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CLARK" sheetId="1" r:id="rId1"/>
    <sheet name="DAVAO" sheetId="2" r:id="rId2"/>
    <sheet name="MAKATI" sheetId="3" r:id="rId3"/>
    <sheet name="MOA" sheetId="4" r:id="rId4"/>
    <sheet name="QC" sheetId="5" r:id="rId5"/>
  </sheets>
  <externalReferences>
    <externalReference r:id="rId6"/>
    <externalReference r:id="rId7"/>
    <externalReference r:id="rId8"/>
    <externalReference r:id="rId9"/>
    <externalReference r:id="rId10"/>
  </externalReferences>
  <definedNames>
    <definedName name="Account">#REF!</definedName>
    <definedName name="Applicant_Segment">'[1]DO NOT EDIT - DATABASE DROPDOWN'!$K$2:$K$6</definedName>
    <definedName name="ApplicantSegment">'[2]DO NOT EDIT'!$K$2:$K$6</definedName>
    <definedName name="CS_Vertical__Y_N">'[3]DO NOT EDIT'!$L$2:$L$4</definedName>
    <definedName name="FinalStatus">'[4]DO NOT EDIT - DATABASE DROPDOWN'!$C$2:$C$7</definedName>
    <definedName name="General_Sources">'[4]DO NOT EDIT - DATABASE DROPDOWN'!$AA$2:$AA$10</definedName>
    <definedName name="Highest_Educ">'[4]DO NOT EDIT - DATABASE DROPDOWN'!$AN$2:$AN$10</definedName>
    <definedName name="Medium_of_Application">'[4]DO NOT EDIT - DATABASE DROPDOWN'!$W$2:$W$4</definedName>
    <definedName name="Sales_Vertical__Y_N">'[3]DO NOT EDIT'!$M$2:$M$4</definedName>
    <definedName name="SALESVERTICAL">'[2]DO NOT EDIT'!$AN$2:$AN$5</definedName>
    <definedName name="STEP">'[4]DO NOT EDIT - DATABASE DROPDOWN'!$B$2:$B$6</definedName>
    <definedName name="Tech_Vertical__Y_N">'[3]DO NOT EDIT'!$N$2:$N$4</definedName>
    <definedName name="TECHVERTICAL">'[2]DO NOT EDIT'!$AO$2:$AO$5</definedName>
  </definedNames>
  <calcPr calcId="152511"/>
</workbook>
</file>

<file path=xl/calcChain.xml><?xml version="1.0" encoding="utf-8"?>
<calcChain xmlns="http://schemas.openxmlformats.org/spreadsheetml/2006/main">
  <c r="AI701" i="5" l="1"/>
  <c r="AI699" i="5"/>
  <c r="AI696" i="5"/>
  <c r="AI693" i="5"/>
  <c r="AI690" i="5"/>
  <c r="BY672" i="5"/>
  <c r="BU672" i="5"/>
  <c r="BE672" i="5"/>
  <c r="AM642" i="5"/>
  <c r="AI642" i="5"/>
  <c r="AL627" i="5"/>
  <c r="AI627" i="5"/>
  <c r="AI602" i="5"/>
  <c r="AI601" i="5"/>
  <c r="AI600" i="5"/>
  <c r="AM599" i="5"/>
  <c r="AI599" i="5"/>
  <c r="AI597" i="5"/>
  <c r="AI596" i="5"/>
  <c r="AL595" i="5"/>
  <c r="AI595" i="5"/>
  <c r="AI592" i="5"/>
  <c r="AI588" i="5"/>
  <c r="AI587" i="5"/>
  <c r="AI586" i="5"/>
  <c r="AI585" i="5"/>
  <c r="AI583" i="5"/>
  <c r="BY582" i="5"/>
  <c r="BU582" i="5"/>
  <c r="BY581" i="5"/>
  <c r="BU581" i="5"/>
  <c r="BY580" i="5"/>
  <c r="BU580" i="5"/>
  <c r="BY579" i="5"/>
  <c r="BU579" i="5"/>
  <c r="BY578" i="5"/>
  <c r="BU578" i="5"/>
  <c r="BY577" i="5"/>
  <c r="BU577" i="5"/>
  <c r="BY576" i="5"/>
  <c r="BU576" i="5"/>
  <c r="BY575" i="5"/>
  <c r="BU575" i="5"/>
  <c r="BY574" i="5"/>
  <c r="BU574" i="5"/>
  <c r="BY573" i="5"/>
  <c r="BU573" i="5"/>
  <c r="BY572" i="5"/>
  <c r="BU572" i="5"/>
  <c r="BY571" i="5"/>
  <c r="BU571" i="5"/>
  <c r="BY570" i="5"/>
  <c r="BU570" i="5"/>
  <c r="BY569" i="5"/>
  <c r="BU569" i="5"/>
  <c r="BY568" i="5"/>
  <c r="BU568" i="5"/>
  <c r="BY567" i="5"/>
  <c r="BU567" i="5"/>
  <c r="BY566" i="5"/>
  <c r="BU566" i="5"/>
  <c r="BY565" i="5"/>
  <c r="BU565" i="5"/>
  <c r="BY564" i="5"/>
  <c r="BU564" i="5"/>
  <c r="BY563" i="5"/>
  <c r="BU563" i="5"/>
  <c r="BY562" i="5"/>
  <c r="BU562" i="5"/>
  <c r="BY561" i="5"/>
  <c r="BU561" i="5"/>
  <c r="BY560" i="5"/>
  <c r="BU560" i="5"/>
  <c r="BY559" i="5"/>
  <c r="BU559" i="5"/>
  <c r="BY558" i="5"/>
  <c r="BU558" i="5"/>
  <c r="BE558" i="5"/>
  <c r="BY557" i="5"/>
  <c r="BU557" i="5"/>
  <c r="BE557" i="5"/>
  <c r="BY556" i="5"/>
  <c r="BU556" i="5"/>
  <c r="BE556" i="5"/>
  <c r="BY555" i="5"/>
  <c r="BU555" i="5"/>
  <c r="BE555" i="5"/>
  <c r="BY554" i="5"/>
  <c r="BU554" i="5"/>
  <c r="BE554" i="5"/>
  <c r="BY553" i="5"/>
  <c r="BU553" i="5"/>
  <c r="BE553" i="5"/>
  <c r="BY552" i="5"/>
  <c r="BU552" i="5"/>
  <c r="BE552" i="5"/>
  <c r="BY551" i="5"/>
  <c r="BU551" i="5"/>
  <c r="BE551" i="5"/>
  <c r="BY550" i="5"/>
  <c r="BE550" i="5"/>
  <c r="BY549" i="5"/>
  <c r="BU549" i="5"/>
  <c r="BE549" i="5"/>
  <c r="BY548" i="5"/>
  <c r="BU548" i="5"/>
  <c r="BE548" i="5"/>
  <c r="BY547" i="5"/>
  <c r="BU547" i="5"/>
  <c r="BE547" i="5"/>
  <c r="BY546" i="5"/>
  <c r="BU546" i="5"/>
  <c r="BE546" i="5"/>
  <c r="BY545" i="5"/>
  <c r="BU545" i="5"/>
  <c r="BE545" i="5"/>
  <c r="BY544" i="5"/>
  <c r="BU544" i="5"/>
  <c r="BE544" i="5"/>
  <c r="BY543" i="5"/>
  <c r="BU543" i="5"/>
  <c r="BE543" i="5"/>
  <c r="BY542" i="5"/>
  <c r="BU542" i="5"/>
  <c r="BE542" i="5"/>
  <c r="BY541" i="5"/>
  <c r="BU541" i="5"/>
  <c r="BE541" i="5"/>
  <c r="BY540" i="5"/>
  <c r="BU540" i="5"/>
  <c r="BE540" i="5"/>
  <c r="BY539" i="5"/>
  <c r="BU539" i="5"/>
  <c r="BE539" i="5"/>
  <c r="BY538" i="5"/>
  <c r="BU538" i="5"/>
  <c r="BE538" i="5"/>
  <c r="BY537" i="5"/>
  <c r="BU537" i="5"/>
  <c r="BE537" i="5"/>
  <c r="BY536" i="5"/>
  <c r="BU536" i="5"/>
  <c r="BE536" i="5"/>
  <c r="BY535" i="5"/>
  <c r="BU535" i="5"/>
  <c r="BE535" i="5"/>
  <c r="BY534" i="5"/>
  <c r="BU534" i="5"/>
  <c r="BE534" i="5"/>
  <c r="BY533" i="5"/>
  <c r="BU533" i="5"/>
  <c r="BE533" i="5"/>
  <c r="BY532" i="5"/>
  <c r="BU532" i="5"/>
  <c r="BE532" i="5"/>
  <c r="BY531" i="5"/>
  <c r="BU531" i="5"/>
  <c r="BE531" i="5"/>
  <c r="BY530" i="5"/>
  <c r="BU530" i="5"/>
  <c r="BE530" i="5"/>
  <c r="BY529" i="5"/>
  <c r="BU529" i="5"/>
  <c r="BE529" i="5"/>
  <c r="BY528" i="5"/>
  <c r="BU528" i="5"/>
  <c r="BE528" i="5"/>
  <c r="AI359" i="5"/>
  <c r="AM357" i="5"/>
  <c r="AI357" i="5"/>
  <c r="AI355" i="5"/>
  <c r="AI353" i="5"/>
  <c r="AI352" i="5"/>
  <c r="AI351" i="5"/>
  <c r="AI350" i="5"/>
  <c r="AI349" i="5"/>
  <c r="AI348" i="5"/>
  <c r="BY285" i="5"/>
  <c r="BU285" i="5"/>
  <c r="BE285" i="5"/>
  <c r="AI280" i="5"/>
  <c r="AI277" i="5"/>
  <c r="BE274" i="5"/>
  <c r="BE273" i="5"/>
  <c r="BE272" i="5"/>
  <c r="BE271" i="5"/>
  <c r="BE270" i="5"/>
  <c r="BE269" i="5"/>
  <c r="BE268" i="5"/>
  <c r="BE267" i="5"/>
  <c r="BE266" i="5"/>
  <c r="BE265" i="5"/>
  <c r="BE264" i="5"/>
  <c r="BE263" i="5"/>
  <c r="BE262" i="5"/>
  <c r="BE261" i="5"/>
  <c r="BE260" i="5"/>
  <c r="BE259" i="5"/>
  <c r="BE258" i="5"/>
  <c r="BE257" i="5"/>
  <c r="BE256" i="5"/>
  <c r="BE255" i="5"/>
  <c r="BE254" i="5"/>
  <c r="BE253" i="5"/>
  <c r="BE252" i="5"/>
  <c r="BE251" i="5"/>
  <c r="BE250" i="5"/>
  <c r="BE249" i="5"/>
  <c r="BE248" i="5"/>
  <c r="BE247" i="5"/>
  <c r="BE246" i="5"/>
  <c r="BE245" i="5"/>
  <c r="BE244" i="5"/>
  <c r="BE243" i="5"/>
  <c r="BE242" i="5"/>
  <c r="BE241" i="5"/>
  <c r="BE240" i="5"/>
  <c r="BE239" i="5"/>
  <c r="BE238" i="5"/>
  <c r="BE237" i="5"/>
  <c r="BE236" i="5"/>
  <c r="BE235" i="5"/>
  <c r="BE234" i="5"/>
  <c r="BE233" i="5"/>
  <c r="BE232" i="5"/>
  <c r="BE231" i="5"/>
  <c r="BE230" i="5"/>
  <c r="BE229" i="5"/>
  <c r="BE228" i="5"/>
  <c r="BE227" i="5"/>
  <c r="BE226" i="5"/>
  <c r="BE225" i="5"/>
  <c r="BE224" i="5"/>
  <c r="BE223" i="5"/>
  <c r="BE222" i="5"/>
  <c r="BE221" i="5"/>
  <c r="BE220" i="5"/>
  <c r="BE219" i="5"/>
  <c r="BE218" i="5"/>
  <c r="BE217" i="5"/>
  <c r="BE216" i="5"/>
  <c r="BE215" i="5"/>
  <c r="BE214" i="5"/>
  <c r="BE213" i="5"/>
  <c r="BE212" i="5"/>
  <c r="BE211" i="5"/>
  <c r="BE210" i="5"/>
  <c r="BE209" i="5"/>
  <c r="BE208" i="5"/>
  <c r="BE207" i="5"/>
  <c r="BE205" i="5"/>
  <c r="BE204" i="5"/>
  <c r="BE203" i="5"/>
  <c r="BE202" i="5"/>
  <c r="BE201" i="5"/>
  <c r="BE200" i="5"/>
  <c r="BE199" i="5"/>
  <c r="BE198" i="5"/>
  <c r="BE197" i="5"/>
  <c r="BE196" i="5"/>
  <c r="BE195" i="5"/>
  <c r="BE194" i="5"/>
  <c r="BE193" i="5"/>
  <c r="BE192" i="5"/>
  <c r="BE191" i="5"/>
  <c r="BE190" i="5"/>
  <c r="BE189" i="5"/>
  <c r="BE188" i="5"/>
  <c r="BE187" i="5"/>
  <c r="BE186" i="5"/>
  <c r="BE185" i="5"/>
  <c r="BE184" i="5"/>
  <c r="BE183" i="5"/>
  <c r="BE182" i="5"/>
  <c r="BE181" i="5"/>
  <c r="BE180" i="5"/>
  <c r="BE179" i="5"/>
  <c r="BE178" i="5"/>
  <c r="BE177" i="5"/>
  <c r="BE176" i="5"/>
  <c r="BE175" i="5"/>
  <c r="BE174" i="5"/>
  <c r="BE173" i="5"/>
  <c r="BE172" i="5"/>
  <c r="BE171" i="5"/>
  <c r="BE170" i="5"/>
  <c r="BE169" i="5"/>
  <c r="BE168" i="5"/>
  <c r="BE167" i="5"/>
  <c r="BE166" i="5"/>
  <c r="BE165" i="5"/>
  <c r="BE164" i="5"/>
  <c r="BE163" i="5"/>
  <c r="BE162" i="5"/>
  <c r="BE161" i="5"/>
  <c r="BE160" i="5"/>
  <c r="BE159" i="5"/>
  <c r="BE158" i="5"/>
  <c r="BE157" i="5"/>
  <c r="BE156" i="5"/>
  <c r="BE155" i="5"/>
  <c r="BE154" i="5"/>
  <c r="BE153" i="5"/>
  <c r="BE152" i="5"/>
  <c r="BE151" i="5"/>
  <c r="BE150" i="5"/>
  <c r="BE149" i="5"/>
  <c r="BE148" i="5"/>
  <c r="BE147" i="5"/>
  <c r="BE146" i="5"/>
  <c r="BE145" i="5"/>
  <c r="BE144" i="5"/>
  <c r="BE143" i="5"/>
  <c r="BE142" i="5"/>
  <c r="BE141" i="5"/>
  <c r="BE140" i="5"/>
  <c r="BE139" i="5"/>
  <c r="BE138" i="5"/>
  <c r="BY137" i="5"/>
  <c r="BU137" i="5"/>
  <c r="BE137" i="5"/>
  <c r="AI134" i="5"/>
  <c r="AI131" i="5"/>
  <c r="BE112" i="5"/>
  <c r="BE111" i="5"/>
  <c r="BE110" i="5"/>
  <c r="BE109" i="5"/>
  <c r="BE108" i="5"/>
  <c r="BE107" i="5"/>
  <c r="BE106" i="5"/>
  <c r="BE105" i="5"/>
  <c r="BE104" i="5"/>
  <c r="BE103" i="5"/>
  <c r="BE102" i="5"/>
  <c r="BE101" i="5"/>
  <c r="AI85" i="5"/>
  <c r="AI82" i="5"/>
  <c r="AI80" i="5"/>
  <c r="AL79" i="5"/>
  <c r="AI79" i="5"/>
  <c r="BE77" i="5"/>
  <c r="BE76" i="5"/>
  <c r="BE75" i="5"/>
  <c r="BE74" i="5"/>
  <c r="BE73" i="5"/>
  <c r="BE72" i="5"/>
  <c r="BE71" i="5"/>
  <c r="BE70" i="5"/>
  <c r="BE69" i="5"/>
  <c r="BE68" i="5"/>
  <c r="BE67" i="5"/>
  <c r="BE66" i="5"/>
  <c r="BE65" i="5"/>
  <c r="BE64" i="5"/>
  <c r="BE63" i="5"/>
  <c r="BE62" i="5"/>
  <c r="BE61" i="5"/>
  <c r="BE60" i="5"/>
  <c r="BE59" i="5"/>
  <c r="BE58" i="5"/>
  <c r="BE57" i="5"/>
  <c r="BE56" i="5"/>
  <c r="BE55" i="5"/>
  <c r="BE54" i="5"/>
  <c r="BE53" i="5"/>
  <c r="BE52" i="5"/>
  <c r="BE51" i="5"/>
  <c r="BE50" i="5"/>
  <c r="BE49" i="5"/>
  <c r="BE48" i="5"/>
  <c r="BE47" i="5"/>
  <c r="BE46" i="5"/>
  <c r="BE45" i="5"/>
  <c r="BE44" i="5"/>
  <c r="BE43" i="5"/>
  <c r="BE42" i="5"/>
  <c r="BE41" i="5"/>
  <c r="BE40" i="5"/>
  <c r="BE39" i="5"/>
  <c r="BE38" i="5"/>
  <c r="BE37" i="5"/>
  <c r="BE36" i="5"/>
  <c r="BE35" i="5"/>
  <c r="BE34" i="5"/>
  <c r="BE33" i="5"/>
  <c r="BE32" i="5"/>
  <c r="BE31" i="5"/>
  <c r="BE30" i="5"/>
  <c r="AI30" i="5"/>
  <c r="BE29" i="5"/>
  <c r="BE28" i="5"/>
  <c r="BE27" i="5"/>
  <c r="BE26" i="5"/>
  <c r="BE25" i="5"/>
  <c r="BE24" i="5"/>
  <c r="BE23" i="5"/>
  <c r="BE22" i="5"/>
  <c r="BE21" i="5"/>
  <c r="AI21" i="5"/>
  <c r="BE20" i="5"/>
  <c r="AI20" i="5"/>
  <c r="BE19" i="5"/>
  <c r="BE18" i="5"/>
  <c r="BE17" i="5"/>
  <c r="BE16" i="5"/>
  <c r="BE15" i="5"/>
  <c r="BE14" i="5"/>
  <c r="BE13" i="5"/>
  <c r="BE12" i="5"/>
  <c r="BE11" i="5"/>
  <c r="BE10" i="5"/>
  <c r="BE9" i="5"/>
  <c r="BE8" i="5"/>
  <c r="BE7" i="5"/>
  <c r="BE6" i="5"/>
  <c r="BE5" i="5"/>
  <c r="BE4" i="5"/>
  <c r="BY3" i="5"/>
  <c r="BU3" i="5"/>
  <c r="BE3" i="5"/>
  <c r="BY2" i="5"/>
  <c r="BU2" i="5"/>
  <c r="HQ220" i="4" l="1"/>
  <c r="BY220" i="4"/>
  <c r="BU220" i="4"/>
  <c r="BE220" i="4"/>
  <c r="HQ219" i="4"/>
  <c r="BY219" i="4"/>
  <c r="BU219" i="4"/>
  <c r="BE219" i="4"/>
  <c r="HQ218" i="4"/>
  <c r="BY218" i="4"/>
  <c r="BU218" i="4"/>
  <c r="BE218" i="4"/>
  <c r="HQ217" i="4"/>
  <c r="BY217" i="4"/>
  <c r="BU217" i="4"/>
  <c r="BE217" i="4"/>
  <c r="HQ216" i="4"/>
  <c r="BU216" i="4"/>
  <c r="BD216" i="4"/>
  <c r="BE216" i="4" s="1"/>
  <c r="BC216" i="4"/>
  <c r="HQ215" i="4"/>
  <c r="BU215" i="4"/>
  <c r="BD215" i="4"/>
  <c r="BE215" i="4" s="1"/>
  <c r="BC215" i="4"/>
  <c r="HQ214" i="4"/>
  <c r="BY214" i="4"/>
  <c r="BU214" i="4"/>
  <c r="BE214" i="4"/>
  <c r="AI214" i="4"/>
  <c r="HQ213" i="4"/>
  <c r="BY213" i="4"/>
  <c r="BU213" i="4"/>
  <c r="BE213" i="4"/>
  <c r="HQ212" i="4"/>
  <c r="BY212" i="4"/>
  <c r="BU212" i="4"/>
  <c r="BE212" i="4"/>
  <c r="AI212" i="4"/>
  <c r="HQ211" i="4"/>
  <c r="BY211" i="4"/>
  <c r="BU211" i="4"/>
  <c r="BE211" i="4"/>
  <c r="HQ210" i="4"/>
  <c r="BY210" i="4"/>
  <c r="BU210" i="4"/>
  <c r="BE210" i="4"/>
  <c r="HQ209" i="4"/>
  <c r="BY209" i="4"/>
  <c r="BU209" i="4"/>
  <c r="BE209" i="4"/>
  <c r="HQ208" i="4"/>
  <c r="BY208" i="4"/>
  <c r="BU208" i="4"/>
  <c r="BE208" i="4"/>
  <c r="HQ207" i="4"/>
  <c r="BY207" i="4"/>
  <c r="BU207" i="4"/>
  <c r="BE207" i="4"/>
  <c r="HQ206" i="4"/>
  <c r="BY206" i="4"/>
  <c r="BU206" i="4"/>
  <c r="BE206" i="4"/>
  <c r="HQ205" i="4"/>
  <c r="BY205" i="4"/>
  <c r="BU205" i="4"/>
  <c r="BE205" i="4"/>
  <c r="HQ204" i="4"/>
  <c r="BY204" i="4"/>
  <c r="BU204" i="4"/>
  <c r="BE204" i="4"/>
  <c r="HQ203" i="4"/>
  <c r="BY203" i="4"/>
  <c r="BU203" i="4"/>
  <c r="BE203" i="4"/>
  <c r="HQ202" i="4"/>
  <c r="BY202" i="4"/>
  <c r="BU202" i="4"/>
  <c r="BE202" i="4"/>
  <c r="AI202" i="4"/>
  <c r="HQ201" i="4"/>
  <c r="BY201" i="4"/>
  <c r="BU201" i="4"/>
  <c r="BE201" i="4"/>
  <c r="AI201" i="4"/>
  <c r="HQ200" i="4"/>
  <c r="BY200" i="4"/>
  <c r="BU200" i="4"/>
  <c r="BE200" i="4"/>
  <c r="HQ199" i="4"/>
  <c r="BY199" i="4"/>
  <c r="BU199" i="4"/>
  <c r="BE199" i="4"/>
  <c r="HQ198" i="4"/>
  <c r="BY198" i="4"/>
  <c r="BU198" i="4"/>
  <c r="BE198" i="4"/>
  <c r="HQ197" i="4"/>
  <c r="BY197" i="4"/>
  <c r="BU197" i="4"/>
  <c r="BE197" i="4"/>
  <c r="HQ196" i="4"/>
  <c r="BY196" i="4"/>
  <c r="BU196" i="4"/>
  <c r="BE196" i="4"/>
  <c r="HQ195" i="4"/>
  <c r="BY195" i="4"/>
  <c r="BU195" i="4"/>
  <c r="BE195" i="4"/>
  <c r="HQ194" i="4"/>
  <c r="BY194" i="4"/>
  <c r="BU194" i="4"/>
  <c r="BE194" i="4"/>
  <c r="HQ193" i="4"/>
  <c r="BY193" i="4"/>
  <c r="BU193" i="4"/>
  <c r="BE193" i="4"/>
  <c r="HQ192" i="4"/>
  <c r="BY192" i="4"/>
  <c r="BU192" i="4"/>
  <c r="BE192" i="4"/>
  <c r="HQ191" i="4"/>
  <c r="BY191" i="4"/>
  <c r="BU191" i="4"/>
  <c r="BE191" i="4"/>
  <c r="HQ190" i="4"/>
  <c r="BY190" i="4"/>
  <c r="BU190" i="4"/>
  <c r="BE190" i="4"/>
  <c r="AI190" i="4"/>
  <c r="HQ189" i="4"/>
  <c r="BY189" i="4"/>
  <c r="BU189" i="4"/>
  <c r="BE189" i="4"/>
  <c r="HQ188" i="4"/>
  <c r="BY188" i="4"/>
  <c r="BU188" i="4"/>
  <c r="BE188" i="4"/>
  <c r="HQ187" i="4"/>
  <c r="BY187" i="4"/>
  <c r="BU187" i="4"/>
  <c r="BE187" i="4"/>
  <c r="HQ186" i="4"/>
  <c r="BY186" i="4"/>
  <c r="BU186" i="4"/>
  <c r="BE186" i="4"/>
  <c r="HQ185" i="4"/>
  <c r="BY185" i="4"/>
  <c r="BU185" i="4"/>
  <c r="BE185" i="4"/>
  <c r="HQ184" i="4"/>
  <c r="BY184" i="4"/>
  <c r="BU184" i="4"/>
  <c r="BE184" i="4"/>
  <c r="HQ183" i="4"/>
  <c r="BY183" i="4"/>
  <c r="BU183" i="4"/>
  <c r="BE183" i="4"/>
  <c r="HQ182" i="4"/>
  <c r="BV182" i="4"/>
  <c r="CE182" i="4" s="1"/>
  <c r="BU182" i="4"/>
  <c r="BC182" i="4"/>
  <c r="BD182" i="4" s="1"/>
  <c r="HQ181" i="4"/>
  <c r="BV181" i="4"/>
  <c r="CE181" i="4" s="1"/>
  <c r="BU181" i="4"/>
  <c r="BC181" i="4"/>
  <c r="BD181" i="4" s="1"/>
  <c r="HQ180" i="4"/>
  <c r="BY180" i="4"/>
  <c r="BU180" i="4"/>
  <c r="BE180" i="4"/>
  <c r="AI180" i="4"/>
  <c r="HQ179" i="4"/>
  <c r="BY179" i="4"/>
  <c r="BU179" i="4"/>
  <c r="BE179" i="4"/>
  <c r="HQ178" i="4"/>
  <c r="BY178" i="4"/>
  <c r="BU178" i="4"/>
  <c r="BE178" i="4"/>
  <c r="HQ177" i="4"/>
  <c r="BY177" i="4"/>
  <c r="BU177" i="4"/>
  <c r="BE177" i="4"/>
  <c r="HQ176" i="4"/>
  <c r="BY176" i="4"/>
  <c r="BU176" i="4"/>
  <c r="BE176" i="4"/>
  <c r="HQ175" i="4"/>
  <c r="BY175" i="4"/>
  <c r="BU175" i="4"/>
  <c r="BE175" i="4"/>
  <c r="HQ174" i="4"/>
  <c r="BY174" i="4"/>
  <c r="BU174" i="4"/>
  <c r="BE174" i="4"/>
  <c r="HQ173" i="4"/>
  <c r="BY173" i="4"/>
  <c r="BU173" i="4"/>
  <c r="BE173" i="4"/>
  <c r="HQ172" i="4"/>
  <c r="BY172" i="4"/>
  <c r="BU172" i="4"/>
  <c r="BE172" i="4"/>
  <c r="HQ171" i="4"/>
  <c r="BY171" i="4"/>
  <c r="BU171" i="4"/>
  <c r="BE171" i="4"/>
  <c r="HQ170" i="4"/>
  <c r="BY170" i="4"/>
  <c r="BU170" i="4"/>
  <c r="BE170" i="4"/>
  <c r="HQ169" i="4"/>
  <c r="BY169" i="4"/>
  <c r="BU169" i="4"/>
  <c r="BE169" i="4"/>
  <c r="HQ168" i="4"/>
  <c r="BY168" i="4"/>
  <c r="BU168" i="4"/>
  <c r="BE168" i="4"/>
  <c r="HQ167" i="4"/>
  <c r="BY167" i="4"/>
  <c r="BU167" i="4"/>
  <c r="BE167" i="4"/>
  <c r="AI167" i="4"/>
  <c r="HQ166" i="4"/>
  <c r="BY166" i="4"/>
  <c r="BU166" i="4"/>
  <c r="BE166" i="4"/>
  <c r="HQ165" i="4"/>
  <c r="BY165" i="4"/>
  <c r="BU165" i="4"/>
  <c r="BE165" i="4"/>
  <c r="HQ164" i="4"/>
  <c r="BY164" i="4"/>
  <c r="BU164" i="4"/>
  <c r="BE164" i="4"/>
  <c r="HQ163" i="4"/>
  <c r="BY163" i="4"/>
  <c r="BU163" i="4"/>
  <c r="BE163" i="4"/>
  <c r="HQ162" i="4"/>
  <c r="BY162" i="4"/>
  <c r="BU162" i="4"/>
  <c r="BE162" i="4"/>
  <c r="HQ161" i="4"/>
  <c r="BY161" i="4"/>
  <c r="BU161" i="4"/>
  <c r="BE161" i="4"/>
  <c r="HQ160" i="4"/>
  <c r="BY160" i="4"/>
  <c r="BU160" i="4"/>
  <c r="BE160" i="4"/>
  <c r="HQ159" i="4"/>
  <c r="BY159" i="4"/>
  <c r="BU159" i="4"/>
  <c r="BE159" i="4"/>
  <c r="HQ158" i="4"/>
  <c r="BY158" i="4"/>
  <c r="BU158" i="4"/>
  <c r="BE158" i="4"/>
  <c r="HQ157" i="4"/>
  <c r="BY157" i="4"/>
  <c r="BU157" i="4"/>
  <c r="BE157" i="4"/>
  <c r="HQ156" i="4"/>
  <c r="BW156" i="4"/>
  <c r="BX156" i="4" s="1"/>
  <c r="BY156" i="4" s="1"/>
  <c r="BU156" i="4"/>
  <c r="BE156" i="4"/>
  <c r="HQ155" i="4"/>
  <c r="BU155" i="4"/>
  <c r="BC155" i="4"/>
  <c r="BD155" i="4" s="1"/>
  <c r="HQ154" i="4"/>
  <c r="BY154" i="4"/>
  <c r="BU154" i="4"/>
  <c r="BC154" i="4"/>
  <c r="BD154" i="4" s="1"/>
  <c r="BE154" i="4" s="1"/>
  <c r="HQ153" i="4"/>
  <c r="BU153" i="4"/>
  <c r="BC153" i="4"/>
  <c r="BD153" i="4" s="1"/>
  <c r="HQ152" i="4"/>
  <c r="BU152" i="4"/>
  <c r="BC152" i="4"/>
  <c r="BD152" i="4" s="1"/>
  <c r="HQ151" i="4"/>
  <c r="BU151" i="4"/>
  <c r="BC151" i="4"/>
  <c r="BD151" i="4" s="1"/>
  <c r="HQ150" i="4"/>
  <c r="BU150" i="4"/>
  <c r="BC150" i="4"/>
  <c r="BD150" i="4" s="1"/>
  <c r="HQ149" i="4"/>
  <c r="BY149" i="4"/>
  <c r="BU149" i="4"/>
  <c r="BE149" i="4"/>
  <c r="HQ148" i="4"/>
  <c r="BY148" i="4"/>
  <c r="BU148" i="4"/>
  <c r="BE148" i="4"/>
  <c r="HQ147" i="4"/>
  <c r="BY147" i="4"/>
  <c r="BU147" i="4"/>
  <c r="BE147" i="4"/>
  <c r="HQ146" i="4"/>
  <c r="BY146" i="4"/>
  <c r="BU146" i="4"/>
  <c r="BE146" i="4"/>
  <c r="HQ145" i="4"/>
  <c r="BY145" i="4"/>
  <c r="BU145" i="4"/>
  <c r="BE145" i="4"/>
  <c r="AI145" i="4"/>
  <c r="HQ144" i="4"/>
  <c r="HO144" i="4"/>
  <c r="BY144" i="4"/>
  <c r="BU144" i="4"/>
  <c r="BE144" i="4"/>
  <c r="AI144" i="4"/>
  <c r="HQ143" i="4"/>
  <c r="BY143" i="4"/>
  <c r="BU143" i="4"/>
  <c r="BE143" i="4"/>
  <c r="HQ142" i="4"/>
  <c r="BY142" i="4"/>
  <c r="BU142" i="4"/>
  <c r="BE142" i="4"/>
  <c r="HQ141" i="4"/>
  <c r="BY141" i="4"/>
  <c r="BU141" i="4"/>
  <c r="BE141" i="4"/>
  <c r="AL141" i="4"/>
  <c r="HQ140" i="4"/>
  <c r="BV140" i="4"/>
  <c r="BU140" i="4"/>
  <c r="BD140" i="4"/>
  <c r="BE140" i="4" s="1"/>
  <c r="HQ139" i="4"/>
  <c r="BY139" i="4"/>
  <c r="BU139" i="4"/>
  <c r="BE139" i="4"/>
  <c r="BD139" i="4"/>
  <c r="HQ138" i="4"/>
  <c r="BY138" i="4"/>
  <c r="BU138" i="4"/>
  <c r="BE138" i="4"/>
  <c r="HQ137" i="4"/>
  <c r="BY137" i="4"/>
  <c r="BU137" i="4"/>
  <c r="BE137" i="4"/>
  <c r="HQ136" i="4"/>
  <c r="BY136" i="4"/>
  <c r="BU136" i="4"/>
  <c r="BE136" i="4"/>
  <c r="AI136" i="4"/>
  <c r="HQ135" i="4"/>
  <c r="BY135" i="4"/>
  <c r="BU135" i="4"/>
  <c r="BE135" i="4"/>
  <c r="HQ134" i="4"/>
  <c r="BY134" i="4"/>
  <c r="BU134" i="4"/>
  <c r="BE134" i="4"/>
  <c r="HQ133" i="4"/>
  <c r="BY133" i="4"/>
  <c r="BU133" i="4"/>
  <c r="BE133" i="4"/>
  <c r="HQ132" i="4"/>
  <c r="BY132" i="4"/>
  <c r="BU132" i="4"/>
  <c r="BE132" i="4"/>
  <c r="HQ131" i="4"/>
  <c r="BY131" i="4"/>
  <c r="BU131" i="4"/>
  <c r="BE131" i="4"/>
  <c r="HQ130" i="4"/>
  <c r="BY130" i="4"/>
  <c r="BU130" i="4"/>
  <c r="BE130" i="4"/>
  <c r="HQ129" i="4"/>
  <c r="BY129" i="4"/>
  <c r="BU129" i="4"/>
  <c r="BE129" i="4"/>
  <c r="HQ128" i="4"/>
  <c r="BY128" i="4"/>
  <c r="BU128" i="4"/>
  <c r="BE128" i="4"/>
  <c r="HQ127" i="4"/>
  <c r="BY127" i="4"/>
  <c r="BU127" i="4"/>
  <c r="BE127" i="4"/>
  <c r="HQ126" i="4"/>
  <c r="BY126" i="4"/>
  <c r="BU126" i="4"/>
  <c r="BE126" i="4"/>
  <c r="HQ125" i="4"/>
  <c r="BY125" i="4"/>
  <c r="BU125" i="4"/>
  <c r="BE125" i="4"/>
  <c r="HQ124" i="4"/>
  <c r="BY124" i="4"/>
  <c r="BU124" i="4"/>
  <c r="BE124" i="4"/>
  <c r="HQ123" i="4"/>
  <c r="BY123" i="4"/>
  <c r="BU123" i="4"/>
  <c r="BE123" i="4"/>
  <c r="HQ122" i="4"/>
  <c r="BY122" i="4"/>
  <c r="BU122" i="4"/>
  <c r="BE122" i="4"/>
  <c r="HQ121" i="4"/>
  <c r="BY121" i="4"/>
  <c r="BU121" i="4"/>
  <c r="BE121" i="4"/>
  <c r="HQ120" i="4"/>
  <c r="BY120" i="4"/>
  <c r="BU120" i="4"/>
  <c r="BE120" i="4"/>
  <c r="HQ119" i="4"/>
  <c r="BY119" i="4"/>
  <c r="BU119" i="4"/>
  <c r="BE119" i="4"/>
  <c r="HQ118" i="4"/>
  <c r="BY118" i="4"/>
  <c r="BU118" i="4"/>
  <c r="BE118" i="4"/>
  <c r="HQ117" i="4"/>
  <c r="BY117" i="4"/>
  <c r="BU117" i="4"/>
  <c r="BE117" i="4"/>
  <c r="HQ116" i="4"/>
  <c r="BY116" i="4"/>
  <c r="BU116" i="4"/>
  <c r="BE116" i="4"/>
  <c r="HQ115" i="4"/>
  <c r="BY115" i="4"/>
  <c r="BU115" i="4"/>
  <c r="BE115" i="4"/>
  <c r="AM115" i="4"/>
  <c r="AL115" i="4"/>
  <c r="AI115" i="4"/>
  <c r="HQ114" i="4"/>
  <c r="BY114" i="4"/>
  <c r="BU114" i="4"/>
  <c r="BE114" i="4"/>
  <c r="HQ113" i="4"/>
  <c r="BY113" i="4"/>
  <c r="BU113" i="4"/>
  <c r="BE113" i="4"/>
  <c r="HQ112" i="4"/>
  <c r="BY112" i="4"/>
  <c r="BU112" i="4"/>
  <c r="BE112" i="4"/>
  <c r="HQ111" i="4"/>
  <c r="BY111" i="4"/>
  <c r="BU111" i="4"/>
  <c r="BE111" i="4"/>
  <c r="HQ110" i="4"/>
  <c r="BY110" i="4"/>
  <c r="BU110" i="4"/>
  <c r="BE110" i="4"/>
  <c r="AI110" i="4"/>
  <c r="HQ109" i="4"/>
  <c r="BY109" i="4"/>
  <c r="BU109" i="4"/>
  <c r="BE109" i="4"/>
  <c r="HQ108" i="4"/>
  <c r="BY108" i="4"/>
  <c r="BU108" i="4"/>
  <c r="BE108" i="4"/>
  <c r="HQ107" i="4"/>
  <c r="BY107" i="4"/>
  <c r="BU107" i="4"/>
  <c r="BE107" i="4"/>
  <c r="HQ106" i="4"/>
  <c r="BY106" i="4"/>
  <c r="BU106" i="4"/>
  <c r="BE106" i="4"/>
  <c r="HQ105" i="4"/>
  <c r="BY105" i="4"/>
  <c r="BU105" i="4"/>
  <c r="BE105" i="4"/>
  <c r="HQ104" i="4"/>
  <c r="BY104" i="4"/>
  <c r="BU104" i="4"/>
  <c r="BE104" i="4"/>
  <c r="HQ103" i="4"/>
  <c r="BY103" i="4"/>
  <c r="BU103" i="4"/>
  <c r="BE103" i="4"/>
  <c r="HQ102" i="4"/>
  <c r="BY102" i="4"/>
  <c r="BU102" i="4"/>
  <c r="BE102" i="4"/>
  <c r="HQ101" i="4"/>
  <c r="BY101" i="4"/>
  <c r="BU101" i="4"/>
  <c r="BE101" i="4"/>
  <c r="AI101" i="4"/>
  <c r="HQ100" i="4"/>
  <c r="BY100" i="4"/>
  <c r="BU100" i="4"/>
  <c r="BE100" i="4"/>
  <c r="HQ99" i="4"/>
  <c r="BY99" i="4"/>
  <c r="BU99" i="4"/>
  <c r="BE99" i="4"/>
  <c r="HQ98" i="4"/>
  <c r="BY98" i="4"/>
  <c r="BU98" i="4"/>
  <c r="BE98" i="4"/>
  <c r="HQ97" i="4"/>
  <c r="BY97" i="4"/>
  <c r="BU97" i="4"/>
  <c r="BE97" i="4"/>
  <c r="HQ96" i="4"/>
  <c r="BY96" i="4"/>
  <c r="BU96" i="4"/>
  <c r="BE96" i="4"/>
  <c r="HQ95" i="4"/>
  <c r="BY95" i="4"/>
  <c r="BU95" i="4"/>
  <c r="BD95" i="4"/>
  <c r="BE95" i="4" s="1"/>
  <c r="BC95" i="4"/>
  <c r="HQ94" i="4"/>
  <c r="BV94" i="4"/>
  <c r="BU94" i="4"/>
  <c r="BC94" i="4"/>
  <c r="BD94" i="4" s="1"/>
  <c r="HQ93" i="4"/>
  <c r="BY93" i="4"/>
  <c r="BX93" i="4"/>
  <c r="BU93" i="4"/>
  <c r="BD93" i="4"/>
  <c r="BE93" i="4" s="1"/>
  <c r="BC93" i="4"/>
  <c r="HQ92" i="4"/>
  <c r="BY92" i="4"/>
  <c r="BU92" i="4"/>
  <c r="BE92" i="4"/>
  <c r="AI92" i="4"/>
  <c r="HQ91" i="4"/>
  <c r="BU91" i="4"/>
  <c r="BC91" i="4"/>
  <c r="BD91" i="4" s="1"/>
  <c r="HQ90" i="4"/>
  <c r="BY90" i="4"/>
  <c r="BU90" i="4"/>
  <c r="BE90" i="4"/>
  <c r="AI90" i="4"/>
  <c r="HQ89" i="4"/>
  <c r="BY89" i="4"/>
  <c r="BU89" i="4"/>
  <c r="BE89" i="4"/>
  <c r="HQ88" i="4"/>
  <c r="BY88" i="4"/>
  <c r="BU88" i="4"/>
  <c r="BE88" i="4"/>
  <c r="AI88" i="4"/>
  <c r="HQ87" i="4"/>
  <c r="BY87" i="4"/>
  <c r="BU87" i="4"/>
  <c r="BE87" i="4"/>
  <c r="HQ86" i="4"/>
  <c r="BY86" i="4"/>
  <c r="BU86" i="4"/>
  <c r="BE86" i="4"/>
  <c r="HQ85" i="4"/>
  <c r="BY85" i="4"/>
  <c r="BU85" i="4"/>
  <c r="BE85" i="4"/>
  <c r="AI85" i="4"/>
  <c r="HQ84" i="4"/>
  <c r="BY84" i="4"/>
  <c r="BU84" i="4"/>
  <c r="BE84" i="4"/>
  <c r="HQ83" i="4"/>
  <c r="BY83" i="4"/>
  <c r="BU83" i="4"/>
  <c r="BE83" i="4"/>
  <c r="HQ82" i="4"/>
  <c r="BY82" i="4"/>
  <c r="BU82" i="4"/>
  <c r="BE82" i="4"/>
  <c r="HQ81" i="4"/>
  <c r="BY81" i="4"/>
  <c r="BU81" i="4"/>
  <c r="BE81" i="4"/>
  <c r="AI81" i="4"/>
  <c r="HQ80" i="4"/>
  <c r="BY80" i="4"/>
  <c r="BU80" i="4"/>
  <c r="BE80" i="4"/>
  <c r="HQ79" i="4"/>
  <c r="BY79" i="4"/>
  <c r="BU79" i="4"/>
  <c r="BE79" i="4"/>
  <c r="HQ78" i="4"/>
  <c r="BY78" i="4"/>
  <c r="BU78" i="4"/>
  <c r="BE78" i="4"/>
  <c r="AI78" i="4"/>
  <c r="HQ77" i="4"/>
  <c r="BY77" i="4"/>
  <c r="BU77" i="4"/>
  <c r="BE77" i="4"/>
  <c r="HQ76" i="4"/>
  <c r="BY76" i="4"/>
  <c r="BU76" i="4"/>
  <c r="BE76" i="4"/>
  <c r="HQ75" i="4"/>
  <c r="BY75" i="4"/>
  <c r="BU75" i="4"/>
  <c r="BE75" i="4"/>
  <c r="HQ74" i="4"/>
  <c r="BY74" i="4"/>
  <c r="BU74" i="4"/>
  <c r="BE74" i="4"/>
  <c r="HQ73" i="4"/>
  <c r="BY73" i="4"/>
  <c r="BU73" i="4"/>
  <c r="BE73" i="4"/>
  <c r="HQ72" i="4"/>
  <c r="BY72" i="4"/>
  <c r="BU72" i="4"/>
  <c r="BE72" i="4"/>
  <c r="HQ71" i="4"/>
  <c r="BY71" i="4"/>
  <c r="BU71" i="4"/>
  <c r="BE71" i="4"/>
  <c r="HQ70" i="4"/>
  <c r="BY70" i="4"/>
  <c r="BU70" i="4"/>
  <c r="BE70" i="4"/>
  <c r="HQ69" i="4"/>
  <c r="BY69" i="4"/>
  <c r="BU69" i="4"/>
  <c r="BE69" i="4"/>
  <c r="HQ68" i="4"/>
  <c r="BY68" i="4"/>
  <c r="BU68" i="4"/>
  <c r="BE68" i="4"/>
  <c r="AI68" i="4"/>
  <c r="HQ67" i="4"/>
  <c r="BY67" i="4"/>
  <c r="BU67" i="4"/>
  <c r="BE67" i="4"/>
  <c r="HQ66" i="4"/>
  <c r="BY66" i="4"/>
  <c r="BU66" i="4"/>
  <c r="BE66" i="4"/>
  <c r="HQ65" i="4"/>
  <c r="BY65" i="4"/>
  <c r="BU65" i="4"/>
  <c r="BE65" i="4"/>
  <c r="HQ64" i="4"/>
  <c r="BY64" i="4"/>
  <c r="BU64" i="4"/>
  <c r="BE64" i="4"/>
  <c r="HQ63" i="4"/>
  <c r="BY63" i="4"/>
  <c r="BU63" i="4"/>
  <c r="BE63" i="4"/>
  <c r="HQ62" i="4"/>
  <c r="BY62" i="4"/>
  <c r="BU62" i="4"/>
  <c r="BE62" i="4"/>
  <c r="AI62" i="4"/>
  <c r="HQ61" i="4"/>
  <c r="BY61" i="4"/>
  <c r="BU61" i="4"/>
  <c r="BE61" i="4"/>
  <c r="AI61" i="4"/>
  <c r="HQ60" i="4"/>
  <c r="BY60" i="4"/>
  <c r="BU60" i="4"/>
  <c r="BE60" i="4"/>
  <c r="HQ59" i="4"/>
  <c r="BY59" i="4"/>
  <c r="BU59" i="4"/>
  <c r="BE59" i="4"/>
  <c r="HQ58" i="4"/>
  <c r="BY58" i="4"/>
  <c r="BU58" i="4"/>
  <c r="BE58" i="4"/>
  <c r="HQ57" i="4"/>
  <c r="BY57" i="4"/>
  <c r="BU57" i="4"/>
  <c r="BE57" i="4"/>
  <c r="HQ56" i="4"/>
  <c r="BY56" i="4"/>
  <c r="BU56" i="4"/>
  <c r="BE56" i="4"/>
  <c r="HQ55" i="4"/>
  <c r="BY55" i="4"/>
  <c r="BU55" i="4"/>
  <c r="BE55" i="4"/>
  <c r="HQ54" i="4"/>
  <c r="BY54" i="4"/>
  <c r="BU54" i="4"/>
  <c r="BE54" i="4"/>
  <c r="HQ53" i="4"/>
  <c r="BY53" i="4"/>
  <c r="BU53" i="4"/>
  <c r="BE53" i="4"/>
  <c r="HQ52" i="4"/>
  <c r="BY52" i="4"/>
  <c r="BU52" i="4"/>
  <c r="BE52" i="4"/>
  <c r="HQ51" i="4"/>
  <c r="BY51" i="4"/>
  <c r="BU51" i="4"/>
  <c r="BE51" i="4"/>
  <c r="HQ50" i="4"/>
  <c r="BY50" i="4"/>
  <c r="BU50" i="4"/>
  <c r="BE50" i="4"/>
  <c r="HQ49" i="4"/>
  <c r="BY49" i="4"/>
  <c r="BU49" i="4"/>
  <c r="BE49" i="4"/>
  <c r="HQ48" i="4"/>
  <c r="BU48" i="4"/>
  <c r="BE48" i="4"/>
  <c r="BD48" i="4"/>
  <c r="BW48" i="4" s="1"/>
  <c r="BX48" i="4" s="1"/>
  <c r="BY48" i="4" s="1"/>
  <c r="BC48" i="4"/>
  <c r="HQ47" i="4"/>
  <c r="BY47" i="4"/>
  <c r="BU47" i="4"/>
  <c r="BE47" i="4"/>
  <c r="HQ46" i="4"/>
  <c r="BY46" i="4"/>
  <c r="BU46" i="4"/>
  <c r="BE46" i="4"/>
  <c r="HQ45" i="4"/>
  <c r="BY45" i="4"/>
  <c r="BU45" i="4"/>
  <c r="BE45" i="4"/>
  <c r="HQ44" i="4"/>
  <c r="BY44" i="4"/>
  <c r="BU44" i="4"/>
  <c r="BC44" i="4"/>
  <c r="BD44" i="4" s="1"/>
  <c r="BE44" i="4" s="1"/>
  <c r="HQ43" i="4"/>
  <c r="BU43" i="4"/>
  <c r="BC43" i="4"/>
  <c r="BD43" i="4" s="1"/>
  <c r="HQ42" i="4"/>
  <c r="BU42" i="4"/>
  <c r="BC42" i="4"/>
  <c r="BD42" i="4" s="1"/>
  <c r="HQ41" i="4"/>
  <c r="BY41" i="4"/>
  <c r="BU41" i="4"/>
  <c r="BE41" i="4"/>
  <c r="HQ40" i="4"/>
  <c r="BU40" i="4"/>
  <c r="BC40" i="4"/>
  <c r="BD40" i="4" s="1"/>
  <c r="HQ39" i="4"/>
  <c r="BY39" i="4"/>
  <c r="BU39" i="4"/>
  <c r="BE39" i="4"/>
  <c r="HQ38" i="4"/>
  <c r="BU38" i="4"/>
  <c r="BC38" i="4"/>
  <c r="BD38" i="4" s="1"/>
  <c r="HQ37" i="4"/>
  <c r="BY37" i="4"/>
  <c r="BU37" i="4"/>
  <c r="BE37" i="4"/>
  <c r="HQ36" i="4"/>
  <c r="BY36" i="4"/>
  <c r="BU36" i="4"/>
  <c r="BE36" i="4"/>
  <c r="HQ35" i="4"/>
  <c r="BY35" i="4"/>
  <c r="BU35" i="4"/>
  <c r="BE35" i="4"/>
  <c r="HQ34" i="4"/>
  <c r="BY34" i="4"/>
  <c r="BU34" i="4"/>
  <c r="BE34" i="4"/>
  <c r="HQ33" i="4"/>
  <c r="BY33" i="4"/>
  <c r="BU33" i="4"/>
  <c r="BE33" i="4"/>
  <c r="HQ32" i="4"/>
  <c r="BY32" i="4"/>
  <c r="BU32" i="4"/>
  <c r="BE32" i="4"/>
  <c r="HQ31" i="4"/>
  <c r="BY31" i="4"/>
  <c r="BU31" i="4"/>
  <c r="BE31" i="4"/>
  <c r="HQ30" i="4"/>
  <c r="BY30" i="4"/>
  <c r="BU30" i="4"/>
  <c r="BE30" i="4"/>
  <c r="HQ29" i="4"/>
  <c r="BY29" i="4"/>
  <c r="BU29" i="4"/>
  <c r="BE29" i="4"/>
  <c r="HQ28" i="4"/>
  <c r="BY28" i="4"/>
  <c r="BU28" i="4"/>
  <c r="BE28" i="4"/>
  <c r="HQ27" i="4"/>
  <c r="BY27" i="4"/>
  <c r="BU27" i="4"/>
  <c r="BE27" i="4"/>
  <c r="HQ26" i="4"/>
  <c r="BY26" i="4"/>
  <c r="BU26" i="4"/>
  <c r="BE26" i="4"/>
  <c r="HQ25" i="4"/>
  <c r="BY25" i="4"/>
  <c r="BU25" i="4"/>
  <c r="BE25" i="4"/>
  <c r="AL25" i="4"/>
  <c r="AI25" i="4"/>
  <c r="HQ24" i="4"/>
  <c r="BY24" i="4"/>
  <c r="BU24" i="4"/>
  <c r="BE24" i="4"/>
  <c r="HQ23" i="4"/>
  <c r="BY23" i="4"/>
  <c r="BU23" i="4"/>
  <c r="BE23" i="4"/>
  <c r="HQ22" i="4"/>
  <c r="BY22" i="4"/>
  <c r="BU22" i="4"/>
  <c r="BE22" i="4"/>
  <c r="HQ21" i="4"/>
  <c r="BY21" i="4"/>
  <c r="BU21" i="4"/>
  <c r="BE21" i="4"/>
  <c r="HQ20" i="4"/>
  <c r="BY20" i="4"/>
  <c r="BU20" i="4"/>
  <c r="BE20" i="4"/>
  <c r="HQ19" i="4"/>
  <c r="BY19" i="4"/>
  <c r="BU19" i="4"/>
  <c r="BE19" i="4"/>
  <c r="HQ18" i="4"/>
  <c r="BY18" i="4"/>
  <c r="BU18" i="4"/>
  <c r="BE18" i="4"/>
  <c r="HQ17" i="4"/>
  <c r="BY17" i="4"/>
  <c r="BU17" i="4"/>
  <c r="BE17" i="4"/>
  <c r="HQ16" i="4"/>
  <c r="BY16" i="4"/>
  <c r="BU16" i="4"/>
  <c r="BE16" i="4"/>
  <c r="AI16" i="4"/>
  <c r="HQ15" i="4"/>
  <c r="BY15" i="4"/>
  <c r="BU15" i="4"/>
  <c r="BE15" i="4"/>
  <c r="HQ14" i="4"/>
  <c r="BY14" i="4"/>
  <c r="BU14" i="4"/>
  <c r="BE14" i="4"/>
  <c r="HQ13" i="4"/>
  <c r="BY13" i="4"/>
  <c r="BU13" i="4"/>
  <c r="BE13" i="4"/>
  <c r="HQ12" i="4"/>
  <c r="BY12" i="4"/>
  <c r="BU12" i="4"/>
  <c r="BE12" i="4"/>
  <c r="HQ11" i="4"/>
  <c r="BY11" i="4"/>
  <c r="BU11" i="4"/>
  <c r="BE11" i="4"/>
  <c r="HQ10" i="4"/>
  <c r="BY10" i="4"/>
  <c r="BU10" i="4"/>
  <c r="BE10" i="4"/>
  <c r="HQ9" i="4"/>
  <c r="BY9" i="4"/>
  <c r="BU9" i="4"/>
  <c r="BE9" i="4"/>
  <c r="HQ8" i="4"/>
  <c r="BY8" i="4"/>
  <c r="BU8" i="4"/>
  <c r="BE8" i="4"/>
  <c r="HQ7" i="4"/>
  <c r="BY7" i="4"/>
  <c r="BU7" i="4"/>
  <c r="BE7" i="4"/>
  <c r="HQ6" i="4"/>
  <c r="BY6" i="4"/>
  <c r="BU6" i="4"/>
  <c r="BE6" i="4"/>
  <c r="HQ5" i="4"/>
  <c r="BY5" i="4"/>
  <c r="BU5" i="4"/>
  <c r="BE5" i="4"/>
  <c r="HQ4" i="4"/>
  <c r="BY4" i="4"/>
  <c r="BU4" i="4"/>
  <c r="BE4" i="4"/>
  <c r="HQ3" i="4"/>
  <c r="BY3" i="4"/>
  <c r="BU3" i="4"/>
  <c r="BE3" i="4"/>
  <c r="HQ2" i="4"/>
  <c r="BY2" i="4"/>
  <c r="BU2" i="4"/>
  <c r="BE2" i="4"/>
  <c r="BE151" i="4" l="1"/>
  <c r="BW151" i="4"/>
  <c r="BX151" i="4" s="1"/>
  <c r="BY151" i="4" s="1"/>
  <c r="BE40" i="4"/>
  <c r="BW40" i="4"/>
  <c r="BX40" i="4" s="1"/>
  <c r="BY40" i="4" s="1"/>
  <c r="BE43" i="4"/>
  <c r="BW43" i="4"/>
  <c r="BX43" i="4" s="1"/>
  <c r="BY43" i="4" s="1"/>
  <c r="BW91" i="4"/>
  <c r="BX91" i="4" s="1"/>
  <c r="BY91" i="4" s="1"/>
  <c r="BE91" i="4"/>
  <c r="BE152" i="4"/>
  <c r="BW152" i="4"/>
  <c r="BX152" i="4" s="1"/>
  <c r="BY152" i="4" s="1"/>
  <c r="BE42" i="4"/>
  <c r="BW42" i="4"/>
  <c r="BX42" i="4" s="1"/>
  <c r="BY42" i="4" s="1"/>
  <c r="BW94" i="4"/>
  <c r="BX94" i="4" s="1"/>
  <c r="BY94" i="4" s="1"/>
  <c r="BE94" i="4"/>
  <c r="BE150" i="4"/>
  <c r="BW150" i="4"/>
  <c r="BX150" i="4" s="1"/>
  <c r="BY150" i="4" s="1"/>
  <c r="BW155" i="4"/>
  <c r="BX155" i="4" s="1"/>
  <c r="BY155" i="4" s="1"/>
  <c r="BE155" i="4"/>
  <c r="BE38" i="4"/>
  <c r="BW38" i="4"/>
  <c r="BX38" i="4" s="1"/>
  <c r="BY38" i="4" s="1"/>
  <c r="BE153" i="4"/>
  <c r="BW153" i="4"/>
  <c r="BX153" i="4" s="1"/>
  <c r="BY153" i="4" s="1"/>
  <c r="BW181" i="4"/>
  <c r="BX181" i="4" s="1"/>
  <c r="BY181" i="4" s="1"/>
  <c r="BE181" i="4"/>
  <c r="BE182" i="4"/>
  <c r="BW182" i="4"/>
  <c r="BX182" i="4" s="1"/>
  <c r="BY182" i="4" s="1"/>
  <c r="BW140" i="4"/>
  <c r="BX140" i="4" s="1"/>
  <c r="BY140" i="4" s="1"/>
  <c r="BW215" i="4"/>
  <c r="BX215" i="4" s="1"/>
  <c r="BY215" i="4" s="1"/>
  <c r="BW216" i="4"/>
  <c r="BX216" i="4" s="1"/>
  <c r="BY216" i="4" s="1"/>
  <c r="BD85" i="3" l="1"/>
  <c r="BW85" i="3" s="1"/>
  <c r="BX85" i="3" s="1"/>
  <c r="AI79" i="3"/>
  <c r="AM78" i="3"/>
  <c r="AI78" i="3"/>
  <c r="AM76" i="3"/>
  <c r="AI76" i="3"/>
  <c r="AI73" i="3"/>
  <c r="AL72" i="3"/>
  <c r="AI72" i="3"/>
  <c r="AI71" i="3"/>
  <c r="AI70" i="3"/>
  <c r="AI69" i="3"/>
  <c r="AI68" i="3"/>
  <c r="AI67" i="3"/>
  <c r="AI66" i="3"/>
  <c r="AI64" i="3"/>
  <c r="AI63" i="3"/>
  <c r="AI62" i="3"/>
  <c r="AM61" i="3"/>
  <c r="AI61" i="3"/>
  <c r="AM60" i="3"/>
  <c r="AL60" i="3"/>
  <c r="AI60" i="3"/>
  <c r="AM59" i="3"/>
  <c r="AL59" i="3"/>
  <c r="AI59" i="3"/>
  <c r="AL58" i="3"/>
  <c r="AI58" i="3"/>
  <c r="AI57" i="3"/>
  <c r="AI56" i="3"/>
  <c r="AI48" i="3"/>
  <c r="AI45" i="3"/>
  <c r="AI44" i="3"/>
  <c r="AM43" i="3"/>
  <c r="AI43" i="3"/>
  <c r="AI40" i="3"/>
  <c r="AI39" i="3"/>
  <c r="AL38" i="3"/>
  <c r="AI38" i="3"/>
  <c r="AL37" i="3"/>
  <c r="AI37" i="3"/>
  <c r="AL32" i="3"/>
  <c r="AI32" i="3"/>
  <c r="AI31" i="3"/>
  <c r="AL26" i="3"/>
  <c r="AI26" i="3"/>
  <c r="AI25" i="3"/>
  <c r="AL22" i="3"/>
  <c r="AI22" i="3"/>
  <c r="AI21" i="3"/>
  <c r="AI18" i="3"/>
  <c r="AI17" i="3"/>
  <c r="AI16" i="3"/>
  <c r="AI14" i="3"/>
  <c r="AI13" i="3"/>
  <c r="AI12" i="3"/>
  <c r="AM10" i="3"/>
  <c r="AL10" i="3"/>
  <c r="AI10" i="3"/>
  <c r="AI9" i="3"/>
  <c r="AM8" i="3"/>
  <c r="AI8" i="3"/>
  <c r="AM7" i="3"/>
  <c r="AI7" i="3"/>
  <c r="AI5" i="3"/>
  <c r="AI4" i="3"/>
  <c r="AM3" i="3"/>
  <c r="AL3" i="3"/>
  <c r="AI3" i="3"/>
  <c r="AI2" i="3"/>
  <c r="AL445" i="1" l="1"/>
  <c r="AI445" i="1"/>
  <c r="AM442" i="1"/>
  <c r="AI442" i="1"/>
  <c r="AI437" i="1"/>
  <c r="AI434" i="1"/>
  <c r="AI433" i="1"/>
  <c r="AI432" i="1"/>
  <c r="AI430" i="1"/>
  <c r="AI429" i="1"/>
  <c r="AI428" i="1"/>
  <c r="AI426" i="1"/>
  <c r="AI424" i="1"/>
  <c r="AI423" i="1"/>
  <c r="AI422" i="1"/>
  <c r="AI421" i="1"/>
  <c r="AL420" i="1"/>
  <c r="AI420" i="1"/>
  <c r="AI419" i="1"/>
  <c r="AI411" i="1"/>
  <c r="AI408" i="1"/>
  <c r="AI407" i="1"/>
  <c r="AI405" i="1"/>
  <c r="AI404" i="1"/>
  <c r="AI403" i="1"/>
  <c r="AI398" i="1"/>
  <c r="AM397" i="1"/>
  <c r="AI397" i="1"/>
  <c r="AI394" i="1"/>
  <c r="AI389" i="1"/>
  <c r="AM388" i="1"/>
  <c r="AI388" i="1"/>
  <c r="AM387" i="1"/>
  <c r="AI387" i="1"/>
  <c r="AI386" i="1"/>
  <c r="AI385" i="1"/>
  <c r="AI383" i="1"/>
  <c r="AI381" i="1"/>
  <c r="AI380" i="1"/>
  <c r="AI379" i="1"/>
  <c r="AI377" i="1"/>
  <c r="AI374" i="1"/>
  <c r="AI372" i="1"/>
  <c r="AI370" i="1"/>
  <c r="AI369" i="1"/>
  <c r="AI367" i="1"/>
  <c r="AI366" i="1"/>
  <c r="AI365" i="1"/>
  <c r="AI364" i="1"/>
  <c r="AI356" i="1"/>
  <c r="AI355" i="1"/>
  <c r="AI354" i="1"/>
  <c r="AI353" i="1"/>
  <c r="AI352" i="1"/>
  <c r="AI350" i="1"/>
  <c r="AI346" i="1"/>
  <c r="AI345" i="1"/>
  <c r="AI344" i="1"/>
  <c r="AI343" i="1"/>
  <c r="AI341" i="1"/>
  <c r="AI340" i="1"/>
  <c r="AI338" i="1"/>
  <c r="AI335" i="1"/>
  <c r="AI325" i="1"/>
  <c r="AI324" i="1"/>
  <c r="AI323" i="1"/>
  <c r="AI320" i="1"/>
  <c r="AI319" i="1"/>
  <c r="AI318" i="1"/>
  <c r="AI312" i="1"/>
  <c r="AL309" i="1"/>
  <c r="AI309" i="1"/>
  <c r="AI307" i="1"/>
  <c r="AI306" i="1"/>
  <c r="AL303" i="1"/>
  <c r="AI303" i="1"/>
  <c r="AI302" i="1"/>
  <c r="AI296" i="1"/>
  <c r="AI295" i="1"/>
  <c r="AI294" i="1"/>
  <c r="AI293" i="1"/>
  <c r="AI291" i="1"/>
  <c r="AI290" i="1"/>
  <c r="AM289" i="1"/>
  <c r="AI289" i="1"/>
  <c r="AI281" i="1"/>
  <c r="AG280" i="1"/>
  <c r="AI272" i="1"/>
  <c r="AI271" i="1"/>
  <c r="AI264" i="1"/>
  <c r="AI263" i="1"/>
  <c r="AI262" i="1"/>
  <c r="AI260" i="1"/>
  <c r="AI258" i="1"/>
  <c r="AI257" i="1"/>
  <c r="AI255" i="1"/>
  <c r="AI254" i="1"/>
  <c r="AI253" i="1"/>
  <c r="AI244" i="1"/>
  <c r="AI243" i="1"/>
  <c r="AI241" i="1"/>
  <c r="AI240" i="1"/>
  <c r="AM239" i="1"/>
  <c r="AI239" i="1"/>
  <c r="AI238" i="1"/>
  <c r="AI236" i="1"/>
  <c r="AM235" i="1"/>
  <c r="AI235" i="1"/>
  <c r="AI234" i="1"/>
  <c r="AL232" i="1"/>
  <c r="AI232" i="1"/>
  <c r="AI216" i="1"/>
  <c r="AM214" i="1"/>
  <c r="AI214" i="1"/>
  <c r="AM213" i="1"/>
  <c r="AI213" i="1"/>
  <c r="AI207" i="1"/>
  <c r="AI205" i="1"/>
  <c r="AI204" i="1"/>
  <c r="AI203" i="1"/>
  <c r="AI195" i="1"/>
  <c r="AI193" i="1"/>
  <c r="AI190" i="1"/>
  <c r="AI189" i="1"/>
  <c r="AI188" i="1"/>
  <c r="AI186" i="1"/>
  <c r="AI185" i="1"/>
  <c r="AI184" i="1"/>
  <c r="AI183" i="1"/>
  <c r="AI182" i="1"/>
  <c r="AI181" i="1"/>
  <c r="AI179" i="1"/>
  <c r="AI178" i="1"/>
  <c r="AI177" i="1"/>
  <c r="AM176" i="1"/>
  <c r="AI176" i="1"/>
  <c r="AI172" i="1"/>
  <c r="AL171" i="1"/>
  <c r="AI171" i="1"/>
  <c r="AM163" i="1"/>
  <c r="AI161" i="1"/>
  <c r="AI160" i="1"/>
  <c r="AI159" i="1"/>
  <c r="AI158" i="1"/>
  <c r="AM142" i="1"/>
  <c r="AI142" i="1"/>
  <c r="AI133" i="1"/>
  <c r="AI129" i="1"/>
  <c r="AI127" i="1"/>
  <c r="AL126" i="1"/>
  <c r="AI126" i="1"/>
  <c r="AI120" i="1"/>
  <c r="AI119" i="1"/>
  <c r="AI115" i="1"/>
  <c r="AI112" i="1"/>
  <c r="AI111" i="1"/>
  <c r="AI107" i="1"/>
  <c r="AI105" i="1"/>
  <c r="AI102" i="1"/>
  <c r="AI101" i="1"/>
  <c r="AI98" i="1"/>
  <c r="AI97" i="1"/>
  <c r="AI94" i="1"/>
  <c r="AI93" i="1"/>
  <c r="AI92" i="1"/>
  <c r="AI91" i="1"/>
  <c r="AM90" i="1"/>
  <c r="AI90" i="1"/>
  <c r="AI89" i="1"/>
  <c r="AI87" i="1"/>
  <c r="AI75" i="1"/>
  <c r="AI72" i="1"/>
  <c r="AI71" i="1"/>
  <c r="AI70" i="1"/>
  <c r="AI69" i="1"/>
  <c r="AI66" i="1"/>
  <c r="AM64" i="1"/>
  <c r="AI64" i="1"/>
  <c r="AI58" i="1"/>
  <c r="AI57" i="1"/>
  <c r="AI50" i="1"/>
  <c r="AI49" i="1"/>
  <c r="AI46" i="1"/>
  <c r="AI40" i="1"/>
  <c r="AI39" i="1"/>
  <c r="AI38" i="1"/>
  <c r="AI37" i="1"/>
  <c r="AI36" i="1"/>
  <c r="AI34" i="1"/>
  <c r="AL33" i="1"/>
  <c r="AI33" i="1"/>
  <c r="AI32" i="1"/>
  <c r="AI31" i="1"/>
  <c r="AM20" i="1"/>
  <c r="AI19" i="1"/>
  <c r="AI17" i="1"/>
  <c r="AI15" i="1"/>
  <c r="AM12" i="1"/>
  <c r="AI12" i="1"/>
  <c r="AI9" i="1"/>
  <c r="AM8" i="1"/>
  <c r="AI8" i="1"/>
  <c r="AI7" i="1"/>
  <c r="AI5" i="1"/>
  <c r="AI4" i="1"/>
  <c r="AI3" i="1"/>
  <c r="AI2" i="1"/>
</calcChain>
</file>

<file path=xl/comments1.xml><?xml version="1.0" encoding="utf-8"?>
<comments xmlns="http://schemas.openxmlformats.org/spreadsheetml/2006/main">
  <authors>
    <author>Author</author>
  </authors>
  <commentList>
    <comment ref="BZ1" authorId="0" shapeId="0">
      <text>
        <r>
          <rPr>
            <b/>
            <sz val="8"/>
            <color rgb="FF000000"/>
            <rFont val="Tahoma"/>
            <family val="2"/>
          </rPr>
          <t>Author:</t>
        </r>
        <r>
          <rPr>
            <sz val="8"/>
            <color rgb="FF000000"/>
            <rFont val="Tahoma"/>
            <family val="2"/>
          </rPr>
          <t xml:space="preserve">
NUMERIC VALUE</t>
        </r>
      </text>
    </comment>
    <comment ref="CA1" authorId="0" shapeId="0">
      <text>
        <r>
          <rPr>
            <b/>
            <sz val="8"/>
            <color rgb="FF000000"/>
            <rFont val="Tahoma"/>
            <family val="2"/>
          </rPr>
          <t>Author:</t>
        </r>
        <r>
          <rPr>
            <sz val="8"/>
            <color rgb="FF000000"/>
            <rFont val="Tahoma"/>
            <family val="2"/>
          </rPr>
          <t xml:space="preserve">
NUMERIC VALUE</t>
        </r>
      </text>
    </comment>
    <comment ref="CB1" authorId="0" shapeId="0">
      <text>
        <r>
          <rPr>
            <b/>
            <sz val="8"/>
            <color rgb="FF000000"/>
            <rFont val="Tahoma"/>
            <family val="2"/>
          </rPr>
          <t>Author:</t>
        </r>
        <r>
          <rPr>
            <sz val="8"/>
            <color rgb="FF000000"/>
            <rFont val="Tahoma"/>
            <family val="2"/>
          </rPr>
          <t xml:space="preserve">
NUMERIC VALUE</t>
        </r>
      </text>
    </comment>
    <comment ref="CC1" authorId="0" shapeId="0">
      <text>
        <r>
          <rPr>
            <b/>
            <sz val="8"/>
            <color rgb="FF000000"/>
            <rFont val="Tahoma"/>
            <family val="2"/>
          </rPr>
          <t>Author:</t>
        </r>
        <r>
          <rPr>
            <sz val="8"/>
            <color rgb="FF000000"/>
            <rFont val="Tahoma"/>
            <family val="2"/>
          </rPr>
          <t xml:space="preserve">
NUMERIC VALUE
</t>
        </r>
      </text>
    </comment>
    <comment ref="CD1" authorId="0" shapeId="0">
      <text>
        <r>
          <rPr>
            <b/>
            <sz val="8"/>
            <color rgb="FF000000"/>
            <rFont val="Tahoma"/>
            <family val="2"/>
          </rPr>
          <t>Author:</t>
        </r>
        <r>
          <rPr>
            <sz val="8"/>
            <color rgb="FF000000"/>
            <rFont val="Tahoma"/>
            <family val="2"/>
          </rPr>
          <t xml:space="preserve">
NUMERC VALUE</t>
        </r>
      </text>
    </comment>
    <comment ref="CN1" authorId="0" shapeId="0">
      <text>
        <r>
          <rPr>
            <b/>
            <sz val="8"/>
            <color rgb="FF000000"/>
            <rFont val="Tahoma"/>
            <family val="2"/>
          </rPr>
          <t>Author:</t>
        </r>
        <r>
          <rPr>
            <sz val="8"/>
            <color rgb="FF000000"/>
            <rFont val="Tahoma"/>
            <family val="2"/>
          </rPr>
          <t xml:space="preserve">
ACTUAL SCORE:
A1
A2
B1
B2
C1
C2</t>
        </r>
      </text>
    </comment>
    <comment ref="CO1" authorId="0" shapeId="0">
      <text>
        <r>
          <rPr>
            <b/>
            <sz val="8"/>
            <color rgb="FF000000"/>
            <rFont val="Tahoma"/>
            <family val="2"/>
          </rPr>
          <t>Author:</t>
        </r>
        <r>
          <rPr>
            <sz val="8"/>
            <color rgb="FF000000"/>
            <rFont val="Tahoma"/>
            <family val="2"/>
          </rPr>
          <t xml:space="preserve">
FOR QC</t>
        </r>
      </text>
    </comment>
  </commentList>
</comments>
</file>

<file path=xl/comments2.xml><?xml version="1.0" encoding="utf-8"?>
<comments xmlns="http://schemas.openxmlformats.org/spreadsheetml/2006/main">
  <authors>
    <author>Author</author>
  </authors>
  <commentList>
    <comment ref="BZ1" authorId="0" shapeId="0">
      <text>
        <r>
          <rPr>
            <b/>
            <sz val="8"/>
            <color indexed="81"/>
            <rFont val="Tahoma"/>
            <family val="2"/>
          </rPr>
          <t>Author:
NUMERIC VALUE</t>
        </r>
      </text>
    </comment>
    <comment ref="CA1" authorId="0" shapeId="0">
      <text>
        <r>
          <rPr>
            <b/>
            <sz val="8"/>
            <color indexed="81"/>
            <rFont val="Tahoma"/>
            <family val="2"/>
          </rPr>
          <t>Author:
NUMERIC VALUE</t>
        </r>
      </text>
    </comment>
    <comment ref="CB1" authorId="0" shapeId="0">
      <text>
        <r>
          <rPr>
            <b/>
            <sz val="8"/>
            <color indexed="81"/>
            <rFont val="Tahoma"/>
            <family val="2"/>
          </rPr>
          <t>Author:
NUMERIC VALUE</t>
        </r>
      </text>
    </comment>
    <comment ref="CC1" authorId="0" shapeId="0">
      <text>
        <r>
          <rPr>
            <b/>
            <sz val="8"/>
            <color indexed="81"/>
            <rFont val="Tahoma"/>
            <family val="2"/>
          </rPr>
          <t xml:space="preserve">Author:
NUMERIC VALUE
</t>
        </r>
      </text>
    </comment>
    <comment ref="CD1" authorId="0" shapeId="0">
      <text>
        <r>
          <rPr>
            <b/>
            <sz val="8"/>
            <color indexed="81"/>
            <rFont val="Tahoma"/>
            <family val="2"/>
          </rPr>
          <t>Author:
NUMERC VALUE</t>
        </r>
      </text>
    </comment>
    <comment ref="CN1" authorId="0" shapeId="0">
      <text>
        <r>
          <rPr>
            <b/>
            <sz val="8"/>
            <color indexed="81"/>
            <rFont val="Tahoma"/>
            <family val="2"/>
          </rPr>
          <t>Author:
ACTUAL SCORE:
A1
A2
B1
B2
C1
C2</t>
        </r>
      </text>
    </comment>
    <comment ref="CO1" authorId="0" shapeId="0">
      <text>
        <r>
          <rPr>
            <b/>
            <sz val="8"/>
            <color indexed="81"/>
            <rFont val="Tahoma"/>
            <family val="2"/>
          </rPr>
          <t>Author:
FOR QC</t>
        </r>
      </text>
    </comment>
  </commentList>
</comments>
</file>

<file path=xl/comments3.xml><?xml version="1.0" encoding="utf-8"?>
<comments xmlns="http://schemas.openxmlformats.org/spreadsheetml/2006/main">
  <authors>
    <author>Author</author>
  </authors>
  <commentList>
    <comment ref="BZ1" authorId="0" shapeId="0">
      <text>
        <r>
          <rPr>
            <b/>
            <sz val="8"/>
            <color rgb="FF000000"/>
            <rFont val="Tahoma"/>
            <family val="2"/>
          </rPr>
          <t>Author:</t>
        </r>
        <r>
          <rPr>
            <sz val="8"/>
            <color rgb="FF000000"/>
            <rFont val="Tahoma"/>
            <family val="2"/>
          </rPr>
          <t xml:space="preserve">
NUMERIC VALUE</t>
        </r>
      </text>
    </comment>
    <comment ref="CA1" authorId="0" shapeId="0">
      <text>
        <r>
          <rPr>
            <b/>
            <sz val="8"/>
            <color rgb="FF000000"/>
            <rFont val="Tahoma"/>
            <family val="2"/>
          </rPr>
          <t>Author:</t>
        </r>
        <r>
          <rPr>
            <sz val="8"/>
            <color rgb="FF000000"/>
            <rFont val="Tahoma"/>
            <family val="2"/>
          </rPr>
          <t xml:space="preserve">
NUMERIC VALUE</t>
        </r>
      </text>
    </comment>
    <comment ref="CB1" authorId="0" shapeId="0">
      <text>
        <r>
          <rPr>
            <b/>
            <sz val="8"/>
            <color rgb="FF000000"/>
            <rFont val="Tahoma"/>
            <family val="2"/>
          </rPr>
          <t>Author:</t>
        </r>
        <r>
          <rPr>
            <sz val="8"/>
            <color rgb="FF000000"/>
            <rFont val="Tahoma"/>
            <family val="2"/>
          </rPr>
          <t xml:space="preserve">
NUMERIC VALUE</t>
        </r>
      </text>
    </comment>
    <comment ref="CC1" authorId="0" shapeId="0">
      <text>
        <r>
          <rPr>
            <b/>
            <sz val="8"/>
            <color rgb="FF000000"/>
            <rFont val="Tahoma"/>
            <family val="2"/>
          </rPr>
          <t>Author:</t>
        </r>
        <r>
          <rPr>
            <sz val="8"/>
            <color rgb="FF000000"/>
            <rFont val="Tahoma"/>
            <family val="2"/>
          </rPr>
          <t xml:space="preserve">
NUMERIC VALUE
</t>
        </r>
      </text>
    </comment>
    <comment ref="CD1" authorId="0" shapeId="0">
      <text>
        <r>
          <rPr>
            <b/>
            <sz val="8"/>
            <color rgb="FF000000"/>
            <rFont val="Tahoma"/>
            <family val="2"/>
          </rPr>
          <t>Author:</t>
        </r>
        <r>
          <rPr>
            <sz val="8"/>
            <color rgb="FF000000"/>
            <rFont val="Tahoma"/>
            <family val="2"/>
          </rPr>
          <t xml:space="preserve">
NUMERC VALUE</t>
        </r>
      </text>
    </comment>
    <comment ref="CN1" authorId="0" shapeId="0">
      <text>
        <r>
          <rPr>
            <b/>
            <sz val="8"/>
            <color rgb="FF000000"/>
            <rFont val="Tahoma"/>
            <family val="2"/>
          </rPr>
          <t>Author:</t>
        </r>
        <r>
          <rPr>
            <sz val="8"/>
            <color rgb="FF000000"/>
            <rFont val="Tahoma"/>
            <family val="2"/>
          </rPr>
          <t xml:space="preserve">
ACTUAL SCORE:
A1
A2
B1
B2
C1
C2</t>
        </r>
      </text>
    </comment>
    <comment ref="CO1" authorId="0" shapeId="0">
      <text>
        <r>
          <rPr>
            <b/>
            <sz val="8"/>
            <color rgb="FF000000"/>
            <rFont val="Tahoma"/>
            <family val="2"/>
          </rPr>
          <t>Author:</t>
        </r>
        <r>
          <rPr>
            <sz val="8"/>
            <color rgb="FF000000"/>
            <rFont val="Tahoma"/>
            <family val="2"/>
          </rPr>
          <t xml:space="preserve">
FOR QC</t>
        </r>
      </text>
    </comment>
  </commentList>
</comments>
</file>

<file path=xl/comments4.xml><?xml version="1.0" encoding="utf-8"?>
<comments xmlns="http://schemas.openxmlformats.org/spreadsheetml/2006/main">
  <authors>
    <author>Author</author>
  </authors>
  <commentList>
    <comment ref="BZ1" authorId="0" shapeId="0">
      <text>
        <r>
          <rPr>
            <b/>
            <sz val="8"/>
            <color rgb="FF000000"/>
            <rFont val="Tahoma"/>
            <family val="2"/>
          </rPr>
          <t>Author:</t>
        </r>
        <r>
          <rPr>
            <sz val="8"/>
            <color rgb="FF000000"/>
            <rFont val="Tahoma"/>
            <family val="2"/>
          </rPr>
          <t xml:space="preserve">
NUMERIC VALUE</t>
        </r>
      </text>
    </comment>
    <comment ref="CA1" authorId="0" shapeId="0">
      <text>
        <r>
          <rPr>
            <b/>
            <sz val="8"/>
            <color rgb="FF000000"/>
            <rFont val="Tahoma"/>
            <family val="2"/>
          </rPr>
          <t>Author:</t>
        </r>
        <r>
          <rPr>
            <sz val="8"/>
            <color rgb="FF000000"/>
            <rFont val="Tahoma"/>
            <family val="2"/>
          </rPr>
          <t xml:space="preserve">
NUMERIC VALUE</t>
        </r>
      </text>
    </comment>
    <comment ref="CB1" authorId="0" shapeId="0">
      <text>
        <r>
          <rPr>
            <b/>
            <sz val="8"/>
            <color rgb="FF000000"/>
            <rFont val="Tahoma"/>
            <family val="2"/>
          </rPr>
          <t>Author:</t>
        </r>
        <r>
          <rPr>
            <sz val="8"/>
            <color rgb="FF000000"/>
            <rFont val="Tahoma"/>
            <family val="2"/>
          </rPr>
          <t xml:space="preserve">
NUMERIC VALUE</t>
        </r>
      </text>
    </comment>
    <comment ref="CC1" authorId="0" shapeId="0">
      <text>
        <r>
          <rPr>
            <b/>
            <sz val="8"/>
            <color rgb="FF000000"/>
            <rFont val="Tahoma"/>
            <family val="2"/>
          </rPr>
          <t>Author:</t>
        </r>
        <r>
          <rPr>
            <sz val="8"/>
            <color rgb="FF000000"/>
            <rFont val="Tahoma"/>
            <family val="2"/>
          </rPr>
          <t xml:space="preserve">
NUMERIC VALUE
</t>
        </r>
      </text>
    </comment>
    <comment ref="CD1" authorId="0" shapeId="0">
      <text>
        <r>
          <rPr>
            <b/>
            <sz val="8"/>
            <color rgb="FF000000"/>
            <rFont val="Tahoma"/>
            <family val="2"/>
          </rPr>
          <t>Author:</t>
        </r>
        <r>
          <rPr>
            <sz val="8"/>
            <color rgb="FF000000"/>
            <rFont val="Tahoma"/>
            <family val="2"/>
          </rPr>
          <t xml:space="preserve">
NUMERC VALUE</t>
        </r>
      </text>
    </comment>
    <comment ref="CN1" authorId="0" shapeId="0">
      <text>
        <r>
          <rPr>
            <b/>
            <sz val="8"/>
            <color rgb="FF000000"/>
            <rFont val="Tahoma"/>
            <family val="2"/>
          </rPr>
          <t>Author:</t>
        </r>
        <r>
          <rPr>
            <sz val="8"/>
            <color rgb="FF000000"/>
            <rFont val="Tahoma"/>
            <family val="2"/>
          </rPr>
          <t xml:space="preserve">
ACTUAL SCORE:
A1
A2
B1
B2
C1
C2</t>
        </r>
      </text>
    </comment>
    <comment ref="CO1" authorId="0" shapeId="0">
      <text>
        <r>
          <rPr>
            <b/>
            <sz val="8"/>
            <color rgb="FF000000"/>
            <rFont val="Tahoma"/>
            <family val="2"/>
          </rPr>
          <t>Author:</t>
        </r>
        <r>
          <rPr>
            <sz val="8"/>
            <color rgb="FF000000"/>
            <rFont val="Tahoma"/>
            <family val="2"/>
          </rPr>
          <t xml:space="preserve">
FOR QC</t>
        </r>
      </text>
    </comment>
  </commentList>
</comments>
</file>

<file path=xl/sharedStrings.xml><?xml version="1.0" encoding="utf-8"?>
<sst xmlns="http://schemas.openxmlformats.org/spreadsheetml/2006/main" count="145382" uniqueCount="27253">
  <si>
    <t>Count</t>
  </si>
  <si>
    <t>Time In</t>
  </si>
  <si>
    <t>OFAC Result</t>
  </si>
  <si>
    <t>Prism</t>
  </si>
  <si>
    <t>WEEK</t>
  </si>
  <si>
    <t>Application Date</t>
  </si>
  <si>
    <t>STEP</t>
  </si>
  <si>
    <t>Final Status</t>
  </si>
  <si>
    <t>Status Remarks</t>
  </si>
  <si>
    <t>Account</t>
  </si>
  <si>
    <t>OV POC</t>
  </si>
  <si>
    <t>OV Medium</t>
  </si>
  <si>
    <t>JO Date</t>
  </si>
  <si>
    <t>Start Date</t>
  </si>
  <si>
    <t>JO POC</t>
  </si>
  <si>
    <t>Recruiter Notes</t>
  </si>
  <si>
    <t>Last Name</t>
  </si>
  <si>
    <t>FIRST NAME</t>
  </si>
  <si>
    <t>MIDDLE NAME</t>
  </si>
  <si>
    <t>Candidate's Personal Contact #</t>
  </si>
  <si>
    <t>Candidate's Personal Email Address</t>
  </si>
  <si>
    <t>Candidate's Full Name in Facebook Account</t>
  </si>
  <si>
    <t>Full Name Twitter Account</t>
  </si>
  <si>
    <t>Full Name Instagram Account</t>
  </si>
  <si>
    <t>Full Name in Linked In</t>
  </si>
  <si>
    <t>Other Contact Details</t>
  </si>
  <si>
    <t>Candidate's Person to Contact in case of emergency</t>
  </si>
  <si>
    <t>Candidate's Person to Contact in case of emergency
(Contact #)</t>
  </si>
  <si>
    <t>Applicant Segment</t>
  </si>
  <si>
    <t>Educational Attainment</t>
  </si>
  <si>
    <t>Work exp, if adapter what industry? If Shifter, what program handled?</t>
  </si>
  <si>
    <t>CS Vertical
(Y/N)</t>
  </si>
  <si>
    <t>Sales Vertical
(Y/N)</t>
  </si>
  <si>
    <t>Tech Vertical
(Y/N)</t>
  </si>
  <si>
    <t>Total Work Exp (BPO + Non-BPO) # of mos</t>
  </si>
  <si>
    <t>Recently Hired in Last 12mos (Y/N)</t>
  </si>
  <si>
    <t>Total Work exp within last 12mos</t>
  </si>
  <si>
    <t>Tenure in last job
(in months)</t>
  </si>
  <si>
    <t>Tenure in job prior to the last (in months)</t>
  </si>
  <si>
    <t>MODE OF APPLICATION</t>
  </si>
  <si>
    <t>Actual Mode of Application</t>
  </si>
  <si>
    <t>General Source</t>
  </si>
  <si>
    <t>Specific Source</t>
  </si>
  <si>
    <t>Name of Event/ Job Fair/ Job Caravan</t>
  </si>
  <si>
    <t>IF ERP, referrer name</t>
  </si>
  <si>
    <t>IF ERP,  referrer HRID</t>
  </si>
  <si>
    <t>IF ERP,  referrer Account</t>
  </si>
  <si>
    <t>IF ARP applicant referrer name</t>
  </si>
  <si>
    <t>Scheduled by
(PS Name)</t>
  </si>
  <si>
    <t>Referred by
(Diser Name)</t>
  </si>
  <si>
    <t>At least 18 years old (Y/N)</t>
  </si>
  <si>
    <t>Household Breadwinner</t>
  </si>
  <si>
    <t>TMP Time END</t>
  </si>
  <si>
    <t>II-er</t>
  </si>
  <si>
    <t>II Start</t>
  </si>
  <si>
    <t>II End</t>
  </si>
  <si>
    <t>AHT</t>
  </si>
  <si>
    <t>Uses correct Pronunciation</t>
  </si>
  <si>
    <t>Speaks clearly</t>
  </si>
  <si>
    <t>Uses appropriate vocal dynamics</t>
  </si>
  <si>
    <t>Uses appropriate intonation patterns</t>
  </si>
  <si>
    <t>Uses appropriate tone</t>
  </si>
  <si>
    <t xml:space="preserve">Uses grammatically correct statements </t>
  </si>
  <si>
    <t>Uses statements using correct Tense-Aspect</t>
  </si>
  <si>
    <t>Uses correct pronoun references</t>
  </si>
  <si>
    <t>Uses correct prepositions</t>
  </si>
  <si>
    <t>Uses appropriate range of structures</t>
  </si>
  <si>
    <t>Actively listens</t>
  </si>
  <si>
    <t>Appropriately links ideas together</t>
  </si>
  <si>
    <t>Observes proper turn-taking cues</t>
  </si>
  <si>
    <t>Uses conversational english</t>
  </si>
  <si>
    <t>Responds appropriately</t>
  </si>
  <si>
    <t>Language Interview Result - Total Number of SS</t>
  </si>
  <si>
    <t>ID-er</t>
  </si>
  <si>
    <t>Time Start</t>
  </si>
  <si>
    <t>Time End</t>
  </si>
  <si>
    <t>Customer Service
Orientation</t>
  </si>
  <si>
    <t>Achievement Orientation</t>
  </si>
  <si>
    <t>Stress Tolerance</t>
  </si>
  <si>
    <t>PSDM</t>
  </si>
  <si>
    <t>ID Rating (Pass, Fail)</t>
  </si>
  <si>
    <t>Sales Roleplay Interviewer</t>
  </si>
  <si>
    <t>Sales Roleplay Score</t>
  </si>
  <si>
    <t>Chat/Email Role Play Interviewer</t>
  </si>
  <si>
    <t>Chat/Email Role Play Score</t>
  </si>
  <si>
    <t>Billing Role Play Interviewer</t>
  </si>
  <si>
    <t>Billing Role Play Score</t>
  </si>
  <si>
    <t>Email Test Score</t>
  </si>
  <si>
    <t>Essay Score</t>
  </si>
  <si>
    <t>Versant</t>
  </si>
  <si>
    <t>Berlitz</t>
  </si>
  <si>
    <t>Spoken</t>
  </si>
  <si>
    <t>Tech Test Score</t>
  </si>
  <si>
    <t>AMEX test</t>
  </si>
  <si>
    <t>Requisition Code</t>
  </si>
  <si>
    <t>Requ+CR:CSisition Name</t>
  </si>
  <si>
    <t>Work Location</t>
  </si>
  <si>
    <t>First Name</t>
  </si>
  <si>
    <t>Middle Name</t>
  </si>
  <si>
    <t>Applicant ID</t>
  </si>
  <si>
    <t>Current/Temporary Zip Code</t>
  </si>
  <si>
    <t>Current/Temporary Address</t>
  </si>
  <si>
    <t>Current/Temporary Province</t>
  </si>
  <si>
    <t>Current/Temporary Region</t>
  </si>
  <si>
    <t>Current/Temporary City/Municipality</t>
  </si>
  <si>
    <t>Provincial/Permanent Zip Code</t>
  </si>
  <si>
    <t>Provincial/Permanent Address</t>
  </si>
  <si>
    <t>Provincial/Permanent Province</t>
  </si>
  <si>
    <t>Permanent Region</t>
  </si>
  <si>
    <t>Provincial/Permanent City/Municipality</t>
  </si>
  <si>
    <t xml:space="preserve">Date of Birth </t>
  </si>
  <si>
    <t>Gender</t>
  </si>
  <si>
    <t>Place of Birth</t>
  </si>
  <si>
    <t xml:space="preserve">Nationality </t>
  </si>
  <si>
    <t xml:space="preserve">Civil Status </t>
  </si>
  <si>
    <t xml:space="preserve">Country Of Origin </t>
  </si>
  <si>
    <t>Religion</t>
  </si>
  <si>
    <t>Mobile Number</t>
  </si>
  <si>
    <t>Telephone Number</t>
  </si>
  <si>
    <t xml:space="preserve">E-mail Address </t>
  </si>
  <si>
    <t>Social Security Number</t>
  </si>
  <si>
    <t>Tax Identification Number</t>
  </si>
  <si>
    <t>Philhealth numbers</t>
  </si>
  <si>
    <t>Pag-Ibig numbers</t>
  </si>
  <si>
    <t>Facebook Account</t>
  </si>
  <si>
    <t>Instagram Account</t>
  </si>
  <si>
    <t>Twitter Account</t>
  </si>
  <si>
    <t>Linked In Account</t>
  </si>
  <si>
    <t>Position Applying for</t>
  </si>
  <si>
    <t>Position Type</t>
  </si>
  <si>
    <t>Position Comment</t>
  </si>
  <si>
    <t>Expected Salary</t>
  </si>
  <si>
    <t xml:space="preserve">Type of Application </t>
  </si>
  <si>
    <t>Source of Application</t>
  </si>
  <si>
    <t>Source Info</t>
  </si>
  <si>
    <t>Referrer</t>
  </si>
  <si>
    <t>Are you a previous VXI Employee?</t>
  </si>
  <si>
    <t>Availability</t>
  </si>
  <si>
    <t>Site Applied</t>
  </si>
  <si>
    <t>First Preferred Site</t>
  </si>
  <si>
    <t>Second Preferred Site</t>
  </si>
  <si>
    <t>Third Preferred Site</t>
  </si>
  <si>
    <t xml:space="preserve">Name of School </t>
  </si>
  <si>
    <t xml:space="preserve">Educational Attainment </t>
  </si>
  <si>
    <t xml:space="preserve">School Address </t>
  </si>
  <si>
    <t>Course</t>
  </si>
  <si>
    <t xml:space="preserve">Date Graduated / Last School Year Attended </t>
  </si>
  <si>
    <t>Have you ever applied in VXI before?</t>
  </si>
  <si>
    <t>Have you been previously hired in VXI?</t>
  </si>
  <si>
    <t xml:space="preserve">Previous HRID </t>
  </si>
  <si>
    <t>Previous Program</t>
  </si>
  <si>
    <t>Have you ever worked in a BPO Before?</t>
  </si>
  <si>
    <t>How long worked in a BPO Before, if yes?</t>
  </si>
  <si>
    <t>Company Name</t>
  </si>
  <si>
    <t>Company City Address</t>
  </si>
  <si>
    <t>Contact Number</t>
  </si>
  <si>
    <t>Position</t>
  </si>
  <si>
    <t>PositionType</t>
  </si>
  <si>
    <t xml:space="preserve">Account Handled </t>
  </si>
  <si>
    <t xml:space="preserve">Date of Employment From </t>
  </si>
  <si>
    <t>TO</t>
  </si>
  <si>
    <t>Reason for Leaving</t>
  </si>
  <si>
    <t>Salary Received</t>
  </si>
  <si>
    <t>Non Monetary Benefits Received</t>
  </si>
  <si>
    <t>Mother's Last Name</t>
  </si>
  <si>
    <t>Mother's First Name</t>
  </si>
  <si>
    <t>Mother's Middle Name</t>
  </si>
  <si>
    <t>Mother's Suffix</t>
  </si>
  <si>
    <t>Person to Contact In Case of Emergency</t>
  </si>
  <si>
    <t>Relationship</t>
  </si>
  <si>
    <t>Emergency Contact Number</t>
  </si>
  <si>
    <t>Reference Name</t>
  </si>
  <si>
    <t>Reference Position</t>
  </si>
  <si>
    <t>Reference Company Name &amp; City Address</t>
  </si>
  <si>
    <t>Reference CoFO:FVntact Number</t>
  </si>
  <si>
    <t>Status</t>
  </si>
  <si>
    <t>Hired</t>
  </si>
  <si>
    <t>NOTES</t>
  </si>
  <si>
    <t>CLUSTER 1</t>
  </si>
  <si>
    <t>CLUSTER 2</t>
  </si>
  <si>
    <t>CLUSTER 3</t>
  </si>
  <si>
    <t>Program 1</t>
  </si>
  <si>
    <t>Result</t>
  </si>
  <si>
    <t>Program 2</t>
  </si>
  <si>
    <t>Program 3</t>
  </si>
  <si>
    <t>Program 4</t>
  </si>
  <si>
    <t>Questions (Weight: 0)</t>
  </si>
  <si>
    <t>Word Quiz (Weight: 10)</t>
  </si>
  <si>
    <t>S-V-A (Weight: 10)</t>
  </si>
  <si>
    <t>Read Com (Weight: 10)</t>
  </si>
  <si>
    <t>Practice (Weight: 0)</t>
  </si>
  <si>
    <t>Practice SPEED (WPM)</t>
  </si>
  <si>
    <t>Practice ACCURACY (%)</t>
  </si>
  <si>
    <t>Typing (Weight: 0)</t>
  </si>
  <si>
    <t>Typing SPEED (WPM)</t>
  </si>
  <si>
    <t>Typing ACCURACY (%)</t>
  </si>
  <si>
    <t>CS Quiz (Weight: 0)</t>
  </si>
  <si>
    <t>Sales Quiz (Weight: 0)</t>
  </si>
  <si>
    <t>Tech Quiz (Weight: 0)</t>
  </si>
  <si>
    <t>Language  (Weight: 70)</t>
  </si>
  <si>
    <t>Online Application Weighted Score</t>
  </si>
  <si>
    <t>Success Score</t>
  </si>
  <si>
    <t>Initial Interview Score</t>
  </si>
  <si>
    <t>In-Depth Interview Score</t>
  </si>
  <si>
    <t>Average of Initial interview and In-Depth Interview</t>
  </si>
  <si>
    <t>Final Score</t>
  </si>
  <si>
    <t>Online Application Status</t>
  </si>
  <si>
    <t>Date of Decline</t>
  </si>
  <si>
    <t>Declined by</t>
  </si>
  <si>
    <t>Decline Reason</t>
  </si>
  <si>
    <t>Decline Notes</t>
  </si>
  <si>
    <t>NMF</t>
  </si>
  <si>
    <t>Week 1</t>
  </si>
  <si>
    <t>Initial_Interview</t>
  </si>
  <si>
    <t>Not_Interested</t>
  </si>
  <si>
    <t>NI - NARN</t>
  </si>
  <si>
    <t>Sh3; came from non voice accl hard time expressing self but tries best to express thoughts; will think about the applicaation 1st</t>
  </si>
  <si>
    <t>Tiria</t>
  </si>
  <si>
    <t>Sharmaine</t>
  </si>
  <si>
    <t>Bondoc</t>
  </si>
  <si>
    <t>sharmaine.tiria@gmail.com</t>
  </si>
  <si>
    <t>None</t>
  </si>
  <si>
    <t>Rosanna Tiria</t>
  </si>
  <si>
    <t>Shifter3</t>
  </si>
  <si>
    <t>College Graduate</t>
  </si>
  <si>
    <t>Data Input Processor; Numero</t>
  </si>
  <si>
    <t>12 mos above</t>
  </si>
  <si>
    <t>Y</t>
  </si>
  <si>
    <t>Walk_In</t>
  </si>
  <si>
    <t>ERP</t>
  </si>
  <si>
    <t>Shayne Luanzon</t>
  </si>
  <si>
    <t>CLK - ISM</t>
  </si>
  <si>
    <t>Kim Quinto</t>
  </si>
  <si>
    <t>Failed_App</t>
  </si>
  <si>
    <t>FA - Commitment</t>
  </si>
  <si>
    <t>Sh3; RFLs due to collective personal issues; only applied in VXI because he outright said that his friend needs a referral; short stints with present company for 3 mos. Did not like the LoB</t>
  </si>
  <si>
    <t>Lo</t>
  </si>
  <si>
    <t>Miguel</t>
  </si>
  <si>
    <t>Mendoza</t>
  </si>
  <si>
    <t>megz.mlo@gmail.com</t>
  </si>
  <si>
    <t>Samuel</t>
  </si>
  <si>
    <t>Undergrad - at least 2 yrs</t>
  </si>
  <si>
    <t>Leapfrog, Sprint</t>
  </si>
  <si>
    <t>Argelyn Jo</t>
  </si>
  <si>
    <t>Patricia Bobadilla</t>
  </si>
  <si>
    <t>Job_Offer</t>
  </si>
  <si>
    <t>Accepted_Offer</t>
  </si>
  <si>
    <t>JO - Hired</t>
  </si>
  <si>
    <t>CLK - ATT ISM</t>
  </si>
  <si>
    <t>Chester Canlas</t>
  </si>
  <si>
    <t>F2F</t>
  </si>
  <si>
    <t>Pending</t>
  </si>
  <si>
    <t>Sh3; good comms; comversant; expound thoughts; with billing experience; willing to be trained; no issues with trnsition</t>
  </si>
  <si>
    <t>Idul</t>
  </si>
  <si>
    <t>Mery Jean</t>
  </si>
  <si>
    <t>Lagamon</t>
  </si>
  <si>
    <t>meryjeanidul.o@gmail.com</t>
  </si>
  <si>
    <t>Zenon</t>
  </si>
  <si>
    <t>Sprint; Intuit</t>
  </si>
  <si>
    <t>6 - 11 mos</t>
  </si>
  <si>
    <t>Pass</t>
  </si>
  <si>
    <t>averafe comms; has bg with billing and sales; single parent; 1 daughter; no child care issue</t>
  </si>
  <si>
    <t>Botones</t>
  </si>
  <si>
    <t>Maria Patricia</t>
  </si>
  <si>
    <t>Valenzuela</t>
  </si>
  <si>
    <t>Valenzuelapatt71@gmail.com</t>
  </si>
  <si>
    <t>Jeffrey Botones</t>
  </si>
  <si>
    <t>Associate Degree Graduate</t>
  </si>
  <si>
    <t xml:space="preserve">Microsoft; </t>
  </si>
  <si>
    <t>Aljiemar Calina</t>
  </si>
  <si>
    <t>Julie Arpon</t>
  </si>
  <si>
    <t>FA - Comms</t>
  </si>
  <si>
    <t>Sh1; hard time expressing self; gropes for thoughts; 4mos in TP under boost mobile</t>
  </si>
  <si>
    <t>Rodriguez</t>
  </si>
  <si>
    <t>John Russel</t>
  </si>
  <si>
    <t>Hebres</t>
  </si>
  <si>
    <t>misterconfident1107@gmail.com</t>
  </si>
  <si>
    <t>Martes Rodriguez</t>
  </si>
  <si>
    <t>Shifter1</t>
  </si>
  <si>
    <t>Boost Mobile</t>
  </si>
  <si>
    <t>1 - 5 mos</t>
  </si>
  <si>
    <t>Social_Media</t>
  </si>
  <si>
    <t>Facebook</t>
  </si>
  <si>
    <t>FA - Competencies</t>
  </si>
  <si>
    <t>Sh1; 2mos in IQOR under 1800 flowers; EOC</t>
  </si>
  <si>
    <t>Senia</t>
  </si>
  <si>
    <t>Wrhenzel Graceq</t>
  </si>
  <si>
    <t>Catacutan</t>
  </si>
  <si>
    <t>whrenzelsenia26@gmail.com</t>
  </si>
  <si>
    <t>Marites Senia</t>
  </si>
  <si>
    <t>1800 Flowers; ESL</t>
  </si>
  <si>
    <t>Sh3; candidate's 2nd app; comfortable with the offer; everything is good and settled application; very good comms</t>
  </si>
  <si>
    <t>Umlas</t>
  </si>
  <si>
    <t>Charlotte</t>
  </si>
  <si>
    <t>Escanol</t>
  </si>
  <si>
    <t>charlotteumlas2996@yahoo.com</t>
  </si>
  <si>
    <t>Marilou Escanol</t>
  </si>
  <si>
    <t>Hughnet; JP Morgan and Chase</t>
  </si>
  <si>
    <t>Arrah Andrea Ponce</t>
  </si>
  <si>
    <t>Sh3; failed metrics in ATT Mobility; RFLs due to personal reason; noticeable grammar and pron lapses as well</t>
  </si>
  <si>
    <t>Cabralda</t>
  </si>
  <si>
    <t>Jayson</t>
  </si>
  <si>
    <t>Beneza</t>
  </si>
  <si>
    <t>chaizxui@gmail.com</t>
  </si>
  <si>
    <t>Ariel Tagapan</t>
  </si>
  <si>
    <t>Account Now; Macy's</t>
  </si>
  <si>
    <t>CRK - eBay</t>
  </si>
  <si>
    <t xml:space="preserve">Shel hermosa </t>
  </si>
  <si>
    <t>Gab</t>
  </si>
  <si>
    <t>Vigilla</t>
  </si>
  <si>
    <t>John Micheal</t>
  </si>
  <si>
    <t>Perino</t>
  </si>
  <si>
    <t>Vigillajaem0@gmail.com</t>
  </si>
  <si>
    <t>Rochelle V. Hansen</t>
  </si>
  <si>
    <t>Shifter2</t>
  </si>
  <si>
    <t>Mark Dave Nicolas</t>
  </si>
  <si>
    <t>FA - NWBG</t>
  </si>
  <si>
    <t>Sh2; went AWOL in Alorica due to personal issues; has plans to still go to canada; has a child of 5 mos old - will think about the schedule first</t>
  </si>
  <si>
    <t>Bernardo</t>
  </si>
  <si>
    <t>Leonard</t>
  </si>
  <si>
    <t>Ortiz Luis</t>
  </si>
  <si>
    <t>leobernardo311@gmail.com</t>
  </si>
  <si>
    <t xml:space="preserve">Maria April </t>
  </si>
  <si>
    <t>UPS</t>
  </si>
  <si>
    <t>Advertsing</t>
  </si>
  <si>
    <t>Lampost</t>
  </si>
  <si>
    <t>Pending IBD/BSD</t>
  </si>
  <si>
    <t xml:space="preserve">ES; AJ; pat; handled telco before; good comms; </t>
  </si>
  <si>
    <t>Agason</t>
  </si>
  <si>
    <t>Joana Marie</t>
  </si>
  <si>
    <t>Tanjuaquio</t>
  </si>
  <si>
    <t>capitly.angel@gmail.com</t>
  </si>
  <si>
    <t>Angel Capitlig</t>
  </si>
  <si>
    <t>High School Graduate</t>
  </si>
  <si>
    <t xml:space="preserve">Sprint; Microsoft; </t>
  </si>
  <si>
    <t>one</t>
  </si>
  <si>
    <t>Juljiel Payad</t>
  </si>
  <si>
    <t>Rescheduled</t>
  </si>
  <si>
    <t>RS - JO</t>
  </si>
  <si>
    <t>Anna Miano</t>
  </si>
  <si>
    <t>OTP</t>
  </si>
  <si>
    <t>J.O by Wed or thu</t>
  </si>
  <si>
    <t>ES; AJ; educ bg; pat</t>
  </si>
  <si>
    <t>Mallari JR</t>
  </si>
  <si>
    <t>Oscar</t>
  </si>
  <si>
    <t>Lorenz</t>
  </si>
  <si>
    <t>oscarmallarijr@yahoo.com</t>
  </si>
  <si>
    <t>Sheena Lorenz</t>
  </si>
  <si>
    <t>Arnel Cuaderno</t>
  </si>
  <si>
    <t>Sh3; handled non-voice in his whole stay in his BPO companies; hardly can express self in english; comprehension issues as well</t>
  </si>
  <si>
    <t>Camplon</t>
  </si>
  <si>
    <t>Lawrence</t>
  </si>
  <si>
    <t>Mabitad</t>
  </si>
  <si>
    <t>lawrencecamplon26@gmail.com</t>
  </si>
  <si>
    <t>Joana Marie Bandaya</t>
  </si>
  <si>
    <t>Traffic Analyst; email support</t>
  </si>
  <si>
    <t>Sammy Alton Reyes</t>
  </si>
  <si>
    <t>Profiling</t>
  </si>
  <si>
    <t>End_App</t>
  </si>
  <si>
    <t>FA - Failed_OV</t>
  </si>
  <si>
    <t>Sh3, good conversational skills, has BG w/ ATT ATS, really wants to be part of account, no childcare isses</t>
  </si>
  <si>
    <t>Asanza</t>
  </si>
  <si>
    <t>Arthur</t>
  </si>
  <si>
    <t>Santiago</t>
  </si>
  <si>
    <t>arthur.asanza@yahoo.com</t>
  </si>
  <si>
    <t>Raquel Asanza</t>
  </si>
  <si>
    <t>Undergrad - less than 2 yrs</t>
  </si>
  <si>
    <t>Credit One Bank, Genesis, DTV, ATT, FROEX</t>
  </si>
  <si>
    <t>Carl Lemuel Binolirao</t>
  </si>
  <si>
    <t>Julile Arpon</t>
  </si>
  <si>
    <t>Failed_OV</t>
  </si>
  <si>
    <t>ES; AJ - Competencies; Pat</t>
  </si>
  <si>
    <t>Abacahin</t>
  </si>
  <si>
    <t>Jasper  Loie</t>
  </si>
  <si>
    <t>Esaga</t>
  </si>
  <si>
    <t>abacahinjasper@gmail.com</t>
  </si>
  <si>
    <t>Evangeline Abacahin</t>
  </si>
  <si>
    <t>Flyers</t>
  </si>
  <si>
    <t>Manual</t>
  </si>
  <si>
    <t>Sh1; lacks ccx; 1mos in iqor under 1800; 3 under iqor davao; 3mos in iqor pampanga udner ess; 4mos in ibd\</t>
  </si>
  <si>
    <t>Lidasan</t>
  </si>
  <si>
    <t>Thea Azianne</t>
  </si>
  <si>
    <t>Apostol</t>
  </si>
  <si>
    <t>theaaziabbe_97@yahoo.com</t>
  </si>
  <si>
    <t>045 308 0926</t>
  </si>
  <si>
    <t>Mary Ann Ledasan</t>
  </si>
  <si>
    <t>1800; ESS; IBD</t>
  </si>
  <si>
    <t>Pre-Screening</t>
  </si>
  <si>
    <t>Not_Qualfied</t>
  </si>
  <si>
    <t>1 month re-app</t>
  </si>
  <si>
    <t>Sernal</t>
  </si>
  <si>
    <t>Mark Randolf</t>
  </si>
  <si>
    <t>mrsernal@gmail.com</t>
  </si>
  <si>
    <t>Jen Halili</t>
  </si>
  <si>
    <t>Call_Outs</t>
  </si>
  <si>
    <t>Scheduled</t>
  </si>
  <si>
    <t>Adapter; hard time expressing self; gropes for thoughts and words</t>
  </si>
  <si>
    <t>Guina</t>
  </si>
  <si>
    <t>Ricardo</t>
  </si>
  <si>
    <t>Guttierrez</t>
  </si>
  <si>
    <t>ricardoguina@yahoo.com</t>
  </si>
  <si>
    <t>Janella Fermalo</t>
  </si>
  <si>
    <t>Adapter</t>
  </si>
  <si>
    <t>Attendant; Bellman</t>
  </si>
  <si>
    <t>WOM</t>
  </si>
  <si>
    <t>have handle telco; wth ineterest with the acct; reasonable RFL; no problem with proximity; good comms</t>
  </si>
  <si>
    <t>Yumul</t>
  </si>
  <si>
    <t>Moises</t>
  </si>
  <si>
    <t>Contreras</t>
  </si>
  <si>
    <t>yumulgonorio@gmail.com</t>
  </si>
  <si>
    <t>Silvia Yumul</t>
  </si>
  <si>
    <t xml:space="preserve">Hughesnet; Service Crew; </t>
  </si>
  <si>
    <t>Sh3; RFL due to personal reason - "wants to explore more"; did not disclose specific reason; did not meet qualification for both accounts</t>
  </si>
  <si>
    <t>Odulio</t>
  </si>
  <si>
    <t>Jelenny</t>
  </si>
  <si>
    <t>Antiporta</t>
  </si>
  <si>
    <t>jhel.ysobel@gmail.com</t>
  </si>
  <si>
    <t>Victor Odulio</t>
  </si>
  <si>
    <t>FTD, Digital River Island</t>
  </si>
  <si>
    <t>SH3; reputbale bpo stint; good comms; conversant; expound thouhgts; denotes good commitment;24 mos in sutherland under amazon</t>
  </si>
  <si>
    <t>Pentinio</t>
  </si>
  <si>
    <t>Princess Jane</t>
  </si>
  <si>
    <t>gutierrezprincess740@gmail.co</t>
  </si>
  <si>
    <t>Micheal Lindon</t>
  </si>
  <si>
    <t>Amazon</t>
  </si>
  <si>
    <t>In-Depth Interview</t>
  </si>
  <si>
    <t>RS - ID</t>
  </si>
  <si>
    <t>Need to fetch her daughter at school; Will go back tom at around 11</t>
  </si>
  <si>
    <t>Montemayor</t>
  </si>
  <si>
    <t>Aleli Darlynne</t>
  </si>
  <si>
    <t>dre4lex4@gmail.com</t>
  </si>
  <si>
    <t>Drralp Montemayor</t>
  </si>
  <si>
    <t>Offsite</t>
  </si>
  <si>
    <t>Offiste</t>
  </si>
  <si>
    <t>Direct_Sourcing</t>
  </si>
  <si>
    <t xml:space="preserve">Outsourced Caravans (Offsite) </t>
  </si>
  <si>
    <t>Jollibee</t>
  </si>
  <si>
    <t>RS - Profiling</t>
  </si>
  <si>
    <t>CRK - ATT ISM</t>
  </si>
  <si>
    <t>Sh3; avrage comms; with billinga nd sales experience; can start ASAP</t>
  </si>
  <si>
    <t>Masiclat</t>
  </si>
  <si>
    <t>Jocel</t>
  </si>
  <si>
    <t>Espinosa</t>
  </si>
  <si>
    <t>jocel_espinosa@ymail.com</t>
  </si>
  <si>
    <t>Roel Masiclat</t>
  </si>
  <si>
    <t>Metro PCS</t>
  </si>
  <si>
    <t>N</t>
  </si>
  <si>
    <t>Ira</t>
  </si>
  <si>
    <t>Mae Apdan</t>
  </si>
  <si>
    <t>Rescheduled II</t>
  </si>
  <si>
    <t>emergency call; will visit tom morning</t>
  </si>
  <si>
    <t>Calpo</t>
  </si>
  <si>
    <t>Ronaljane Mariel</t>
  </si>
  <si>
    <t>Cumaling</t>
  </si>
  <si>
    <t>marielloves15@gmail.com</t>
  </si>
  <si>
    <t>Danilo Miclat</t>
  </si>
  <si>
    <t>ROBERTO CABRERA III</t>
  </si>
  <si>
    <t>avaible by next week; Tuesday; 10 AM</t>
  </si>
  <si>
    <t>Miclat</t>
  </si>
  <si>
    <t>Austan</t>
  </si>
  <si>
    <t>Grant Roy Mercado</t>
  </si>
  <si>
    <t>eBay</t>
  </si>
  <si>
    <t>NI - Post</t>
  </si>
  <si>
    <t>Anthony</t>
  </si>
  <si>
    <t>Pating</t>
  </si>
  <si>
    <t>Jay Robert</t>
  </si>
  <si>
    <t>Marimla</t>
  </si>
  <si>
    <t>pjayrobertm@gmail.com</t>
  </si>
  <si>
    <t>Rose Pating</t>
  </si>
  <si>
    <t>Abegail Tanedo</t>
  </si>
  <si>
    <t>Bautista</t>
  </si>
  <si>
    <t>Mike Christian</t>
  </si>
  <si>
    <t>bautistamikechristian@yahoo.com</t>
  </si>
  <si>
    <t>Mother sick want to go home immmediate; will go back tom. 11 AM</t>
  </si>
  <si>
    <t>Pineda</t>
  </si>
  <si>
    <t>John Isaac</t>
  </si>
  <si>
    <t>Canlas</t>
  </si>
  <si>
    <t>hayato08196@gmail.com</t>
  </si>
  <si>
    <t>Santos</t>
  </si>
  <si>
    <t>Jay Ann</t>
  </si>
  <si>
    <t>Gran</t>
  </si>
  <si>
    <t>sashnhey2207@gmail.com</t>
  </si>
  <si>
    <t>Maricel Mendoza</t>
  </si>
  <si>
    <t>Nomar Adrias</t>
  </si>
  <si>
    <t xml:space="preserve">Averaga to god comms; was able to express herself; conversant; been with iQOr for 11 mos; 6 mos for Srint requested for reprofiling to Metro PCS forhigher compensation; RFL; Salary dispute; OT not paid; tried to reach her supervisor however its keeps on happening; SGS for 18 mos; CSR for 2 mos RFL; transfered to windows; RFL; mother got sick; has 2 siblings however the eldest was in Japan and the elder has 2 kds; her mom is fine now; did immediate resignation was cleared, BP, COE; BSD for 2 mos; RFL; company was closed for unknown reason; </t>
  </si>
  <si>
    <t>Castro</t>
  </si>
  <si>
    <t>Jenine Shara Ann</t>
  </si>
  <si>
    <t>castroi.jenine@icloud.com</t>
  </si>
  <si>
    <t>Kenneth Nasal</t>
  </si>
  <si>
    <t>Sprint; Metro PCS; Microsoft; Windows; DTV; Trading</t>
  </si>
  <si>
    <t>6 -11 mos</t>
  </si>
  <si>
    <t>Edwin Gatus</t>
  </si>
  <si>
    <t>Paulene Dalumpines</t>
  </si>
  <si>
    <t>Need to go home due to some commitment; will go abck tom</t>
  </si>
  <si>
    <t>Buscayno</t>
  </si>
  <si>
    <t>Clarence</t>
  </si>
  <si>
    <t>Bañaga</t>
  </si>
  <si>
    <t>ClarenceBuscayno@gmail.com</t>
  </si>
  <si>
    <t>Cyrene Buscayno</t>
  </si>
  <si>
    <t>Sprint; Metro PCS; Windows; Microsoft; DTV; Trading;</t>
  </si>
  <si>
    <t>conversant and responsive, has BG in Telco</t>
  </si>
  <si>
    <t>Fortunato</t>
  </si>
  <si>
    <t>Aldryn</t>
  </si>
  <si>
    <t>Carreon</t>
  </si>
  <si>
    <t>Aldrtnfortunato@gmail.com</t>
  </si>
  <si>
    <t>Apple Care; Bell Canada</t>
  </si>
  <si>
    <t>Sh2; 8mos in iqor under metro pcs; 15mos in Florida Blanaca hospital as billing and trweasury staff; good commitment; good dedication; family oriented; knows the path that5 she likes to pursue and that is the BPO job; must be a good potential hire</t>
  </si>
  <si>
    <t>Lopez</t>
  </si>
  <si>
    <t>Patricia</t>
  </si>
  <si>
    <t>patriciareyes.lopez26@gmail.com</t>
  </si>
  <si>
    <t>Ingrid Lopez</t>
  </si>
  <si>
    <t>Metro PCS; Billing and treasury Staff</t>
  </si>
  <si>
    <t>Sh2; 10mos in iqor under potpurri account; shows good skills and potentialities; highly motivated to land a job</t>
  </si>
  <si>
    <t>Esguerra</t>
  </si>
  <si>
    <t>Agatha</t>
  </si>
  <si>
    <t>Evangelista</t>
  </si>
  <si>
    <t>agathaesguerra08@gmail.com</t>
  </si>
  <si>
    <t>Evalyn Esguerra</t>
  </si>
  <si>
    <t>potpourri account</t>
  </si>
  <si>
    <t>Jessie JR Dahilig</t>
  </si>
  <si>
    <t>FA - Educational Background</t>
  </si>
  <si>
    <t>Sh1; HS Grad; 6mos bpo xp under prohealth global services</t>
  </si>
  <si>
    <t>Mallari</t>
  </si>
  <si>
    <t>Jenna Nicholle</t>
  </si>
  <si>
    <t>wcholle@gmail.com</t>
  </si>
  <si>
    <t>Donna Mallari</t>
  </si>
  <si>
    <t>Prohealth Global Services</t>
  </si>
  <si>
    <t xml:space="preserve">responsive; average comms; </t>
  </si>
  <si>
    <t>Martin</t>
  </si>
  <si>
    <t>Marlyn</t>
  </si>
  <si>
    <t>Corpuz</t>
  </si>
  <si>
    <t>marlyn@gkaese.com</t>
  </si>
  <si>
    <t>Carolyn Corpuz Omaña</t>
  </si>
  <si>
    <t xml:space="preserve">Admin; Catalogue; Forex; </t>
  </si>
  <si>
    <t>6 - 11mos</t>
  </si>
  <si>
    <t>Steve Lawrence Cortez</t>
  </si>
  <si>
    <t>Precious Manuel</t>
  </si>
  <si>
    <t>conversant; single; no kids; motivated and ethusiastic; breadwinner; has bg with telco</t>
  </si>
  <si>
    <t>Caintic</t>
  </si>
  <si>
    <t>Samuel Jeremy</t>
  </si>
  <si>
    <t>Lumbang</t>
  </si>
  <si>
    <t>xamwstheworld@gmail.com</t>
  </si>
  <si>
    <t>Samuel Caintic</t>
  </si>
  <si>
    <t>pearson; Dish TV; Optus telco</t>
  </si>
  <si>
    <t>Gerrys grill</t>
  </si>
  <si>
    <t>Dianne Dirgo</t>
  </si>
  <si>
    <t>cofortable with the offer; amenable with sched; no plan vacations and to work abroad; very gooms comms and conversant</t>
  </si>
  <si>
    <t>Gonzales</t>
  </si>
  <si>
    <t>Marichie</t>
  </si>
  <si>
    <t>Rivera</t>
  </si>
  <si>
    <t>gonzalesmarichie@yahoo.com</t>
  </si>
  <si>
    <t>Elizabeth Gonzales</t>
  </si>
  <si>
    <t>Vocational Course Graduate</t>
  </si>
  <si>
    <t>Sprint; Gencare; Collections; Forex</t>
  </si>
  <si>
    <t>Grace Wermises</t>
  </si>
  <si>
    <t xml:space="preserve">Sh2; Ok with Schedule; with the acct and offer; good comms; with great confidence during the interview; been with Sitel for  4 mos; was able to meet metrics; seasonal acct; was not offered for reprofiling; 11 mos idle; mom had a breast cancer and was able to survived; but ATM her mm has a bone cancer and her sister is looking after her mom; ; went to IBD for handled Trading acct; as a sales rep; for 8 mos; RFL; company was closed; absences due to heath issue but supported with documentsl </t>
  </si>
  <si>
    <t>Tsuyuzaki</t>
  </si>
  <si>
    <t>Takako</t>
  </si>
  <si>
    <t>Figueroa</t>
  </si>
  <si>
    <t>takako28@yahoo.com</t>
  </si>
  <si>
    <t>Erma Figueroa</t>
  </si>
  <si>
    <t xml:space="preserve">Choice Hotel; Rorex; </t>
  </si>
  <si>
    <t>pat</t>
  </si>
  <si>
    <t>Cristobal</t>
  </si>
  <si>
    <t>Alfonso</t>
  </si>
  <si>
    <t>Rosales</t>
  </si>
  <si>
    <t>alcris2003@yahoo.com</t>
  </si>
  <si>
    <t>Cherryl Cristibal</t>
  </si>
  <si>
    <t>Declined _II</t>
  </si>
  <si>
    <t>Canidate doesn't ant to pursue application already</t>
  </si>
  <si>
    <t>Intal</t>
  </si>
  <si>
    <t>Benjamin Joseph</t>
  </si>
  <si>
    <t>Pangilinan</t>
  </si>
  <si>
    <t>intal_benjamin@rocketmail.com</t>
  </si>
  <si>
    <t>Candidate doesn’t want to pursue application anymore</t>
  </si>
  <si>
    <t>David</t>
  </si>
  <si>
    <t>Mark Fortunato</t>
  </si>
  <si>
    <t>Dones</t>
  </si>
  <si>
    <t>iceiceice_15@yahoo.cm</t>
  </si>
  <si>
    <t>Michael</t>
  </si>
  <si>
    <t>jhaycee.castro@yahoo.com</t>
  </si>
  <si>
    <t>Merlene Castro</t>
  </si>
  <si>
    <t>Jonel Geronimo</t>
  </si>
  <si>
    <t>Bianca</t>
  </si>
  <si>
    <t>Tacut</t>
  </si>
  <si>
    <t>Chistian nap</t>
  </si>
  <si>
    <t>Gomez</t>
  </si>
  <si>
    <t>christiantacut91@icloud.com</t>
  </si>
  <si>
    <t>Clarita Tacut</t>
  </si>
  <si>
    <t>Jay Ar Lagrian</t>
  </si>
  <si>
    <t>Biones</t>
  </si>
  <si>
    <t>FA - Competencies (ID)</t>
  </si>
  <si>
    <t>Candidate has a average comms, conversant; however looks still confuse if she is ready to be part of a BPO Industry; with obvious regional accent; gave up duirng sales role play</t>
  </si>
  <si>
    <t>Francisco</t>
  </si>
  <si>
    <t>Danica</t>
  </si>
  <si>
    <t>Perez</t>
  </si>
  <si>
    <t>dancaperezfrancisco@gmail.com</t>
  </si>
  <si>
    <t>Education</t>
  </si>
  <si>
    <t>Advertising</t>
  </si>
  <si>
    <t xml:space="preserve">AT&amp;T ISM </t>
  </si>
  <si>
    <t>Will go back tom at 10:30 AM; need to look after her child</t>
  </si>
  <si>
    <t>Comendador</t>
  </si>
  <si>
    <t>Macjollyben</t>
  </si>
  <si>
    <t>Malubay</t>
  </si>
  <si>
    <t>sanangelmac24@yahoo.com</t>
  </si>
  <si>
    <t>Ellice Princeton Comendador</t>
  </si>
  <si>
    <t>Will go back tom at 10:30 AM; travel for 2 hrs form Apalit</t>
  </si>
  <si>
    <t>Padua</t>
  </si>
  <si>
    <t xml:space="preserve">April </t>
  </si>
  <si>
    <t>Caparas</t>
  </si>
  <si>
    <t>rilzky_28@yahoo.com</t>
  </si>
  <si>
    <t xml:space="preserve">Call_Outs </t>
  </si>
  <si>
    <t>Sh2; 2 years work experience as a sales assistant; 5 mos. In Iqor; expresses good interest in eBay</t>
  </si>
  <si>
    <t>Meneses</t>
  </si>
  <si>
    <t>John Michael</t>
  </si>
  <si>
    <t>Parungao</t>
  </si>
  <si>
    <t>jamicmeneses@icloud.com</t>
  </si>
  <si>
    <t>Metro PCS, Duty Free</t>
  </si>
  <si>
    <t>Mae</t>
  </si>
  <si>
    <t>Sh2; aerage comms; with slight traces of local accent; with billing and sales experience; can start ASAP</t>
  </si>
  <si>
    <t>Quiambao</t>
  </si>
  <si>
    <t>Ruth Ann</t>
  </si>
  <si>
    <t>Tadeo</t>
  </si>
  <si>
    <t>ruthannquiambao96@gmail.com</t>
  </si>
  <si>
    <t>Raymark Pamintuan</t>
  </si>
  <si>
    <t>ATT ISM</t>
  </si>
  <si>
    <t>Sh1; did not meet minimum qualifications for the account; short stints with personal RFLs</t>
  </si>
  <si>
    <t>Macaraeg</t>
  </si>
  <si>
    <t>Ephraim Harry</t>
  </si>
  <si>
    <t>Capital One, Account Now</t>
  </si>
  <si>
    <t>Raire</t>
  </si>
  <si>
    <t>Demayo</t>
  </si>
  <si>
    <t xml:space="preserve"> Ramil John</t>
  </si>
  <si>
    <t>Dela Cruz</t>
  </si>
  <si>
    <t>johnramil.demayo@gmail.com</t>
  </si>
  <si>
    <t>Adapter; hard accent; frew grammar lapses</t>
  </si>
  <si>
    <t>Aquino</t>
  </si>
  <si>
    <t>Ramon Nonato</t>
  </si>
  <si>
    <t>Patrici</t>
  </si>
  <si>
    <t>ramaquino35@gmail.com</t>
  </si>
  <si>
    <t>Berlin David Aquino</t>
  </si>
  <si>
    <t>Associate Graduate</t>
  </si>
  <si>
    <t>Data Encoder</t>
  </si>
  <si>
    <t>ARP</t>
  </si>
  <si>
    <t>Pendig IBD/BSD</t>
  </si>
  <si>
    <t>good comms; keen to learn new things and be knowledgeable with new things; been with iQor for 9 mos; RFL; Acct was dissolved</t>
  </si>
  <si>
    <t>Arlex</t>
  </si>
  <si>
    <t>Chua</t>
  </si>
  <si>
    <t>arlexaquino4@gmail.com</t>
  </si>
  <si>
    <t>Arsenia Chua</t>
  </si>
  <si>
    <t>Sprint</t>
  </si>
  <si>
    <t>Out-of-home-ads</t>
  </si>
  <si>
    <t>Paulene dalumpines</t>
  </si>
  <si>
    <t>Rescheduled ID</t>
  </si>
  <si>
    <t>Griego</t>
  </si>
  <si>
    <t>Michelle Ann</t>
  </si>
  <si>
    <t>Mark Anthony Manolo</t>
  </si>
  <si>
    <t>Master's Degree Graduate</t>
  </si>
  <si>
    <t>Gerry's Grill</t>
  </si>
  <si>
    <t>Dianne Diego</t>
  </si>
  <si>
    <t>good comms; conversational skills; willig and eager to learn billing</t>
  </si>
  <si>
    <t>Casio</t>
  </si>
  <si>
    <t>Amador</t>
  </si>
  <si>
    <t>cabingan</t>
  </si>
  <si>
    <t>jrcasio2018@gmail.com</t>
  </si>
  <si>
    <t>analisa c. meras</t>
  </si>
  <si>
    <t>Credit One; Insurance</t>
  </si>
  <si>
    <t>Julie Arpo</t>
  </si>
  <si>
    <t>Sh3; average comms; no backgroud withbillingl adept with sales; no pending apps; can start ASAP</t>
  </si>
  <si>
    <t>Pabustan</t>
  </si>
  <si>
    <t>Joelson</t>
  </si>
  <si>
    <t>Marelo</t>
  </si>
  <si>
    <t>joelson_03@rocketmail.com</t>
  </si>
  <si>
    <t>Josette Jizanne Pabustan</t>
  </si>
  <si>
    <t>Tmobile, FTO</t>
  </si>
  <si>
    <t>Jay  Ar Lagrania</t>
  </si>
  <si>
    <t>Adapter; cannot express self in english; grasping for words; poor comms</t>
  </si>
  <si>
    <t xml:space="preserve">Godoy </t>
  </si>
  <si>
    <t>Elmer</t>
  </si>
  <si>
    <t>taeza</t>
  </si>
  <si>
    <t>godoyelmer1@yahoo.com</t>
  </si>
  <si>
    <t>Greenwhich</t>
  </si>
  <si>
    <t>Conversant and responsive, BG in order entry and collections</t>
  </si>
  <si>
    <t>Marcelo</t>
  </si>
  <si>
    <t>Joel</t>
  </si>
  <si>
    <t>Bersano</t>
  </si>
  <si>
    <t>joelmarcelo_14@yahoo.com</t>
  </si>
  <si>
    <t>Dionisia Marcelo</t>
  </si>
  <si>
    <t>ESS</t>
  </si>
  <si>
    <t>Sh1; not enough CCE for Platinum or Ebay</t>
  </si>
  <si>
    <t>Enclona</t>
  </si>
  <si>
    <t>Michaela</t>
  </si>
  <si>
    <t>velez</t>
  </si>
  <si>
    <t>michaelaenclona@gmail.com</t>
  </si>
  <si>
    <t>Banner</t>
  </si>
  <si>
    <t>Rimonin</t>
  </si>
  <si>
    <t>Jonelle</t>
  </si>
  <si>
    <t>0906-785-6926</t>
  </si>
  <si>
    <t>jonelle.theleadtree@gmail.com</t>
  </si>
  <si>
    <t>Imee Bernadeth Vega</t>
  </si>
  <si>
    <t xml:space="preserve">Solar Panel, itrader </t>
  </si>
  <si>
    <t>Humphries</t>
  </si>
  <si>
    <t>Maria Remedios</t>
  </si>
  <si>
    <t xml:space="preserve">Tuazon </t>
  </si>
  <si>
    <t>tearyeyes32763@yahoo.com</t>
  </si>
  <si>
    <t>Mar Salvador Tuazon</t>
  </si>
  <si>
    <t>Arrah Ponce</t>
  </si>
  <si>
    <t>Sh3; comprehension issue is noticeable - was not able to catch most of the questions asked; mumbles words most of the time; was not able to pass metrics for ATT</t>
  </si>
  <si>
    <t>Rimando</t>
  </si>
  <si>
    <t>Czar Alexander</t>
  </si>
  <si>
    <t>West Medicare, ATT</t>
  </si>
  <si>
    <t>EVANGELISTA</t>
  </si>
  <si>
    <t>EVALINE E. ESGUERRA</t>
  </si>
  <si>
    <t>Jessie Dahilig</t>
  </si>
  <si>
    <t xml:space="preserve">good comms; goal driven; ook with billing and sales; </t>
  </si>
  <si>
    <t>Balgos</t>
  </si>
  <si>
    <t>Jonhry</t>
  </si>
  <si>
    <t>Delmo</t>
  </si>
  <si>
    <t>bigjjonhry23@gmail.com</t>
  </si>
  <si>
    <t>Lydia Balgos</t>
  </si>
  <si>
    <t>Bell canada; Loan Rescue</t>
  </si>
  <si>
    <t>RS -II</t>
  </si>
  <si>
    <t xml:space="preserve">Need to go home in Magalang; will comeback 10:30 AM; </t>
  </si>
  <si>
    <t>Salas</t>
  </si>
  <si>
    <t>Mark</t>
  </si>
  <si>
    <t>Mark Elmer Salas</t>
  </si>
  <si>
    <t>Sh3; average comms; no planned vacations; no plans on working overseas; no pending apps</t>
  </si>
  <si>
    <t>Salimbay</t>
  </si>
  <si>
    <t>John Cassiedy</t>
  </si>
  <si>
    <t>Asuncion</t>
  </si>
  <si>
    <t>casseyjsalimbay@gmail.com</t>
  </si>
  <si>
    <t>Amador Salimbay</t>
  </si>
  <si>
    <t>Sh3; issues of absenteeism - 20 minutes away from the site; within a month he is having 2 dates and 1 absent</t>
  </si>
  <si>
    <t>Interaction; Fiserv</t>
  </si>
  <si>
    <t>Banners</t>
  </si>
  <si>
    <t>Conversant and respomsive, badly needs a job, has experience in telco gencare</t>
  </si>
  <si>
    <t>Musni</t>
  </si>
  <si>
    <t>Maribel</t>
  </si>
  <si>
    <t>Buenaagua</t>
  </si>
  <si>
    <t>mdiacharlie3@yahoo.com</t>
  </si>
  <si>
    <t>Rodolfo Musni</t>
  </si>
  <si>
    <t>Cricket, Sprint, Forex</t>
  </si>
  <si>
    <t>Upbeat and polite, conversant and responsive, single parent</t>
  </si>
  <si>
    <t>Marquez</t>
  </si>
  <si>
    <t>Jovylyn</t>
  </si>
  <si>
    <t>francisco</t>
  </si>
  <si>
    <t>jovylynmarquez@gmail.com</t>
  </si>
  <si>
    <t>Amazon, Sprint</t>
  </si>
  <si>
    <t>average comms; conversant; no plans to continue his studies</t>
  </si>
  <si>
    <t>Cordero</t>
  </si>
  <si>
    <t>Kenneth Lee</t>
  </si>
  <si>
    <t>Dairit</t>
  </si>
  <si>
    <t>corkene.thlee@gmail.com</t>
  </si>
  <si>
    <t>Juliana Cordero</t>
  </si>
  <si>
    <t>Forex, Iron Mountain</t>
  </si>
  <si>
    <t>Jana Rolusta</t>
  </si>
  <si>
    <t xml:space="preserve">Gina </t>
  </si>
  <si>
    <t>Mier</t>
  </si>
  <si>
    <t>bautista.gina91@gmail.com</t>
  </si>
  <si>
    <t>FELDON D. BAUTISTA</t>
  </si>
  <si>
    <t>SHAILYN SANGGALANG</t>
  </si>
  <si>
    <t>Sh1; HS Grad; 3 mos in iqor under haband</t>
  </si>
  <si>
    <t>Guevarra</t>
  </si>
  <si>
    <t>Princess</t>
  </si>
  <si>
    <t>LEGASPI</t>
  </si>
  <si>
    <t>cessyg202@gmail.com</t>
  </si>
  <si>
    <t>Haband</t>
  </si>
  <si>
    <t>cessy guevarra</t>
  </si>
  <si>
    <t xml:space="preserve">no problem with schedule; average comms; been with Sutherland for 1 yr and 11 mos; RFL; Salary; 12K Basic; </t>
  </si>
  <si>
    <t xml:space="preserve">Tobias </t>
  </si>
  <si>
    <t>John</t>
  </si>
  <si>
    <t>laxamana</t>
  </si>
  <si>
    <t>john.mark.tobias19@gmail.com</t>
  </si>
  <si>
    <t>Ma. Salome  Tobais</t>
  </si>
  <si>
    <t>CHRISTOPHER LOUIE Castañeda</t>
  </si>
  <si>
    <t xml:space="preserve">Sh2; Ok with Schedule; has plan to go home by oct, but will adjust his time once hired; either he will go home or his mom will visit him on his moms birthday; No health issues; been with IBD for 8 mos; Dec 2017 to June 2018; handled Fores and Hard core sales; RFL; company raid; still waiting for an update to process his documents; has no plan to work in IBD if  will open again; committed 3 absences but supported with documents; </t>
  </si>
  <si>
    <t>Mapa</t>
  </si>
  <si>
    <t>Von Joseph</t>
  </si>
  <si>
    <t>Mayang</t>
  </si>
  <si>
    <t>engrvon24@gmail.com</t>
  </si>
  <si>
    <t>Laila Mayang Mapa</t>
  </si>
  <si>
    <t>Forex</t>
  </si>
  <si>
    <t>8:50 PPM</t>
  </si>
  <si>
    <t>RS - II</t>
  </si>
  <si>
    <t>will come by tomorrow</t>
  </si>
  <si>
    <t>Salic</t>
  </si>
  <si>
    <t>Joyce Ann Christine</t>
  </si>
  <si>
    <t>C.</t>
  </si>
  <si>
    <t>katrinacuevas4@gmail.com</t>
  </si>
  <si>
    <t>Elijah Guerra</t>
  </si>
  <si>
    <t>TBA</t>
  </si>
  <si>
    <t>Julao</t>
  </si>
  <si>
    <t>Jon Dannielle</t>
  </si>
  <si>
    <t>Dionicio</t>
  </si>
  <si>
    <t>jondannielle@gmail.com</t>
  </si>
  <si>
    <t>Mike Esperante Jr.</t>
  </si>
  <si>
    <t>calpo</t>
  </si>
  <si>
    <t>has telco background; minimal lapses - conversant</t>
  </si>
  <si>
    <t>Reyes</t>
  </si>
  <si>
    <t>John Micahel</t>
  </si>
  <si>
    <t>P.</t>
  </si>
  <si>
    <t>jmicmeneses@icloud.com</t>
  </si>
  <si>
    <t>Vocational Course</t>
  </si>
  <si>
    <t>Duty Free</t>
  </si>
  <si>
    <t>RAIRE</t>
  </si>
  <si>
    <t>ATHONY ESGUERRA</t>
  </si>
  <si>
    <t>April</t>
  </si>
  <si>
    <t>GONZALES</t>
  </si>
  <si>
    <t>MARISTELA</t>
  </si>
  <si>
    <t>QUILALA</t>
  </si>
  <si>
    <t>maristelagonzales26@gmail.com</t>
  </si>
  <si>
    <t>Bucasas</t>
  </si>
  <si>
    <t>Reneross</t>
  </si>
  <si>
    <t>Foronda</t>
  </si>
  <si>
    <t>renerossbucasas14@yahoo.com</t>
  </si>
  <si>
    <t>Responsive and conversant - some pron issues and grammar lapses but does not affect entire thought process or quality of speech, has billing and sale</t>
  </si>
  <si>
    <t>Malong</t>
  </si>
  <si>
    <t>Zenaida</t>
  </si>
  <si>
    <t>Fernandez</t>
  </si>
  <si>
    <t>zenyf44@gmail.com</t>
  </si>
  <si>
    <t>6:0O PM</t>
  </si>
  <si>
    <t>Sh3; can express his thoughts well; with basic billing and sales knowledge; no peding app; can start ASAP</t>
  </si>
  <si>
    <t>Rimorin</t>
  </si>
  <si>
    <t>Solar Panel, ForexTrading</t>
  </si>
  <si>
    <t>12 mo above</t>
  </si>
  <si>
    <t>Mae Apda</t>
  </si>
  <si>
    <t>Sh3; Has issues with comprehension, few instances that she has ahrd time understanding a statement, she's grasping for words and finds it hard to articulate her thoughts, not fit for complexity of accont</t>
  </si>
  <si>
    <t>Nagum</t>
  </si>
  <si>
    <t>mee99@gamil.com</t>
  </si>
  <si>
    <t>Marrquie Nagum</t>
  </si>
  <si>
    <t>Sprint, Academe</t>
  </si>
  <si>
    <t>Fail</t>
  </si>
  <si>
    <t>Not Qualified</t>
  </si>
  <si>
    <t>only finished highschool; with 6 mos of BPO working exp</t>
  </si>
  <si>
    <t>Liwanag</t>
  </si>
  <si>
    <t>Rommel</t>
  </si>
  <si>
    <t>Balatbat</t>
  </si>
  <si>
    <t>Donna Mendoza</t>
  </si>
  <si>
    <t xml:space="preserve">Forex; </t>
  </si>
  <si>
    <t>poor comms</t>
  </si>
  <si>
    <t>Ranit</t>
  </si>
  <si>
    <t>Paulo</t>
  </si>
  <si>
    <t>Gan</t>
  </si>
  <si>
    <t>Tessie Kanit</t>
  </si>
  <si>
    <t>Insurance</t>
  </si>
  <si>
    <t>failed due to eductional attainment</t>
  </si>
  <si>
    <t>Icmat</t>
  </si>
  <si>
    <t>Rudel</t>
  </si>
  <si>
    <t>Orcino</t>
  </si>
  <si>
    <t>Amazon; Dell</t>
  </si>
  <si>
    <t>Valiente</t>
  </si>
  <si>
    <t>Remijae</t>
  </si>
  <si>
    <t>Dela cruz</t>
  </si>
  <si>
    <t>FTD and Collection</t>
  </si>
  <si>
    <t>Centeno</t>
  </si>
  <si>
    <t>Jeffrey</t>
  </si>
  <si>
    <t>Navarro</t>
  </si>
  <si>
    <t>Tmobile; Sprint</t>
  </si>
  <si>
    <t>Ni - Offer</t>
  </si>
  <si>
    <t>Marlon</t>
  </si>
  <si>
    <t>Budod</t>
  </si>
  <si>
    <t>Lyjiah Lee</t>
  </si>
  <si>
    <t>Vantales</t>
  </si>
  <si>
    <t>Adapter; strong adapter; up for a challenge to handle ebay</t>
  </si>
  <si>
    <t>Jesusa</t>
  </si>
  <si>
    <t>Pasamonte</t>
  </si>
  <si>
    <t>jesusapreyes12@gmail.com</t>
  </si>
  <si>
    <t xml:space="preserve">Qatar, </t>
  </si>
  <si>
    <t>Sh3; 9mos under dti under business center; 13mos in top sellers plus under sales representative; 3 mos under wilcon depot as sales consultant; 20mos in JAF's pride as marketing assistant</t>
  </si>
  <si>
    <t>Roque</t>
  </si>
  <si>
    <t>Elvin John</t>
  </si>
  <si>
    <t>Punsalan</t>
  </si>
  <si>
    <t>elvinjohnroque@gmail.com</t>
  </si>
  <si>
    <t>Elmer Roque</t>
  </si>
  <si>
    <t>Business Center; Sales Representative; Sales Consultant; Marketing Assistant</t>
  </si>
  <si>
    <t>Rochelle Ann Baluyut</t>
  </si>
  <si>
    <t>Sh3; good commitment; good comms; good skill interms of sales and cs orientation</t>
  </si>
  <si>
    <t xml:space="preserve">Melo </t>
  </si>
  <si>
    <t>Marianne</t>
  </si>
  <si>
    <t>Cato</t>
  </si>
  <si>
    <t>mariannecmelo@gmail.com</t>
  </si>
  <si>
    <t>Erlinda Melo</t>
  </si>
  <si>
    <t>Cashier; Receptionist; Metro PCS; Cricket Wireless; ATT DTV</t>
  </si>
  <si>
    <t>PAss</t>
  </si>
  <si>
    <t>Adapter; strong adapter; confident speaking the language; have had customer service experience as sales executive for 12 mos.; associate degree graduate</t>
  </si>
  <si>
    <t>Harley</t>
  </si>
  <si>
    <t>Dayrit</t>
  </si>
  <si>
    <t>bondocharley@gmail.com</t>
  </si>
  <si>
    <t>Jennifer Bondoc</t>
  </si>
  <si>
    <t>Sales Executive</t>
  </si>
  <si>
    <t>Peralta(the applicant doesn't know the first name of the referral)</t>
  </si>
  <si>
    <t>Sh3; conversant; expound thoughts; tries best to expres self; 19mos in sitel under macy's acc</t>
  </si>
  <si>
    <t>Acayan</t>
  </si>
  <si>
    <t>Jennelyn</t>
  </si>
  <si>
    <t>Baaco</t>
  </si>
  <si>
    <t>JenuJenu123@yahoo.com</t>
  </si>
  <si>
    <t>Rey Dante</t>
  </si>
  <si>
    <t xml:space="preserve">Macy's </t>
  </si>
  <si>
    <t>Conversant and responsive, single with 2 kids, willing to start, eager to be part of company, BG is CS</t>
  </si>
  <si>
    <t>Lucero</t>
  </si>
  <si>
    <t>John Arnold</t>
  </si>
  <si>
    <t>Batul</t>
  </si>
  <si>
    <t>lucerojohnarnold@yahoo.com</t>
  </si>
  <si>
    <t>Claudine Calimbas</t>
  </si>
  <si>
    <t>NBTY, UPS, FTD</t>
  </si>
  <si>
    <t>FA - NAWC</t>
  </si>
  <si>
    <t>Sh2; RFLs due to patterned management issues; was not promoted - immediately resigned; short stints with most present - found Catalogue challenging</t>
  </si>
  <si>
    <t>Henson</t>
  </si>
  <si>
    <t>Neil Patrick</t>
  </si>
  <si>
    <t>Pamintuan</t>
  </si>
  <si>
    <t>neil.patrick.henson@gmail.com</t>
  </si>
  <si>
    <t>Mary Rose Henson</t>
  </si>
  <si>
    <t>Catalogue; Sales</t>
  </si>
  <si>
    <t>Allan Balajadia</t>
  </si>
  <si>
    <t>Sh3; tries best to express self; shows promising skils and potentialities; 4mos in att uverse under sutherland; 8mos in amazon under sutherland</t>
  </si>
  <si>
    <t>Mahinay</t>
  </si>
  <si>
    <t>Babelyn</t>
  </si>
  <si>
    <t>martinez</t>
  </si>
  <si>
    <t>babelyn.mahinay@gmail.com</t>
  </si>
  <si>
    <t>evelyn mahinay</t>
  </si>
  <si>
    <t>ATT Uverse; Amazon</t>
  </si>
  <si>
    <t>Out-of-Home-Ads</t>
  </si>
  <si>
    <t>NOMAR ADRIAS</t>
  </si>
  <si>
    <t>Estacio</t>
  </si>
  <si>
    <t>Cinderella</t>
  </si>
  <si>
    <t>Tua</t>
  </si>
  <si>
    <t>allerednic.1084@gmail.com</t>
  </si>
  <si>
    <t>Milagros Tua</t>
  </si>
  <si>
    <t>VXI Building</t>
  </si>
  <si>
    <t>Conversant and responsivev - good tone of voice and accent, polite demeanor, BG in CS w/ telco, single w/ 1 kid, no child care issues, acceptable stints with valid RFL's</t>
  </si>
  <si>
    <t>Cheng</t>
  </si>
  <si>
    <t>Albert Junior</t>
  </si>
  <si>
    <t>Angeles</t>
  </si>
  <si>
    <t>acheng1129@gmail.com</t>
  </si>
  <si>
    <t>Jezen Jualo</t>
  </si>
  <si>
    <t>iTrader, Genesis, Clearwire, Flight</t>
  </si>
  <si>
    <t>Lawrence Freeman</t>
  </si>
  <si>
    <t>Nepomuceno</t>
  </si>
  <si>
    <t>Arnel</t>
  </si>
  <si>
    <t>Hijosa</t>
  </si>
  <si>
    <t>ahnepo17@gmail.com</t>
  </si>
  <si>
    <t>Bernard Nepomuceno</t>
  </si>
  <si>
    <t>Jessie Dahilig Jr.</t>
  </si>
  <si>
    <t>Sh2; initially declined Platinum OV due to possibly of not hitting metrics; have had short stints with past BPOs due to patterened personal reason; has 8 mos baby and presently taking care of her mom</t>
  </si>
  <si>
    <t>Gopez</t>
  </si>
  <si>
    <t>Annie</t>
  </si>
  <si>
    <t>anniedelacruzgopez@gmail.com</t>
  </si>
  <si>
    <t>Nancy Gopez</t>
  </si>
  <si>
    <t>Amazon UK; Quick Book</t>
  </si>
  <si>
    <t>Candidate was told no rescheduling for II; candidate just went out, showed an attiude</t>
  </si>
  <si>
    <t>Baking</t>
  </si>
  <si>
    <t>Carolaiza</t>
  </si>
  <si>
    <t>Layug</t>
  </si>
  <si>
    <t>aizacarol32@gmail.com</t>
  </si>
  <si>
    <t>Rizaldy H.Concepcion</t>
  </si>
  <si>
    <t>Piñero</t>
  </si>
  <si>
    <t>Rodrigo</t>
  </si>
  <si>
    <t>Insauriga</t>
  </si>
  <si>
    <t>rod.pinero0512@yahoo.com</t>
  </si>
  <si>
    <t>Edith C Piñero</t>
  </si>
  <si>
    <t>Kristine Mae Enatio</t>
  </si>
  <si>
    <t>PAt</t>
  </si>
  <si>
    <t>Tuazon</t>
  </si>
  <si>
    <t>Sheena Lyn</t>
  </si>
  <si>
    <t>sheenatuazon29@yahoo.com</t>
  </si>
  <si>
    <t>Sannie Tuazon</t>
  </si>
  <si>
    <t>928-6524-506</t>
  </si>
  <si>
    <t>Lovely De Luna</t>
  </si>
  <si>
    <t>Has pending application abroad</t>
  </si>
  <si>
    <t>Botio</t>
  </si>
  <si>
    <t>Mark Howard</t>
  </si>
  <si>
    <t>Tuiza</t>
  </si>
  <si>
    <t>howardboitio@gmail.com</t>
  </si>
  <si>
    <t>Lenovo</t>
  </si>
  <si>
    <t>Sh3; responsive and conversant, short stints but justifiable, willing to learn; eager to start</t>
  </si>
  <si>
    <t>Gerardo</t>
  </si>
  <si>
    <t>Limpin</t>
  </si>
  <si>
    <t>gerardolimpinreyes@gmail.com</t>
  </si>
  <si>
    <t>Sharon Reyes</t>
  </si>
  <si>
    <t>Trading, Appointment Setter</t>
  </si>
  <si>
    <t>Bacani</t>
  </si>
  <si>
    <t xml:space="preserve">Jing Michael </t>
  </si>
  <si>
    <t>Legaspi</t>
  </si>
  <si>
    <t>ignijleachcim@yahoo.com</t>
  </si>
  <si>
    <t>Mari Rose Bacani</t>
  </si>
  <si>
    <t>took lunch and didn’t came back</t>
  </si>
  <si>
    <t>Laudes</t>
  </si>
  <si>
    <t>Sabile</t>
  </si>
  <si>
    <t>marcolaudes@yahoo.com</t>
  </si>
  <si>
    <t xml:space="preserve">Advetising </t>
  </si>
  <si>
    <t>Cyber City for 4 mos; RFL; EOC; iQor for 21 mos'; TRFL; Salary; CVG for 12 mos; RFL; need to hand business since his dad got sick; BSD for 8 mos; company was closed; few garmmar lapses and dead air but manageable; given until Thursday; looking for higher compensation</t>
  </si>
  <si>
    <t>Christian</t>
  </si>
  <si>
    <t>dikepogi1124@gmail.com</t>
  </si>
  <si>
    <t>mary ann rodriguez</t>
  </si>
  <si>
    <t>Catalogue; Sprint; Sprint; DTV; Trading</t>
  </si>
  <si>
    <t>took his lunch and didn’t came back</t>
  </si>
  <si>
    <t>Oleriana</t>
  </si>
  <si>
    <t>Joshua</t>
  </si>
  <si>
    <t>Rayton</t>
  </si>
  <si>
    <t>oleriana.joshua@gmail.com</t>
  </si>
  <si>
    <t>Aister Earl Fidel</t>
  </si>
  <si>
    <t>Shifter 2</t>
  </si>
  <si>
    <t>Alexander Dimatui</t>
  </si>
  <si>
    <t>Jeresano</t>
  </si>
  <si>
    <t>james</t>
  </si>
  <si>
    <t>Cacayurin</t>
  </si>
  <si>
    <t>jamesjeresano110@gmail.com</t>
  </si>
  <si>
    <t>Roa Safra</t>
  </si>
  <si>
    <t>Billboard</t>
  </si>
  <si>
    <t>RSID</t>
  </si>
  <si>
    <t>Caoile</t>
  </si>
  <si>
    <t>Kimberlyn</t>
  </si>
  <si>
    <t>Redulfin</t>
  </si>
  <si>
    <t>gabitokepweng003@gmail.com</t>
  </si>
  <si>
    <t>Nancy Caoile</t>
  </si>
  <si>
    <t>Sh3; have handled ATT before - still comfortable to be part of ATT as well; comfortable to be part of telco; highly motivated</t>
  </si>
  <si>
    <t>Tarce</t>
  </si>
  <si>
    <t>Mea-Ann</t>
  </si>
  <si>
    <t>Palma</t>
  </si>
  <si>
    <t>meaanntarce@gmail.com</t>
  </si>
  <si>
    <t>ATT Bronze, Amazon, Clearwire, Tmobile, UPS</t>
  </si>
  <si>
    <t>Norman Adrias</t>
  </si>
  <si>
    <t>Sh3, above average comms, has BG in telco, married with 3 kids and has no chilcare issues, willing to be trained and eager to learn</t>
  </si>
  <si>
    <t>Morales</t>
  </si>
  <si>
    <t>Ronnie</t>
  </si>
  <si>
    <t>moralesronnie121203@gmail.com</t>
  </si>
  <si>
    <t>Ben Dumandan</t>
  </si>
  <si>
    <t>Sprint, Dell, UPS,Fiserv</t>
  </si>
  <si>
    <t>obvious grammar lapses and mispronunciation</t>
  </si>
  <si>
    <t>Ramos</t>
  </si>
  <si>
    <t>Kimberly Rose</t>
  </si>
  <si>
    <t>ramos.kimberlyrose@yahoo.com</t>
  </si>
  <si>
    <t>Tmobile</t>
  </si>
  <si>
    <t>1 - 6 mos</t>
  </si>
  <si>
    <t>Call_outs</t>
  </si>
  <si>
    <t>Candidate asking for reschudele of II; did not allowed since it seems like candidate iwas not interested anymore; candidate did walked out; showed an attitude</t>
  </si>
  <si>
    <t xml:space="preserve">Sarmiento </t>
  </si>
  <si>
    <t>Alexandrea</t>
  </si>
  <si>
    <t>Lorenzo</t>
  </si>
  <si>
    <t>alexlosarmiento@gmail.com</t>
  </si>
  <si>
    <t>Macario R. Sarmiento</t>
  </si>
  <si>
    <t>Christian John Medina</t>
  </si>
  <si>
    <t>Rhoy Mark</t>
  </si>
  <si>
    <t>Mangat</t>
  </si>
  <si>
    <t>rhoymarkdavid20@yahoo.com</t>
  </si>
  <si>
    <t>Marilyn M. David</t>
  </si>
  <si>
    <t>Aycardo</t>
  </si>
  <si>
    <t>Zyrll</t>
  </si>
  <si>
    <t>Diago</t>
  </si>
  <si>
    <t>zyrll.aycardo@gmail.com</t>
  </si>
  <si>
    <t>Angelita D Aycardo</t>
  </si>
  <si>
    <t>Has bg with billing and sales; been with Teletch for only 3 mos; RFL; was afraid of being reprofiled in different acct,since it was her first acct; she chose not to be reprofiled but decided to went back at TeleTech and stayed for 15 mos with Tmobile being a TSR; RFL; acct was dissolved</t>
  </si>
  <si>
    <t>Ozayta</t>
  </si>
  <si>
    <t>Jessa marie</t>
  </si>
  <si>
    <t>Domingo</t>
  </si>
  <si>
    <t>jesozayta1227@gmail.com</t>
  </si>
  <si>
    <t>Tmobile; Weight Watcher</t>
  </si>
  <si>
    <t>700 PM</t>
  </si>
  <si>
    <t>Sh3; candidate's RFLs has patterned personal issues; admitted that the account ATT was very stressful for him</t>
  </si>
  <si>
    <t>Cruz</t>
  </si>
  <si>
    <t>Immanuel</t>
  </si>
  <si>
    <t>MENDOZA</t>
  </si>
  <si>
    <t>CRUZ.IMMANUEL@YMAIL.COM</t>
  </si>
  <si>
    <t>IMMANUEL.CRUZ@YAHOO.COM</t>
  </si>
  <si>
    <t>GRACE CRUZ</t>
  </si>
  <si>
    <t>ATT; Harbor Freight; 5th 3rd rank</t>
  </si>
  <si>
    <t>Lee Ann</t>
  </si>
  <si>
    <t>Cantil</t>
  </si>
  <si>
    <t>leaannpalma28@gmail.com</t>
  </si>
  <si>
    <t>Johans Bichler</t>
  </si>
  <si>
    <t>UPS, Tmobile, FTD, HQ Broker</t>
  </si>
  <si>
    <t>Dacutan</t>
  </si>
  <si>
    <t>Kimberly</t>
  </si>
  <si>
    <t>Venzon</t>
  </si>
  <si>
    <t>kimberlydacutan1@gmail.com</t>
  </si>
  <si>
    <t>Remedios Venzon Dacutan</t>
  </si>
  <si>
    <t>Job_Boards</t>
  </si>
  <si>
    <t>Jobstreet</t>
  </si>
  <si>
    <t>Sh2; RFLs due to patterned personal issues/reasons; short stints noticeable in her working experience</t>
  </si>
  <si>
    <t>Calma</t>
  </si>
  <si>
    <t>Neptalie</t>
  </si>
  <si>
    <t>Verocil</t>
  </si>
  <si>
    <t>nep.081887@gmail.com</t>
  </si>
  <si>
    <t>Erwin Onada</t>
  </si>
  <si>
    <t>BSD, Xbox, Credit One, Sprint</t>
  </si>
  <si>
    <t>Adrias</t>
  </si>
  <si>
    <t>david.sharmaine0427@gmail.com</t>
  </si>
  <si>
    <t>Teresita David</t>
  </si>
  <si>
    <t>Manuelita Manalo</t>
  </si>
  <si>
    <t>Adapter; can expres herself well; with customer service orientation; can start ASAP; no pending app</t>
  </si>
  <si>
    <t>Valdez</t>
  </si>
  <si>
    <t>Jovie Mei</t>
  </si>
  <si>
    <t>jovimei@yamail.com</t>
  </si>
  <si>
    <t>Johnson Vergara Mateo</t>
  </si>
  <si>
    <t>English Teacher</t>
  </si>
  <si>
    <t>Cassandra Joy Simbulan</t>
  </si>
  <si>
    <t>Sh2; noticeable grammar lapses; "to me to comfortable working at him"</t>
  </si>
  <si>
    <t>Manas</t>
  </si>
  <si>
    <t>Bie</t>
  </si>
  <si>
    <t>jnsnmns0975@gmail.com</t>
  </si>
  <si>
    <t>Sherilyn Pare Bie</t>
  </si>
  <si>
    <t>(045)3313110</t>
  </si>
  <si>
    <t>Catalogue</t>
  </si>
  <si>
    <t>2nd application, was already hired last april but said that she could not join since she is still rendering then she went back here around april to ask if she can be given another start date but since it ws already a month, she needs to undergo the usual process again, she felt that VXI does not want her anymore so she revoked her resignation, left her current company because she just recently broke up with her bf which is also her team mate and she cant stand to see her bf and his new gf together</t>
  </si>
  <si>
    <t>Balasa</t>
  </si>
  <si>
    <t>Ann Patrice</t>
  </si>
  <si>
    <t>anpatriceb0121@gmail</t>
  </si>
  <si>
    <t>Magdalene Uy</t>
  </si>
  <si>
    <t>Sprint, 1800Flowers</t>
  </si>
  <si>
    <t>has prior  commitmwnt promised to go back</t>
  </si>
  <si>
    <t>Rosco</t>
  </si>
  <si>
    <t>Ma.Cristy</t>
  </si>
  <si>
    <t>rmacristy@gmail.com</t>
  </si>
  <si>
    <t>3:01PM</t>
  </si>
  <si>
    <t>Gozun</t>
  </si>
  <si>
    <t>Lady Keith</t>
  </si>
  <si>
    <t>gozunladykeith@gmail.com</t>
  </si>
  <si>
    <t>Lady Gozun</t>
  </si>
  <si>
    <t>2:45PM</t>
  </si>
  <si>
    <t>Ladon</t>
  </si>
  <si>
    <t>John Kevin</t>
  </si>
  <si>
    <t>johnkevinladon@gmail.com</t>
  </si>
  <si>
    <t>Gina Galo</t>
  </si>
  <si>
    <t>Joyce Mercado</t>
  </si>
  <si>
    <t>Abon</t>
  </si>
  <si>
    <t>richard</t>
  </si>
  <si>
    <t>justo</t>
  </si>
  <si>
    <t>bellaannejusto@gmail.com</t>
  </si>
  <si>
    <t>regine justo abon</t>
  </si>
  <si>
    <t>Anne Mesina</t>
  </si>
  <si>
    <t>Serrano</t>
  </si>
  <si>
    <t>Jhuniela Meyha</t>
  </si>
  <si>
    <t>jhunielameyha22@gmail.com</t>
  </si>
  <si>
    <t>Narciso A. Serrano Jr</t>
  </si>
  <si>
    <t>Sh3; average comms; strong customer service orientation; with sales experience; can start ASAP; no pending app</t>
  </si>
  <si>
    <t>Sherly Ann</t>
  </si>
  <si>
    <t>Esperanza  Marquez</t>
  </si>
  <si>
    <t xml:space="preserve">Shifter 1 </t>
  </si>
  <si>
    <t>FXM</t>
  </si>
  <si>
    <t>Tan</t>
  </si>
  <si>
    <t>Jclysdi</t>
  </si>
  <si>
    <t>jclysditann@gmail.com</t>
  </si>
  <si>
    <t>Julieta Tan</t>
  </si>
  <si>
    <t>Shifter 3</t>
  </si>
  <si>
    <t>Pat'</t>
  </si>
  <si>
    <t>Maninang</t>
  </si>
  <si>
    <t>Maria Dinna</t>
  </si>
  <si>
    <t>Tubig</t>
  </si>
  <si>
    <t>mariadinnamaninang@gmail.com</t>
  </si>
  <si>
    <t>Jose Dennis Maninang</t>
  </si>
  <si>
    <t>0917-137-2040</t>
  </si>
  <si>
    <t>Ernie Abenido</t>
  </si>
  <si>
    <t>Sh3; very good comms; has very accomodating voice; expresses huge interest being part of eBay; have handled telco but outright said that he is more interested if he will not be endorsed to a telco account; comfortable with the account and compensation</t>
  </si>
  <si>
    <t>santos</t>
  </si>
  <si>
    <t>eric mark</t>
  </si>
  <si>
    <t>sunga</t>
  </si>
  <si>
    <t>ericmarksantos29@gmail.com</t>
  </si>
  <si>
    <t>edgar y santos</t>
  </si>
  <si>
    <t>Metro PCS, Tmobile, Catalogue</t>
  </si>
  <si>
    <t>Diane Diego</t>
  </si>
  <si>
    <t>De Guzman</t>
  </si>
  <si>
    <t>Francis</t>
  </si>
  <si>
    <t>Laurena</t>
  </si>
  <si>
    <t>fdeguzm@gmail.com</t>
  </si>
  <si>
    <t>Melcris de Guzman</t>
  </si>
  <si>
    <t>Dinio</t>
  </si>
  <si>
    <t>Louie jay</t>
  </si>
  <si>
    <t>Laxamana</t>
  </si>
  <si>
    <t>ljdinio@gmail.com</t>
  </si>
  <si>
    <t>Leonard Dinio</t>
  </si>
  <si>
    <t>Bullas</t>
  </si>
  <si>
    <t>Camille</t>
  </si>
  <si>
    <t>Ganboa</t>
  </si>
  <si>
    <t>bullag.Camille@gmail.com</t>
  </si>
  <si>
    <t>Precious</t>
  </si>
  <si>
    <t>Abergas</t>
  </si>
  <si>
    <t>Precious May</t>
  </si>
  <si>
    <t>niknikmommy@gmail.com</t>
  </si>
  <si>
    <t>Sh2; short stints - too personal patterned RFLs</t>
  </si>
  <si>
    <t>Rose Ann</t>
  </si>
  <si>
    <t>Manguera</t>
  </si>
  <si>
    <t>roseann.valenzuela25@yahoo.com</t>
  </si>
  <si>
    <t>Angelina Guiang</t>
  </si>
  <si>
    <t>H &amp; R; ACE; Comcast</t>
  </si>
  <si>
    <t>not interested with the acct</t>
  </si>
  <si>
    <t>Bergonio</t>
  </si>
  <si>
    <t>Jerome</t>
  </si>
  <si>
    <t>Galace</t>
  </si>
  <si>
    <t>jbergon.090@gmail.com</t>
  </si>
  <si>
    <t>Gregorio Bergonio</t>
  </si>
  <si>
    <t>BPO</t>
  </si>
  <si>
    <t>Capit</t>
  </si>
  <si>
    <t>Danny Boy</t>
  </si>
  <si>
    <t>Magsipoc</t>
  </si>
  <si>
    <t>capit_d@yahoo.com</t>
  </si>
  <si>
    <t>Dnnalyn Capit</t>
  </si>
  <si>
    <t>Hughes Net</t>
  </si>
  <si>
    <t>6-11 mos</t>
  </si>
  <si>
    <t>nI post</t>
  </si>
  <si>
    <t>Eye</t>
  </si>
  <si>
    <t>Johnmerson</t>
  </si>
  <si>
    <t>Natividad</t>
  </si>
  <si>
    <t>Initial Interview</t>
  </si>
  <si>
    <t>FA - Commitment (II)</t>
  </si>
  <si>
    <t>short stint, immediately resigned to all the companies he worked with; total of 27mos for 6 diff. companies; longest stayed is 9mos</t>
  </si>
  <si>
    <t>Mission</t>
  </si>
  <si>
    <t>Joseph Daniel</t>
  </si>
  <si>
    <t xml:space="preserve"> Galang </t>
  </si>
  <si>
    <t>mission_joseph@hotmail.com</t>
  </si>
  <si>
    <t>reservation; t'mobile' dtv; non voice</t>
  </si>
  <si>
    <t>Warm_Transfer</t>
  </si>
  <si>
    <t>Online Talkpush - Facebook</t>
  </si>
  <si>
    <t>Sittie Abdul</t>
  </si>
  <si>
    <t>Cel Navarez</t>
  </si>
  <si>
    <t>good comms; long stints; can start ASAP;willing to start ASAP</t>
  </si>
  <si>
    <t>Galvez</t>
  </si>
  <si>
    <t>Evitha</t>
  </si>
  <si>
    <t>Rañon</t>
  </si>
  <si>
    <t>monang.evitha@gmail.com</t>
  </si>
  <si>
    <t>Undergrad  - At least 2 years</t>
  </si>
  <si>
    <t>capital one' ebay; dtv</t>
  </si>
  <si>
    <t>March Canales</t>
  </si>
  <si>
    <t>NI - Post (II)</t>
  </si>
  <si>
    <t>will think about the offer; hesitant to accept the offer; ES-30K , previous salary is 26k</t>
  </si>
  <si>
    <t>Nucom</t>
  </si>
  <si>
    <t>mliwanag20@gmail.com</t>
  </si>
  <si>
    <t>HS Graduate</t>
  </si>
  <si>
    <t>amazom; bell canada</t>
  </si>
  <si>
    <t>none</t>
  </si>
  <si>
    <t>ave. comms skills; traianble lapses; no attendance issues; willing to start ASAP; top agent</t>
  </si>
  <si>
    <t>Mercardo</t>
  </si>
  <si>
    <t>Lenard</t>
  </si>
  <si>
    <t>lenard_mercado@yahoo.com</t>
  </si>
  <si>
    <t>MACYS; outbound sales</t>
  </si>
  <si>
    <t>Ira Reyes</t>
  </si>
  <si>
    <t>FA - Educational Background (II)</t>
  </si>
  <si>
    <t>3 semesters completed no cce</t>
  </si>
  <si>
    <t>Saldua</t>
  </si>
  <si>
    <t>Rowena</t>
  </si>
  <si>
    <t>n/a</t>
  </si>
  <si>
    <t>Wengsaldua19@gmail.com</t>
  </si>
  <si>
    <t>Undergrad  - less than 2 years</t>
  </si>
  <si>
    <t>cashier</t>
  </si>
  <si>
    <t>S3; ave. comms skills; top agent; good stints</t>
  </si>
  <si>
    <t>Pinpin</t>
  </si>
  <si>
    <t>Frederico</t>
  </si>
  <si>
    <t>Beltran</t>
  </si>
  <si>
    <t>frederico.pinpin226@gmail.com</t>
  </si>
  <si>
    <t>Sprint; sales; microsoft</t>
  </si>
  <si>
    <t>Sh3; observable grammar lapses; "when I leave in Iqor" - repeated occurences of lapses; RFL due to child care; 6mos old child</t>
  </si>
  <si>
    <t>Rastrullo</t>
  </si>
  <si>
    <t>Sangreo</t>
  </si>
  <si>
    <t>csrastrullo24@yahoo.com</t>
  </si>
  <si>
    <t>Angelo</t>
  </si>
  <si>
    <t>FLORABEL MAYO</t>
  </si>
  <si>
    <t>Sh3; reputable bpo stint;b good commitment; commits that there would be no absentism issue or any tardiness issue</t>
  </si>
  <si>
    <t>Sambat</t>
  </si>
  <si>
    <t>Kamille</t>
  </si>
  <si>
    <t>Jiao</t>
  </si>
  <si>
    <t>Jannet Sambang</t>
  </si>
  <si>
    <t>Tmobile; Credit onel Bell Canada; ATT DBS</t>
  </si>
  <si>
    <t>Sh2; very noticeable grammar lapses and pron issues, thought process and delivery are affected because of this</t>
  </si>
  <si>
    <t>Hablero</t>
  </si>
  <si>
    <t>Jan Jan</t>
  </si>
  <si>
    <t>Tono</t>
  </si>
  <si>
    <t>janhablero@yahoo.com</t>
  </si>
  <si>
    <t>Rose Ann Hablero</t>
  </si>
  <si>
    <t>PMI Car Warranty</t>
  </si>
  <si>
    <t>ES; AJ - commitment; Sh3; comfortabe to be with telco again; have handled DTV with declared good performance; has experience with billing and sales</t>
  </si>
  <si>
    <t>Ricalde</t>
  </si>
  <si>
    <t>Rey</t>
  </si>
  <si>
    <t>Evanngelista</t>
  </si>
  <si>
    <t>reyricalde3@gmail.com</t>
  </si>
  <si>
    <t>Leni Dela Cruz</t>
  </si>
  <si>
    <t>Satellite Radio, Bell Canada, DTV</t>
  </si>
  <si>
    <t xml:space="preserve">Sh3; conversant; expound thoughts; spontaneous; candidate creates a hopper profile but considering all the possible situations that she encoutered, no one would give her the chance to be employed and get back on her feet; now candidate wants to get up for her kids and make things right; how could this candidate make it if I would not give her thw chance? Vouching in for the candidate. </t>
  </si>
  <si>
    <t>Guintu</t>
  </si>
  <si>
    <t>Rosario</t>
  </si>
  <si>
    <t>Miranda</t>
  </si>
  <si>
    <t>rm012521@gmail.com</t>
  </si>
  <si>
    <t>Arvie Guintu</t>
  </si>
  <si>
    <t>Amazon; Synchrony Bank; UPS; Tmobile Gencare; Door Dash</t>
  </si>
  <si>
    <t>Ma.Norita Patwaran</t>
  </si>
  <si>
    <t>FA- Failed_OV</t>
  </si>
  <si>
    <t>ES; AJ - Educ BG; Sh3; have handled ATT before and admitted that she is still comfortable to handle telco; can see motivation to the candidate as well</t>
  </si>
  <si>
    <t>Rachelle</t>
  </si>
  <si>
    <t>Biaño</t>
  </si>
  <si>
    <t>rachellebbiao@yahoo.com</t>
  </si>
  <si>
    <t>John Lester Lopez</t>
  </si>
  <si>
    <t>ATT</t>
  </si>
  <si>
    <t>Adapter; cenversational, has bg in CS as a waiter and sales associate, responsive</t>
  </si>
  <si>
    <t>Sugay Jr.</t>
  </si>
  <si>
    <t>Alfredo</t>
  </si>
  <si>
    <t>Briones</t>
  </si>
  <si>
    <t>alfredosugay!gmail.com</t>
  </si>
  <si>
    <t>Cynthia Sugay</t>
  </si>
  <si>
    <t>Tourist Driver, Sales Associate</t>
  </si>
  <si>
    <t>Starter; plans to enroll next school year; "maybe yes, maybe no"; noticeable grammar lapses "they selling"; not enough knowledge on how BPO industry works; gives out limited responses as well</t>
  </si>
  <si>
    <t>Conde</t>
  </si>
  <si>
    <t>Gwyneth Diane</t>
  </si>
  <si>
    <t>Mirasol</t>
  </si>
  <si>
    <t>gwen18con@gmail.com</t>
  </si>
  <si>
    <t>Jennifer Conde</t>
  </si>
  <si>
    <t>Starter</t>
  </si>
  <si>
    <t>Senior High School Graduate</t>
  </si>
  <si>
    <t>Tadaya</t>
  </si>
  <si>
    <t>Melvin</t>
  </si>
  <si>
    <t>Aoay</t>
  </si>
  <si>
    <t>melztadaya@gmail.com</t>
  </si>
  <si>
    <t>Noelyn Tadaya</t>
  </si>
  <si>
    <t>has prior commitment</t>
  </si>
  <si>
    <t>Enriquez</t>
  </si>
  <si>
    <t>Alliana</t>
  </si>
  <si>
    <t>Viesca</t>
  </si>
  <si>
    <t>argieyana11@gmail.com</t>
  </si>
  <si>
    <t>Junillene Viesca</t>
  </si>
  <si>
    <t>Ryan Caparas</t>
  </si>
  <si>
    <t>PASAY ISM SUPERVISOR</t>
  </si>
  <si>
    <t>Sh2; Was forced to resign in iqor because of a violation with the process, attended a hearing with the HR and the manager and was supposed to be terminated but she opted to resign instead. Pronunciation issues bv and pf. Not fit woth the compexity of the account</t>
  </si>
  <si>
    <t>Cayanan</t>
  </si>
  <si>
    <t>Kathleen</t>
  </si>
  <si>
    <t>Samson</t>
  </si>
  <si>
    <t>kath10cayanan@gmail.com</t>
  </si>
  <si>
    <t>Renette Cayanan</t>
  </si>
  <si>
    <t>MPCS</t>
  </si>
  <si>
    <t>Sh3; have worked in IBD but have seen good potential to the CS; will be providing most updated NBI; up for a challenge in IBD</t>
  </si>
  <si>
    <t>Mercado</t>
  </si>
  <si>
    <t>Jamaila</t>
  </si>
  <si>
    <t>Candelaria</t>
  </si>
  <si>
    <t>jamailamercado31@gmail.com</t>
  </si>
  <si>
    <t>Mary Jane Candelaria</t>
  </si>
  <si>
    <t>IBD</t>
  </si>
  <si>
    <t>Arvin Bayuga</t>
  </si>
  <si>
    <t>Will be back on Friday. Ned to finish documents</t>
  </si>
  <si>
    <t>Gyslain</t>
  </si>
  <si>
    <t>Tra Bi Zehe</t>
  </si>
  <si>
    <t>zehegyslain@gmail.com</t>
  </si>
  <si>
    <t>Grace Gyslain</t>
  </si>
  <si>
    <t>Sh1; short stints with 2 most present jobs; good comms but tends to interfere while I was asking questions; plaaning to resign in H3 due to low compensation</t>
  </si>
  <si>
    <t>Alota</t>
  </si>
  <si>
    <t>Arjay</t>
  </si>
  <si>
    <t>Quizon</t>
  </si>
  <si>
    <t>pm_220@yahoo.com</t>
  </si>
  <si>
    <t>Michelle Alora</t>
  </si>
  <si>
    <t>ATT DTV</t>
  </si>
  <si>
    <t>Axl Sagum</t>
  </si>
  <si>
    <t>CLK-ISM</t>
  </si>
  <si>
    <t>Sh3; comprehension issues and active listening as well - occurred 5 times of repetitions for the questions being asked; RFLs due to personal reasons as well</t>
  </si>
  <si>
    <t>Ranido</t>
  </si>
  <si>
    <t>Lasafin</t>
  </si>
  <si>
    <t>arnelrenelranido@gmail.com</t>
  </si>
  <si>
    <t>Felani Ranido</t>
  </si>
  <si>
    <t>Tmobile, Frontier</t>
  </si>
  <si>
    <t>Aldrich Alipio</t>
  </si>
  <si>
    <t>Ursal</t>
  </si>
  <si>
    <t>Francis Kane</t>
  </si>
  <si>
    <t>Magbag</t>
  </si>
  <si>
    <t>francisursal@gmail.com</t>
  </si>
  <si>
    <t>Clark Ursal</t>
  </si>
  <si>
    <t>Data Analyst; Data Encder</t>
  </si>
  <si>
    <t>no working experience; few grammar lapses</t>
  </si>
  <si>
    <t>Trinidad</t>
  </si>
  <si>
    <t>Lee Jester</t>
  </si>
  <si>
    <t>Valmores</t>
  </si>
  <si>
    <t>leejestertrinidad@gmail.com</t>
  </si>
  <si>
    <t>Rowena Trinidad</t>
  </si>
  <si>
    <t>Raeven Bagtas</t>
  </si>
  <si>
    <t>de Juaiting</t>
  </si>
  <si>
    <t>John Richard</t>
  </si>
  <si>
    <t>Sotto</t>
  </si>
  <si>
    <t>richardrommer87@gmail.com</t>
  </si>
  <si>
    <t>Chona DE Juaiting</t>
  </si>
  <si>
    <t>has an urgent commitiment today. Just finished Online registartuon. Candidate on rush</t>
  </si>
  <si>
    <t>Jancilan</t>
  </si>
  <si>
    <t>Erika Mae</t>
  </si>
  <si>
    <t>Gueco</t>
  </si>
  <si>
    <t>erikamae.jancilan@gmail.com</t>
  </si>
  <si>
    <t>Kristoher Pind</t>
  </si>
  <si>
    <t>Christine Joy Aguilar</t>
  </si>
  <si>
    <t>Sh3; ES;AJ;Metrotown as a driver for 5 years; BSD for 18 mos; was able to get promoted thrice; good comms; has bg with solid sales and very much willing to learn billing</t>
  </si>
  <si>
    <t>Raytos</t>
  </si>
  <si>
    <t>Niño</t>
  </si>
  <si>
    <t>Carpina</t>
  </si>
  <si>
    <t>raytonsoniz@gamil.com</t>
  </si>
  <si>
    <t>Jaypee Tuazon</t>
  </si>
  <si>
    <t>Trading</t>
  </si>
  <si>
    <t>Paulene Dalumpies</t>
  </si>
  <si>
    <t>Sh3; Responsive with minimal grammar lapses, pron issues  but does not affect entire sppech, single no kids, has BG in telco, eager to start asap, 2nd application</t>
  </si>
  <si>
    <t>Allan</t>
  </si>
  <si>
    <t>mendozaallan2440@yahoo.com</t>
  </si>
  <si>
    <t>Sprint, ATT</t>
  </si>
  <si>
    <t>Reyes BBQ</t>
  </si>
  <si>
    <t>Sh3; Good comms - well regulated tone of voice and accent, valid RFLs, stints are good, has BG in telco, can start asap</t>
  </si>
  <si>
    <t>Eufemio</t>
  </si>
  <si>
    <t>Aldrich</t>
  </si>
  <si>
    <t>Tapia</t>
  </si>
  <si>
    <t>aldrich.eufemio</t>
  </si>
  <si>
    <t>Eleonora</t>
  </si>
  <si>
    <t>PHH, ATT, Microsoft, Sprint</t>
  </si>
  <si>
    <t>Pagilinan</t>
  </si>
  <si>
    <t>Lalaine</t>
  </si>
  <si>
    <t>Galang</t>
  </si>
  <si>
    <t>llainepangilinan.30@gmail.com</t>
  </si>
  <si>
    <t>Leonida Pangilinan</t>
  </si>
  <si>
    <t>IBD; Solar</t>
  </si>
  <si>
    <t xml:space="preserve">Average comms;  responisve and conversant; </t>
  </si>
  <si>
    <t>Estender</t>
  </si>
  <si>
    <t>John Mark</t>
  </si>
  <si>
    <t>johnmarkestender@gmail.com</t>
  </si>
  <si>
    <t>Nenita Estender</t>
  </si>
  <si>
    <t>Sh3; have handled technical account in Convergys - facing clients as well; very good comms; up for a challenge in Telco - willing to learn</t>
  </si>
  <si>
    <t>Duque</t>
  </si>
  <si>
    <t>Zipporah Clariz</t>
  </si>
  <si>
    <t>Vega</t>
  </si>
  <si>
    <t>zipporah.duque@gmail.com</t>
  </si>
  <si>
    <t>Byron Duque</t>
  </si>
  <si>
    <t>Acer</t>
  </si>
  <si>
    <t>Glen</t>
  </si>
  <si>
    <t>ES; AJ - NWBG; can see potential with candidate; express good interest in ATT Platinum; handled Tmobile before</t>
  </si>
  <si>
    <t>Jeormein</t>
  </si>
  <si>
    <t>meinmrqz@gmail.com</t>
  </si>
  <si>
    <t xml:space="preserve">Izraela </t>
  </si>
  <si>
    <t>Mary Edrian Ramirez</t>
  </si>
  <si>
    <t>F2f</t>
  </si>
  <si>
    <t>Sh3; comfortable to be part of ATT Platinum; have handled billing and sales before; reasonable RFLs; very good comms</t>
  </si>
  <si>
    <t>Dagohoy</t>
  </si>
  <si>
    <t>Nick Angel</t>
  </si>
  <si>
    <t>Ba - on</t>
  </si>
  <si>
    <t>butterfly_of_isles@yahoo.com</t>
  </si>
  <si>
    <t>Antonio Dagphoy</t>
  </si>
  <si>
    <t>Tmobile, GE, Catalogue, UPS, Tmobile</t>
  </si>
  <si>
    <t>Janiine Shara Ann Casro</t>
  </si>
  <si>
    <t>candidate looks not interested with his application;  Strongly said "for REAPPLICATION"</t>
  </si>
  <si>
    <t>Gutierrez</t>
  </si>
  <si>
    <t>Jerimiah</t>
  </si>
  <si>
    <t>Isaacknows19@gmail.com</t>
  </si>
  <si>
    <t>Nelson Gutierrez</t>
  </si>
  <si>
    <t>Admin/Printing</t>
  </si>
  <si>
    <t>Candidate doesn’t want to pursue application, has prior commitmnt</t>
  </si>
  <si>
    <t>Daryll</t>
  </si>
  <si>
    <t>Camaya</t>
  </si>
  <si>
    <t>Dsarmiento051992@gmail.com</t>
  </si>
  <si>
    <t>Duyaw Angelica Joy</t>
  </si>
  <si>
    <t>Enrico Canlas JR</t>
  </si>
  <si>
    <t>Confusion wth past and future tense; mispronunciation</t>
  </si>
  <si>
    <t>Dimaano</t>
  </si>
  <si>
    <t>Mafe</t>
  </si>
  <si>
    <t>De Leon</t>
  </si>
  <si>
    <t>mafedeleon1955@gmail.com</t>
  </si>
  <si>
    <t>GVFM; ATT; Trading</t>
  </si>
  <si>
    <t>Jose Gueco</t>
  </si>
  <si>
    <t>Cel</t>
  </si>
  <si>
    <t>Need to report at Work at 3 PM</t>
  </si>
  <si>
    <t>Fraga</t>
  </si>
  <si>
    <t>Efrena</t>
  </si>
  <si>
    <t>Mensorado</t>
  </si>
  <si>
    <t>efrena.fraga25@gamil.com</t>
  </si>
  <si>
    <t>Marilyn Fraga</t>
  </si>
  <si>
    <t>Jen Sebastian</t>
  </si>
  <si>
    <t>candidate was able to explain the RFL's from his previous companies; though there are vague reasons. The willingness of the caniddate to work for her kids is evident. Had troublesome marriage. No issues with childcare. No issues for travel; no plans of going out in the country; no pending app; student visa in Japan back in 2004. no plans of leaving the country anymore; has bg with billing and sale</t>
  </si>
  <si>
    <t>Charisma</t>
  </si>
  <si>
    <t>Costes</t>
  </si>
  <si>
    <t>kawaiikaori.ster@gmail.com</t>
  </si>
  <si>
    <t>Chloe Aquino</t>
  </si>
  <si>
    <t>Ventrix Solution; Factory</t>
  </si>
  <si>
    <t>Arnel Basco</t>
  </si>
  <si>
    <t>Arnel basco</t>
  </si>
  <si>
    <t>Candidate thinking of not pursuing his application due to the waiting time of not more than 2 hrs; says that he is really dissapointed; showing an attitude</t>
  </si>
  <si>
    <t>Pingul</t>
  </si>
  <si>
    <t>Troy</t>
  </si>
  <si>
    <t>Manalang</t>
  </si>
  <si>
    <t>tropingul1126@gmail.com</t>
  </si>
  <si>
    <t>Linda Sereno</t>
  </si>
  <si>
    <t>Candidates RFL's are valid; was able to justify employment gaps; willing to start all over so he can show what he really can contribute and aiming to be promoted in the future; no pan to work abroad and travel; ho totally undersatands that politics are everywhere</t>
  </si>
  <si>
    <t>Soliman</t>
  </si>
  <si>
    <t>Cris</t>
  </si>
  <si>
    <t>crijack81@gmail.com</t>
  </si>
  <si>
    <t>James Ferando</t>
  </si>
  <si>
    <t>Tmobile; Capital One; Trading</t>
  </si>
  <si>
    <t>Kai Baril</t>
  </si>
  <si>
    <t>Candidates RFL are reasonable; back when her kids are still young she needs to fovus with both work and family. But there was a time when she needed to focus with her kids first because her father had TB. She understand the nature of the company. No plan to work abroad; nor leaving the city for the 6 mos; no issue with child crae. no priblem with transportaton</t>
  </si>
  <si>
    <t>Aguiran</t>
  </si>
  <si>
    <t>Jesril</t>
  </si>
  <si>
    <t>jetmanaquino@gmail.com</t>
  </si>
  <si>
    <t>Nora Aquino</t>
  </si>
  <si>
    <t>Arnen basco</t>
  </si>
  <si>
    <t>comprehension issue</t>
  </si>
  <si>
    <t>Limbitco</t>
  </si>
  <si>
    <t>Kenneth Kier</t>
  </si>
  <si>
    <t>Soriano</t>
  </si>
  <si>
    <t>kennethkier_12@yahoo.com</t>
  </si>
  <si>
    <t xml:space="preserve">Conrado Limbitco Jr. </t>
  </si>
  <si>
    <t xml:space="preserve">Macy's; AtNT; </t>
  </si>
  <si>
    <t>Dianne Diego/ Arnek Basco</t>
  </si>
  <si>
    <t>Sh3; cofortable to be endorsed in eBay; Associate degree graduate; 2 years in Catalogue</t>
  </si>
  <si>
    <t>Aljon</t>
  </si>
  <si>
    <t>Lacson</t>
  </si>
  <si>
    <t>aljon1625@gmail.com</t>
  </si>
  <si>
    <t>Marissa Lacsamana</t>
  </si>
  <si>
    <t>Raquel</t>
  </si>
  <si>
    <t>Ma.Luisa</t>
  </si>
  <si>
    <t>Concepcion</t>
  </si>
  <si>
    <t>tenten.raquel@yahoo.com</t>
  </si>
  <si>
    <t>Marietta Raquel</t>
  </si>
  <si>
    <t>Factory</t>
  </si>
  <si>
    <t>Sh1; handled ATT ISM and Sprint but was not able to meet metrics; admitted that she was being stubborn when taking calls that is why she failed her metrics</t>
  </si>
  <si>
    <t>Metran</t>
  </si>
  <si>
    <t>Jazzlee</t>
  </si>
  <si>
    <t>Eclarian</t>
  </si>
  <si>
    <t>jazzleenetran6@gmail.com</t>
  </si>
  <si>
    <t>Aiziel Metran</t>
  </si>
  <si>
    <t>ATT ISM, Sprint</t>
  </si>
  <si>
    <t>Paul Catañeda</t>
  </si>
  <si>
    <t>Satrter; cannot express self in english; poor comms</t>
  </si>
  <si>
    <t>Louella</t>
  </si>
  <si>
    <t>claxlouzxc@gmail.com</t>
  </si>
  <si>
    <t>Lourdes Mallari</t>
  </si>
  <si>
    <t>Vocational Graduate</t>
  </si>
  <si>
    <t>Espiritu</t>
  </si>
  <si>
    <t>Gillian Angelica</t>
  </si>
  <si>
    <t>charmzelseventytwo@yahoo.com</t>
  </si>
  <si>
    <t>Loida Espiritu</t>
  </si>
  <si>
    <t>Adapter; no cs experience; data encoder for 6 mos.; 2nd yr in college - did not meet minimum qualifications for both accounts</t>
  </si>
  <si>
    <t>John Calvin</t>
  </si>
  <si>
    <t>Anunciacion</t>
  </si>
  <si>
    <t>samsoncalvin@yahoo.com</t>
  </si>
  <si>
    <t>Ma. Jicah Samson</t>
  </si>
  <si>
    <t>Edilberto Sanchez</t>
  </si>
  <si>
    <t>Starter; gives out limited responses to questions; had a hard time expressing self in english</t>
  </si>
  <si>
    <t>Bamo</t>
  </si>
  <si>
    <t>Joanna Jhoy</t>
  </si>
  <si>
    <t>Arcinue</t>
  </si>
  <si>
    <t>jowanabamo@yahoo.com</t>
  </si>
  <si>
    <t>Leonil Francisco</t>
  </si>
  <si>
    <t>Sh1; noticeable grammar lapses; tms for 5 mos.</t>
  </si>
  <si>
    <t>Antonio</t>
  </si>
  <si>
    <t>Jessa Mae</t>
  </si>
  <si>
    <t>Sanglap</t>
  </si>
  <si>
    <t>jessaantonio025@gmail.com</t>
  </si>
  <si>
    <t>Diana Pablo</t>
  </si>
  <si>
    <t>TMS</t>
  </si>
  <si>
    <t>Edwin gatus</t>
  </si>
  <si>
    <t>Sucuangco</t>
  </si>
  <si>
    <t>Gian Carlo</t>
  </si>
  <si>
    <t>Paisan</t>
  </si>
  <si>
    <t>giansucuangco@outlook.com</t>
  </si>
  <si>
    <t>Edna Sucuangco</t>
  </si>
  <si>
    <t>Gerry's grill</t>
  </si>
  <si>
    <t>soft personality; was not able to regularized due she failed the review</t>
  </si>
  <si>
    <t>Moreno</t>
  </si>
  <si>
    <t>Sherlyn Kate</t>
  </si>
  <si>
    <t>Binuya</t>
  </si>
  <si>
    <t>silentguitardrama@yahoo.com</t>
  </si>
  <si>
    <t>Donald Ramos</t>
  </si>
  <si>
    <t>Door Dush</t>
  </si>
  <si>
    <t>Dianne Diego/ Paulene Dalumines</t>
  </si>
  <si>
    <t>has plan to travel on october (singapore) hard time meeting etrics specifically sales; not nowledgeable with his acct</t>
  </si>
  <si>
    <t>Namocale</t>
  </si>
  <si>
    <t>Mark Kevin</t>
  </si>
  <si>
    <t>namocale223@gmail.com</t>
  </si>
  <si>
    <t>Rosalinda Namocale</t>
  </si>
  <si>
    <t>WB; Trading; ATT Wireless; 1800 Flower</t>
  </si>
  <si>
    <t>finished only high school with 14 mos of BPO working exp</t>
  </si>
  <si>
    <t>Ocampo</t>
  </si>
  <si>
    <t>Arnel Jay Julian</t>
  </si>
  <si>
    <t>Carbon</t>
  </si>
  <si>
    <t>Arneljayjulianocampo@gmail.com</t>
  </si>
  <si>
    <t>Lydia Ocampo</t>
  </si>
  <si>
    <t>Trading Tmobile Gen care</t>
  </si>
  <si>
    <t>Jana Rolusta/ Paulene Dalumpines</t>
  </si>
  <si>
    <t>Sh3; expresses interest in eBay; wants to stay in VXI for long; highly motivated; good comms</t>
  </si>
  <si>
    <t>Marites</t>
  </si>
  <si>
    <t>marie_dperez@yahoo.com</t>
  </si>
  <si>
    <t>Ronald Perez</t>
  </si>
  <si>
    <t>Capital One, ATT DTV</t>
  </si>
  <si>
    <t>Paulene</t>
  </si>
  <si>
    <t>Alma</t>
  </si>
  <si>
    <t>alma.dayrit@gmail.com</t>
  </si>
  <si>
    <t>Eduardo Dayrit</t>
  </si>
  <si>
    <t xml:space="preserve"> good comms; conversant</t>
  </si>
  <si>
    <t>Vinuya</t>
  </si>
  <si>
    <t xml:space="preserve">Joanna </t>
  </si>
  <si>
    <t>Lacandula</t>
  </si>
  <si>
    <t>jhoeterror@gmail.com</t>
  </si>
  <si>
    <t>Riquesa Vinuya</t>
  </si>
  <si>
    <t>ATT DTV; Collection</t>
  </si>
  <si>
    <t>Sh3; good conversational skills, has a BG in telco, has intention to LOA within 6 months of emplyment because of a reunion but if it will not be approved, she will adjust</t>
  </si>
  <si>
    <t>Dagondon</t>
  </si>
  <si>
    <t>Marjorie</t>
  </si>
  <si>
    <t>Galacio</t>
  </si>
  <si>
    <t>marjorie.dagondon@yahoo.com</t>
  </si>
  <si>
    <t>Jenny Dagondon</t>
  </si>
  <si>
    <t>Sh3; has a good stint with startek, part of a telco account, conversant and resposive, no evident commitment issues</t>
  </si>
  <si>
    <t>Tolentino</t>
  </si>
  <si>
    <t>Margie</t>
  </si>
  <si>
    <t>margiesantostolentino1392@gmail.com</t>
  </si>
  <si>
    <t>Paula Miclat</t>
  </si>
  <si>
    <t>Sh3; conversant and responsive, has a telco BG, good stint with startek tmobile, eager to start and willing to be trained</t>
  </si>
  <si>
    <t>Quiroz</t>
  </si>
  <si>
    <t>Nicholson</t>
  </si>
  <si>
    <t>Lanac</t>
  </si>
  <si>
    <t>NICHOLSONLUGTUQUIROZ@GMAIL.COM</t>
  </si>
  <si>
    <t>Ofelia Quiroz</t>
  </si>
  <si>
    <t>Adapter; cannot express self in english - having a hard time</t>
  </si>
  <si>
    <t>Kristine</t>
  </si>
  <si>
    <t>Cabrera</t>
  </si>
  <si>
    <t>Kristine0697@yahoo.com</t>
  </si>
  <si>
    <t>Roger Sarmiento</t>
  </si>
  <si>
    <t>Cadee</t>
  </si>
  <si>
    <t>Sh2; did not meet minimum for  accts; HS graduate - 6 mos CCE</t>
  </si>
  <si>
    <t>Manalo</t>
  </si>
  <si>
    <t>Judy Ann</t>
  </si>
  <si>
    <t>Villacorta</t>
  </si>
  <si>
    <t>jamjudy4@gmail.com</t>
  </si>
  <si>
    <t>Stella Manalo</t>
  </si>
  <si>
    <t>Shey Mariano</t>
  </si>
  <si>
    <t>ES; AJ - NWBG; comfortable to be endorsed in Platinum; good comms</t>
  </si>
  <si>
    <t>Sabdula</t>
  </si>
  <si>
    <t>Noriel</t>
  </si>
  <si>
    <t>Salutan</t>
  </si>
  <si>
    <t>norielsabdula@gmail.com</t>
  </si>
  <si>
    <t>Ma. Liberty Martin</t>
  </si>
  <si>
    <t>Collections ETC; Credit One; BSD</t>
  </si>
  <si>
    <t>ES; AJ - NAWC; now amenable for shifting schedule - comfotable; comfortable to be part of Telco; very good comms</t>
  </si>
  <si>
    <t>Dungo</t>
  </si>
  <si>
    <t>Arnie Jennifer</t>
  </si>
  <si>
    <t>Masinas</t>
  </si>
  <si>
    <t>jennydungo@yahoo.com</t>
  </si>
  <si>
    <t>Ariel Dungo</t>
  </si>
  <si>
    <t>Credit One; Capital One; Microsoft; BSD</t>
  </si>
  <si>
    <t>NQ - reapp less than a month</t>
  </si>
  <si>
    <t>Denizze Kai</t>
  </si>
  <si>
    <t>Balan</t>
  </si>
  <si>
    <t>denizzeroubautista.18@gmail.com</t>
  </si>
  <si>
    <t>Michael Sanxhez</t>
  </si>
  <si>
    <t>Can't express herself well</t>
  </si>
  <si>
    <t>Maglasang</t>
  </si>
  <si>
    <t>Rosaminda</t>
  </si>
  <si>
    <t>Manguerra</t>
  </si>
  <si>
    <t>rose_glg26@yahoo.com</t>
  </si>
  <si>
    <t>John Henry Tanglao</t>
  </si>
  <si>
    <t>Forex Trading</t>
  </si>
  <si>
    <t>Donald</t>
  </si>
  <si>
    <t>Talavera</t>
  </si>
  <si>
    <t>donald.ramos@yahoo.com</t>
  </si>
  <si>
    <t>Sherlyn Kate Moreno</t>
  </si>
  <si>
    <t>Galban</t>
  </si>
  <si>
    <t>Adriano Gabriel</t>
  </si>
  <si>
    <t>galbanadrianogabriel@yahoo.com</t>
  </si>
  <si>
    <t>Regina Galban</t>
  </si>
  <si>
    <t>Didn't meet any qualifications</t>
  </si>
  <si>
    <t>Estillore</t>
  </si>
  <si>
    <t>Ramil</t>
  </si>
  <si>
    <t>Senin</t>
  </si>
  <si>
    <t>ramil.estilloredo95@gmail.com</t>
  </si>
  <si>
    <t>Gladies Estillore</t>
  </si>
  <si>
    <t xml:space="preserve">Shifter 2 </t>
  </si>
  <si>
    <t>Prof Outsourcing; Tmobile; Forex Trading</t>
  </si>
  <si>
    <t>Myrtle Joy</t>
  </si>
  <si>
    <t>Bislig</t>
  </si>
  <si>
    <t>guevarravirgie7@gmail.com</t>
  </si>
  <si>
    <t>Michelle Alcasabas</t>
  </si>
  <si>
    <t>Catalogue Account</t>
  </si>
  <si>
    <t>Domdom</t>
  </si>
  <si>
    <t>Aileenina</t>
  </si>
  <si>
    <t>ninaaileenantonio@gmail.com</t>
  </si>
  <si>
    <t>Rutchie Antonio</t>
  </si>
  <si>
    <t>Non-voice account</t>
  </si>
  <si>
    <t>Flores</t>
  </si>
  <si>
    <t>Razon</t>
  </si>
  <si>
    <t>danica.flores01@yahoo.com</t>
  </si>
  <si>
    <t>Danilo Flores</t>
  </si>
  <si>
    <t>Negative work background</t>
  </si>
  <si>
    <t>Taguines</t>
  </si>
  <si>
    <t>Honey Rey</t>
  </si>
  <si>
    <t>Palo</t>
  </si>
  <si>
    <t>honeyreytaguines031884@gmail.com</t>
  </si>
  <si>
    <t>Perla Taguines</t>
  </si>
  <si>
    <t>Amazon; Hughes Net</t>
  </si>
  <si>
    <t xml:space="preserve">Maunal </t>
  </si>
  <si>
    <t>Didn't meet minimum requirements</t>
  </si>
  <si>
    <t>Ayson</t>
  </si>
  <si>
    <t>Jerald</t>
  </si>
  <si>
    <t>Del Rosario</t>
  </si>
  <si>
    <t>aysonj205@gmail.com</t>
  </si>
  <si>
    <t>Julie Ayson</t>
  </si>
  <si>
    <t>Rufino</t>
  </si>
  <si>
    <t>Melody</t>
  </si>
  <si>
    <t>melodyrufino17@hotmail.com</t>
  </si>
  <si>
    <t>Rostum Chaichantra</t>
  </si>
  <si>
    <t>Garcia</t>
  </si>
  <si>
    <t>Flora</t>
  </si>
  <si>
    <t>pong04garcia@yahoo.com</t>
  </si>
  <si>
    <t>Reggie Ramos</t>
  </si>
  <si>
    <t>NI Post</t>
  </si>
  <si>
    <t>Crispin</t>
  </si>
  <si>
    <t>Sanchez</t>
  </si>
  <si>
    <t>crispinsantos35@yahoo.com</t>
  </si>
  <si>
    <t>Lisa Tiglao</t>
  </si>
  <si>
    <t>Financial Account</t>
  </si>
  <si>
    <t>e-bay</t>
  </si>
  <si>
    <t>for e-bay OV; good comms; conversant; willing to start ASAP; conversant</t>
  </si>
  <si>
    <t>Madilene</t>
  </si>
  <si>
    <t>Cabral</t>
  </si>
  <si>
    <t>madsycabral@yahoo.com</t>
  </si>
  <si>
    <t>NV; sales;cs;qa</t>
  </si>
  <si>
    <t>good comms; conversant; with tech/sales and cs exp; top agent; incentives driven; willing to start ASAP</t>
  </si>
  <si>
    <t>Basilio</t>
  </si>
  <si>
    <t xml:space="preserve">John Henry </t>
  </si>
  <si>
    <t>Cunanan</t>
  </si>
  <si>
    <t>johnhenry.basilio@gmail.com</t>
  </si>
  <si>
    <t>outbound sales; ATT uverse blue and green; UPS; DTV</t>
  </si>
  <si>
    <t>Bert Cabalonga</t>
  </si>
  <si>
    <t>FA - Negative Work BG (II)</t>
  </si>
  <si>
    <t>S1; short stint; 9mos cce in 3 diff centers; went AWOL in comcentrix</t>
  </si>
  <si>
    <t>Eru</t>
  </si>
  <si>
    <t>Katrina Eula</t>
  </si>
  <si>
    <t>katrinaeru24@gmail.com</t>
  </si>
  <si>
    <t>Shifter 1</t>
  </si>
  <si>
    <t>timeshare; NV; cs</t>
  </si>
  <si>
    <t>Job Boards</t>
  </si>
  <si>
    <t>Nicole Dorde</t>
  </si>
  <si>
    <t>tagged as AWOL in Sutherland Tarlac for violation the company's policy no approved written resignation); might have problem with the schedule since she still have 1 subject left (NSTP that is only avil. during saturday/sunday); prefers morning shift but ok with GY sched</t>
  </si>
  <si>
    <t>Lalu</t>
  </si>
  <si>
    <t>Erica</t>
  </si>
  <si>
    <t>edwin.lalujr@gmail.com</t>
  </si>
  <si>
    <t>DTV; TECH'SALES</t>
  </si>
  <si>
    <t>Sh3; RFLs due to being offered for a higher compensation in other competitors with short stints; can see that he looks for higher compensation for the next companu</t>
  </si>
  <si>
    <t>Jose</t>
  </si>
  <si>
    <t>Isais</t>
  </si>
  <si>
    <t>dragonkurt@gmail.com/ theshadow)0572001@yahoo.com</t>
  </si>
  <si>
    <t>Isabel Isais</t>
  </si>
  <si>
    <t>Intuit, Tmobile, ATT, Dell, Sprint, Comcast</t>
  </si>
  <si>
    <t>Infotxt Leads</t>
  </si>
  <si>
    <t>CRK Ebay</t>
  </si>
  <si>
    <t>Adapter; good comms; strong customer service orientation; seems hardworking and willing to be trained</t>
  </si>
  <si>
    <t>Amada</t>
  </si>
  <si>
    <t>Berlin John</t>
  </si>
  <si>
    <t>Nuqui</t>
  </si>
  <si>
    <t>berlinjohnamada@gamil.com</t>
  </si>
  <si>
    <t>Perdo Amada</t>
  </si>
  <si>
    <t>Caregiver</t>
  </si>
  <si>
    <t>Sh3; will think about the offer first; receiving 24k all in with no allowance in Xbox</t>
  </si>
  <si>
    <t>Cortez</t>
  </si>
  <si>
    <t xml:space="preserve">Aristotle </t>
  </si>
  <si>
    <t>Aguirre</t>
  </si>
  <si>
    <t>aristotlecortez@hotmail.com</t>
  </si>
  <si>
    <t>Julie Ann Gloryoso</t>
  </si>
  <si>
    <t>Microsoft Store; ATT DTV; Microsoft Windows; Xbox</t>
  </si>
  <si>
    <t>Adapter; responsive and conversant, some pron issues and grammar lapses are present but does not directly affect quality of speech and thought process, eager to start and willing to learn w/ 1 yr CS experience in a non BPO company</t>
  </si>
  <si>
    <t>Luzong</t>
  </si>
  <si>
    <t>Alvin Gray</t>
  </si>
  <si>
    <t>Agustin</t>
  </si>
  <si>
    <t>alvingrayluzong@yahoo.com</t>
  </si>
  <si>
    <t>Katherine Luzong</t>
  </si>
  <si>
    <t>Technician</t>
  </si>
  <si>
    <t>Radio Ad</t>
  </si>
  <si>
    <t>Sh3; good stints with reasonable RFLs; very much comfortable to be part of ATT Platinum</t>
  </si>
  <si>
    <t>John Carlo</t>
  </si>
  <si>
    <t>Mandigma</t>
  </si>
  <si>
    <t>idom0403@gmail.com</t>
  </si>
  <si>
    <t>Jenry Domingo</t>
  </si>
  <si>
    <t>Amazon; AGL; Citibank</t>
  </si>
  <si>
    <t>Lalaine Ann Capistrano</t>
  </si>
  <si>
    <t>candidate had a hard time; will think about the application first</t>
  </si>
  <si>
    <t xml:space="preserve">Regala </t>
  </si>
  <si>
    <t xml:space="preserve">Jamelle </t>
  </si>
  <si>
    <t>jamelleregala97@yahoo.com</t>
  </si>
  <si>
    <t>Cristina Galang</t>
  </si>
  <si>
    <t>10:44 AM10:35 PM</t>
  </si>
  <si>
    <t>Diciembre</t>
  </si>
  <si>
    <t>Larry</t>
  </si>
  <si>
    <t>Boree</t>
  </si>
  <si>
    <t>larrydiciembre22@gmail.com</t>
  </si>
  <si>
    <t>Marlene Diciembre</t>
  </si>
  <si>
    <t>Merchandiser, Encoder</t>
  </si>
  <si>
    <t>Can Start ASAP; no absences unless sick; no lates coms to wrk an hr early; committed to work; no plan tot travela nd work abroad; on floating stauts in Startek abd abke to do immediate resignation; has bg with billing and keen to learn sales; justifiable RFLs</t>
  </si>
  <si>
    <t>Velenzuela</t>
  </si>
  <si>
    <t>Aiza</t>
  </si>
  <si>
    <t>Algo</t>
  </si>
  <si>
    <t>valenzuela.aiza19@gmail.com</t>
  </si>
  <si>
    <t>Jaira Valenzuela</t>
  </si>
  <si>
    <t>Tmobile; Metro PCS; Sprint; Factory</t>
  </si>
  <si>
    <t>Sh3; up for a challenge to be part of ATT Platinum; comfortable with the offer</t>
  </si>
  <si>
    <t>Visda</t>
  </si>
  <si>
    <t>Viel</t>
  </si>
  <si>
    <t>Rosal</t>
  </si>
  <si>
    <t>visdaviel@yahoo.com</t>
  </si>
  <si>
    <t>Mary Visda</t>
  </si>
  <si>
    <t>Microsoft</t>
  </si>
  <si>
    <t>Sh3; already about to sign his JO in Convergys; offer is at 23.5k; cannot give definite answer of the factors that he is weighing for pending app</t>
  </si>
  <si>
    <t>Songco</t>
  </si>
  <si>
    <t>Francis Michael</t>
  </si>
  <si>
    <t>Rigor</t>
  </si>
  <si>
    <t>francismr_songco@yahoo.com</t>
  </si>
  <si>
    <t>Laika Songco</t>
  </si>
  <si>
    <t>ATT, Amazon, FTD</t>
  </si>
  <si>
    <t>Wilson Cruz</t>
  </si>
  <si>
    <t>be bac. Need to pick up his child</t>
  </si>
  <si>
    <t>Ronald Jay</t>
  </si>
  <si>
    <t>Pedelino</t>
  </si>
  <si>
    <t>ronaldjay41.gopez@gmail.com</t>
  </si>
  <si>
    <t>Rachel Gopez</t>
  </si>
  <si>
    <t>Sh3; good comms; conversant; with basic billing and sales experience</t>
  </si>
  <si>
    <t xml:space="preserve">Jerica </t>
  </si>
  <si>
    <t>Yuma</t>
  </si>
  <si>
    <t>jericaaysantos@gmail.com</t>
  </si>
  <si>
    <t>Jseline Santos</t>
  </si>
  <si>
    <t>Tmobile, HMI, Microsoft, Xbox, Bell Canada</t>
  </si>
  <si>
    <t>Sh3; average comms; with basic billin and sales experience; can start ASAP</t>
  </si>
  <si>
    <t>Dela Vega</t>
  </si>
  <si>
    <t>Mark Anthony</t>
  </si>
  <si>
    <t>macdelavega@gmail.com</t>
  </si>
  <si>
    <t>Danica Dela Vega</t>
  </si>
  <si>
    <t>Bll, Microsoft, Surface</t>
  </si>
  <si>
    <t>Sh2; only applying to ha a backup income, primary source of income is his servicing (driving), has questionable RFL and could not provide valid reasons why he left his previous company</t>
  </si>
  <si>
    <t>Guiwan</t>
  </si>
  <si>
    <t>Ramon</t>
  </si>
  <si>
    <t>de Vera</t>
  </si>
  <si>
    <t>ramongiuwan@yahoo.com</t>
  </si>
  <si>
    <t>Mina de vera</t>
  </si>
  <si>
    <t>Tmobile, 1800 Flowers</t>
  </si>
  <si>
    <t>Capitulo</t>
  </si>
  <si>
    <t>Ryan</t>
  </si>
  <si>
    <t>Asban</t>
  </si>
  <si>
    <t>ryancapitulo@gmail.com</t>
  </si>
  <si>
    <t>Abraham Capitulo</t>
  </si>
  <si>
    <t>NQ - Student</t>
  </si>
  <si>
    <t>Erese</t>
  </si>
  <si>
    <t>Emmanuel</t>
  </si>
  <si>
    <t>Eresem21@gmail.com</t>
  </si>
  <si>
    <t>Cornelia Sweeney</t>
  </si>
  <si>
    <t>Bernal</t>
  </si>
  <si>
    <t>Joseph</t>
  </si>
  <si>
    <t>Patawaran</t>
  </si>
  <si>
    <t>josephbernal8@gmail.com</t>
  </si>
  <si>
    <t>Noel Bernal</t>
  </si>
  <si>
    <t>Cabaddu</t>
  </si>
  <si>
    <t>Alexander</t>
  </si>
  <si>
    <t>Afante</t>
  </si>
  <si>
    <t>aalexanderrccabadduu@gmail.com</t>
  </si>
  <si>
    <t>Teresita Cabaddu</t>
  </si>
  <si>
    <t>Sh3; have handled customer service and sales account; confidence with his performance; good comms</t>
  </si>
  <si>
    <t>Lapetahi</t>
  </si>
  <si>
    <t>Ricky Boy</t>
  </si>
  <si>
    <t>Ricky_love18@yahoo.com</t>
  </si>
  <si>
    <t>Estelle Marie Lapetahi</t>
  </si>
  <si>
    <t>Sh3; has basic background with billing and good with sales; very conversant - good comms; comfortable with ATT Platinum</t>
  </si>
  <si>
    <t>Dayao</t>
  </si>
  <si>
    <t>John Aries</t>
  </si>
  <si>
    <t>dayaoaries@yahoo.com</t>
  </si>
  <si>
    <t>Jovy Dayao</t>
  </si>
  <si>
    <t>Adapter; had difficulty expressing herself, timid, pron issues</t>
  </si>
  <si>
    <t>Michelle</t>
  </si>
  <si>
    <t>Ignacio</t>
  </si>
  <si>
    <t>michellecayanan827@gmail.com</t>
  </si>
  <si>
    <t>Benito Cayanan</t>
  </si>
  <si>
    <t>Personal Colletction</t>
  </si>
  <si>
    <t>finished only 1 semester with highet of 10 mos CCE</t>
  </si>
  <si>
    <t>Naranja</t>
  </si>
  <si>
    <t>Ivangielyn</t>
  </si>
  <si>
    <t>ivangielynnaranja@gmail.com</t>
  </si>
  <si>
    <t>Mark Kevin Naranja</t>
  </si>
  <si>
    <t>Sprint, ATS, DirecTV ACE</t>
  </si>
  <si>
    <t>6 - 11 mos above</t>
  </si>
  <si>
    <t>Dianne Diego/Paulene Dalumpines</t>
  </si>
  <si>
    <t>Went AWOL twice in teleperformance and Sutherland due to his GF; immediate resignation in iQor; thinks that hhis supervisor blocking her promotion; he cant handle it</t>
  </si>
  <si>
    <t>Abes</t>
  </si>
  <si>
    <t>Conavan</t>
  </si>
  <si>
    <t>abesmichael@yahoo.com</t>
  </si>
  <si>
    <t>Twinkle Payle</t>
  </si>
  <si>
    <t>Amazon; ATT Blue;Credit One;Forex Trading</t>
  </si>
  <si>
    <t xml:space="preserve">sh2. been with Jollibee for 6 mos as an smart assistant; Cleared; BP and COE; Fanily Busisness, Steadfast Communication for 4 yrs as a sales superviosr; RFL; has a probem with fanily since this was a family business; has 4 yrs idle, been dance structor; OFW for a  year in Dubai; RFL partner doesnt want him to stay there anymore; documents not available due to Typhoon Santi; 9 mos idle became a dance instructor again; iQor for 3 mos in Credit Oneas a sales Agent; AHT CSAT and QA; reprofiled in G.E for 6 mos; as a sales agent, a senior agent; RFL;  no one will look after the his Uncles business, no one will look after back on that time since his uncle went abroad; 2 mos idle; part time; instructor; iQor site seasonal acct; as a sales agent; offered for reprofiling but did chose to experience more; been with Topseller now IBD; for 3 mos; as a sales agent; RFL; company was illegal; average comms; </t>
  </si>
  <si>
    <t>Albert</t>
  </si>
  <si>
    <t>Junior</t>
  </si>
  <si>
    <t>allen242811@gmail.com</t>
  </si>
  <si>
    <t>Rafael Santos</t>
  </si>
  <si>
    <t xml:space="preserve">Shifter 3 </t>
  </si>
  <si>
    <t xml:space="preserve">Fastfood; Restaurant; Credit One; 1800 Flowers; Forex; </t>
  </si>
  <si>
    <t>6 - 11  mos</t>
  </si>
  <si>
    <t>Rachelle Baluyut</t>
  </si>
  <si>
    <t>Dungca</t>
  </si>
  <si>
    <t>Binson</t>
  </si>
  <si>
    <t>reydungca@ymail.com</t>
  </si>
  <si>
    <t>Rosario Dungca</t>
  </si>
  <si>
    <t>Michael Simbulan</t>
  </si>
  <si>
    <t>been with iQor foe 50 mos; 11 mos with SGS; reasonable RFL's. left iQor due to Hernia operation; Left SGS bec he wanted to continue his studie however was not able to continue his studies. Failed training in CVG; RSN; accoring to the supervisor he should be transfering the call already</t>
  </si>
  <si>
    <t>Gilbert</t>
  </si>
  <si>
    <t>gibomarkagustin27@gmail.com</t>
  </si>
  <si>
    <t>Lamber Agustin</t>
  </si>
  <si>
    <t>Capital One UU, UK; Sprint; Amazon</t>
  </si>
  <si>
    <t>Sh3; good potential for eBay; good modulation of voice</t>
  </si>
  <si>
    <t>Macalo</t>
  </si>
  <si>
    <t>Glendale</t>
  </si>
  <si>
    <t>Brent</t>
  </si>
  <si>
    <t>glendalebrent@yaoo.com</t>
  </si>
  <si>
    <t>Daisy Immabat</t>
  </si>
  <si>
    <t>Microsoft, ATT ATS, BSD</t>
  </si>
  <si>
    <t>Ryan Christian</t>
  </si>
  <si>
    <t>Payad</t>
  </si>
  <si>
    <t>ryan.xtian@gmail.com</t>
  </si>
  <si>
    <t>Grace Santos</t>
  </si>
  <si>
    <t>Sh3; good comms; can be seen highly motivated; needs to finance family and his mom; living independently as well; lapses are trainable</t>
  </si>
  <si>
    <t>Jomermy</t>
  </si>
  <si>
    <t>Limos</t>
  </si>
  <si>
    <t>jhomaguas061490@gmail.com</t>
  </si>
  <si>
    <t>Mercy Aquino</t>
  </si>
  <si>
    <t>AccountNow, Staples, ATT DTV</t>
  </si>
  <si>
    <t>Rodelyn Lauricio</t>
  </si>
  <si>
    <t>Carig</t>
  </si>
  <si>
    <t>Diego Wendell</t>
  </si>
  <si>
    <t>Walkia</t>
  </si>
  <si>
    <t>angeldiego03@yahoo.com</t>
  </si>
  <si>
    <t>McIdol Pascua</t>
  </si>
  <si>
    <t>Sh3; Conversational and responsive with BG in CS but non in billing but he is willing to be trained, no plans to continue his studies</t>
  </si>
  <si>
    <t>John Christopher</t>
  </si>
  <si>
    <t>jhaydelacruz1993@gmail.com</t>
  </si>
  <si>
    <t>Grace Dela Cruz</t>
  </si>
  <si>
    <t>Undergrad  - Less than 2 years</t>
  </si>
  <si>
    <t>Postmates, Chase, Billpay</t>
  </si>
  <si>
    <t>Sh3; candidate deperate of having a work; no absences just leaves; no heath issue; no pending app; can start tonight; Teletech for 16 mos; handled T mobile; RFL; was hospitalized for 2 weeks, was able to call in everyday; but when she went back to work she found out that she was termintaed; didint try to talk to her supervisor since she was frustrated and just went well; Alorica for 10 mos; RFL; career growth</t>
  </si>
  <si>
    <t>Lacanilao</t>
  </si>
  <si>
    <t>Jerah</t>
  </si>
  <si>
    <t>belagarcia0926@gmail.com</t>
  </si>
  <si>
    <t>Enida Lacanilao</t>
  </si>
  <si>
    <t xml:space="preserve">Tmobile; </t>
  </si>
  <si>
    <t>Sh2; had difficulty expressing himself, grammar lapses and pronunciation issues are evident</t>
  </si>
  <si>
    <t>Palaganas</t>
  </si>
  <si>
    <t>Tapang</t>
  </si>
  <si>
    <t>makelpalaganas30@gmail.com</t>
  </si>
  <si>
    <t>Jessie Arceo</t>
  </si>
  <si>
    <t>Traffic Analyst, Sports Analyst</t>
  </si>
  <si>
    <t>Arceo</t>
  </si>
  <si>
    <t>Jhon Zakeri</t>
  </si>
  <si>
    <t>jhonzakeriarceo098@gmail.com</t>
  </si>
  <si>
    <t>Joseph Arceo</t>
  </si>
  <si>
    <t>Mark Lester Ramos</t>
  </si>
  <si>
    <t>Yulatic</t>
  </si>
  <si>
    <t>Jason</t>
  </si>
  <si>
    <t>Gosum</t>
  </si>
  <si>
    <t>jason_yulatic@rocketmail.com</t>
  </si>
  <si>
    <t>Obispo</t>
  </si>
  <si>
    <t>Maria Cristina</t>
  </si>
  <si>
    <t>cristinamariacorpuz@gmail.com</t>
  </si>
  <si>
    <t>Catherine Obispo</t>
  </si>
  <si>
    <t xml:space="preserve">NMF </t>
  </si>
  <si>
    <t>minimal lapses conversant</t>
  </si>
  <si>
    <t>Carla Rose</t>
  </si>
  <si>
    <t>Echano</t>
  </si>
  <si>
    <t>cruzcarla615@gmail.com</t>
  </si>
  <si>
    <t>Analle Cruz</t>
  </si>
  <si>
    <t>6 -  11 mos</t>
  </si>
  <si>
    <t>Charlene</t>
  </si>
  <si>
    <t>Epe</t>
  </si>
  <si>
    <t>chacharv@gmail.com</t>
  </si>
  <si>
    <t>Mark Jerico Guanzon</t>
  </si>
  <si>
    <t>Torres</t>
  </si>
  <si>
    <t>Janice</t>
  </si>
  <si>
    <t>Maneje</t>
  </si>
  <si>
    <t>jahayson8@gmail.com</t>
  </si>
  <si>
    <t>Romina Torres</t>
  </si>
  <si>
    <t>Sh3; passed II in caravan; pnly BPO experience is in IBD - TL for more than a year; can see motivation; good comms and sale performance</t>
  </si>
  <si>
    <t>Dexter</t>
  </si>
  <si>
    <t>Cabigting</t>
  </si>
  <si>
    <t>aicragratxed05@gmail.com</t>
  </si>
  <si>
    <t xml:space="preserve">Jasmin Canlas </t>
  </si>
  <si>
    <t>BSD</t>
  </si>
  <si>
    <t>has telco BG and and conversant</t>
  </si>
  <si>
    <t>Claro</t>
  </si>
  <si>
    <t>Mark Dhome</t>
  </si>
  <si>
    <t>Campillos</t>
  </si>
  <si>
    <t>dombee01@yahoo.com</t>
  </si>
  <si>
    <t>Danniso Claro</t>
  </si>
  <si>
    <t xml:space="preserve">Trading; ATT; </t>
  </si>
  <si>
    <t>3:46 P&lt;</t>
  </si>
  <si>
    <t>Nacu</t>
  </si>
  <si>
    <t>Angel Mark</t>
  </si>
  <si>
    <t>Bustos</t>
  </si>
  <si>
    <t>Noahinigobustos</t>
  </si>
  <si>
    <t>Nahalie Roquillo</t>
  </si>
  <si>
    <t>Maria Dinna Maninang</t>
  </si>
  <si>
    <t>Sh2; candidate has pending application abroad and expressed that she is just waiting for a room for her to stay there and she is good to go</t>
  </si>
  <si>
    <t>Jessa</t>
  </si>
  <si>
    <t>Balba</t>
  </si>
  <si>
    <t>regala.jessa04@gmail.com</t>
  </si>
  <si>
    <t>Kimberlie Mangitngit</t>
  </si>
  <si>
    <t>Word of Mouth</t>
  </si>
  <si>
    <t>Mangitngit</t>
  </si>
  <si>
    <t>Kimberlie</t>
  </si>
  <si>
    <t>Tanhewte</t>
  </si>
  <si>
    <t>mangitngitkimberlie@gmail.com</t>
  </si>
  <si>
    <t>Jeffrey Laxamana</t>
  </si>
  <si>
    <t>Pulvinar</t>
  </si>
  <si>
    <t>Sarah</t>
  </si>
  <si>
    <t>Golpeo</t>
  </si>
  <si>
    <t>splvnr@yahoo.com</t>
  </si>
  <si>
    <t>Manuel Pulvinar</t>
  </si>
  <si>
    <t>finishes only highschool- 5 mos CCE</t>
  </si>
  <si>
    <t>Gando</t>
  </si>
  <si>
    <t>Nicole</t>
  </si>
  <si>
    <t>Muldong</t>
  </si>
  <si>
    <t>gandonicole@yahoo.com</t>
  </si>
  <si>
    <t>Judith Muldong</t>
  </si>
  <si>
    <t>Vallejos</t>
  </si>
  <si>
    <t>Joeffrey</t>
  </si>
  <si>
    <t>Florendo</t>
  </si>
  <si>
    <t>joeffreyvallejos@yahoo.com</t>
  </si>
  <si>
    <t>Remy Vallejos</t>
  </si>
  <si>
    <t>Williams</t>
  </si>
  <si>
    <t>Rose Anne</t>
  </si>
  <si>
    <t>rosewilliams12386@gmail.com</t>
  </si>
  <si>
    <t>Christopher lee Williams</t>
  </si>
  <si>
    <t>Chat Support</t>
  </si>
  <si>
    <t>Obina</t>
  </si>
  <si>
    <t>mark0anthony12@gmail.com</t>
  </si>
  <si>
    <t>Ma. Lourdes Permedez</t>
  </si>
  <si>
    <t>Hexus Outsourcing  Services</t>
  </si>
  <si>
    <t>terminated in CVG</t>
  </si>
  <si>
    <t>Zoleta</t>
  </si>
  <si>
    <t>Jan Claudette</t>
  </si>
  <si>
    <t>claud809@gmail.com</t>
  </si>
  <si>
    <t>Gerald Zoleta</t>
  </si>
  <si>
    <t>Metro PCS; Credit One Bank ATS</t>
  </si>
  <si>
    <t>Highschool</t>
  </si>
  <si>
    <t>Gabriel</t>
  </si>
  <si>
    <t>Kyle</t>
  </si>
  <si>
    <t>Nanglerba</t>
  </si>
  <si>
    <t>kylepro15@icloud.com</t>
  </si>
  <si>
    <t>Mary Rose Gomez</t>
  </si>
  <si>
    <t>Forex trading</t>
  </si>
  <si>
    <t>1-5 mos</t>
  </si>
  <si>
    <t>S3good comms; former TL but willing to start as an agent; can start ASAP</t>
  </si>
  <si>
    <t>Ralph Christopher</t>
  </si>
  <si>
    <t>Manalili</t>
  </si>
  <si>
    <t>ralph.cruz86@gmail.com</t>
  </si>
  <si>
    <t>paypal; t'mobile; UPS</t>
  </si>
  <si>
    <t xml:space="preserve">inconsistent in providing information regarding his employment background; when asked about the things that he's been doing during a year gap of his employment he opted to change the first info's and do it for the 2nd time when i noticed that there is a difference/ gaps in between his 2nd and third employment he dropped the call when he can no longer support his answers. good comms; HS graduate </t>
  </si>
  <si>
    <t>Aevel John</t>
  </si>
  <si>
    <t>aeveljohn.castro1@gmail.com</t>
  </si>
  <si>
    <t>catalog; microsoft; csr</t>
  </si>
  <si>
    <t>integrity: 2nd time to apply in vxi but during the interview he mentioned that this is his first time</t>
  </si>
  <si>
    <t>Castaneda</t>
  </si>
  <si>
    <t xml:space="preserve">Edwin </t>
  </si>
  <si>
    <t>Dalusung</t>
  </si>
  <si>
    <t>Edwincastaneda817@gmail.com</t>
  </si>
  <si>
    <t>tygro; metro pcs</t>
  </si>
  <si>
    <t>good comms; top agent; with CS/SALES/TECH exp; still employed with Sitel; availability is after 30 days; will relocate in Clark for Good</t>
  </si>
  <si>
    <t>Guleng</t>
  </si>
  <si>
    <t>Angela</t>
  </si>
  <si>
    <t>Noveles</t>
  </si>
  <si>
    <t>angela.guleng@yahoo.com</t>
  </si>
  <si>
    <t>microsoft; paypal</t>
  </si>
  <si>
    <t>EXCELLENT COMMS; VERY CONVERSANT WITH GOOD TONE OF VOICE; CURRENTLY EMPLOYED; AVAILABLE AFTER 30DAYS</t>
  </si>
  <si>
    <t>Icasiano</t>
  </si>
  <si>
    <t>Joshua Bergen</t>
  </si>
  <si>
    <t>owaness.jb@gmail.com</t>
  </si>
  <si>
    <t>amazon; time warner; hotels.com</t>
  </si>
  <si>
    <t>candidate will think about the application first</t>
  </si>
  <si>
    <t>Culala</t>
  </si>
  <si>
    <t>Ethel Jane</t>
  </si>
  <si>
    <t>culalaetheljane19@yahoo.com</t>
  </si>
  <si>
    <t>Aljel Culala</t>
  </si>
  <si>
    <t>Takako Tsuyuzaki</t>
  </si>
  <si>
    <t>Sh1; had experiences working in the HR department but declared to have an interest to start as an agent; have been working in Sutherland as an agent - RFL due to salary disputes; good comms; can express self well; highly motivated'</t>
  </si>
  <si>
    <t>Strassen</t>
  </si>
  <si>
    <t>strasse_trinidad@yahoo.com</t>
  </si>
  <si>
    <t>Krizel Sinio</t>
  </si>
  <si>
    <t>ES; AJ - competencies; Sh3; had good performance handling sprint and tmobile; reasonable RFLs; good comms - conversant; comfortable with the account and the offer</t>
  </si>
  <si>
    <t>Zapata</t>
  </si>
  <si>
    <t>Kaster</t>
  </si>
  <si>
    <t>kasterzapata@gmail.com</t>
  </si>
  <si>
    <t>Krissara Jane Zapata</t>
  </si>
  <si>
    <t>Catashare, Sprint, Tmobile, ATS</t>
  </si>
  <si>
    <t>Juan Paulo Liwag</t>
  </si>
  <si>
    <t>CRK  - ISM</t>
  </si>
  <si>
    <t>Sh3; conversant; expound thoughts; shows promising skills and potentialities; 26mos in sprint under gencare iqor 5mos in att concectech under iqor as well; 21mos in sutherland under mcaffee; 5mos in cvg under att cricket; 10mos in iqor under att connectech; 4mos in arvato under xbox acc</t>
  </si>
  <si>
    <t>Espinoza</t>
  </si>
  <si>
    <t>Jeamarah</t>
  </si>
  <si>
    <t>Salvador</t>
  </si>
  <si>
    <t>jen_arah28@yahoo.com</t>
  </si>
  <si>
    <t>Jerome Deejay</t>
  </si>
  <si>
    <t>Att Connectech; Att Cricket; Sprint; Xbox; McAffee</t>
  </si>
  <si>
    <t>Adapter; rfls due to health conditions- cause by stress and shifting schedule; worked with Sargas on day shift with a non voice account</t>
  </si>
  <si>
    <t>Precious Anne</t>
  </si>
  <si>
    <t>Lagayan</t>
  </si>
  <si>
    <t>preciousdelacruz11@gmail.com</t>
  </si>
  <si>
    <t>Gemma Dela Cruz</t>
  </si>
  <si>
    <t>Catalogue, Traffic Analyst</t>
  </si>
  <si>
    <t>Sh3; SME for 9 mos in Sprint; comfortable with the account and with the compensation</t>
  </si>
  <si>
    <t xml:space="preserve">Marquez </t>
  </si>
  <si>
    <t>Ryan Paul</t>
  </si>
  <si>
    <t>Guivalla</t>
  </si>
  <si>
    <t>marquez.ryanpaul@yahoo.com</t>
  </si>
  <si>
    <t>Jsephine Marquez</t>
  </si>
  <si>
    <t>Sprint, Dell</t>
  </si>
  <si>
    <t>Declined_OV</t>
  </si>
  <si>
    <t>Applying for Team lead PostSh3; up for a challenge to handle telco; have been as a TM in past BPO; very good comms - conversant'</t>
  </si>
  <si>
    <t>Cabarle</t>
  </si>
  <si>
    <t>Jean Aaron</t>
  </si>
  <si>
    <t>Jimenez</t>
  </si>
  <si>
    <t>aaroncabarle@gmail.com</t>
  </si>
  <si>
    <t>John Cabarle</t>
  </si>
  <si>
    <t>UPS, Dell, Express Gift,Ausphil</t>
  </si>
  <si>
    <t>Sh3; average comm;s with billing and sales exp; handled Sprint for 30 mos; no planned vacations; no plans on working overseas; no pending applicationsl can start ASAP</t>
  </si>
  <si>
    <t>Tagacay</t>
  </si>
  <si>
    <t>Jerry</t>
  </si>
  <si>
    <t>jerrytagacay@hotmail.com</t>
  </si>
  <si>
    <t>Eveline Tagacay</t>
  </si>
  <si>
    <t>Sprint, Avant</t>
  </si>
  <si>
    <t xml:space="preserve">background check only ; from 2014 no working experience; filters; </t>
  </si>
  <si>
    <t>Vicencio</t>
  </si>
  <si>
    <t>Larry Ray</t>
  </si>
  <si>
    <t>Taniana</t>
  </si>
  <si>
    <t>larryvicencio@gmail.com</t>
  </si>
  <si>
    <t>Hazel Vicencio</t>
  </si>
  <si>
    <t xml:space="preserve">Hire right ; </t>
  </si>
  <si>
    <t>Guiao</t>
  </si>
  <si>
    <t>Mark Gil</t>
  </si>
  <si>
    <t>markgil@gmail.com</t>
  </si>
  <si>
    <t>Joselyn Guiao</t>
  </si>
  <si>
    <t>Broqueza</t>
  </si>
  <si>
    <t xml:space="preserve">Marianne </t>
  </si>
  <si>
    <t>Bobis</t>
  </si>
  <si>
    <t>mariannebroqueza@yahoo.com</t>
  </si>
  <si>
    <t>Marissa Broqueza</t>
  </si>
  <si>
    <t>need to go to bank</t>
  </si>
  <si>
    <t>Bucoy</t>
  </si>
  <si>
    <t>Christine</t>
  </si>
  <si>
    <t>Capian</t>
  </si>
  <si>
    <t>jcbuss@gmail.com</t>
  </si>
  <si>
    <t>Emilia Cardinoza</t>
  </si>
  <si>
    <t>Peralta</t>
  </si>
  <si>
    <t>Glenn Gerwins</t>
  </si>
  <si>
    <t>San Juan</t>
  </si>
  <si>
    <t>gg.peralta2@gmail.com</t>
  </si>
  <si>
    <t>Fernando Peralta</t>
  </si>
  <si>
    <t>Wella Gil Sunga</t>
  </si>
  <si>
    <t>Roda</t>
  </si>
  <si>
    <t>Leslie Alecxis</t>
  </si>
  <si>
    <t>Parayno</t>
  </si>
  <si>
    <t>alecxpr@gmail.com</t>
  </si>
  <si>
    <t>Edlene Roda</t>
  </si>
  <si>
    <t>John Mar De Jesus</t>
  </si>
  <si>
    <t>Sh3; shows interest to be part of telco again; up for a challenge in ATT Platinum; good omms; conversant</t>
  </si>
  <si>
    <t>Jaquias</t>
  </si>
  <si>
    <t>jm_musni07@yahoo.com</t>
  </si>
  <si>
    <t>Wendy Musni</t>
  </si>
  <si>
    <t>Sprint, Tmobile, Iron Mountain</t>
  </si>
  <si>
    <t xml:space="preserve">highly considerig working abroad; </t>
  </si>
  <si>
    <t>Percel</t>
  </si>
  <si>
    <t>Joe_Yeo17@yahoo.com</t>
  </si>
  <si>
    <t>Fancis Cabigting</t>
  </si>
  <si>
    <t>Microsoft; Auto Fiannce</t>
  </si>
  <si>
    <t>Roldan Dueñas</t>
  </si>
  <si>
    <t>Jhumar</t>
  </si>
  <si>
    <t>cruzjhumar@yahoo.com</t>
  </si>
  <si>
    <t>Ralph Christopher Cruz</t>
  </si>
  <si>
    <t>RS Thursday @ 10AM; since applicant looks pale and says he is not feeling feel; wants to go home</t>
  </si>
  <si>
    <t>Franklin</t>
  </si>
  <si>
    <t>gutierrez.franklindelano@gmail.com</t>
  </si>
  <si>
    <t>Delano Canlas</t>
  </si>
  <si>
    <t>Sh3; average comm;s soft spoken; BPO exerience is inclined with customer service; no pending app; can start ASAP</t>
  </si>
  <si>
    <t>Apilado</t>
  </si>
  <si>
    <t>Sharon</t>
  </si>
  <si>
    <t>sharon.apilado@yahoo.com</t>
  </si>
  <si>
    <t>Michelle Apilado</t>
  </si>
  <si>
    <t>Amazon, Finger Hut</t>
  </si>
  <si>
    <t>Sh3; average comms; conversant; with billing and sales exp; no pending app; can start ASAP</t>
  </si>
  <si>
    <t>Rombaoa</t>
  </si>
  <si>
    <t>Bon Juno</t>
  </si>
  <si>
    <t>Cayabyab</t>
  </si>
  <si>
    <t>bonjunorombaoa23@gmail.com</t>
  </si>
  <si>
    <t>Sharon Apilado</t>
  </si>
  <si>
    <t>Lenovo, Cricket, Virgin Mobile</t>
  </si>
  <si>
    <t>Sh2; 7mos in sutherland; evident and glaring grammar issues and grammar lapses; hard time expressing thoughts and gropes for thoughts and words</t>
  </si>
  <si>
    <t>Abad</t>
  </si>
  <si>
    <t>Czarina</t>
  </si>
  <si>
    <t>Encomieda</t>
  </si>
  <si>
    <t>aczai@yahoo.com</t>
  </si>
  <si>
    <t>Lolita Abad</t>
  </si>
  <si>
    <t>Mike Esperante</t>
  </si>
  <si>
    <t>calling her supervisor for resignation; superviosr didn’t answer call she went AWOL</t>
  </si>
  <si>
    <t>Vitug</t>
  </si>
  <si>
    <t>Eunice</t>
  </si>
  <si>
    <t>yunie1819@yahoo.com</t>
  </si>
  <si>
    <t>Thomas Vitug</t>
  </si>
  <si>
    <t xml:space="preserve">Capital One'; Microsoft; </t>
  </si>
  <si>
    <t>Mendez</t>
  </si>
  <si>
    <t>joelglai1982@gmail.com</t>
  </si>
  <si>
    <t>Michelle Soriano</t>
  </si>
  <si>
    <t>Vocational Gradute</t>
  </si>
  <si>
    <t>Ceballos</t>
  </si>
  <si>
    <t>Fedahlyn</t>
  </si>
  <si>
    <t>Dedel</t>
  </si>
  <si>
    <t>dedel_dalyn@yahoo.com</t>
  </si>
  <si>
    <t>Gasphar Conquera</t>
  </si>
  <si>
    <t>Sh2; amenable working condotion; rseindent of Baguio, has relatives id Dau. 5 to 10 mins away. No health issue; average to good comms; conversant; comfortable to walk with; has BG with eBay; been with Sitel for 8 mos, promoted as a SME; was trained to be a supervisor found out  that there is no contract for Supervisor position and no increase in salary but was promised there would be an increased. rendered 30 days; COE, BP and cleared; been with Crown Legacy for  Hotel for 2 mos as a guset servoce associate RFL; Salary 280 pesos a day; SGS for for a month, was trained for Microsoft  after the traininghe was being transfered to Sales acct for a nother training without failing Microsoft, he tried to talk to the Recruitment and they dont want him to stay at Microsoft as he has the ability for Sales; Eastwest for a month RFL; was only given 500 pesos on his cut Off, copany promised that he will have the remamining salary on the next pay out, unfortunately, he got 500 pesos again. CKSD Outsourcing Solution for as a Marketing Specialists; for 20 mos; RFL; since he was still young he grab the opportunity of free travel alll expense paid for 2 mos;  He was working on CKSD back on his vacation , was about to resign however it was moved for a month and then for a month again, Instead He just asked for Vacation leave, 15 days. and just decided to stay there for 2 mos;went to CVG for 8 mos with eBay; he was about to be promoted as TL, but he declined due to the dream of his cousin that if he will continue  a stradigy will happen; he didnt resign; until both Auntie died</t>
  </si>
  <si>
    <t>Ebbes</t>
  </si>
  <si>
    <t>Charleston</t>
  </si>
  <si>
    <t>Lubid</t>
  </si>
  <si>
    <t>charleston.ebbes@outlook.com</t>
  </si>
  <si>
    <t>Remedios Ebbes</t>
  </si>
  <si>
    <t>ToysRus; Hotel; Holsted Jewelry; eBAy</t>
  </si>
  <si>
    <t>Gregory Willy</t>
  </si>
  <si>
    <t>has duty at 1PM</t>
  </si>
  <si>
    <t>Anjeneth</t>
  </si>
  <si>
    <t>Sacramento</t>
  </si>
  <si>
    <t>tranatenathan@gmail.com</t>
  </si>
  <si>
    <t>Crisencia Cunanan</t>
  </si>
  <si>
    <t>Lulu</t>
  </si>
  <si>
    <t>Jasmine Aira</t>
  </si>
  <si>
    <t>jasmine_lulu23@yahoo.com</t>
  </si>
  <si>
    <t>Mark Teresita Lulu</t>
  </si>
  <si>
    <t>Sh2; no go for comms</t>
  </si>
  <si>
    <t>Mondejar</t>
  </si>
  <si>
    <t>Switzy Glice</t>
  </si>
  <si>
    <t>Ventura</t>
  </si>
  <si>
    <t>switzyglicem@gmail.com</t>
  </si>
  <si>
    <t>Chabelita Ventura</t>
  </si>
  <si>
    <t>0 - 5 mos</t>
  </si>
  <si>
    <t>5:21PM</t>
  </si>
  <si>
    <t xml:space="preserve">Sh3; Candidate was able to explain her RFLs from previous companies;there are gaps in her employement but those are reasonable since she needs to help her mom or iven that she's still young back then prefers to stay at home; had miscarriage when she was in CVG; after talking to her, she realized a lot of things about life;No issues with attendance and/or her BF is not going to be accepted here </t>
  </si>
  <si>
    <t>Klietz</t>
  </si>
  <si>
    <t xml:space="preserve">Steffie </t>
  </si>
  <si>
    <t>Buan</t>
  </si>
  <si>
    <t>steffie.klietz@gmail.com</t>
  </si>
  <si>
    <t>Winston Klietz</t>
  </si>
  <si>
    <t>Cricket, financial account, ESL</t>
  </si>
  <si>
    <t>Aj Basco</t>
  </si>
  <si>
    <t>candidate was able to explain the RFL's from his previous companies; though there are vague reasons. The willingness of the candidate to work for his kid is evident. Had troublesome marriage. No issues with childcare. No issues for travel; no plans of going abroad</t>
  </si>
  <si>
    <t xml:space="preserve">Richard </t>
  </si>
  <si>
    <t>richardpamintuanthechosen1@gmail.com</t>
  </si>
  <si>
    <t>Steffie Klietz</t>
  </si>
  <si>
    <t xml:space="preserve">average to good comms; has pedning app ioth arvato but doesn’t want to pruse once hired; has bg with  billing and sales; </t>
  </si>
  <si>
    <t>Credo</t>
  </si>
  <si>
    <t>Edison</t>
  </si>
  <si>
    <t>edison_edz18@yahoo.com</t>
  </si>
  <si>
    <t>Donna Credo</t>
  </si>
  <si>
    <t xml:space="preserve">ADSL; ATT DTV; Capital One UK; Microsoft;  Auto home and Finance; </t>
  </si>
  <si>
    <t>Arjuna Credo</t>
  </si>
  <si>
    <t>Paulene Dalumpipnes</t>
  </si>
  <si>
    <t>Sh3; RFLs are too personal; worked in Sutherland Tarlac - felt "homesick" (coming from Pampanga)</t>
  </si>
  <si>
    <t>Babon</t>
  </si>
  <si>
    <t>Montenegro</t>
  </si>
  <si>
    <t>dexonbabon@gmail.com</t>
  </si>
  <si>
    <t>Jovelyn Montenegro</t>
  </si>
  <si>
    <t>Amazon, Heyband</t>
  </si>
  <si>
    <t>Sh3; Amazon for 3 years; good comms; rfls due to salary but did clarify that he is very much comfortable with the offer</t>
  </si>
  <si>
    <t>Villanueva</t>
  </si>
  <si>
    <t>Ronniel</t>
  </si>
  <si>
    <t>Cubilla</t>
  </si>
  <si>
    <t>C.villanueva010@yahoo.com</t>
  </si>
  <si>
    <t>Rose Villanueva</t>
  </si>
  <si>
    <t>JC James Dungca</t>
  </si>
  <si>
    <t xml:space="preserve">ES; AJ - NAWC;   </t>
  </si>
  <si>
    <t>Samudio</t>
  </si>
  <si>
    <t>Norman</t>
  </si>
  <si>
    <t>Damasco</t>
  </si>
  <si>
    <t>normansamudio002@gmail.com</t>
  </si>
  <si>
    <t>Bernadeth Samudio</t>
  </si>
  <si>
    <t>Timbol</t>
  </si>
  <si>
    <t>Jan Patrick</t>
  </si>
  <si>
    <t>Magsino</t>
  </si>
  <si>
    <t>japnatrick@gmail.com</t>
  </si>
  <si>
    <t>Bryan Mercado</t>
  </si>
  <si>
    <t>Pat Bobadilla</t>
  </si>
  <si>
    <t xml:space="preserve">conversanr; good comms; billing ok; prorated OK; Selling OK; been with LIL Big Shawarma; RFL; grandma died; Upark Hoomebased BPO; RFL; Career growth; iQor; RFL; grandma was injured; as a nurse graduate he decided to take care of his grandma; </t>
  </si>
  <si>
    <t>Pacheco</t>
  </si>
  <si>
    <t>Paoly Rey</t>
  </si>
  <si>
    <t>Dumag</t>
  </si>
  <si>
    <t>erosama28@gmail.com</t>
  </si>
  <si>
    <t>Marilou Pacheco</t>
  </si>
  <si>
    <t>Credit One; Fast PC repaire</t>
  </si>
  <si>
    <t xml:space="preserve"> Pass</t>
  </si>
  <si>
    <t xml:space="preserve">has 1 kid; serously looking for a job; conversant; </t>
  </si>
  <si>
    <t>Clores</t>
  </si>
  <si>
    <t>Shrestha</t>
  </si>
  <si>
    <t>darahshresthaclores@gmail.com</t>
  </si>
  <si>
    <t>Saraswati Clores</t>
  </si>
  <si>
    <t>DTV ; Syncrony</t>
  </si>
  <si>
    <t xml:space="preserve">did worked at Gold Link as an engineer; RFL; Proximity; Caloocan to Batangas Teletch for 4 mos; seasonal acct; </t>
  </si>
  <si>
    <t>Bombay</t>
  </si>
  <si>
    <t>Bernard</t>
  </si>
  <si>
    <t>Silvosa</t>
  </si>
  <si>
    <t>bombaybs@yahoo.co,</t>
  </si>
  <si>
    <t>Sarah Clores</t>
  </si>
  <si>
    <t>Virozon;  DTV; Credit One</t>
  </si>
  <si>
    <t>Janica Anlize</t>
  </si>
  <si>
    <t>Pulusan</t>
  </si>
  <si>
    <t>nikspinpin04@gmail.com</t>
  </si>
  <si>
    <t>Elisa Pinpin</t>
  </si>
  <si>
    <t>Tmobile;RLSPI;Lizard bear</t>
  </si>
  <si>
    <t>Shaila Shayne</t>
  </si>
  <si>
    <t>Galindez</t>
  </si>
  <si>
    <t>itsgottabeshai@gmail.com</t>
  </si>
  <si>
    <t>CJ Gruela</t>
  </si>
  <si>
    <t>Post Frate</t>
  </si>
  <si>
    <t>Didn't meet any requirments</t>
  </si>
  <si>
    <t>Santos Jr.</t>
  </si>
  <si>
    <t>Rolando</t>
  </si>
  <si>
    <t>Farinas</t>
  </si>
  <si>
    <t>infos.rhon065@gmail.com</t>
  </si>
  <si>
    <t>Eufemia Santos</t>
  </si>
  <si>
    <t>Metro PCS;</t>
  </si>
  <si>
    <t>Sh2, handled amazon but very much willing to learn, wants to try a more challenging account that can help her earn more</t>
  </si>
  <si>
    <t>Fontanilla</t>
  </si>
  <si>
    <t>Evangeline</t>
  </si>
  <si>
    <t>Magno</t>
  </si>
  <si>
    <t>gelinemagno1975@gmail.com</t>
  </si>
  <si>
    <t>Josephine Magno</t>
  </si>
  <si>
    <t>Elle Muega</t>
  </si>
  <si>
    <t>SH2;7 mos CCE ; only finished 1st year college 1st sem</t>
  </si>
  <si>
    <t>Hernaez</t>
  </si>
  <si>
    <t xml:space="preserve">Zeanreh Jahmmel </t>
  </si>
  <si>
    <t>sintaxerror1997@gmail.com</t>
  </si>
  <si>
    <t>Remelita Hernaez</t>
  </si>
  <si>
    <t>Phh, Forex Trading</t>
  </si>
  <si>
    <t>Sh1; not qualified</t>
  </si>
  <si>
    <t>Barcelona</t>
  </si>
  <si>
    <t>Chad Ernest</t>
  </si>
  <si>
    <t>Lugue</t>
  </si>
  <si>
    <t>bhadchad@gmail.com</t>
  </si>
  <si>
    <t>Felma Bacelona</t>
  </si>
  <si>
    <t>Sh1; only has 5 mos bpo exp</t>
  </si>
  <si>
    <t>Jenny Mae</t>
  </si>
  <si>
    <t>Tobias</t>
  </si>
  <si>
    <t>delacruzjennymae@yahoo.com</t>
  </si>
  <si>
    <t>Albert Baluyut</t>
  </si>
  <si>
    <t>Optimum, ESL</t>
  </si>
  <si>
    <t>Starter; no working exp;</t>
  </si>
  <si>
    <t>Urbano</t>
  </si>
  <si>
    <t>Shelaie Mae</t>
  </si>
  <si>
    <t>Vaay</t>
  </si>
  <si>
    <t>shelaire06@yahoo.com</t>
  </si>
  <si>
    <t>Jhoy Urbano</t>
  </si>
  <si>
    <t xml:space="preserve">Adapter;worked as an IT staffin BSD </t>
  </si>
  <si>
    <t>Manalac</t>
  </si>
  <si>
    <t>Jesel</t>
  </si>
  <si>
    <t>A</t>
  </si>
  <si>
    <t>manalac.jesel@gmail.com</t>
  </si>
  <si>
    <t>Emy Manalac</t>
  </si>
  <si>
    <t>IT Support</t>
  </si>
  <si>
    <t>Sh2, Grammar lapses and pron issues are noticeable but dies not entirely affect qiality of speech or thought process, stints are short but was able to provide justification for it</t>
  </si>
  <si>
    <t>Victoria</t>
  </si>
  <si>
    <t>Hermie</t>
  </si>
  <si>
    <t>Nalenceria</t>
  </si>
  <si>
    <t>hermievictoria@icloud.com</t>
  </si>
  <si>
    <t>Lisa Valencirina</t>
  </si>
  <si>
    <t>Interaction, Tmobile, Amerimark, Dr Lenards, Trading</t>
  </si>
  <si>
    <t>Transit Ads</t>
  </si>
  <si>
    <t>Lagumbay</t>
  </si>
  <si>
    <t>Aquilino</t>
  </si>
  <si>
    <t>Sampang</t>
  </si>
  <si>
    <t>manullagumbay@gmail.com</t>
  </si>
  <si>
    <t>Edna lagumbay</t>
  </si>
  <si>
    <t>Walj</t>
  </si>
  <si>
    <t>Sh3; HS grad but with 4 yrs of BG I Bpo, has experience in telco with sprint and DTV, good comms</t>
  </si>
  <si>
    <t>Basco</t>
  </si>
  <si>
    <t>Divina</t>
  </si>
  <si>
    <t>Ibe</t>
  </si>
  <si>
    <t>Bascog33@yahoo.com</t>
  </si>
  <si>
    <t>Sprint, DTV</t>
  </si>
  <si>
    <t>Sh3; very much comfortable to handle telco again; comfortable to be part of ATT; good comms</t>
  </si>
  <si>
    <t>Mutuc</t>
  </si>
  <si>
    <t>IVY Nikkie</t>
  </si>
  <si>
    <t>Valencia</t>
  </si>
  <si>
    <t>valenciayen@gmail.com</t>
  </si>
  <si>
    <t>Microsoft, Comcast</t>
  </si>
  <si>
    <t>Week 2</t>
  </si>
  <si>
    <t> RFL from Iqor: Tonsillitis; family decided and agreed that she leave the company because of the medical “issue” ;Looking for a non-voice account; Applying in a call center because of salary only</t>
  </si>
  <si>
    <t>Ronquillo</t>
  </si>
  <si>
    <t>Gryfel joy</t>
  </si>
  <si>
    <t>Abonitalla</t>
  </si>
  <si>
    <t>gryfel52@gmail.com</t>
  </si>
  <si>
    <t>Pau</t>
  </si>
  <si>
    <t xml:space="preserve">  </t>
  </si>
  <si>
    <t>Sh2; average comms, short stints, unjustifiable RFl's</t>
  </si>
  <si>
    <t>Diaz</t>
  </si>
  <si>
    <t>Johannes</t>
  </si>
  <si>
    <t>Metro PCS, ATT DTV, Sprint, 1800 Flowers</t>
  </si>
  <si>
    <t>Sh3, commendable tenure in the BPO industry, very good comms, handled all telco, metro Ocs and Tmobile, okay to start as an agent, no pending applications</t>
  </si>
  <si>
    <t>John Raymer</t>
  </si>
  <si>
    <t>jayreyes21@gmail.com</t>
  </si>
  <si>
    <t>Marlina Reyes</t>
  </si>
  <si>
    <t>Metro PCS, Tmobile</t>
  </si>
  <si>
    <t>Yukio Lagman</t>
  </si>
  <si>
    <t>CRK - ISM</t>
  </si>
  <si>
    <t>Pat</t>
  </si>
  <si>
    <t>Sh3, Not quite engaged during the interview, wants his application to be forwarded to corporate as he has 5 years of tl experience in a telco account</t>
  </si>
  <si>
    <t>Vargas</t>
  </si>
  <si>
    <t>Christopher</t>
  </si>
  <si>
    <t>Dizon</t>
  </si>
  <si>
    <t>sel_46@yahoo.com</t>
  </si>
  <si>
    <t>Criselle</t>
  </si>
  <si>
    <t>Washington Mutual</t>
  </si>
  <si>
    <t>Sh3; 11mos in cvg under macy's; 24mos in amazon udner sutherland; 24mos in arvato udner xbox; 8mos in cvg under att cricket can't remember att uid; conversant; expound thoughts; though candidate does not possess good exit process, candidate do have reputable bpo stint</t>
  </si>
  <si>
    <t>Aguila</t>
  </si>
  <si>
    <t>Jocelyn</t>
  </si>
  <si>
    <t>Duran</t>
  </si>
  <si>
    <t>Nylecohj_04@ymail.com</t>
  </si>
  <si>
    <t>Rafael Aguila</t>
  </si>
  <si>
    <t>Macy's Amazon; Xbox; Cricket</t>
  </si>
  <si>
    <t>Kim Quint</t>
  </si>
  <si>
    <t>Sh3; glaring tenses issues; evident grammar and tenses lapses; 39mos in iqor metro pcs; 5mos in gfl as outbound survey pepbouys; 10mos in sutherland microsoft answer desk; 5mos in xbox as chat support; 1mos in block chain crew as csr; 3mos in glc as appointment setter; no go for att platinum; evident short stints; hard time expressing self in terms of communication skills; declined ebay as it is just 18k; candidate demands for 20k above</t>
  </si>
  <si>
    <t>Bagalawis</t>
  </si>
  <si>
    <t>Rea</t>
  </si>
  <si>
    <t>rbagalawis22@gmail.com</t>
  </si>
  <si>
    <t>Maria Teresa</t>
  </si>
  <si>
    <t>Outbound sales; Microsoft Anwer desk; XBOX; Appointment Settig</t>
  </si>
  <si>
    <t>Ramzee Vergara</t>
  </si>
  <si>
    <t>Sh2; conversant; expound thouhts; shows skills and potentialities; tries best to expound thoughts; willing to learna nd open for trainings; no issues with transitions; 17os in gg and g distributor under finance billing and collections; 3mos in dupont pioneer as encoder; 11mos in startek under comcast phone transfer; 11mos in iqor under capital one auto finance</t>
  </si>
  <si>
    <t>Cedrick</t>
  </si>
  <si>
    <t>Takjuna</t>
  </si>
  <si>
    <t>Ceandelacruz1104@gmail.com</t>
  </si>
  <si>
    <t>Cimariz</t>
  </si>
  <si>
    <t>Encoder; Comcast Phone Transfers; Capital One</t>
  </si>
  <si>
    <t>Sh2; average comms with minor grammar and pron lapses; not aware of his metrics; left Sutherland due to supervisor post offered to him in a non-bpo company</t>
  </si>
  <si>
    <t>Ervie</t>
  </si>
  <si>
    <t>Sioson</t>
  </si>
  <si>
    <t>cruzervie09@yahoo.com</t>
  </si>
  <si>
    <t>Maria Grace Cruz</t>
  </si>
  <si>
    <t>Victory Joy Thomas</t>
  </si>
  <si>
    <t>RS- II</t>
  </si>
  <si>
    <t>Applicant needs to go to work</t>
  </si>
  <si>
    <t>Suarez</t>
  </si>
  <si>
    <t>Dan Robert</t>
  </si>
  <si>
    <t>Bansing</t>
  </si>
  <si>
    <t>danjunae@gmail.com</t>
  </si>
  <si>
    <t>Mary Grace Suarez</t>
  </si>
  <si>
    <t>Roxan Ramos</t>
  </si>
  <si>
    <t>Madrid</t>
  </si>
  <si>
    <t>Crissalm</t>
  </si>
  <si>
    <t>Diory</t>
  </si>
  <si>
    <t>crissalmdiroy@gmail.com</t>
  </si>
  <si>
    <t>Paolo Madrid</t>
  </si>
  <si>
    <t>Applicant needs to go home due to emergency since someone has to care for his mom; Tomorrow @ 10 AM</t>
  </si>
  <si>
    <t>Felix</t>
  </si>
  <si>
    <t>lolokosimich</t>
  </si>
  <si>
    <t>Denizze ray Bautista</t>
  </si>
  <si>
    <t>Sh3; average comms; conversant; with billing and sales experience; good stints with valid RFLs; no planned vacations; no plans on working overseas; can start ASAP</t>
  </si>
  <si>
    <t>Pascual</t>
  </si>
  <si>
    <t>Paul Vincent</t>
  </si>
  <si>
    <t>Cardelas</t>
  </si>
  <si>
    <t>Vvincentpaul3@gmail.com</t>
  </si>
  <si>
    <t>Elizabeth Pascual</t>
  </si>
  <si>
    <t>Arby Sioson</t>
  </si>
  <si>
    <t xml:space="preserve">Candidate just went out and went back after 2 hrs; reason, she needs to see her cousin/ then wants a reschedule just because of dinner. Customer showing no commitment </t>
  </si>
  <si>
    <t>Mamangun</t>
  </si>
  <si>
    <t>Jeanela Anne</t>
  </si>
  <si>
    <t>mamangunjeanelaanne@yahoo.com</t>
  </si>
  <si>
    <t>Vince Joseph canlas</t>
  </si>
  <si>
    <t>Nkosi Nacu</t>
  </si>
  <si>
    <t>RS-OV</t>
  </si>
  <si>
    <t>Sh2; conversant; expound thouhts; shows skills and potentialities; tries best to expound thoughts; willing to learna nd open for trainings; no issues with transitions; 7mos in teletech under tmob gencare; 4mos in iqor udner leapfrog</t>
  </si>
  <si>
    <t>Silvestre</t>
  </si>
  <si>
    <t>Arvin</t>
  </si>
  <si>
    <t>gsmsandwich8@gmail.com</t>
  </si>
  <si>
    <t>Patrosinio</t>
  </si>
  <si>
    <t>Leapfrog; Tmobile</t>
  </si>
  <si>
    <t>PATRICK ALLEN DEAN EMBUSCADO</t>
  </si>
  <si>
    <t>under investigatiin iin CVG; acct was hacked in US and unlocked 30 accts; tagged as Terminated</t>
  </si>
  <si>
    <t>Roma Israel</t>
  </si>
  <si>
    <t>yaeluan01@icloud.com</t>
  </si>
  <si>
    <t>Marlene Canlas</t>
  </si>
  <si>
    <t>NOne</t>
  </si>
  <si>
    <t>Charmaine Vallejos</t>
  </si>
  <si>
    <t>4:30 PM&lt;</t>
  </si>
  <si>
    <t>Sh3; average comms; hopper - RFLs were patterned and mostly due to management issues</t>
  </si>
  <si>
    <t>Manapul</t>
  </si>
  <si>
    <t>Sabille</t>
  </si>
  <si>
    <t>em.edwinos@gmail.com</t>
  </si>
  <si>
    <t>Pelita Lumanlan</t>
  </si>
  <si>
    <t>Metro PCS, Chase</t>
  </si>
  <si>
    <t>Charmaine Mallari</t>
  </si>
  <si>
    <t>Sh3; average comms - soft-spoken; no planned vacations; committed that childcare will no longer be an issues since she has her mom who retired from US and went back here to take care of her kids</t>
  </si>
  <si>
    <t>Olalia</t>
  </si>
  <si>
    <t>Joselle</t>
  </si>
  <si>
    <t>Sampaga</t>
  </si>
  <si>
    <t>selle.olalia@gmail.com</t>
  </si>
  <si>
    <t>Jason Olalia</t>
  </si>
  <si>
    <t>AGL, Xbox, MPN</t>
  </si>
  <si>
    <t>Sh2; High attrition risk. Easily leaves the company when faced with simple challeges or when he doesn’t want to work anymore. Said that he like to move from one company to another to gain a lot experience with different accounts</t>
  </si>
  <si>
    <t>Feliciano</t>
  </si>
  <si>
    <t>Argee</t>
  </si>
  <si>
    <t>Sprint, Amazon Retail and Kindle</t>
  </si>
  <si>
    <t>Sh3; average comms; knowledgeable with billing and sales; wife's taking care of his kid - no cihildcare issues as per the candidate; no planned vacations; o plans on working overseas; no pending apps; can start ASAP</t>
  </si>
  <si>
    <t>Selosa</t>
  </si>
  <si>
    <t>j</t>
  </si>
  <si>
    <t>Hermano</t>
  </si>
  <si>
    <t>kevinselosa85@gmail.com</t>
  </si>
  <si>
    <t>Lilibeth Selosa</t>
  </si>
  <si>
    <t>Sprint; UPS</t>
  </si>
  <si>
    <t>Xtremely</t>
  </si>
  <si>
    <t>Not Qualified; Sh1</t>
  </si>
  <si>
    <t>Mark Joseph</t>
  </si>
  <si>
    <t>Quillein</t>
  </si>
  <si>
    <t>marcuzvillanueva@yahoo.com</t>
  </si>
  <si>
    <t>Jeralyn Lomminoque</t>
  </si>
  <si>
    <t>Candelaria Azarcon</t>
  </si>
  <si>
    <t>Mc Ginnis</t>
  </si>
  <si>
    <t>John Vincent</t>
  </si>
  <si>
    <t>Adia</t>
  </si>
  <si>
    <t>vinzmcginnis@gmail.com</t>
  </si>
  <si>
    <t>Glenda McGinnis</t>
  </si>
  <si>
    <t>Eggs N' Brekky</t>
  </si>
  <si>
    <t>Carino</t>
  </si>
  <si>
    <t>Julie Ann</t>
  </si>
  <si>
    <t>julieeeeng@gmail.com</t>
  </si>
  <si>
    <t>Marites Carino</t>
  </si>
  <si>
    <t>Jenny Dungo</t>
  </si>
  <si>
    <t>Sh1; Did not meet minimum qualifications</t>
  </si>
  <si>
    <t>Randy</t>
  </si>
  <si>
    <t>Netspend, FTD, Hushgesnet</t>
  </si>
  <si>
    <t>Applicant needs to go home due to emergency with her son; tomorrow @10:30 AM</t>
  </si>
  <si>
    <t>Umali</t>
  </si>
  <si>
    <t>Maika Ann</t>
  </si>
  <si>
    <t>Maikaumali0321@yahoo.com</t>
  </si>
  <si>
    <t>Nina Deluna</t>
  </si>
  <si>
    <t>Sh2; Low stress tolerance, high attrition risk, left his job because he quit smoking and would want to recover, idle for 7 mos</t>
  </si>
  <si>
    <t>Teodocio</t>
  </si>
  <si>
    <t>Jan Vincent</t>
  </si>
  <si>
    <t>Hughesnet, Mcafee, FTD</t>
  </si>
  <si>
    <t>Dela Torre</t>
  </si>
  <si>
    <t>Paul Andrew</t>
  </si>
  <si>
    <t>Menor</t>
  </si>
  <si>
    <t>paulandrewdelatorre@gmail.com</t>
  </si>
  <si>
    <t>Florida Dela Torre</t>
  </si>
  <si>
    <t>Amazon Kindle, Bell Canada</t>
  </si>
  <si>
    <t>Sh3; conversant; expound thoughts; 5 years in sutherland udner amazon gencare; almost 2 year in iqor under virgin mobile looks for 25k offer</t>
  </si>
  <si>
    <t>Ancheta</t>
  </si>
  <si>
    <t>Nadja</t>
  </si>
  <si>
    <t>Patongan</t>
  </si>
  <si>
    <t>maiannelynnadi79@gmail.com</t>
  </si>
  <si>
    <t>Karen Joy Patongan</t>
  </si>
  <si>
    <t>Virgin Mobile; Amazon</t>
  </si>
  <si>
    <t>Sh2; average comms; with billing and sales background; ok with the working scheds; no planned vacations; no plans on working schedules; no pending app</t>
  </si>
  <si>
    <t>Jan Khae</t>
  </si>
  <si>
    <t>Caradang</t>
  </si>
  <si>
    <t>jankhaecarandang@gmail.com</t>
  </si>
  <si>
    <t>Mark Alexis Dela Cruz</t>
  </si>
  <si>
    <t>ComCast, Tmobile, ICF</t>
  </si>
  <si>
    <t>Nikko Sicat</t>
  </si>
  <si>
    <t>Sh3; average coms; conversant; knowledgeable about  billing and sales; no planned vacatopns; no plans on working overseas; can start ASAP</t>
  </si>
  <si>
    <t>Beejay</t>
  </si>
  <si>
    <t>Yabut</t>
  </si>
  <si>
    <t>bejaydl@gmail.om</t>
  </si>
  <si>
    <t>Juliet Yabut</t>
  </si>
  <si>
    <t>Metro PCS, ICE</t>
  </si>
  <si>
    <t xml:space="preserve">Sh3; has few grammar lapses but very commitment to work; candidate supporting his cousins financially;  standing as a father; can see his pereverance; Sweetwater Mediterrean for 10 mos; RFL; Working Visa; Malaysia; Cleared; NO BP; COE will try to request;  SGS; 30 mos; ATT ISM; Handled Amazon for 1 yr and 2 mos; ATT ISM 1 yr and 4 mos; RFL; Unapproved leaves that happened 4 times; was able to request 3 weeks before since the protocol is foe 2 weeks only; still the leaves was not being approved; </t>
  </si>
  <si>
    <t>Palapar</t>
  </si>
  <si>
    <t>John Patrick</t>
  </si>
  <si>
    <t>Pagador</t>
  </si>
  <si>
    <t>palaparjohn50@yahoo.com</t>
  </si>
  <si>
    <t>Arnie Balingit</t>
  </si>
  <si>
    <t>Restaurant; ATT ISM; Amazon</t>
  </si>
  <si>
    <t>JOHNLEARY PASCUA</t>
  </si>
  <si>
    <t>Paulene Daumpines</t>
  </si>
  <si>
    <t xml:space="preserve">Paulene Dalumpines </t>
  </si>
  <si>
    <t>As per EJ, he needs to process his clearance with CVG first. He's been complaining as to why he can't be endorsed just because of that and wife's threatening fd that she won't continue if her husband will not be interviewed as well</t>
  </si>
  <si>
    <t>Taguinin</t>
  </si>
  <si>
    <t>Bartolo</t>
  </si>
  <si>
    <t>chtaguinin1922@gmail.com</t>
  </si>
  <si>
    <t>Therese Oliveria</t>
  </si>
  <si>
    <t>Micrsoft, Tmobile</t>
  </si>
  <si>
    <t>Sh3.did worked Olongapo City Health for 13 mos as a volunteer for her midwifery course; RFL; wanted to have a salary; COE; SouthStart Drug for 6 mos; RFL; Pregnancy; Immediate Resinagyion; COE.BP,Cleared/ Alorica for 18 m/ os; CSR for 5 mos and was promoted as a SME for trainee with teh rest of her stay; RFL; was not able to received bonus for Dec up until present; did  made saome actions but the HR told her that it will depend on the Client; Rendered 30 day; COE, BP, Cleared CVG; 1 month; RFL; wasnot endorsed to production due to abcenses due to health promblem;</t>
  </si>
  <si>
    <t>Oliveria</t>
  </si>
  <si>
    <t>Therese Simonne</t>
  </si>
  <si>
    <t>Teodoro</t>
  </si>
  <si>
    <t>ttaguinin@gmail.com</t>
  </si>
  <si>
    <t>Christian Taguinin</t>
  </si>
  <si>
    <t>Midwife; Pharmacy; Tmobile</t>
  </si>
  <si>
    <t>Paulen Dalumpines</t>
  </si>
  <si>
    <t>Initial Intervieew</t>
  </si>
  <si>
    <t>Sh1; not enough CCE and non BPO experience to fit for either of our accounts</t>
  </si>
  <si>
    <t xml:space="preserve">Madelo </t>
  </si>
  <si>
    <t>Edmonton</t>
  </si>
  <si>
    <t>De guzman</t>
  </si>
  <si>
    <t>tonmadelo@gmail.com</t>
  </si>
  <si>
    <t>Mark Kevin Due</t>
  </si>
  <si>
    <t xml:space="preserve">1800 Flowers </t>
  </si>
  <si>
    <t>RS- Profiling</t>
  </si>
  <si>
    <t>Sh3; good comms; conversant; with billing and sales experience; good stints with valid RFLs; no planned vacations; has no plans to work overseas; no pending apps; can start ASAP</t>
  </si>
  <si>
    <t>Almodovar</t>
  </si>
  <si>
    <t>Giouse Symon</t>
  </si>
  <si>
    <t>Recabar</t>
  </si>
  <si>
    <t>giousesymon.almodovar1993@gmail.com</t>
  </si>
  <si>
    <t>Chad Almodovar</t>
  </si>
  <si>
    <t>AAF, AT&amp;T ISM</t>
  </si>
  <si>
    <t xml:space="preserve">Sh3; with grammar and pron lapses - all BPO expereience were non-voice </t>
  </si>
  <si>
    <t>Vital</t>
  </si>
  <si>
    <t>Jan Nicole</t>
  </si>
  <si>
    <t>Benipayo</t>
  </si>
  <si>
    <t>jannicole.vital@gmail.com</t>
  </si>
  <si>
    <t>Mary Jane Benipayo</t>
  </si>
  <si>
    <t>DSGD, Coinbase, Scalable Press</t>
  </si>
  <si>
    <t>Sh3; has solid BG with customer services; knowledggeable with the acct he handled, conversant good comms; very much willing to learn billing and sales; Been with SGS form Oct 2014 to present; RFL;  managemenet has promised him to be promoted as a regular Trainer ftom temporary; he was able to get the post and just waiting for  more approval but up until waitiing for how many mos, there was no update yet; and he suddenly knew, one of his colleague got the post unexpectedly</t>
  </si>
  <si>
    <t>Dean</t>
  </si>
  <si>
    <t>Dimalanta</t>
  </si>
  <si>
    <t>clkdeasan0520@gmail.com</t>
  </si>
  <si>
    <t>Anette Sanchez</t>
  </si>
  <si>
    <t>Applicant has to go home since son is left alone at home, RS tomorrow at 10 AM</t>
  </si>
  <si>
    <t>Jayron</t>
  </si>
  <si>
    <t>Jabon</t>
  </si>
  <si>
    <t>jhay.gonzales07@outlook.com</t>
  </si>
  <si>
    <t>Kristin Aguilar</t>
  </si>
  <si>
    <t>Undergrad- less than 2 years</t>
  </si>
  <si>
    <t>Need to travel to Bulacan</t>
  </si>
  <si>
    <t>Laporte</t>
  </si>
  <si>
    <t>Jean</t>
  </si>
  <si>
    <t>jeanlaporte227@gmail.com</t>
  </si>
  <si>
    <t>Rainier Laporte</t>
  </si>
  <si>
    <t>Dines Maninang</t>
  </si>
  <si>
    <t xml:space="preserve">Sh3; Commitment wise; has bg with billing and sales; ATTUID; 554588Ellick BPO; August 2013 to June 2014; 10 mos ; Acct; Medical Alertand 911 ; sa;es rep; RFL; 5 sales daily; RFL; Company was closed; Cleared; BP; COE; SGS fopr May 2015 to Present;  33 mos; ATT ISM; CSR for 2 years;  QA for 6 mos; SME 6 mos; RFL; temporay promotions; ;  wants to have a better opportunity;  AHT; Transfers; VOC; </t>
  </si>
  <si>
    <t>Sape</t>
  </si>
  <si>
    <t>Sherwin</t>
  </si>
  <si>
    <t>Warren</t>
  </si>
  <si>
    <t>sherwin.sape.warren@gmail.com</t>
  </si>
  <si>
    <t>Mary Jane Sape</t>
  </si>
  <si>
    <t xml:space="preserve">ATT ISM;  </t>
  </si>
  <si>
    <t>15'</t>
  </si>
  <si>
    <t>Sh2; Low stress tolerance, Responsive but sounded nervous althoughout the interview, too wordy, has difficulty with a telco account that he handled saying it was too much pressure and toxic, too much work too, he laso left his previous company because he could not handle the stress</t>
  </si>
  <si>
    <t>Nones</t>
  </si>
  <si>
    <t>Cricket</t>
  </si>
  <si>
    <t>Regie Alarde</t>
  </si>
  <si>
    <t>Sh3; 2nd app; was about to start a training on March 18 however was not able to make it due to, his dad a=had an heart attack; was able to inform the TA about it. Been with iQor for 19 mos, handled Sprint; RFL his mom died; TeleTech for 7 mos was able to meet metrics in sales;  RFL excessive VTO's; Immediate Resignation Cleared BP COE; BSD fpr 3 mos; Trading;  RFl; company was closed; documents to be follwes</t>
  </si>
  <si>
    <t>Gatus</t>
  </si>
  <si>
    <t>Raymond John</t>
  </si>
  <si>
    <t>Catahan</t>
  </si>
  <si>
    <t>janraygatus@gmail.com</t>
  </si>
  <si>
    <t>Janeth Gatus</t>
  </si>
  <si>
    <t>Sprint; Tmobile; Trading</t>
  </si>
  <si>
    <t>7:53 PPM</t>
  </si>
  <si>
    <t>Sh3, hndled bell canada for 14 mos, echat for prepaid and postpaid, 4 mos with BSD company closed</t>
  </si>
  <si>
    <t>Loria</t>
  </si>
  <si>
    <t>Ellaine Joyce</t>
  </si>
  <si>
    <t>ellainejoyce@gmail.com</t>
  </si>
  <si>
    <t>Lannie Loria</t>
  </si>
  <si>
    <t>Bella Canada</t>
  </si>
  <si>
    <t xml:space="preserve">Sh3, claims to have good records with ATT, average to good comms , can start asap </t>
  </si>
  <si>
    <t>Evangelic</t>
  </si>
  <si>
    <t>Daryl</t>
  </si>
  <si>
    <t>Bonda</t>
  </si>
  <si>
    <t>evangelicdaryl@gmail.com</t>
  </si>
  <si>
    <t>Luzviminda Evangelic</t>
  </si>
  <si>
    <t>Eggs's N Brekky</t>
  </si>
  <si>
    <t>Applicant has to go home since wife has work; RS tom @ 10 AM</t>
  </si>
  <si>
    <t>Mark Justine</t>
  </si>
  <si>
    <t>Coronel</t>
  </si>
  <si>
    <t>markjustine1114@gmail.com</t>
  </si>
  <si>
    <t>Lorna Coronel</t>
  </si>
  <si>
    <t xml:space="preserve">Sh2; can express herself well; with basic billing and sales BG; </t>
  </si>
  <si>
    <t>Manaloto</t>
  </si>
  <si>
    <t>Sharlene</t>
  </si>
  <si>
    <t>Nillo</t>
  </si>
  <si>
    <t>thipolito123@gmail.com</t>
  </si>
  <si>
    <t>Starsky Calulut</t>
  </si>
  <si>
    <t xml:space="preserve">Magazoine; UPS; </t>
  </si>
  <si>
    <t>Regie Alarde/ Angelo castro</t>
  </si>
  <si>
    <t>Sh2, handled att dtv with attuid jj8811, claimed to have good records , average comms can start asap</t>
  </si>
  <si>
    <t>Tayag</t>
  </si>
  <si>
    <t>Jonathan</t>
  </si>
  <si>
    <t>Solomon</t>
  </si>
  <si>
    <t>jonathan1999.velocity@gmail.com</t>
  </si>
  <si>
    <t>ArturoTayag</t>
  </si>
  <si>
    <t>Associate College Graduate</t>
  </si>
  <si>
    <t>Sh3, had Att bg and claims to have good records, average comms , no evident redflags</t>
  </si>
  <si>
    <t>Siapno</t>
  </si>
  <si>
    <t>Jefferson</t>
  </si>
  <si>
    <t>jeffersoncarreonsiapno@gmail.com</t>
  </si>
  <si>
    <t>Ely Siapno</t>
  </si>
  <si>
    <t>ATT AEG. ATT DTV</t>
  </si>
  <si>
    <t>ZOREN Ecat</t>
  </si>
  <si>
    <t xml:space="preserve">Sh3; Responsive, eager to look for a job, has a little bit of attituted (sarcastic answers), </t>
  </si>
  <si>
    <t>Yvett</t>
  </si>
  <si>
    <t>Fernando</t>
  </si>
  <si>
    <t>yvett.fernando@yahoo.com</t>
  </si>
  <si>
    <t>Credit One Collections, DTV, Forex</t>
  </si>
  <si>
    <t>convesant; good comms</t>
  </si>
  <si>
    <t>Salta</t>
  </si>
  <si>
    <t>Rodel</t>
  </si>
  <si>
    <t>Munag</t>
  </si>
  <si>
    <t>saltarodel@yahoo.com</t>
  </si>
  <si>
    <t>Raniel Salta</t>
  </si>
  <si>
    <t>Xbox; Collection; Apple</t>
  </si>
  <si>
    <t>6:20PM</t>
  </si>
  <si>
    <t xml:space="preserve">candidate was able to expplain himself ell; no issues with child care; </t>
  </si>
  <si>
    <t>Valiao</t>
  </si>
  <si>
    <t>Tenquilut</t>
  </si>
  <si>
    <t>johnvaliao@yahoo.com</t>
  </si>
  <si>
    <t>Dennmark Valiao</t>
  </si>
  <si>
    <t>1800 Flowers; Hotel</t>
  </si>
  <si>
    <t>average comms; goo custiner service; handled amaxon</t>
  </si>
  <si>
    <t>Acuar</t>
  </si>
  <si>
    <t>Honeylyn</t>
  </si>
  <si>
    <t>Santonin</t>
  </si>
  <si>
    <t>acuarhoney@gmail.com</t>
  </si>
  <si>
    <t>Ptrick John</t>
  </si>
  <si>
    <t>Direct Sourcing</t>
  </si>
  <si>
    <t>Tiglao</t>
  </si>
  <si>
    <t>Mary Ann</t>
  </si>
  <si>
    <t>Secuya</t>
  </si>
  <si>
    <t>mhaitiglao@gmail.com</t>
  </si>
  <si>
    <t>Marcelino Tiglao</t>
  </si>
  <si>
    <t>TKV</t>
  </si>
  <si>
    <t>Pineda II</t>
  </si>
  <si>
    <t xml:space="preserve">Jose Elmo </t>
  </si>
  <si>
    <t>Pawaan</t>
  </si>
  <si>
    <t>alitaptap250@gmail.com</t>
  </si>
  <si>
    <t>Beverly Javelonda</t>
  </si>
  <si>
    <t>Capital One</t>
  </si>
  <si>
    <t>Vergara</t>
  </si>
  <si>
    <t>Phil Jasper</t>
  </si>
  <si>
    <t>Munar</t>
  </si>
  <si>
    <t>philvergara09@gmail.com</t>
  </si>
  <si>
    <t>Leticia Vergara</t>
  </si>
  <si>
    <t>Did not meet minimum qualifications</t>
  </si>
  <si>
    <t>Salazar</t>
  </si>
  <si>
    <t>May</t>
  </si>
  <si>
    <t>N/A</t>
  </si>
  <si>
    <t>Jonathan Salazar</t>
  </si>
  <si>
    <t>RS -JO</t>
  </si>
  <si>
    <t>Sh3; Resposive and conversant, has bg in telco</t>
  </si>
  <si>
    <t>Del Prado</t>
  </si>
  <si>
    <t>Jimeno</t>
  </si>
  <si>
    <t>rgckz_Dex@yahoo.com</t>
  </si>
  <si>
    <t>Veronica De Guzman</t>
  </si>
  <si>
    <t>Microsoft, Sprint, Citibank</t>
  </si>
  <si>
    <t xml:space="preserve">sh3, worked for iglobal for 16 mos, 10 months with IBD, average comms </t>
  </si>
  <si>
    <t>Melanie</t>
  </si>
  <si>
    <t>Edep</t>
  </si>
  <si>
    <t>deleonmelanie43@gmail.com</t>
  </si>
  <si>
    <t>Divina Cabugnason</t>
  </si>
  <si>
    <t>Lerelyn Moraleda</t>
  </si>
  <si>
    <t xml:space="preserve">Sh3, declined Telco, for eBay OV, okay with the pay, handled eBay and had good experience with it </t>
  </si>
  <si>
    <t>Macalam</t>
  </si>
  <si>
    <t>Rodgemar</t>
  </si>
  <si>
    <t>Ebrada</t>
  </si>
  <si>
    <t>remorig1@gmail.com</t>
  </si>
  <si>
    <t>Dominador Solomon</t>
  </si>
  <si>
    <t>Cricket; UOL</t>
  </si>
  <si>
    <t>Meryl Opalla</t>
  </si>
  <si>
    <t>11:50PM</t>
  </si>
  <si>
    <t xml:space="preserve">Sh3, declined telco, currently doing freelance job as an appointment setter </t>
  </si>
  <si>
    <t>Solomon Jr.</t>
  </si>
  <si>
    <t>Dominador</t>
  </si>
  <si>
    <t>Ungos</t>
  </si>
  <si>
    <t>genieprofas@yahoo.com</t>
  </si>
  <si>
    <t>Joan Garcia</t>
  </si>
  <si>
    <t>Ebay; Cricket</t>
  </si>
  <si>
    <t>Sh3, been out of the industry since Sept 2016 to be a freelance DJ but now going back because he wants a stable job, Handled a financial account and Ups in house logistics department</t>
  </si>
  <si>
    <t>Sicat</t>
  </si>
  <si>
    <t xml:space="preserve">Frederick John </t>
  </si>
  <si>
    <t>fjenrqzsicat@gmail.com</t>
  </si>
  <si>
    <t>Edelbina Sicat</t>
  </si>
  <si>
    <t xml:space="preserve">UPS, Nations Star </t>
  </si>
  <si>
    <t>Social Media</t>
  </si>
  <si>
    <t>RS-II</t>
  </si>
  <si>
    <t>Will come back @ 1pm to talk to AJ regarding her application with EBAY</t>
  </si>
  <si>
    <t>Catherine</t>
  </si>
  <si>
    <t>cathy_domingo28@yahoo.com</t>
  </si>
  <si>
    <t>Kim Angelica Ignacio</t>
  </si>
  <si>
    <t>AJ</t>
  </si>
  <si>
    <t>Maria Basilia</t>
  </si>
  <si>
    <t>Escala</t>
  </si>
  <si>
    <t>maglasang1991@gmail.com</t>
  </si>
  <si>
    <t>Carolina Maglasang</t>
  </si>
  <si>
    <t>Sh3, handled microsoft for 19 mos under the technical department, average comms</t>
  </si>
  <si>
    <t>Damian</t>
  </si>
  <si>
    <t>Earl Dominic</t>
  </si>
  <si>
    <t>earldominic.damian@gmail.com</t>
  </si>
  <si>
    <t>Liwayway Perez</t>
  </si>
  <si>
    <t>Micrsoft</t>
  </si>
  <si>
    <t>Lalaine Capistrino</t>
  </si>
  <si>
    <t>Sh3; grammar lapses and pron issues are very evident</t>
  </si>
  <si>
    <t>Pelias</t>
  </si>
  <si>
    <t>Aileen</t>
  </si>
  <si>
    <t>Obana</t>
  </si>
  <si>
    <t>aileenpelias13@gmail.com</t>
  </si>
  <si>
    <t>Ginalyn Pelias</t>
  </si>
  <si>
    <t>Declined offer. Asking salary is 24k. Just looking for options</t>
  </si>
  <si>
    <t>Acierto</t>
  </si>
  <si>
    <t>Christian Mark</t>
  </si>
  <si>
    <t>christian_acierto18@yahoo.com</t>
  </si>
  <si>
    <t>Marites Acierto</t>
  </si>
  <si>
    <t>ATT AEG, Virgin Mobile</t>
  </si>
  <si>
    <t>RS-JO</t>
  </si>
  <si>
    <t>been wotking in Toyota from Apr 2013 to Feb 2015 for 22 mos;  as a Automotive  Technician; RFL, planned to work abroad but gave up on applying du=e to time requirement. 6 mos idle stayed at home; // iQor form Aug 2015 - Dec 2015 for 4 mos, handled Hayban order Entry and as a sales representative inbound calls; metrics are AHT,Sales, Upsells, offred credit cad and Health benefits/ seasonal acct. offered fpr reprofiling but he declined; he wanted too have more experience in other company. Cloead, BP, COE//  6 mos idle did baking and part time // CVG from June 2016 -  April 2017for 10 mos; handled ATT Prepaid as a CST. RFL; Relocatin in Pampanga; Rendered 30 days, Cleared adn BP // OBD form may 2017 to May 2018 for 6 mos RFL realized that the company he working for was destructiong someones life. Immediate resignation Cleared, BP and COE</t>
  </si>
  <si>
    <t>Galura</t>
  </si>
  <si>
    <t>Luciano</t>
  </si>
  <si>
    <t>jeraldgalura@yahoo.com</t>
  </si>
  <si>
    <t>Helma Galura</t>
  </si>
  <si>
    <t>Hayban; ATT Prepaid; Trading</t>
  </si>
  <si>
    <t>Gain Ramos</t>
  </si>
  <si>
    <t>12:445 PM</t>
  </si>
  <si>
    <t>Sh3; went AWOL in Result Company due to family issues; did immediate resignation to following company due to family issues; always saying that he cannot disclose reasons for leaving</t>
  </si>
  <si>
    <t>Maghinang</t>
  </si>
  <si>
    <t>Lev Nicholas</t>
  </si>
  <si>
    <t>Salonga</t>
  </si>
  <si>
    <t>lev.nicholas120997@gmail.com</t>
  </si>
  <si>
    <t>Aiyzel Asias</t>
  </si>
  <si>
    <t>Virgin Mobile, Sprint, ATS, Credit One</t>
  </si>
  <si>
    <t xml:space="preserve">Sh2, trainable comms and very willing to learn, handled essfor 5 mos </t>
  </si>
  <si>
    <t>Paras</t>
  </si>
  <si>
    <t>Rowie</t>
  </si>
  <si>
    <t>parasrowie.official@gmail.com</t>
  </si>
  <si>
    <t>Twinkle Quino</t>
  </si>
  <si>
    <t>ESS, Macys</t>
  </si>
  <si>
    <t>Sh2; doesn’t plan on taking board exam, comms is okay, bg in cs and sales</t>
  </si>
  <si>
    <t>Marcelino</t>
  </si>
  <si>
    <t>Ramirez</t>
  </si>
  <si>
    <t>francisramirezmarcelino@gmail.com</t>
  </si>
  <si>
    <t>Margarita Ramirez</t>
  </si>
  <si>
    <t>Jullie Arpon</t>
  </si>
  <si>
    <t>Sh2; noticeable grammar lapses but does not affect entire speech</t>
  </si>
  <si>
    <t>Morta</t>
  </si>
  <si>
    <t>April Rose</t>
  </si>
  <si>
    <t>Manansala</t>
  </si>
  <si>
    <t>rozemorta@yahoo.com</t>
  </si>
  <si>
    <t>Anally Tayson</t>
  </si>
  <si>
    <t>GAB</t>
  </si>
  <si>
    <t>Adona</t>
  </si>
  <si>
    <t>Aaron John</t>
  </si>
  <si>
    <t>Dabu</t>
  </si>
  <si>
    <t>aj.adona26@gmail.com</t>
  </si>
  <si>
    <t>Edelyn Dabu</t>
  </si>
  <si>
    <t>Princess Emy</t>
  </si>
  <si>
    <t>miclatprincessemy@gmail.com</t>
  </si>
  <si>
    <t>Aaron Adona</t>
  </si>
  <si>
    <t>Sh3; conversational and responsive with BG in CS and sales</t>
  </si>
  <si>
    <t>Medrano</t>
  </si>
  <si>
    <t>Megan</t>
  </si>
  <si>
    <t>Austria</t>
  </si>
  <si>
    <t>meganmedrano7@gmail.com</t>
  </si>
  <si>
    <t>Janeson Medrano</t>
  </si>
  <si>
    <t>ESS, Amazon, Forex</t>
  </si>
  <si>
    <t>Balingit</t>
  </si>
  <si>
    <t>Charizze Anne</t>
  </si>
  <si>
    <t>Carlos</t>
  </si>
  <si>
    <t>charizzeannebalingit@gmail.com</t>
  </si>
  <si>
    <t>Elmer Balingit</t>
  </si>
  <si>
    <t>Sh3, still working for iqor under sprint but planning to resign because of salary, only earning 14k monthly</t>
  </si>
  <si>
    <t>Bagamasbad</t>
  </si>
  <si>
    <t>Nikkita</t>
  </si>
  <si>
    <t>nikkitabagamasbad24@gmail.com</t>
  </si>
  <si>
    <t>Clifford Cripe</t>
  </si>
  <si>
    <t>Hezel Mae Zablan</t>
  </si>
  <si>
    <t>Sh3, below average comms but very trainable and commited, good bpo stint , handled amazon in Ibd, no evident redflags, can start asap</t>
  </si>
  <si>
    <t>Manio</t>
  </si>
  <si>
    <t>Rheniel</t>
  </si>
  <si>
    <t>trishniel28@gmail.com</t>
  </si>
  <si>
    <t>Arlene manio</t>
  </si>
  <si>
    <t>Sh3; Very Conversant; Excellent comms; Has solid BG with sales</t>
  </si>
  <si>
    <t>Dimatalo</t>
  </si>
  <si>
    <t>Glaiza Jane</t>
  </si>
  <si>
    <t>Orlanda</t>
  </si>
  <si>
    <t>glaizadimatalo@gmail.com</t>
  </si>
  <si>
    <t>Pablo Dimatalo</t>
  </si>
  <si>
    <t>Orogo</t>
  </si>
  <si>
    <t>Balbuena</t>
  </si>
  <si>
    <t>raymondorogo1314@gmail.com</t>
  </si>
  <si>
    <t>Arold</t>
  </si>
  <si>
    <t>Lita Tuazon</t>
  </si>
  <si>
    <t xml:space="preserve">Ramos </t>
  </si>
  <si>
    <t>Divine</t>
  </si>
  <si>
    <t>Doria</t>
  </si>
  <si>
    <t>abc.360@divine@gmail.com</t>
  </si>
  <si>
    <t>Ruben Ramos</t>
  </si>
  <si>
    <t>Walk_in</t>
  </si>
  <si>
    <t>Edenray Quiambao</t>
  </si>
  <si>
    <t>Sh3; average comms; RFLs were patterned; plans to go back to school and will take her  internship</t>
  </si>
  <si>
    <t>Usi</t>
  </si>
  <si>
    <t>Rica Joyce</t>
  </si>
  <si>
    <t>Rjfelicitias@gmail.com</t>
  </si>
  <si>
    <t>Ronald Usi</t>
  </si>
  <si>
    <t>FMX trader, iTrader</t>
  </si>
  <si>
    <t>Albert Canlas</t>
  </si>
  <si>
    <t xml:space="preserve">Profiling </t>
  </si>
  <si>
    <t>Sh3; average coms; conversant; with sales and ustomer service background; no planned vacations; no plans on working overseas; no pending apps; can start ASAP</t>
  </si>
  <si>
    <t>Madina</t>
  </si>
  <si>
    <t>madinadino03@gmail.com</t>
  </si>
  <si>
    <t>Renzel Evangelista</t>
  </si>
  <si>
    <t>Sh3, with ATT Uverse bg and claimed to have good records, handled tmobile and teletech as well</t>
  </si>
  <si>
    <t>Glenda</t>
  </si>
  <si>
    <t>Ragusante</t>
  </si>
  <si>
    <t>glenda.roque@gmail.com</t>
  </si>
  <si>
    <t>Juanito Aquino</t>
  </si>
  <si>
    <t>Tmobile, ATT Uverse</t>
  </si>
  <si>
    <t>Sh3, wide background in Telco, handled Tmobile, tier 2 handling escalation, been an sme in ttech sa fernando as well handling the sam accunt</t>
  </si>
  <si>
    <t>Padilla</t>
  </si>
  <si>
    <t>De Ramon</t>
  </si>
  <si>
    <t>kitpadillajr.@gmail.com</t>
  </si>
  <si>
    <t>Josephine Padilla</t>
  </si>
  <si>
    <t>Tmobile, Barclays</t>
  </si>
  <si>
    <t>Sh3, handled telco accounts, twc and tmobile, been a tl and teletch thouh not getting enough pay, only earning 20k as a tl</t>
  </si>
  <si>
    <t>Juanito</t>
  </si>
  <si>
    <t>juanito.aquino@outlook.com</t>
  </si>
  <si>
    <t>Glenda Roque</t>
  </si>
  <si>
    <t>Shiter 3</t>
  </si>
  <si>
    <t xml:space="preserve">Tmobile, Time Warner Cable </t>
  </si>
  <si>
    <t>candidate was able to express himself; and looks very committed of having a job. Has reasonable RFL's avaerage comms; but has the confidence to answer questions; good customer service skills since he has an experience with marketingdept; has 1 kiddid worked at Excite Touchppount as a Team Leader, hard core in selling; RFL EOC; worked for 15 mos; Cleared;BP;COE// 10 mos idle stayed at home// PLDT drom April 2015 to Aug 2016 for 16 mos, as a Team Leader againin MArketing Deot, RFL; Salary 12k all in// Startek fromNov 2016 to June 2017 for 7 mos, handle TMonile as a CSR; AHT, QA, Manuel Review and attendance RFL no salary increase; Rendered 30 days/ Cleared and BP// CVG from June 2047 yo Sept 2017 for 3 mos; Slimwear as a sales rep; CSR and TSR. Metrics are Compliance Conversion and AHT. RFL; mom got sick and no one to loko after his mom since his 2 sibling has their family; but now, his om has nanny nad his father could look after her mom// Clerad, BP, COE // TakUS  from Apr 2018 to July 2018  seasonal acct/ 3 mos, Shopify/ om floating status. will not take offer of TaskUs once hired</t>
  </si>
  <si>
    <t xml:space="preserve">Ortaliz </t>
  </si>
  <si>
    <t>Joel Ryan</t>
  </si>
  <si>
    <t>chakslagman@yahoo.com</t>
  </si>
  <si>
    <t>Tmobile; Slimwear; Shopify</t>
  </si>
  <si>
    <t>Paulene Dalumpines'</t>
  </si>
  <si>
    <t>no one will look after her grandmother</t>
  </si>
  <si>
    <t>Villar</t>
  </si>
  <si>
    <t>Ernest Ronald</t>
  </si>
  <si>
    <t>ernestvillae20@gmail.com</t>
  </si>
  <si>
    <t>Vanessa Canlas</t>
  </si>
  <si>
    <t>Sh3; avarge comms; can answer questions quickly; can express himself; has good accent; has experience in Amazon, was able to be promote to Kindel Tier 1 and 2, has experienced in CS. Been with Burget King for a month just to finance the extra money that he need for graduation; did also worked in Jollibee for 4 mos, as a Team Leader, service crew for 2 mos; RFL; friend offered him to work in a BPO company. Cleared, BP and COE. // SGS fromAug 2016 - Feb 2018 for 12 mos; handled TMobile as a CSR, Metrics are AHT Resolutions and FCR; promoted and upskilled to Team of expert; RFL; friend offered him a job in CVG, at the same time he was experienciing problem with mgmt since they limited that bonuses being given. did Immediate resignation. Cleared.COE and BP.  CVG from March 2018 to Juky 2018, for 4 mos, ATT Tech Support as a TSR. Metrics are AHT and resolution; lasted only 4 for mos since he was not able to meet the metrics. will process clearance</t>
  </si>
  <si>
    <t>Cillo</t>
  </si>
  <si>
    <t>Ken Joe</t>
  </si>
  <si>
    <t>Nungay</t>
  </si>
  <si>
    <t>alexissantos598@gmail.com</t>
  </si>
  <si>
    <t>Alexis Santos</t>
  </si>
  <si>
    <t>Amazon; Tmobile; ATT Tech Support</t>
  </si>
  <si>
    <t>Frances May</t>
  </si>
  <si>
    <t>francesmayangeles@gmail.com</t>
  </si>
  <si>
    <t>Jenica Martin</t>
  </si>
  <si>
    <t>Mae Flordeliz Lozano</t>
  </si>
  <si>
    <t>Carunungan</t>
  </si>
  <si>
    <t>Yumie</t>
  </si>
  <si>
    <t>Hidalgo</t>
  </si>
  <si>
    <t>checarunungan@gmail.com</t>
  </si>
  <si>
    <t>Eufrocina Carunungan</t>
  </si>
  <si>
    <t xml:space="preserve">Sh3, Can start after 30 days but handled Virgin Media and GE Capital, cricket, average comms </t>
  </si>
  <si>
    <t>Carla</t>
  </si>
  <si>
    <t xml:space="preserve">Dave </t>
  </si>
  <si>
    <t>Taulucop</t>
  </si>
  <si>
    <t>pharaoh152004@gmail.com</t>
  </si>
  <si>
    <t>Danilo Capla</t>
  </si>
  <si>
    <t>Virgin Media, Ge Capital , Cricket, Mobility</t>
  </si>
  <si>
    <t>Sarah Sahagun</t>
  </si>
  <si>
    <t>Sh3; good comms; conversant; adept with billing and sales knowledge; good stints with valid RFLs; will relocate in Pampanga; no planned vacations; no plans on working overseas; no pending applications; can start ASAP</t>
  </si>
  <si>
    <t>Baltazar</t>
  </si>
  <si>
    <t>Danica Rae</t>
  </si>
  <si>
    <t>Palenzuela</t>
  </si>
  <si>
    <t>cranei1531@gmail.com</t>
  </si>
  <si>
    <t>Rowena Baltazar</t>
  </si>
  <si>
    <t>Virgin Media, Cricket, Verizon, Vigin Movile, AT&amp;T ATS</t>
  </si>
  <si>
    <t>RS - OV</t>
  </si>
  <si>
    <t>Salenga</t>
  </si>
  <si>
    <t>Jesrell</t>
  </si>
  <si>
    <t>jemae0923@gmail.com</t>
  </si>
  <si>
    <t>Merriene Rodgers</t>
  </si>
  <si>
    <t>Sh3; conversational and responsive w/ telco BG in billing and sales, eager to start and find a job</t>
  </si>
  <si>
    <t>De Luna</t>
  </si>
  <si>
    <t>Robelyn</t>
  </si>
  <si>
    <t>Millari</t>
  </si>
  <si>
    <t>robelynluna@gmil.com</t>
  </si>
  <si>
    <t>Elena Millari</t>
  </si>
  <si>
    <t>Tmobile, Metro PCS, ATT</t>
  </si>
  <si>
    <t>Sh3, Can start asap, handled amazon, FTD, ATT ATS and Synchrony</t>
  </si>
  <si>
    <t>Cabansag</t>
  </si>
  <si>
    <t xml:space="preserve">Santiago </t>
  </si>
  <si>
    <t>markjoseph.cabansag@gmail.com</t>
  </si>
  <si>
    <t>Teresita Cabansag</t>
  </si>
  <si>
    <t>Amazon, Synchrony</t>
  </si>
  <si>
    <t>Nicole Alcantara</t>
  </si>
  <si>
    <t>Sh3; average comms; RFLSs patterned - business or studies</t>
  </si>
  <si>
    <t>Lungalung</t>
  </si>
  <si>
    <t>jaybe</t>
  </si>
  <si>
    <t>Arot</t>
  </si>
  <si>
    <t>jlungalung@yahoo.com</t>
  </si>
  <si>
    <t>Lucena Lungalung</t>
  </si>
  <si>
    <t>1800 Flowers, Staples</t>
  </si>
  <si>
    <t>621 PM</t>
  </si>
  <si>
    <t>Cris Angelo</t>
  </si>
  <si>
    <t>cris.anjelo97@gmail.com</t>
  </si>
  <si>
    <t>Angelo Castro</t>
  </si>
  <si>
    <t>Sh2; went awol in SWAK BPO because of the salary, had a lot of issues with her previous supervisor</t>
  </si>
  <si>
    <t>Villegas</t>
  </si>
  <si>
    <t>Steve</t>
  </si>
  <si>
    <t>villegaskitlee@gmail.com</t>
  </si>
  <si>
    <t>Marivic Villegas</t>
  </si>
  <si>
    <t>EGS; Swak</t>
  </si>
  <si>
    <t xml:space="preserve">Sh3, can start after after 30 days, handled tt dtv and frontier, average comms </t>
  </si>
  <si>
    <t>Sheldon</t>
  </si>
  <si>
    <t>isbendlang@gmail.com</t>
  </si>
  <si>
    <t>Mae Anne Macadaeg</t>
  </si>
  <si>
    <t>Frontier, ATT DTV</t>
  </si>
  <si>
    <t>Initiial_Interview</t>
  </si>
  <si>
    <t>didn’t meet minimum requirement</t>
  </si>
  <si>
    <t>Lozano</t>
  </si>
  <si>
    <t>cute21guy@yahoo.com</t>
  </si>
  <si>
    <t>Eric Gungab</t>
  </si>
  <si>
    <t>Precious Dahl</t>
  </si>
  <si>
    <t>Mamaradlo</t>
  </si>
  <si>
    <t>suleimanpreciousdahl16@gmail.com</t>
  </si>
  <si>
    <t>Pro-Flower;Amazon</t>
  </si>
  <si>
    <t>1 -5 mos</t>
  </si>
  <si>
    <t xml:space="preserve">Jana Rolusta </t>
  </si>
  <si>
    <t>RS II</t>
  </si>
  <si>
    <t>Applicant needed to go home since there is an emergency.</t>
  </si>
  <si>
    <t>Anna Marie</t>
  </si>
  <si>
    <t>salvadoranna17@gmail.com</t>
  </si>
  <si>
    <t>Ma. Victoria Salvador</t>
  </si>
  <si>
    <t>FA - Educational BG</t>
  </si>
  <si>
    <t>Highschool Graduate luck of Cce Exp</t>
  </si>
  <si>
    <t>Caballero</t>
  </si>
  <si>
    <t>Deo</t>
  </si>
  <si>
    <t>Celeste</t>
  </si>
  <si>
    <t>deo.caballero777@gmail.com</t>
  </si>
  <si>
    <t>Hanna Caballero</t>
  </si>
  <si>
    <t>Trading ; HQ and FSM</t>
  </si>
  <si>
    <t>Jana Rolusta / Paulene Dalumpines</t>
  </si>
  <si>
    <t>NI - Offer</t>
  </si>
  <si>
    <t>Sh3; looking for higher compensation;</t>
  </si>
  <si>
    <t>Yandan</t>
  </si>
  <si>
    <t>Denizen</t>
  </si>
  <si>
    <t>denizenyandan@gmail.com</t>
  </si>
  <si>
    <t>Cristina Yandan</t>
  </si>
  <si>
    <t>Ess; Tyco</t>
  </si>
  <si>
    <t>Katrina Quizon</t>
  </si>
  <si>
    <t>Declined _ID</t>
  </si>
  <si>
    <t>Applicants are not interested and they claimed that they were only forced by the dizers to apply; was convinced however declined; as per AJ 3 months before reapplication.</t>
  </si>
  <si>
    <t>Mangila</t>
  </si>
  <si>
    <t>Mark lenard</t>
  </si>
  <si>
    <t>Mason</t>
  </si>
  <si>
    <t>scotthuston24@gmail.com</t>
  </si>
  <si>
    <t>Miles Mangila</t>
  </si>
  <si>
    <t>5:39PM</t>
  </si>
  <si>
    <t>Genotiva</t>
  </si>
  <si>
    <t>Enecillo</t>
  </si>
  <si>
    <t>lax.23jason@gmail.com</t>
  </si>
  <si>
    <t>Fe Whitmire</t>
  </si>
  <si>
    <t>Shiter 2</t>
  </si>
  <si>
    <t>Calvin John</t>
  </si>
  <si>
    <t>jena-19valerio@yahoo.com</t>
  </si>
  <si>
    <t>Joan Cunanan</t>
  </si>
  <si>
    <t>Saicus; CSR</t>
  </si>
  <si>
    <t>Yves Laurent</t>
  </si>
  <si>
    <t>Bocala</t>
  </si>
  <si>
    <t>jheirhez143@gmail.com</t>
  </si>
  <si>
    <t>Elsie Fernandez</t>
  </si>
  <si>
    <t>ComCast</t>
  </si>
  <si>
    <t>Castonio</t>
  </si>
  <si>
    <t>Juliebee</t>
  </si>
  <si>
    <t>Saringa</t>
  </si>
  <si>
    <t>juliee_cast19@yahoo.com</t>
  </si>
  <si>
    <t>Joel Castonio</t>
  </si>
  <si>
    <t>Renz Marvin</t>
  </si>
  <si>
    <t>renzmarvin015@gmail.com</t>
  </si>
  <si>
    <t>Kenneth Neti</t>
  </si>
  <si>
    <t>Cricket; Credit One; Tmobile</t>
  </si>
  <si>
    <t>Otilla</t>
  </si>
  <si>
    <t>Azenith</t>
  </si>
  <si>
    <t>Oliver</t>
  </si>
  <si>
    <t>antineza@yahoo.com</t>
  </si>
  <si>
    <t>Venus Otilla</t>
  </si>
  <si>
    <t>SITE</t>
  </si>
  <si>
    <t>LAST NAME</t>
  </si>
  <si>
    <t>At least 18 Yesears old (Yes/N)</t>
  </si>
  <si>
    <t>Household BreadwiNoNoer</t>
  </si>
  <si>
    <t>DVCEN</t>
  </si>
  <si>
    <t>Failed_app</t>
  </si>
  <si>
    <t>FA - Comms (II)</t>
  </si>
  <si>
    <t>Comms Issue</t>
  </si>
  <si>
    <t>TORENO</t>
  </si>
  <si>
    <t>WILLY</t>
  </si>
  <si>
    <t>NORIEGA</t>
  </si>
  <si>
    <t>willy_toreno@yahoo.com</t>
  </si>
  <si>
    <t>Willy Toreno</t>
  </si>
  <si>
    <t>DOLORES R. TORENO</t>
  </si>
  <si>
    <t>OFW</t>
  </si>
  <si>
    <t>180 mos</t>
  </si>
  <si>
    <t>9 months</t>
  </si>
  <si>
    <t>181 months</t>
  </si>
  <si>
    <t>Billboards</t>
  </si>
  <si>
    <t>FA - End App (P)</t>
  </si>
  <si>
    <t>DV SM - DTV Mobility</t>
  </si>
  <si>
    <t>Ree Jan Mondejar</t>
  </si>
  <si>
    <t>Failed CLG OV; Failed UVB OV</t>
  </si>
  <si>
    <t>Cui</t>
  </si>
  <si>
    <t>Hannah Shayne</t>
  </si>
  <si>
    <t>hcui388@gmail.com</t>
  </si>
  <si>
    <t>Marivic Cui</t>
  </si>
  <si>
    <t>Undergrad - at least 2 years</t>
  </si>
  <si>
    <t xml:space="preserve">Inhouse Caravans (Offsite) </t>
  </si>
  <si>
    <t>T-Cup Zone</t>
  </si>
  <si>
    <t>H.H Jane</t>
  </si>
  <si>
    <t>Job Offer</t>
  </si>
  <si>
    <t>DV CEN - UBER</t>
  </si>
  <si>
    <t>Mark Mendoza</t>
  </si>
  <si>
    <t>Jewel Nayve</t>
  </si>
  <si>
    <t>Signed JO Uber Cen</t>
  </si>
  <si>
    <t>Cornelio</t>
  </si>
  <si>
    <t>Ray Jhunn</t>
  </si>
  <si>
    <t>Famin</t>
  </si>
  <si>
    <t>crayjhunn@gmail.com</t>
  </si>
  <si>
    <t>Ray Jhunn James Cornelio</t>
  </si>
  <si>
    <t>Mylene Cornelio</t>
  </si>
  <si>
    <t>BPO, Survey</t>
  </si>
  <si>
    <t>Tapa King</t>
  </si>
  <si>
    <t>Rhea</t>
  </si>
  <si>
    <t>Commitment Issue</t>
  </si>
  <si>
    <t>Normal Pamela</t>
  </si>
  <si>
    <t>Sajo</t>
  </si>
  <si>
    <t>Lorica</t>
  </si>
  <si>
    <t>Lycel Princes</t>
  </si>
  <si>
    <t>Bacalso</t>
  </si>
  <si>
    <t>Vocational Degree</t>
  </si>
  <si>
    <t>Grace</t>
  </si>
  <si>
    <t>DV Rob - DBS</t>
  </si>
  <si>
    <t>Angelli Gonzaga</t>
  </si>
  <si>
    <t>WO Jul 15</t>
  </si>
  <si>
    <t>Angelica Jara</t>
  </si>
  <si>
    <t>Signed JO DBS</t>
  </si>
  <si>
    <t>Camposano</t>
  </si>
  <si>
    <t>Kent Edson</t>
  </si>
  <si>
    <t>k_camposano@yahoo.com</t>
  </si>
  <si>
    <t>Kent Camposano</t>
  </si>
  <si>
    <t>Michael T. Camposano</t>
  </si>
  <si>
    <t>yes</t>
  </si>
  <si>
    <t>4 mos</t>
  </si>
  <si>
    <t>Evaden Renee Sotelo</t>
  </si>
  <si>
    <t>UBER 1A</t>
  </si>
  <si>
    <t>Arcain</t>
  </si>
  <si>
    <t>Charnel</t>
  </si>
  <si>
    <t>Amarille</t>
  </si>
  <si>
    <t>charnel.arcain25@gmail.com</t>
  </si>
  <si>
    <t>alhohai menhud koneco</t>
  </si>
  <si>
    <t>Adelina A. Arcain</t>
  </si>
  <si>
    <t>Marketing</t>
  </si>
  <si>
    <t>18months</t>
  </si>
  <si>
    <t>2 years and 8 months</t>
  </si>
  <si>
    <t>Not_Qualified</t>
  </si>
  <si>
    <t>FA - Failed TMP (TMP)</t>
  </si>
  <si>
    <t>Failed TMP</t>
  </si>
  <si>
    <t>oros</t>
  </si>
  <si>
    <t>sofia</t>
  </si>
  <si>
    <t>madelo</t>
  </si>
  <si>
    <t>pingsofia19@gmail.com</t>
  </si>
  <si>
    <t xml:space="preserve">sofia oros </t>
  </si>
  <si>
    <t>sofia oros</t>
  </si>
  <si>
    <t>Gavino T. Oros</t>
  </si>
  <si>
    <t>Service</t>
  </si>
  <si>
    <t>6 mos</t>
  </si>
  <si>
    <t>aira cyrine guino-o</t>
  </si>
  <si>
    <t>NS CLG OV</t>
  </si>
  <si>
    <t>Borres</t>
  </si>
  <si>
    <t>Gorodiano</t>
  </si>
  <si>
    <t>borresjessa@gmail.com</t>
  </si>
  <si>
    <t>Assej Serrab</t>
  </si>
  <si>
    <t>Rebecca Borres</t>
  </si>
  <si>
    <t>College Undergraduate</t>
  </si>
  <si>
    <t>Beverly</t>
  </si>
  <si>
    <t>Buliag</t>
  </si>
  <si>
    <t>Sanque</t>
  </si>
  <si>
    <t>allanbuliag25@gmail.com</t>
  </si>
  <si>
    <t>Allan S. Buliag</t>
  </si>
  <si>
    <t>Roque V. Buliag Jr.</t>
  </si>
  <si>
    <t>Restaurants</t>
  </si>
  <si>
    <t>1 year and 6 months</t>
  </si>
  <si>
    <t>7 months</t>
  </si>
  <si>
    <t>Elle Yonna Dedicatoria</t>
  </si>
  <si>
    <t>uber</t>
  </si>
  <si>
    <t>DV CEN - Uber</t>
  </si>
  <si>
    <t>Winston Resco</t>
  </si>
  <si>
    <t>Failed Uber Cen OV; Failed Comcast OV</t>
  </si>
  <si>
    <t>Talledo</t>
  </si>
  <si>
    <t xml:space="preserve">Aileen Rona </t>
  </si>
  <si>
    <t xml:space="preserve">Balagot </t>
  </si>
  <si>
    <t>hoseburgos@gmail.com</t>
  </si>
  <si>
    <t xml:space="preserve">Aileen Rona Talledo </t>
  </si>
  <si>
    <t xml:space="preserve">None </t>
  </si>
  <si>
    <t xml:space="preserve">Justina Talledo </t>
  </si>
  <si>
    <t xml:space="preserve">3yrs and 10 mos. </t>
  </si>
  <si>
    <t xml:space="preserve">3mos. </t>
  </si>
  <si>
    <t xml:space="preserve">3yrs and 6mos. </t>
  </si>
  <si>
    <t>Zambrano</t>
  </si>
  <si>
    <t>Dan Niel</t>
  </si>
  <si>
    <t>Aranzado</t>
  </si>
  <si>
    <t>dannielzambrano96@gmail.com</t>
  </si>
  <si>
    <t>Dan Niel Zambrano</t>
  </si>
  <si>
    <t>senpai.dan</t>
  </si>
  <si>
    <t>Eva Zambrano</t>
  </si>
  <si>
    <t>BPO - NV</t>
  </si>
  <si>
    <t>3 years</t>
  </si>
  <si>
    <t>29 months</t>
  </si>
  <si>
    <t>Jun Mar Aldo</t>
  </si>
  <si>
    <t>Uber</t>
  </si>
  <si>
    <t>Opiar</t>
  </si>
  <si>
    <t>Honey Joy</t>
  </si>
  <si>
    <t>Nacario</t>
  </si>
  <si>
    <t>honeymaeopiar@gmail.com</t>
  </si>
  <si>
    <t>Jane Rey Calipayan</t>
  </si>
  <si>
    <t>Sales,1-800 flowers</t>
  </si>
  <si>
    <t>Competencies issue</t>
  </si>
  <si>
    <t>Montifalcon</t>
  </si>
  <si>
    <t>Lesly</t>
  </si>
  <si>
    <t>motifalconlesly@gmail.com</t>
  </si>
  <si>
    <t>lesly.montifalcon</t>
  </si>
  <si>
    <t>Lara Jane Montifalcon</t>
  </si>
  <si>
    <t>Comcast</t>
  </si>
  <si>
    <t>Jane</t>
  </si>
  <si>
    <t>WO July 8</t>
  </si>
  <si>
    <t>Raphael Nayve</t>
  </si>
  <si>
    <t>Signed JO CLG</t>
  </si>
  <si>
    <t>SORIANO</t>
  </si>
  <si>
    <t>MICHAEL ANGELO</t>
  </si>
  <si>
    <t>MARTIN</t>
  </si>
  <si>
    <t>mchael1187@gmail.com</t>
  </si>
  <si>
    <t>Mikko Soriano</t>
  </si>
  <si>
    <t>Mikko Sorriano</t>
  </si>
  <si>
    <t xml:space="preserve">Rachel Soriano </t>
  </si>
  <si>
    <t>BPO - Local</t>
  </si>
  <si>
    <t>2 years and 4 months</t>
  </si>
  <si>
    <t>MELVIE SABELLANO</t>
  </si>
  <si>
    <t>AT&amp;T Blue</t>
  </si>
  <si>
    <t>BENITEZ</t>
  </si>
  <si>
    <t xml:space="preserve">LOVE JOY </t>
  </si>
  <si>
    <t>CHOME</t>
  </si>
  <si>
    <t>Lbenitez97148@yahoo.com</t>
  </si>
  <si>
    <t>Love Joy Chome Benitez</t>
  </si>
  <si>
    <t>Zarha Jane C. Benitez</t>
  </si>
  <si>
    <t>CATIVO</t>
  </si>
  <si>
    <t>CRESELLE</t>
  </si>
  <si>
    <t>DESOLOC</t>
  </si>
  <si>
    <t>Cativocresell@yahoo.com</t>
  </si>
  <si>
    <t>Creselle Cativo</t>
  </si>
  <si>
    <t>Cris C. Cativo</t>
  </si>
  <si>
    <t>Jimmy Sarmiento</t>
  </si>
  <si>
    <t>DV CEN - Comcast</t>
  </si>
  <si>
    <t>Billy Ballesteros</t>
  </si>
  <si>
    <t>Failed Comcast OV; Failed CLG OV; Failed ISM OV</t>
  </si>
  <si>
    <t>CABALLO</t>
  </si>
  <si>
    <t>CLOYD D'ARTAGNANT</t>
  </si>
  <si>
    <t>PECANTE</t>
  </si>
  <si>
    <t>cloyddartagnant@gmail.com</t>
  </si>
  <si>
    <t>Cloi Caballo</t>
  </si>
  <si>
    <t>Clemencio T. Caballo</t>
  </si>
  <si>
    <t>1 year and 1 month</t>
  </si>
  <si>
    <t>1 year</t>
  </si>
  <si>
    <t>LISTHER PALOMEROS</t>
  </si>
  <si>
    <t>JOAQUIN</t>
  </si>
  <si>
    <t>ORNIE</t>
  </si>
  <si>
    <t>TORRES</t>
  </si>
  <si>
    <t>orniej900@gmail.com</t>
  </si>
  <si>
    <t>Ornie Torres Joaquin</t>
  </si>
  <si>
    <t>Ornchz</t>
  </si>
  <si>
    <t>Nid Into</t>
  </si>
  <si>
    <t>11 months</t>
  </si>
  <si>
    <t>2 months</t>
  </si>
  <si>
    <t>Delbert Juban</t>
  </si>
  <si>
    <t>CARIAS</t>
  </si>
  <si>
    <t>ALCHELYN</t>
  </si>
  <si>
    <t>APDUJAN</t>
  </si>
  <si>
    <t>cariasalchelyn123@gmail.com</t>
  </si>
  <si>
    <t>Alchelyn A. carias</t>
  </si>
  <si>
    <t>Alfredo Carias</t>
  </si>
  <si>
    <t>WOM ( Word-of-Mouth)</t>
  </si>
  <si>
    <t>RS - Profiling (P)</t>
  </si>
  <si>
    <t>Passed CLG OV</t>
  </si>
  <si>
    <t>Collano</t>
  </si>
  <si>
    <t>Maricel</t>
  </si>
  <si>
    <t>Pojas</t>
  </si>
  <si>
    <t>maricelcoliano1@gmail.com</t>
  </si>
  <si>
    <t>maricel bernadas</t>
  </si>
  <si>
    <t>florafel datwin</t>
  </si>
  <si>
    <t>2 years</t>
  </si>
  <si>
    <t>daniza maggalanes</t>
  </si>
  <si>
    <t>MITZI PABRIAGA</t>
  </si>
  <si>
    <t>Jewel Frondozo - Nayve</t>
  </si>
  <si>
    <t>Datwin</t>
  </si>
  <si>
    <t xml:space="preserve">Flora Fel </t>
  </si>
  <si>
    <t>Ceros</t>
  </si>
  <si>
    <t>fdatwin03@gmail.com</t>
  </si>
  <si>
    <t>lhefwintad</t>
  </si>
  <si>
    <t>virnald maranon</t>
  </si>
  <si>
    <t>5 years</t>
  </si>
  <si>
    <t>1 year and 8 mos</t>
  </si>
  <si>
    <t>Syvel Nablo</t>
  </si>
  <si>
    <t xml:space="preserve">uber </t>
  </si>
  <si>
    <t>Failed CLG OV</t>
  </si>
  <si>
    <t>Calixto Jr.</t>
  </si>
  <si>
    <t>Javier</t>
  </si>
  <si>
    <t>Petate</t>
  </si>
  <si>
    <t>jc144@yahoo.com</t>
  </si>
  <si>
    <t>Laris Manlait</t>
  </si>
  <si>
    <t>BPO, Sales</t>
  </si>
  <si>
    <t>Failed Uber Cen OV</t>
  </si>
  <si>
    <t>Bonus</t>
  </si>
  <si>
    <t>Jenerose</t>
  </si>
  <si>
    <t>Peñanueva</t>
  </si>
  <si>
    <t>jenerosebonus@gmail.com</t>
  </si>
  <si>
    <t>Jenerose Bunos</t>
  </si>
  <si>
    <t>Aljon R Tamayo</t>
  </si>
  <si>
    <t>3 months</t>
  </si>
  <si>
    <t>1 month</t>
  </si>
  <si>
    <t>Mark Christian Cabatingan</t>
  </si>
  <si>
    <t>ISM Chat</t>
  </si>
  <si>
    <t>Panugan</t>
  </si>
  <si>
    <t>Kate Dianne</t>
  </si>
  <si>
    <t>Laurente</t>
  </si>
  <si>
    <t>kianne_0621@yahoo.com</t>
  </si>
  <si>
    <t>Kate Dianne Panugan</t>
  </si>
  <si>
    <t>143_anmaju</t>
  </si>
  <si>
    <t>yan_xp626</t>
  </si>
  <si>
    <t>Violeta Panugan</t>
  </si>
  <si>
    <t>Malls</t>
  </si>
  <si>
    <t>6 months</t>
  </si>
  <si>
    <t>Bianca Aranas</t>
  </si>
  <si>
    <t>GO</t>
  </si>
  <si>
    <t>RENE BOY</t>
  </si>
  <si>
    <t xml:space="preserve">AM-IS </t>
  </si>
  <si>
    <t>reneboygo@yahoo.com</t>
  </si>
  <si>
    <t>charmarosego@yahoo.com</t>
  </si>
  <si>
    <t>CHARMAROSE GO</t>
  </si>
  <si>
    <t>Sales Agent (real-estate, Avon, online sales etc.)</t>
  </si>
  <si>
    <t>6 MONTHS</t>
  </si>
  <si>
    <t>Libradilla</t>
  </si>
  <si>
    <t>Angelica</t>
  </si>
  <si>
    <t>Uyanguren</t>
  </si>
  <si>
    <t>angelicalibradilla661@gmail.com</t>
  </si>
  <si>
    <t>Angelica Libradilla</t>
  </si>
  <si>
    <t>Dulce Libradilla</t>
  </si>
  <si>
    <t>Hotels</t>
  </si>
  <si>
    <t>Milky Fajardo</t>
  </si>
  <si>
    <t>WO JULY 8</t>
  </si>
  <si>
    <t>Risah Yvonne</t>
  </si>
  <si>
    <t>risahvon18@gmail.com</t>
  </si>
  <si>
    <t>Belle Von</t>
  </si>
  <si>
    <t>Sarah Jane Rodriguez</t>
  </si>
  <si>
    <t>4 years</t>
  </si>
  <si>
    <t>7months</t>
  </si>
  <si>
    <t>Johsan Catugal</t>
  </si>
  <si>
    <t>Jumawan</t>
  </si>
  <si>
    <t>Jona Jane</t>
  </si>
  <si>
    <t>jonajanefigueroa@yahoo.com.ph</t>
  </si>
  <si>
    <t>Jona Jane Figueroa-Jumawan</t>
  </si>
  <si>
    <t>wonder_jona</t>
  </si>
  <si>
    <t>Jay Angelo Jumawan</t>
  </si>
  <si>
    <t>Admin Jobs</t>
  </si>
  <si>
    <t>48 moths</t>
  </si>
  <si>
    <t>12months</t>
  </si>
  <si>
    <t>48 months</t>
  </si>
  <si>
    <t>Bajao</t>
  </si>
  <si>
    <t>Harold James</t>
  </si>
  <si>
    <t>Dela Peña</t>
  </si>
  <si>
    <t>haroldjamesbajao@yahoo.com</t>
  </si>
  <si>
    <t>Harold James Dela Peña Bajao</t>
  </si>
  <si>
    <t>Harold James Bajao</t>
  </si>
  <si>
    <t>Harold.Bajao</t>
  </si>
  <si>
    <t>May Florence Ann Bajao</t>
  </si>
  <si>
    <t>BPO - local</t>
  </si>
  <si>
    <t>NONE</t>
  </si>
  <si>
    <t>5 months</t>
  </si>
  <si>
    <t>10 Months</t>
  </si>
  <si>
    <t>For Uber Cen OV</t>
  </si>
  <si>
    <t>Mark Dave</t>
  </si>
  <si>
    <t>Binobo</t>
  </si>
  <si>
    <t>makoyefernandez@gmail.com</t>
  </si>
  <si>
    <t>Nerly B. Fernandez</t>
  </si>
  <si>
    <t>2  months</t>
  </si>
  <si>
    <t>Lindon Sugabo</t>
  </si>
  <si>
    <t>Balagon</t>
  </si>
  <si>
    <t>Sherlyn Mae</t>
  </si>
  <si>
    <t>shemae231@gmail.com</t>
  </si>
  <si>
    <t>Sherlynmae Balagaon</t>
  </si>
  <si>
    <t>Emma Balagon</t>
  </si>
  <si>
    <t>1-800 Flowers</t>
  </si>
  <si>
    <t>1-5 Months</t>
  </si>
  <si>
    <t>Maeple</t>
  </si>
  <si>
    <t>DVROB</t>
  </si>
  <si>
    <t>Failed Comms</t>
  </si>
  <si>
    <t>Bonete</t>
  </si>
  <si>
    <t>Darlene Kristel</t>
  </si>
  <si>
    <t>Masangcay</t>
  </si>
  <si>
    <t>bonetedarlenekristel@gmail.com</t>
  </si>
  <si>
    <t>Darlene Kristel Bonete</t>
  </si>
  <si>
    <t>Johnny Masangcay</t>
  </si>
  <si>
    <t>Front Desk Staff</t>
  </si>
  <si>
    <t>Leonalyn Malipay</t>
  </si>
  <si>
    <t>Vantiv - Rob</t>
  </si>
  <si>
    <t>FA- Failed Language Test (TMP)</t>
  </si>
  <si>
    <t xml:space="preserve">Fredy Mer </t>
  </si>
  <si>
    <t>Jugado</t>
  </si>
  <si>
    <t>fredymercabrera85@.gmail.com</t>
  </si>
  <si>
    <t>Fredymer cabrera</t>
  </si>
  <si>
    <t>Roseshine Calixtro</t>
  </si>
  <si>
    <t>Security Guard</t>
  </si>
  <si>
    <t>Uber - Rob</t>
  </si>
  <si>
    <t>Macarampat</t>
  </si>
  <si>
    <t>Aikee</t>
  </si>
  <si>
    <t>Janjawe</t>
  </si>
  <si>
    <t>a.macarampat.masa@gmail.com</t>
  </si>
  <si>
    <t>ekong ocampo</t>
  </si>
  <si>
    <t>Norigen macarampat</t>
  </si>
  <si>
    <t>Sales Marketing</t>
  </si>
  <si>
    <t>Elora Jean Gegare</t>
  </si>
  <si>
    <t>At&amp;T UVB - SM</t>
  </si>
  <si>
    <t>Adlawan</t>
  </si>
  <si>
    <t>Figelyn</t>
  </si>
  <si>
    <t>Omole</t>
  </si>
  <si>
    <t>adlawanfigelyn@yahoo.com</t>
  </si>
  <si>
    <t>Figelyn Adlawan</t>
  </si>
  <si>
    <t>Flaviana Adlawan</t>
  </si>
  <si>
    <t>Lane Incharge</t>
  </si>
  <si>
    <t xml:space="preserve">Gerlyn Tandayag </t>
  </si>
  <si>
    <t>Ganloy</t>
  </si>
  <si>
    <t>Gerlyn</t>
  </si>
  <si>
    <t>-</t>
  </si>
  <si>
    <t>Jerlynt18@gmail.com</t>
  </si>
  <si>
    <t>Gerlyn Ganloy Tandayag</t>
  </si>
  <si>
    <t>Erick John S. Ukay</t>
  </si>
  <si>
    <t>Undergrad - less than 2 years</t>
  </si>
  <si>
    <t>Sales Representative</t>
  </si>
  <si>
    <t>Lira Jann Pagdato</t>
  </si>
  <si>
    <t xml:space="preserve">Karen Mae </t>
  </si>
  <si>
    <t>Aspan</t>
  </si>
  <si>
    <t>kaspanavarro@gmail.com</t>
  </si>
  <si>
    <t>Kg Aspan</t>
  </si>
  <si>
    <t>Purity Aspan</t>
  </si>
  <si>
    <t>Karen Mae A. Navarro</t>
  </si>
  <si>
    <t>Ralph Lorenzo Lacang</t>
  </si>
  <si>
    <t>Admin Assistant</t>
  </si>
  <si>
    <t>Sarven</t>
  </si>
  <si>
    <t>Ampongol</t>
  </si>
  <si>
    <t>sarven_d@yahoo.com</t>
  </si>
  <si>
    <t>sarven duran</t>
  </si>
  <si>
    <t>Maria Lizza G. Duran</t>
  </si>
  <si>
    <t>Training And Safety Officer</t>
  </si>
  <si>
    <t>Jeanette Centinales</t>
  </si>
  <si>
    <t>Wushu - Rob</t>
  </si>
  <si>
    <t>Caniga</t>
  </si>
  <si>
    <t>Bossking</t>
  </si>
  <si>
    <t>Salem</t>
  </si>
  <si>
    <t>canigabossking@gmail.com</t>
  </si>
  <si>
    <t>Proyking</t>
  </si>
  <si>
    <t>prince t ganica</t>
  </si>
  <si>
    <t>Prince t ganica</t>
  </si>
  <si>
    <t>Klinz Tanquis</t>
  </si>
  <si>
    <t>Sales Demo</t>
  </si>
  <si>
    <t>Alarde</t>
  </si>
  <si>
    <t>Ralph</t>
  </si>
  <si>
    <t>Omana</t>
  </si>
  <si>
    <t>ralphalarde@gmail.com</t>
  </si>
  <si>
    <t>Musician</t>
  </si>
  <si>
    <t>DV ROB - DBS</t>
  </si>
  <si>
    <t>Angeli Gonzaga</t>
  </si>
  <si>
    <t>Failed OV Blue | Failed OV DBS</t>
  </si>
  <si>
    <t>Sombadon</t>
  </si>
  <si>
    <t>John Anthony</t>
  </si>
  <si>
    <t>Tejero</t>
  </si>
  <si>
    <t>Healthnet, Backbrace</t>
  </si>
  <si>
    <t>Barrio Bistro Lanang</t>
  </si>
  <si>
    <t>H.H Jayvee</t>
  </si>
  <si>
    <t>Failed Commitment</t>
  </si>
  <si>
    <t>Karon</t>
  </si>
  <si>
    <t>Princess Lyka</t>
  </si>
  <si>
    <t>Uy</t>
  </si>
  <si>
    <t>H.H Maeple</t>
  </si>
  <si>
    <t>Palmera</t>
  </si>
  <si>
    <t>Lea Aae</t>
  </si>
  <si>
    <t>Quizada</t>
  </si>
  <si>
    <t>Cashier</t>
  </si>
  <si>
    <t>H.H John Carlo</t>
  </si>
  <si>
    <t>Gallo</t>
  </si>
  <si>
    <t>Richelle</t>
  </si>
  <si>
    <t>Guinanas</t>
  </si>
  <si>
    <t>Manuel</t>
  </si>
  <si>
    <t>Van Hussen</t>
  </si>
  <si>
    <t>Emia</t>
  </si>
  <si>
    <t>Martinez</t>
  </si>
  <si>
    <t>Reygen</t>
  </si>
  <si>
    <t>Marcos</t>
  </si>
  <si>
    <t>Cooperative</t>
  </si>
  <si>
    <t>H.H Kyle</t>
  </si>
  <si>
    <t>Declined due to salary</t>
  </si>
  <si>
    <t>Suriba</t>
  </si>
  <si>
    <t>Edward patrick</t>
  </si>
  <si>
    <t>Parco</t>
  </si>
  <si>
    <t>RTA Workforce</t>
  </si>
  <si>
    <t>H.H Jisa</t>
  </si>
  <si>
    <t>Chan</t>
  </si>
  <si>
    <t>Condeza</t>
  </si>
  <si>
    <t>danicachan18@gmail.com</t>
  </si>
  <si>
    <t>Danica Condeza Chan</t>
  </si>
  <si>
    <t>Geraldine C. Chan</t>
  </si>
  <si>
    <t>CS Account</t>
  </si>
  <si>
    <t>Failed OV</t>
  </si>
  <si>
    <t>Mawarao</t>
  </si>
  <si>
    <t>Fairodz</t>
  </si>
  <si>
    <t>Embil</t>
  </si>
  <si>
    <t>fmawarao30194@gmail.com</t>
  </si>
  <si>
    <t>Expedia</t>
  </si>
  <si>
    <t>H.H Raymond</t>
  </si>
  <si>
    <t>Kamid</t>
  </si>
  <si>
    <t>Noraida</t>
  </si>
  <si>
    <t>H.H Grace</t>
  </si>
  <si>
    <t>Jewel Frondozo-Nayve</t>
  </si>
  <si>
    <t>Failed Clg/Blue OV | JO Hired</t>
  </si>
  <si>
    <t>Marjorie Mae</t>
  </si>
  <si>
    <t>Mutia</t>
  </si>
  <si>
    <t>marj.mtpower@gmail.com</t>
  </si>
  <si>
    <t>Redline</t>
  </si>
  <si>
    <t>DV SM - CLG</t>
  </si>
  <si>
    <t>Mitzi Pabriaga</t>
  </si>
  <si>
    <t>Failed Clg/Blue OV | Failed ID for Comcast</t>
  </si>
  <si>
    <t>Tenorio</t>
  </si>
  <si>
    <t>Germaine Paul</t>
  </si>
  <si>
    <t>Cabigunda</t>
  </si>
  <si>
    <t>gervie3@gmail.com</t>
  </si>
  <si>
    <t>DV CEN - COMCAST NED</t>
  </si>
  <si>
    <t>For OV Comcast</t>
  </si>
  <si>
    <t>Siarez</t>
  </si>
  <si>
    <t>Lylle Michelle</t>
  </si>
  <si>
    <t>Amores</t>
  </si>
  <si>
    <t>lyllemichellesiarez@gmail.com</t>
  </si>
  <si>
    <t>Lylle Michelle Siarez</t>
  </si>
  <si>
    <t>lylleeee</t>
  </si>
  <si>
    <t>itismemichelle</t>
  </si>
  <si>
    <t>Lourd Wally Siarez</t>
  </si>
  <si>
    <t xml:space="preserve"> Sales Associate II</t>
  </si>
  <si>
    <t>Banico</t>
  </si>
  <si>
    <t>Lynn Holly</t>
  </si>
  <si>
    <t>Genoves</t>
  </si>
  <si>
    <t>banicolynnholly@gmail.com</t>
  </si>
  <si>
    <t>Holly Banico</t>
  </si>
  <si>
    <t>imhollyyyyx</t>
  </si>
  <si>
    <t>imhollyyyy</t>
  </si>
  <si>
    <t>Escartin</t>
  </si>
  <si>
    <t>Joeprime</t>
  </si>
  <si>
    <t>Orapa</t>
  </si>
  <si>
    <t>jprimeescartin@gmail.com</t>
  </si>
  <si>
    <t>Joeprime O. Escartin</t>
  </si>
  <si>
    <t>Jose Primo</t>
  </si>
  <si>
    <t>Lou E. Mesa</t>
  </si>
  <si>
    <t>DVSM</t>
  </si>
  <si>
    <t>Fail CLG/Blue; For DBS OV</t>
  </si>
  <si>
    <t>Bellera</t>
  </si>
  <si>
    <t>Kristelle Dyan</t>
  </si>
  <si>
    <t>Cardente</t>
  </si>
  <si>
    <t>kdbellera19@gmail.com</t>
  </si>
  <si>
    <t>Kristelle Dy</t>
  </si>
  <si>
    <t>krisstellebellr</t>
  </si>
  <si>
    <t>Grace Bellera</t>
  </si>
  <si>
    <t>Y 12 mos above</t>
  </si>
  <si>
    <t>Inverted</t>
  </si>
  <si>
    <t>Commitment</t>
  </si>
  <si>
    <t>Bungabong</t>
  </si>
  <si>
    <t>Rhoniel James</t>
  </si>
  <si>
    <t>Nobela</t>
  </si>
  <si>
    <t>rhonieljames.nobela.bungabong@gmail.com</t>
  </si>
  <si>
    <t>rhoniel james nobela bungabong</t>
  </si>
  <si>
    <t>Agnes N. Bungabong</t>
  </si>
  <si>
    <t>Passed CLG; Pending Versant</t>
  </si>
  <si>
    <t>Casila</t>
  </si>
  <si>
    <t>Patrix Alvsch</t>
  </si>
  <si>
    <t>rex_yuri@yahoo.com</t>
  </si>
  <si>
    <t>Patrix Fernandez</t>
  </si>
  <si>
    <t>Joan Balingan</t>
  </si>
  <si>
    <t>AT&amp;T</t>
  </si>
  <si>
    <t>Y 1-5 mos</t>
  </si>
  <si>
    <t>Y 6-11 mo</t>
  </si>
  <si>
    <t>Gucor</t>
  </si>
  <si>
    <t>Mark Joven</t>
  </si>
  <si>
    <t>Bragas</t>
  </si>
  <si>
    <t>markjovengucor08@gmail.com</t>
  </si>
  <si>
    <t>Mark Joven Gucor</t>
  </si>
  <si>
    <t>Lino P. Gucor</t>
  </si>
  <si>
    <t>Maria Fe Rin</t>
  </si>
  <si>
    <t>Ubereats</t>
  </si>
  <si>
    <t>Nagar</t>
  </si>
  <si>
    <t>Rhea Rose</t>
  </si>
  <si>
    <t>Facelo</t>
  </si>
  <si>
    <t>rhearosenagar@gmail.com</t>
  </si>
  <si>
    <t>Rebekah Bernice</t>
  </si>
  <si>
    <t>Rhea Nagar</t>
  </si>
  <si>
    <t>Rhea Rose Nagar</t>
  </si>
  <si>
    <t>Noel Nagar</t>
  </si>
  <si>
    <t>Manager</t>
  </si>
  <si>
    <t>n</t>
  </si>
  <si>
    <t>y</t>
  </si>
  <si>
    <t>Princess Avila</t>
  </si>
  <si>
    <t>Uber Rob</t>
  </si>
  <si>
    <t>Comcast OV</t>
  </si>
  <si>
    <t>Sinining</t>
  </si>
  <si>
    <t>Venus</t>
  </si>
  <si>
    <t>venusining53@gmail.com</t>
  </si>
  <si>
    <t>c-nining venus</t>
  </si>
  <si>
    <t>Nerissa Gomez</t>
  </si>
  <si>
    <t>Comms issue</t>
  </si>
  <si>
    <t>Urmenita</t>
  </si>
  <si>
    <t>Mabayo</t>
  </si>
  <si>
    <t>yanigero@yahoo.com</t>
  </si>
  <si>
    <t>Ra'an YaniG</t>
  </si>
  <si>
    <t>(082)2998646</t>
  </si>
  <si>
    <t>Roque Urmenita</t>
  </si>
  <si>
    <t>Job Order</t>
  </si>
  <si>
    <t>Fail CLG/Blue; Fail DBS</t>
  </si>
  <si>
    <t>Into</t>
  </si>
  <si>
    <t>Juvy</t>
  </si>
  <si>
    <t>Nepal</t>
  </si>
  <si>
    <t>Emma Nepal</t>
  </si>
  <si>
    <t>Retention Specialist</t>
  </si>
  <si>
    <t>Kopiroti</t>
  </si>
  <si>
    <t>H.H Charlene</t>
  </si>
  <si>
    <t>Poor comms</t>
  </si>
  <si>
    <t>Subo</t>
  </si>
  <si>
    <t>Pappay</t>
  </si>
  <si>
    <t>G.</t>
  </si>
  <si>
    <t>leiyahwild@gmail.com</t>
  </si>
  <si>
    <t>Leeyah Wild</t>
  </si>
  <si>
    <t>Busco Gam</t>
  </si>
  <si>
    <t>Teacher</t>
  </si>
  <si>
    <t>JO Hired</t>
  </si>
  <si>
    <t>Suhiera</t>
  </si>
  <si>
    <t>Magelna</t>
  </si>
  <si>
    <t>suhieraabad95@gmail.com</t>
  </si>
  <si>
    <t>Suhiera Abad</t>
  </si>
  <si>
    <t>Jonathan Duran</t>
  </si>
  <si>
    <t>Fail CLG/Blue/ISM; For Comcast Revalidation</t>
  </si>
  <si>
    <t>Apad</t>
  </si>
  <si>
    <t>Aliomar</t>
  </si>
  <si>
    <t>Lumanggal</t>
  </si>
  <si>
    <t>aliomarapad@gmail.com</t>
  </si>
  <si>
    <t>Ali Ali Ali</t>
  </si>
  <si>
    <t>Lee Castillo</t>
  </si>
  <si>
    <t>Rabaiya L. Apad</t>
  </si>
  <si>
    <t>Trainer</t>
  </si>
  <si>
    <t>Christine Mae Sencil</t>
  </si>
  <si>
    <t>DTV Mob</t>
  </si>
  <si>
    <t>Arellano</t>
  </si>
  <si>
    <t>Chuck Roland</t>
  </si>
  <si>
    <t>Nabua</t>
  </si>
  <si>
    <t>chuckiebigboy@gmail.com</t>
  </si>
  <si>
    <t>Chuck Roland Nabua Arellano</t>
  </si>
  <si>
    <t>Alma Arellano</t>
  </si>
  <si>
    <t>starter</t>
  </si>
  <si>
    <t>College graduate</t>
  </si>
  <si>
    <t>Kirsteen Bernardino</t>
  </si>
  <si>
    <t>Comcast Ned</t>
  </si>
  <si>
    <t>Café</t>
  </si>
  <si>
    <t>Cherelyn</t>
  </si>
  <si>
    <t>dela Torre</t>
  </si>
  <si>
    <t>cafecherelyn@gmail.com</t>
  </si>
  <si>
    <t>namche dela torre</t>
  </si>
  <si>
    <t>Jeremias P. Café</t>
  </si>
  <si>
    <t>brgy. Secretary</t>
  </si>
  <si>
    <t>Castardo</t>
  </si>
  <si>
    <t>Nicah</t>
  </si>
  <si>
    <t>nicahcastardo.nc@gmail.com</t>
  </si>
  <si>
    <t>Kaye Park</t>
  </si>
  <si>
    <t>meltysone24</t>
  </si>
  <si>
    <t>Mercy Castardo</t>
  </si>
  <si>
    <t>Failed DBS</t>
  </si>
  <si>
    <t>Dafilmoto</t>
  </si>
  <si>
    <t>Kaye</t>
  </si>
  <si>
    <t>Baroja</t>
  </si>
  <si>
    <t>dafilmotokaye@gmail.com</t>
  </si>
  <si>
    <t>Kaye Baroja Dafilmoto</t>
  </si>
  <si>
    <t>Kaye Dafilmoto</t>
  </si>
  <si>
    <t>kaye.dafilmoto</t>
  </si>
  <si>
    <t>Maria Rosanna Dafilmoto</t>
  </si>
  <si>
    <t>Marian Minette Villanueva</t>
  </si>
  <si>
    <t>Uber Centrale</t>
  </si>
  <si>
    <t>Caliwan</t>
  </si>
  <si>
    <t>suhiera m. abad</t>
  </si>
  <si>
    <t>Vizcayno</t>
  </si>
  <si>
    <t>Michael Joseph</t>
  </si>
  <si>
    <t>Torejas</t>
  </si>
  <si>
    <t>babe091894@gmail.com</t>
  </si>
  <si>
    <t>Vizcayno Michael Joseph</t>
  </si>
  <si>
    <t>na</t>
  </si>
  <si>
    <t>Judito Vizcayno</t>
  </si>
  <si>
    <t>profiling</t>
  </si>
  <si>
    <t>rescheduled</t>
  </si>
  <si>
    <t>good comms with minor lapses; showed good commitment; has CCE, handling a cs acct; currently employed but willing to transfer after done rendering - will be done by 16th or 17th of july</t>
  </si>
  <si>
    <t>Palen</t>
  </si>
  <si>
    <t>Frex Ian</t>
  </si>
  <si>
    <t>Opon</t>
  </si>
  <si>
    <t>frexianpalen13@gmail.com</t>
  </si>
  <si>
    <t>Zenaida Palen</t>
  </si>
  <si>
    <t>Netspend</t>
  </si>
  <si>
    <t>Serenio</t>
  </si>
  <si>
    <t>Sandro Marc</t>
  </si>
  <si>
    <t>Juanich</t>
  </si>
  <si>
    <t>Serenioamadeus@gmail.com</t>
  </si>
  <si>
    <t>KiDD Serenio</t>
  </si>
  <si>
    <t>Ma. Joanna Serenio</t>
  </si>
  <si>
    <t>Jello Kieth Baste</t>
  </si>
  <si>
    <t>ATT UVB</t>
  </si>
  <si>
    <t>Dagoc</t>
  </si>
  <si>
    <t>John Mervin</t>
  </si>
  <si>
    <t>Holanda</t>
  </si>
  <si>
    <t>jhanmervz@gmail.com</t>
  </si>
  <si>
    <t>jhanmervz</t>
  </si>
  <si>
    <t>Maricar Y. Dagoc</t>
  </si>
  <si>
    <t>Seaman</t>
  </si>
  <si>
    <t>8 years</t>
  </si>
  <si>
    <t>Indira Amilul</t>
  </si>
  <si>
    <t>Uber Cen</t>
  </si>
  <si>
    <t>WO July 1</t>
  </si>
  <si>
    <t>Mariano</t>
  </si>
  <si>
    <t>Elaisha Shanine</t>
  </si>
  <si>
    <t>Apao</t>
  </si>
  <si>
    <t>elaiishanine22@gmail.com</t>
  </si>
  <si>
    <t>elaiishaaninee</t>
  </si>
  <si>
    <t>Ma. Leslie A. Mariano</t>
  </si>
  <si>
    <t>Talent Acquisition</t>
  </si>
  <si>
    <t>Entero</t>
  </si>
  <si>
    <t>Lembejelle</t>
  </si>
  <si>
    <t>Cabahug</t>
  </si>
  <si>
    <t>entero_14@yahoo.com</t>
  </si>
  <si>
    <t>Lembejelle Cabahug Entero</t>
  </si>
  <si>
    <t>Reymar Gerali</t>
  </si>
  <si>
    <t>Carballo</t>
  </si>
  <si>
    <t>Jheli May</t>
  </si>
  <si>
    <t>Mejorada</t>
  </si>
  <si>
    <t>cjhelimay@gmail.com</t>
  </si>
  <si>
    <t>Jheli May Mejorada Carballo</t>
  </si>
  <si>
    <t>Jhenilyn Zapico</t>
  </si>
  <si>
    <t>CSR</t>
  </si>
  <si>
    <t>walk_in</t>
  </si>
  <si>
    <t>Failed CLG; Uber Cen</t>
  </si>
  <si>
    <t>Villarino</t>
  </si>
  <si>
    <t>Spencer</t>
  </si>
  <si>
    <t>spencervillarino98@gmail.com</t>
  </si>
  <si>
    <t>Key Spencer</t>
  </si>
  <si>
    <t>Armando Villarino</t>
  </si>
  <si>
    <t>Care</t>
  </si>
  <si>
    <t>Azon's</t>
  </si>
  <si>
    <t>H.H Richie</t>
  </si>
  <si>
    <t>For CLG</t>
  </si>
  <si>
    <t>Cubio</t>
  </si>
  <si>
    <t>Maria Beverly</t>
  </si>
  <si>
    <t>Responso</t>
  </si>
  <si>
    <t>mbcubio@gmail.com</t>
  </si>
  <si>
    <t>Maria Bev</t>
  </si>
  <si>
    <t>Bernard Cubio</t>
  </si>
  <si>
    <t>T-Mobile</t>
  </si>
  <si>
    <t>H.H Nazarette</t>
  </si>
  <si>
    <t>Failed II/ID - shifter 1 (only has 5 months straight work experience under 1 company, has other experiences in other companies too) commitment issues - sees no reason to leave current employer, short stints in previous companies worked for; some comms issues; interested in AT&amp;T account but does not meet qualifications</t>
  </si>
  <si>
    <t>Alibangbang</t>
  </si>
  <si>
    <t>Stephen</t>
  </si>
  <si>
    <t>stephenalibangbang@gmail.com</t>
  </si>
  <si>
    <t>Leticia Alibangbang</t>
  </si>
  <si>
    <t>data retriever, macy's, 1-800 flowers, AT&amp;T Blue</t>
  </si>
  <si>
    <t>Y 1-5 months</t>
  </si>
  <si>
    <t>inverted</t>
  </si>
  <si>
    <t>social media</t>
  </si>
  <si>
    <t>facebook</t>
  </si>
  <si>
    <t>Winston Reeco</t>
  </si>
  <si>
    <t>Jewel Frondozo</t>
  </si>
  <si>
    <t>Failed CLG/ISM; JO Hired Uber Cen</t>
  </si>
  <si>
    <t>Panumpang</t>
  </si>
  <si>
    <t>Ohmar Ryan</t>
  </si>
  <si>
    <t>Condinato</t>
  </si>
  <si>
    <t>pinkblushyanee@yahoo.com</t>
  </si>
  <si>
    <t>Ohmar Panumpang</t>
  </si>
  <si>
    <t>yanee</t>
  </si>
  <si>
    <t>Teresa Panumpang</t>
  </si>
  <si>
    <t>d</t>
  </si>
  <si>
    <t>Karla May Surmila Mallo</t>
  </si>
  <si>
    <t>Gurieza</t>
  </si>
  <si>
    <t>Antonio III</t>
  </si>
  <si>
    <t>antoniogurieza@yahoo.com</t>
  </si>
  <si>
    <t>antonio gurieza</t>
  </si>
  <si>
    <t>ANTONY</t>
  </si>
  <si>
    <t>Rachel Anne Gurieza</t>
  </si>
  <si>
    <t>zaspa</t>
  </si>
  <si>
    <t>Rivero</t>
  </si>
  <si>
    <t>zaspavenus@yahoo.com</t>
  </si>
  <si>
    <t>venus zee</t>
  </si>
  <si>
    <t>vnszsp</t>
  </si>
  <si>
    <t xml:space="preserve">vivian resurreccion </t>
  </si>
  <si>
    <t>Noel Jagunos</t>
  </si>
  <si>
    <t>Failed CLG; Failed comcast</t>
  </si>
  <si>
    <t>Docor</t>
  </si>
  <si>
    <t>Allen</t>
  </si>
  <si>
    <t>Larigo</t>
  </si>
  <si>
    <t>allendocor1296@gmail.com</t>
  </si>
  <si>
    <t>Jocelyn Docor</t>
  </si>
  <si>
    <t>DV SM - AT&amp;T Blue</t>
  </si>
  <si>
    <t>Passed Blue; Pending Berlitz</t>
  </si>
  <si>
    <t>Malik</t>
  </si>
  <si>
    <t>Warren James</t>
  </si>
  <si>
    <t>Guadiz</t>
  </si>
  <si>
    <t>warrenjamesmalik@gmail.com</t>
  </si>
  <si>
    <t xml:space="preserve">Warren Malik </t>
  </si>
  <si>
    <t xml:space="preserve">N/A </t>
  </si>
  <si>
    <t>N/a</t>
  </si>
  <si>
    <t>Joel S malik Sr.</t>
  </si>
  <si>
    <t>Myca Sumaco</t>
  </si>
  <si>
    <t>Tancongco</t>
  </si>
  <si>
    <t>Wilma Dianne</t>
  </si>
  <si>
    <t>Gomanid</t>
  </si>
  <si>
    <t>wimwim101.dianne@gmail.com</t>
  </si>
  <si>
    <t>Wilma Dianne Gomanid Tancongco</t>
  </si>
  <si>
    <t>Wilma Dianne Tancongco</t>
  </si>
  <si>
    <t>Belma Tancongco</t>
  </si>
  <si>
    <t>Samantha Abastillas</t>
  </si>
  <si>
    <t>DTV TEC</t>
  </si>
  <si>
    <t>Resched WO July 9</t>
  </si>
  <si>
    <t>Corias</t>
  </si>
  <si>
    <t>Noree Gel</t>
  </si>
  <si>
    <t>M</t>
  </si>
  <si>
    <t>ncorias13@gmail.com</t>
  </si>
  <si>
    <t>Gabino Sepulveder</t>
  </si>
  <si>
    <t>Comcast/CSR</t>
  </si>
  <si>
    <t xml:space="preserve"> 6 - 11 mos</t>
  </si>
  <si>
    <t>Cuartocruz</t>
  </si>
  <si>
    <t>Abegail</t>
  </si>
  <si>
    <t>abegailcuartocruz@gmail.com</t>
  </si>
  <si>
    <t>Evelyn Cuartocruz</t>
  </si>
  <si>
    <t>Trans Union, Financial Accounts</t>
  </si>
  <si>
    <t>H.H Mary Ann</t>
  </si>
  <si>
    <t>Endrinal</t>
  </si>
  <si>
    <t>Reymar</t>
  </si>
  <si>
    <t>Yu</t>
  </si>
  <si>
    <t>mar_njreceiver@yahoo.com</t>
  </si>
  <si>
    <t>yuri angbalaangbugoy</t>
  </si>
  <si>
    <t>n/an</t>
  </si>
  <si>
    <t>Claudio Iba Sr.</t>
  </si>
  <si>
    <t>Week1</t>
  </si>
  <si>
    <t>MKT PROGRAMS</t>
  </si>
  <si>
    <t>FOR ACTIVE FILE</t>
  </si>
  <si>
    <t>7/2 Failed ISM OV-No to QC- willing to wait til August-For Active File;okay to work in MOA- with billing BG - endorsed for ISM OV - to start ASAP</t>
  </si>
  <si>
    <t>Ido</t>
  </si>
  <si>
    <t>Aljun</t>
  </si>
  <si>
    <t>Estemera</t>
  </si>
  <si>
    <t>idoajo5@yahoo.com</t>
  </si>
  <si>
    <t>Aljun Ido</t>
  </si>
  <si>
    <t>Charlito Sunico</t>
  </si>
  <si>
    <t>PLDT; Sprint; Wellsfargo</t>
  </si>
  <si>
    <t>Sergio Mistranza</t>
  </si>
  <si>
    <t>Angeline Castillo</t>
  </si>
  <si>
    <t>DJO01MC201804111</t>
  </si>
  <si>
    <t>April 2018 Makati Account Associate</t>
  </si>
  <si>
    <t>Makati City</t>
  </si>
  <si>
    <t>7/2/2018 1:47:43 PM</t>
  </si>
  <si>
    <t>IDO</t>
  </si>
  <si>
    <t>ALJUN</t>
  </si>
  <si>
    <t>ESTEMERA</t>
  </si>
  <si>
    <t>297510</t>
  </si>
  <si>
    <t>1200</t>
  </si>
  <si>
    <t>3205 A.MABINI ST. POBLACION, MAKATI CITY</t>
  </si>
  <si>
    <t>METRO MANILA</t>
  </si>
  <si>
    <t>National Capital Region</t>
  </si>
  <si>
    <t>Pagayawan</t>
  </si>
  <si>
    <t>1403</t>
  </si>
  <si>
    <t>P3 MARYCRIS HOMES BUKANDALA, 3 IMUS, CAVITE</t>
  </si>
  <si>
    <t>CAVITE</t>
  </si>
  <si>
    <t>REGION 4A CALABARZON</t>
  </si>
  <si>
    <t>Simunul</t>
  </si>
  <si>
    <t/>
  </si>
  <si>
    <t>Male</t>
  </si>
  <si>
    <t>Cabadbaran City</t>
  </si>
  <si>
    <t>FILIPINO</t>
  </si>
  <si>
    <t>Single</t>
  </si>
  <si>
    <t>PHILIPPINES</t>
  </si>
  <si>
    <t>ROMAN CATHOLIC</t>
  </si>
  <si>
    <t>09566096544</t>
  </si>
  <si>
    <t>IDOAJ05@YAHOO.COM</t>
  </si>
  <si>
    <t>313752207</t>
  </si>
  <si>
    <t>080254998137</t>
  </si>
  <si>
    <t>ALJUN IDO</t>
  </si>
  <si>
    <t>@MEETTAKAHIRO</t>
  </si>
  <si>
    <t>Agent</t>
  </si>
  <si>
    <t>Customer Service</t>
  </si>
  <si>
    <t>20-25K</t>
  </si>
  <si>
    <t>Walk-in</t>
  </si>
  <si>
    <t>Others</t>
  </si>
  <si>
    <t>FLYRINGS</t>
  </si>
  <si>
    <t xml:space="preserve">SERGIO </t>
  </si>
  <si>
    <t>As soon as possible</t>
  </si>
  <si>
    <t>MOA</t>
  </si>
  <si>
    <t>Makati</t>
  </si>
  <si>
    <t xml:space="preserve">CAVITE STATE UNIVERSITY; </t>
  </si>
  <si>
    <t xml:space="preserve">College Undergraduate; </t>
  </si>
  <si>
    <t xml:space="preserve">LTO COMPOUND, PALICO, IMUS, CAVITE; </t>
  </si>
  <si>
    <t xml:space="preserve">BUSINESS MANAGEMENT; </t>
  </si>
  <si>
    <t xml:space="preserve">03/01/2012; </t>
  </si>
  <si>
    <t>No</t>
  </si>
  <si>
    <t>Yes</t>
  </si>
  <si>
    <t>2 years and up</t>
  </si>
  <si>
    <t xml:space="preserve">SYKES ASIA INC.; FIS GLOBAL SOLUTION; SPICRM; </t>
  </si>
  <si>
    <t xml:space="preserve">WCC, SHAW BLVD, MANDALUYONG CITY; MAKATI CITY; MAKATI CITY; </t>
  </si>
  <si>
    <t xml:space="preserve">Agent; Agent; Agent; </t>
  </si>
  <si>
    <t xml:space="preserve">Financial; Customer Service; Customer Service; </t>
  </si>
  <si>
    <t xml:space="preserve">WELLSFARGO-WELLSTRADE; SPRINT; PLDT; </t>
  </si>
  <si>
    <t xml:space="preserve">03/27/2017; 01/17/2016; 09/05/2014; </t>
  </si>
  <si>
    <t xml:space="preserve">12/20/2017; 01/12/2017; 11/05/2015; </t>
  </si>
  <si>
    <t xml:space="preserve">Account Pulled Out; Personal Reasons; Salary; </t>
  </si>
  <si>
    <t xml:space="preserve">24,500; 14,000; 10,000; </t>
  </si>
  <si>
    <t xml:space="preserve">N/A; N/A; N/A; </t>
  </si>
  <si>
    <t>ADELINA</t>
  </si>
  <si>
    <t>BERNAT</t>
  </si>
  <si>
    <t xml:space="preserve">BON BRIAN TALIDON; </t>
  </si>
  <si>
    <t xml:space="preserve">N/A; </t>
  </si>
  <si>
    <t xml:space="preserve">09270054326; </t>
  </si>
  <si>
    <t>In Progress</t>
  </si>
  <si>
    <t xml:space="preserve">Moved from JobId:157 by Sebastian.Collado@vxi.com(Sebastian.Collado@vxi.com); okay to work in MOA- will billing BG - endorsed for ISM OV - to start ASAP(Angeline.Castillo@vxi.com); </t>
  </si>
  <si>
    <t>with OV</t>
  </si>
  <si>
    <t xml:space="preserve">1st app - heard good feedbacks - saw opening in FB - after initial become Not interested - false advertisment in want he saw; eyeing for 30k basic in MKT site; declined MOA and QC - too far; lives in Pasig </t>
  </si>
  <si>
    <t>Dela Paz</t>
  </si>
  <si>
    <t>Sean Julian</t>
  </si>
  <si>
    <t>sean_delapaz12@gmail.com</t>
  </si>
  <si>
    <t>Sean Julian Dela Paz</t>
  </si>
  <si>
    <t>Melody Duran</t>
  </si>
  <si>
    <t>Sprint; UK financial</t>
  </si>
  <si>
    <t>Yellow cab market market</t>
  </si>
  <si>
    <t>Jen Ducay (creatif)</t>
  </si>
  <si>
    <t>7/2/2018 2:23:12 PM</t>
  </si>
  <si>
    <t>297630</t>
  </si>
  <si>
    <t>1600</t>
  </si>
  <si>
    <t>310 B Dr. Sixto Antonio Ave. Caniogan Pasig City</t>
  </si>
  <si>
    <t>Wao</t>
  </si>
  <si>
    <t>Same as above</t>
  </si>
  <si>
    <t>08/12/1988</t>
  </si>
  <si>
    <t>Mandaluyong</t>
  </si>
  <si>
    <t>Filipino</t>
  </si>
  <si>
    <t>09459774090</t>
  </si>
  <si>
    <t>6349879</t>
  </si>
  <si>
    <t>sean.delapaz12@gmail.com</t>
  </si>
  <si>
    <t>35000</t>
  </si>
  <si>
    <t>Events</t>
  </si>
  <si>
    <t>Job Caravan</t>
  </si>
  <si>
    <t>Yellow Cab Market Market</t>
  </si>
  <si>
    <t>Jhen Duccay Creatif</t>
  </si>
  <si>
    <t xml:space="preserve">Arellano University; </t>
  </si>
  <si>
    <t xml:space="preserve">Graduate 4 or 5-year course; </t>
  </si>
  <si>
    <t xml:space="preserve">Pag-asa St., Caniogan, Pasig City; </t>
  </si>
  <si>
    <t xml:space="preserve">Bachelor of Science in Nursing; </t>
  </si>
  <si>
    <t xml:space="preserve">04/01/2013; </t>
  </si>
  <si>
    <t xml:space="preserve">Intelenet Global Solution; </t>
  </si>
  <si>
    <t xml:space="preserve">Le Grand ave. Mckinley West, Mckinley hills, Taguig City.; </t>
  </si>
  <si>
    <t xml:space="preserve">Non-agent; </t>
  </si>
  <si>
    <t xml:space="preserve">Operations; </t>
  </si>
  <si>
    <t xml:space="preserve">UK-Financial Account; </t>
  </si>
  <si>
    <t xml:space="preserve">07/11/2016; </t>
  </si>
  <si>
    <t xml:space="preserve">06/19/2018; </t>
  </si>
  <si>
    <t xml:space="preserve">Family Reasons; </t>
  </si>
  <si>
    <t xml:space="preserve">Php 39,000.00; </t>
  </si>
  <si>
    <t xml:space="preserve">HMO with free dependent; </t>
  </si>
  <si>
    <t>Evangelina</t>
  </si>
  <si>
    <t>Punzalan</t>
  </si>
  <si>
    <t xml:space="preserve">Melody Carla Duran; </t>
  </si>
  <si>
    <t xml:space="preserve">Partner; </t>
  </si>
  <si>
    <t xml:space="preserve">09459774090; </t>
  </si>
  <si>
    <t xml:space="preserve">; ; </t>
  </si>
  <si>
    <t>Decline</t>
  </si>
  <si>
    <t>NO</t>
  </si>
  <si>
    <t>YES</t>
  </si>
  <si>
    <t>applied with her friend Sean Julian - also declined the post - saw a false advertisment</t>
  </si>
  <si>
    <t>Melody Carla</t>
  </si>
  <si>
    <t>De Veyra</t>
  </si>
  <si>
    <t>Melody.duran@gmail.com</t>
  </si>
  <si>
    <t>melody.duran10@gmail.com</t>
  </si>
  <si>
    <t>Assurance Wirelss; Humana</t>
  </si>
  <si>
    <t>7/2/2018 2:32:50 PM</t>
  </si>
  <si>
    <t>297631</t>
  </si>
  <si>
    <t>310B dr. Sixto Antonio Ave. Caniogan Pasig City</t>
  </si>
  <si>
    <t>310B Dr. Sixto Antonio Ave. Caniogan Pasig City</t>
  </si>
  <si>
    <t>Female</t>
  </si>
  <si>
    <t>Pasig</t>
  </si>
  <si>
    <t>634 9879</t>
  </si>
  <si>
    <t>28000</t>
  </si>
  <si>
    <t>yellow cab market market</t>
  </si>
  <si>
    <t>jhen ducay (creatif)</t>
  </si>
  <si>
    <t xml:space="preserve">Rizal Technological University; Rizal High School; </t>
  </si>
  <si>
    <t xml:space="preserve">College Undergraduate; High School Graduate; </t>
  </si>
  <si>
    <t xml:space="preserve">Brgy. Barangka Mandaluyong City; Dr. Sixto Antonio Ave Caniogan Pasig City; </t>
  </si>
  <si>
    <t xml:space="preserve">BS HRM; ; </t>
  </si>
  <si>
    <t xml:space="preserve">03/30/2012; 03/30/2007; </t>
  </si>
  <si>
    <t xml:space="preserve">Results Manila; Hinduja Global Solutions; </t>
  </si>
  <si>
    <t xml:space="preserve">E. Rodriguez JR., Cor. Ortigas Ave Ext. Brgy Ugong Pasig City; Brgy Ugong Norte Eastwood Libis, Quezon City; </t>
  </si>
  <si>
    <t xml:space="preserve">Agent; Agent; </t>
  </si>
  <si>
    <t xml:space="preserve">Customer Service; Customer Service; </t>
  </si>
  <si>
    <t xml:space="preserve">06/05/2015; 06/05/2014; </t>
  </si>
  <si>
    <t xml:space="preserve">01/18/2017; 03/18/2015; </t>
  </si>
  <si>
    <t xml:space="preserve">Others; Personal Reasons; </t>
  </si>
  <si>
    <t xml:space="preserve">25000; 19000; </t>
  </si>
  <si>
    <t>Sandra</t>
  </si>
  <si>
    <t xml:space="preserve">Sean Julian Dela Paz; </t>
  </si>
  <si>
    <t xml:space="preserve">Live-in Partner; </t>
  </si>
  <si>
    <t xml:space="preserve">Frances Nica Calabia; Amiel Henley; Sean Julian Dela Paz; ; </t>
  </si>
  <si>
    <t xml:space="preserve">Team Leader; Analyst; Team Leader; ; </t>
  </si>
  <si>
    <t xml:space="preserve">The Results Inc; United Health Group; The Results; ; </t>
  </si>
  <si>
    <t xml:space="preserve">09982450459; 09980131923; 09459774090; ; </t>
  </si>
  <si>
    <t>FA - NAWC (II)</t>
  </si>
  <si>
    <t>positive drug test last Apr 2018</t>
  </si>
  <si>
    <t>Umerez</t>
  </si>
  <si>
    <t>James Reupert</t>
  </si>
  <si>
    <t xml:space="preserve"> NA</t>
  </si>
  <si>
    <t>jamesthegreatumerez@gmail.com</t>
  </si>
  <si>
    <t>Thea Vivien Marcelo</t>
  </si>
  <si>
    <t>7/2/2018 8:13:56 PM</t>
  </si>
  <si>
    <t>297825</t>
  </si>
  <si>
    <t>1300</t>
  </si>
  <si>
    <t>Blk. 16 Lot 48, GHQ Village, Brgy. Katuparan, Taguig City</t>
  </si>
  <si>
    <t>Datu Odin Sinsuat(dinaig)</t>
  </si>
  <si>
    <t>Vinzons</t>
  </si>
  <si>
    <t>IGLESIA NI CRISTO</t>
  </si>
  <si>
    <t>09974878531</t>
  </si>
  <si>
    <t>09555030758</t>
  </si>
  <si>
    <t>jamzthegreatumerez@gmail.com</t>
  </si>
  <si>
    <t>23,000</t>
  </si>
  <si>
    <t>Creatif</t>
  </si>
  <si>
    <t>Quezon City</t>
  </si>
  <si>
    <t xml:space="preserve">Pres. Diosdado Macapagal High School; </t>
  </si>
  <si>
    <t xml:space="preserve">High School Graduate; </t>
  </si>
  <si>
    <t xml:space="preserve">8th St., Brgy. Katuparan, Taguig City; </t>
  </si>
  <si>
    <t xml:space="preserve">03/19/2015; </t>
  </si>
  <si>
    <t>DTV General Marketing</t>
  </si>
  <si>
    <t>1-2 years</t>
  </si>
  <si>
    <t xml:space="preserve">Alorica; </t>
  </si>
  <si>
    <t xml:space="preserve">Makati; </t>
  </si>
  <si>
    <t xml:space="preserve">Agent; </t>
  </si>
  <si>
    <t xml:space="preserve">Customer Service; </t>
  </si>
  <si>
    <t xml:space="preserve">T-Mobile Financial Care; </t>
  </si>
  <si>
    <t xml:space="preserve">03/18/2016; </t>
  </si>
  <si>
    <t xml:space="preserve">01/29/2018; </t>
  </si>
  <si>
    <t xml:space="preserve">19,500; </t>
  </si>
  <si>
    <t xml:space="preserve">; </t>
  </si>
  <si>
    <t>Gigi</t>
  </si>
  <si>
    <t>Bonsay</t>
  </si>
  <si>
    <t xml:space="preserve">Thea Vivien Marcelo; </t>
  </si>
  <si>
    <t xml:space="preserve">Live-in partner; </t>
  </si>
  <si>
    <t xml:space="preserve">09974878531; </t>
  </si>
  <si>
    <t xml:space="preserve">Jerald Gacela; Thea Vivien Marcelo; </t>
  </si>
  <si>
    <t xml:space="preserve">Senior Agent; None; </t>
  </si>
  <si>
    <t xml:space="preserve">Alorica, Makati; None; </t>
  </si>
  <si>
    <t xml:space="preserve">09499787261; 09974878531; </t>
  </si>
  <si>
    <t>FAILED! RUDE - SAID THAT VXI ALWAYS ASKING WITH THE DATES - 2ND TIME TO APPLY. FAILED COMPETENCIES</t>
  </si>
  <si>
    <t>Matanguihan</t>
  </si>
  <si>
    <t>Noli</t>
  </si>
  <si>
    <t>Maralit</t>
  </si>
  <si>
    <t>telstra expedia siriuis xm bosst hertz</t>
  </si>
  <si>
    <t>Grace Alejo</t>
  </si>
  <si>
    <t>7/2/2018 5:59:51 PM</t>
  </si>
  <si>
    <t>297761</t>
  </si>
  <si>
    <t>Taguig</t>
  </si>
  <si>
    <t>Malabang</t>
  </si>
  <si>
    <t>BASILAN</t>
  </si>
  <si>
    <t>Autonomous Region in Muslim Mindanao</t>
  </si>
  <si>
    <t>Tabuan-Lasa</t>
  </si>
  <si>
    <t xml:space="preserve">09568696083 </t>
  </si>
  <si>
    <t>noli.matanguihan@gmail.com</t>
  </si>
  <si>
    <t>25</t>
  </si>
  <si>
    <t>MARKET MARKET</t>
  </si>
  <si>
    <t>NA</t>
  </si>
  <si>
    <t xml:space="preserve">NA; </t>
  </si>
  <si>
    <t xml:space="preserve">commitment issue- last BPO was 2016 RFL- studied for a caregiving course cause her sister was planning to ge her abroad; handled local account - poor comms - regional accent and slightly fragmented; skillset not for ISM </t>
  </si>
  <si>
    <t>Vanessa Marie</t>
  </si>
  <si>
    <t>Sari Gumba</t>
  </si>
  <si>
    <t>jl40081@gmail.com</t>
  </si>
  <si>
    <t>Jose Lopez</t>
  </si>
  <si>
    <t>Citibank local; Smart telco</t>
  </si>
  <si>
    <t>Eugene Carl San Juan</t>
  </si>
  <si>
    <t>DTV Movers</t>
  </si>
  <si>
    <t>7/2/2018 4:22:18 PM</t>
  </si>
  <si>
    <t>Sarigumba</t>
  </si>
  <si>
    <t>297721</t>
  </si>
  <si>
    <t>1204</t>
  </si>
  <si>
    <t>4839 Solchuaga St.Brgy Singkamas Makati City</t>
  </si>
  <si>
    <t>4839 Solchuaga</t>
  </si>
  <si>
    <t>07/03/2018</t>
  </si>
  <si>
    <t>Mina</t>
  </si>
  <si>
    <t>Married</t>
  </si>
  <si>
    <t>09952801048</t>
  </si>
  <si>
    <t>1</t>
  </si>
  <si>
    <t>Vmrsl</t>
  </si>
  <si>
    <t>Sales</t>
  </si>
  <si>
    <t>20,000</t>
  </si>
  <si>
    <t>Referral</t>
  </si>
  <si>
    <t>Employee Referral Program</t>
  </si>
  <si>
    <t>Walk in</t>
  </si>
  <si>
    <t>Eugine Carl Sanjuan</t>
  </si>
  <si>
    <t xml:space="preserve">Pines City College Baguio City; </t>
  </si>
  <si>
    <t xml:space="preserve">Associate Degree Graduate; </t>
  </si>
  <si>
    <t xml:space="preserve">Baguio City; </t>
  </si>
  <si>
    <t xml:space="preserve">Midwifery; </t>
  </si>
  <si>
    <t xml:space="preserve">04/08/2008; </t>
  </si>
  <si>
    <t xml:space="preserve">Anchor Collection Services; </t>
  </si>
  <si>
    <t xml:space="preserve"> Malakas Pinyahan Quezon City; </t>
  </si>
  <si>
    <t xml:space="preserve">n/a; </t>
  </si>
  <si>
    <t xml:space="preserve">Citibank account ECA; </t>
  </si>
  <si>
    <t xml:space="preserve">09/09/2009; </t>
  </si>
  <si>
    <t xml:space="preserve">01/15/2015; </t>
  </si>
  <si>
    <t xml:space="preserve">Personal Reasons; </t>
  </si>
  <si>
    <t xml:space="preserve">20,000; </t>
  </si>
  <si>
    <t>Resoso</t>
  </si>
  <si>
    <t>Gondayao</t>
  </si>
  <si>
    <t xml:space="preserve">Jose </t>
  </si>
  <si>
    <t xml:space="preserve">Jose Quelaquil Lopez; </t>
  </si>
  <si>
    <t xml:space="preserve">Husband; </t>
  </si>
  <si>
    <t xml:space="preserve">09957849440; </t>
  </si>
  <si>
    <t xml:space="preserve">Johnsonwill Deborja; Jennybee Tugade; </t>
  </si>
  <si>
    <t xml:space="preserve">Associate; Staff; </t>
  </si>
  <si>
    <t xml:space="preserve">Smart Telecom; Asia Pasific ; </t>
  </si>
  <si>
    <t xml:space="preserve">09275078561; 09124695029; </t>
  </si>
  <si>
    <t>Had  ahard time expressing thoughts in English,Grammar lapses,Strong Rigonal Accent</t>
  </si>
  <si>
    <t>Melendres</t>
  </si>
  <si>
    <t>Allan Andrew</t>
  </si>
  <si>
    <t>dark.lanskie123@gmail.com</t>
  </si>
  <si>
    <t>Rebecca Dayadas</t>
  </si>
  <si>
    <t>Malls, Admin Jobs</t>
  </si>
  <si>
    <t>Liam Nicolas Mondaya</t>
  </si>
  <si>
    <t>Legacy</t>
  </si>
  <si>
    <t>Annah Martin</t>
  </si>
  <si>
    <t>7/2/2018 11:29:38 AM</t>
  </si>
  <si>
    <t>297479</t>
  </si>
  <si>
    <t>1004</t>
  </si>
  <si>
    <t>2492 Rosa Mayo St. Cor. Estrada St. Malate Manila</t>
  </si>
  <si>
    <t>Poona Bayabao</t>
  </si>
  <si>
    <t>8100</t>
  </si>
  <si>
    <t>Purok Durian Seminary Drive Barangay Magugpo North Tagum City</t>
  </si>
  <si>
    <t>DAVAO DEL NORTE</t>
  </si>
  <si>
    <t>Davao Region</t>
  </si>
  <si>
    <t>Rapu-Rapu</t>
  </si>
  <si>
    <t>04/02/1989</t>
  </si>
  <si>
    <t>Tagum City</t>
  </si>
  <si>
    <t>filipino</t>
  </si>
  <si>
    <t>09169158490</t>
  </si>
  <si>
    <t>Technical Support</t>
  </si>
  <si>
    <t>sales</t>
  </si>
  <si>
    <t>16000 to 18000</t>
  </si>
  <si>
    <t>walk in</t>
  </si>
  <si>
    <t>Liam Nicolas C. Mondaya</t>
  </si>
  <si>
    <t xml:space="preserve">Tagum City Institute of Technology Foundation Inc.,; </t>
  </si>
  <si>
    <t xml:space="preserve">Pereyras Terminal Tagum City; </t>
  </si>
  <si>
    <t xml:space="preserve">Computer Hardware Servicing NCII; </t>
  </si>
  <si>
    <t xml:space="preserve">03/09/2010; </t>
  </si>
  <si>
    <t>no</t>
  </si>
  <si>
    <t xml:space="preserve">Ace Conglomerate Distributors Inc.; </t>
  </si>
  <si>
    <t xml:space="preserve">Mirafuentes Tagum City; </t>
  </si>
  <si>
    <t xml:space="preserve">Sales; </t>
  </si>
  <si>
    <t xml:space="preserve">nestle products; </t>
  </si>
  <si>
    <t xml:space="preserve">06/06/2016; </t>
  </si>
  <si>
    <t xml:space="preserve">03/10/2017; </t>
  </si>
  <si>
    <t xml:space="preserve">9600/month; </t>
  </si>
  <si>
    <t xml:space="preserve">22000; </t>
  </si>
  <si>
    <t>Alijandra</t>
  </si>
  <si>
    <t>Suson</t>
  </si>
  <si>
    <t xml:space="preserve">Rebecca G. Dayadas; </t>
  </si>
  <si>
    <t xml:space="preserve">Live In partner; </t>
  </si>
  <si>
    <t xml:space="preserve">09486358307; </t>
  </si>
  <si>
    <t xml:space="preserve">Bon Cena; Liam Nicolas C. Mondaya; </t>
  </si>
  <si>
    <t xml:space="preserve">Head Supervisor; TSR; </t>
  </si>
  <si>
    <t xml:space="preserve">Ace Conglomerate Distributors Inc., Tagum City; VXI; </t>
  </si>
  <si>
    <t xml:space="preserve">n/a; n/a; </t>
  </si>
  <si>
    <t>Poor Comms; grammar and pron lapses,stutters a lot; f/p-v/b</t>
  </si>
  <si>
    <t>Bidlan</t>
  </si>
  <si>
    <t>Redelyn</t>
  </si>
  <si>
    <t>redelyn.bidlan5@gmail.com</t>
  </si>
  <si>
    <t>Lilia Cardenas</t>
  </si>
  <si>
    <t>Manufacturing,Admin Jobs</t>
  </si>
  <si>
    <t>7/2/2018 11:27:59 AM</t>
  </si>
  <si>
    <t>BIDLAN</t>
  </si>
  <si>
    <t>REDELYN</t>
  </si>
  <si>
    <t>LORENZO</t>
  </si>
  <si>
    <t>297484</t>
  </si>
  <si>
    <t>1007</t>
  </si>
  <si>
    <t>Paco, Manila</t>
  </si>
  <si>
    <t>BULACAN</t>
  </si>
  <si>
    <t>Central Luzon</t>
  </si>
  <si>
    <t>2800</t>
  </si>
  <si>
    <t>Bangued Abra</t>
  </si>
  <si>
    <t>ABRA</t>
  </si>
  <si>
    <t>Cordillera Administrative Region</t>
  </si>
  <si>
    <t>Picong</t>
  </si>
  <si>
    <t>07/01/2018</t>
  </si>
  <si>
    <t>01/171994</t>
  </si>
  <si>
    <t>09553457153</t>
  </si>
  <si>
    <t>09471001482</t>
  </si>
  <si>
    <t>redelyn.bidlan.5@gmail.com</t>
  </si>
  <si>
    <t>redelyn.bidlan.5</t>
  </si>
  <si>
    <t>16,000-19,000</t>
  </si>
  <si>
    <t>Liam Nicholas Mondaya</t>
  </si>
  <si>
    <t xml:space="preserve">Philippine Christian University; </t>
  </si>
  <si>
    <t xml:space="preserve">Sampaloc I Dasmarinas Cavite; </t>
  </si>
  <si>
    <t xml:space="preserve">BSBA major in Microfinance and Accounting; </t>
  </si>
  <si>
    <t xml:space="preserve">05/29/2018; </t>
  </si>
  <si>
    <t>ADELA</t>
  </si>
  <si>
    <t>VENTURA</t>
  </si>
  <si>
    <t xml:space="preserve">LILIA CARDENAS; </t>
  </si>
  <si>
    <t xml:space="preserve">AUNT; </t>
  </si>
  <si>
    <t xml:space="preserve">0935207611; </t>
  </si>
  <si>
    <t xml:space="preserve">JEANET PARRENIO; LIAM NICHOLAS MONDAYA; </t>
  </si>
  <si>
    <t xml:space="preserve">TEACHER; LEGACY; </t>
  </si>
  <si>
    <t xml:space="preserve">PCU-MANILA; VXI,Makati; </t>
  </si>
  <si>
    <t xml:space="preserve">09208416717; 09156436024; </t>
  </si>
  <si>
    <t>QC - Paypal</t>
  </si>
  <si>
    <t>7/9 employed; 7/2Failed R&amp;M OV; endorsed to QC; For R&amp;M OV; Adapter; with understanding about CS; conversant and can comprehend; okay to work in QC - can start ASAP</t>
  </si>
  <si>
    <t>Andrea Mae</t>
  </si>
  <si>
    <t>gandreamae@gmail.com</t>
  </si>
  <si>
    <t>Apple Garcia</t>
  </si>
  <si>
    <t>Debrice De Lara</t>
  </si>
  <si>
    <t>Admin Job</t>
  </si>
  <si>
    <t>Raquel Singuay</t>
  </si>
  <si>
    <t>DTV ACE</t>
  </si>
  <si>
    <t>7/2/2018 1:33:42 PM</t>
  </si>
  <si>
    <t>garcia</t>
  </si>
  <si>
    <t>andrea mae</t>
  </si>
  <si>
    <t>297583</t>
  </si>
  <si>
    <t>2249 Pasigline St. cor M. Torres Sta. Ana, Manila</t>
  </si>
  <si>
    <t>Saguiaran</t>
  </si>
  <si>
    <t>6100</t>
  </si>
  <si>
    <t>Brgy. Handumanan, Bacolod City</t>
  </si>
  <si>
    <t>Negros Island Region (NIR)</t>
  </si>
  <si>
    <t>06/21/1990</t>
  </si>
  <si>
    <t>Bacolod</t>
  </si>
  <si>
    <t>09194865358</t>
  </si>
  <si>
    <t>0727699914</t>
  </si>
  <si>
    <t>432625517</t>
  </si>
  <si>
    <t>110505735048</t>
  </si>
  <si>
    <t>121088028394</t>
  </si>
  <si>
    <t>Andrea Mae Garcia</t>
  </si>
  <si>
    <t>20000</t>
  </si>
  <si>
    <t xml:space="preserve">Walk In </t>
  </si>
  <si>
    <t xml:space="preserve">Fellowship Baptist College; </t>
  </si>
  <si>
    <t xml:space="preserve">Kabankalan City Negros Occidental; </t>
  </si>
  <si>
    <t xml:space="preserve">B.S Psychology; </t>
  </si>
  <si>
    <t xml:space="preserve">03/30/2012; </t>
  </si>
  <si>
    <t xml:space="preserve">Asian Appraisal Company Inc. ; Rosa Fiore House Corporation; </t>
  </si>
  <si>
    <t xml:space="preserve">Chatham House, Salcedo cor. Valero Makati City ; 5148 Filmore cor. Zobel Roxas Avenue, Palanan, Makati City; </t>
  </si>
  <si>
    <t xml:space="preserve">8868181; 8227116; </t>
  </si>
  <si>
    <t xml:space="preserve">Non-agent; Non-agent; </t>
  </si>
  <si>
    <t xml:space="preserve">Human Resource; Finance; </t>
  </si>
  <si>
    <t xml:space="preserve">02/13/2013; 12/16/2014; </t>
  </si>
  <si>
    <t xml:space="preserve">12/15/2014; 05/05/2018; </t>
  </si>
  <si>
    <t xml:space="preserve">Salary; Management; </t>
  </si>
  <si>
    <t xml:space="preserve">12100; 20000; </t>
  </si>
  <si>
    <t xml:space="preserve">Health Card and Recreational Activities; Employee Discounts; </t>
  </si>
  <si>
    <t xml:space="preserve">Lilibeth </t>
  </si>
  <si>
    <t xml:space="preserve">Debrice De Lara; </t>
  </si>
  <si>
    <t xml:space="preserve">Friend; </t>
  </si>
  <si>
    <t xml:space="preserve">09084181017; </t>
  </si>
  <si>
    <t xml:space="preserve">Maricris Lized Gamundoy; Katrine Jerarde Hernandez; Debrice De Lara; Raquel Singuay; </t>
  </si>
  <si>
    <t xml:space="preserve">HR Coordinator; HR Supervisor; Purchasing Supervisor; CSR; </t>
  </si>
  <si>
    <t xml:space="preserve">Top Team Dynamics Inc./ Makati City; Tony Moly Philippines, Inc/ Makati City; Rosa Fiore House Corporation; Quezon City ; </t>
  </si>
  <si>
    <t xml:space="preserve">09454133684; 09274434968; 09084181017; 09957805655; </t>
  </si>
  <si>
    <t xml:space="preserve">Adapter; with understanding about CS; conversant and can comprehend; okay to work in QC - can start ASAP(Angeline.Castillo@vxi.com); </t>
  </si>
  <si>
    <t>ERP -DTV GM - 1st app - VXI- came from sales ; Not interested - eyeing for a pure inbound sales acct - declined retention- not part of his scope; currently rendering and avail 1st week of Aug - needs to think about it</t>
  </si>
  <si>
    <t>Lajera</t>
  </si>
  <si>
    <t>Salinas</t>
  </si>
  <si>
    <t>larrylajera24@gmail.com</t>
  </si>
  <si>
    <t>Allan Tuazon</t>
  </si>
  <si>
    <t>Dish</t>
  </si>
  <si>
    <t>DTV GM</t>
  </si>
  <si>
    <t>7/2/2018 1:46:42 PM</t>
  </si>
  <si>
    <t>297587</t>
  </si>
  <si>
    <t>1550</t>
  </si>
  <si>
    <t>449 Brgy. San Jose St. Mandaluyong City</t>
  </si>
  <si>
    <t>Pualas</t>
  </si>
  <si>
    <t>LGBT</t>
  </si>
  <si>
    <t>Malasiqui</t>
  </si>
  <si>
    <t>09185400779</t>
  </si>
  <si>
    <t>0238508390</t>
  </si>
  <si>
    <t>322190935</t>
  </si>
  <si>
    <t>010520791170</t>
  </si>
  <si>
    <t>121147698673</t>
  </si>
  <si>
    <t>Larry Lajera</t>
  </si>
  <si>
    <t>DrTV GM</t>
  </si>
  <si>
    <t>23,000-25,000</t>
  </si>
  <si>
    <t xml:space="preserve">Allan Tuazon </t>
  </si>
  <si>
    <t>After 30 business days</t>
  </si>
  <si>
    <t xml:space="preserve">Domingo P. Boquiren Memorial High School; Pangasinan State University; </t>
  </si>
  <si>
    <t xml:space="preserve">High School Graduate; Graduate 4 or 5-year course; </t>
  </si>
  <si>
    <t xml:space="preserve">Umando, Malasiqui, Pangasinan; Bayambang Pangasinan; </t>
  </si>
  <si>
    <t xml:space="preserve">High School Graduate ; Bachelor Of Science In Business Administration; </t>
  </si>
  <si>
    <t xml:space="preserve">05/15/2007; 05/14/2015; </t>
  </si>
  <si>
    <t xml:space="preserve">Spi Crm; </t>
  </si>
  <si>
    <t xml:space="preserve">Makati City; </t>
  </si>
  <si>
    <t xml:space="preserve">Inbound Sales; </t>
  </si>
  <si>
    <t xml:space="preserve">06/10/2015; </t>
  </si>
  <si>
    <t xml:space="preserve">07/02/2018; </t>
  </si>
  <si>
    <t xml:space="preserve">Salary; </t>
  </si>
  <si>
    <t xml:space="preserve">14,000; </t>
  </si>
  <si>
    <t>Lorna</t>
  </si>
  <si>
    <t>Hilario</t>
  </si>
  <si>
    <t xml:space="preserve">Allan Tuazon; Loyd Lajera; </t>
  </si>
  <si>
    <t xml:space="preserve">Friend; Older Brother; </t>
  </si>
  <si>
    <t xml:space="preserve">09159220527; 09062988457; </t>
  </si>
  <si>
    <t xml:space="preserve">Lorna Orio; Lara Angela Umali; n/a; </t>
  </si>
  <si>
    <t xml:space="preserve">Immediate Supervisor; Immediate Supervisor; n/a; </t>
  </si>
  <si>
    <t xml:space="preserve">SPI CRM; SPI CRM; n/a; </t>
  </si>
  <si>
    <t xml:space="preserve">09184601120; 09202011107; n/a; </t>
  </si>
  <si>
    <t>FA - Educational BG (II)</t>
  </si>
  <si>
    <t>1 Yr and 1 sem in college-less than 1 yr CCE-10 mos; can't wait til Aug. needs to start ASAP.</t>
  </si>
  <si>
    <t>Balanoy Jr.</t>
  </si>
  <si>
    <t>Abuyog</t>
  </si>
  <si>
    <t>antonio_balanay@yahoo.com</t>
  </si>
  <si>
    <t>Jirah Blanay</t>
  </si>
  <si>
    <t>ATT; Serius XM</t>
  </si>
  <si>
    <t>Gil Empay Jr.</t>
  </si>
  <si>
    <t>DTV ILG</t>
  </si>
  <si>
    <t>7/2/2018 4:13:06 PM</t>
  </si>
  <si>
    <t>Balanay</t>
  </si>
  <si>
    <t>297705</t>
  </si>
  <si>
    <t>112 E Flores St, Malibay</t>
  </si>
  <si>
    <t>Tugaya</t>
  </si>
  <si>
    <t xml:space="preserve">112 E Flores St, Malibay </t>
  </si>
  <si>
    <t>11/20/1973</t>
  </si>
  <si>
    <t>Manila</t>
  </si>
  <si>
    <t>OTHERS</t>
  </si>
  <si>
    <t>09959885818</t>
  </si>
  <si>
    <t>3314822023</t>
  </si>
  <si>
    <t>215742456</t>
  </si>
  <si>
    <t>010501988214</t>
  </si>
  <si>
    <t>121046159774</t>
  </si>
  <si>
    <t>antonio balanay</t>
  </si>
  <si>
    <t>25,000</t>
  </si>
  <si>
    <t>Gil Empay Jr</t>
  </si>
  <si>
    <t xml:space="preserve">Pasay Taft avenue, Corner Buendia; </t>
  </si>
  <si>
    <t xml:space="preserve">Secondary; </t>
  </si>
  <si>
    <t xml:space="preserve">04/04/1997; </t>
  </si>
  <si>
    <t xml:space="preserve">Results ; </t>
  </si>
  <si>
    <t xml:space="preserve">Q Plaza Mall Cainta City; </t>
  </si>
  <si>
    <t xml:space="preserve">2342768; </t>
  </si>
  <si>
    <t xml:space="preserve">SiruisXM Inbound Sell; </t>
  </si>
  <si>
    <t xml:space="preserve">02/10/2018; </t>
  </si>
  <si>
    <t xml:space="preserve">05/05/2018; </t>
  </si>
  <si>
    <t xml:space="preserve">Seasonal Acount; </t>
  </si>
  <si>
    <t xml:space="preserve">27,000; </t>
  </si>
  <si>
    <t xml:space="preserve">4,000; </t>
  </si>
  <si>
    <t>Corazon</t>
  </si>
  <si>
    <t xml:space="preserve">Jirah Shammah Yadah E Balanay; </t>
  </si>
  <si>
    <t xml:space="preserve">Daugther; </t>
  </si>
  <si>
    <t xml:space="preserve">09959316939; </t>
  </si>
  <si>
    <t xml:space="preserve">Sugar Callejo; Joan Gamay; </t>
  </si>
  <si>
    <t xml:space="preserve">CSR; CSR; </t>
  </si>
  <si>
    <t xml:space="preserve">Omni Globe Intl.; Omni Globe Intl. ; </t>
  </si>
  <si>
    <t xml:space="preserve">09392305257; 0917160618; </t>
  </si>
  <si>
    <t>7/2 Failed ISM OV-No to QC- willing to wait til August-For Active File; SP - commitment - short stints; for ISM OV- residing in San pedro Laguna okay to work in MOA- can start ASAP; s3 - with billing and sales BG</t>
  </si>
  <si>
    <t>Versoza</t>
  </si>
  <si>
    <t>Ernesto</t>
  </si>
  <si>
    <t>Gumboc</t>
  </si>
  <si>
    <t>keji_versoza@yahoo.com</t>
  </si>
  <si>
    <t>Keji_versoza@yahoo.com</t>
  </si>
  <si>
    <t>Zuela Versoza</t>
  </si>
  <si>
    <t>Tmobile; DTV billing; DTV sales; Conns</t>
  </si>
  <si>
    <t>Bert</t>
  </si>
  <si>
    <t>7/2/2018 4:26:27 PM</t>
  </si>
  <si>
    <t>297725</t>
  </si>
  <si>
    <t>4023</t>
  </si>
  <si>
    <t>B-25 Lot-36 Carmel St. Rosario Complex San Pedro Lagun</t>
  </si>
  <si>
    <t>LAGUNA</t>
  </si>
  <si>
    <t>Bombon</t>
  </si>
  <si>
    <t>San Pedro</t>
  </si>
  <si>
    <t>09275888499</t>
  </si>
  <si>
    <t>3429894292</t>
  </si>
  <si>
    <t>310587032</t>
  </si>
  <si>
    <t>010519451226</t>
  </si>
  <si>
    <t>121214017573</t>
  </si>
  <si>
    <t>20k~25k</t>
  </si>
  <si>
    <t>Call out Schedule</t>
  </si>
  <si>
    <t xml:space="preserve">Lyceum of the Philippines - Laguna; </t>
  </si>
  <si>
    <t xml:space="preserve">Km. 54 National Highway Calamba City Laguna; </t>
  </si>
  <si>
    <t xml:space="preserve">BSHM - CLOHS; </t>
  </si>
  <si>
    <t xml:space="preserve">11/01/2011; </t>
  </si>
  <si>
    <t xml:space="preserve">Iqor Dasmariñas; Convergys Alabang 1; Convergys Alabang 1; Teletech; </t>
  </si>
  <si>
    <t xml:space="preserve">SM Dasmariñas; Northgate Cyberzone Alabang Muntinlupa; Northgate Cyberzone Alabang Muntinlupa; Robinson Sta Rosa; </t>
  </si>
  <si>
    <t xml:space="preserve">Agent; Agent; Agent; Agent; </t>
  </si>
  <si>
    <t xml:space="preserve">Customer Service; Customer Service; Customer Service; Customer Service; </t>
  </si>
  <si>
    <t xml:space="preserve">Conns-Collection; Directv- Sales; Directv - Billing; T-Mobile; </t>
  </si>
  <si>
    <t xml:space="preserve">11/01/2017; 09/01/2016; 11/01/2014; 03/01/2014; </t>
  </si>
  <si>
    <t xml:space="preserve">03/01/2018; 03/01/2017; 11/01/2015; 04/01/2014; </t>
  </si>
  <si>
    <t xml:space="preserve">Personal Reasons; Others; ; Failed Training; </t>
  </si>
  <si>
    <t xml:space="preserve">; ; ; ; </t>
  </si>
  <si>
    <t>Zuela</t>
  </si>
  <si>
    <t>Baligwat</t>
  </si>
  <si>
    <t xml:space="preserve">Zuela B. Versoza; </t>
  </si>
  <si>
    <t xml:space="preserve">Mother; </t>
  </si>
  <si>
    <t xml:space="preserve">09153093368; </t>
  </si>
  <si>
    <t xml:space="preserve">Maridar Cornejo; Dan Ronelle Santiago; Carl Samuya; Virginia Marie Puno; N/a; </t>
  </si>
  <si>
    <t xml:space="preserve">CSR; Team Leader; CSR; Team Leader; N/a; </t>
  </si>
  <si>
    <t xml:space="preserve">Infosys; Teletech Sta Rosa; Cognizant Alabang; Convergys Alabang; N/a; </t>
  </si>
  <si>
    <t xml:space="preserve">09161938002; 09352986104; 09268906178; 09176693664; N/a; </t>
  </si>
  <si>
    <t xml:space="preserve">for ISM OV- residing in San pedro Laguna okay to work in MOA- can start ASAP; s3 - with billing and sales BG(Angeline.Castillo@vxi.com); </t>
  </si>
  <si>
    <t>NQ - Less than 1mo re-app (PS)</t>
  </si>
  <si>
    <t>Applied in MOA last June 11-FA-educ-less than 2 yrs in college and less than 1 yr CCE</t>
  </si>
  <si>
    <t>Talidon</t>
  </si>
  <si>
    <t>Bon Bryan</t>
  </si>
  <si>
    <t>Tayopon</t>
  </si>
  <si>
    <t>hashatalidon@gmail.com</t>
  </si>
  <si>
    <t>bonbryantalidon_01@yahoo.com</t>
  </si>
  <si>
    <t>Araceli Talidon</t>
  </si>
  <si>
    <t>Comcast,Sprint,Timewarner,Straight Talk Wireless</t>
  </si>
  <si>
    <t>Mark Jonel Bcali</t>
  </si>
  <si>
    <t>ATT ISM Fiber</t>
  </si>
  <si>
    <t>7/2/2018 4:07:16 PM</t>
  </si>
  <si>
    <t>talidon</t>
  </si>
  <si>
    <t>bon bryan</t>
  </si>
  <si>
    <t>tayopon</t>
  </si>
  <si>
    <t>297708</t>
  </si>
  <si>
    <t>3156 esperanza st brgy kasilawan makati city</t>
  </si>
  <si>
    <t>pescadora st san enrique negros occidental</t>
  </si>
  <si>
    <t>AKLAN</t>
  </si>
  <si>
    <t>Western Visayas</t>
  </si>
  <si>
    <t>Esperanza</t>
  </si>
  <si>
    <t>10/01/2018</t>
  </si>
  <si>
    <t>San Enrique</t>
  </si>
  <si>
    <t>09270054326</t>
  </si>
  <si>
    <t>09217462658</t>
  </si>
  <si>
    <t>23000</t>
  </si>
  <si>
    <t>mark jonel bacli</t>
  </si>
  <si>
    <t>Clark</t>
  </si>
  <si>
    <t xml:space="preserve">la carlota city college; </t>
  </si>
  <si>
    <t xml:space="preserve">lacarlota city negros occidental; </t>
  </si>
  <si>
    <t xml:space="preserve">ab english; </t>
  </si>
  <si>
    <t xml:space="preserve">alorica; </t>
  </si>
  <si>
    <t xml:space="preserve">exportbank makati city; </t>
  </si>
  <si>
    <t xml:space="preserve">comcast; </t>
  </si>
  <si>
    <t xml:space="preserve">03/06/2016; </t>
  </si>
  <si>
    <t xml:space="preserve">02/01/2017; </t>
  </si>
  <si>
    <t xml:space="preserve">25500; </t>
  </si>
  <si>
    <t>araceli</t>
  </si>
  <si>
    <t>pillado</t>
  </si>
  <si>
    <t xml:space="preserve">araceli talidon; </t>
  </si>
  <si>
    <t xml:space="preserve">mother; </t>
  </si>
  <si>
    <t xml:space="preserve">09217462658; </t>
  </si>
  <si>
    <t xml:space="preserve">john paul torrechilla; lheydie joyce saitanan; </t>
  </si>
  <si>
    <t xml:space="preserve">team leader; csr; </t>
  </si>
  <si>
    <t xml:space="preserve">panasiatic/bacolod city; alorica/makati city; </t>
  </si>
  <si>
    <t xml:space="preserve">09060979159; 09276426231; </t>
  </si>
  <si>
    <t>MOA - AT&amp;T ISM (Platinum) SP</t>
  </si>
  <si>
    <t>7/3Failed ISM OV and R&amp;m OV-END APP;trainable comms, slight commitment issues because she wants to pursue her dream of being a police woman</t>
  </si>
  <si>
    <t>Hipitulan</t>
  </si>
  <si>
    <t>Mary Joy</t>
  </si>
  <si>
    <t>mary.joy.hipitulan@yahoo.com</t>
  </si>
  <si>
    <t>maryjoy.hipitulan@yahoo.com</t>
  </si>
  <si>
    <t>Edith Hipitulan</t>
  </si>
  <si>
    <t>Guthy Renker; Teller; Cahsier</t>
  </si>
  <si>
    <t>Bring-A-Buddy</t>
  </si>
  <si>
    <t>Candy Babarin</t>
  </si>
  <si>
    <t>Faye Tabada</t>
  </si>
  <si>
    <t>7/3/2018 4:34:54 PM</t>
  </si>
  <si>
    <t>298154</t>
  </si>
  <si>
    <t>1602</t>
  </si>
  <si>
    <t>#80 Purok 13 South Daang Hari Taguig City</t>
  </si>
  <si>
    <t>09754564381</t>
  </si>
  <si>
    <t>MaryJoy.Hipitulan@yahoo.com</t>
  </si>
  <si>
    <t>21,000</t>
  </si>
  <si>
    <t>Applicant Referral Program</t>
  </si>
  <si>
    <t xml:space="preserve">Taguig City University; </t>
  </si>
  <si>
    <t xml:space="preserve">Gen. Santos Avenue, Central bicutan, Taguig City; </t>
  </si>
  <si>
    <t xml:space="preserve">BS Criminology; </t>
  </si>
  <si>
    <t xml:space="preserve">05/13/2015; </t>
  </si>
  <si>
    <t xml:space="preserve">Convergys; </t>
  </si>
  <si>
    <t xml:space="preserve">02/27/2017; </t>
  </si>
  <si>
    <t xml:space="preserve">06/02/2018; </t>
  </si>
  <si>
    <t xml:space="preserve">Career Growth; </t>
  </si>
  <si>
    <t xml:space="preserve">21,500; </t>
  </si>
  <si>
    <t>Edith</t>
  </si>
  <si>
    <t>Mararac</t>
  </si>
  <si>
    <t xml:space="preserve">Edith A. Hipitulan; </t>
  </si>
  <si>
    <t xml:space="preserve">09120417210; </t>
  </si>
  <si>
    <t xml:space="preserve">; Candy Babarin; </t>
  </si>
  <si>
    <t xml:space="preserve">; Applicant referral; </t>
  </si>
  <si>
    <t xml:space="preserve">; 09439665965; </t>
  </si>
  <si>
    <t xml:space="preserve">trainable comms, persistent to be part of teh PNP, good with basic offer,alright with night shift(Sebastian.Collado@vxi.com); t &amp; th issues
in and on lapses
"s"
"he/she mix ups"
"i am on my mistake"(Sebastian.Collado@vxi.com); </t>
  </si>
  <si>
    <t>MKT PROGRAMS- SP</t>
  </si>
  <si>
    <t>7/3 FAILED ISM OV-FOR ACTIVE FILE-WILLING TO WAIT TIL AUG.;SP commitment - short stints RFL: always compen; okay to work in MOA - and want to start ASAP</t>
  </si>
  <si>
    <t>Lorilla</t>
  </si>
  <si>
    <t>Marcy</t>
  </si>
  <si>
    <t>Banaag</t>
  </si>
  <si>
    <t>lorilla_marcy09@gmail.com</t>
  </si>
  <si>
    <t>Vila Lorilla</t>
  </si>
  <si>
    <t>Cashier; Bell Canada; Samsung; Wellcare</t>
  </si>
  <si>
    <t xml:space="preserve">Angeline Castillo </t>
  </si>
  <si>
    <t>7/3/2018 2:45:10 PM</t>
  </si>
  <si>
    <t>298087</t>
  </si>
  <si>
    <t>1608</t>
  </si>
  <si>
    <t>#7 Jasmin St. De Castro Pasig City</t>
  </si>
  <si>
    <t>0956038</t>
  </si>
  <si>
    <t>09560382346</t>
  </si>
  <si>
    <t>lorilla.marcy09@gmail.com</t>
  </si>
  <si>
    <t>22-23,000</t>
  </si>
  <si>
    <t>Immediate (-21 days process)</t>
  </si>
  <si>
    <t xml:space="preserve">STI COLLEGE CUBAO; </t>
  </si>
  <si>
    <t xml:space="preserve">Cubao, Quezon City; </t>
  </si>
  <si>
    <t xml:space="preserve">Bachelor of Science in Computer Engineering; </t>
  </si>
  <si>
    <t xml:space="preserve">03/10/2013; </t>
  </si>
  <si>
    <t xml:space="preserve">SITEL; RESULTS; </t>
  </si>
  <si>
    <t xml:space="preserve">Eton, Ortigas Pasig City; Ugong, Pasig City; </t>
  </si>
  <si>
    <t xml:space="preserve">BELL; Wellcare; </t>
  </si>
  <si>
    <t xml:space="preserve">04/03/2016; 08/07/2017; </t>
  </si>
  <si>
    <t xml:space="preserve">04/03/2017; 06/27/2018; </t>
  </si>
  <si>
    <t xml:space="preserve">Salary; Salary; </t>
  </si>
  <si>
    <t xml:space="preserve">20,000; 21,000; </t>
  </si>
  <si>
    <t>Vilma</t>
  </si>
  <si>
    <t>Puenliona</t>
  </si>
  <si>
    <t xml:space="preserve">Vilma Lorilla; </t>
  </si>
  <si>
    <t xml:space="preserve">09968107557; </t>
  </si>
  <si>
    <t xml:space="preserve">Joanna Marie Bergantinos; Joanna Marie Bergantinos; </t>
  </si>
  <si>
    <t xml:space="preserve">SITEL; SITEL; </t>
  </si>
  <si>
    <t xml:space="preserve">09266639716; 09266639716; </t>
  </si>
  <si>
    <t xml:space="preserve">SP commitment - short stints RFL: always compen; okay to work in MOA - and want to start ASAP(Angeline.Castillo@vxi.com); </t>
  </si>
  <si>
    <t>MOA - AT&amp;T ISM (Platinum)</t>
  </si>
  <si>
    <t>Jen Arollo</t>
  </si>
  <si>
    <t>Andrew Marzan</t>
  </si>
  <si>
    <t>For ISM OV ; okay to work in MOA; with good CS skills; handled financial and sales account; unemployed for 2yrs - went back to BPO for a stable jobIn-Depth Interview Scheduled</t>
  </si>
  <si>
    <t>Singson</t>
  </si>
  <si>
    <t>Sheila Marie</t>
  </si>
  <si>
    <t>sheilasingsin@yahoomail.com</t>
  </si>
  <si>
    <t>Shiela Singson</t>
  </si>
  <si>
    <t>Marie Ann Singson</t>
  </si>
  <si>
    <t>Sprint; OFW; Hertz; Optus; Paypal</t>
  </si>
  <si>
    <t>7/3/2018 12:42:05 PM</t>
  </si>
  <si>
    <t>298000</t>
  </si>
  <si>
    <t xml:space="preserve">Blk 1 EP Village </t>
  </si>
  <si>
    <t>10/05/1989</t>
  </si>
  <si>
    <t>Gapan City</t>
  </si>
  <si>
    <t>09279748459</t>
  </si>
  <si>
    <t>sheilasingson@ymail.com</t>
  </si>
  <si>
    <t>25000</t>
  </si>
  <si>
    <t xml:space="preserve">Lyceum of the Philippines University; </t>
  </si>
  <si>
    <t xml:space="preserve">Intramuros Manila; </t>
  </si>
  <si>
    <t xml:space="preserve">BS Tourism; </t>
  </si>
  <si>
    <t xml:space="preserve">10/30/2009; </t>
  </si>
  <si>
    <t xml:space="preserve">Sutherland Global Services; 247 INC; C3; </t>
  </si>
  <si>
    <t xml:space="preserve">BGC TAGUIG; Ayala Ave. Makati ; BGC TAGUIG; </t>
  </si>
  <si>
    <t xml:space="preserve">Financial; Sales; Customer Service; </t>
  </si>
  <si>
    <t xml:space="preserve">Paypal UK; OPtus; Hertz; </t>
  </si>
  <si>
    <t xml:space="preserve">02/15/2016; 04/23/2015; 05/18/2013; </t>
  </si>
  <si>
    <t xml:space="preserve">12/28/2016; 01/08/2016; 03/17/2015; </t>
  </si>
  <si>
    <t xml:space="preserve">Personal Reasons; Proximity; Salary; </t>
  </si>
  <si>
    <t xml:space="preserve">23000; 23000; 18000; </t>
  </si>
  <si>
    <t xml:space="preserve">; ; ; </t>
  </si>
  <si>
    <t>Marie Ann</t>
  </si>
  <si>
    <t xml:space="preserve">Marie Ann Singson; </t>
  </si>
  <si>
    <t xml:space="preserve">09218942123; </t>
  </si>
  <si>
    <t xml:space="preserve">For ISM OV ; okay to work in MOA; with good CS skills; handled financial and sales account; unemployed for 2yrs - went back to BPO for a stable job(Angeline.Castillo@vxi.com); </t>
  </si>
  <si>
    <t>Jilbert Buison</t>
  </si>
  <si>
    <t>for ISM OV;  okay to work in MOA and can start ASAP - handled financial account</t>
  </si>
  <si>
    <t>Molina</t>
  </si>
  <si>
    <t>Helen Grace</t>
  </si>
  <si>
    <t>imalen08@gmail.com</t>
  </si>
  <si>
    <t>Helen Molina</t>
  </si>
  <si>
    <t>Ckarl Jessa Molina</t>
  </si>
  <si>
    <t>Frontier; Barkeleys</t>
  </si>
  <si>
    <t>7/3/2018 6:36:22 PM</t>
  </si>
  <si>
    <t>298198</t>
  </si>
  <si>
    <t>1212</t>
  </si>
  <si>
    <t>069 Kalayaan Ave.Pitogo makati</t>
  </si>
  <si>
    <t>Tacloban, Leyte</t>
  </si>
  <si>
    <t>LEYTE</t>
  </si>
  <si>
    <t>Eastern Visayas</t>
  </si>
  <si>
    <t>Santa Magdalena</t>
  </si>
  <si>
    <t>05/28/2018</t>
  </si>
  <si>
    <t>09065638430</t>
  </si>
  <si>
    <t>9581085</t>
  </si>
  <si>
    <t>3355024864</t>
  </si>
  <si>
    <t>470119996</t>
  </si>
  <si>
    <t>121184571101</t>
  </si>
  <si>
    <t>20k to 25k</t>
  </si>
  <si>
    <t>Yellow Market2</t>
  </si>
  <si>
    <t xml:space="preserve">Makati High School ; </t>
  </si>
  <si>
    <t xml:space="preserve">Poblacion Makati; </t>
  </si>
  <si>
    <t xml:space="preserve">03/30/2015; </t>
  </si>
  <si>
    <t xml:space="preserve">West Contact Services/ Alorica; </t>
  </si>
  <si>
    <t xml:space="preserve">Cybergate, Boni Mandaluyong; </t>
  </si>
  <si>
    <t xml:space="preserve">Financial; </t>
  </si>
  <si>
    <t xml:space="preserve">Frontier (Telco ) and Barclays ( Financial ); </t>
  </si>
  <si>
    <t xml:space="preserve">01/15/2016; </t>
  </si>
  <si>
    <t xml:space="preserve">06/11/2018; </t>
  </si>
  <si>
    <t>Castillote</t>
  </si>
  <si>
    <t>Caridad</t>
  </si>
  <si>
    <t>Barquin</t>
  </si>
  <si>
    <t xml:space="preserve">Ckarl Jessa Molina; </t>
  </si>
  <si>
    <t xml:space="preserve">Daughter; </t>
  </si>
  <si>
    <t xml:space="preserve">+639957819248; </t>
  </si>
  <si>
    <t xml:space="preserve">Pamela Disonglo ; ; </t>
  </si>
  <si>
    <t xml:space="preserve">Team Manager; ; </t>
  </si>
  <si>
    <t xml:space="preserve">West Contact Services Alorica- Cybergate Boni Mandaluyong ; ; </t>
  </si>
  <si>
    <t xml:space="preserve">09274725584; ; </t>
  </si>
  <si>
    <t xml:space="preserve">passed ID - okay to work in MOA and can start ASAP - handled financial account (Angeline.Castillo@vxi.com); </t>
  </si>
  <si>
    <t>Grammar and pron lapses; strong regional accent</t>
  </si>
  <si>
    <t>Gallor</t>
  </si>
  <si>
    <t>Justin Raymond</t>
  </si>
  <si>
    <t>Gratil</t>
  </si>
  <si>
    <t>juragg2378@gmail.com</t>
  </si>
  <si>
    <t>Fema Gallor</t>
  </si>
  <si>
    <t>Accounting assistant</t>
  </si>
  <si>
    <t>Raire Roselada</t>
  </si>
  <si>
    <t>7/3/2018 6:05:23 PM</t>
  </si>
  <si>
    <t>GALLOR</t>
  </si>
  <si>
    <t xml:space="preserve">JUSTIN RAYMOND </t>
  </si>
  <si>
    <t>GRATIL</t>
  </si>
  <si>
    <t>298193</t>
  </si>
  <si>
    <t>1218</t>
  </si>
  <si>
    <t>B83 L13 MILKWEED ST BGY RIZAL MAKATI</t>
  </si>
  <si>
    <t>09068780473</t>
  </si>
  <si>
    <t>YELLOW CAB MARKET MARKET</t>
  </si>
  <si>
    <t>CREATIF</t>
  </si>
  <si>
    <t>JUSTIN RAYMOND</t>
  </si>
  <si>
    <t xml:space="preserve">FEMA GALLOR; </t>
  </si>
  <si>
    <t xml:space="preserve">MOTHER; </t>
  </si>
  <si>
    <t xml:space="preserve">09068780473; </t>
  </si>
  <si>
    <t>7/3 Failed ISM OV;Good commsa; soft spoken handled Direct tv and Virgin media</t>
  </si>
  <si>
    <t>Oquias</t>
  </si>
  <si>
    <t>Abenojar</t>
  </si>
  <si>
    <t>akoposibean@gmail.com</t>
  </si>
  <si>
    <t>Donna Katrina Ventura</t>
  </si>
  <si>
    <t>Virgin Media; Direct tv</t>
  </si>
  <si>
    <t>7/3/2018 6:21:19 PM</t>
  </si>
  <si>
    <t>298195</t>
  </si>
  <si>
    <t>1870</t>
  </si>
  <si>
    <t>9Kingship St vermont royale antipolo city</t>
  </si>
  <si>
    <t>3310</t>
  </si>
  <si>
    <t>131 Abenojar St. Rizal East San ISidro isabela</t>
  </si>
  <si>
    <t>ISABELA</t>
  </si>
  <si>
    <t>Cagayan Valley</t>
  </si>
  <si>
    <t>07/26/1992</t>
  </si>
  <si>
    <t>Pilipino</t>
  </si>
  <si>
    <t>09061225091</t>
  </si>
  <si>
    <t>23K</t>
  </si>
  <si>
    <t xml:space="preserve">Isabela State University; </t>
  </si>
  <si>
    <t xml:space="preserve">San Fabian Echague Isabela; </t>
  </si>
  <si>
    <t xml:space="preserve">HRM; </t>
  </si>
  <si>
    <t xml:space="preserve">04/01/2011; </t>
  </si>
  <si>
    <t xml:space="preserve">Accenture; </t>
  </si>
  <si>
    <t xml:space="preserve">Eastwood,Libis,QC; </t>
  </si>
  <si>
    <t xml:space="preserve">Virgin Media; </t>
  </si>
  <si>
    <t xml:space="preserve">12/14/2014; </t>
  </si>
  <si>
    <t xml:space="preserve">07/07/2016; </t>
  </si>
  <si>
    <t xml:space="preserve">26k; </t>
  </si>
  <si>
    <t xml:space="preserve">uncup; </t>
  </si>
  <si>
    <t>Arlen</t>
  </si>
  <si>
    <t>Malate</t>
  </si>
  <si>
    <t xml:space="preserve">Gemiliano Oquias; </t>
  </si>
  <si>
    <t xml:space="preserve">brother; </t>
  </si>
  <si>
    <t xml:space="preserve">09752812005; </t>
  </si>
  <si>
    <t xml:space="preserve">Jomel Mendoza; Lenard Agustin; </t>
  </si>
  <si>
    <t xml:space="preserve">team lead; SME; </t>
  </si>
  <si>
    <t xml:space="preserve">Accenture; Accenture; </t>
  </si>
  <si>
    <t xml:space="preserve">09757307944; 09166110533; </t>
  </si>
  <si>
    <t>MK - DTV RCX SP</t>
  </si>
  <si>
    <t>currently employed and will do immediate of hired; okay to wait /planning to wait until Aug in MKT; for Active File - RCX; SP - comms; commitment; skillset ; 1st app - s3 currently employed and handled all local accounts; comms issue -ave; skillset not for ISM;</t>
  </si>
  <si>
    <t>Idora</t>
  </si>
  <si>
    <t>Nikko</t>
  </si>
  <si>
    <t>Allawigan</t>
  </si>
  <si>
    <t>idoranikko@yahoo.com</t>
  </si>
  <si>
    <t>Carmencia Allawigan</t>
  </si>
  <si>
    <t>PLDT; Globe; Mcdo</t>
  </si>
  <si>
    <t>7/3/2018 6:27:20 PM</t>
  </si>
  <si>
    <t>idora</t>
  </si>
  <si>
    <t>nikko</t>
  </si>
  <si>
    <t>allawigan</t>
  </si>
  <si>
    <t>298197</t>
  </si>
  <si>
    <t>1001</t>
  </si>
  <si>
    <t>2760 old panaderos st. sta ana manila</t>
  </si>
  <si>
    <t>04/10/1991</t>
  </si>
  <si>
    <t>09656055253</t>
  </si>
  <si>
    <t>idoranikko@yahoo,com</t>
  </si>
  <si>
    <t xml:space="preserve">mariano marcos; </t>
  </si>
  <si>
    <t xml:space="preserve">sta ana manila; </t>
  </si>
  <si>
    <t xml:space="preserve">05/30/2007; </t>
  </si>
  <si>
    <t xml:space="preserve">mds call solutions; </t>
  </si>
  <si>
    <t xml:space="preserve">kasilawan makati; </t>
  </si>
  <si>
    <t xml:space="preserve">05/13/2016; </t>
  </si>
  <si>
    <t xml:space="preserve">07/03/2018; </t>
  </si>
  <si>
    <t xml:space="preserve">13,000; </t>
  </si>
  <si>
    <t>carmencita</t>
  </si>
  <si>
    <t>durano</t>
  </si>
  <si>
    <t xml:space="preserve">carmencita allawigan; </t>
  </si>
  <si>
    <t xml:space="preserve">09354366253; </t>
  </si>
  <si>
    <t xml:space="preserve">gilbert panganiban; ; </t>
  </si>
  <si>
    <t xml:space="preserve">09454464815; ; </t>
  </si>
  <si>
    <t>currently employed and willing to wait till Aug; for RCX OV; SP; comms and skillset; 1st app - offsite - declined MOA/QC too far - lives in San Andres Manila;  handling local account</t>
  </si>
  <si>
    <t>Reynancia</t>
  </si>
  <si>
    <t>Adrian</t>
  </si>
  <si>
    <t>Ogoc</t>
  </si>
  <si>
    <t>kyrendrei1129@gmail.com</t>
  </si>
  <si>
    <t>Adrian Reynancia</t>
  </si>
  <si>
    <t>Delia Reynancia</t>
  </si>
  <si>
    <t>Mcdonalds</t>
  </si>
  <si>
    <t>7/3/2018 6:31:02 PM</t>
  </si>
  <si>
    <t xml:space="preserve">Adrian </t>
  </si>
  <si>
    <t>298199</t>
  </si>
  <si>
    <t xml:space="preserve">1178-b, teresita st., malate manila </t>
  </si>
  <si>
    <t>03/11/1992</t>
  </si>
  <si>
    <t>09179227703</t>
  </si>
  <si>
    <t>34-2720670-1</t>
  </si>
  <si>
    <t>414928995</t>
  </si>
  <si>
    <t>01-051346581-0</t>
  </si>
  <si>
    <t>adrian reynancia</t>
  </si>
  <si>
    <t>20-25</t>
  </si>
  <si>
    <t xml:space="preserve">yellow cab market market </t>
  </si>
  <si>
    <t xml:space="preserve">philippine women university ; </t>
  </si>
  <si>
    <t xml:space="preserve">taft ave manila ; </t>
  </si>
  <si>
    <t xml:space="preserve">bs-hrm; </t>
  </si>
  <si>
    <t xml:space="preserve">MDS CALL SOLUTIONS ; </t>
  </si>
  <si>
    <t xml:space="preserve">KASILAWAN MAKATI ; </t>
  </si>
  <si>
    <t xml:space="preserve">MCDELIVERY ; </t>
  </si>
  <si>
    <t xml:space="preserve">09/25/2013; </t>
  </si>
  <si>
    <t xml:space="preserve">12,000; </t>
  </si>
  <si>
    <t xml:space="preserve">1,000; </t>
  </si>
  <si>
    <t>OGOC</t>
  </si>
  <si>
    <t>DELIA</t>
  </si>
  <si>
    <t>ABALOS</t>
  </si>
  <si>
    <t xml:space="preserve">DELIA O.REYNANCIA; </t>
  </si>
  <si>
    <t xml:space="preserve">MOTHER ; </t>
  </si>
  <si>
    <t xml:space="preserve">09054292418; </t>
  </si>
  <si>
    <t xml:space="preserve">MANOLO DEONO ; ; </t>
  </si>
  <si>
    <t xml:space="preserve">TEAM LEADER ; ; </t>
  </si>
  <si>
    <t xml:space="preserve">MDS CALL SOLUTION -KASILAWAN MAKATI ; ; </t>
  </si>
  <si>
    <t xml:space="preserve">09202287960; ; </t>
  </si>
  <si>
    <t>Cleared 07/4</t>
  </si>
  <si>
    <t>no clear CS skills, only handled CS accts for a fly by night company</t>
  </si>
  <si>
    <t>Cadion</t>
  </si>
  <si>
    <t>Rovin Russ</t>
  </si>
  <si>
    <t>Kalaw</t>
  </si>
  <si>
    <t>09755374886</t>
  </si>
  <si>
    <t>rovin.cadion@gmail.com</t>
  </si>
  <si>
    <t>Nerfe Ross Cadion</t>
  </si>
  <si>
    <t>Undergrad - At least 2 yrs</t>
  </si>
  <si>
    <t>Judith</t>
  </si>
  <si>
    <t>Carlos Tinio</t>
  </si>
  <si>
    <t>DJO01MOA201804111</t>
  </si>
  <si>
    <t>April 2018 Mall of Asia Account Associate</t>
  </si>
  <si>
    <t>7/3/2018 3:47:27 PM</t>
  </si>
  <si>
    <t>Rovin</t>
  </si>
  <si>
    <t>Russ</t>
  </si>
  <si>
    <t>298126</t>
  </si>
  <si>
    <t>6106 Col. Santos St. South Cembo, Makati City</t>
  </si>
  <si>
    <t>6106 Col. Santos  St. South Cembo, Makati City</t>
  </si>
  <si>
    <t>Quezon</t>
  </si>
  <si>
    <t>09753374886</t>
  </si>
  <si>
    <t>6212639</t>
  </si>
  <si>
    <t>Market Market, Taguig City</t>
  </si>
  <si>
    <t xml:space="preserve">St. John Bosco I.A.S; </t>
  </si>
  <si>
    <t xml:space="preserve">Guadalupe, Makati City; </t>
  </si>
  <si>
    <t xml:space="preserve">I.T - Computer Programming; </t>
  </si>
  <si>
    <t xml:space="preserve">07/07/2014; </t>
  </si>
  <si>
    <t xml:space="preserve">Gracall MNL ; </t>
  </si>
  <si>
    <t xml:space="preserve">BGC, Taguig City; </t>
  </si>
  <si>
    <t xml:space="preserve">Dating Site; </t>
  </si>
  <si>
    <t xml:space="preserve">01/08/2016; </t>
  </si>
  <si>
    <t xml:space="preserve">02/22/2018; </t>
  </si>
  <si>
    <t xml:space="preserve">14000; </t>
  </si>
  <si>
    <t xml:space="preserve">None; </t>
  </si>
  <si>
    <t>Rovi</t>
  </si>
  <si>
    <t xml:space="preserve">Nerfe Ross K. Cadion; </t>
  </si>
  <si>
    <t xml:space="preserve">Brother; </t>
  </si>
  <si>
    <t xml:space="preserve">09063754474; </t>
  </si>
  <si>
    <t xml:space="preserve">Marjeray Paque; ; </t>
  </si>
  <si>
    <t xml:space="preserve">Data Entry; ; </t>
  </si>
  <si>
    <t xml:space="preserve">Excelinks Business Solution; ; </t>
  </si>
  <si>
    <t xml:space="preserve">09173769224; ; </t>
  </si>
  <si>
    <t>ERP - Dtv Movers; will think about first- not interested for now - declined QC -  too far and also eyeing for 23-25K offer ; shifter 2 - planning to re apply or go back to MOA after her 1yr in CVG; currently employed in CVG - turning 1 yr in July 15</t>
  </si>
  <si>
    <t>Silva</t>
  </si>
  <si>
    <t>Geraldine</t>
  </si>
  <si>
    <t>Jorolan</t>
  </si>
  <si>
    <t>cyborgdine@gmail.com</t>
  </si>
  <si>
    <t>Gerladine Silva Santocildes</t>
  </si>
  <si>
    <t>Leticia Santocildes</t>
  </si>
  <si>
    <t>Japhet Rondina</t>
  </si>
  <si>
    <t>7/3/2018 10:54:35 AM</t>
  </si>
  <si>
    <t xml:space="preserve">GERALDINE </t>
  </si>
  <si>
    <t>SILVA</t>
  </si>
  <si>
    <t>JOROLAN</t>
  </si>
  <si>
    <t>297912</t>
  </si>
  <si>
    <t>1609</t>
  </si>
  <si>
    <t>79M LOZADA ST SANTO ROSARIO PATEROS</t>
  </si>
  <si>
    <t>ILOILO</t>
  </si>
  <si>
    <t>Lumbaca-Unayan</t>
  </si>
  <si>
    <t>5034</t>
  </si>
  <si>
    <t>SAN JOAQUIN ILOILO CITY</t>
  </si>
  <si>
    <t>Sultan Dumalondong</t>
  </si>
  <si>
    <t>09/03/1995</t>
  </si>
  <si>
    <t>09455434140</t>
  </si>
  <si>
    <t>CYBORGDINE@GMAIL.COM</t>
  </si>
  <si>
    <t>GERALDINE SILVA SANTOCILDES</t>
  </si>
  <si>
    <t>WALK IN</t>
  </si>
  <si>
    <t>JAPHET RONDINA</t>
  </si>
  <si>
    <t xml:space="preserve">WEST VISAYAS STATE UNIVERSITY; </t>
  </si>
  <si>
    <t xml:space="preserve">LAPAZ ILOILO CITY; </t>
  </si>
  <si>
    <t xml:space="preserve">AB-ENGLISH; </t>
  </si>
  <si>
    <t xml:space="preserve">04/05/2016; </t>
  </si>
  <si>
    <t xml:space="preserve">CONVERGYS; </t>
  </si>
  <si>
    <t xml:space="preserve">SLC MAKATI; </t>
  </si>
  <si>
    <t xml:space="preserve">SPRINT; </t>
  </si>
  <si>
    <t xml:space="preserve">07/10/2017; </t>
  </si>
  <si>
    <t xml:space="preserve">18000; </t>
  </si>
  <si>
    <t>MARILYN</t>
  </si>
  <si>
    <t xml:space="preserve">LETICIA SANTOCILDES; </t>
  </si>
  <si>
    <t xml:space="preserve">MOTHER IN-LAW; </t>
  </si>
  <si>
    <t xml:space="preserve">09504315836; </t>
  </si>
  <si>
    <t xml:space="preserve">RALF JOHN B. TASIC; JAPHET; </t>
  </si>
  <si>
    <t xml:space="preserve">CLIENT SUPPORT EXECUTIVE INVESTMENT MANAGEMENT; AGENT; </t>
  </si>
  <si>
    <t xml:space="preserve">THOMSON REUTERS; VXI MAKATI; </t>
  </si>
  <si>
    <t xml:space="preserve">09101291066; ; </t>
  </si>
  <si>
    <t xml:space="preserve">HS grad - adapter - using vernaculars througout the assessment </t>
  </si>
  <si>
    <t>Mandapat</t>
  </si>
  <si>
    <t>John Ronnel</t>
  </si>
  <si>
    <t>Barrameda</t>
  </si>
  <si>
    <t>nelmandapal@gmail.com</t>
  </si>
  <si>
    <t>Nel Mandapal</t>
  </si>
  <si>
    <t>Helen Mandapat</t>
  </si>
  <si>
    <t>Merchandiser/Cook</t>
  </si>
  <si>
    <t>Danile Nicholas Aramil</t>
  </si>
  <si>
    <t>7/3/2018 11:30:21 AM</t>
  </si>
  <si>
    <t>297949</t>
  </si>
  <si>
    <t>3015</t>
  </si>
  <si>
    <t>Sta.Rita Guiguinto Bulacan</t>
  </si>
  <si>
    <t>Datu Hoffer Ampatuan</t>
  </si>
  <si>
    <t>04/17/1994</t>
  </si>
  <si>
    <t>Malolos City</t>
  </si>
  <si>
    <t>09976038324</t>
  </si>
  <si>
    <t>nelmandapat@gmail.com</t>
  </si>
  <si>
    <t>Nel Mandapat</t>
  </si>
  <si>
    <t>@Iamnelmandapat</t>
  </si>
  <si>
    <t>@iamnelmandapat</t>
  </si>
  <si>
    <t>15-20k</t>
  </si>
  <si>
    <t>Walk In</t>
  </si>
  <si>
    <t>Daniel Aramil</t>
  </si>
  <si>
    <t xml:space="preserve">Lords Sherperds Academy; </t>
  </si>
  <si>
    <t xml:space="preserve">Sta.Cruz Guiguinto Bulacan; </t>
  </si>
  <si>
    <t xml:space="preserve">HS Graduate; </t>
  </si>
  <si>
    <t xml:space="preserve">03/17/2010; </t>
  </si>
  <si>
    <t>Helen</t>
  </si>
  <si>
    <t xml:space="preserve">Helen Mandapat; </t>
  </si>
  <si>
    <t xml:space="preserve">09424609292; </t>
  </si>
  <si>
    <t xml:space="preserve">John Ronnel Mandapat; Daniel Aramil; </t>
  </si>
  <si>
    <t xml:space="preserve">CS/TS; CS/TS; </t>
  </si>
  <si>
    <t xml:space="preserve">VXI/ Makati City; VXI/ Makati City; </t>
  </si>
  <si>
    <t xml:space="preserve">09976038324; 09086994027; </t>
  </si>
  <si>
    <t>7/3 FAILED ISM OV-FOR ACTIVE FILE-WILLING TO WAIT TIL AUG;eyeing for atlst 23k; prefer MOA - 2-3hrs travel from Bulacan; currently employed - avail after 30days for ISM OV</t>
  </si>
  <si>
    <t>Babarin</t>
  </si>
  <si>
    <t>Candy</t>
  </si>
  <si>
    <t>Gatmaitan</t>
  </si>
  <si>
    <t>kendiegatmaitan25@gmail.com</t>
  </si>
  <si>
    <t>Christopher Babarin</t>
  </si>
  <si>
    <t>Sprint; Hertz; ATT Uverse; OceanX</t>
  </si>
  <si>
    <t>Joan Cagalawan</t>
  </si>
  <si>
    <t>7/3/2018 3:18:25 PM</t>
  </si>
  <si>
    <t>BABARIN</t>
  </si>
  <si>
    <t>CANDY</t>
  </si>
  <si>
    <t>CABRAL</t>
  </si>
  <si>
    <t>298112</t>
  </si>
  <si>
    <t>3005</t>
  </si>
  <si>
    <t xml:space="preserve">387 FATIMA ROAD ARCEGA SUBD SAN JOSE BALIUAG BULACAN </t>
  </si>
  <si>
    <t>Barira</t>
  </si>
  <si>
    <t>05/25/1986</t>
  </si>
  <si>
    <t>Macabebe</t>
  </si>
  <si>
    <t>09499665965</t>
  </si>
  <si>
    <t>044-7677363</t>
  </si>
  <si>
    <t xml:space="preserve">WALKIN </t>
  </si>
  <si>
    <t xml:space="preserve">joan l. Cagalawan </t>
  </si>
  <si>
    <t xml:space="preserve">Olm Institution ; </t>
  </si>
  <si>
    <t xml:space="preserve">San jose Baliuag Bulacan ; </t>
  </si>
  <si>
    <t xml:space="preserve">front office service NC2; </t>
  </si>
  <si>
    <t xml:space="preserve">03/24/2018; </t>
  </si>
  <si>
    <t xml:space="preserve">CONVERGYS ; </t>
  </si>
  <si>
    <t xml:space="preserve">AYALA AVE . MAKATI ; </t>
  </si>
  <si>
    <t xml:space="preserve">OCEAN X ; </t>
  </si>
  <si>
    <t xml:space="preserve">12/30/2016; </t>
  </si>
  <si>
    <t xml:space="preserve">07/31/2018; </t>
  </si>
  <si>
    <t xml:space="preserve">22500; </t>
  </si>
  <si>
    <t xml:space="preserve">HMO , INCENTIVES ; </t>
  </si>
  <si>
    <t>JULIETA</t>
  </si>
  <si>
    <t>DUCOT</t>
  </si>
  <si>
    <t xml:space="preserve">CHRISTOPHER T BABARIN ; </t>
  </si>
  <si>
    <t xml:space="preserve">HUSBAND ; </t>
  </si>
  <si>
    <t xml:space="preserve">09161734496; </t>
  </si>
  <si>
    <t xml:space="preserve">JUN PROSPERO ; CHRISTOPHER; </t>
  </si>
  <si>
    <t xml:space="preserve">SUPERVISOR ; CSR ; </t>
  </si>
  <si>
    <t xml:space="preserve">CONVERGYS ; BALIUAG BULACAN ; </t>
  </si>
  <si>
    <t xml:space="preserve">09177015277; 09214101218; </t>
  </si>
  <si>
    <t xml:space="preserve">currently employed can start after 30 days for ISM OV; eyeing more than 23-25k(Angeline.Castillo@vxi.com); </t>
  </si>
  <si>
    <t>For ISM OV;Good CS orientation;w/ sales expe;still rendering last day will be on July 15, ok w/ 25 k offer</t>
  </si>
  <si>
    <t>Santander</t>
  </si>
  <si>
    <t>Charmaine Clarisse</t>
  </si>
  <si>
    <t>Eiman</t>
  </si>
  <si>
    <t>charmineclarissesantander@sipc.edu.ph</t>
  </si>
  <si>
    <t>Charmaine Clarisse Santander</t>
  </si>
  <si>
    <t>Anthony Santander</t>
  </si>
  <si>
    <t>7/3/2018 10:37:26 AM</t>
  </si>
  <si>
    <t>SANTANDER</t>
  </si>
  <si>
    <t>CHARMAINE CLARISSE</t>
  </si>
  <si>
    <t>EIMAN</t>
  </si>
  <si>
    <t>297911</t>
  </si>
  <si>
    <t>1306</t>
  </si>
  <si>
    <t>59 VILLA BARBARA ST PASAY CITY</t>
  </si>
  <si>
    <t>5023</t>
  </si>
  <si>
    <t>BRGY. DALIJE MIAGAO, ILOILO CITY</t>
  </si>
  <si>
    <t>Marantao</t>
  </si>
  <si>
    <t>11/01/1995</t>
  </si>
  <si>
    <t>Iloilo City</t>
  </si>
  <si>
    <t>09500319734</t>
  </si>
  <si>
    <t>charmaineclarissesantander@sipc.edu.ph</t>
  </si>
  <si>
    <t xml:space="preserve">Iloilo Science and Technology University; </t>
  </si>
  <si>
    <t xml:space="preserve">BRGY. IGTUBA MIAGAO, ILOILO CITY; </t>
  </si>
  <si>
    <t xml:space="preserve">BSIT; </t>
  </si>
  <si>
    <t xml:space="preserve">04/14/2016; </t>
  </si>
  <si>
    <t xml:space="preserve">SLC BUILDING, MAKATI CITY; </t>
  </si>
  <si>
    <t xml:space="preserve">18,000; </t>
  </si>
  <si>
    <t>CHONA</t>
  </si>
  <si>
    <t xml:space="preserve">ANTHONY SANTANDER; </t>
  </si>
  <si>
    <t xml:space="preserve">BROTHER; </t>
  </si>
  <si>
    <t xml:space="preserve">09308297798; </t>
  </si>
  <si>
    <t xml:space="preserve">ELY S. CIASICO; JAPHET RONDINA; </t>
  </si>
  <si>
    <t xml:space="preserve">DEPT. HEAD; AGENT; </t>
  </si>
  <si>
    <t xml:space="preserve">ILOILO SCIENCE AND TECHNOLOGY UNIVERSITY; VXI MAKATI; </t>
  </si>
  <si>
    <t xml:space="preserve">FOR ISM OV(Sebastian.Collado@vxi.com); </t>
  </si>
  <si>
    <t xml:space="preserve">ERP - very soft spoken; poor understanding about CS; limited vocabs; lot of fillers; no sales BG; residing in Malate, Manila - </t>
  </si>
  <si>
    <t>Terrado</t>
  </si>
  <si>
    <t>Mel Joy</t>
  </si>
  <si>
    <t>mayumi241998@gmail.com</t>
  </si>
  <si>
    <t>meljoy_mayumi@yahoo.com</t>
  </si>
  <si>
    <t>Camilo Terrado</t>
  </si>
  <si>
    <t>Martin Barredo</t>
  </si>
  <si>
    <t>7/3/2018 6:46:42 PM</t>
  </si>
  <si>
    <t xml:space="preserve">Terrado </t>
  </si>
  <si>
    <t xml:space="preserve">Mel Joy </t>
  </si>
  <si>
    <t>298203</t>
  </si>
  <si>
    <t>1854 M.H. Del Pilar St. Malate, MAnila</t>
  </si>
  <si>
    <t>1854 M.H Del Pilar St. Malate, Manila</t>
  </si>
  <si>
    <t>Iligan City</t>
  </si>
  <si>
    <t>09265429154</t>
  </si>
  <si>
    <t>10K</t>
  </si>
  <si>
    <t>walk-in</t>
  </si>
  <si>
    <t xml:space="preserve">The University of Manila; </t>
  </si>
  <si>
    <t xml:space="preserve">M.V. Delos Santos Sampaloc, Manila; </t>
  </si>
  <si>
    <t xml:space="preserve">Bachelor of Science in Secondary Education; </t>
  </si>
  <si>
    <t xml:space="preserve">02/28/2018; </t>
  </si>
  <si>
    <t xml:space="preserve">Jelyn </t>
  </si>
  <si>
    <t>Navaro</t>
  </si>
  <si>
    <t xml:space="preserve">Camilo P. Terrado; </t>
  </si>
  <si>
    <t xml:space="preserve">Father; </t>
  </si>
  <si>
    <t xml:space="preserve">09277283871; </t>
  </si>
  <si>
    <t xml:space="preserve">Ma. Ligaya Erica B. Vergara; ; </t>
  </si>
  <si>
    <t xml:space="preserve">Hotel Staff; ; </t>
  </si>
  <si>
    <t xml:space="preserve">Bayview Park Hotel Manila ; ; </t>
  </si>
  <si>
    <t xml:space="preserve">09074523189; ; </t>
  </si>
  <si>
    <t>MK - R&amp;M</t>
  </si>
  <si>
    <t xml:space="preserve">7/3 Failed R&amp;m OV-NO to QC-END APP;endorsed to R&amp;M OV; had 3 mos OJT/intern in Cognizant - taking in call - still considered as starter; ave comms; w/ CS understanding and can comprehend; lives in Laguna </t>
  </si>
  <si>
    <t>Jerrica Margarita</t>
  </si>
  <si>
    <t>jerricadoria777@gmail.com</t>
  </si>
  <si>
    <t>Jerrica Doria</t>
  </si>
  <si>
    <t>Maureen Doria</t>
  </si>
  <si>
    <t>7/3/2018 11:16:07 AM</t>
  </si>
  <si>
    <t>297937</t>
  </si>
  <si>
    <t>Brgy. Calumpang Liliw Laguna</t>
  </si>
  <si>
    <t>Basud</t>
  </si>
  <si>
    <t>Laguna</t>
  </si>
  <si>
    <t>08/14/1996</t>
  </si>
  <si>
    <t>Santa Cruz</t>
  </si>
  <si>
    <t>09352755200</t>
  </si>
  <si>
    <t>521-3443</t>
  </si>
  <si>
    <t>04-3959575-9</t>
  </si>
  <si>
    <t>340-392-386-000</t>
  </si>
  <si>
    <t>01-52256805-3</t>
  </si>
  <si>
    <t>jerrica doria</t>
  </si>
  <si>
    <t>20,000.00</t>
  </si>
  <si>
    <t>VXI Ph.</t>
  </si>
  <si>
    <t xml:space="preserve">Laguna State Polytechnic University; </t>
  </si>
  <si>
    <t xml:space="preserve">Sta. Cruz Laguna; </t>
  </si>
  <si>
    <t xml:space="preserve">BS Information Technology; </t>
  </si>
  <si>
    <t xml:space="preserve">06/13/2018; </t>
  </si>
  <si>
    <t>0-5 months</t>
  </si>
  <si>
    <t xml:space="preserve">Cognizant Technology Solution Phil.; </t>
  </si>
  <si>
    <t xml:space="preserve">Ortigas, Pasig City; </t>
  </si>
  <si>
    <t xml:space="preserve">Computer Fund Services; </t>
  </si>
  <si>
    <t xml:space="preserve">08/29/2017; </t>
  </si>
  <si>
    <t xml:space="preserve">11/30/2017; </t>
  </si>
  <si>
    <t xml:space="preserve">End of Contract; </t>
  </si>
  <si>
    <t xml:space="preserve">17,500; </t>
  </si>
  <si>
    <t xml:space="preserve">Maureen </t>
  </si>
  <si>
    <t>Oblepias</t>
  </si>
  <si>
    <t xml:space="preserve">Maureen Doria; </t>
  </si>
  <si>
    <t xml:space="preserve">09212115577; </t>
  </si>
  <si>
    <t xml:space="preserve">Angelie B. Nejudne; ; </t>
  </si>
  <si>
    <t xml:space="preserve">Senior Process Executive; ; </t>
  </si>
  <si>
    <t xml:space="preserve">Cognizant Technolgy Solution, Ortigas Pasig City; ; </t>
  </si>
  <si>
    <t xml:space="preserve">09360632993; ; </t>
  </si>
  <si>
    <t xml:space="preserve">endorsed to R&amp;M OV; had 3 mos OJT/intern in Cognizant - taking in call - still considered as starter(Angeline.Castillo@vxi.com); </t>
  </si>
  <si>
    <t>Not into BPO-just want to try and really wants to work abroad-mentioned that she'll just gain an experience first and once there's an opportunity for her to work abroad will definitely grab it even if hired w/ VXI. BW of the family- asking is 20k offer</t>
  </si>
  <si>
    <t>Panganiban</t>
  </si>
  <si>
    <t>Cyllene</t>
  </si>
  <si>
    <t>Wedingco</t>
  </si>
  <si>
    <t>panganibancyllene@gmail.com</t>
  </si>
  <si>
    <t>Cy Panganiban</t>
  </si>
  <si>
    <t>Maridel Panganiban</t>
  </si>
  <si>
    <t>7/3/2018 11:14:19 AM</t>
  </si>
  <si>
    <t>297938</t>
  </si>
  <si>
    <t>4009</t>
  </si>
  <si>
    <t>Brgy. Bagumbayan, Santa Cruz Laguna</t>
  </si>
  <si>
    <t>Buhi</t>
  </si>
  <si>
    <t>Santa Cruz Laguna</t>
  </si>
  <si>
    <t>AGLIPAYAN</t>
  </si>
  <si>
    <t>09979105604</t>
  </si>
  <si>
    <t>VXI Ph</t>
  </si>
  <si>
    <t xml:space="preserve">Bubukal, Santa Cruz Laguna; </t>
  </si>
  <si>
    <t xml:space="preserve">BS Information Technolgy; </t>
  </si>
  <si>
    <t xml:space="preserve">Cognizant; </t>
  </si>
  <si>
    <t xml:space="preserve">Pasig city; </t>
  </si>
  <si>
    <t xml:space="preserve">Financial account; </t>
  </si>
  <si>
    <t xml:space="preserve">09/12/2017; </t>
  </si>
  <si>
    <t>Maridel</t>
  </si>
  <si>
    <t xml:space="preserve">Maridel W. Panganiban; </t>
  </si>
  <si>
    <t xml:space="preserve">09062093128; </t>
  </si>
  <si>
    <t xml:space="preserve">Gener F. Mosico; ; </t>
  </si>
  <si>
    <t xml:space="preserve">Associate Dean; ; </t>
  </si>
  <si>
    <t xml:space="preserve">LSPU-Santa Cruz Laguna; ; </t>
  </si>
  <si>
    <t xml:space="preserve">09201115973; ; </t>
  </si>
  <si>
    <t xml:space="preserve">strong regional accent - p/f/s/e/ ; evident pron lapses; LET passer and planning to pursue profession as a teacher - commitment issue - short stints - non BPO Jobs </t>
  </si>
  <si>
    <t>Tura</t>
  </si>
  <si>
    <t>Capilitan</t>
  </si>
  <si>
    <t>ryanforstura@gmail.com</t>
  </si>
  <si>
    <t>turaryan@rocketmail.com</t>
  </si>
  <si>
    <t>Nessa Somangon</t>
  </si>
  <si>
    <t>7/3/2018 2:09:21 PM</t>
  </si>
  <si>
    <t>TURA</t>
  </si>
  <si>
    <t>RYAN</t>
  </si>
  <si>
    <t>CAPILITAN</t>
  </si>
  <si>
    <t>298073</t>
  </si>
  <si>
    <t>Hulo Mandaluyong City</t>
  </si>
  <si>
    <t>7036</t>
  </si>
  <si>
    <t>Zamboanga del Sur</t>
  </si>
  <si>
    <t>ZAMBOANGA DEL SUR</t>
  </si>
  <si>
    <t>Zamboanga Peninsula</t>
  </si>
  <si>
    <t>Tabaco City</t>
  </si>
  <si>
    <t>02/07/1995</t>
  </si>
  <si>
    <t>Vincenzo A. Sagun</t>
  </si>
  <si>
    <t>09301368897</t>
  </si>
  <si>
    <t>ryanfordtura@gmail.com</t>
  </si>
  <si>
    <t>16,000.00</t>
  </si>
  <si>
    <t xml:space="preserve">JH CERILLES STATE COLLEGE; </t>
  </si>
  <si>
    <t xml:space="preserve">Master’s/Doctorate Degree Graduate; </t>
  </si>
  <si>
    <t xml:space="preserve">KABATAN, V. SAGUN, ZAMBOANGA DEL SUR; </t>
  </si>
  <si>
    <t xml:space="preserve">BACHELOR OF ELEMENTARY EDUCATION; </t>
  </si>
  <si>
    <t xml:space="preserve">04/08/2016; </t>
  </si>
  <si>
    <t>VILLEGAS</t>
  </si>
  <si>
    <t xml:space="preserve">EUNICE </t>
  </si>
  <si>
    <t>S</t>
  </si>
  <si>
    <t xml:space="preserve">RAYMON TURA; </t>
  </si>
  <si>
    <t xml:space="preserve">09401535677; </t>
  </si>
  <si>
    <t>can start ASAP ; okay to work in MOA - residing in Mandaluyong; with billing BG - handled financial account</t>
  </si>
  <si>
    <t>Tuvilleja</t>
  </si>
  <si>
    <t>Alesa Jenn</t>
  </si>
  <si>
    <t>Parochinog</t>
  </si>
  <si>
    <t>alesa.tuvilleja@yahoo.com</t>
  </si>
  <si>
    <t>Ayie Ajellivut</t>
  </si>
  <si>
    <t>Aleson Tuvilleja</t>
  </si>
  <si>
    <t>Comcast; Credit one bank</t>
  </si>
  <si>
    <t>7/3/2018 3:56:15 PM</t>
  </si>
  <si>
    <t>Parohinog</t>
  </si>
  <si>
    <t>298139</t>
  </si>
  <si>
    <t>158 Monday St. Mandaluyong City</t>
  </si>
  <si>
    <t>10/27/1994</t>
  </si>
  <si>
    <t>09272344635</t>
  </si>
  <si>
    <t>23000-27000</t>
  </si>
  <si>
    <t xml:space="preserve">Datamex Institute of Computer Technology; </t>
  </si>
  <si>
    <t xml:space="preserve">San Juan; </t>
  </si>
  <si>
    <t xml:space="preserve">Information Technology; </t>
  </si>
  <si>
    <t xml:space="preserve">12/15/2010; </t>
  </si>
  <si>
    <t xml:space="preserve">iQor; Alorica; </t>
  </si>
  <si>
    <t xml:space="preserve">Dasmariñas Cavite; Exportbank Makati; </t>
  </si>
  <si>
    <t xml:space="preserve">Customer Service; Technical Support; </t>
  </si>
  <si>
    <t xml:space="preserve">CreditOneBank(Financial); Comcast; </t>
  </si>
  <si>
    <t xml:space="preserve">03/07/2017; 10/10/2016; </t>
  </si>
  <si>
    <t xml:space="preserve">05/10/2018; 02/25/2017; </t>
  </si>
  <si>
    <t xml:space="preserve">Others; Others; </t>
  </si>
  <si>
    <t xml:space="preserve">22,000; 20500; </t>
  </si>
  <si>
    <t>Arquisola</t>
  </si>
  <si>
    <t xml:space="preserve">Aleson Jedd Tuvilleja; </t>
  </si>
  <si>
    <t xml:space="preserve">09753703105; </t>
  </si>
  <si>
    <t xml:space="preserve">Aiza Casas; ; </t>
  </si>
  <si>
    <t xml:space="preserve">09777715948; ; </t>
  </si>
  <si>
    <t xml:space="preserve">can start ASAP ; okay to work in MOA - residing in Mandaluyong(Angeline.Castillo@vxi.com); </t>
  </si>
  <si>
    <t>Comprehension issues - rephrase and repeat questions; evident pron issue;handled local account for 1 yr (globe) and transferred to back office for 2 yrs</t>
  </si>
  <si>
    <t>Somera</t>
  </si>
  <si>
    <t>Rubiliza</t>
  </si>
  <si>
    <t>Cabriga</t>
  </si>
  <si>
    <t>rubbisomera@gmail.com</t>
  </si>
  <si>
    <t>Rubiliza Somera</t>
  </si>
  <si>
    <t>Globe</t>
  </si>
  <si>
    <t>Inverted - Talkpush</t>
  </si>
  <si>
    <t>Czarina Espiritu</t>
  </si>
  <si>
    <t>7/3/2018 1:06:33 PM</t>
  </si>
  <si>
    <t>298017</t>
  </si>
  <si>
    <t>Blk 40 Lot 14 Apitong St. Bgry. UBL Southern Heights San Pedro Laguna</t>
  </si>
  <si>
    <t>09973353253</t>
  </si>
  <si>
    <t>20k above</t>
  </si>
  <si>
    <t>Interviewed Over the Phone</t>
  </si>
  <si>
    <t xml:space="preserve">na; </t>
  </si>
  <si>
    <t>Pre-screening</t>
  </si>
  <si>
    <t>NI - offer - currently living in Baguio - looking for 28k up; prefers to work in Makati coz she's planning to stay in mandaluyong, been in TP baguio for 7 yrs earning 24k - RFL is because of salary - looking for higher pay; no to moa; wasn’t able to proceed with interview proper</t>
  </si>
  <si>
    <t>Cogoy</t>
  </si>
  <si>
    <t>Shiela</t>
  </si>
  <si>
    <t>Gavino</t>
  </si>
  <si>
    <t>cofishy1980@gmail.com</t>
  </si>
  <si>
    <t>Shiela Cogoy</t>
  </si>
  <si>
    <t>RCN; green dot; navins</t>
  </si>
  <si>
    <t>7/3/2018 1:59:19 PM</t>
  </si>
  <si>
    <t>298058</t>
  </si>
  <si>
    <t>353 Maridic Duakan Baguio City</t>
  </si>
  <si>
    <t>9260449298</t>
  </si>
  <si>
    <t xml:space="preserve">28k above </t>
  </si>
  <si>
    <t>average comms; single mom; can start asap; for R&amp;M OV on July 4 8pm</t>
  </si>
  <si>
    <t>Ysabelle Cochie</t>
  </si>
  <si>
    <t>cochiereyes@gmail.com</t>
  </si>
  <si>
    <t>Ysabelle Cochie R. Dela Cruz</t>
  </si>
  <si>
    <t>Revitalize</t>
  </si>
  <si>
    <t>7/3/2018 3:43:23 PM</t>
  </si>
  <si>
    <t>298133</t>
  </si>
  <si>
    <t>1001 Tramo Aldana Las Piñas</t>
  </si>
  <si>
    <t>Mulondo</t>
  </si>
  <si>
    <t>Separated</t>
  </si>
  <si>
    <t>9369512712</t>
  </si>
  <si>
    <t>18 - 20 k</t>
  </si>
  <si>
    <t xml:space="preserve">University of Perpetual Help System; </t>
  </si>
  <si>
    <t xml:space="preserve">Las Piñas; </t>
  </si>
  <si>
    <t xml:space="preserve">BS Secondary Education - Social Studies; </t>
  </si>
  <si>
    <t xml:space="preserve">passed - for R&amp;M OV
(Czarina.Espiritu@vxi.com); </t>
  </si>
  <si>
    <t>still employed - looking for tech and high offer - 25-27k basic; already earning 22k; prefers to work in Makati; not for MOA - sh2</t>
  </si>
  <si>
    <t>Pabellano</t>
  </si>
  <si>
    <t>John Lawrence</t>
  </si>
  <si>
    <t>Oriola</t>
  </si>
  <si>
    <t>lawrencepabellano@yahoo.com</t>
  </si>
  <si>
    <t>John Lawrence Pabellano</t>
  </si>
  <si>
    <t>AT&amp;T Uverse</t>
  </si>
  <si>
    <t>7/3/2018 4:49:08 PM</t>
  </si>
  <si>
    <t>298171</t>
  </si>
  <si>
    <t>7022 Wilson St. Pio Del Pilar Makati City</t>
  </si>
  <si>
    <t>Pagbilao Quezon</t>
  </si>
  <si>
    <t>9232622990</t>
  </si>
  <si>
    <t>25-27k</t>
  </si>
  <si>
    <t xml:space="preserve">Sacred Heart College; </t>
  </si>
  <si>
    <t xml:space="preserve">Lucena Quezon; </t>
  </si>
  <si>
    <t xml:space="preserve">BS Commerce - Management; </t>
  </si>
  <si>
    <t>7/5 trying to contact -dropping the call;7/4 For ISM OV--candidate left w/out permission while on queue;guard let her and gave back her ID-trying to contact candidate but no avail;okay to work in MOA - endorsed to ISM OV; availability is after 15 days - planning to go to Pangasinan first for her requirements; ave comms and with pure CS BG</t>
  </si>
  <si>
    <t>Radan</t>
  </si>
  <si>
    <t>Sally</t>
  </si>
  <si>
    <t>Limon</t>
  </si>
  <si>
    <t>sallyradan@gmail.com</t>
  </si>
  <si>
    <t>Sally Mae Radan</t>
  </si>
  <si>
    <t>Alex De Luna</t>
  </si>
  <si>
    <t>Macys; Ebay</t>
  </si>
  <si>
    <t>7/4/2018 12:49:08 PM</t>
  </si>
  <si>
    <t>298364</t>
  </si>
  <si>
    <t>East Rembo, Makati</t>
  </si>
  <si>
    <t>Pangasinan</t>
  </si>
  <si>
    <t>PANGASINAN</t>
  </si>
  <si>
    <t>Ilocos Region</t>
  </si>
  <si>
    <t>Lupi</t>
  </si>
  <si>
    <t>05/06/1993</t>
  </si>
  <si>
    <t>Cavite City</t>
  </si>
  <si>
    <t>09399358441</t>
  </si>
  <si>
    <t>Creatiff</t>
  </si>
  <si>
    <t>After 15 business days</t>
  </si>
  <si>
    <t xml:space="preserve">STI College- Baguio; </t>
  </si>
  <si>
    <t xml:space="preserve">Associate in Computer Technology; </t>
  </si>
  <si>
    <t xml:space="preserve">05/13/2018; </t>
  </si>
  <si>
    <t xml:space="preserve">Sitel; Convergys; </t>
  </si>
  <si>
    <t xml:space="preserve">Baguio City; Baguio City; </t>
  </si>
  <si>
    <t xml:space="preserve">Macy's; Ebay; </t>
  </si>
  <si>
    <t xml:space="preserve">09/30/2013; 08/11/2014; </t>
  </si>
  <si>
    <t xml:space="preserve">05/04/2014; 05/18/2018; </t>
  </si>
  <si>
    <t xml:space="preserve">Others; Family Reasons; </t>
  </si>
  <si>
    <t xml:space="preserve">13,000; 18,000; </t>
  </si>
  <si>
    <t>Alicia</t>
  </si>
  <si>
    <t>Sagampod</t>
  </si>
  <si>
    <t xml:space="preserve">Alex De Luna; </t>
  </si>
  <si>
    <t xml:space="preserve">boyfriend; </t>
  </si>
  <si>
    <t xml:space="preserve">09399358441; </t>
  </si>
  <si>
    <t xml:space="preserve">okay to work in MOA - endorsed to ISM OV; availability is after 15 days - planning to go to Pangasinan first for her requirements; ave comms and with pure CS BG(Angeline.Castillo@vxi.com); </t>
  </si>
  <si>
    <t xml:space="preserve">lives in MKT okay to work in MOA - handled ATT account before eyeing for more than 24k salary; to start ASAP </t>
  </si>
  <si>
    <t>Quijano</t>
  </si>
  <si>
    <t>Kimshe</t>
  </si>
  <si>
    <t>Labarda</t>
  </si>
  <si>
    <t>kaliwildstik@yahoo.com</t>
  </si>
  <si>
    <t>George Grace Gadiana</t>
  </si>
  <si>
    <t xml:space="preserve">ATT </t>
  </si>
  <si>
    <t>jhen Ducay (Creatif)</t>
  </si>
  <si>
    <t>7/4/2018 1:55:55 PM</t>
  </si>
  <si>
    <t xml:space="preserve">Kimshe </t>
  </si>
  <si>
    <t>298411</t>
  </si>
  <si>
    <t>1214</t>
  </si>
  <si>
    <t>313 Oben's compound Panay street, Brgy Pitogo</t>
  </si>
  <si>
    <t>11/16/1986</t>
  </si>
  <si>
    <t>09159971098</t>
  </si>
  <si>
    <t>401105551000</t>
  </si>
  <si>
    <t>Yellow cab Market Market</t>
  </si>
  <si>
    <t>Jhen Ducay</t>
  </si>
  <si>
    <t xml:space="preserve">Manuel A. Roxas Highschool; </t>
  </si>
  <si>
    <t xml:space="preserve">Pandacan, Manila; </t>
  </si>
  <si>
    <t xml:space="preserve">03/07/2002; </t>
  </si>
  <si>
    <t xml:space="preserve">Sutherland Global Services; </t>
  </si>
  <si>
    <t xml:space="preserve">12th floor Philplans Bldg. North triangle drive, Bonifacio Global Taguig City; </t>
  </si>
  <si>
    <t xml:space="preserve">U-verse and DTV; </t>
  </si>
  <si>
    <t xml:space="preserve">09/08/2014; </t>
  </si>
  <si>
    <t xml:space="preserve">06/08/2018; </t>
  </si>
  <si>
    <t xml:space="preserve">Account Pulled Out; </t>
  </si>
  <si>
    <t xml:space="preserve">24k package 16,500 basic; </t>
  </si>
  <si>
    <t xml:space="preserve">Georgie Grace Gadiana; </t>
  </si>
  <si>
    <t xml:space="preserve">09159971098; </t>
  </si>
  <si>
    <t xml:space="preserve">April Anne Del rosario; Erick Madronero; Azcer Buenaventura; ; </t>
  </si>
  <si>
    <t xml:space="preserve">Senior Team Manager; Area Manager; Team Manager; ; </t>
  </si>
  <si>
    <t xml:space="preserve">former Sutherland, now CVG; Sutherland Global Services; Sutherland Global Services; ; </t>
  </si>
  <si>
    <t xml:space="preserve">09063271679; 09369533021; 09264737300; ; </t>
  </si>
  <si>
    <t xml:space="preserve">lives in MKT okay to work in MOA - handled ATT account before eyeing for more than 24k salary; to start ASAP (Angeline.Castillo@vxi.com); </t>
  </si>
  <si>
    <t>For Active file-willing to wait til Aug. Good comms; Handled DTV in Sutherland; ok w/ sales</t>
  </si>
  <si>
    <t>Aaron Edzel</t>
  </si>
  <si>
    <t>Lazaro</t>
  </si>
  <si>
    <t>bloodyrealm187@gmail.com</t>
  </si>
  <si>
    <t>aaron_flirty@yahoo.com</t>
  </si>
  <si>
    <t>Chona Liezl Flores</t>
  </si>
  <si>
    <t>Senior High Graduate</t>
  </si>
  <si>
    <t>Hertz, DTV</t>
  </si>
  <si>
    <t>7/4/2018 1:58:07 PM</t>
  </si>
  <si>
    <t>flores</t>
  </si>
  <si>
    <t>aaron edzel</t>
  </si>
  <si>
    <t>lazaro</t>
  </si>
  <si>
    <t>298410</t>
  </si>
  <si>
    <t>319 duhat st. comembo makati city</t>
  </si>
  <si>
    <t xml:space="preserve">quezon province </t>
  </si>
  <si>
    <t>QUEZON</t>
  </si>
  <si>
    <t>Pasacao</t>
  </si>
  <si>
    <t>08/11/1993</t>
  </si>
  <si>
    <t>SEVENTH-DAY ADVENTIST</t>
  </si>
  <si>
    <t>09162685394</t>
  </si>
  <si>
    <t>23k-25k package</t>
  </si>
  <si>
    <t>yellowcab market market</t>
  </si>
  <si>
    <t>jhen ducay</t>
  </si>
  <si>
    <t xml:space="preserve">benigno ninoy aquino high school; University of Makati; </t>
  </si>
  <si>
    <t xml:space="preserve">High School Graduate; College Undergraduate; </t>
  </si>
  <si>
    <t xml:space="preserve">comembo makati city; west rembo makati city; </t>
  </si>
  <si>
    <t xml:space="preserve">; k12 program/ Sports coaching(13-15) IT softwarre(15-16); </t>
  </si>
  <si>
    <t xml:space="preserve">04/19/2013; 04/20/2016; </t>
  </si>
  <si>
    <t xml:space="preserve">Customer Contact Channels; Sutherland Global Services; </t>
  </si>
  <si>
    <t xml:space="preserve">BGC taguig city; 12th floor Philplans Bldg. BGC, taguig city; </t>
  </si>
  <si>
    <t xml:space="preserve">CSR/ sales; CSR/ TSR; </t>
  </si>
  <si>
    <t xml:space="preserve">03/10/2017; 08/02/2017; </t>
  </si>
  <si>
    <t xml:space="preserve">09/05/2017; 07/01/2018; </t>
  </si>
  <si>
    <t xml:space="preserve">Non-regularized; Account Pulled Out; </t>
  </si>
  <si>
    <t xml:space="preserve">18k total package; 23k total package; </t>
  </si>
  <si>
    <t>Chona Liezl</t>
  </si>
  <si>
    <t>Vallano</t>
  </si>
  <si>
    <t xml:space="preserve">Chona Liezl Flores; </t>
  </si>
  <si>
    <t xml:space="preserve">09567328611; </t>
  </si>
  <si>
    <t xml:space="preserve">Aimee Escobar; Ed Concepcion; diolyn riane marcelo; </t>
  </si>
  <si>
    <t xml:space="preserve">courtesy Lane; Head Of HSU department; ; </t>
  </si>
  <si>
    <t xml:space="preserve">department of foreign affairs; University of Makati; ; </t>
  </si>
  <si>
    <t xml:space="preserve">8822408; 09275714694; ; </t>
  </si>
  <si>
    <t xml:space="preserve">FOR MKT PROGRAMS OV- ACTIVE FILE (Sebastian.Collado@vxi.com); </t>
  </si>
  <si>
    <t>declined QC too far - lives in Pembo, MKT; eyeing for 22-25K and want to start ASAP</t>
  </si>
  <si>
    <t>Chavez</t>
  </si>
  <si>
    <t>Haiden</t>
  </si>
  <si>
    <t>Scott</t>
  </si>
  <si>
    <t>edarscott79@gmail.com</t>
  </si>
  <si>
    <t>Atisha Scott</t>
  </si>
  <si>
    <t>Korean Acct; Aust acct; ATT</t>
  </si>
  <si>
    <t>7/4/2018 3:01:02 PM</t>
  </si>
  <si>
    <t>298460</t>
  </si>
  <si>
    <t>Lot19 block20 pembo Makati</t>
  </si>
  <si>
    <t>Baguio Benguet</t>
  </si>
  <si>
    <t>BENGUET</t>
  </si>
  <si>
    <t>Mangudadatu</t>
  </si>
  <si>
    <t>Baguio City</t>
  </si>
  <si>
    <t>09457801697</t>
  </si>
  <si>
    <t>edanscott74@gmail.com</t>
  </si>
  <si>
    <t>0116839343</t>
  </si>
  <si>
    <t>494665736000</t>
  </si>
  <si>
    <t>090505041096</t>
  </si>
  <si>
    <t xml:space="preserve">University of Cordillera; </t>
  </si>
  <si>
    <t xml:space="preserve">Governor Pack Road Baguio  Benguet; </t>
  </si>
  <si>
    <t xml:space="preserve">BBusiness Administration Major in Management; </t>
  </si>
  <si>
    <t xml:space="preserve">10/20/2004; </t>
  </si>
  <si>
    <t xml:space="preserve">Sutherland Global Service; </t>
  </si>
  <si>
    <t xml:space="preserve">Philplans. Taguig City; </t>
  </si>
  <si>
    <t xml:space="preserve">Technical Support; </t>
  </si>
  <si>
    <t xml:space="preserve">ATT; </t>
  </si>
  <si>
    <t xml:space="preserve">08/04/2017; </t>
  </si>
  <si>
    <t xml:space="preserve">06/04/2018; </t>
  </si>
  <si>
    <t xml:space="preserve">Management; </t>
  </si>
  <si>
    <t xml:space="preserve">25; </t>
  </si>
  <si>
    <t>Haide</t>
  </si>
  <si>
    <t xml:space="preserve">Atisha Greih Scott; </t>
  </si>
  <si>
    <t xml:space="preserve">Sister; </t>
  </si>
  <si>
    <t xml:space="preserve">09457801697; </t>
  </si>
  <si>
    <t xml:space="preserve">Karlu Florencio; ; </t>
  </si>
  <si>
    <t xml:space="preserve">Trainer; ; </t>
  </si>
  <si>
    <t xml:space="preserve">C3; ; </t>
  </si>
  <si>
    <t>cleared 07/04</t>
  </si>
  <si>
    <t>QC - Comcast NED</t>
  </si>
  <si>
    <t>7/4 Failed ISM OV;god comms, very driven and motivated, for ISM OV</t>
  </si>
  <si>
    <t>Fabian</t>
  </si>
  <si>
    <t>Jennifer</t>
  </si>
  <si>
    <t>Nuñez</t>
  </si>
  <si>
    <t>jenfab5088@gmail.com</t>
  </si>
  <si>
    <t>Darla Regencia</t>
  </si>
  <si>
    <t>1800, Everything Everywhere, Optus, Google</t>
  </si>
  <si>
    <t>Yellowcab Market Market</t>
  </si>
  <si>
    <t>7/4/2018 7:00:17 PM</t>
  </si>
  <si>
    <t>298559</t>
  </si>
  <si>
    <t>#50 Mt. Makiling St. Palar Village Brgy. Pinagsama</t>
  </si>
  <si>
    <t xml:space="preserve">Purok Callijo Brgy. General Paulino </t>
  </si>
  <si>
    <t>SOUTH COTABATO</t>
  </si>
  <si>
    <t>Socsargen</t>
  </si>
  <si>
    <t>Siruma</t>
  </si>
  <si>
    <t>03/18/1984</t>
  </si>
  <si>
    <t>Koronadal City</t>
  </si>
  <si>
    <t>09205837519</t>
  </si>
  <si>
    <t>jenfab0088@gmail.com</t>
  </si>
  <si>
    <t>28,000</t>
  </si>
  <si>
    <t>Banners/Streamers</t>
  </si>
  <si>
    <t>Yellowcab</t>
  </si>
  <si>
    <t>Davao Centrale</t>
  </si>
  <si>
    <t xml:space="preserve">Notre Dame of marbel University; </t>
  </si>
  <si>
    <t xml:space="preserve">Koronadal City, South Cotabato; </t>
  </si>
  <si>
    <t xml:space="preserve">BSED - English; </t>
  </si>
  <si>
    <t xml:space="preserve">03/30/2005; </t>
  </si>
  <si>
    <t xml:space="preserve">Sykes Asia; </t>
  </si>
  <si>
    <t xml:space="preserve">Google; </t>
  </si>
  <si>
    <t xml:space="preserve">01/16/2017; </t>
  </si>
  <si>
    <t xml:space="preserve">01/20/2018; </t>
  </si>
  <si>
    <t>Yolanda</t>
  </si>
  <si>
    <t>Lucas</t>
  </si>
  <si>
    <t xml:space="preserve">Reygee Dasalla Morillo; </t>
  </si>
  <si>
    <t xml:space="preserve">Domestic Partner; </t>
  </si>
  <si>
    <t xml:space="preserve">09205837519; </t>
  </si>
  <si>
    <t xml:space="preserve">for ISM OV(Carlos.Tinio@vxi.com); ISM OV(Carlos.Tinio@vxi.com); </t>
  </si>
  <si>
    <t>grammar lapses-vernaculars slips; works in a music lounge but no contract-starter</t>
  </si>
  <si>
    <t>Rabara</t>
  </si>
  <si>
    <t>Emily</t>
  </si>
  <si>
    <t>Fajardo</t>
  </si>
  <si>
    <t>9752121246</t>
  </si>
  <si>
    <t>emrabara@gmail.com</t>
  </si>
  <si>
    <t>Em Fajardo Rabara</t>
  </si>
  <si>
    <t>Cedie Erron Meneses</t>
  </si>
  <si>
    <t>Esmeralda Laurea</t>
  </si>
  <si>
    <t>MCU</t>
  </si>
  <si>
    <t>7/4/2018 11:14:35 AM</t>
  </si>
  <si>
    <t>298304</t>
  </si>
  <si>
    <t>1085 H JP. Rizal St. Viejo Makati</t>
  </si>
  <si>
    <t>Nangalisan Bagabag Nueva Vizcaya</t>
  </si>
  <si>
    <t>NUEVA VIZCAYA</t>
  </si>
  <si>
    <t>Buldon</t>
  </si>
  <si>
    <t>Bayombong</t>
  </si>
  <si>
    <t>09752121246</t>
  </si>
  <si>
    <t>emrabara04@gmail.com</t>
  </si>
  <si>
    <t>15000</t>
  </si>
  <si>
    <t>Esmeralda A. Laurea</t>
  </si>
  <si>
    <t xml:space="preserve">Jose Rizal University; </t>
  </si>
  <si>
    <t xml:space="preserve">Kalentong Mandaluyong City; </t>
  </si>
  <si>
    <t xml:space="preserve">BS in Electrical Engineering; </t>
  </si>
  <si>
    <t xml:space="preserve">02/06/2017; </t>
  </si>
  <si>
    <t xml:space="preserve">Napoleon Music Lounge; </t>
  </si>
  <si>
    <t xml:space="preserve">Matheus Bldg. basement Don Pedro St. Poblacion Makati; </t>
  </si>
  <si>
    <t>Gemma</t>
  </si>
  <si>
    <t xml:space="preserve">Cedie Erron Meneses; </t>
  </si>
  <si>
    <t xml:space="preserve">09358369342; </t>
  </si>
  <si>
    <t xml:space="preserve">Esmeralda A. Laurea; ; </t>
  </si>
  <si>
    <t xml:space="preserve">VXI ; ; </t>
  </si>
  <si>
    <t xml:space="preserve">09554823106; ; </t>
  </si>
  <si>
    <t>NQ - Underage/Overage (PS)</t>
  </si>
  <si>
    <t xml:space="preserve">54 yrs old - children dont want her to work anymore but she insisted- 1st app - ERP - daughter ; had 6mos BPO - financial account - </t>
  </si>
  <si>
    <t>Par</t>
  </si>
  <si>
    <t>Marilyn</t>
  </si>
  <si>
    <t>angelpaz2828@gmail.com</t>
  </si>
  <si>
    <t>Ulfriejo Par</t>
  </si>
  <si>
    <t>Greendot</t>
  </si>
  <si>
    <t>Aidar Par</t>
  </si>
  <si>
    <t>7/4/2018 1:12:27 PM</t>
  </si>
  <si>
    <t>298363</t>
  </si>
  <si>
    <t>1017</t>
  </si>
  <si>
    <t>2508 Opalo St., San Andres Bukid, Mla.</t>
  </si>
  <si>
    <t>06/28/2018</t>
  </si>
  <si>
    <t>09375352202</t>
  </si>
  <si>
    <t>03-8143877-3</t>
  </si>
  <si>
    <t>146-036-329-000</t>
  </si>
  <si>
    <t>01-026179068-3</t>
  </si>
  <si>
    <t>121207885372</t>
  </si>
  <si>
    <t>Aidan A. Par</t>
  </si>
  <si>
    <t xml:space="preserve">Polytechnic University of the Philippines (PUP); </t>
  </si>
  <si>
    <t xml:space="preserve">Sta. Mesa, Manila City; </t>
  </si>
  <si>
    <t xml:space="preserve">BSBA - Accountancy; </t>
  </si>
  <si>
    <t xml:space="preserve">10/28/1987; </t>
  </si>
  <si>
    <t>6-11 months</t>
  </si>
  <si>
    <t xml:space="preserve">Telus International; </t>
  </si>
  <si>
    <t xml:space="preserve">11/27/2017; </t>
  </si>
  <si>
    <t xml:space="preserve">21,000; </t>
  </si>
  <si>
    <t xml:space="preserve">Monthly Freebies; </t>
  </si>
  <si>
    <t xml:space="preserve">Dela Paz </t>
  </si>
  <si>
    <t>Angelita</t>
  </si>
  <si>
    <t>Dadonza</t>
  </si>
  <si>
    <t xml:space="preserve">Ulfrieyo C. Par; </t>
  </si>
  <si>
    <t xml:space="preserve">Spouse; </t>
  </si>
  <si>
    <t xml:space="preserve">09430347797; </t>
  </si>
  <si>
    <t xml:space="preserve">Mel Espirito; Aidan A. Par; </t>
  </si>
  <si>
    <t xml:space="preserve">Trainor; TSR; </t>
  </si>
  <si>
    <t xml:space="preserve">Telus Int'l/ BGC, Taguig City; VXI / Makati City; </t>
  </si>
  <si>
    <t xml:space="preserve">09567590768; 09276364419; </t>
  </si>
  <si>
    <t>pron and grammar lapses;one liner</t>
  </si>
  <si>
    <t>jmichaelconcepcion@yahoo.com</t>
  </si>
  <si>
    <t>jmichaelsoliman@yahoo.com</t>
  </si>
  <si>
    <t>Teresa Concepcion</t>
  </si>
  <si>
    <t>Raffy Basquiña</t>
  </si>
  <si>
    <t>7/4/2018 12:58:22 PM</t>
  </si>
  <si>
    <t>298365</t>
  </si>
  <si>
    <t>1630</t>
  </si>
  <si>
    <t>#04 Syquio st zone 4 Signal Village Taguig City</t>
  </si>
  <si>
    <t>Calangcuasan Sur Cuyapo Nueva Ecija</t>
  </si>
  <si>
    <t>NUEVA ECIJA</t>
  </si>
  <si>
    <t>Rajah Buayan</t>
  </si>
  <si>
    <t>02/23/1998</t>
  </si>
  <si>
    <t>09392930905</t>
  </si>
  <si>
    <t>0</t>
  </si>
  <si>
    <t xml:space="preserve"> john michael soliman</t>
  </si>
  <si>
    <t>jemcncpn</t>
  </si>
  <si>
    <t>18000</t>
  </si>
  <si>
    <t xml:space="preserve">RIZAL TECHNOLOGICAL UNIVERSITY; </t>
  </si>
  <si>
    <t xml:space="preserve">Boni Ave. Mandaluyong City; </t>
  </si>
  <si>
    <t xml:space="preserve">BS Civil Enginnering Technology; </t>
  </si>
  <si>
    <t xml:space="preserve">07/03/2017; </t>
  </si>
  <si>
    <t xml:space="preserve">TEAm PACIFIC CORPORATION; CHYNNA SALES &amp; DISTRIBUTION COMPANY; </t>
  </si>
  <si>
    <t xml:space="preserve">Upper Bicutan Taguig City; Jaka St. Veterans Taguig City; </t>
  </si>
  <si>
    <t xml:space="preserve">838009; 0; </t>
  </si>
  <si>
    <t xml:space="preserve">Operations; Others ; </t>
  </si>
  <si>
    <t xml:space="preserve">08/23/2017; 02/10/2018; </t>
  </si>
  <si>
    <t xml:space="preserve">01/26/2018; 05/05/2018; </t>
  </si>
  <si>
    <t xml:space="preserve">End of Contract; Management; </t>
  </si>
  <si>
    <t xml:space="preserve">512.00; 512.00; </t>
  </si>
  <si>
    <t>Teresa</t>
  </si>
  <si>
    <t>C</t>
  </si>
  <si>
    <t xml:space="preserve">Teresa Soliman; </t>
  </si>
  <si>
    <t xml:space="preserve">09494518773; </t>
  </si>
  <si>
    <t xml:space="preserve">Jojo Abdul; Raffy Basquiña; </t>
  </si>
  <si>
    <t xml:space="preserve">Technician; CSR; </t>
  </si>
  <si>
    <t xml:space="preserve">; VXI; </t>
  </si>
  <si>
    <t xml:space="preserve">09306019682; 09455166742; </t>
  </si>
  <si>
    <t>prefers MKT - declined QC lives in Pasay - okay for 18k offer</t>
  </si>
  <si>
    <t>Alavera</t>
  </si>
  <si>
    <t>Mary Jane</t>
  </si>
  <si>
    <t>Bolasa</t>
  </si>
  <si>
    <t>majbolasa@gmail.com</t>
  </si>
  <si>
    <t>Alwyn Rocil Alavera</t>
  </si>
  <si>
    <t>Slimware</t>
  </si>
  <si>
    <t>Jhovert Maldo</t>
  </si>
  <si>
    <t>Workforce PH</t>
  </si>
  <si>
    <t>7/4/2018 4:12:50 PM</t>
  </si>
  <si>
    <t>Alaver</t>
  </si>
  <si>
    <t>298491</t>
  </si>
  <si>
    <t>1009 F. Victor, Tramo St., Pasay City</t>
  </si>
  <si>
    <t>06/08/1984</t>
  </si>
  <si>
    <t>09212739107</t>
  </si>
  <si>
    <t>Jhovert S. Maldo</t>
  </si>
  <si>
    <t xml:space="preserve">Navotas National High Scholl; City College of Manila; </t>
  </si>
  <si>
    <t xml:space="preserve">; Graduate 4 or 5-year course; </t>
  </si>
  <si>
    <t xml:space="preserve">Kaunlaran Village, Navotas City; Escolta, Sta. Cruz Manila; </t>
  </si>
  <si>
    <t xml:space="preserve">; BSBA major in Managment; </t>
  </si>
  <si>
    <t xml:space="preserve">03/24/2000; 04/05/2004; </t>
  </si>
  <si>
    <t xml:space="preserve">Wise Knight technology Inc.; Convergys Philippines Inc.; </t>
  </si>
  <si>
    <t xml:space="preserve">Makati City; Makati City; </t>
  </si>
  <si>
    <t xml:space="preserve">Non-Voice; Customer Service; </t>
  </si>
  <si>
    <t xml:space="preserve">online racing; slimware; </t>
  </si>
  <si>
    <t xml:space="preserve">03/01/2011; 10/26/2017; </t>
  </si>
  <si>
    <t xml:space="preserve">04/15/2017; 12/27/2017; </t>
  </si>
  <si>
    <t xml:space="preserve">Others; Failed Training; </t>
  </si>
  <si>
    <t xml:space="preserve">20000; 17000; </t>
  </si>
  <si>
    <t>Montes</t>
  </si>
  <si>
    <t>Leanarada</t>
  </si>
  <si>
    <t>Bona</t>
  </si>
  <si>
    <t xml:space="preserve">Alwyn Rocil R. Alavera; </t>
  </si>
  <si>
    <t xml:space="preserve">09287862801; </t>
  </si>
  <si>
    <t xml:space="preserve">Robert Uy; Janice Alfonso; Gervideth Bernardino; Jhovert S. Maldo; </t>
  </si>
  <si>
    <t xml:space="preserve">System and Network Engineer; Korean Specialist; Data Analyst; Real Time Analyst; </t>
  </si>
  <si>
    <t xml:space="preserve">Blue East Synchronous; Wise Knight Technoloigy Inc.; Tri 7 Solution; VXI ; </t>
  </si>
  <si>
    <t xml:space="preserve">8316723; 09426165794; 09154213581; ; </t>
  </si>
  <si>
    <t xml:space="preserve">SP comms and skillset; prefers MKT - declined QC lives in Pasay - okay for 18k offer; for R&amp;M OV(Angeline.Castillo@vxi.com); </t>
  </si>
  <si>
    <t>lacks of confidence; very soft spoken; limited vocabs; long pauses; lot of dead airs</t>
  </si>
  <si>
    <t>Boridor</t>
  </si>
  <si>
    <t>Maria Carla</t>
  </si>
  <si>
    <t>Banaldia</t>
  </si>
  <si>
    <t>carlaboridor@gmail.com</t>
  </si>
  <si>
    <t>carla10may@yahoo.com</t>
  </si>
  <si>
    <t>Carlota Boridor</t>
  </si>
  <si>
    <t>7/4/2018 2:41:26 PM</t>
  </si>
  <si>
    <t>298438</t>
  </si>
  <si>
    <t>867 Apitong St. Marikina Heights, Marikina City</t>
  </si>
  <si>
    <t xml:space="preserve">Marikina M.M </t>
  </si>
  <si>
    <t>05/10/1992</t>
  </si>
  <si>
    <t>Caloocan</t>
  </si>
  <si>
    <t>09979671797</t>
  </si>
  <si>
    <t>2807946</t>
  </si>
  <si>
    <t>3423457208</t>
  </si>
  <si>
    <t>141380722000</t>
  </si>
  <si>
    <t>mcarlaa05</t>
  </si>
  <si>
    <t>14-15,000</t>
  </si>
  <si>
    <t xml:space="preserve">ICCT COLLEGES; </t>
  </si>
  <si>
    <t xml:space="preserve">CAINTA, RIZAL; </t>
  </si>
  <si>
    <t xml:space="preserve">BA IN COMMUNICATION; </t>
  </si>
  <si>
    <t xml:space="preserve">02/15/2015; </t>
  </si>
  <si>
    <t>Carlota</t>
  </si>
  <si>
    <t>Valderama</t>
  </si>
  <si>
    <t xml:space="preserve">Carlota B. Boridor; </t>
  </si>
  <si>
    <t xml:space="preserve">09979671797; </t>
  </si>
  <si>
    <t xml:space="preserve">Carmelita Fernandez; ; </t>
  </si>
  <si>
    <t xml:space="preserve">Housekeeper; ; </t>
  </si>
  <si>
    <t xml:space="preserve">Concepcion Dos, Marikina City; ; </t>
  </si>
  <si>
    <t xml:space="preserve">09398762394; ; </t>
  </si>
  <si>
    <t>compre issues; stutters a lot; failed applications in other BPOs</t>
  </si>
  <si>
    <t>Bustaliño</t>
  </si>
  <si>
    <t>Martino</t>
  </si>
  <si>
    <t>Belarmino</t>
  </si>
  <si>
    <t>bustalino.martino@gmail.com</t>
  </si>
  <si>
    <t>Martin Bustialiño Jr.</t>
  </si>
  <si>
    <t>Marichu Gonzales</t>
  </si>
  <si>
    <t>7/4/2018 2:33:02 PM</t>
  </si>
  <si>
    <t>MARTINO</t>
  </si>
  <si>
    <t>BUSTALIÑO</t>
  </si>
  <si>
    <t>BERLAMINO</t>
  </si>
  <si>
    <t>298432</t>
  </si>
  <si>
    <t>1611</t>
  </si>
  <si>
    <t>437 CATTLEYA BUILDING, EUSEBIO BLISS, KAAYUSAN ROAD, KARANGALAN VILLAGE MANGGAHAN PASIG CITY</t>
  </si>
  <si>
    <t>NCR</t>
  </si>
  <si>
    <t>09/26/1995</t>
  </si>
  <si>
    <t>Dipolog CIty</t>
  </si>
  <si>
    <t>09398504289</t>
  </si>
  <si>
    <t>BUSTALINO.MARTINO@GMAIL.COM</t>
  </si>
  <si>
    <t>3474469614</t>
  </si>
  <si>
    <t>MARTII BUSTALIÑO</t>
  </si>
  <si>
    <t>@MARTIINIANS</t>
  </si>
  <si>
    <t>@MARTIIWAFU</t>
  </si>
  <si>
    <t>14,000 - 15, 000</t>
  </si>
  <si>
    <t>WALKIN</t>
  </si>
  <si>
    <t xml:space="preserve">CAINTA ; </t>
  </si>
  <si>
    <t xml:space="preserve">BS EDUCATION MAJOR IN ; </t>
  </si>
  <si>
    <t xml:space="preserve">04/14/2018; </t>
  </si>
  <si>
    <t>BELARMINO</t>
  </si>
  <si>
    <t>ROSALINA</t>
  </si>
  <si>
    <t xml:space="preserve">MARICHU GONZALES; </t>
  </si>
  <si>
    <t xml:space="preserve">SISTER; </t>
  </si>
  <si>
    <t xml:space="preserve">09482007885; </t>
  </si>
  <si>
    <t xml:space="preserve">MARIA CARLA BORIDOR; ; </t>
  </si>
  <si>
    <t xml:space="preserve">TRAINEE; ; </t>
  </si>
  <si>
    <t xml:space="preserve">TALENT AVENUE PH, ORTIGAS PASIG ICTY; ; </t>
  </si>
  <si>
    <t xml:space="preserve">0997971797 ; ; </t>
  </si>
  <si>
    <t>completed 1 yr in college;  no CCE; poor comms</t>
  </si>
  <si>
    <t>Narido</t>
  </si>
  <si>
    <t>sharmainevnarido@gmail.com</t>
  </si>
  <si>
    <t>Sharmaine_narido@yahoo.com</t>
  </si>
  <si>
    <t>Danil Bautista</t>
  </si>
  <si>
    <t>Cashier; sales clerk</t>
  </si>
  <si>
    <t>7/4/2018 2:32:52 PM</t>
  </si>
  <si>
    <t>298436</t>
  </si>
  <si>
    <t>#37 Luna street West Rhembo, Makati city</t>
  </si>
  <si>
    <t>alday st. Candelaria, Quezon</t>
  </si>
  <si>
    <t>09977597969</t>
  </si>
  <si>
    <t>SharmaineNarido@gmail.com</t>
  </si>
  <si>
    <t>14k</t>
  </si>
  <si>
    <t xml:space="preserve">Ciniloan, Laguna; </t>
  </si>
  <si>
    <t xml:space="preserve">BS Psychology; </t>
  </si>
  <si>
    <t xml:space="preserve">07/15/2018; </t>
  </si>
  <si>
    <t xml:space="preserve">Jaime Ortega Corporation; </t>
  </si>
  <si>
    <t xml:space="preserve">Paseo Makati City; </t>
  </si>
  <si>
    <t>Ofelia</t>
  </si>
  <si>
    <t>Convento</t>
  </si>
  <si>
    <t xml:space="preserve">Candy Labadia; </t>
  </si>
  <si>
    <t xml:space="preserve">friend; </t>
  </si>
  <si>
    <t xml:space="preserve">09094513806; </t>
  </si>
  <si>
    <t>limited vocabs; not conversant; seems not serious - keeps on laughing and gigling during the interview</t>
  </si>
  <si>
    <t>Asido</t>
  </si>
  <si>
    <t>Martha Angelica</t>
  </si>
  <si>
    <t>marthanagelicaasido@gmail.com</t>
  </si>
  <si>
    <t>Gudelia Asido</t>
  </si>
  <si>
    <t>7/4/2018 2:34:30 PM</t>
  </si>
  <si>
    <t>298434</t>
  </si>
  <si>
    <t>1500</t>
  </si>
  <si>
    <t>Jose Abad Santos Street, Little Baguio, San Juan</t>
  </si>
  <si>
    <t>Datu Abdullah Sangki</t>
  </si>
  <si>
    <t>San Roque, Bombon, Camarines Sur</t>
  </si>
  <si>
    <t>09103608037</t>
  </si>
  <si>
    <t>02670204</t>
  </si>
  <si>
    <t>marthaangelicaasido@gmail.com</t>
  </si>
  <si>
    <t>12,000-15,000</t>
  </si>
  <si>
    <t xml:space="preserve">Bicol State College of Applied Sciences and Technology; </t>
  </si>
  <si>
    <t xml:space="preserve">Peñafrancia, Naga City; </t>
  </si>
  <si>
    <t xml:space="preserve">BS Electronics and Communications Enginering; </t>
  </si>
  <si>
    <t xml:space="preserve">03/31/2017; </t>
  </si>
  <si>
    <t>Gudelia</t>
  </si>
  <si>
    <t>Milla</t>
  </si>
  <si>
    <t xml:space="preserve">Gudelia M. Asido; </t>
  </si>
  <si>
    <t xml:space="preserve">09951907933; </t>
  </si>
  <si>
    <t>HS Grad-adapter-failed comms also- compre issues; cant express herself in english.</t>
  </si>
  <si>
    <t>Patilano</t>
  </si>
  <si>
    <t>Gretchen</t>
  </si>
  <si>
    <t>Solano</t>
  </si>
  <si>
    <t>gretchenpatilano@yahoo.com</t>
  </si>
  <si>
    <t>Teting Solano</t>
  </si>
  <si>
    <t>Sales Clerk</t>
  </si>
  <si>
    <t>7/4/2018 2:55:06 PM</t>
  </si>
  <si>
    <t>298446</t>
  </si>
  <si>
    <t>Herbosa Comp.Parang Marikina City</t>
  </si>
  <si>
    <t>Cagayan De Oro City</t>
  </si>
  <si>
    <t>09120339720</t>
  </si>
  <si>
    <t>f</t>
  </si>
  <si>
    <t>16-18</t>
  </si>
  <si>
    <t xml:space="preserve">Concepcion National Highschool; </t>
  </si>
  <si>
    <t xml:space="preserve">Concepcion Agutaya Palawan; </t>
  </si>
  <si>
    <t xml:space="preserve">04/10/2015; </t>
  </si>
  <si>
    <t>Desilo</t>
  </si>
  <si>
    <t>longos</t>
  </si>
  <si>
    <t xml:space="preserve">Teting solano; </t>
  </si>
  <si>
    <t xml:space="preserve">uncle; </t>
  </si>
  <si>
    <t xml:space="preserve">09288678467; </t>
  </si>
  <si>
    <t xml:space="preserve">Marilyn Cerna; Andy Petallo; </t>
  </si>
  <si>
    <t xml:space="preserve">CSR; Electrician; </t>
  </si>
  <si>
    <t xml:space="preserve">Eastwood Libis Accenture; N/A; </t>
  </si>
  <si>
    <t xml:space="preserve">09128904708; 09509907953; </t>
  </si>
  <si>
    <t>MK - DTV</t>
  </si>
  <si>
    <t>prefers to work in Makati; eyeing for atleast 23k;willing to wait for DTV accounts; breadwinner</t>
  </si>
  <si>
    <t>Merwin</t>
  </si>
  <si>
    <t>Engcanquez</t>
  </si>
  <si>
    <t>9063755185/9776723843</t>
  </si>
  <si>
    <t>merwinvillar02@yahoo.com</t>
  </si>
  <si>
    <t>Merwin Villar</t>
  </si>
  <si>
    <t>Dell Jones</t>
  </si>
  <si>
    <t>7/4/2018 11:08:28 AM</t>
  </si>
  <si>
    <t>298311</t>
  </si>
  <si>
    <t>4146 Kaligtasan St. Karangalan Pasig City</t>
  </si>
  <si>
    <t>Albay Bicol</t>
  </si>
  <si>
    <t>9063755185</t>
  </si>
  <si>
    <t>9776723843</t>
  </si>
  <si>
    <t>25k up</t>
  </si>
  <si>
    <t xml:space="preserve">Daniel B. Peña Memorial College Foundation; </t>
  </si>
  <si>
    <t xml:space="preserve">Albay Bicol; </t>
  </si>
  <si>
    <t>Still employed and needs to render 15 days; has 2 yrs sales/telemarketing experience</t>
  </si>
  <si>
    <t>Dahlia</t>
  </si>
  <si>
    <t>Ortega</t>
  </si>
  <si>
    <t>ahlirose25@gmail.com</t>
  </si>
  <si>
    <t>Dahlia Rosal</t>
  </si>
  <si>
    <t>Telemarketer</t>
  </si>
  <si>
    <t>7/4/2018 11:48:56 AM</t>
  </si>
  <si>
    <t>298338</t>
  </si>
  <si>
    <t>Bldg 844 3rd Floor Blakateros St. Sta Cruz Manila</t>
  </si>
  <si>
    <t>Salomage Kabugaw Ilocos Sur</t>
  </si>
  <si>
    <t>9053243744</t>
  </si>
  <si>
    <t>15k above</t>
  </si>
  <si>
    <t xml:space="preserve">The Way Philippine - Australia Discipleship Training School; </t>
  </si>
  <si>
    <t xml:space="preserve">Ilocos Sur; </t>
  </si>
  <si>
    <t xml:space="preserve">Theology; </t>
  </si>
  <si>
    <t>NI - Post - dropped call during II ; seems not interesed; tried to callback but no to avail</t>
  </si>
  <si>
    <t>Nery</t>
  </si>
  <si>
    <t>Leycel</t>
  </si>
  <si>
    <t>Dueñes</t>
  </si>
  <si>
    <t>honey_leyc@yahoo.com</t>
  </si>
  <si>
    <t>Leycel Nery</t>
  </si>
  <si>
    <t xml:space="preserve">Sprint; Amazon;Kindle; CEC </t>
  </si>
  <si>
    <t>7/4/2018 1:41:44 PM</t>
  </si>
  <si>
    <t>298409</t>
  </si>
  <si>
    <t>C119 Incoco St. Campus Santo Bacoor Cavite</t>
  </si>
  <si>
    <t>Tongkil</t>
  </si>
  <si>
    <t>9158354800</t>
  </si>
  <si>
    <t>16-18k</t>
  </si>
  <si>
    <t xml:space="preserve">Pamantasan ng Lungsod ng Pasay; </t>
  </si>
  <si>
    <t xml:space="preserve">Pasay; </t>
  </si>
  <si>
    <t xml:space="preserve">BS Nursing; </t>
  </si>
  <si>
    <t>NI - post - not into account with sales; not for ISM MOA - sh2; lives in laguna</t>
  </si>
  <si>
    <t>Lanot</t>
  </si>
  <si>
    <t>Condecion</t>
  </si>
  <si>
    <t>jocelyncondecion49@gmail.com</t>
  </si>
  <si>
    <t>Jocelyn Lanot</t>
  </si>
  <si>
    <t>Verizon; American Airlines;United Airlines</t>
  </si>
  <si>
    <t>7/4/2018 2:59:46 PM</t>
  </si>
  <si>
    <t>298465</t>
  </si>
  <si>
    <t>Camp Vicente Lim Calamba Laguna</t>
  </si>
  <si>
    <t>Polangui</t>
  </si>
  <si>
    <t>9429819796</t>
  </si>
  <si>
    <t>20k up</t>
  </si>
  <si>
    <t xml:space="preserve">Inverga University Foundation; </t>
  </si>
  <si>
    <t xml:space="preserve">Lucena City; </t>
  </si>
  <si>
    <t xml:space="preserve">BS Mass Comm; </t>
  </si>
  <si>
    <t xml:space="preserve">10/30/1997; </t>
  </si>
  <si>
    <t>Not interested with voice accounts</t>
  </si>
  <si>
    <t>Jed Romwill</t>
  </si>
  <si>
    <t>jed.peralta@gmx.ph</t>
  </si>
  <si>
    <t>Back office</t>
  </si>
  <si>
    <t>None - Pre screening</t>
  </si>
  <si>
    <t>Not for Rehire</t>
  </si>
  <si>
    <t>NQ - Ineligible for Rehire (PS)</t>
  </si>
  <si>
    <t>terminated not for rehire - AWOL in ATT Legacy</t>
  </si>
  <si>
    <t xml:space="preserve">Monasterial </t>
  </si>
  <si>
    <t>Rennie</t>
  </si>
  <si>
    <t>Basaya</t>
  </si>
  <si>
    <t>rennie_m15@yahoo.com</t>
  </si>
  <si>
    <t>Emerlyn Gribello</t>
  </si>
  <si>
    <t>ATT Legacy</t>
  </si>
  <si>
    <t>MOA - AT&amp;T ISM (Fiber)</t>
  </si>
  <si>
    <t>7/5 Passed ISM OV;For ISM OV; Can start ASAP;Good CS skills-handled CS account for mor ethan 2 yrs;good comms;ok w/25 k offer</t>
  </si>
  <si>
    <t>Catubig</t>
  </si>
  <si>
    <t>Neslen Nicole</t>
  </si>
  <si>
    <t>Pinote</t>
  </si>
  <si>
    <t>xololoveshin.sx@gmail.com</t>
  </si>
  <si>
    <t>Zoey Neslen Nicole Shin</t>
  </si>
  <si>
    <t>Helen Catubig</t>
  </si>
  <si>
    <t>Wellcare,Boost Mobile</t>
  </si>
  <si>
    <t>Rose Florence Miguel</t>
  </si>
  <si>
    <t>7/5/2018 1:38:30 PM</t>
  </si>
  <si>
    <t>298706</t>
  </si>
  <si>
    <t>1900</t>
  </si>
  <si>
    <t>Blk 1 lot 9-A summer green phase 2 cainta rizal</t>
  </si>
  <si>
    <t>Binondo</t>
  </si>
  <si>
    <t>07/21/1997</t>
  </si>
  <si>
    <t>Angono</t>
  </si>
  <si>
    <t>09192280599</t>
  </si>
  <si>
    <t>xoloveshin.sx@gmail.com</t>
  </si>
  <si>
    <t>345306330-3</t>
  </si>
  <si>
    <t>322290874000</t>
  </si>
  <si>
    <t>010258280658</t>
  </si>
  <si>
    <t>121151948963</t>
  </si>
  <si>
    <t>zoe neslen nicole shin</t>
  </si>
  <si>
    <t>vousdevezvoir</t>
  </si>
  <si>
    <t>candidlynicole7</t>
  </si>
  <si>
    <t>Rose florence Miguel</t>
  </si>
  <si>
    <t xml:space="preserve">Sta.lucia High School; </t>
  </si>
  <si>
    <t xml:space="preserve">Montessori Professional College; </t>
  </si>
  <si>
    <t xml:space="preserve">Diploma of tourism; </t>
  </si>
  <si>
    <t xml:space="preserve">06/25/2015; </t>
  </si>
  <si>
    <t xml:space="preserve">Teleperformance Edsa; Teleperformance Edsa; </t>
  </si>
  <si>
    <t xml:space="preserve">greenfield district edsa; greenfield district edsa; </t>
  </si>
  <si>
    <t xml:space="preserve">8573222; 8573222; </t>
  </si>
  <si>
    <t xml:space="preserve">Boost Mobile; Wellcare; </t>
  </si>
  <si>
    <t xml:space="preserve">04/19/2016; 11/10/2015; </t>
  </si>
  <si>
    <t xml:space="preserve">05/30/2018; 03/31/2016; </t>
  </si>
  <si>
    <t xml:space="preserve">16,000; 15,000; </t>
  </si>
  <si>
    <t>Daug</t>
  </si>
  <si>
    <t xml:space="preserve">Helen Catubig; </t>
  </si>
  <si>
    <t xml:space="preserve">6558645; </t>
  </si>
  <si>
    <t xml:space="preserve">may Ann Bautista; Neslen Nicole Catubig; </t>
  </si>
  <si>
    <t xml:space="preserve">BOOST ECARE; CSR; </t>
  </si>
  <si>
    <t xml:space="preserve">Teleperformance Edsa; Teleperformance Eda; </t>
  </si>
  <si>
    <t xml:space="preserve">09158596097; 09192280599; </t>
  </si>
  <si>
    <t xml:space="preserve">GOOD CS ORIENTATION;FOR OV(Sebastian.Collado@vxi.com); </t>
  </si>
  <si>
    <t>7/5 Failed ISM OV-willing to wait til Aug. for active file;;'residing in Pasig; okay to work in MOA; can start next week - currently employed last day is tomorrow - FOR ISM OV</t>
  </si>
  <si>
    <t>Endencio</t>
  </si>
  <si>
    <t>Berdan</t>
  </si>
  <si>
    <t>endenciolarry2@gmail.com</t>
  </si>
  <si>
    <t>Neslen Nicole Catubig</t>
  </si>
  <si>
    <t>Sprint; Boost mobile</t>
  </si>
  <si>
    <t>7/5/2018 1:45:52 PM</t>
  </si>
  <si>
    <t>298708</t>
  </si>
  <si>
    <t>1800</t>
  </si>
  <si>
    <t>3683 Santol St. Brgy. Pinagbuhatan Pasig City</t>
  </si>
  <si>
    <t>12/02/1993</t>
  </si>
  <si>
    <t>Tacurong City</t>
  </si>
  <si>
    <t>09083808385</t>
  </si>
  <si>
    <t>000000000</t>
  </si>
  <si>
    <t>endenciolarry02@gmail.com</t>
  </si>
  <si>
    <t>0934043557</t>
  </si>
  <si>
    <t>414434059</t>
  </si>
  <si>
    <t>170502811714</t>
  </si>
  <si>
    <t>121028503674</t>
  </si>
  <si>
    <t>23,000.00 - 25,000.00</t>
  </si>
  <si>
    <t xml:space="preserve">Southern Mindanao Institute of Technology ; </t>
  </si>
  <si>
    <t xml:space="preserve">Tacurong City, Sultan Kudarat 9800; </t>
  </si>
  <si>
    <t xml:space="preserve">03/20/2010; </t>
  </si>
  <si>
    <t xml:space="preserve">Teleperformance Philippines; Concentrix Services Corporation; </t>
  </si>
  <si>
    <t xml:space="preserve">EDSA Central IT Center 2, United St. cor . EDSA, Greenfield District, Mandaluyong, 1552; Tera Tower , Bridgetowne E. Rodriguez Jr. Ave. (C5) , Q. C. ; </t>
  </si>
  <si>
    <t xml:space="preserve">028573222; 024238700; </t>
  </si>
  <si>
    <t xml:space="preserve">Boost ; Sprint Postpaid; </t>
  </si>
  <si>
    <t xml:space="preserve">08/15/2016; 06/13/2016; </t>
  </si>
  <si>
    <t xml:space="preserve">07/06/2018; 08/08/2016; </t>
  </si>
  <si>
    <t xml:space="preserve">Salary; Failed Training; </t>
  </si>
  <si>
    <t xml:space="preserve">16,000.00; 15,000.00; </t>
  </si>
  <si>
    <t xml:space="preserve">Dina </t>
  </si>
  <si>
    <t>De Benito</t>
  </si>
  <si>
    <t xml:space="preserve">Neslen Nicole Catubig; </t>
  </si>
  <si>
    <t xml:space="preserve">09192280599; </t>
  </si>
  <si>
    <t xml:space="preserve">Joyce Ann Uson; Joy Garcia Evardone; </t>
  </si>
  <si>
    <t xml:space="preserve">Account Supervisor; CSR; </t>
  </si>
  <si>
    <t xml:space="preserve">Teleperformace Philippines , EDSA Central IT Center 2, United St. cor . EDSA, Greenfield District, Mandaluyong, 1552; GENPACT , Alabang, Muntinlupa City; </t>
  </si>
  <si>
    <t xml:space="preserve">09352217006; 09276181447; </t>
  </si>
  <si>
    <t xml:space="preserve">residing in Pasig; okay to work in MOA; can start next week - currently employed last day is tomorrow - FOR ISM OV(Angeline.Castillo@vxi.com); </t>
  </si>
  <si>
    <t xml:space="preserve">7/5 Failed ISM OV-willing to wait til Aug. for active file;has billing and financial acct BG; ave comms; okay to work in MOA and can start ASAP - for ISM OV </t>
  </si>
  <si>
    <t xml:space="preserve">Nill </t>
  </si>
  <si>
    <t>nillcatherine@yahoo.com</t>
  </si>
  <si>
    <t>areine_2@yahoo.com</t>
  </si>
  <si>
    <t>John Brian Tagle</t>
  </si>
  <si>
    <t>HNR block; Blue cross blue shield of NJ; DTV; ARP inhouse</t>
  </si>
  <si>
    <t>Danica Delos Reyes</t>
  </si>
  <si>
    <t>7/5/2018 3:03:58 PM</t>
  </si>
  <si>
    <t>Nill</t>
  </si>
  <si>
    <t>298766</t>
  </si>
  <si>
    <t>1772</t>
  </si>
  <si>
    <t>Marmeto's Compound Putatan Muntilupa City</t>
  </si>
  <si>
    <t>Dagupan City</t>
  </si>
  <si>
    <t>09774701242</t>
  </si>
  <si>
    <t>02-2413956-6</t>
  </si>
  <si>
    <t>320-174-960-000</t>
  </si>
  <si>
    <t>04-050157871-3</t>
  </si>
  <si>
    <t>1211-0106-9225</t>
  </si>
  <si>
    <t xml:space="preserve">Lyceum Of Alabang; </t>
  </si>
  <si>
    <t xml:space="preserve">Tunasa, Muntinlupa City; </t>
  </si>
  <si>
    <t xml:space="preserve">BSHRM; </t>
  </si>
  <si>
    <t xml:space="preserve">04/06/2012; </t>
  </si>
  <si>
    <t xml:space="preserve">ARB CALL FACILITIES; CONVERGYS; EXPERT GLOBAL SOLUTION; CONVERGYS; </t>
  </si>
  <si>
    <t xml:space="preserve">ALABANG; ALABANG; ALABANG; ALABANG; </t>
  </si>
  <si>
    <t xml:space="preserve">Sales; Customer Service; Customer Service; Financial; </t>
  </si>
  <si>
    <t xml:space="preserve">LOAN; DTV/BILLING; HEALTHCARE/BSBNJ; H&amp;R Block; </t>
  </si>
  <si>
    <t xml:space="preserve">04/10/2017; 11/14/2016; 03/12/2014; 07/23/2012; </t>
  </si>
  <si>
    <t xml:space="preserve">06/30/2018; 04/03/2017; 10/10/2016; 03/03/2014; </t>
  </si>
  <si>
    <t xml:space="preserve">Career Growth; Health Issue; Salary; Family Reasons; </t>
  </si>
  <si>
    <t xml:space="preserve">23000; 21500; 16000; ; </t>
  </si>
  <si>
    <t xml:space="preserve">NA; ; ; ; </t>
  </si>
  <si>
    <t>Trulita</t>
  </si>
  <si>
    <t>Junio</t>
  </si>
  <si>
    <t xml:space="preserve">John Brian Tagle; Trulita J Rivera; </t>
  </si>
  <si>
    <t xml:space="preserve">Live in partner; Mother; </t>
  </si>
  <si>
    <t xml:space="preserve">09750151962; 09086995686; </t>
  </si>
  <si>
    <t xml:space="preserve">Dolora Gonzaga; Edgardo Lazaro; Edgardo Lazaro; </t>
  </si>
  <si>
    <t xml:space="preserve">Team Leader; CSR; CSR; </t>
  </si>
  <si>
    <t xml:space="preserve">ARB Call Facilities; ARB Call Facilities; ; </t>
  </si>
  <si>
    <t xml:space="preserve">09087820756; 09771232816; 09771232816; </t>
  </si>
  <si>
    <t xml:space="preserve">has billing and financial acct BG; ave comms; okay to work in MOA and can start ASAP - for ISM OV (Angeline.Castillo@vxi.com); </t>
  </si>
  <si>
    <t>Lech Insao</t>
  </si>
  <si>
    <t>For ISM OV; Good CS Skills; w/ upselling bg-ok w/ MOA and 25k offer</t>
  </si>
  <si>
    <t>Landero</t>
  </si>
  <si>
    <t>Nida</t>
  </si>
  <si>
    <t>nidalandero@yahoo.com</t>
  </si>
  <si>
    <t>Tonisarahg@facebook.com</t>
  </si>
  <si>
    <t>Victoria Landero</t>
  </si>
  <si>
    <t>United Airlines</t>
  </si>
  <si>
    <t>Irene Dela Cruz</t>
  </si>
  <si>
    <t>7/5/2018 5:52:35 PM</t>
  </si>
  <si>
    <t>298858</t>
  </si>
  <si>
    <t>4103</t>
  </si>
  <si>
    <t>B11 L37 Celina Plains Subd., Mal. 1B Imus, Cavite City</t>
  </si>
  <si>
    <t>Las Pi?as</t>
  </si>
  <si>
    <t>09108878616</t>
  </si>
  <si>
    <t>33-5310061-2</t>
  </si>
  <si>
    <t>909-384-320</t>
  </si>
  <si>
    <t>Tonisarahg@yahoo.com</t>
  </si>
  <si>
    <t>P23000</t>
  </si>
  <si>
    <t>Irene C. DelaCruz</t>
  </si>
  <si>
    <t xml:space="preserve">Dr. Filemon C. Aguilar Memorial College; </t>
  </si>
  <si>
    <t xml:space="preserve">Golden Gate Subd., Moonwalk, Las Piñas City; </t>
  </si>
  <si>
    <t xml:space="preserve">BSBA:Management; </t>
  </si>
  <si>
    <t xml:space="preserve">04/05/2002; </t>
  </si>
  <si>
    <t xml:space="preserve">Interglobe Technologies Phils., Inc.; AIG Shared Services, Inc.; Accenture, Inc.; </t>
  </si>
  <si>
    <t xml:space="preserve">McKinley Hills, Taguig City; Alabang, Muntinlupa City; Mandaluyong City; </t>
  </si>
  <si>
    <t xml:space="preserve">Agent; Non-agent; Non-agent; </t>
  </si>
  <si>
    <t xml:space="preserve">Customer Service; Operations; Operations; </t>
  </si>
  <si>
    <t xml:space="preserve">Travel Reservation - United Airlines; E-Remit; Health Account; </t>
  </si>
  <si>
    <t xml:space="preserve">11/14/2015; 07/30/2014; 05/03/2010; </t>
  </si>
  <si>
    <t xml:space="preserve">07/01/2018; 10/30/2015; 04/01/2011; </t>
  </si>
  <si>
    <t xml:space="preserve">Salary; Career Growth; Personal Reasons; </t>
  </si>
  <si>
    <t xml:space="preserve">P18000; P14000; P12000; </t>
  </si>
  <si>
    <t>Cortes</t>
  </si>
  <si>
    <t>Abello</t>
  </si>
  <si>
    <t xml:space="preserve">Mrs. Victoria C. Landero; </t>
  </si>
  <si>
    <t xml:space="preserve">09099929392; </t>
  </si>
  <si>
    <t xml:space="preserve">Mr. Dexter Dolar; Marjorie Cariaso Del Rosario; Michael Chua; </t>
  </si>
  <si>
    <t xml:space="preserve">Supervisor; CSR; CSR; </t>
  </si>
  <si>
    <t xml:space="preserve">Interglobe Technologies Phils., Inc.; Interglobe Tech., Phils., Inc.; Interglobe Tech., Phils., Inc.; </t>
  </si>
  <si>
    <t xml:space="preserve">09988574033; 09073286945; 09218731025; </t>
  </si>
  <si>
    <t>Jessica Dela Cruz</t>
  </si>
  <si>
    <t>For ISM OV; unemployed for 3yrs - but with 6yrs exp in financial acct; prefers MOA</t>
  </si>
  <si>
    <t>Burgos</t>
  </si>
  <si>
    <t>enriquezchinb14@gmail.com</t>
  </si>
  <si>
    <t>Tine Enriquez</t>
  </si>
  <si>
    <t>Maria Elisa/ Dianne Enriquez</t>
  </si>
  <si>
    <t>9178307484/9275660827</t>
  </si>
  <si>
    <t>Bank of America; prepaid cards</t>
  </si>
  <si>
    <t>7/5/2018 5:03:16 PM</t>
  </si>
  <si>
    <t xml:space="preserve">Enriquez </t>
  </si>
  <si>
    <t>298833</t>
  </si>
  <si>
    <t xml:space="preserve">590 unit 6 B.Vizcarra St. Malibay Pasay City </t>
  </si>
  <si>
    <t>04/14/1979</t>
  </si>
  <si>
    <t>09150491022</t>
  </si>
  <si>
    <t>enriquezchristineb@gmail.com</t>
  </si>
  <si>
    <t>3387427549</t>
  </si>
  <si>
    <t>229788445000</t>
  </si>
  <si>
    <t>tine enriquez</t>
  </si>
  <si>
    <t>30000</t>
  </si>
  <si>
    <t xml:space="preserve">Manila Central University ; </t>
  </si>
  <si>
    <t xml:space="preserve">Caloocan Manila ; </t>
  </si>
  <si>
    <t xml:space="preserve">B.S.Pharmacy; </t>
  </si>
  <si>
    <t xml:space="preserve">10/31/2018; </t>
  </si>
  <si>
    <t xml:space="preserve">FIS; </t>
  </si>
  <si>
    <t xml:space="preserve">Makati ; </t>
  </si>
  <si>
    <t xml:space="preserve">Prepaid cards ; </t>
  </si>
  <si>
    <t xml:space="preserve">03/15/2015; </t>
  </si>
  <si>
    <t xml:space="preserve">05/15/2015; </t>
  </si>
  <si>
    <t xml:space="preserve">23000; </t>
  </si>
  <si>
    <t xml:space="preserve">Burgos </t>
  </si>
  <si>
    <t xml:space="preserve">Elizabeth </t>
  </si>
  <si>
    <t xml:space="preserve">Cruz </t>
  </si>
  <si>
    <t xml:space="preserve">Maria Elsa B.Enriquez; Dianne B. Enriquez; </t>
  </si>
  <si>
    <t xml:space="preserve">sister; sister; </t>
  </si>
  <si>
    <t xml:space="preserve">09178307484; 09275660827; </t>
  </si>
  <si>
    <t xml:space="preserve">Aline Lucero ; Aline Lucero ; </t>
  </si>
  <si>
    <t xml:space="preserve">COS; report analyst; </t>
  </si>
  <si>
    <t xml:space="preserve">Alorica, Makati; Alorica, Makati; </t>
  </si>
  <si>
    <t xml:space="preserve">09550923980; 09550923980; </t>
  </si>
  <si>
    <t>7/5 Failed ISM OV-willing to wait til Aug. for active file;FOR ISM OV; lives in Pasay - okay in MOA - for ISM OV; has billing and CS BG; can start ASAP; ave comms</t>
  </si>
  <si>
    <t>Quizano</t>
  </si>
  <si>
    <t>Starlet</t>
  </si>
  <si>
    <t>Olay</t>
  </si>
  <si>
    <t>starletquizano@yahoo.com</t>
  </si>
  <si>
    <t>Starlet Quizano</t>
  </si>
  <si>
    <t>Welid Abdul Wahab</t>
  </si>
  <si>
    <t>Expedia travel; united haelth care; med synergies</t>
  </si>
  <si>
    <t>7/5/2018 4:08:13 PM</t>
  </si>
  <si>
    <t>298799</t>
  </si>
  <si>
    <t>Asiawealth Condominium Tower leveriza st.Pasay</t>
  </si>
  <si>
    <t>05/12/1981</t>
  </si>
  <si>
    <t>Dupax del Sur</t>
  </si>
  <si>
    <t>Filpino</t>
  </si>
  <si>
    <t>ISLAM</t>
  </si>
  <si>
    <t>09208077567</t>
  </si>
  <si>
    <t>inahnitahatoh@yahoo.com</t>
  </si>
  <si>
    <t>22000</t>
  </si>
  <si>
    <t>VXI Page</t>
  </si>
  <si>
    <t xml:space="preserve">Bataan Heros memorial College; </t>
  </si>
  <si>
    <t xml:space="preserve">Roman Hi-way balanga city bataan; </t>
  </si>
  <si>
    <t xml:space="preserve">Bachelor of Secondary Education; </t>
  </si>
  <si>
    <t xml:space="preserve">03/21/2005; </t>
  </si>
  <si>
    <t xml:space="preserve">EXL Service Philippines; </t>
  </si>
  <si>
    <t xml:space="preserve">One eCom Harbour Drive Mall of Asia; </t>
  </si>
  <si>
    <t xml:space="preserve">Medsynergys; </t>
  </si>
  <si>
    <t xml:space="preserve">05/08/2017; </t>
  </si>
  <si>
    <t xml:space="preserve">05/08/2018; </t>
  </si>
  <si>
    <t xml:space="preserve">17,000; </t>
  </si>
  <si>
    <t>Angelina</t>
  </si>
  <si>
    <t>Gabina</t>
  </si>
  <si>
    <t xml:space="preserve">Welid Abdulwahab; </t>
  </si>
  <si>
    <t xml:space="preserve">live in partner; </t>
  </si>
  <si>
    <t xml:space="preserve">09065929074; </t>
  </si>
  <si>
    <t xml:space="preserve">Karen Del Rosario; Roclyn Cortez ; </t>
  </si>
  <si>
    <t xml:space="preserve">Supervisor; csr; </t>
  </si>
  <si>
    <t xml:space="preserve">Teleperformance ayala; EXL; </t>
  </si>
  <si>
    <t xml:space="preserve">09564438242; 09759628678; </t>
  </si>
  <si>
    <t xml:space="preserve">FOR ISM OV; lives in Pasay - okay in MOA - for ISM OV; has billing and CS BG; can start ASAP(Angeline.Castillo@vxi.com); </t>
  </si>
  <si>
    <t>Failed ISM OV; Good comms but in Iloilo as of now; still employed willing to work in Mall of asia due to 25k Basic; has bg with Billing/sales/tech</t>
  </si>
  <si>
    <t>Sy</t>
  </si>
  <si>
    <t>Regie</t>
  </si>
  <si>
    <t>Tengil</t>
  </si>
  <si>
    <t>giemacgo08@gmail.com</t>
  </si>
  <si>
    <t>Straigttalk; Telstra; Rushcard; Spectrum</t>
  </si>
  <si>
    <t>7/5/2018 12:38:26 PM</t>
  </si>
  <si>
    <t>Tiglen</t>
  </si>
  <si>
    <t>298675</t>
  </si>
  <si>
    <t>+63 9500489794</t>
  </si>
  <si>
    <t>25k</t>
  </si>
  <si>
    <t xml:space="preserve">-; </t>
  </si>
  <si>
    <t xml:space="preserve">for moa ism(raire.roselada@vxi.com); </t>
  </si>
  <si>
    <t>Good comms; good stints; Handled At&amp;t accounts</t>
  </si>
  <si>
    <t>Quiñones</t>
  </si>
  <si>
    <t>Raul James</t>
  </si>
  <si>
    <t>De  Leon</t>
  </si>
  <si>
    <t>friendlywaiter90@yahoo.com</t>
  </si>
  <si>
    <t>Sears; Hilton; AT&amp;T</t>
  </si>
  <si>
    <t>7/5/2018 1:56:36 PM</t>
  </si>
  <si>
    <t>298729</t>
  </si>
  <si>
    <t>a</t>
  </si>
  <si>
    <t>09983708345</t>
  </si>
  <si>
    <t>23k</t>
  </si>
  <si>
    <t>Awol with TRG; inconsistent with work history; short stints with poor reason's of leaving; previous VXI employee but worked only for 6mos</t>
  </si>
  <si>
    <t>Vargas Jr.</t>
  </si>
  <si>
    <t>Edgardo</t>
  </si>
  <si>
    <t>Yporozza</t>
  </si>
  <si>
    <t>SAGREDIG@GMAIL.COM</t>
  </si>
  <si>
    <t>At&amp;T; Cricket; Outbound sales;</t>
  </si>
  <si>
    <t>7/5/2018 3:01:34 PM</t>
  </si>
  <si>
    <t>Yporroza</t>
  </si>
  <si>
    <t>298777</t>
  </si>
  <si>
    <t>Maluso</t>
  </si>
  <si>
    <t>9164694363</t>
  </si>
  <si>
    <t>sagredig@gmail.com</t>
  </si>
  <si>
    <t>TALKPUSH</t>
  </si>
  <si>
    <t>QC - Comcast Central</t>
  </si>
  <si>
    <t>Okay comms; handled Uverse and Dish</t>
  </si>
  <si>
    <t>Avila</t>
  </si>
  <si>
    <t>Ma Maricar</t>
  </si>
  <si>
    <t>avilamaricar25@yahoo.com</t>
  </si>
  <si>
    <t>At&amp;t; Dish</t>
  </si>
  <si>
    <t>Online TalkPush - Facebook</t>
  </si>
  <si>
    <t>7/5/2018 4:24:56 PM</t>
  </si>
  <si>
    <t>Maricar</t>
  </si>
  <si>
    <t>Alamban</t>
  </si>
  <si>
    <t>298820</t>
  </si>
  <si>
    <t>9752342575</t>
  </si>
  <si>
    <t>20k</t>
  </si>
  <si>
    <t>pushtalk</t>
  </si>
  <si>
    <t>MOA -ISM</t>
  </si>
  <si>
    <t>Good comms; handled mostly billing and tech</t>
  </si>
  <si>
    <t>De Vera</t>
  </si>
  <si>
    <t>Elisa</t>
  </si>
  <si>
    <t>Capulong</t>
  </si>
  <si>
    <t>US AIRWAYS; COMCAST; SPRINT; IHG</t>
  </si>
  <si>
    <t>7/5/2018 5:24:26 PM</t>
  </si>
  <si>
    <t>298850</t>
  </si>
  <si>
    <t>+63 9472826491</t>
  </si>
  <si>
    <t>LISACAPULONG@YAHOO.COM</t>
  </si>
  <si>
    <t>talkpush</t>
  </si>
  <si>
    <t xml:space="preserve">FOR ISM OV(raire.roselada@vxi.com); </t>
  </si>
  <si>
    <t>7/9 employed; Good comms; handled CS healthcare under EGS; Good stint</t>
  </si>
  <si>
    <t>Medalla</t>
  </si>
  <si>
    <t>Vic</t>
  </si>
  <si>
    <t>1800 flowers; Humana</t>
  </si>
  <si>
    <t>Good comms; handled CS accounts mostly; good stint</t>
  </si>
  <si>
    <t>Belano</t>
  </si>
  <si>
    <t>Roden</t>
  </si>
  <si>
    <t>Canulo</t>
  </si>
  <si>
    <t>rodendilema1992@gmail.com</t>
  </si>
  <si>
    <t>Azda; Exedia</t>
  </si>
  <si>
    <t>7/5/2018 9:09:07 PM</t>
  </si>
  <si>
    <t>298940</t>
  </si>
  <si>
    <t>9496101304</t>
  </si>
  <si>
    <t>20</t>
  </si>
  <si>
    <t xml:space="preserve">For ISM ov(raire.roselada@vxi.com); </t>
  </si>
  <si>
    <t xml:space="preserve">Failed Training due to excessive absences as per PRISM;Handled ATT Uverse </t>
  </si>
  <si>
    <t>Go</t>
  </si>
  <si>
    <t>Cinco</t>
  </si>
  <si>
    <t>cathego95@gmail.com</t>
  </si>
  <si>
    <t>Maria Fema Go</t>
  </si>
  <si>
    <t>ATT Uverse</t>
  </si>
  <si>
    <t>7/5 Failed ISM OV-willing to wait til Aug. for active file;Good CS skills-handled Tmobile for 2 yrs;can start ASAP</t>
  </si>
  <si>
    <t>Amado</t>
  </si>
  <si>
    <t>Carlo.Amado01@gmail.com</t>
  </si>
  <si>
    <t>xcsplus_07@yahoo.com</t>
  </si>
  <si>
    <t>Ma. Elena Amado</t>
  </si>
  <si>
    <t>7/6/2018 11:59:26 AM</t>
  </si>
  <si>
    <t>299023</t>
  </si>
  <si>
    <t>2003</t>
  </si>
  <si>
    <t>296 Sta. Ursula, Guagua, Pampanga</t>
  </si>
  <si>
    <t>PAMPANGA</t>
  </si>
  <si>
    <t>Sibutu</t>
  </si>
  <si>
    <t>05/01/1990</t>
  </si>
  <si>
    <t>Guagua</t>
  </si>
  <si>
    <t>09067231522</t>
  </si>
  <si>
    <t>carlo.amado01@gmail.com</t>
  </si>
  <si>
    <t xml:space="preserve">Don Honorio Ventura Thechnological State University; </t>
  </si>
  <si>
    <t xml:space="preserve">Bacolor, Pampanga; </t>
  </si>
  <si>
    <t xml:space="preserve">B.S Business Administration; </t>
  </si>
  <si>
    <t xml:space="preserve">03/23/2014; </t>
  </si>
  <si>
    <t xml:space="preserve">Startek; </t>
  </si>
  <si>
    <t xml:space="preserve">T-moblie; </t>
  </si>
  <si>
    <t xml:space="preserve">05/16/2016; </t>
  </si>
  <si>
    <t xml:space="preserve">18k; </t>
  </si>
  <si>
    <t>Ma. Elena</t>
  </si>
  <si>
    <t xml:space="preserve">Ma. Elena Amado; </t>
  </si>
  <si>
    <t xml:space="preserve">09233147156; </t>
  </si>
  <si>
    <t xml:space="preserve">Clarice Buzon; ; </t>
  </si>
  <si>
    <t xml:space="preserve">T.L; ; </t>
  </si>
  <si>
    <t xml:space="preserve">Startek Makati; ; </t>
  </si>
  <si>
    <t xml:space="preserve">09178871669; ; </t>
  </si>
  <si>
    <t xml:space="preserve">PASSED ID- FOR ISM OV(Sebastian.Collado@vxi.com); </t>
  </si>
  <si>
    <t>NO TO MOA-Reason on WHY HE WANTS TO RESIGN W/ ALORICA-WILL TRANSFRER TO MOA-TOO FAR FROM HIM-OK TO WAIT TIL AUG. -FOR ACTIVE FILE</t>
  </si>
  <si>
    <t>Pareñas</t>
  </si>
  <si>
    <t>Ronnel</t>
  </si>
  <si>
    <t>ronnelopareñas@gmail.com</t>
  </si>
  <si>
    <t>Jay Ar Hero Nolasco</t>
  </si>
  <si>
    <t>ATT UVERSE;Sallimae,Timewarner,Comcast</t>
  </si>
  <si>
    <t>Juan Victor Ferrer</t>
  </si>
  <si>
    <t>7/6/2018 10:20:35 AM</t>
  </si>
  <si>
    <t>RONNEL</t>
  </si>
  <si>
    <t>PARENAS</t>
  </si>
  <si>
    <t>ODULIO</t>
  </si>
  <si>
    <t>298977</t>
  </si>
  <si>
    <t>1230</t>
  </si>
  <si>
    <t>7122 H M. OCAMPO ST., PIO DEL PILAR, MAKATI CITY</t>
  </si>
  <si>
    <t>09991813273</t>
  </si>
  <si>
    <t>RONNELOPARENAS@GMAIL.COM</t>
  </si>
  <si>
    <t xml:space="preserve">NUEVA ECIJA UNIVERSITY OF SCIENCE AND TECHNOLOGY; </t>
  </si>
  <si>
    <t xml:space="preserve">SAN ISIDRO, NUEVA ECIJA; </t>
  </si>
  <si>
    <t xml:space="preserve">BACHELOR OF SCIENCE IN BUSINESS ADMINISTRATION; </t>
  </si>
  <si>
    <t xml:space="preserve">WEST CONTACT SERVICES; </t>
  </si>
  <si>
    <t xml:space="preserve">MAKATI CITY; </t>
  </si>
  <si>
    <t xml:space="preserve">COMCAST CENTER OF EXCELLENCE BILLING AND REPAIR; </t>
  </si>
  <si>
    <t xml:space="preserve">10/21/2013; </t>
  </si>
  <si>
    <t xml:space="preserve">29,000; </t>
  </si>
  <si>
    <t>ROSALIE</t>
  </si>
  <si>
    <t>SEVILLA</t>
  </si>
  <si>
    <t xml:space="preserve">JAY AR HERO NOLASCO; </t>
  </si>
  <si>
    <t xml:space="preserve">ROOMATE; </t>
  </si>
  <si>
    <t xml:space="preserve">09293053017; </t>
  </si>
  <si>
    <t xml:space="preserve">RYAN LUSTERIO; JUAN VICTOR; </t>
  </si>
  <si>
    <t xml:space="preserve">TEAM MANAGER; FERRER; </t>
  </si>
  <si>
    <t xml:space="preserve">WEST CONTACT SERVICES INC, MAKATI CITY; VXI CLARK CLACK PAMPANGA; </t>
  </si>
  <si>
    <t xml:space="preserve">09178323032; 09357221758; </t>
  </si>
  <si>
    <t>MOA - AT&amp;T ISM (Fiber) SP</t>
  </si>
  <si>
    <t>7/6 Failed ISM OV;SP-COMMS- GRAMMAR AND PRON LAPSES-/ EDUC- 1 YR IN COLLEGE- MORE THAN 1 YR CCE- W/ SALES BG-OK TO START ASAP</t>
  </si>
  <si>
    <t>Hadjinar</t>
  </si>
  <si>
    <t>Abdul Wahid</t>
  </si>
  <si>
    <t>Ingud</t>
  </si>
  <si>
    <t>wahidhadjinor05@gmail.com</t>
  </si>
  <si>
    <t>Rohayda Hadjinar</t>
  </si>
  <si>
    <t>health care campaign</t>
  </si>
  <si>
    <t>John Reymar Valenzuela</t>
  </si>
  <si>
    <t>7/6/2018 10:29:47 AM</t>
  </si>
  <si>
    <t>Hadjinor</t>
  </si>
  <si>
    <t>298981</t>
  </si>
  <si>
    <t>1700</t>
  </si>
  <si>
    <t>U A2 Bldg. 957 GG Cruz St, Baclaran, Parañaque City.</t>
  </si>
  <si>
    <t>Tubaran</t>
  </si>
  <si>
    <t>01/05/1997</t>
  </si>
  <si>
    <t>09398739979</t>
  </si>
  <si>
    <t>Wahidhadjinor05@gmail.com</t>
  </si>
  <si>
    <t>22,000 - 24,000</t>
  </si>
  <si>
    <t xml:space="preserve">City University Of Pasay; </t>
  </si>
  <si>
    <t xml:space="preserve">Pasay City near City hall; </t>
  </si>
  <si>
    <t xml:space="preserve">BSBA; </t>
  </si>
  <si>
    <t xml:space="preserve">06/30/2016; </t>
  </si>
  <si>
    <t xml:space="preserve">Quinn Data Facilities; </t>
  </si>
  <si>
    <t xml:space="preserve">09162602992; </t>
  </si>
  <si>
    <t xml:space="preserve">ACCF &amp; ACF; </t>
  </si>
  <si>
    <t xml:space="preserve">11/15/2016; </t>
  </si>
  <si>
    <t xml:space="preserve">06/29/2018; </t>
  </si>
  <si>
    <t xml:space="preserve">22,000; </t>
  </si>
  <si>
    <t>Rohayda</t>
  </si>
  <si>
    <t>Sultan</t>
  </si>
  <si>
    <t xml:space="preserve">Rohayda Hadjinor; </t>
  </si>
  <si>
    <t xml:space="preserve">09382163275; </t>
  </si>
  <si>
    <t xml:space="preserve">Paolo John Luigi Salvante; John Reymar Valenzuela; </t>
  </si>
  <si>
    <t xml:space="preserve">Motorcycle Dealer; CSR; </t>
  </si>
  <si>
    <t xml:space="preserve">Starbike / Baclaran Parañaque City; VXI / Makati; </t>
  </si>
  <si>
    <t xml:space="preserve">09263056424; 09361611799; </t>
  </si>
  <si>
    <t>w billing and upselling exposure; new in Mania but agreed to be assigned in MOA; fair comms</t>
  </si>
  <si>
    <t>Jennylyn</t>
  </si>
  <si>
    <t>Shi</t>
  </si>
  <si>
    <t>jennylyntorres@yahoo.com</t>
  </si>
  <si>
    <t>spicyhoney@yahoo.com</t>
  </si>
  <si>
    <t>Rowena Carlos</t>
  </si>
  <si>
    <t>Medical; Amazon; Timewarner Cable; Metro PCS</t>
  </si>
  <si>
    <t>Errol Mesa Cabang</t>
  </si>
  <si>
    <t>Sebastian Collado</t>
  </si>
  <si>
    <t>7/6/2018 11:38:31 AM</t>
  </si>
  <si>
    <t>299012</t>
  </si>
  <si>
    <t>305 R. Aquino St., Hagdan Bato, Mandaluyong City</t>
  </si>
  <si>
    <t>09950724462</t>
  </si>
  <si>
    <t>jennylyntorres18@gmail.com</t>
  </si>
  <si>
    <t xml:space="preserve">Holy Family High School; Riverside College; </t>
  </si>
  <si>
    <t xml:space="preserve">Sum-ag, Bacolod City; North Drive, Bacolod City; </t>
  </si>
  <si>
    <t xml:space="preserve">; BS. Nursing; </t>
  </si>
  <si>
    <t xml:space="preserve">03/30/2007; 03/30/2011; </t>
  </si>
  <si>
    <t xml:space="preserve">Convergys Bcacolod; Convergys Bcacolod; Iqor Bacolod; </t>
  </si>
  <si>
    <t xml:space="preserve">Mandalagan, Bacolod City; Mandalagan, Bacolod City; Northpoint, Talisay City; </t>
  </si>
  <si>
    <t xml:space="preserve">Non-Voice; Technical Support; Technical Support; </t>
  </si>
  <si>
    <t xml:space="preserve">Amazon; Time Warner (Spectrum); MetroPCS; </t>
  </si>
  <si>
    <t xml:space="preserve">09/23/2014; 08/23/2015; 06/20/2017; </t>
  </si>
  <si>
    <t xml:space="preserve">02/22/2015; 06/13/2017; 01/18/2018; </t>
  </si>
  <si>
    <t xml:space="preserve">Account Pulled Out; Personal Reasons; Personal Reasons; </t>
  </si>
  <si>
    <t xml:space="preserve">17000; 17000; 18000; </t>
  </si>
  <si>
    <t>Demafeliz</t>
  </si>
  <si>
    <t xml:space="preserve">Rowena Carlos; </t>
  </si>
  <si>
    <t xml:space="preserve">09558652154; </t>
  </si>
  <si>
    <t xml:space="preserve">Ara Magdalita; ; </t>
  </si>
  <si>
    <t xml:space="preserve">TSR; ; </t>
  </si>
  <si>
    <t xml:space="preserve">IBEX; ; </t>
  </si>
  <si>
    <t xml:space="preserve">09260539143; ; </t>
  </si>
  <si>
    <t xml:space="preserve">for ID(Sebastian.Collado@vxi.com); passed for ISM/MKT LObs(Sebastian.Collado@vxi.com); </t>
  </si>
  <si>
    <t>left the company because he got broken hearted; keep on saying I don’t know when asked motivational fit questions</t>
  </si>
  <si>
    <t>Ralfh Anthony</t>
  </si>
  <si>
    <t>Maniquiz</t>
  </si>
  <si>
    <t>ralphrecto88@yahoo.com</t>
  </si>
  <si>
    <t>Marlo Magnaye</t>
  </si>
  <si>
    <t>OB Sales; Dish; Verizon</t>
  </si>
  <si>
    <t>Camela Ann Valdez</t>
  </si>
  <si>
    <t>7/6/2018 12:18:25 PM</t>
  </si>
  <si>
    <t>299037</t>
  </si>
  <si>
    <t>Unit 2C mahogany mansion san rafel st plainview mandaluyong</t>
  </si>
  <si>
    <t xml:space="preserve">gapan city nueva ecija </t>
  </si>
  <si>
    <t xml:space="preserve">Filipino </t>
  </si>
  <si>
    <t>09997437105</t>
  </si>
  <si>
    <t>4772695</t>
  </si>
  <si>
    <t>Cammela Ann Valdez</t>
  </si>
  <si>
    <t xml:space="preserve">leonila </t>
  </si>
  <si>
    <t xml:space="preserve">gabriel </t>
  </si>
  <si>
    <t xml:space="preserve">Marlo magnaye ; </t>
  </si>
  <si>
    <t xml:space="preserve">house mate ; </t>
  </si>
  <si>
    <t xml:space="preserve">09560333806; </t>
  </si>
  <si>
    <t xml:space="preserve">SP - comms and skillset - declined MOA - rfl Alorica will be transfered in MOA thats why he resigned - too far lives in Mandaluyong; willing to wait till August </t>
  </si>
  <si>
    <t>Viera</t>
  </si>
  <si>
    <t>Edric Joshua</t>
  </si>
  <si>
    <t>Jervoso</t>
  </si>
  <si>
    <t>edricmido01@gmail.com</t>
  </si>
  <si>
    <t>Globe; Lazada; Comcast</t>
  </si>
  <si>
    <t>Harley Coronado</t>
  </si>
  <si>
    <t>7/6/2018 8:39:34 PM</t>
  </si>
  <si>
    <t>VIERA</t>
  </si>
  <si>
    <t>EDRIC JOSHUA</t>
  </si>
  <si>
    <t>JERVOSO</t>
  </si>
  <si>
    <t>299249</t>
  </si>
  <si>
    <t>111 CORONADO ST HULO</t>
  </si>
  <si>
    <t>09152414674</t>
  </si>
  <si>
    <t>5323630</t>
  </si>
  <si>
    <t>34-2521604-9</t>
  </si>
  <si>
    <t>412-297-845-000</t>
  </si>
  <si>
    <t>referral</t>
  </si>
  <si>
    <t xml:space="preserve">Jose Rizal University; Bonifacio Javier Natl High School; </t>
  </si>
  <si>
    <t xml:space="preserve">Shaw Blvd Mandaluyong; Barangka Drive Mandaluyong; </t>
  </si>
  <si>
    <t xml:space="preserve">BSIT; ; </t>
  </si>
  <si>
    <t xml:space="preserve">03/14/2016; 03/01/2007; </t>
  </si>
  <si>
    <t xml:space="preserve">Comcast; </t>
  </si>
  <si>
    <t xml:space="preserve">09/01/2017; </t>
  </si>
  <si>
    <t xml:space="preserve">03/09/2018; </t>
  </si>
  <si>
    <t xml:space="preserve">Others; </t>
  </si>
  <si>
    <t xml:space="preserve">20500; </t>
  </si>
  <si>
    <t>Altejar</t>
  </si>
  <si>
    <t xml:space="preserve">Imelda A. Jervoso; </t>
  </si>
  <si>
    <t xml:space="preserve">Aunt; </t>
  </si>
  <si>
    <t xml:space="preserve">09163553311; </t>
  </si>
  <si>
    <t xml:space="preserve">Jehu Lladoc; ; </t>
  </si>
  <si>
    <t xml:space="preserve">TL; ; </t>
  </si>
  <si>
    <t xml:space="preserve">VKPO, Makati; ; </t>
  </si>
  <si>
    <t xml:space="preserve">09770977819; ; </t>
  </si>
  <si>
    <t xml:space="preserve">SP - comms and skillset - declined MOA - rfl Alorica will be transfered in MOA thats why he resigned - too far lives in Mandaluyong; willing to wait till August (Sebastian.Collado@vxi.com); </t>
  </si>
  <si>
    <t>cant recall the dates of his stay; initially asking for a non voice post; ES 26k</t>
  </si>
  <si>
    <t>Suva</t>
  </si>
  <si>
    <t>Placio</t>
  </si>
  <si>
    <t>faithsuva@yahoo.com</t>
  </si>
  <si>
    <t>jhopetsuva@yahoo.com</t>
  </si>
  <si>
    <t>Emy Suva</t>
  </si>
  <si>
    <t>Wyndham; Dish; Comcast</t>
  </si>
  <si>
    <t>7/6/2018 12:40:26 PM</t>
  </si>
  <si>
    <t>299046</t>
  </si>
  <si>
    <t>1207</t>
  </si>
  <si>
    <t>7212 san Mateo St. brgy. Olympia Makati City</t>
  </si>
  <si>
    <t xml:space="preserve">7212 san Mateo st. brgy. Olympia </t>
  </si>
  <si>
    <t>10/12/1994</t>
  </si>
  <si>
    <t>09223696650</t>
  </si>
  <si>
    <t xml:space="preserve">7581292 </t>
  </si>
  <si>
    <t>faithsuva1994@gmail.com</t>
  </si>
  <si>
    <t>Jhopetsuva@yahoo.com</t>
  </si>
  <si>
    <t>@lovearci</t>
  </si>
  <si>
    <t>25-28k</t>
  </si>
  <si>
    <t xml:space="preserve">Adamson University; </t>
  </si>
  <si>
    <t xml:space="preserve">manila; </t>
  </si>
  <si>
    <t xml:space="preserve">bachelor of Science in Finance; </t>
  </si>
  <si>
    <t xml:space="preserve">03/04/2016; </t>
  </si>
  <si>
    <t xml:space="preserve">West Contact Service Inc.; </t>
  </si>
  <si>
    <t xml:space="preserve">Pasong Tamo corner Gil puyat; </t>
  </si>
  <si>
    <t xml:space="preserve">04/01/2017; </t>
  </si>
  <si>
    <t xml:space="preserve">24k; </t>
  </si>
  <si>
    <t xml:space="preserve">2k monthly allowance; </t>
  </si>
  <si>
    <t>Emy</t>
  </si>
  <si>
    <t xml:space="preserve">Emy P. Suva; </t>
  </si>
  <si>
    <t xml:space="preserve">09223696650; </t>
  </si>
  <si>
    <t>Lives in Pasig- no to MOA-mentioned that he'll accept MOA if vxi will give him 28k basic-ok to wait til Aug.</t>
  </si>
  <si>
    <t>Millan</t>
  </si>
  <si>
    <t>Bodota</t>
  </si>
  <si>
    <t>allan.millan16@yahoo.com</t>
  </si>
  <si>
    <t>Jhay Millan</t>
  </si>
  <si>
    <t>Cherry Ann Millan</t>
  </si>
  <si>
    <t>Virgin Mobile, Hotwire</t>
  </si>
  <si>
    <t>7/6/2018 10:28:54 AM</t>
  </si>
  <si>
    <t>298978</t>
  </si>
  <si>
    <t>41 Intimate St. Dona Andrea Village. Brgy. Rosario. Pasig, City</t>
  </si>
  <si>
    <t>143 Delarra St. Talisay Daet Camarines, Norte</t>
  </si>
  <si>
    <t>09958564223</t>
  </si>
  <si>
    <t>09994764762</t>
  </si>
  <si>
    <t>25,000.00</t>
  </si>
  <si>
    <t>vxi page</t>
  </si>
  <si>
    <t xml:space="preserve">University of Rizal System; FPFELIX Nat'l High School; </t>
  </si>
  <si>
    <t xml:space="preserve">Tanay, Rizal; Cainta, Rizal; </t>
  </si>
  <si>
    <t xml:space="preserve">BSE; Secondary Education; </t>
  </si>
  <si>
    <t xml:space="preserve">04/09/1999; 04/01/1997; </t>
  </si>
  <si>
    <t xml:space="preserve">Inter Globe Technologies; The Results Inc.; </t>
  </si>
  <si>
    <t xml:space="preserve">Mandaluyong, City; Pasig, City; </t>
  </si>
  <si>
    <t xml:space="preserve">2149400; 4702995; </t>
  </si>
  <si>
    <t xml:space="preserve">Sales; Customer Service; </t>
  </si>
  <si>
    <t xml:space="preserve">Reservations; Telco; </t>
  </si>
  <si>
    <t xml:space="preserve">04/22/2016; 07/24/2012; </t>
  </si>
  <si>
    <t xml:space="preserve">06/10/2018; 03/29/2016; </t>
  </si>
  <si>
    <t xml:space="preserve">Account Pulled Out; Salary; </t>
  </si>
  <si>
    <t xml:space="preserve">22,000.00; 17,000.00NB; </t>
  </si>
  <si>
    <t>Nelia</t>
  </si>
  <si>
    <t>Abanto</t>
  </si>
  <si>
    <t xml:space="preserve">Cherry Ann Millan; </t>
  </si>
  <si>
    <t xml:space="preserve">Sibling; </t>
  </si>
  <si>
    <t xml:space="preserve">09168200018; </t>
  </si>
  <si>
    <t xml:space="preserve">Jiji Peralta; Roan Reyes; Ellen Alcantara; ; </t>
  </si>
  <si>
    <t xml:space="preserve">Supervisor; Supervisor; Travel specialist; ; </t>
  </si>
  <si>
    <t xml:space="preserve">The Results Inc. / Cainta, Rizal; Inter Globe Technologies / San-Juan Manila; Inter Globe Technologies / Quezon, City; ; </t>
  </si>
  <si>
    <t xml:space="preserve">09491572960; 09155057704; 09086124305; ; </t>
  </si>
  <si>
    <t>Grammar&amp; pron lapses; f/p-v/b-handled local account;questionable commitment also</t>
  </si>
  <si>
    <t xml:space="preserve">Joanne </t>
  </si>
  <si>
    <t>Maquilan</t>
  </si>
  <si>
    <t>jodeeizeah1213@gmail.com</t>
  </si>
  <si>
    <t>Fernandez Annexena</t>
  </si>
  <si>
    <t>Jose Fernandez</t>
  </si>
  <si>
    <t>PLDT,Malls</t>
  </si>
  <si>
    <t>7/6/2018 12:48:35 PM</t>
  </si>
  <si>
    <t>Joanne</t>
  </si>
  <si>
    <t>299052</t>
  </si>
  <si>
    <t>1213</t>
  </si>
  <si>
    <t>735 Leyte St. Pitogo Makati City</t>
  </si>
  <si>
    <t>09462095718</t>
  </si>
  <si>
    <t>8102113</t>
  </si>
  <si>
    <t>33-9611685-4</t>
  </si>
  <si>
    <t>237736220000</t>
  </si>
  <si>
    <t xml:space="preserve">University of Makati; </t>
  </si>
  <si>
    <t xml:space="preserve">J.P Rizal Ext. West Rembo Makati City; </t>
  </si>
  <si>
    <t xml:space="preserve">Certificate in Computer Secretarial; </t>
  </si>
  <si>
    <t xml:space="preserve">04/26/2005; </t>
  </si>
  <si>
    <t xml:space="preserve">Magallanes Makati; </t>
  </si>
  <si>
    <t xml:space="preserve">PLDT HOME; </t>
  </si>
  <si>
    <t xml:space="preserve">06/25/2016; </t>
  </si>
  <si>
    <t xml:space="preserve">04/20/2017; </t>
  </si>
  <si>
    <t xml:space="preserve">MINIMUM; </t>
  </si>
  <si>
    <t>Annalyn</t>
  </si>
  <si>
    <t>Gabrieles</t>
  </si>
  <si>
    <t xml:space="preserve">Jose F. Fernandez Jr.; </t>
  </si>
  <si>
    <t xml:space="preserve">09218716594; </t>
  </si>
  <si>
    <t xml:space="preserve">Joann Vergara; ; </t>
  </si>
  <si>
    <t xml:space="preserve">agent; ; </t>
  </si>
  <si>
    <t xml:space="preserve">SPI CRM Makati; ; </t>
  </si>
  <si>
    <t>NAWC - prefer weekends off; needs to take care of her dad</t>
  </si>
  <si>
    <t>Tecson</t>
  </si>
  <si>
    <t>Joie</t>
  </si>
  <si>
    <t>Uson</t>
  </si>
  <si>
    <t>joietecson5611@gmail.com</t>
  </si>
  <si>
    <t>Highschool Graduate</t>
  </si>
  <si>
    <t>Healthcare</t>
  </si>
  <si>
    <t>7/6/2018 11:29:26 AM</t>
  </si>
  <si>
    <t>299015</t>
  </si>
  <si>
    <t>9278532271</t>
  </si>
  <si>
    <t>HS grad, longest stints was 8mos; short stints; 2 companies wherein she failed training</t>
  </si>
  <si>
    <t>Nierva</t>
  </si>
  <si>
    <t>Jelamarie</t>
  </si>
  <si>
    <t>Balintong</t>
  </si>
  <si>
    <t>jnierva.filinvestsales@gmail.com</t>
  </si>
  <si>
    <t>Paypal; Wynd; Dish; Intuit; JP Morgan &amp; Chase</t>
  </si>
  <si>
    <t>7/6/2018 12:42:57 PM</t>
  </si>
  <si>
    <t>299054</t>
  </si>
  <si>
    <t>Malate Manila</t>
  </si>
  <si>
    <t>18-20k</t>
  </si>
  <si>
    <t>average comms; no to sales; okay to work in QC - lives in paco manila; for Comcast/icm OV - july 6 8pm</t>
  </si>
  <si>
    <t>Fullantes</t>
  </si>
  <si>
    <t>Mark Lester</t>
  </si>
  <si>
    <t>Gueta</t>
  </si>
  <si>
    <t>mlfullantes@gmail.com</t>
  </si>
  <si>
    <t>mark lester fullantes</t>
  </si>
  <si>
    <t>Globe/Lazada/comcast</t>
  </si>
  <si>
    <t>7/6/2018 1:31:17 PM</t>
  </si>
  <si>
    <t>299078</t>
  </si>
  <si>
    <t>1534 Interior 60 President Quirino Avenue Paco Manila</t>
  </si>
  <si>
    <t>Single Parent</t>
  </si>
  <si>
    <t>9773351673</t>
  </si>
  <si>
    <t>7120427</t>
  </si>
  <si>
    <t xml:space="preserve">Passed - II - for Final Interview in QC
(Czarina.Espiritu@vxi.com); </t>
  </si>
  <si>
    <t>MOA -ISM SP</t>
  </si>
  <si>
    <t>SP - Comms; can start asap; for ISM OV on July 9 12 noon; can’t make it today due to heavy rain</t>
  </si>
  <si>
    <t>Anne</t>
  </si>
  <si>
    <t>Caliboso</t>
  </si>
  <si>
    <t>annetayag91@gmail.com</t>
  </si>
  <si>
    <t>Anne Caliboso Tayag</t>
  </si>
  <si>
    <t>T Mobile</t>
  </si>
  <si>
    <t>7/6/2018 5:12:50 PM</t>
  </si>
  <si>
    <t>299211</t>
  </si>
  <si>
    <t>69 Conorado St. Unit 1203 Bauhinia Pivoli Garden Mandaluyong City</t>
  </si>
  <si>
    <t>Tarlac</t>
  </si>
  <si>
    <t>9158815946</t>
  </si>
  <si>
    <t>23k up</t>
  </si>
  <si>
    <t xml:space="preserve">Passed - SP (comms) for ISM OV(Czarina.Espiritu@vxi.com); </t>
  </si>
  <si>
    <t>nq with MOA/MKT accounts; short stints</t>
  </si>
  <si>
    <t>Muñoz</t>
  </si>
  <si>
    <t>Gladys</t>
  </si>
  <si>
    <t>Gonzaga</t>
  </si>
  <si>
    <t>gladsmunoz13@yahoo.com</t>
  </si>
  <si>
    <t>Amazon; Cheetah</t>
  </si>
  <si>
    <t>7/6/2018 5:47:00 PM</t>
  </si>
  <si>
    <t>299220</t>
  </si>
  <si>
    <t>12/13/1993</t>
  </si>
  <si>
    <t>+63 9298613450</t>
  </si>
  <si>
    <t>18-20</t>
  </si>
  <si>
    <t>Adapter; College graduate; PAL (agency Synergy) 24mos PCI bank 6mos - agency Makati City hall 1997 -216 mos  (Chat Support) Castletown Boyle's Sports 4 mos RFL - Cambodia Cambodia - 7 mos taught English ran for election - lost - can start ASAP - Good Comms</t>
  </si>
  <si>
    <t>Mistal</t>
  </si>
  <si>
    <t>Rostom</t>
  </si>
  <si>
    <t>Ortal</t>
  </si>
  <si>
    <t>bong_mistal@yahoo.com</t>
  </si>
  <si>
    <t>Bong Mistal</t>
  </si>
  <si>
    <t>Wana Mistal</t>
  </si>
  <si>
    <t>Anthony Esguerra</t>
  </si>
  <si>
    <t>7/7/2018 10:26:30 AM</t>
  </si>
  <si>
    <t>299291</t>
  </si>
  <si>
    <t>2052 NSDG Street, Guadalupe Nuevo, Makati City</t>
  </si>
  <si>
    <t>Pagbilao, Quezon</t>
  </si>
  <si>
    <t>San Fernando</t>
  </si>
  <si>
    <t>12/25/1972</t>
  </si>
  <si>
    <t>Pagbilao</t>
  </si>
  <si>
    <t>09157316826</t>
  </si>
  <si>
    <t>33303125937</t>
  </si>
  <si>
    <t>010002347216</t>
  </si>
  <si>
    <t>102002312878</t>
  </si>
  <si>
    <t>Ronnel Janapin</t>
  </si>
  <si>
    <t xml:space="preserve">University of the East; </t>
  </si>
  <si>
    <t xml:space="preserve">UE, Manila; </t>
  </si>
  <si>
    <t xml:space="preserve">BSBA- Management; </t>
  </si>
  <si>
    <t xml:space="preserve">04/04/2017; </t>
  </si>
  <si>
    <t xml:space="preserve">The American School; Castletown; </t>
  </si>
  <si>
    <t xml:space="preserve">Phnom Penh, Cambodia; Ayala Avenue; </t>
  </si>
  <si>
    <t xml:space="preserve">Non-agent; Agent; </t>
  </si>
  <si>
    <t xml:space="preserve">Others ; Customer Service; </t>
  </si>
  <si>
    <t xml:space="preserve">Boylesports (betting); </t>
  </si>
  <si>
    <t xml:space="preserve">07/09/2017; 04/02/2017; </t>
  </si>
  <si>
    <t xml:space="preserve">01/12/2018; 06/29/2017; </t>
  </si>
  <si>
    <t xml:space="preserve">Others; Career Growth; </t>
  </si>
  <si>
    <t xml:space="preserve">; P20,000.00; </t>
  </si>
  <si>
    <t>Norma</t>
  </si>
  <si>
    <t>Mercadejas</t>
  </si>
  <si>
    <t xml:space="preserve">Waina Mistal; Eden Mistal; </t>
  </si>
  <si>
    <t xml:space="preserve">Sister; Sister; </t>
  </si>
  <si>
    <t xml:space="preserve">09194582724; 09488896645; </t>
  </si>
  <si>
    <t xml:space="preserve">Ricky Per; Ronnel Anthony Janapin; </t>
  </si>
  <si>
    <t xml:space="preserve">Coordinator; CSR; </t>
  </si>
  <si>
    <t xml:space="preserve">Brgy Council of Guadalupe Nuevo; ; </t>
  </si>
  <si>
    <t xml:space="preserve">09752751316; ; </t>
  </si>
  <si>
    <t xml:space="preserve">Shifter 1; College graduate; PAL (agency Synergy) 24mos
PCI bank 6mos - agency
Makati City hall 1997 -216 mos
Castletown Boyle's Sports 4 mos RFL - Cambodia
Cambodia - 7 mos taught English
 ran for election - lost - can start ASAP - Good Comms(Anthony.Esguerra@vxi.com); S- Gives the budget to him to do SPORTS project
A- Organize everything; see to it that the budget was spent well
R- Successful budget(Anthony.Esguerra@vxi.com); Adapter; College graduate; PAL (agency Synergy) 24mos
PCI bank 6mos - agency
Makati City hall 1997 -216 mos
Castletown Boyle's Sports 4 mos RFL - Cambodia
Cambodia - 7 mos taught English
 ran for election - lost - can start ASAP - Good Comms(Anthony.Esguerra@vxi.com); </t>
  </si>
  <si>
    <t>FULL NAME - DO NOT EDIT</t>
  </si>
  <si>
    <t>Profiling Status - DO NOT EDIT</t>
  </si>
  <si>
    <t>NEO SU - DO NOT EDIT</t>
  </si>
  <si>
    <t>Time in per Hour - DO NOT EDIT</t>
  </si>
  <si>
    <t>SITE - DO NOT EDIT</t>
  </si>
  <si>
    <t>Count If - DO NOT EDIT</t>
  </si>
  <si>
    <t>ISM - DO NOT EDIT</t>
  </si>
  <si>
    <t>DTV - DO NOT EDIT</t>
  </si>
  <si>
    <t>ORIGINAL START DATE - DO NOT EDIT</t>
  </si>
  <si>
    <t>Inverted - SU - DO NOT EDIT</t>
  </si>
  <si>
    <t>Start Week</t>
  </si>
  <si>
    <t>Deferrment Reasons</t>
  </si>
  <si>
    <t>Vendor</t>
  </si>
  <si>
    <t>Actual Segment</t>
  </si>
  <si>
    <t>Cleared 07/2</t>
  </si>
  <si>
    <t>grammar and pron slips, poor thought organization</t>
  </si>
  <si>
    <t>Enoviso</t>
  </si>
  <si>
    <t>Angelika</t>
  </si>
  <si>
    <t>Diño</t>
  </si>
  <si>
    <t>Vivian Diño</t>
  </si>
  <si>
    <t>Nazareth Gay De Jesus Torres</t>
  </si>
  <si>
    <t>7/2/2018 9:14:40 AM</t>
  </si>
  <si>
    <t>Dino</t>
  </si>
  <si>
    <t>297430</t>
  </si>
  <si>
    <t>008 E.M Factor Don Galo Paranaque City</t>
  </si>
  <si>
    <t>Brgy.Kalubian Alangalang Leyte</t>
  </si>
  <si>
    <t>07/09/1998</t>
  </si>
  <si>
    <t>09265381971</t>
  </si>
  <si>
    <t>enovisoangelika@yahoo.com</t>
  </si>
  <si>
    <t>angelika enoviso</t>
  </si>
  <si>
    <t>refferal</t>
  </si>
  <si>
    <t xml:space="preserve">3058 Taft Avenue Pasay City; </t>
  </si>
  <si>
    <t xml:space="preserve">K-12; </t>
  </si>
  <si>
    <t xml:space="preserve">05/25/2018; </t>
  </si>
  <si>
    <t xml:space="preserve">Vivian Dino; </t>
  </si>
  <si>
    <t xml:space="preserve">09971678048; </t>
  </si>
  <si>
    <t xml:space="preserve">Rebecca Relevo; Nazareth Gay De Jesus; </t>
  </si>
  <si>
    <t xml:space="preserve">accountant; csr; </t>
  </si>
  <si>
    <t xml:space="preserve">Rowell Can Corporation; VXI; </t>
  </si>
  <si>
    <t xml:space="preserve">; 09474561874; </t>
  </si>
  <si>
    <t>Enoviso, Angelika</t>
  </si>
  <si>
    <t>8AM - 9AM</t>
  </si>
  <si>
    <t>Cleared 07/3</t>
  </si>
  <si>
    <t>trainable comms, felt that he is still not ready to handle an international voice acct handled sprint before and was not regularized</t>
  </si>
  <si>
    <t>Lychee</t>
  </si>
  <si>
    <t>Franco</t>
  </si>
  <si>
    <t>galvezlychee@yahoo.com</t>
  </si>
  <si>
    <t>Lucky Galvez</t>
  </si>
  <si>
    <t>Sprint, PLDT</t>
  </si>
  <si>
    <t xml:space="preserve">Offsite </t>
  </si>
  <si>
    <t>Goldilocks MOA</t>
  </si>
  <si>
    <t>7/2/2018 10:00:00 AM</t>
  </si>
  <si>
    <t>297440</t>
  </si>
  <si>
    <t>#0038 M. TENGCO ST. MALIBAY PASAY CITY</t>
  </si>
  <si>
    <t>SAN JOSE DEL MONTE BULACAN</t>
  </si>
  <si>
    <t>Mamasapano</t>
  </si>
  <si>
    <t>San Jose del Monte City</t>
  </si>
  <si>
    <t>09970693545</t>
  </si>
  <si>
    <t>425593529</t>
  </si>
  <si>
    <t>010513477487</t>
  </si>
  <si>
    <t>121022503374</t>
  </si>
  <si>
    <t>encanjhoza_lychee@yahoo.com</t>
  </si>
  <si>
    <t>lycheeka</t>
  </si>
  <si>
    <t>18K</t>
  </si>
  <si>
    <t>Promoter/Dizer</t>
  </si>
  <si>
    <t>JEFFREY</t>
  </si>
  <si>
    <t xml:space="preserve">UNIVERSITY OF CALLOCAN CITY; </t>
  </si>
  <si>
    <t xml:space="preserve">CAMARIN CALOOCAN CITY; </t>
  </si>
  <si>
    <t xml:space="preserve">BSBA(HRDM); </t>
  </si>
  <si>
    <t xml:space="preserve">04/12/2011; </t>
  </si>
  <si>
    <t xml:space="preserve">iPLUS Intelligent Netwok Inc.; </t>
  </si>
  <si>
    <t xml:space="preserve">Retention Account Associate; </t>
  </si>
  <si>
    <t xml:space="preserve">01/01/2018; </t>
  </si>
  <si>
    <t xml:space="preserve">06/01/2018; </t>
  </si>
  <si>
    <t xml:space="preserve">15000; </t>
  </si>
  <si>
    <t>Irene Antonette</t>
  </si>
  <si>
    <t>Bacatio</t>
  </si>
  <si>
    <t xml:space="preserve">Lucky Galvez; </t>
  </si>
  <si>
    <t xml:space="preserve">sister; </t>
  </si>
  <si>
    <t xml:space="preserve">09303943013; </t>
  </si>
  <si>
    <t xml:space="preserve">Delfin Rapatacodo; ; </t>
  </si>
  <si>
    <t xml:space="preserve">Business Specialyst; ; </t>
  </si>
  <si>
    <t xml:space="preserve">PLDT Sme Nation; ; </t>
  </si>
  <si>
    <t xml:space="preserve">09199239024; ; </t>
  </si>
  <si>
    <t>Galvez, Lychee</t>
  </si>
  <si>
    <t>9AM - 10AM</t>
  </si>
  <si>
    <t>In House</t>
  </si>
  <si>
    <t>Miel Endrada</t>
  </si>
  <si>
    <t>Passed OV; signed JO; failed Berlitz; declined reprofile; Fair comms; basic billing and sales BG</t>
  </si>
  <si>
    <t>Plazo</t>
  </si>
  <si>
    <t>Mark Ryan</t>
  </si>
  <si>
    <t>Avanzado</t>
  </si>
  <si>
    <t>leverageryan@gmail.com</t>
  </si>
  <si>
    <t>Bernadette Plazo</t>
  </si>
  <si>
    <t>Wellcare/Sirius XM</t>
  </si>
  <si>
    <t>Patrick Bajamunde</t>
  </si>
  <si>
    <t>Failed</t>
  </si>
  <si>
    <t>7/2/2018 10:31:17 AM</t>
  </si>
  <si>
    <t>297443</t>
  </si>
  <si>
    <t>4000</t>
  </si>
  <si>
    <t>396 Perla Agata Street, Barangay Santo Cristo, Magcaseville Subdivision</t>
  </si>
  <si>
    <t>Bato</t>
  </si>
  <si>
    <t>01/09/1989</t>
  </si>
  <si>
    <t>San Pablo City</t>
  </si>
  <si>
    <t>09954398248</t>
  </si>
  <si>
    <t>041703560</t>
  </si>
  <si>
    <t>266487731</t>
  </si>
  <si>
    <t>082007466419</t>
  </si>
  <si>
    <t>121116708819</t>
  </si>
  <si>
    <t>20000-30000</t>
  </si>
  <si>
    <t>jobstreet</t>
  </si>
  <si>
    <t xml:space="preserve">Lakes City Christian School; Dalubhasaan ng Lungsod ng San Pablo; </t>
  </si>
  <si>
    <t xml:space="preserve">Batrangay Calihan, San Pablo City; Barangay Malamig, San Pablo City; </t>
  </si>
  <si>
    <t xml:space="preserve">High School; BSIT; </t>
  </si>
  <si>
    <t xml:space="preserve">04/21/2006; 10/28/2015; </t>
  </si>
  <si>
    <t xml:space="preserve">The Results Companies; </t>
  </si>
  <si>
    <t xml:space="preserve">Fista Mall, Marawoy, Lipa City; </t>
  </si>
  <si>
    <t xml:space="preserve">Wellcare and SiriusXM; </t>
  </si>
  <si>
    <t xml:space="preserve">11/23/2015; </t>
  </si>
  <si>
    <t xml:space="preserve">06/25/2018; </t>
  </si>
  <si>
    <t xml:space="preserve">25000; </t>
  </si>
  <si>
    <t>Maria Victoria</t>
  </si>
  <si>
    <t xml:space="preserve">Bernadette P. Monge; Mary Jane Dionela; </t>
  </si>
  <si>
    <t xml:space="preserve">Sister; Friend; </t>
  </si>
  <si>
    <t xml:space="preserve">09165860328; 09463836053; </t>
  </si>
  <si>
    <t xml:space="preserve">Mary Jane Dionela; Samuel Cuachon; Ricca Pearl Katigbak; Mary Jane Dionela; Samuel Cuachon; Ricca Pearl Katigbak; </t>
  </si>
  <si>
    <t xml:space="preserve">Auditor; Customer Service Representative; Customer Service Representative; Auditor; Customer Service Representative; Customer Service Representative; </t>
  </si>
  <si>
    <t xml:space="preserve">Orion Cepheid, Inc. at taft avenue; Teletech at Lipa City; The Results Companie at Lipa City; Orion Cepheid, Inc. at taft avenue; Teletech at Lipa City; The Results Companie at Lipa City; </t>
  </si>
  <si>
    <t xml:space="preserve">09463836053; 09551420655; 09273009018; 09463836053; 09551420655; 09273009018; </t>
  </si>
  <si>
    <t>07/05/2018</t>
  </si>
  <si>
    <t xml:space="preserve">Passed II(Patrick.Bajamunde@vxi.com); Passed ID(Patrick.Bajamunde@vxi.com); </t>
  </si>
  <si>
    <t>Plazo, Mark Ryan</t>
  </si>
  <si>
    <t>passed OV - failed BT - end app</t>
  </si>
  <si>
    <t>Cleared 07/5</t>
  </si>
  <si>
    <t>only handled a local account, severe grammar and pron slips</t>
  </si>
  <si>
    <t>Lea-lyn</t>
  </si>
  <si>
    <t>lopez_lealyn19@yahoo.com.ph</t>
  </si>
  <si>
    <t>Eva Enriquez</t>
  </si>
  <si>
    <t>PLDT</t>
  </si>
  <si>
    <t>Sharon Devencia</t>
  </si>
  <si>
    <t>7/2/2018 11:04:15 AM</t>
  </si>
  <si>
    <t>lopez</t>
  </si>
  <si>
    <t>lea-lyn</t>
  </si>
  <si>
    <t>nery</t>
  </si>
  <si>
    <t>297446</t>
  </si>
  <si>
    <t>326 pildera 2 r4 pasay city</t>
  </si>
  <si>
    <t>zambales</t>
  </si>
  <si>
    <t>ZAMBALES</t>
  </si>
  <si>
    <t>Cabusao</t>
  </si>
  <si>
    <t>12/19/1989</t>
  </si>
  <si>
    <t>San Felipe</t>
  </si>
  <si>
    <t>09194506729</t>
  </si>
  <si>
    <t>19000</t>
  </si>
  <si>
    <t>goldilocks</t>
  </si>
  <si>
    <t>sharon devenecia</t>
  </si>
  <si>
    <t xml:space="preserve">columban college; st columban montessori school ; </t>
  </si>
  <si>
    <t xml:space="preserve">olongapo city; zambales; </t>
  </si>
  <si>
    <t xml:space="preserve">bs tourism; ; </t>
  </si>
  <si>
    <t xml:space="preserve">04/18/2007; 04/14/2005; </t>
  </si>
  <si>
    <t xml:space="preserve">ibex global inc.; rich richer richest; </t>
  </si>
  <si>
    <t xml:space="preserve">sm bf paranaque; resorts world pasay city; </t>
  </si>
  <si>
    <t xml:space="preserve">Agent; Non-agent; </t>
  </si>
  <si>
    <t xml:space="preserve">Sales; Recruiting; </t>
  </si>
  <si>
    <t xml:space="preserve">dtv/att; </t>
  </si>
  <si>
    <t xml:space="preserve">02/23/2015; 07/07/2014; </t>
  </si>
  <si>
    <t xml:space="preserve">10/12/2015; 02/02/2015; </t>
  </si>
  <si>
    <t xml:space="preserve">Family Reasons; End of Contract; </t>
  </si>
  <si>
    <t xml:space="preserve">19000; 20000; </t>
  </si>
  <si>
    <t>Decano</t>
  </si>
  <si>
    <t>Jacqueline</t>
  </si>
  <si>
    <t>Borja</t>
  </si>
  <si>
    <t xml:space="preserve">eva enriquez; </t>
  </si>
  <si>
    <t xml:space="preserve">0936565589; </t>
  </si>
  <si>
    <t xml:space="preserve">marble villarba; mitch tesorero; </t>
  </si>
  <si>
    <t xml:space="preserve">manager; agent; </t>
  </si>
  <si>
    <t xml:space="preserve">rich richer richest; ibex; </t>
  </si>
  <si>
    <t xml:space="preserve">09663890802; 09163446526; </t>
  </si>
  <si>
    <t>Lopez, Lea-lyn</t>
  </si>
  <si>
    <t>10AM - 11AM</t>
  </si>
  <si>
    <t>Cleared 07/8</t>
  </si>
  <si>
    <t>Failed Fiber; Declined other options; trainable comms, no billing exp, lacks CS skills, only has OB sales, good tenure</t>
  </si>
  <si>
    <t>Annabel</t>
  </si>
  <si>
    <t>Calixto</t>
  </si>
  <si>
    <t>09983698181 / 09278317918</t>
  </si>
  <si>
    <t>micko.ana4@yahoo.com</t>
  </si>
  <si>
    <t>Alvin Nery</t>
  </si>
  <si>
    <t>Dell</t>
  </si>
  <si>
    <t>Pebbles Ann Dela Torre</t>
  </si>
  <si>
    <t>7/2/2018 11:26:06 AM</t>
  </si>
  <si>
    <t>297478</t>
  </si>
  <si>
    <t>5369 21 St. Sto Nino Paranaque</t>
  </si>
  <si>
    <t>1402</t>
  </si>
  <si>
    <t>Ponso Polangui Albay</t>
  </si>
  <si>
    <t>ALBAY</t>
  </si>
  <si>
    <t>Bicol Region</t>
  </si>
  <si>
    <t>11/04/1971</t>
  </si>
  <si>
    <t>Legazpi City</t>
  </si>
  <si>
    <t>09983698181</t>
  </si>
  <si>
    <t>09278317918</t>
  </si>
  <si>
    <t>micko_ana4@yahoo.com</t>
  </si>
  <si>
    <t>0506088526</t>
  </si>
  <si>
    <t>247271046</t>
  </si>
  <si>
    <t>80501701525</t>
  </si>
  <si>
    <t>121040389323</t>
  </si>
  <si>
    <t>bel anna</t>
  </si>
  <si>
    <t>ISM FIBER  210268</t>
  </si>
  <si>
    <t xml:space="preserve">Olivarez College; </t>
  </si>
  <si>
    <t xml:space="preserve">Dr. A Santos Ave Sucat Paranaque; </t>
  </si>
  <si>
    <t xml:space="preserve">BSC Management; </t>
  </si>
  <si>
    <t xml:space="preserve">03/31/2006; </t>
  </si>
  <si>
    <t xml:space="preserve">CONVERGYS INC; </t>
  </si>
  <si>
    <t xml:space="preserve">8/flr.SLC Blng Ayala Ave Makati; </t>
  </si>
  <si>
    <t xml:space="preserve">11/14/2012; </t>
  </si>
  <si>
    <t xml:space="preserve">20k; </t>
  </si>
  <si>
    <t xml:space="preserve">none; </t>
  </si>
  <si>
    <t>Sylvia</t>
  </si>
  <si>
    <t xml:space="preserve">Alvin I . Nery; </t>
  </si>
  <si>
    <t xml:space="preserve">09084111185; </t>
  </si>
  <si>
    <t xml:space="preserve">Pebbles Ann Dela Torre; AnnaLyn Co; </t>
  </si>
  <si>
    <t xml:space="preserve">Agent; CSR; </t>
  </si>
  <si>
    <t xml:space="preserve">VXI MOA; Convergys Inc Makati; </t>
  </si>
  <si>
    <t xml:space="preserve">09260537316; 09972637928; </t>
  </si>
  <si>
    <t xml:space="preserve">for ISMOV(Carlos.Tinio@vxi.com); for ISM OV(Carlos.Tinio@vxi.com); </t>
  </si>
  <si>
    <t>Nery, Annabel</t>
  </si>
  <si>
    <t>failed OV - end app</t>
  </si>
  <si>
    <t>Cleared 07/9</t>
  </si>
  <si>
    <t>good comms, SH1 can't be proiled in MOA/MKT, no go to QC</t>
  </si>
  <si>
    <t>Demetrial</t>
  </si>
  <si>
    <t>Rbyrsbby66@gmail.com</t>
  </si>
  <si>
    <t>Rubie Mhae Maravilles</t>
  </si>
  <si>
    <t>7/2/2018 11:28:18 AM</t>
  </si>
  <si>
    <t>297482</t>
  </si>
  <si>
    <t>#15 horseshoe st. signal village taguig city</t>
  </si>
  <si>
    <t>12/26/1998</t>
  </si>
  <si>
    <t>San Andres</t>
  </si>
  <si>
    <t>09954685381</t>
  </si>
  <si>
    <t>rbyrsbby66@gmail.com</t>
  </si>
  <si>
    <t>34-7467018-6</t>
  </si>
  <si>
    <t>02-027058583-4</t>
  </si>
  <si>
    <t>Angela Demetrial</t>
  </si>
  <si>
    <t>@_itsmeangeldemetrial</t>
  </si>
  <si>
    <t>@itsmeangeldemet</t>
  </si>
  <si>
    <t>19-20.000</t>
  </si>
  <si>
    <t>Facebook Adds</t>
  </si>
  <si>
    <t xml:space="preserve">AMA University Makati; Arellano Univerist JAS; </t>
  </si>
  <si>
    <t xml:space="preserve">College Undergraduate; College Undergraduate; </t>
  </si>
  <si>
    <t xml:space="preserve">Bangkal Makati city; Buendia Pasay City; </t>
  </si>
  <si>
    <t xml:space="preserve">BSIT; BSIT; </t>
  </si>
  <si>
    <t xml:space="preserve">01/24/2017; 06/30/2018; </t>
  </si>
  <si>
    <t xml:space="preserve">Alorica MJ Plaza site; </t>
  </si>
  <si>
    <t xml:space="preserve">Pasong tamo Makati city; </t>
  </si>
  <si>
    <t xml:space="preserve">Amazon seller support; </t>
  </si>
  <si>
    <t xml:space="preserve">04/23/2018; </t>
  </si>
  <si>
    <t xml:space="preserve">06/27/2018; </t>
  </si>
  <si>
    <t xml:space="preserve">18.000; </t>
  </si>
  <si>
    <t>Ma. Weweng</t>
  </si>
  <si>
    <t>Catandijan</t>
  </si>
  <si>
    <t xml:space="preserve">Rubie Mhae R. Maravilles; </t>
  </si>
  <si>
    <t xml:space="preserve">09279413696; </t>
  </si>
  <si>
    <t>Demetrial, Angela</t>
  </si>
  <si>
    <t>Cleared 07/10</t>
  </si>
  <si>
    <t>Fair comms; basic billing and sales; trainab;e</t>
  </si>
  <si>
    <t>Hermosa</t>
  </si>
  <si>
    <t>xtineflores012@gmail.com</t>
  </si>
  <si>
    <t>Marivic Flores</t>
  </si>
  <si>
    <t>Comcast/Dish/MS</t>
  </si>
  <si>
    <t>Angelica Alegre</t>
  </si>
  <si>
    <t>Passed</t>
  </si>
  <si>
    <t>7/2/2018 11:22:56 AM</t>
  </si>
  <si>
    <t xml:space="preserve">Christine </t>
  </si>
  <si>
    <t>297483</t>
  </si>
  <si>
    <t>1740</t>
  </si>
  <si>
    <t xml:space="preserve">Block 8 Lot 15 Madrigal Compound Barangay Daniel Fajardo </t>
  </si>
  <si>
    <t>03/10/1996</t>
  </si>
  <si>
    <t>09497272099</t>
  </si>
  <si>
    <t>Employee Referral</t>
  </si>
  <si>
    <t xml:space="preserve">BS in International Travel and Tourism Management; </t>
  </si>
  <si>
    <t xml:space="preserve">03/20/2014; </t>
  </si>
  <si>
    <t xml:space="preserve">Teleperformance; Convergys ; Telus International Philippines; </t>
  </si>
  <si>
    <t xml:space="preserve">Alphaland Makati; 2ecom Moa; Mckinley Exchange Ayala Makati; </t>
  </si>
  <si>
    <t xml:space="preserve">Technical Support; Technical Support; Technical Support; </t>
  </si>
  <si>
    <t xml:space="preserve">FTD, Frontier, Comcast; Microsoft; AOL; </t>
  </si>
  <si>
    <t xml:space="preserve">01/25/2016; 01/24/2017; 03/19/2018; </t>
  </si>
  <si>
    <t xml:space="preserve">01/03/2017; 02/15/2018; 05/24/2018; </t>
  </si>
  <si>
    <t xml:space="preserve">Salary; Others; Others; </t>
  </si>
  <si>
    <t xml:space="preserve">18,500; 24k; 25k; </t>
  </si>
  <si>
    <t>Marivic</t>
  </si>
  <si>
    <t>Cacao</t>
  </si>
  <si>
    <t xml:space="preserve">Marivic Flores; </t>
  </si>
  <si>
    <t xml:space="preserve">09182714517; </t>
  </si>
  <si>
    <t xml:space="preserve">Kevin Ramirez; Justine Castil; </t>
  </si>
  <si>
    <t xml:space="preserve">Help desk; Team leader; </t>
  </si>
  <si>
    <t xml:space="preserve">Atos; Convergys; </t>
  </si>
  <si>
    <t xml:space="preserve">09173143637; 09277596004; </t>
  </si>
  <si>
    <t xml:space="preserve">Passed II (Patrick.Bajamunde@vxi.com); Passed ID(Patrick.Bajamunde@vxi.com); </t>
  </si>
  <si>
    <t>Flores, Christine</t>
  </si>
  <si>
    <t>passed OV - Hired</t>
  </si>
  <si>
    <t>NEO SU</t>
  </si>
  <si>
    <t>11AM - 12PM</t>
  </si>
  <si>
    <t>trainable comms, seems spontaneous, sounds confident, still studying fo a German course (post-grad), plans to go to Germany, badmouths his previous company… hard no to MKT/QC, attitude issues</t>
  </si>
  <si>
    <t>Paigalan</t>
  </si>
  <si>
    <t>Jan Japeth</t>
  </si>
  <si>
    <t>Baguio</t>
  </si>
  <si>
    <t>rekcah</t>
  </si>
  <si>
    <t>Nicole Baguio</t>
  </si>
  <si>
    <t>Amazon, United Healthcare, ATT</t>
  </si>
  <si>
    <t>Cresyl</t>
  </si>
  <si>
    <t>7/2/2018 11:51:25 AM</t>
  </si>
  <si>
    <t>297505</t>
  </si>
  <si>
    <t>1553</t>
  </si>
  <si>
    <t>81 Makaturing Barangka Drive Boni Ave. Mandaluying City</t>
  </si>
  <si>
    <t>92000</t>
  </si>
  <si>
    <t>046 Sunset court Brgy. San Miguel Iligan City Lanao del Norte Philippines</t>
  </si>
  <si>
    <t>01/02/1995</t>
  </si>
  <si>
    <t>09272296912</t>
  </si>
  <si>
    <t>rekcah.con@gmail.com</t>
  </si>
  <si>
    <t>27,000</t>
  </si>
  <si>
    <t xml:space="preserve">St. Peter's College; </t>
  </si>
  <si>
    <t xml:space="preserve">Sabayle Iligan City; </t>
  </si>
  <si>
    <t xml:space="preserve">03/01/2014; </t>
  </si>
  <si>
    <t xml:space="preserve">Teleperformance ; </t>
  </si>
  <si>
    <t xml:space="preserve">MOA/MAAX; </t>
  </si>
  <si>
    <t xml:space="preserve">American Telephone and Telegraph and United Health Care; </t>
  </si>
  <si>
    <t xml:space="preserve">11/20/2017; </t>
  </si>
  <si>
    <t xml:space="preserve">5,000; </t>
  </si>
  <si>
    <t>An Nomily</t>
  </si>
  <si>
    <t>Restauro</t>
  </si>
  <si>
    <t xml:space="preserve">Angela Nicole Baguio Paigalan; </t>
  </si>
  <si>
    <t xml:space="preserve">09060067960; </t>
  </si>
  <si>
    <t xml:space="preserve">Stephanie Lopez; Pearl Bayud; </t>
  </si>
  <si>
    <t xml:space="preserve">Alorica; Teleperformance; </t>
  </si>
  <si>
    <t xml:space="preserve">09754128023; 09266284530; </t>
  </si>
  <si>
    <t>Paigalan, Jan Japeth</t>
  </si>
  <si>
    <t>Consider ATT as toxic account; not qualified for MOA and MK opening</t>
  </si>
  <si>
    <t>Pasion</t>
  </si>
  <si>
    <t>Blessa Ranilyn</t>
  </si>
  <si>
    <t>Leonora Pasion</t>
  </si>
  <si>
    <t>Teleflora/Welccare/ATT Mob</t>
  </si>
  <si>
    <t>Christopher Sarmiento</t>
  </si>
  <si>
    <t>7/2/2018 11:48:04 AM</t>
  </si>
  <si>
    <t>297503</t>
  </si>
  <si>
    <t>10031</t>
  </si>
  <si>
    <t>Teleperformance</t>
  </si>
  <si>
    <t>1008</t>
  </si>
  <si>
    <t>831 Benny St Lealtad Sampaloc</t>
  </si>
  <si>
    <t>02/03/1991</t>
  </si>
  <si>
    <t>09324006947</t>
  </si>
  <si>
    <t>4931401</t>
  </si>
  <si>
    <t>blessaranilynpasion@gmail.com</t>
  </si>
  <si>
    <t>239105</t>
  </si>
  <si>
    <t>Regular (+21 days process)</t>
  </si>
  <si>
    <t xml:space="preserve">Pamantasan ng Lungsod ng Maynila; </t>
  </si>
  <si>
    <t xml:space="preserve">BS Chemistry; </t>
  </si>
  <si>
    <t xml:space="preserve">03/31/2012; </t>
  </si>
  <si>
    <t xml:space="preserve">Teleperformance; </t>
  </si>
  <si>
    <t xml:space="preserve">MOA, Pasay City; </t>
  </si>
  <si>
    <t xml:space="preserve">20000; </t>
  </si>
  <si>
    <t xml:space="preserve">HMO; </t>
  </si>
  <si>
    <t>Leonora</t>
  </si>
  <si>
    <t>Richohermozo</t>
  </si>
  <si>
    <t xml:space="preserve">Leonora Pasion; </t>
  </si>
  <si>
    <t xml:space="preserve">09062903248; </t>
  </si>
  <si>
    <t xml:space="preserve">Lovely Sarzaba; ; </t>
  </si>
  <si>
    <t xml:space="preserve">Team Leader; ; </t>
  </si>
  <si>
    <t xml:space="preserve">Teleperformance; ; </t>
  </si>
  <si>
    <t xml:space="preserve">09481339034; ; </t>
  </si>
  <si>
    <t>Pasion, Blessa Ranilyn</t>
  </si>
  <si>
    <t>Failed Fiber; Decilined options; SP comms; but with ATT Uverse bg for 22 mos</t>
  </si>
  <si>
    <t>Arroyo</t>
  </si>
  <si>
    <t>Ramie Jr.</t>
  </si>
  <si>
    <t>Cabantac</t>
  </si>
  <si>
    <t>arroyoramie10@gmail.com</t>
  </si>
  <si>
    <t>Hannah Aleah Arroyo</t>
  </si>
  <si>
    <t>ATT UVERSE</t>
  </si>
  <si>
    <t>7/2/2018 12:21:59 PM</t>
  </si>
  <si>
    <t>Ramie, Jr.</t>
  </si>
  <si>
    <t>Cabanatc</t>
  </si>
  <si>
    <t>297524</t>
  </si>
  <si>
    <t>No.3, Marigold St., Rivera Village, NAIA, Pasay City</t>
  </si>
  <si>
    <t>Sitio Parola, brgy. Casague, sta. Cruz, Occidental Mindoro</t>
  </si>
  <si>
    <t>OCCIDENTAL MINDORO</t>
  </si>
  <si>
    <t>REGION 4B MIMAROPA</t>
  </si>
  <si>
    <t>Gigmoto</t>
  </si>
  <si>
    <t>05/10/1991</t>
  </si>
  <si>
    <t>San Jose</t>
  </si>
  <si>
    <t>09209469166</t>
  </si>
  <si>
    <t>Mall of Asia</t>
  </si>
  <si>
    <t xml:space="preserve">Occidental Mindoro State College; </t>
  </si>
  <si>
    <t xml:space="preserve">San Jose, Occidental Mindoro; </t>
  </si>
  <si>
    <t xml:space="preserve">Associate in Information Technology; </t>
  </si>
  <si>
    <t xml:space="preserve">04/07/2014; </t>
  </si>
  <si>
    <t xml:space="preserve">Convergys; Land Bank of the Philippines Service Corporation (Manila International Airport Authority); Cebu Pacific Airlines (Topserve Manpower Service Incorporated); </t>
  </si>
  <si>
    <t xml:space="preserve">Makati; Pasay; Pasay; </t>
  </si>
  <si>
    <t xml:space="preserve">n/a; n/a; n/a; </t>
  </si>
  <si>
    <t xml:space="preserve">Technical Support; Workforce; Workforce; </t>
  </si>
  <si>
    <t xml:space="preserve">AT&amp;T Uverse; n/a; n/a; </t>
  </si>
  <si>
    <t xml:space="preserve">06/27/2016; 07/01/2010; 08/01/2009; </t>
  </si>
  <si>
    <t xml:space="preserve">04/20/2018; 07/01/2011; 06/15/2010; </t>
  </si>
  <si>
    <t xml:space="preserve">Management; End of Contract; Career Growth; </t>
  </si>
  <si>
    <t xml:space="preserve">24,000.00; 9,000; 8,000.00; </t>
  </si>
  <si>
    <t>Estrella</t>
  </si>
  <si>
    <t>Dulay</t>
  </si>
  <si>
    <t xml:space="preserve">Hannah Aleah Arroyo; </t>
  </si>
  <si>
    <t xml:space="preserve">09469346486; </t>
  </si>
  <si>
    <t xml:space="preserve">Jolly Palileo; </t>
  </si>
  <si>
    <t xml:space="preserve">Team Supervisor; </t>
  </si>
  <si>
    <t xml:space="preserve">Convergys/Makati; </t>
  </si>
  <si>
    <t>Arroyo, Ramie Jr.</t>
  </si>
  <si>
    <t>Enguito</t>
  </si>
  <si>
    <t>Emilyn</t>
  </si>
  <si>
    <t>EmilynEnguito@yahoo.com</t>
  </si>
  <si>
    <t>Evelyn Enguito</t>
  </si>
  <si>
    <t>Clyde Henrick Clavecillas</t>
  </si>
  <si>
    <t>7/2/2018 11:48:17 AM</t>
  </si>
  <si>
    <t>297504</t>
  </si>
  <si>
    <t>88 Longos Zapote V Bacoor Cavite City</t>
  </si>
  <si>
    <t>09455487835</t>
  </si>
  <si>
    <t>emilynenguito@yahoo.com</t>
  </si>
  <si>
    <t>Ehmieenguito@yahoo.com</t>
  </si>
  <si>
    <t>12000</t>
  </si>
  <si>
    <t xml:space="preserve">Dr. Filemon C. Aguilar Information Technology Training Institute; </t>
  </si>
  <si>
    <t xml:space="preserve">Manuela Alabang Zapote Road ; </t>
  </si>
  <si>
    <t xml:space="preserve">Visual Graphics and 2D Animation; </t>
  </si>
  <si>
    <t xml:space="preserve">03/20/2016; </t>
  </si>
  <si>
    <t xml:space="preserve">Ace Hardware ; </t>
  </si>
  <si>
    <t xml:space="preserve">Bacoor Caviter City; </t>
  </si>
  <si>
    <t xml:space="preserve">Others ; </t>
  </si>
  <si>
    <t xml:space="preserve">01/27/2018; </t>
  </si>
  <si>
    <t xml:space="preserve">06/26/2018; </t>
  </si>
  <si>
    <t>Evelyn</t>
  </si>
  <si>
    <t>Alegre</t>
  </si>
  <si>
    <t xml:space="preserve">Evelyn Villar Enguito; </t>
  </si>
  <si>
    <t xml:space="preserve">Monther; </t>
  </si>
  <si>
    <t xml:space="preserve">09105681815; </t>
  </si>
  <si>
    <t xml:space="preserve">Dawn Aubrey Montano Santos; </t>
  </si>
  <si>
    <t xml:space="preserve">Sales Associate; </t>
  </si>
  <si>
    <t xml:space="preserve">Uniqlo Moa; </t>
  </si>
  <si>
    <t xml:space="preserve">09552885513; </t>
  </si>
  <si>
    <t>Enguito, Emilyn</t>
  </si>
  <si>
    <t>Failed Fiber; Declined other options; SP comms; Good billing and sales BG from local account</t>
  </si>
  <si>
    <t>Ferdilyn</t>
  </si>
  <si>
    <t>garcia.gha@yahoo.com</t>
  </si>
  <si>
    <t>Ricardo Moreno</t>
  </si>
  <si>
    <t>PLDT/Globe</t>
  </si>
  <si>
    <t>7/2/2018 12:38:10 PM</t>
  </si>
  <si>
    <t>moreno</t>
  </si>
  <si>
    <t>ferdilyn</t>
  </si>
  <si>
    <t>297535</t>
  </si>
  <si>
    <t>4102</t>
  </si>
  <si>
    <t xml:space="preserve">407k looban </t>
  </si>
  <si>
    <t>same</t>
  </si>
  <si>
    <t>09/24/1983</t>
  </si>
  <si>
    <t>Bacoor</t>
  </si>
  <si>
    <t>09081469118</t>
  </si>
  <si>
    <t>09569510417</t>
  </si>
  <si>
    <t>garcia_yhen@yahoo.com</t>
  </si>
  <si>
    <t xml:space="preserve">Philippine Science and Technology Center; </t>
  </si>
  <si>
    <t xml:space="preserve">niog bacoor cavite; </t>
  </si>
  <si>
    <t xml:space="preserve">computer technology; </t>
  </si>
  <si>
    <t xml:space="preserve">03/15/2002; </t>
  </si>
  <si>
    <t xml:space="preserve">Conduent phils; spi global; rmd realty; pilipinas teleserv; miranie wires and harness; </t>
  </si>
  <si>
    <t xml:space="preserve">moa; las piñas city; tanza cavite; quiapo manila; tanza cavite; </t>
  </si>
  <si>
    <t xml:space="preserve">Agent; Agent; Non-agent; Agent; Non-agent; </t>
  </si>
  <si>
    <t xml:space="preserve">Financial; Customer Service; Others ; Technical Support; Others ; </t>
  </si>
  <si>
    <t xml:space="preserve">05/29/2017; 04/25/2016; 04/13/2015; 05/07/2012; 05/06/2002; </t>
  </si>
  <si>
    <t xml:space="preserve">10/11/2017; 04/29/2017; 04/29/2016; 06/24/2013; 05/19/2010; </t>
  </si>
  <si>
    <t xml:space="preserve">Family Reasons; Career Growth; Salary; Health Issue; ; </t>
  </si>
  <si>
    <t xml:space="preserve">18500; 13000; 10000.00; 11000.00; 90000; </t>
  </si>
  <si>
    <t xml:space="preserve">; ; ; ; ; </t>
  </si>
  <si>
    <t>otic</t>
  </si>
  <si>
    <t>madeline</t>
  </si>
  <si>
    <t>samson</t>
  </si>
  <si>
    <t xml:space="preserve">ricardo moreno jr; </t>
  </si>
  <si>
    <t xml:space="preserve">husband; </t>
  </si>
  <si>
    <t xml:space="preserve">09213862512; </t>
  </si>
  <si>
    <t xml:space="preserve">cievaly aquino; jiongco kerry rhodel; manolito marin; ; </t>
  </si>
  <si>
    <t xml:space="preserve">csr; engineer; secretary; ; </t>
  </si>
  <si>
    <t xml:space="preserve">conduent phils moa pasay city; mgt construction; brgy banalo; ; </t>
  </si>
  <si>
    <t xml:space="preserve">09352203475; 09453524348; 09493042502; ; </t>
  </si>
  <si>
    <t>Moreno, Ferdilyn</t>
  </si>
  <si>
    <t>FA - Integrity (II)</t>
  </si>
  <si>
    <t>not a SH3, only a SH2, was on LOA for 1 month because of a surgery, strong local acent, only eyeing for an acct in MOA, Lied to the HR on his previous company with regards to his RFL, said that he will bechanging is residency where in fact, he did not</t>
  </si>
  <si>
    <t>Eddie Boy</t>
  </si>
  <si>
    <t>eddieboysales@gmail.com</t>
  </si>
  <si>
    <t>Neil Kenneth Bautista</t>
  </si>
  <si>
    <t>Xbox</t>
  </si>
  <si>
    <t>7/2/2018 12:44:24 PM</t>
  </si>
  <si>
    <t>No middle name</t>
  </si>
  <si>
    <t>297544</t>
  </si>
  <si>
    <t>B24 L10, Carnation St. Gardenia Valley, Molino 3</t>
  </si>
  <si>
    <t>06/17/1986</t>
  </si>
  <si>
    <t>09060512019</t>
  </si>
  <si>
    <t>0465199736</t>
  </si>
  <si>
    <t>saleseddieboy@gmail.com</t>
  </si>
  <si>
    <t>3410761651</t>
  </si>
  <si>
    <t>292122394000</t>
  </si>
  <si>
    <t>030506165101</t>
  </si>
  <si>
    <t>121003447102</t>
  </si>
  <si>
    <t>Non-Voice</t>
  </si>
  <si>
    <t>TSR/CSR</t>
  </si>
  <si>
    <t>17000</t>
  </si>
  <si>
    <t xml:space="preserve">Lyceum of Alcala, Archdiocese of Tuguegarao; Access Computer College; </t>
  </si>
  <si>
    <t xml:space="preserve">Centro Sur, Alcala, Cagayan Valley; Camarin, Caloocan City; </t>
  </si>
  <si>
    <t xml:space="preserve">High School; Bachelor of Science Hotel and Restaurant Management; </t>
  </si>
  <si>
    <t xml:space="preserve">03/24/2003; 09/05/2016; </t>
  </si>
  <si>
    <t xml:space="preserve">Telephilipines Inc., Teleperformance MAAX; United Container Corporation; </t>
  </si>
  <si>
    <t xml:space="preserve">MAAX Building, MOA Arena Complex. Pasay City; Valenzuela City; </t>
  </si>
  <si>
    <t xml:space="preserve">Technical Support; Quality; </t>
  </si>
  <si>
    <t xml:space="preserve">Xbox; Reject Controller; </t>
  </si>
  <si>
    <t xml:space="preserve">06/14/2017; 01/15/2007; </t>
  </si>
  <si>
    <t xml:space="preserve">07/24/2018; 07/15/2007; </t>
  </si>
  <si>
    <t xml:space="preserve">Personal Reasons; End of Contract; </t>
  </si>
  <si>
    <t xml:space="preserve">PHP 15000; PHP 286.65 per day; </t>
  </si>
  <si>
    <t xml:space="preserve">3000; ; </t>
  </si>
  <si>
    <t>Dolores</t>
  </si>
  <si>
    <t>Tomas</t>
  </si>
  <si>
    <t xml:space="preserve">Neil Kenneth Bautista; Dolores S. Quirante; </t>
  </si>
  <si>
    <t xml:space="preserve">Cousin; Mother; </t>
  </si>
  <si>
    <t xml:space="preserve">09271338226; 09950968694; </t>
  </si>
  <si>
    <t xml:space="preserve">Harry Bautista; Ricardo Justo; Ma. Gerlie Tomas; ; </t>
  </si>
  <si>
    <t xml:space="preserve">Account Supervisor; Account Supervisor; Account Supervisor; ; </t>
  </si>
  <si>
    <t xml:space="preserve">Teleperformance MAAX; Teleperformance MAAX; Teleperformance MAAX; ; </t>
  </si>
  <si>
    <t xml:space="preserve">09209567102; 09176634905; 09175729486; ; </t>
  </si>
  <si>
    <t>Sales, Eddie Boy</t>
  </si>
  <si>
    <t>12PM - 1PM</t>
  </si>
  <si>
    <t>Sh2, still connected, good comms</t>
  </si>
  <si>
    <t>Singcoy</t>
  </si>
  <si>
    <t>Francine Anne</t>
  </si>
  <si>
    <t>Cabilin</t>
  </si>
  <si>
    <t>sfrancineanne@gmail.com</t>
  </si>
  <si>
    <t>Glenda Singcoy</t>
  </si>
  <si>
    <t>Jollibee Pasay</t>
  </si>
  <si>
    <t>AVCOR</t>
  </si>
  <si>
    <t>7/2/2018 1:03:35 PM</t>
  </si>
  <si>
    <t xml:space="preserve">Francine Anne </t>
  </si>
  <si>
    <t>297558</t>
  </si>
  <si>
    <t>B27 L35 Connecticut st. Manuela Ville, San Agustin II</t>
  </si>
  <si>
    <t>Mapun</t>
  </si>
  <si>
    <t>07/05/1991</t>
  </si>
  <si>
    <t>09179953864</t>
  </si>
  <si>
    <t>046 458-6892</t>
  </si>
  <si>
    <t>34-3551206-3</t>
  </si>
  <si>
    <t>313 039 479 000</t>
  </si>
  <si>
    <t>01-051563868-2</t>
  </si>
  <si>
    <t>1212088620000</t>
  </si>
  <si>
    <t>Ayeh Villanueva</t>
  </si>
  <si>
    <t xml:space="preserve">Lyceum of the Philippines University - Cavite; </t>
  </si>
  <si>
    <t xml:space="preserve">Governors Drive , General Trias Cavite; </t>
  </si>
  <si>
    <t xml:space="preserve">BSIHM - Cruiseline Operations in Hotel Services; </t>
  </si>
  <si>
    <t xml:space="preserve">Alabang, Muntinlupa; </t>
  </si>
  <si>
    <t xml:space="preserve">AT&amp;T; </t>
  </si>
  <si>
    <t xml:space="preserve">09/20/2017; </t>
  </si>
  <si>
    <t>Eguia</t>
  </si>
  <si>
    <t xml:space="preserve">Glenda Singcoy; Samuel Singcoy; </t>
  </si>
  <si>
    <t xml:space="preserve">Mother; Father; </t>
  </si>
  <si>
    <t xml:space="preserve">09274583279; 09082660588; </t>
  </si>
  <si>
    <t xml:space="preserve">Al-Harbey Altamarino; ; </t>
  </si>
  <si>
    <t xml:space="preserve">Sales Chat agent; ; </t>
  </si>
  <si>
    <t xml:space="preserve">SPI Makati; ; </t>
  </si>
  <si>
    <t xml:space="preserve">09155620953; ; </t>
  </si>
  <si>
    <t>Singcoy, Francine Anne</t>
  </si>
  <si>
    <t>Avckor</t>
  </si>
  <si>
    <t>Passed Fiber; Good comms; good tenuire with billing BG; very trainable for sales</t>
  </si>
  <si>
    <t>Rodrin</t>
  </si>
  <si>
    <t>Redgie</t>
  </si>
  <si>
    <t>rcrodrino16@gmail.com</t>
  </si>
  <si>
    <t>Carlyn Rodrin</t>
  </si>
  <si>
    <t>MetroPCS</t>
  </si>
  <si>
    <t>7/2/2018 1:15:48 PM</t>
  </si>
  <si>
    <t>297561</t>
  </si>
  <si>
    <t>4107</t>
  </si>
  <si>
    <t>L3 B98 Tahanang Yaman Homes Subd. Buenavista 2 Gen. Trias City Cavite</t>
  </si>
  <si>
    <t>4122</t>
  </si>
  <si>
    <t xml:space="preserve">Banaba Lejos Indang Cavite </t>
  </si>
  <si>
    <t>Sitangkai</t>
  </si>
  <si>
    <t>08/12/1979</t>
  </si>
  <si>
    <t>09298164427</t>
  </si>
  <si>
    <t>rcrodrin01@gmail.com</t>
  </si>
  <si>
    <t>33-56193723</t>
  </si>
  <si>
    <t>219868576</t>
  </si>
  <si>
    <t>rc_rodrin@yahoo.com</t>
  </si>
  <si>
    <t>Rose Marissa Tuazon</t>
  </si>
  <si>
    <t xml:space="preserve">Cavite State University; </t>
  </si>
  <si>
    <t xml:space="preserve">Indang, Cavite; </t>
  </si>
  <si>
    <t xml:space="preserve">Business Management Economics; </t>
  </si>
  <si>
    <t xml:space="preserve">04/05/2001; </t>
  </si>
  <si>
    <t xml:space="preserve">RMS Collect (Iqor Philippines); Teletech Holdings Corp; Sutherlang Global Services; </t>
  </si>
  <si>
    <t xml:space="preserve">SM Palapala Dasmariñas City, Cavite; 5 Ecomm MOA; Carmona Cavite; </t>
  </si>
  <si>
    <t xml:space="preserve">Customer Service; Customer Service; Technical Support; </t>
  </si>
  <si>
    <t xml:space="preserve"> MetroPCS Customer Service  and Wireless Number Porting ; Sprint Number Porting; Symantec EH ; </t>
  </si>
  <si>
    <t xml:space="preserve">12/05/2015; 06/18/2015; 12/20/2011; </t>
  </si>
  <si>
    <t xml:space="preserve">07/02/2018; 12/04/2015; 04/05/2015; </t>
  </si>
  <si>
    <t xml:space="preserve">Career Growth; Personal Reasons; Personal Reasons; </t>
  </si>
  <si>
    <t xml:space="preserve">14,000; 14,000; 14,000; </t>
  </si>
  <si>
    <t xml:space="preserve">4,000; 5,500; 6,000; </t>
  </si>
  <si>
    <t>Julita</t>
  </si>
  <si>
    <t>Igarta</t>
  </si>
  <si>
    <t>Mrs.</t>
  </si>
  <si>
    <t xml:space="preserve">Carlyn P. Rodrin; </t>
  </si>
  <si>
    <t xml:space="preserve">Spouse ; </t>
  </si>
  <si>
    <t xml:space="preserve">09089855604; </t>
  </si>
  <si>
    <t xml:space="preserve">Maria Rogellene Macatigbac; Maria Rogellene Macatigbac; </t>
  </si>
  <si>
    <t xml:space="preserve">Agent ; Agent; </t>
  </si>
  <si>
    <t xml:space="preserve">Iqor Philippines Dasmariñas City, Cavite; Iqor Philippines Dasmariñas City, Cavite; </t>
  </si>
  <si>
    <t xml:space="preserve">09369014501; 09369014501; </t>
  </si>
  <si>
    <t>08/02/2018</t>
  </si>
  <si>
    <t>Rodrin, Redgie</t>
  </si>
  <si>
    <t>for NEO</t>
  </si>
  <si>
    <t>emergency; cc more than 7 days</t>
  </si>
  <si>
    <t>Eje</t>
  </si>
  <si>
    <t>Michael Nemson</t>
  </si>
  <si>
    <t>mike_ele0923@gmail.com</t>
  </si>
  <si>
    <t>Hanife Mae Eje</t>
  </si>
  <si>
    <t>7/2/2018 12:54:34 PM</t>
  </si>
  <si>
    <t>Crescini</t>
  </si>
  <si>
    <t>297557</t>
  </si>
  <si>
    <t>4118</t>
  </si>
  <si>
    <t>Blk 25 Lt 11 AFP Housing Bulihan</t>
  </si>
  <si>
    <t>Jovellar</t>
  </si>
  <si>
    <t>229 Arigo Subd. Batong Dalig</t>
  </si>
  <si>
    <t>South Ubian</t>
  </si>
  <si>
    <t>09/23/1985</t>
  </si>
  <si>
    <t>09770559470</t>
  </si>
  <si>
    <t>mike_eje0923@gmail.com</t>
  </si>
  <si>
    <t>Jollibee Metro Point</t>
  </si>
  <si>
    <t xml:space="preserve">Asian Institute of Computer Studies; </t>
  </si>
  <si>
    <t xml:space="preserve">Bacoor, Cavite; </t>
  </si>
  <si>
    <t xml:space="preserve">Associate in Computer Science; </t>
  </si>
  <si>
    <t xml:space="preserve">03/18/2005; </t>
  </si>
  <si>
    <t xml:space="preserve">Sutherland ; </t>
  </si>
  <si>
    <t xml:space="preserve">Carmona; </t>
  </si>
  <si>
    <t xml:space="preserve">AT&amp;T Uverse Blue; </t>
  </si>
  <si>
    <t xml:space="preserve">10/10/2016; </t>
  </si>
  <si>
    <t>Crescinie</t>
  </si>
  <si>
    <t>Cabarubia</t>
  </si>
  <si>
    <t xml:space="preserve">Hanelyn Mae D. Eje; </t>
  </si>
  <si>
    <t xml:space="preserve">WIfe; </t>
  </si>
  <si>
    <t xml:space="preserve">09982146235; </t>
  </si>
  <si>
    <t>Eje, Michael Nemson</t>
  </si>
  <si>
    <t>only handled a non voice position, had cognitive problems affecting speech due to a history of meningitis</t>
  </si>
  <si>
    <t>Nillos</t>
  </si>
  <si>
    <t>Henry</t>
  </si>
  <si>
    <t>niloshenry@gmail.com</t>
  </si>
  <si>
    <t>Engelmarx Nillos</t>
  </si>
  <si>
    <t>Ebay</t>
  </si>
  <si>
    <t>7/2/2018 1:28:32 PM</t>
  </si>
  <si>
    <t>297573</t>
  </si>
  <si>
    <t>#68 Cuasat St., Zone 1, North Signal Village, Taguig City</t>
  </si>
  <si>
    <t>Pontevedra, Negros Occidentalo</t>
  </si>
  <si>
    <t>09260619757</t>
  </si>
  <si>
    <t>nilloshenry@gmailo.com</t>
  </si>
  <si>
    <t>Mara Cortez</t>
  </si>
  <si>
    <t xml:space="preserve">Technological University of the Philippines; </t>
  </si>
  <si>
    <t xml:space="preserve">Western Bicutan, Taguig City; </t>
  </si>
  <si>
    <t xml:space="preserve">Chenmical Technology Engineering; </t>
  </si>
  <si>
    <t xml:space="preserve">07/19/1999; </t>
  </si>
  <si>
    <t xml:space="preserve">Phiplans, Kalayaan, BGC, Taguig City; </t>
  </si>
  <si>
    <t xml:space="preserve">eBay buy and sell online; </t>
  </si>
  <si>
    <t xml:space="preserve">2,2500; </t>
  </si>
  <si>
    <t>Sonia</t>
  </si>
  <si>
    <t>Cayman</t>
  </si>
  <si>
    <t xml:space="preserve">Engelmarx Nillos; </t>
  </si>
  <si>
    <t xml:space="preserve">09178661979; </t>
  </si>
  <si>
    <t xml:space="preserve">Edwin Chavez; Ellen Grace Marticio; </t>
  </si>
  <si>
    <t xml:space="preserve">President; RND; </t>
  </si>
  <si>
    <t xml:space="preserve">SynergyTrump Trading; Del Monte Philippines; </t>
  </si>
  <si>
    <t xml:space="preserve">09258402004; 092772247331; </t>
  </si>
  <si>
    <t>Nillos, Henry</t>
  </si>
  <si>
    <t>1 yr 7mos exp, HS grad, no other experiencces</t>
  </si>
  <si>
    <t>Quiletorio</t>
  </si>
  <si>
    <t>Aglaiah Floreece</t>
  </si>
  <si>
    <t>aglaiahyucamco0728@yahoo.com</t>
  </si>
  <si>
    <t>Tovi Deanne Gracia</t>
  </si>
  <si>
    <t>7/2/2018 1:09:09 PM</t>
  </si>
  <si>
    <t>297566</t>
  </si>
  <si>
    <t>4114</t>
  </si>
  <si>
    <t>B7 L24 Cattleya St. South Garden Homes Salitran III</t>
  </si>
  <si>
    <t>10/10/1997</t>
  </si>
  <si>
    <t>Leyte</t>
  </si>
  <si>
    <t>09275110973</t>
  </si>
  <si>
    <t>aglaiahyucamco0128@yahoo.com</t>
  </si>
  <si>
    <t>csr/sales/tsr</t>
  </si>
  <si>
    <t>My friend</t>
  </si>
  <si>
    <t>Tori Deanne C. Gracia</t>
  </si>
  <si>
    <t xml:space="preserve">Dasmarinas North National Highschool; </t>
  </si>
  <si>
    <t xml:space="preserve">03/31/2015; </t>
  </si>
  <si>
    <t xml:space="preserve">Alorica-West Contact Services Inc.; </t>
  </si>
  <si>
    <t xml:space="preserve">11/05/2016; </t>
  </si>
  <si>
    <t xml:space="preserve">06/23/2018; </t>
  </si>
  <si>
    <t xml:space="preserve">21500; </t>
  </si>
  <si>
    <t>Advincula</t>
  </si>
  <si>
    <t xml:space="preserve">Nellie Quiletorio; </t>
  </si>
  <si>
    <t xml:space="preserve">Auntie; </t>
  </si>
  <si>
    <t xml:space="preserve">09089044149; </t>
  </si>
  <si>
    <t xml:space="preserve">Jeffrey Gonzales; Joana Marie Ariola; ; </t>
  </si>
  <si>
    <t xml:space="preserve">Team Manager; Subject Matter Expert; ; </t>
  </si>
  <si>
    <t xml:space="preserve">Alorica-West Contact Services Inc.; Alorica-West Contact Services Inc.; ; </t>
  </si>
  <si>
    <t xml:space="preserve">09164241992; 09154519486; ; </t>
  </si>
  <si>
    <t>Quiletorio, Aglaiah Floreece</t>
  </si>
  <si>
    <t>Passed Fiber OV; SP: lacks skill set, good comms, good thought organization</t>
  </si>
  <si>
    <t>Renziel</t>
  </si>
  <si>
    <t>Taton</t>
  </si>
  <si>
    <t>renziedelacruz11@gmail.com</t>
  </si>
  <si>
    <t>Maribel Taton</t>
  </si>
  <si>
    <t>ProFlowers, Frontier, Verizon, Apple</t>
  </si>
  <si>
    <t>7/2/2018 1:20:54 PM</t>
  </si>
  <si>
    <t>De La Cruz</t>
  </si>
  <si>
    <t xml:space="preserve">Taton </t>
  </si>
  <si>
    <t>297570</t>
  </si>
  <si>
    <t>4108</t>
  </si>
  <si>
    <t xml:space="preserve">Lot 9 Blk 7 Sec 2 Pabahay 2000 Bagtas </t>
  </si>
  <si>
    <t>Libon</t>
  </si>
  <si>
    <t>05/11/1995</t>
  </si>
  <si>
    <t>Para?aque</t>
  </si>
  <si>
    <t>09278584453</t>
  </si>
  <si>
    <t>renzieldelacruz11@gmail.com</t>
  </si>
  <si>
    <t xml:space="preserve">West Visayas State University; Tigbauan National High School; </t>
  </si>
  <si>
    <t xml:space="preserve">Graduate 4 or 5-year course; High School Graduate; </t>
  </si>
  <si>
    <t xml:space="preserve">La Paz Iloilo City; Tigbauan, Iloilo City; </t>
  </si>
  <si>
    <t xml:space="preserve">Bachelor in Broadcasting; ; </t>
  </si>
  <si>
    <t xml:space="preserve">03/31/2015; 03/31/2011; </t>
  </si>
  <si>
    <t xml:space="preserve">Conduent; Teleperformance; </t>
  </si>
  <si>
    <t xml:space="preserve">7F, One E-com Center Bldg., Palm Coast Ave., Mall of Asia Complex Pasay City; Alphaland Makati; </t>
  </si>
  <si>
    <t xml:space="preserve">Non-Voice; Technical Support; </t>
  </si>
  <si>
    <t xml:space="preserve">02/13/2017; 01/25/2016; </t>
  </si>
  <si>
    <t xml:space="preserve">05/23/2018; 02/02/2017; </t>
  </si>
  <si>
    <t xml:space="preserve">Salary; Proximity; </t>
  </si>
  <si>
    <t xml:space="preserve">19500; 15000; </t>
  </si>
  <si>
    <t>Torrequimada</t>
  </si>
  <si>
    <t xml:space="preserve">Maribel Taton; </t>
  </si>
  <si>
    <t xml:space="preserve">09287344047; </t>
  </si>
  <si>
    <t xml:space="preserve">Wella May Estrellado; Elainne Aguinaldo; Leslie Elefanio; </t>
  </si>
  <si>
    <t xml:space="preserve">Customer Service Representative; Customer Service Associate; Customer Service Associate; </t>
  </si>
  <si>
    <t xml:space="preserve">Results, Pasig; Conduent, 7F, One E-com Center Bldg., Palm Coast Ave., Mall of Asia Complex Pasay City; Conduent, 7F, One E-com Center Bldg., Palm Coast Ave., Mall of Asia Complex Pasay City; </t>
  </si>
  <si>
    <t xml:space="preserve">09368983463; 09957485677; 09776033625; </t>
  </si>
  <si>
    <t xml:space="preserve">for ISM OV(Carlos.Tinio@vxi.com); for ISM OV(Carlos.Tinio@vxi.com); </t>
  </si>
  <si>
    <t>Dela Cruz, Renziel</t>
  </si>
  <si>
    <t>Passed Fiber; SP: NWBG; Good comms; with billing and sales BG</t>
  </si>
  <si>
    <t>Kirstine Kay</t>
  </si>
  <si>
    <t>Raborar</t>
  </si>
  <si>
    <t>eiknitagetro@gamil.com</t>
  </si>
  <si>
    <t>Joy Raborar</t>
  </si>
  <si>
    <t xml:space="preserve">HP </t>
  </si>
  <si>
    <t>7/2/2018 1:14:13 PM</t>
  </si>
  <si>
    <t>297575</t>
  </si>
  <si>
    <t>3474 San Jose St., Sampaloc, Manila</t>
  </si>
  <si>
    <t>Buluan</t>
  </si>
  <si>
    <t>Burgos, Batuan, Masbate</t>
  </si>
  <si>
    <t>MASBATE</t>
  </si>
  <si>
    <t>Batuan</t>
  </si>
  <si>
    <t>09756610074</t>
  </si>
  <si>
    <t>eikznitagetro@gmail.com</t>
  </si>
  <si>
    <t>22k-24k</t>
  </si>
  <si>
    <t xml:space="preserve">Eulogio Amang Rodriguez Institute of Science and Technology; </t>
  </si>
  <si>
    <t xml:space="preserve">Nagtahan, Sampaloc, Manila; </t>
  </si>
  <si>
    <t xml:space="preserve">BS Computer Engineering; </t>
  </si>
  <si>
    <t xml:space="preserve">05/01/2016; </t>
  </si>
  <si>
    <t xml:space="preserve">Sitel Philippines Corporation; </t>
  </si>
  <si>
    <t xml:space="preserve">Pioneer 2, Mandaluyong; </t>
  </si>
  <si>
    <t xml:space="preserve">Hewlett Packard (HP); </t>
  </si>
  <si>
    <t xml:space="preserve">07/06/2016; </t>
  </si>
  <si>
    <t xml:space="preserve">06/07/2018; </t>
  </si>
  <si>
    <t xml:space="preserve">22k-24k; </t>
  </si>
  <si>
    <t xml:space="preserve">3k-5k; </t>
  </si>
  <si>
    <t>Joy</t>
  </si>
  <si>
    <t xml:space="preserve">Joy Raborar; </t>
  </si>
  <si>
    <t xml:space="preserve">09300786428; </t>
  </si>
  <si>
    <t>Ortega, Kirstine Kay</t>
  </si>
  <si>
    <t>1PM - 2PM</t>
  </si>
  <si>
    <t>Cleared 07/11</t>
  </si>
  <si>
    <t>Passed Fiber; SP Comms; with billing and sales form ATT Mobilityt</t>
  </si>
  <si>
    <t>Miralles</t>
  </si>
  <si>
    <t>Justin</t>
  </si>
  <si>
    <t>Arabis</t>
  </si>
  <si>
    <t>justinmiralles22@yahoo.com</t>
  </si>
  <si>
    <t>Evelyn Miralles</t>
  </si>
  <si>
    <t>ATT Mobility</t>
  </si>
  <si>
    <t>Raffy Florendo</t>
  </si>
  <si>
    <t>7/2/2018 1:47:28 PM</t>
  </si>
  <si>
    <t>297578</t>
  </si>
  <si>
    <t>1302</t>
  </si>
  <si>
    <t>112 Int. Ignacio St.</t>
  </si>
  <si>
    <t>05/31/1994</t>
  </si>
  <si>
    <t>09569536222</t>
  </si>
  <si>
    <t>justinmiralles22@gmail.com</t>
  </si>
  <si>
    <t>3451900167</t>
  </si>
  <si>
    <t>322166839000</t>
  </si>
  <si>
    <t>012515218880</t>
  </si>
  <si>
    <t>121145959819</t>
  </si>
  <si>
    <t>Justin Miralles</t>
  </si>
  <si>
    <t xml:space="preserve">na </t>
  </si>
  <si>
    <t>friend</t>
  </si>
  <si>
    <t xml:space="preserve">Datamex Institute of Computer and Technology; </t>
  </si>
  <si>
    <t xml:space="preserve">Pedro Gil Manila; </t>
  </si>
  <si>
    <t xml:space="preserve">04/20/2014; </t>
  </si>
  <si>
    <t xml:space="preserve">Makati Glorietta 5; </t>
  </si>
  <si>
    <t xml:space="preserve">AT&amp;T postpaid; </t>
  </si>
  <si>
    <t xml:space="preserve">10/05/2016; </t>
  </si>
  <si>
    <t xml:space="preserve">02/23/2018; </t>
  </si>
  <si>
    <t xml:space="preserve">Evelyn Miralles; </t>
  </si>
  <si>
    <t xml:space="preserve">09056396687; </t>
  </si>
  <si>
    <t xml:space="preserve">Jenrose Deodores; </t>
  </si>
  <si>
    <t xml:space="preserve">TL; </t>
  </si>
  <si>
    <t xml:space="preserve">09153422911; </t>
  </si>
  <si>
    <t>Miralles, Justin</t>
  </si>
  <si>
    <t>Cleared 07/12</t>
  </si>
  <si>
    <t>Failed Fiberl SP: skill set, too conceited, had some minimal attendance issues because of his kid</t>
  </si>
  <si>
    <t>Alvela</t>
  </si>
  <si>
    <t>Nicole Arthur</t>
  </si>
  <si>
    <t>De Leone</t>
  </si>
  <si>
    <t>nickolehts@gmail,.com</t>
  </si>
  <si>
    <t>Nestor Alvela</t>
  </si>
  <si>
    <t>Comcast, HII Global, ATT</t>
  </si>
  <si>
    <t>7/2/2018 1:26:39 PM</t>
  </si>
  <si>
    <t>Nickole Arthur</t>
  </si>
  <si>
    <t>297581</t>
  </si>
  <si>
    <t>527 M Fransisco st. Pasay City</t>
  </si>
  <si>
    <t>09051479720</t>
  </si>
  <si>
    <t>nickolehts@gmail.com</t>
  </si>
  <si>
    <t>22</t>
  </si>
  <si>
    <t>jhen</t>
  </si>
  <si>
    <t xml:space="preserve">West Contact Solution; </t>
  </si>
  <si>
    <t xml:space="preserve">Exportbank Chinoroces St. Corner Gil Puyat Makati City ; </t>
  </si>
  <si>
    <t xml:space="preserve">09051479720; </t>
  </si>
  <si>
    <t xml:space="preserve">06/16/2017; </t>
  </si>
  <si>
    <t xml:space="preserve">05/07/2018; </t>
  </si>
  <si>
    <t xml:space="preserve">21.5k; </t>
  </si>
  <si>
    <t>Arcelie</t>
  </si>
  <si>
    <t xml:space="preserve">Nestor Alvela; </t>
  </si>
  <si>
    <t xml:space="preserve">John Renz Madera; ; </t>
  </si>
  <si>
    <t xml:space="preserve">csr; ; </t>
  </si>
  <si>
    <t xml:space="preserve">Teletech; ; </t>
  </si>
  <si>
    <t xml:space="preserve">Massenger; ; </t>
  </si>
  <si>
    <t>Alvela, Nicole Arthur</t>
  </si>
  <si>
    <t>Cleared 07/13</t>
  </si>
  <si>
    <t>had a hard time expresiing thoughts, failed role play</t>
  </si>
  <si>
    <t>Orense</t>
  </si>
  <si>
    <t>Mark Gerald</t>
  </si>
  <si>
    <t>Ilao</t>
  </si>
  <si>
    <t>markgeraldorense@gmail.com</t>
  </si>
  <si>
    <t>Marlon Orense</t>
  </si>
  <si>
    <t>Academe</t>
  </si>
  <si>
    <t>Elycka Jade Gegajo</t>
  </si>
  <si>
    <t>Ron Casabuena</t>
  </si>
  <si>
    <t>7/2/2018 1:49:49 PM</t>
  </si>
  <si>
    <t>297591</t>
  </si>
  <si>
    <t>B3 L10 Tulip St., Phase 1 Central, Camella Homes Springville, Molino 3, Bacoor City, Cavite</t>
  </si>
  <si>
    <t>09355571859</t>
  </si>
  <si>
    <t>34-5446555-7</t>
  </si>
  <si>
    <t>0102-5863-7610</t>
  </si>
  <si>
    <t>supermarkorense@yahoo.com</t>
  </si>
  <si>
    <t>themarksupermark</t>
  </si>
  <si>
    <t>themgorenseph</t>
  </si>
  <si>
    <t>16,000php</t>
  </si>
  <si>
    <t>Friend/Classmate</t>
  </si>
  <si>
    <t>Elycka Jade D. Gegajo</t>
  </si>
  <si>
    <t xml:space="preserve">STI College Las Piñas; </t>
  </si>
  <si>
    <t xml:space="preserve">Alabang-Zapote Road, Las Piñas City; </t>
  </si>
  <si>
    <t xml:space="preserve">Bachelor of Arts in Communication Arts; </t>
  </si>
  <si>
    <t xml:space="preserve">05/20/2017; </t>
  </si>
  <si>
    <t xml:space="preserve">Don Stevens Institute of Cavite, Inc.; </t>
  </si>
  <si>
    <t xml:space="preserve">Sampaguita Drive, Phase 1 Central, Camella Homes Springville, Molino 3, Bacoor City, Cavite; </t>
  </si>
  <si>
    <t xml:space="preserve">05/31/2018; </t>
  </si>
  <si>
    <t xml:space="preserve">9,000php; </t>
  </si>
  <si>
    <t>Africa</t>
  </si>
  <si>
    <t xml:space="preserve">Marlon L. Orense; </t>
  </si>
  <si>
    <t xml:space="preserve">09260662282; </t>
  </si>
  <si>
    <t xml:space="preserve">Gio Renato V. Broncano; Elycka Jade D. Gegajo; </t>
  </si>
  <si>
    <t xml:space="preserve">Digital Content Creator; ; </t>
  </si>
  <si>
    <t xml:space="preserve">ABS-CBN Corp., Inc. (ELJ Bldg., Mother Ignacia St., Quezon City); ; </t>
  </si>
  <si>
    <t xml:space="preserve">09163316966; 09159514260; </t>
  </si>
  <si>
    <t>Orense, Mark Gerald</t>
  </si>
  <si>
    <t>Adapter - 6 mos</t>
  </si>
  <si>
    <t>Cleared 07/14</t>
  </si>
  <si>
    <t>FAILED BECAUSE SHE WAS TERMINATED FROM WORK DUE TO NEGLIGENCE; average comm's, some enounciation lapses; slight filipino accent</t>
  </si>
  <si>
    <t>Pagibitan</t>
  </si>
  <si>
    <t>Genevieve</t>
  </si>
  <si>
    <t>Adanza</t>
  </si>
  <si>
    <t>genevievepagabitan@yahoo.com</t>
  </si>
  <si>
    <t>Darry Fucannan</t>
  </si>
  <si>
    <t xml:space="preserve">xpedia, vtech, </t>
  </si>
  <si>
    <t>7/2/2018 2:07:28 PM</t>
  </si>
  <si>
    <t xml:space="preserve">Genevieve </t>
  </si>
  <si>
    <t>297596</t>
  </si>
  <si>
    <t>Building 11-4-4  Teachers Bliss</t>
  </si>
  <si>
    <t>10/25/1982</t>
  </si>
  <si>
    <t>Pasay</t>
  </si>
  <si>
    <t>09206002229</t>
  </si>
  <si>
    <t>8215847</t>
  </si>
  <si>
    <t>genevievepagibitan@yahoo.com</t>
  </si>
  <si>
    <t>3372570265</t>
  </si>
  <si>
    <t>2384033740000</t>
  </si>
  <si>
    <t>0000</t>
  </si>
  <si>
    <t>Genevieve Adanza Pagibitan</t>
  </si>
  <si>
    <t>Customer Service / Technical Support</t>
  </si>
  <si>
    <t>moa</t>
  </si>
  <si>
    <t xml:space="preserve">Judith </t>
  </si>
  <si>
    <t xml:space="preserve">Jose Rizal University ; </t>
  </si>
  <si>
    <t xml:space="preserve">Mandaluyong City ; </t>
  </si>
  <si>
    <t xml:space="preserve">BS Information Technology ; </t>
  </si>
  <si>
    <t xml:space="preserve">04/04/2018; </t>
  </si>
  <si>
    <t xml:space="preserve">Teleperformance; Stream Global Sevices ( now Convergys) ; </t>
  </si>
  <si>
    <t xml:space="preserve">Ayala Ave, Makati City ; Shaw Boulevard Mandaluyong ; </t>
  </si>
  <si>
    <t xml:space="preserve">8858000; n/a; </t>
  </si>
  <si>
    <t xml:space="preserve">Expedia ; Acer ; </t>
  </si>
  <si>
    <t xml:space="preserve">11/20/2012; 09/24/2010; </t>
  </si>
  <si>
    <t xml:space="preserve">06/21/2018; 07/24/2012; </t>
  </si>
  <si>
    <t xml:space="preserve">Others; ; </t>
  </si>
  <si>
    <t xml:space="preserve">18,400; 15,000; </t>
  </si>
  <si>
    <t xml:space="preserve">3,100; n/a; </t>
  </si>
  <si>
    <t xml:space="preserve">Lydia </t>
  </si>
  <si>
    <t>Raz</t>
  </si>
  <si>
    <t xml:space="preserve">Darry Fucanan ; Tess Villaruza; </t>
  </si>
  <si>
    <t xml:space="preserve">Brother ; Nanny of my Child ; </t>
  </si>
  <si>
    <t xml:space="preserve">09501215348 / 8215847; 09278410734  / 8215847; </t>
  </si>
  <si>
    <t xml:space="preserve">Shirley Tabay ; Marietta Pontino ; </t>
  </si>
  <si>
    <t xml:space="preserve"> Cargo Agent ; Self employed ; </t>
  </si>
  <si>
    <t xml:space="preserve">Cebu Pacific; Pasay City ; </t>
  </si>
  <si>
    <t xml:space="preserve">09218310479; 09394770473; </t>
  </si>
  <si>
    <t>Pagibitan, Genevieve</t>
  </si>
  <si>
    <t>Cleared 07/15</t>
  </si>
  <si>
    <t xml:space="preserve">HS grad with only 13 mos CCE. </t>
  </si>
  <si>
    <t>Pedrido</t>
  </si>
  <si>
    <t>Justin Nikko william</t>
  </si>
  <si>
    <t>nikkopeed25@gmail.com</t>
  </si>
  <si>
    <t>Paul Fuhaylungsod</t>
  </si>
  <si>
    <t>QDS</t>
  </si>
  <si>
    <t>7/2/2018 1:57:45 PM</t>
  </si>
  <si>
    <t>Justin Nikko William</t>
  </si>
  <si>
    <t>297606</t>
  </si>
  <si>
    <t>#26 M. Ojeda Street BF Resort Village Las Piñas City</t>
  </si>
  <si>
    <t>11/25/1992</t>
  </si>
  <si>
    <t>09667440855</t>
  </si>
  <si>
    <t>8470261</t>
  </si>
  <si>
    <t>Mara Cortez 252432</t>
  </si>
  <si>
    <t xml:space="preserve">Las Piñas East National High School; </t>
  </si>
  <si>
    <t xml:space="preserve">Equitable Village Las Piñas City; </t>
  </si>
  <si>
    <t xml:space="preserve">05/01/2011; </t>
  </si>
  <si>
    <t xml:space="preserve">Quinn Data Facilities Inc.; </t>
  </si>
  <si>
    <t xml:space="preserve">06/08/2015; </t>
  </si>
  <si>
    <t xml:space="preserve">07/15/2016; </t>
  </si>
  <si>
    <t xml:space="preserve">27000; </t>
  </si>
  <si>
    <t xml:space="preserve">0; </t>
  </si>
  <si>
    <t>Carmen Maruja</t>
  </si>
  <si>
    <t xml:space="preserve">Paul Duhaylungsod; </t>
  </si>
  <si>
    <t xml:space="preserve">Cousin; </t>
  </si>
  <si>
    <t xml:space="preserve">09173047403; </t>
  </si>
  <si>
    <t xml:space="preserve">Ed Lorenzo Detablan; ; </t>
  </si>
  <si>
    <t xml:space="preserve">Ibex Global; ; </t>
  </si>
  <si>
    <t>Pedrido, Justin Nikko william</t>
  </si>
  <si>
    <t>Cleared 07/16</t>
  </si>
  <si>
    <t xml:space="preserve">Tired of giving empathy to CX so she wanted to become a recruiter. She thinks recruiters need not to give or say sorry to their applicant because they are the one looking for a job. </t>
  </si>
  <si>
    <t>Gegajo</t>
  </si>
  <si>
    <t>Elycka Jade</t>
  </si>
  <si>
    <t>Dalagan</t>
  </si>
  <si>
    <t>elyckagegajo@gmail.com</t>
  </si>
  <si>
    <t>Erycka Gegajo</t>
  </si>
  <si>
    <t>Tcollabera</t>
  </si>
  <si>
    <t>7/2/2018 2:21:59 PM</t>
  </si>
  <si>
    <t>297621</t>
  </si>
  <si>
    <t>1824 Tramo St. Pasay City</t>
  </si>
  <si>
    <t>10/12/1995</t>
  </si>
  <si>
    <t>09159514260</t>
  </si>
  <si>
    <t>34-4837622-5</t>
  </si>
  <si>
    <t>320-446-905-000</t>
  </si>
  <si>
    <t>elyckagorgeous</t>
  </si>
  <si>
    <t xml:space="preserve">STI College Las Pinas; </t>
  </si>
  <si>
    <t xml:space="preserve">Las Pinas; </t>
  </si>
  <si>
    <t xml:space="preserve">AB- Communication Arts; </t>
  </si>
  <si>
    <t xml:space="preserve">CONVERGYS; TASK US; COLLABERA; </t>
  </si>
  <si>
    <t xml:space="preserve">G5 Makati City; 24/7 MCKinley BGC; Rufino Tower Makati City; </t>
  </si>
  <si>
    <t xml:space="preserve">Customer Service; Customer Service; Others; </t>
  </si>
  <si>
    <t xml:space="preserve">10/15/2015; 06/15/2017; 05/21/2018; </t>
  </si>
  <si>
    <t xml:space="preserve">06/15/2017; 04/15/2018; 06/26/2018; </t>
  </si>
  <si>
    <t xml:space="preserve">Career Growth; Account Pulled Out; Family Reasons; </t>
  </si>
  <si>
    <t xml:space="preserve">12,000; 22,000; 20,000; </t>
  </si>
  <si>
    <t>Elsa</t>
  </si>
  <si>
    <t>Degamon</t>
  </si>
  <si>
    <t xml:space="preserve">Enrique Gegajo; </t>
  </si>
  <si>
    <t xml:space="preserve">09162508246; </t>
  </si>
  <si>
    <t xml:space="preserve">Marlon Arizobal; Monica Pingol; </t>
  </si>
  <si>
    <t xml:space="preserve">HR Supervisor; Agent; </t>
  </si>
  <si>
    <t xml:space="preserve">Collabera/ Rufino Tower Makati City; Convergys/ G5 Makati City; </t>
  </si>
  <si>
    <t xml:space="preserve">09176399864; 09655701102; </t>
  </si>
  <si>
    <t>Gegajo, Elycka Jade</t>
  </si>
  <si>
    <t>Cleared 07/17</t>
  </si>
  <si>
    <t>not a SH3, was on Mat Leave for 4months (early matleave as requeste by OB)! No one to take care of her newborn kid, high attrit risk</t>
  </si>
  <si>
    <t>Tabali</t>
  </si>
  <si>
    <t>Erolyn</t>
  </si>
  <si>
    <t>Jaramillo</t>
  </si>
  <si>
    <t>erolyntabali@gmail.com</t>
  </si>
  <si>
    <t>Aljon Tan</t>
  </si>
  <si>
    <t>Rene Enaño</t>
  </si>
  <si>
    <t>7/2/2018 2:51:02 PM</t>
  </si>
  <si>
    <t>TABALI</t>
  </si>
  <si>
    <t>EROLYN</t>
  </si>
  <si>
    <t>JARAMILLO</t>
  </si>
  <si>
    <t>297637</t>
  </si>
  <si>
    <t>RM 7 LOT 92 BLK 2 BAGONG SILANG SUCAT MUNTINLUPA CITY</t>
  </si>
  <si>
    <t>2729</t>
  </si>
  <si>
    <t>PARAS SANTO DOMINGO ILOCOS SUR</t>
  </si>
  <si>
    <t>ILOCOS SUR</t>
  </si>
  <si>
    <t>Panglima Estino</t>
  </si>
  <si>
    <t>07/25/1992</t>
  </si>
  <si>
    <t>Santo Domingo</t>
  </si>
  <si>
    <t>09060844303</t>
  </si>
  <si>
    <t>erolyntabali.25@gmail.com</t>
  </si>
  <si>
    <t>JOLLIBEE METROPOINT</t>
  </si>
  <si>
    <t>ERICA</t>
  </si>
  <si>
    <t xml:space="preserve">UNIVERSITY OF NORTHERN PHILIPPINES; LUSSOC NATIONAL HIGH SCHOOL; PARAS-PARADA COMMUNITY SCHOOL; </t>
  </si>
  <si>
    <t xml:space="preserve">Graduate 4 or 5-year course; High School Graduate; ; </t>
  </si>
  <si>
    <t xml:space="preserve">TAMAG VIGAN CITY ILOCOS SUR; LUSSOC SANTO DOMINGO ILOCOS SUR; PARADA SANTO DOMINGO ILOCOS SUR; </t>
  </si>
  <si>
    <t xml:space="preserve">BACHELOR OF SCIENCE IN BUSINESS ADMINISTRATION; ; ; </t>
  </si>
  <si>
    <t xml:space="preserve">04/01/2013; 04/02/2009; 04/01/2005; </t>
  </si>
  <si>
    <t xml:space="preserve">TELEPERFORMANCE PHILIPPINES - FHCS INC; PHILIPPINE RESOURCES SAVINGS BANKING CORPORATION; </t>
  </si>
  <si>
    <t xml:space="preserve">MAKATI CITY; BANTAY ILOCOS SUR; </t>
  </si>
  <si>
    <t xml:space="preserve">Customer Service; Others ; </t>
  </si>
  <si>
    <t xml:space="preserve">JPMC-MERCHANT DISPUTES; </t>
  </si>
  <si>
    <t xml:space="preserve">03/27/2017; 01/30/2015; </t>
  </si>
  <si>
    <t xml:space="preserve">07/06/2018; 09/15/2017; </t>
  </si>
  <si>
    <t xml:space="preserve">Career Growth; Personal Reasons; </t>
  </si>
  <si>
    <t xml:space="preserve">18500; 8000; </t>
  </si>
  <si>
    <t>ELIZABETH</t>
  </si>
  <si>
    <t xml:space="preserve">ALJON TAN; ELIZABETH TABALI; </t>
  </si>
  <si>
    <t xml:space="preserve">FIANCE; MOTHER; </t>
  </si>
  <si>
    <t xml:space="preserve">09065105629; 09065408442; </t>
  </si>
  <si>
    <t xml:space="preserve">LOTIS JOY BANGOT; JUAN MIGUEL BLANCAFLOR; APRIL NALUPA; ; </t>
  </si>
  <si>
    <t xml:space="preserve">ACCOUNTS TEAM LEADER; ACCOUNTS TRAINING COACH; BRANCH ACCOUNTANT; ; </t>
  </si>
  <si>
    <t xml:space="preserve">TELEPERFORMANCE PH MAKATI CITY; TELEPERFORMANCE PH MAKATI CITY; PR SAVINGS BANKING CORPORATION; ; </t>
  </si>
  <si>
    <t xml:space="preserve">09177775708; 09176279668; 09270898124; ; </t>
  </si>
  <si>
    <t>Tabali, Erolyn</t>
  </si>
  <si>
    <t>2PM - 3PM</t>
  </si>
  <si>
    <t>Cleared 07/18</t>
  </si>
  <si>
    <t>Failed Fiber - declined other options; SP; vernacular - employed still need to render 15 days - with sales billing and tech exp - soft spoken</t>
  </si>
  <si>
    <t>Valdoz</t>
  </si>
  <si>
    <t>Ma. Katrina</t>
  </si>
  <si>
    <t>Briola</t>
  </si>
  <si>
    <t>ma.katrinavaldoz@gmail.com</t>
  </si>
  <si>
    <t>Hiromi Andre Canlobo</t>
  </si>
  <si>
    <t>Slim wear</t>
  </si>
  <si>
    <t>7/2/2018 2:51:28 PM</t>
  </si>
  <si>
    <t xml:space="preserve">Ma. Katrina </t>
  </si>
  <si>
    <t xml:space="preserve">Briola </t>
  </si>
  <si>
    <t>297641</t>
  </si>
  <si>
    <t xml:space="preserve">0361 Chico Street Cembo, Makati City </t>
  </si>
  <si>
    <t>Blk 3 Lot 7 Carissa IA Palmera, San Jose Del Monte Bulacan</t>
  </si>
  <si>
    <t>03/30/1990</t>
  </si>
  <si>
    <t>09093339994</t>
  </si>
  <si>
    <t>8518057</t>
  </si>
  <si>
    <t xml:space="preserve">ma.katrinavaldoz@yahoo.com </t>
  </si>
  <si>
    <t>25000 to 27000</t>
  </si>
  <si>
    <t>Promodicer</t>
  </si>
  <si>
    <t xml:space="preserve">University of Makati ; </t>
  </si>
  <si>
    <t xml:space="preserve">J.P Rizal Extension Kalayaan, West Rembo , Makati City ; </t>
  </si>
  <si>
    <t xml:space="preserve">Associate in Costumer Service Communication ; </t>
  </si>
  <si>
    <t xml:space="preserve">03/30/2009; </t>
  </si>
  <si>
    <t xml:space="preserve">Convergys Phil Inc ; </t>
  </si>
  <si>
    <t xml:space="preserve">Ayala cor Paseo Ave , Makati City ; </t>
  </si>
  <si>
    <t xml:space="preserve">Slimware ; </t>
  </si>
  <si>
    <t xml:space="preserve">12/01/2015; </t>
  </si>
  <si>
    <t xml:space="preserve">13000 Basic ; </t>
  </si>
  <si>
    <t xml:space="preserve">Lilia </t>
  </si>
  <si>
    <t xml:space="preserve">Borromeo </t>
  </si>
  <si>
    <t xml:space="preserve">Primo C. Valdoz ; </t>
  </si>
  <si>
    <t xml:space="preserve">father ; </t>
  </si>
  <si>
    <t xml:space="preserve">09286580746; </t>
  </si>
  <si>
    <t xml:space="preserve">Cherry Alvaro ; ; </t>
  </si>
  <si>
    <t xml:space="preserve">Operations Manager; ; </t>
  </si>
  <si>
    <t xml:space="preserve">Convergys Phil Inc; ; </t>
  </si>
  <si>
    <t xml:space="preserve">09173127536; ; </t>
  </si>
  <si>
    <t xml:space="preserve">PASS FOR OV(Mary.Alejo@vxi.com); </t>
  </si>
  <si>
    <t>Valdoz, Ma. Katrina</t>
  </si>
  <si>
    <t>Cleared 07/19</t>
  </si>
  <si>
    <t>Not Rehireable</t>
  </si>
  <si>
    <t>Not for rehire; terminated in Waltermart under ATT Blue</t>
  </si>
  <si>
    <t>Marie Angelica</t>
  </si>
  <si>
    <t>Eli</t>
  </si>
  <si>
    <t>John Alfred Angeles</t>
  </si>
  <si>
    <t>ATT blue</t>
  </si>
  <si>
    <t>7/2/2018 2:42:42 PM</t>
  </si>
  <si>
    <t xml:space="preserve">Angeles </t>
  </si>
  <si>
    <t xml:space="preserve">Marie Angelica </t>
  </si>
  <si>
    <t xml:space="preserve">Ele </t>
  </si>
  <si>
    <t>297639</t>
  </si>
  <si>
    <t>528 Celeridad Pasay City</t>
  </si>
  <si>
    <t>09777719040</t>
  </si>
  <si>
    <t>ele_angelquilla@yahoo.com</t>
  </si>
  <si>
    <t>30,000.00</t>
  </si>
  <si>
    <t>Promodizer</t>
  </si>
  <si>
    <t xml:space="preserve">La Salle Greenhills ; </t>
  </si>
  <si>
    <t xml:space="preserve">La Salle Greenhills Mandaluyong CIty ; </t>
  </si>
  <si>
    <t xml:space="preserve">Advance Computer ; </t>
  </si>
  <si>
    <t xml:space="preserve">03/26/2009; </t>
  </si>
  <si>
    <t>can't remember</t>
  </si>
  <si>
    <t>At&amp;t</t>
  </si>
  <si>
    <t xml:space="preserve">Convergys ; </t>
  </si>
  <si>
    <t xml:space="preserve">Makati CIty ; </t>
  </si>
  <si>
    <t xml:space="preserve">Slimware Utilities; </t>
  </si>
  <si>
    <t xml:space="preserve">01/25/2016; </t>
  </si>
  <si>
    <t xml:space="preserve">23,000.00; </t>
  </si>
  <si>
    <t xml:space="preserve">Pobadora </t>
  </si>
  <si>
    <t>Cristina</t>
  </si>
  <si>
    <t xml:space="preserve">Co Chua </t>
  </si>
  <si>
    <t xml:space="preserve">John Alfred Angeles ; </t>
  </si>
  <si>
    <t xml:space="preserve">09777719040; </t>
  </si>
  <si>
    <t xml:space="preserve">Bernadette Villar ; ; </t>
  </si>
  <si>
    <t xml:space="preserve">09175534627; ; </t>
  </si>
  <si>
    <t xml:space="preserve">Estee Luader; ; </t>
  </si>
  <si>
    <t>Angeles, Marie Angelica</t>
  </si>
  <si>
    <t>Cleared 07/20</t>
  </si>
  <si>
    <t>Good Comm Skills</t>
  </si>
  <si>
    <t>Lemana</t>
  </si>
  <si>
    <t>Milady Joy</t>
  </si>
  <si>
    <t>Arpon</t>
  </si>
  <si>
    <t>micadylemana@gmail.com</t>
  </si>
  <si>
    <t>Manuela Lemana</t>
  </si>
  <si>
    <t>24/7, Conduent, Alorica</t>
  </si>
  <si>
    <t>RS</t>
  </si>
  <si>
    <t>Joyce Coronel</t>
  </si>
  <si>
    <t>7/2/2018 2:50:14 PM</t>
  </si>
  <si>
    <t>milady joy</t>
  </si>
  <si>
    <t>arpon</t>
  </si>
  <si>
    <t>297649</t>
  </si>
  <si>
    <t>1745</t>
  </si>
  <si>
    <t>1016 villanueva street phase 7 gatchalian subdivision las pinas city</t>
  </si>
  <si>
    <t>Aroroy</t>
  </si>
  <si>
    <t>10/13/1982</t>
  </si>
  <si>
    <t>09983013598</t>
  </si>
  <si>
    <t>028293269</t>
  </si>
  <si>
    <t>miladylemana@gmail.com</t>
  </si>
  <si>
    <t>jeffrey</t>
  </si>
  <si>
    <t xml:space="preserve">mit; </t>
  </si>
  <si>
    <t xml:space="preserve">intramuros manila; </t>
  </si>
  <si>
    <t xml:space="preserve">bs met; </t>
  </si>
  <si>
    <t xml:space="preserve">08/01/2007; </t>
  </si>
  <si>
    <t xml:space="preserve">west / alorica; </t>
  </si>
  <si>
    <t xml:space="preserve">chino roces ave makati city; </t>
  </si>
  <si>
    <t xml:space="preserve">027023332; </t>
  </si>
  <si>
    <t xml:space="preserve">06/01/2015; </t>
  </si>
  <si>
    <t xml:space="preserve">06/22/2018; </t>
  </si>
  <si>
    <t xml:space="preserve">16500; </t>
  </si>
  <si>
    <t xml:space="preserve">3500; </t>
  </si>
  <si>
    <t>lemana</t>
  </si>
  <si>
    <t>manuela</t>
  </si>
  <si>
    <t>penaranda</t>
  </si>
  <si>
    <t xml:space="preserve">manuela lemana; </t>
  </si>
  <si>
    <t xml:space="preserve">09161208698; </t>
  </si>
  <si>
    <t xml:space="preserve">manuela lemana; jerick quizon; </t>
  </si>
  <si>
    <t xml:space="preserve">house wife; supervisor; </t>
  </si>
  <si>
    <t xml:space="preserve">1016 villanueva street phase 7 gatchalian subdivision las pinas city; chino roces ave makati city; </t>
  </si>
  <si>
    <t xml:space="preserve">09161208698; 09169495969; </t>
  </si>
  <si>
    <t>Lemana, Milady Joy</t>
  </si>
  <si>
    <t>Cleared 07/21</t>
  </si>
  <si>
    <t>only looking for a DS acct. no one will be at home if he goes back to gy</t>
  </si>
  <si>
    <t>Alexander John</t>
  </si>
  <si>
    <t>Dominguez</t>
  </si>
  <si>
    <t>alexanderjohn.flora@gmail.com</t>
  </si>
  <si>
    <t>Comcast, ATT</t>
  </si>
  <si>
    <t>7/2/2018 3:37:32 PM</t>
  </si>
  <si>
    <t>297682</t>
  </si>
  <si>
    <t>L28 B5 P3 Fernwood St. Vista Verde South Executive Village, Mambog 4, Bacoor City, Cavite</t>
  </si>
  <si>
    <t>02/22/1984</t>
  </si>
  <si>
    <t>09234309425</t>
  </si>
  <si>
    <t>33-9899107-7</t>
  </si>
  <si>
    <t>247-815-188</t>
  </si>
  <si>
    <t>to follow</t>
  </si>
  <si>
    <t>arolf_xela@yahoo.com</t>
  </si>
  <si>
    <t>looking for morning shift</t>
  </si>
  <si>
    <t>26000-27000</t>
  </si>
  <si>
    <t>along emilio aguinaldo highway</t>
  </si>
  <si>
    <t xml:space="preserve">San Sebastian College Recoletos de Cavite; San Sebastian College Recoletos de Cavite; Cavite National High School Sangley Annex; </t>
  </si>
  <si>
    <t xml:space="preserve">Graduate 4 or 5-year course; Associate Degree Graduate; High School Graduate; </t>
  </si>
  <si>
    <t xml:space="preserve">Cavite City; Cavite City; Sangley Point Cavite City; </t>
  </si>
  <si>
    <t xml:space="preserve">BS in Computer Science; Associate in Computer Technology; na; </t>
  </si>
  <si>
    <t xml:space="preserve">03/16/2005; 03/16/2003; 03/16/2001; </t>
  </si>
  <si>
    <t xml:space="preserve">Ingram Micro Philippines BPO LLC; Sutherland Global Services Philippines Inc.; </t>
  </si>
  <si>
    <t xml:space="preserve">Mckinley Hills, Taguig City; Bonifacio Global City, Taguig City; </t>
  </si>
  <si>
    <t xml:space="preserve">na; na; </t>
  </si>
  <si>
    <t xml:space="preserve">Technical Support; Technical Support; </t>
  </si>
  <si>
    <t xml:space="preserve">in house; AVG Anti Virus; </t>
  </si>
  <si>
    <t xml:space="preserve">05/16/2013; 05/10/2010; </t>
  </si>
  <si>
    <t xml:space="preserve">02/16/2017; 01/16/2013; </t>
  </si>
  <si>
    <t xml:space="preserve">Proximity; ; </t>
  </si>
  <si>
    <t xml:space="preserve">26k+ basic; 29k+; </t>
  </si>
  <si>
    <t xml:space="preserve">2k; 2k; </t>
  </si>
  <si>
    <t>Daisy</t>
  </si>
  <si>
    <t>Zapanta</t>
  </si>
  <si>
    <t xml:space="preserve">Pia M. Flora; </t>
  </si>
  <si>
    <t xml:space="preserve">Wife; </t>
  </si>
  <si>
    <t>Flores, Alexander John</t>
  </si>
  <si>
    <t>3PM - 4PM</t>
  </si>
  <si>
    <t>Cleared 07/22</t>
  </si>
  <si>
    <t>still rendering, will think about the MKT progams first, and a possible DTV SS convesion</t>
  </si>
  <si>
    <t>Agao</t>
  </si>
  <si>
    <t>Dhaniel</t>
  </si>
  <si>
    <t>Dullete</t>
  </si>
  <si>
    <t>agaodhaniel@gmail.com</t>
  </si>
  <si>
    <t>Arlene Jolito-Villanueva</t>
  </si>
  <si>
    <t>Lazada, Sprint, AusPost, Garr</t>
  </si>
  <si>
    <t>7/2/2018 3:47:52 PM</t>
  </si>
  <si>
    <t>297685</t>
  </si>
  <si>
    <t>721 E. Rodriguez st. Malibay Pasay City</t>
  </si>
  <si>
    <t>12/23/1989</t>
  </si>
  <si>
    <t>Olongapo City</t>
  </si>
  <si>
    <t>09084615226</t>
  </si>
  <si>
    <t>21000</t>
  </si>
  <si>
    <t>Crecyl</t>
  </si>
  <si>
    <t xml:space="preserve">STI ; </t>
  </si>
  <si>
    <t xml:space="preserve">EDSA Taff Pasay City; </t>
  </si>
  <si>
    <t xml:space="preserve">HRS Hotel and ReservationS Services; </t>
  </si>
  <si>
    <t xml:space="preserve">04/04/2015; </t>
  </si>
  <si>
    <t xml:space="preserve">Lazada; FIS Global Solutions; Alorica; </t>
  </si>
  <si>
    <t xml:space="preserve">Makati; Makati; Makati; </t>
  </si>
  <si>
    <t xml:space="preserve">09173956491; 09195603713; 09556455274; </t>
  </si>
  <si>
    <t xml:space="preserve">Customer Service; Customer Service; Sales; </t>
  </si>
  <si>
    <t xml:space="preserve">Lazada Singapore; Sprint; Hotel Reservations (GAR); </t>
  </si>
  <si>
    <t xml:space="preserve">11/23/2015; 06/09/2016; 11/27/2017; </t>
  </si>
  <si>
    <t xml:space="preserve">05/23/2016; 11/10/2017; 04/15/2018; </t>
  </si>
  <si>
    <t xml:space="preserve">Salary; Health Issue; Family Reasons; </t>
  </si>
  <si>
    <t xml:space="preserve">16000; 20000; 19500; </t>
  </si>
  <si>
    <t>Edita</t>
  </si>
  <si>
    <t>Berenguela</t>
  </si>
  <si>
    <t xml:space="preserve">Arlene J. Jolito-Villanueva; </t>
  </si>
  <si>
    <t xml:space="preserve">09555563989; </t>
  </si>
  <si>
    <t xml:space="preserve">Mary Frances Bautista; Terry Tabuso; Elma Rose Ramos; Mary Frances Bautista; </t>
  </si>
  <si>
    <t xml:space="preserve">Quality Analizer; Team Coach; Team Leader; CSR; </t>
  </si>
  <si>
    <t xml:space="preserve">Lazada Makati City; FIS Global Solutions Makati; GAR Hotel Reservation Makati; Lazada Makati City; </t>
  </si>
  <si>
    <t xml:space="preserve">09173956491; 09195603713; 09556455274; 09173956491; </t>
  </si>
  <si>
    <t>Agao, Dhaniel</t>
  </si>
  <si>
    <t>Cleared 07/23</t>
  </si>
  <si>
    <t>Failed Fiber - declined other options; SP skillset: basic billing and sales bg; trainable.</t>
  </si>
  <si>
    <t>Lapat</t>
  </si>
  <si>
    <t>Clyde Ronel Gezzel</t>
  </si>
  <si>
    <t>cineganggang@gmail.com</t>
  </si>
  <si>
    <t>Jocalyn Lapat</t>
  </si>
  <si>
    <t>Verizon/Choicehotesl</t>
  </si>
  <si>
    <t>7/2/2018 4:01:37 PM</t>
  </si>
  <si>
    <t>297706</t>
  </si>
  <si>
    <t>U3028T1 Grand towers vto cruz, malate , manila</t>
  </si>
  <si>
    <t>3306</t>
  </si>
  <si>
    <t>#739 Munsayac subdi. alicia, isabela</t>
  </si>
  <si>
    <t>Balabagan</t>
  </si>
  <si>
    <t>03/20/1991</t>
  </si>
  <si>
    <t>Libungan</t>
  </si>
  <si>
    <t>09958334116</t>
  </si>
  <si>
    <t xml:space="preserve">Manila Adventist medical Center; </t>
  </si>
  <si>
    <t xml:space="preserve">donata street, pasay city; </t>
  </si>
  <si>
    <t xml:space="preserve">bsn; </t>
  </si>
  <si>
    <t xml:space="preserve">10/23/2014; </t>
  </si>
  <si>
    <t xml:space="preserve">altisource; </t>
  </si>
  <si>
    <t xml:space="preserve">2ecom mall of asia, pasay city; </t>
  </si>
  <si>
    <t xml:space="preserve">06/26/2017; </t>
  </si>
  <si>
    <t xml:space="preserve">03/03/2018; </t>
  </si>
  <si>
    <t xml:space="preserve">jocelyn lapat; </t>
  </si>
  <si>
    <t xml:space="preserve">09752227033; </t>
  </si>
  <si>
    <t>Lapat, Clyde Ronel Gezzel</t>
  </si>
  <si>
    <t>Cleared 07/24</t>
  </si>
  <si>
    <t>AWOL Alorica ATT ICM</t>
  </si>
  <si>
    <t>Meguiso</t>
  </si>
  <si>
    <t>Ailyn</t>
  </si>
  <si>
    <t>Lejarso</t>
  </si>
  <si>
    <t>ailynmeguiso4@gmail.com</t>
  </si>
  <si>
    <t>Narcenia Meguiso</t>
  </si>
  <si>
    <t>Ubiquity/ICM</t>
  </si>
  <si>
    <t>7/2/2018 4:15:06 PM</t>
  </si>
  <si>
    <t>MEGUISO</t>
  </si>
  <si>
    <t>AILYN</t>
  </si>
  <si>
    <t>lEJARSO</t>
  </si>
  <si>
    <t>297707</t>
  </si>
  <si>
    <t>BLOCK 29, LOT 20, PHASE 2, PINAGSAMA VILLAGE</t>
  </si>
  <si>
    <t>Cotabato City</t>
  </si>
  <si>
    <t>09268768237</t>
  </si>
  <si>
    <t>0000000</t>
  </si>
  <si>
    <t>AILYNMEGUISO@GMAIL.COM</t>
  </si>
  <si>
    <t>3466001640</t>
  </si>
  <si>
    <t>501198189</t>
  </si>
  <si>
    <t>172010266470</t>
  </si>
  <si>
    <t>00000000000</t>
  </si>
  <si>
    <t>ailyn_gizo@yahoo.com</t>
  </si>
  <si>
    <t>FACEBOOK</t>
  </si>
  <si>
    <t>MARA CORTEZ</t>
  </si>
  <si>
    <t xml:space="preserve">ST. JUDE COLLEGE OF SCIENCE AND TECHNOLOGY; ST. JUDE COLLEGE OF SCIENCE AND TECHNOLOGY; </t>
  </si>
  <si>
    <t xml:space="preserve">PUROK 6, MIDSAYAP, NORTH COTABATO; PUROK 6, MIDSAYAP, NORTH COTABATO; </t>
  </si>
  <si>
    <t xml:space="preserve">NONE; FOOD AND BEVERAGE SERVICES (HOTEL AND RESTAURANT TECHNOLOGY); </t>
  </si>
  <si>
    <t xml:space="preserve">03/21/2011; 03/23/2012; </t>
  </si>
  <si>
    <t xml:space="preserve">UBIQUITY GLOBAL SERVICES; ALORICA; </t>
  </si>
  <si>
    <t xml:space="preserve">BGC, TAGUIG CITY; MAKATI CITY; </t>
  </si>
  <si>
    <t xml:space="preserve">556-3816; 000000; </t>
  </si>
  <si>
    <t xml:space="preserve">; Technical Support; </t>
  </si>
  <si>
    <t xml:space="preserve">BANK MOBILE; aAT&amp;T ICM; </t>
  </si>
  <si>
    <t xml:space="preserve">02/27/2018; 05/07/2018; </t>
  </si>
  <si>
    <t xml:space="preserve">04/30/2018; 07/02/2018; </t>
  </si>
  <si>
    <t xml:space="preserve">Career Growth; Salary; </t>
  </si>
  <si>
    <t xml:space="preserve">19000; 195000; </t>
  </si>
  <si>
    <t>NARCENIA</t>
  </si>
  <si>
    <t xml:space="preserve">NARCENIA MEGUISO; </t>
  </si>
  <si>
    <t xml:space="preserve">09361971306; </t>
  </si>
  <si>
    <t xml:space="preserve">KIRBY CRUZ; MARA CORTEZ; </t>
  </si>
  <si>
    <t xml:space="preserve">SENIOR TEAM LEADER; AGENT; </t>
  </si>
  <si>
    <t xml:space="preserve">UBIQUITY GLOBAL SERVICES; VXI IN MOA; </t>
  </si>
  <si>
    <t xml:space="preserve">09178454351; 0000000000; </t>
  </si>
  <si>
    <t>Meguiso, Ailyn</t>
  </si>
  <si>
    <t>Passed Fiber; Good comms; very conversant; with billing and sales BG just needs refresher</t>
  </si>
  <si>
    <t>Tajo</t>
  </si>
  <si>
    <t>Zimma Nette Joy</t>
  </si>
  <si>
    <t>Romano</t>
  </si>
  <si>
    <t>zimmanette21@gmail.com</t>
  </si>
  <si>
    <t>Christian Anhony Amper</t>
  </si>
  <si>
    <t>Tmobile/Virginmobile/SiruisXM</t>
  </si>
  <si>
    <t>Chowking Ayala</t>
  </si>
  <si>
    <t>7/2/2018 5:45:20 PM</t>
  </si>
  <si>
    <t>tajo</t>
  </si>
  <si>
    <t>Zimma nette joy</t>
  </si>
  <si>
    <t>romano</t>
  </si>
  <si>
    <t>297759</t>
  </si>
  <si>
    <t>4109</t>
  </si>
  <si>
    <t>B4L47 SUMMERFIELD SUBD BRGY OSORIO</t>
  </si>
  <si>
    <t>Malilipot</t>
  </si>
  <si>
    <t>03/21/1989</t>
  </si>
  <si>
    <t>09151550711</t>
  </si>
  <si>
    <t>zimmanettetajo21@gmail.com</t>
  </si>
  <si>
    <t>3421264613</t>
  </si>
  <si>
    <t>310944561</t>
  </si>
  <si>
    <t>nette2107112gmail.com</t>
  </si>
  <si>
    <t xml:space="preserve">SM MAKATI CHOWKING </t>
  </si>
  <si>
    <t xml:space="preserve">notre dame of marbel university; </t>
  </si>
  <si>
    <t xml:space="preserve">koronadal city south cotabato; </t>
  </si>
  <si>
    <t xml:space="preserve">BS in NURSING; </t>
  </si>
  <si>
    <t xml:space="preserve">12/10/2009; </t>
  </si>
  <si>
    <t xml:space="preserve">IQOR PHIL INC; WEST CONTACT SERVICES INC; ACE GLOBAL CONTACT SERVICES; TELESERVICES DIRECT INC; PACIFICHUB CORP; </t>
  </si>
  <si>
    <t xml:space="preserve">DASMARINAS CITY CAVITE; MAKATI CITY; TAGUIG CITY; TAGUIG CITY; ORTIGAS ,PASIG; </t>
  </si>
  <si>
    <t xml:space="preserve">Agent; Agent; Agent; Agent; Agent; </t>
  </si>
  <si>
    <t xml:space="preserve">Customer Service; Customer Service; Customer Service; Sales; Customer Service; </t>
  </si>
  <si>
    <t xml:space="preserve">10/15/2015; 09/07/2013; 04/10/2013; 09/21/2010; 02/09/2010; </t>
  </si>
  <si>
    <t xml:space="preserve">01/11/2017; 03/14/2014; 08/15/2013; 10/21/2012; 06/30/2010; </t>
  </si>
  <si>
    <t xml:space="preserve">Personal Reasons; Personal Reasons; ; ; ; </t>
  </si>
  <si>
    <t xml:space="preserve">20000; 22500; 14000; 22000; 11000; </t>
  </si>
  <si>
    <t>ROMANO</t>
  </si>
  <si>
    <t>WILHELMINA</t>
  </si>
  <si>
    <t>STA ANA</t>
  </si>
  <si>
    <t xml:space="preserve">CHRISTIAN ANTHONY AMPER; </t>
  </si>
  <si>
    <t xml:space="preserve">PARTNER; </t>
  </si>
  <si>
    <t xml:space="preserve">09273790443; </t>
  </si>
  <si>
    <t xml:space="preserve">AIRAH MIRANDA; BRYAN ADEL LIWANAG; ; </t>
  </si>
  <si>
    <t xml:space="preserve">CO-EMPLOYEE; SUPERVISOR; ; </t>
  </si>
  <si>
    <t xml:space="preserve">IQOR PHIL; IQOR PHIL; ; </t>
  </si>
  <si>
    <t xml:space="preserve">09068266993; 09264448771; ; </t>
  </si>
  <si>
    <t>Tajo, Zimma Nette Joy</t>
  </si>
  <si>
    <t>5PM - 6PM</t>
  </si>
  <si>
    <t>S3; average comms skills; no attendance issues; top seller; for ism ov today at 3pm</t>
  </si>
  <si>
    <t>Ishii</t>
  </si>
  <si>
    <t>Jannel Jimzen</t>
  </si>
  <si>
    <t>Castellvi</t>
  </si>
  <si>
    <t>Ishiijannel@yahoo.com</t>
  </si>
  <si>
    <t>Outbound sales advertising</t>
  </si>
  <si>
    <t>Online Talkpush - FB VIP</t>
  </si>
  <si>
    <t>Raschelle Lamar</t>
  </si>
  <si>
    <t>CEL NAVAREZ</t>
  </si>
  <si>
    <t>7/4/2018 8:56:49 AM</t>
  </si>
  <si>
    <t xml:space="preserve">Ishii	</t>
  </si>
  <si>
    <t xml:space="preserve">Jannel Jimzen	</t>
  </si>
  <si>
    <t>298268</t>
  </si>
  <si>
    <t>9350540668</t>
  </si>
  <si>
    <t>SOCIAL MEDIA</t>
  </si>
  <si>
    <t xml:space="preserve">NAN; </t>
  </si>
  <si>
    <t xml:space="preserve">S3; average comms skills; no attendance issues; top seller; for ism ov today at 3pm
(maricel.navarez@vxi.com); </t>
  </si>
  <si>
    <t>Ishii, Jannel Jimzen</t>
  </si>
  <si>
    <t>no OV - 1st profile - CC 1</t>
  </si>
  <si>
    <t>NS</t>
  </si>
  <si>
    <t>No longer interested will just drop by if ever change mind; Shifter 3; 1st App HS Imus Institute 83'-'87 Dubai -Fast food attendant 60mos CVg- 6 mos - Proximity 2007 Startek 1month - proximity Alorica - Feb, 2013 - 2018 (52 mos) CSR - Billing and CSR - 25 and incentive - RFL: Unstable company Pre emps ready - Clear No Case /</t>
  </si>
  <si>
    <t>Ochoco</t>
  </si>
  <si>
    <t>Reynaldo</t>
  </si>
  <si>
    <t>Villamarte</t>
  </si>
  <si>
    <t>9993872848</t>
  </si>
  <si>
    <t>ochocorey48@gmail.com</t>
  </si>
  <si>
    <t>Brenda Ochoco</t>
  </si>
  <si>
    <t>Alorica; variety of tech and financial accounts</t>
  </si>
  <si>
    <t>7/2/2018 1:29:22 PM</t>
  </si>
  <si>
    <t>297589</t>
  </si>
  <si>
    <t>Imus Cavite</t>
  </si>
  <si>
    <t>FBtalkpush</t>
  </si>
  <si>
    <t xml:space="preserve">Brenda </t>
  </si>
  <si>
    <t xml:space="preserve">Shifter 3; 1st App
HS Imus Institute 83'-'87
Dubai -Fast food attendant 60mos
CVg- 6 mos - Proximity 2007
Startek 1month - proximity
Alorica - Feb, 2013 - 2018 (52 mos) CSR - Billing and CSR - 
25 and incentive - RFL: Unstable company
Pre emps ready -  
Clear No Case / (Anthony.Esguerra@vxi.com); S/T- Customer is upset about overcharging, not aware of the suubscription
A- Make the customer understand by emphatizing; Educated the customer
R- customer pacified; issue resolved(Anthony.Esguerra@vxi.com); </t>
  </si>
  <si>
    <t>Ochoco, Reynaldo</t>
  </si>
  <si>
    <t>no OV - declined- end app</t>
  </si>
  <si>
    <t>Failed Fiber - declined other options; s3; good comms; top agent; can start asap; with cs/sales and tech exp</t>
  </si>
  <si>
    <t>Geocada</t>
  </si>
  <si>
    <t>Isiah</t>
  </si>
  <si>
    <t>Bazar</t>
  </si>
  <si>
    <t>Yasyas14_lpb@yahoo.com</t>
  </si>
  <si>
    <t>Verizon</t>
  </si>
  <si>
    <t>7/4/2018 9:07:53 AM</t>
  </si>
  <si>
    <t xml:space="preserve">Geocada	</t>
  </si>
  <si>
    <t xml:space="preserve">Isiah	</t>
  </si>
  <si>
    <t>298269</t>
  </si>
  <si>
    <t>9167529406</t>
  </si>
  <si>
    <t xml:space="preserve">s3; good comms; top agent; can start asap; with cs/sales and tech exp
(maricel.navarez@vxi.com); </t>
  </si>
  <si>
    <t>Geocada, Isiah</t>
  </si>
  <si>
    <t>Shifter3: 5 sems NO back subjects: Certificate of enrollment; Medina College BS Nursing Amenable to all schedules; ASAP; No NBI yet; Sitel Comcast Telco (Oct 2015-March 2016) - 6mos RFL: Proximity; moved to another company Cleared CVG: (May 2016 - August 2017) 18mos ATT RFL: Health Concern was able to process clearance SPI CRM: Nov 2017 -April 2018 Dish 6mos RFL: Unstable accounts Total: 30mos No plans to go abroad or on Vacation</t>
  </si>
  <si>
    <t>Sheryl Mae</t>
  </si>
  <si>
    <t>Apilano</t>
  </si>
  <si>
    <t>9455842666</t>
  </si>
  <si>
    <t>sherylmae.manuel0907@gmail.com</t>
  </si>
  <si>
    <t xml:space="preserve"> Al-ravi Legaspi Ong</t>
  </si>
  <si>
    <t>7/2/2018 2:01:25 PM</t>
  </si>
  <si>
    <t>297614</t>
  </si>
  <si>
    <t>Imus, Cavite</t>
  </si>
  <si>
    <t>Talk push</t>
  </si>
  <si>
    <t>Legaspi Ong</t>
  </si>
  <si>
    <t>Alravi</t>
  </si>
  <si>
    <t xml:space="preserve"> Al-ravi Legaspi Ong; </t>
  </si>
  <si>
    <t xml:space="preserve">09089490154; </t>
  </si>
  <si>
    <t xml:space="preserve">Shifter3: 5 sems NO back subjects: Certificate of enrollment; Medina College BS Nursing
 Amenable to all schedules; ASAP; No NBI yet;
Sitel Comcast Telco (Oct 2015-March 2016) - 6mos RFL: Proximity; moved to another company Cleared
CVG: (May 2016 - August 2017) 18mos ATT RFL: Health Concern was able to process clearance
SPI CRM: Nov 2017 -April 2018 Dish 6mos RFL: Unstable accounts
Total: 30mos No plans to go abroad or on Vacation(Anthony.Esguerra@vxi.com); S/T- AT&amp;T CVG Customer is mad and prepaid load wasn't credited
A- apologized, empathized politely; educated; calmed the customer
R- customer calmed down; customer was able to understand(Anthony.Esguerra@vxi.com); </t>
  </si>
  <si>
    <t>Manuel, Sheryl Mae</t>
  </si>
  <si>
    <t>no OV - 1st profile - scheduled</t>
  </si>
  <si>
    <t>s3 college grad; good comms; former TL; still rendering until july 23`</t>
  </si>
  <si>
    <t>Bernat</t>
  </si>
  <si>
    <t>Adina</t>
  </si>
  <si>
    <t>aina_0803@yahoo.com</t>
  </si>
  <si>
    <t>amazon; frontier;united healthcare</t>
  </si>
  <si>
    <t>7/4/2018 9:10:05 AM</t>
  </si>
  <si>
    <t xml:space="preserve">Bernat	</t>
  </si>
  <si>
    <t xml:space="preserve">Adina	</t>
  </si>
  <si>
    <t xml:space="preserve">Santiago	</t>
  </si>
  <si>
    <t>298270</t>
  </si>
  <si>
    <t>9453662077</t>
  </si>
  <si>
    <t xml:space="preserve">s3 college grad; good comms; former TL; still rendering until july 23`
(maricel.navarez@vxi.com); </t>
  </si>
  <si>
    <t>Bernat, Adina</t>
  </si>
  <si>
    <t>NI - NARN (II, ID, JO)</t>
  </si>
  <si>
    <t>MOA - DTV SS</t>
  </si>
  <si>
    <t>For Active pooling Shifter 3: UG -BS Tourism -4 sems No Back subjects; has TOR 2009-2010 Sutherland: Seasonal 3 months - In-to-it Turbo Tax (December 2012-March 2013) Cleared Eperformax eBay paypal (May 2013 - Nov 2013) 6mos Failed Training Cleared Aegis Ayala - Windom - travel account (May 2013 - Oct 2013) 6 mos RFL: Relocation Cleared Alorica Citibank: May 2015 - Nov 2015 6mos (not regularized due to attendance issue - absenteeism; 3rd kid passed away; Cleared Access worldwide ATT Uverse 10mos - RFL: company cl</t>
  </si>
  <si>
    <t>Paglinawan</t>
  </si>
  <si>
    <t>Lavapie</t>
  </si>
  <si>
    <t>9977280727</t>
  </si>
  <si>
    <t>christianpaglinawan2017@gmail.com</t>
  </si>
  <si>
    <t>Angelica San Miguel</t>
  </si>
  <si>
    <t>ATT and amazon</t>
  </si>
  <si>
    <t>7/2/2018 2:39:05 PM</t>
  </si>
  <si>
    <t>297644</t>
  </si>
  <si>
    <t>Bicol</t>
  </si>
  <si>
    <t>639977280727</t>
  </si>
  <si>
    <t>FBTalkpush</t>
  </si>
  <si>
    <t>Davao Lanang</t>
  </si>
  <si>
    <t>San Miguel</t>
  </si>
  <si>
    <t xml:space="preserve">Angelica San Miguel; </t>
  </si>
  <si>
    <t xml:space="preserve">PArtner; </t>
  </si>
  <si>
    <t xml:space="preserve">09125537552; </t>
  </si>
  <si>
    <t xml:space="preserve">Shifter 3: UG -BS Tourism -4  sems No Back subjects; has TOR 2009-2010
Sutherland: Seasonal 3 months - In-to-it Turbo Tax (December 2012-March 2013) Cleared
Eperformax eBay paypal (May 2013 - Nov 2013) 6mos Failed Training Cleared
Aegis Ayala - Windom - travel account (May 2013 - Oct 2013) 6 mos RFL: Relocation Cleared
Alorica Citibank: May 2015 - Nov 2015 6mos (not regularized due to attendance issue - absenteeism; 3rd kid passed away; Cleared
Access worldwide ATT Uverse 10mos - RFL: company cl(Anthony.Esguerra@vxi.com); S- Customer has difficulty speaking in English Language Barrier; Singaporean customer; Verification concern
A- politely proceed with the application and protocol; set proper expectations
R- Was able to verify the customer and was able to report this to his adviser(Anthony.Esguerra@vxi.com); </t>
  </si>
  <si>
    <t>Paglinawan, Christian</t>
  </si>
  <si>
    <t>FAILED FIBER; Shifter 3: IT Graduate Lyceum - 4 year course -2009-2013 - has a Diploma Xerox: Mana Healthcare account (10mos) June 2015 -MAcrch 2016 RFl : Personal reasons parents passed away West Alorica - United Healthcare -CSR (20mos) March 2016- October 2017 RFL: Career growth EXL - OLS - Auditor insurance account - Premium audit (7mos) (Nov 2017 - June 2018) RFL: Account closed Total: 37mos</t>
  </si>
  <si>
    <t>Maxenne</t>
  </si>
  <si>
    <t>Amaguin</t>
  </si>
  <si>
    <t>9774993115</t>
  </si>
  <si>
    <t>Macky1_1990@yahoo.com</t>
  </si>
  <si>
    <t>Portia Duquera</t>
  </si>
  <si>
    <t>Mana Health care account</t>
  </si>
  <si>
    <t>7/2/2018 3:34:42 PM</t>
  </si>
  <si>
    <t>297691</t>
  </si>
  <si>
    <t>VIP Talpush</t>
  </si>
  <si>
    <t>Duquera</t>
  </si>
  <si>
    <t>Portia</t>
  </si>
  <si>
    <t xml:space="preserve">Portia Duquera; </t>
  </si>
  <si>
    <t xml:space="preserve">09189852596; </t>
  </si>
  <si>
    <t xml:space="preserve">Shifter 3: IT Graduate Lyceum - 4 year course -2009-2013 - has a Diploma
Xerox: Mana Healthcare account (10mos) June 2015 -MAcrch 2016 RFl : Personal reasons parents passed away
West Alorica - United Healthcare -CSR (20mos) March 2016- October 2017 RFL: Career growth
EXL - OLS - Auditor insurance account - Premium audit (7mos) (Nov 2017 - June 2018) RFL: Account closed
Total: 37mos(Anthony.Esguerra@vxi.com); S- Angry Customer
A- Pacify by apologizing and checking her prescription offered compensation
R- Was able to compensate by asking approval from the supervisor(Anthony.Esguerra@vxi.com); </t>
  </si>
  <si>
    <t>Del Rosario, Maxenne</t>
  </si>
  <si>
    <t>Shifter 3 with 9 years BPO denied her previous application with us last May 5 2018; has short stints with previous employers</t>
  </si>
  <si>
    <t>ELIZAN</t>
  </si>
  <si>
    <t>REGINALDO</t>
  </si>
  <si>
    <t>LATAYAN</t>
  </si>
  <si>
    <t>09993372151</t>
  </si>
  <si>
    <t>rlelizan@gmail.com</t>
  </si>
  <si>
    <t>Gertrude Elizan</t>
  </si>
  <si>
    <t>7/2/2018 4:23:50 PM</t>
  </si>
  <si>
    <t>297730</t>
  </si>
  <si>
    <t>18k-23k</t>
  </si>
  <si>
    <t>FB Talkpush</t>
  </si>
  <si>
    <t>Davao Ecoland</t>
  </si>
  <si>
    <t xml:space="preserve">Elizan  </t>
  </si>
  <si>
    <t>Gertrude</t>
  </si>
  <si>
    <t>ELIZAN, REGINALDO</t>
  </si>
  <si>
    <t>4PM - 5PM</t>
  </si>
  <si>
    <t>less than 1 mos re-app; applied last june 22; failed ism ov</t>
  </si>
  <si>
    <t>Vasquez</t>
  </si>
  <si>
    <t>Peter James</t>
  </si>
  <si>
    <t>Bermejo</t>
  </si>
  <si>
    <t>peterjamesvasquez@yahoo.com</t>
  </si>
  <si>
    <t>Vasquez, Peter James</t>
  </si>
  <si>
    <t>SH2; declined other options; no hiring in MOA for SH2; ave. comms skills; trainable lapses; no plans to go back to school wants to start ASAP</t>
  </si>
  <si>
    <t>Jeremiah Josepg</t>
  </si>
  <si>
    <t>Lacap</t>
  </si>
  <si>
    <t>Jeremiah.bautista19@gmail.com</t>
  </si>
  <si>
    <t>HOTELS.COM;att;HEALTHCARE;TELSTRA</t>
  </si>
  <si>
    <t>7/3/2018 1:04:23 PM</t>
  </si>
  <si>
    <t>Jeremiah Joseph</t>
  </si>
  <si>
    <t>298008</t>
  </si>
  <si>
    <t>4623 10th St. Sto. Niño, Parañaque</t>
  </si>
  <si>
    <t>03/19/1991</t>
  </si>
  <si>
    <t>09273600943</t>
  </si>
  <si>
    <t>8539196</t>
  </si>
  <si>
    <t>jeremiah.bautista19@gmail.com</t>
  </si>
  <si>
    <t>Paul Cabacungan 252837</t>
  </si>
  <si>
    <t xml:space="preserve">University of Santo Tomas; St. Andrew's School; </t>
  </si>
  <si>
    <t xml:space="preserve">España, Manila; La Huerta, Parañaque; </t>
  </si>
  <si>
    <t xml:space="preserve">B.S. Chemical Engineering; ; </t>
  </si>
  <si>
    <t xml:space="preserve">06/01/2017; 03/30/2007; </t>
  </si>
  <si>
    <t xml:space="preserve">TSA; Conduent; Teleperformance; </t>
  </si>
  <si>
    <t xml:space="preserve">MOA, Pasay City; MOA, Pasay City; Sucat, Parañaque; </t>
  </si>
  <si>
    <t xml:space="preserve">Sales; Customer Service; Sales; </t>
  </si>
  <si>
    <t xml:space="preserve">Telstra; Exxonmobil, BenefitWallet; Hotels.com, AT&amp;T Mobility; </t>
  </si>
  <si>
    <t xml:space="preserve">02/15/2017; 08/01/2017; 04/01/2012; </t>
  </si>
  <si>
    <t xml:space="preserve">09/02/2017; 01/15/2019; 11/01/2012; </t>
  </si>
  <si>
    <t xml:space="preserve">Personal Reasons; End of Contract; Personal Reasons; </t>
  </si>
  <si>
    <t xml:space="preserve">27000; 18000; 14000; </t>
  </si>
  <si>
    <t>Ma. Carina</t>
  </si>
  <si>
    <t xml:space="preserve">Ma. Carina L. Bautista; </t>
  </si>
  <si>
    <t xml:space="preserve">09156877388; </t>
  </si>
  <si>
    <t xml:space="preserve">John Adrian Aduna; Nathaniel Jardin; Eden Joyce Juan; ; </t>
  </si>
  <si>
    <t xml:space="preserve">Agent; Agent; Agent; ; </t>
  </si>
  <si>
    <t xml:space="preserve">Teleperformance, Sucat, Parañaque; TSA, MOA, Pasay; TSA, MOA, Pasay; ; </t>
  </si>
  <si>
    <t xml:space="preserve">09054305260; 09954350770; 09174472332; ; </t>
  </si>
  <si>
    <t>Bautista, Jeremiah Josepg</t>
  </si>
  <si>
    <t>good commsl top agent; no attendance issues; with cs/billing;sales and tech exp</t>
  </si>
  <si>
    <t>Redel John</t>
  </si>
  <si>
    <t>Ambojia</t>
  </si>
  <si>
    <t>micrososft; telstra; credit crad</t>
  </si>
  <si>
    <t>JP GALARION</t>
  </si>
  <si>
    <t>7/4/2018 9:20:33 AM</t>
  </si>
  <si>
    <t xml:space="preserve">Salazar	</t>
  </si>
  <si>
    <t xml:space="preserve">Redel John	</t>
  </si>
  <si>
    <t xml:space="preserve">Ambojia	</t>
  </si>
  <si>
    <t>298272</t>
  </si>
  <si>
    <t>9566696380</t>
  </si>
  <si>
    <t>redeljohnsalazar@gmail.com</t>
  </si>
  <si>
    <t xml:space="preserve">good commsl top agent; no attendance issues; with cs/billing;sales and tech exp
(maricel.navarez@vxi.com); </t>
  </si>
  <si>
    <t>Salazar, Redel John</t>
  </si>
  <si>
    <t>6PM - 7PM</t>
  </si>
  <si>
    <t>Ian Pascual</t>
  </si>
  <si>
    <t>Passed OV; signed JO; failed Berlitz; declined reprofile; Shifter 3: Bacolod City Negros Occidental Undergraduate of BS Psychology 5semesters - Has TOR 1 year course TESDA - Certification Next level IT Services Outbound sales (18 mos) RFL: Salary 10,000 a month Teletech Bacolod TSR 6mos (2011) RFL: Unable to reach the target; resigned formally; CVG Bacolod - 2012 -2013 12 mos Time Warner cable RFL: Relocation SPI Global in Paranaque 24mos CSR Journal Support (January 2016 - Present) Rendering RFL: NO increase</t>
  </si>
  <si>
    <t>Lovely Princess</t>
  </si>
  <si>
    <t>Cesario</t>
  </si>
  <si>
    <t>santoslovely24@gmail.com</t>
  </si>
  <si>
    <t xml:space="preserve"> Juvelee Santos</t>
  </si>
  <si>
    <t>NTMP</t>
  </si>
  <si>
    <t>7/2/2018 6:50:52 PM</t>
  </si>
  <si>
    <t>297777</t>
  </si>
  <si>
    <t>Sto Nino Paranaque</t>
  </si>
  <si>
    <t>9753779282</t>
  </si>
  <si>
    <t>Talk Push</t>
  </si>
  <si>
    <t>Juvelee</t>
  </si>
  <si>
    <t xml:space="preserve"> Juvelee Santos; </t>
  </si>
  <si>
    <t xml:space="preserve">09155352105; </t>
  </si>
  <si>
    <t xml:space="preserve">
Shifter 3: Bacolod City Negros Occidental
Undergraduate of BS Psychology 5semesters - Has TOR
1 year course TESDA - Certification
Next level IT Services Outbound sales (18 mos) RFL: Salary 10,000 a month
Teletech Bacolod TSR 6mos (2011) RFL: Unable to reach the target; resigned formally; 
CVG Bacolod - 2012 -2013 12 mos Time Warner cable RFL: Relocation
SPI Global in Paranaque 24mos CSR Journal Support (January 2016 - Present) Rendering RFL: NO increase
(Anthony.Esguerra@vxi.com); S/T: Irate Customer with CVG in Time warner cable. South Carolina; Old people; Cable not working; Complained to her immediate supervisor
A: Apologized and empathized with the customer
R: Customer calmed down(Anthony.Esguerra@vxi.com); </t>
  </si>
  <si>
    <t>Santos, Lovely Princess</t>
  </si>
  <si>
    <t>Hard no to att acc</t>
  </si>
  <si>
    <t>Bayud</t>
  </si>
  <si>
    <t>Pearl Haramae</t>
  </si>
  <si>
    <t>Cabigon</t>
  </si>
  <si>
    <t>pearl.bayud@gmail.com</t>
  </si>
  <si>
    <t>Yellow pages / aTT ICM</t>
  </si>
  <si>
    <t>TMP</t>
  </si>
  <si>
    <t>7/2/2018 6:27:20 PM</t>
  </si>
  <si>
    <t>BAYUD</t>
  </si>
  <si>
    <t>PEARL HARAMAE</t>
  </si>
  <si>
    <t>CABIGON</t>
  </si>
  <si>
    <t>297770</t>
  </si>
  <si>
    <t>DASMARIÑAS</t>
  </si>
  <si>
    <t>9266284530</t>
  </si>
  <si>
    <t>23</t>
  </si>
  <si>
    <t>Japeth pailagan</t>
  </si>
  <si>
    <t xml:space="preserve">ABE COLLEGE ; </t>
  </si>
  <si>
    <t xml:space="preserve">TOURISM – ; </t>
  </si>
  <si>
    <t>Bayud, Pearl Haramae</t>
  </si>
  <si>
    <t>prefers MOA</t>
  </si>
  <si>
    <t>Guila Eunice</t>
  </si>
  <si>
    <t>Bañares</t>
  </si>
  <si>
    <t>09500874245</t>
  </si>
  <si>
    <t>inizforonda@gmail.com</t>
  </si>
  <si>
    <t>Ma. Theresa Glenda Foronda</t>
  </si>
  <si>
    <t>7/3/2018 10:10:56 AM</t>
  </si>
  <si>
    <t xml:space="preserve">Foronda </t>
  </si>
  <si>
    <t>Banares</t>
  </si>
  <si>
    <t>297910</t>
  </si>
  <si>
    <t>1633</t>
  </si>
  <si>
    <t xml:space="preserve">Taguig, Metro Manila </t>
  </si>
  <si>
    <t>Brgy De Ocampo, Trece Martires, Cavite</t>
  </si>
  <si>
    <t>09/15/1998</t>
  </si>
  <si>
    <t>not applicable</t>
  </si>
  <si>
    <t>euniceforonda@hotmail.com</t>
  </si>
  <si>
    <t>34-7589004-6</t>
  </si>
  <si>
    <t>08-026453443-0</t>
  </si>
  <si>
    <t>1212-2555-5900</t>
  </si>
  <si>
    <t>14,000</t>
  </si>
  <si>
    <t xml:space="preserve">Saint John Bosco College of Northern Luzon, Inc.; </t>
  </si>
  <si>
    <t xml:space="preserve">Lingsat, City of San Fernando, La Union; </t>
  </si>
  <si>
    <t xml:space="preserve">Bachelor of Science in Criminology; </t>
  </si>
  <si>
    <t xml:space="preserve">04/10/2018; </t>
  </si>
  <si>
    <t xml:space="preserve">Ma. Theresa Glenda </t>
  </si>
  <si>
    <t>Borac</t>
  </si>
  <si>
    <t xml:space="preserve">Ma. Theresa Glenda B. Foronda; </t>
  </si>
  <si>
    <t xml:space="preserve">09064815725; </t>
  </si>
  <si>
    <t>Foronda, Guila Eunice</t>
  </si>
  <si>
    <t>did not sclose employment under another acct because of a failed training did notpass Berlitz in Iqor for a possible reprofiling to DTV, failed CSAT (reason for her to be reprofiled beause she was on PIP)</t>
  </si>
  <si>
    <t>Anorma</t>
  </si>
  <si>
    <t>Planas</t>
  </si>
  <si>
    <t>09455784627</t>
  </si>
  <si>
    <t>anotmagladys@gmail.com</t>
  </si>
  <si>
    <t>Danilo Anorma</t>
  </si>
  <si>
    <t>Telstra, Sprint, Tmobile</t>
  </si>
  <si>
    <t>Wilfredo Grifaldo</t>
  </si>
  <si>
    <t>ISM Fiber</t>
  </si>
  <si>
    <t>7/3/2018 10:45:58 AM</t>
  </si>
  <si>
    <t>297918</t>
  </si>
  <si>
    <t>4115</t>
  </si>
  <si>
    <t xml:space="preserve">Blk 66 Lot 20 Windward hills </t>
  </si>
  <si>
    <t>BATANGAS</t>
  </si>
  <si>
    <t>Dasmarinas Cavite</t>
  </si>
  <si>
    <t>anormagladys@gmail.com</t>
  </si>
  <si>
    <t>3325235159</t>
  </si>
  <si>
    <t>197819375</t>
  </si>
  <si>
    <t>Wilfredo Grifaldo 210272</t>
  </si>
  <si>
    <t>Wifredo Grifaldo</t>
  </si>
  <si>
    <t xml:space="preserve">Salawad Damarinas Cavite; </t>
  </si>
  <si>
    <t xml:space="preserve">03/20/1996; </t>
  </si>
  <si>
    <t xml:space="preserve">RMS Collect Philippines; </t>
  </si>
  <si>
    <t xml:space="preserve">Dasmarinas Cavite; </t>
  </si>
  <si>
    <t xml:space="preserve">Sprint; </t>
  </si>
  <si>
    <t xml:space="preserve">12/05/2016; </t>
  </si>
  <si>
    <t xml:space="preserve">05/16/2018; </t>
  </si>
  <si>
    <t>So</t>
  </si>
  <si>
    <t>Thelma</t>
  </si>
  <si>
    <t>Tragura</t>
  </si>
  <si>
    <t xml:space="preserve">Danilo Anorma; </t>
  </si>
  <si>
    <t xml:space="preserve">095568852154; </t>
  </si>
  <si>
    <t xml:space="preserve">Raquel delaCruz; Wilfredo Grifaldo; </t>
  </si>
  <si>
    <t xml:space="preserve">csr; agent; </t>
  </si>
  <si>
    <t xml:space="preserve">Bacoor Cavite; Dasmarinas Cavite; </t>
  </si>
  <si>
    <t xml:space="preserve">09555443963; 09772615649; </t>
  </si>
  <si>
    <t>Anorma, Gladys</t>
  </si>
  <si>
    <t>Failed Fiber OV; declined other options; SP Skillset: no billing and sales SP</t>
  </si>
  <si>
    <t>Hertez</t>
  </si>
  <si>
    <t>Hannah Dorissa</t>
  </si>
  <si>
    <t>Teloza</t>
  </si>
  <si>
    <t>09167156869</t>
  </si>
  <si>
    <t>hannah.dorissa@gmail.com</t>
  </si>
  <si>
    <t>Dorissa Angelica Hertez</t>
  </si>
  <si>
    <t>KHOLS, UBER</t>
  </si>
  <si>
    <t>Ron Casavuena</t>
  </si>
  <si>
    <t>Ron</t>
  </si>
  <si>
    <t>7/3/2018 10:54:03 AM</t>
  </si>
  <si>
    <t>297920</t>
  </si>
  <si>
    <t>Lot 55 Blk 23 Golden Horizon Hugo Perez</t>
  </si>
  <si>
    <t>7481202</t>
  </si>
  <si>
    <t>3397172800</t>
  </si>
  <si>
    <t>302400329</t>
  </si>
  <si>
    <t>Hannah Hertez</t>
  </si>
  <si>
    <t xml:space="preserve">AMA Computer Learning Center; </t>
  </si>
  <si>
    <t xml:space="preserve">Iriga City, Camarines Sur; </t>
  </si>
  <si>
    <t xml:space="preserve">Computer Based Accountancy; </t>
  </si>
  <si>
    <t xml:space="preserve">05/31/2005; </t>
  </si>
  <si>
    <t xml:space="preserve">Telus International Philippines; 24/7 Customer Service Inc; </t>
  </si>
  <si>
    <t xml:space="preserve">Taguig City; Pasig City; </t>
  </si>
  <si>
    <t xml:space="preserve">Uber; Kohls; </t>
  </si>
  <si>
    <t xml:space="preserve">08/26/2015; 09/18/2017; </t>
  </si>
  <si>
    <t xml:space="preserve">05/17/2017; 01/07/2018; </t>
  </si>
  <si>
    <t xml:space="preserve">Account Pulled Out; End of Contract; </t>
  </si>
  <si>
    <t xml:space="preserve">20000; 21000; </t>
  </si>
  <si>
    <t>Marissa</t>
  </si>
  <si>
    <t xml:space="preserve">Dorissa Angelica Hertez; </t>
  </si>
  <si>
    <t xml:space="preserve">Sister/Sibling; </t>
  </si>
  <si>
    <t xml:space="preserve">09973262419; </t>
  </si>
  <si>
    <t xml:space="preserve">Cristin Joy Macalintal; ; </t>
  </si>
  <si>
    <t xml:space="preserve">Telus International Phils; ; </t>
  </si>
  <si>
    <t xml:space="preserve">09369500650; ; </t>
  </si>
  <si>
    <t xml:space="preserve">no billing / no sales, can be trained(Carlos.Tinio@vxi.com); FOR ISM FIBER OV(Carlos.Tinio@vxi.com); </t>
  </si>
  <si>
    <t>Hertez, Hannah Dorissa</t>
  </si>
  <si>
    <t xml:space="preserve">Tomas </t>
  </si>
  <si>
    <t>Luzminda</t>
  </si>
  <si>
    <t>Andres</t>
  </si>
  <si>
    <t>09162869484</t>
  </si>
  <si>
    <t>luzvimindaandrestomas@gmail.com</t>
  </si>
  <si>
    <t>Lolita Tomas</t>
  </si>
  <si>
    <t>7/3/2018 11:29:35 AM</t>
  </si>
  <si>
    <t>297934</t>
  </si>
  <si>
    <t>1309</t>
  </si>
  <si>
    <t>P25-03 9th St. Brgy. 183, Villamor</t>
  </si>
  <si>
    <t>9506</t>
  </si>
  <si>
    <t>Brazil St.Blk. 20 Lot 4 Agreda Phase 1, Brgy. Sto Niño, Bo. 2</t>
  </si>
  <si>
    <t>PROTESTANT</t>
  </si>
  <si>
    <t>luzmindaandrestomas@gmail.com</t>
  </si>
  <si>
    <t>09-4044623-2</t>
  </si>
  <si>
    <t>482-035-452</t>
  </si>
  <si>
    <t>17-050388243-7</t>
  </si>
  <si>
    <t>1211-6505-1136</t>
  </si>
  <si>
    <t>Warlie May Alsola</t>
  </si>
  <si>
    <t xml:space="preserve">University Of Southern Mindanao; </t>
  </si>
  <si>
    <t xml:space="preserve">Kabacan, North Cotabato; </t>
  </si>
  <si>
    <t xml:space="preserve">BS Pharmacy; </t>
  </si>
  <si>
    <t xml:space="preserve">Quijano Clinic and Hospital Inc.; </t>
  </si>
  <si>
    <t xml:space="preserve">National Highway, Brgy. Buenaflor, Tacurong City; </t>
  </si>
  <si>
    <t xml:space="preserve">064 477-0438; </t>
  </si>
  <si>
    <t xml:space="preserve">02/18/2016; </t>
  </si>
  <si>
    <t xml:space="preserve">03/31/2018; </t>
  </si>
  <si>
    <t xml:space="preserve">160000; </t>
  </si>
  <si>
    <t>Lolita</t>
  </si>
  <si>
    <t xml:space="preserve">Lolita A. Tomas; </t>
  </si>
  <si>
    <t xml:space="preserve">09469245809; </t>
  </si>
  <si>
    <t>Tomas , Luzminda</t>
  </si>
  <si>
    <t>can't be endorsed for MOA/MKT accts, no go to QC. Good comms, may be endorsed for TA (contractual)</t>
  </si>
  <si>
    <t>Sevilla</t>
  </si>
  <si>
    <t>Karen</t>
  </si>
  <si>
    <t>Albor</t>
  </si>
  <si>
    <t>09178853110</t>
  </si>
  <si>
    <t>sevillaenz@gmail.com</t>
  </si>
  <si>
    <t>Heritha Custodio</t>
  </si>
  <si>
    <t>Emmy</t>
  </si>
  <si>
    <t>7/3/2018 11:52:32 AM</t>
  </si>
  <si>
    <t>297955</t>
  </si>
  <si>
    <t>Unit 303 Unlad House 1728 Leon Guinto Street Malate, Manila</t>
  </si>
  <si>
    <t>315 Melhor Bldg. Arista Place J.P. Rizal Street Brgy. Sto Nino Paranaque City</t>
  </si>
  <si>
    <t>Enz Sevilla</t>
  </si>
  <si>
    <t xml:space="preserve">St. Paul university Manila; </t>
  </si>
  <si>
    <t xml:space="preserve">521 Pedro Gil St. Malate, Metro Manila; </t>
  </si>
  <si>
    <t xml:space="preserve">Bachelor of Music in Music Education; </t>
  </si>
  <si>
    <t xml:space="preserve">10/07/2017; </t>
  </si>
  <si>
    <t xml:space="preserve">Weinstein Pianos; Indiefilm and Film casting; Self Employed Guitar Teacher; Self Employed Voice Teacher; </t>
  </si>
  <si>
    <t xml:space="preserve">Metro Manila; Quezon City; Metro Manila; Metro Manila; </t>
  </si>
  <si>
    <t xml:space="preserve">Non-agent; Non-agent; Non-agent; Non-agent; </t>
  </si>
  <si>
    <t xml:space="preserve">Operations; Project Manager; Others ; Others ; </t>
  </si>
  <si>
    <t xml:space="preserve">Music Score; </t>
  </si>
  <si>
    <t xml:space="preserve">03/04/2013; 03/17/2014; 03/02/2009; 03/02/2009; </t>
  </si>
  <si>
    <t xml:space="preserve">07/13/2013; 09/07/2016; 05/26/2016; 05/26/2016; </t>
  </si>
  <si>
    <t xml:space="preserve">Family Reasons; Personal Reasons; Others; Proximity; </t>
  </si>
  <si>
    <t xml:space="preserve">Transportation Service from one branch to another; Transportation ; ; ; </t>
  </si>
  <si>
    <t>Maria Jasmin</t>
  </si>
  <si>
    <t>Silo</t>
  </si>
  <si>
    <t xml:space="preserve">Heritha B. Custodio; </t>
  </si>
  <si>
    <t xml:space="preserve">Life Partner; </t>
  </si>
  <si>
    <t xml:space="preserve">09450995962; </t>
  </si>
  <si>
    <t xml:space="preserve">Richelle Heide Pontillas; ; </t>
  </si>
  <si>
    <t xml:space="preserve">Call center agent; ; </t>
  </si>
  <si>
    <t xml:space="preserve">Pasig; ; </t>
  </si>
  <si>
    <t xml:space="preserve">09052558406; ; </t>
  </si>
  <si>
    <t>Sevilla, Karen</t>
  </si>
  <si>
    <t>Failed Fiber; declined other options ;looks trainable, short stints, some are reasonable, may be endorsed for ISM</t>
  </si>
  <si>
    <t>Custodio</t>
  </si>
  <si>
    <t>Heritha</t>
  </si>
  <si>
    <t>Bolloros</t>
  </si>
  <si>
    <t>09450995962</t>
  </si>
  <si>
    <t>h.custodio@yahoo.com</t>
  </si>
  <si>
    <t>Karen Sevilla</t>
  </si>
  <si>
    <t>Undergrad - Less than 2 yyrs</t>
  </si>
  <si>
    <t>Telstra, Dish, ATT</t>
  </si>
  <si>
    <t>7/3/2018 11:57:45 AM</t>
  </si>
  <si>
    <t>Bollozos</t>
  </si>
  <si>
    <t>297956</t>
  </si>
  <si>
    <t>3074</t>
  </si>
  <si>
    <t>315 Melhor Bldg Arista Place Paranaque City</t>
  </si>
  <si>
    <t>1009</t>
  </si>
  <si>
    <t>2355 Medel St Sta Ana Manila</t>
  </si>
  <si>
    <t>10/14/1982</t>
  </si>
  <si>
    <t>3392069895</t>
  </si>
  <si>
    <t>235189981</t>
  </si>
  <si>
    <t>reezee allives</t>
  </si>
  <si>
    <t>Dizer</t>
  </si>
  <si>
    <t xml:space="preserve">St. Scholastica's College; </t>
  </si>
  <si>
    <t xml:space="preserve">Singalong, Manila; </t>
  </si>
  <si>
    <t xml:space="preserve">Certificate in Music Performing Arts; </t>
  </si>
  <si>
    <t xml:space="preserve">03/30/2002; </t>
  </si>
  <si>
    <t xml:space="preserve">TSA; Barangay Bel Air; SPI Global; Sutherland Global Services; Yamaha School of Music; Aia Hinoki Clinical; </t>
  </si>
  <si>
    <t xml:space="preserve">5 Ecom Bldg Moa Complex Pasay City; Bel-Air Makati City; Jupiter, Makati City; Taguig City; Makati City; Shaw Blvd. MandaluyongCIty; </t>
  </si>
  <si>
    <t xml:space="preserve">Agent; Non-agent; Agent; Agent; Non-agent; Non-agent; </t>
  </si>
  <si>
    <t xml:space="preserve">Sales; Others ; Technical Support; Technical Support; Others ; Operations; </t>
  </si>
  <si>
    <t xml:space="preserve">11/14/2016; 07/01/2015; 05/01/2014; 12/01/2008; 11/01/2004; 05/01/2004; </t>
  </si>
  <si>
    <t xml:space="preserve">11/30/2017; 01/30/2016; 12/30/2015; 06/30/2009; 05/30/2007; 10/30/2005; </t>
  </si>
  <si>
    <t xml:space="preserve">Management; End of Contract; Family Reasons; ; Management; End of Contract; </t>
  </si>
  <si>
    <t xml:space="preserve">27,000; 14,000; 17,000; 19,500; 15,000; 12,500; </t>
  </si>
  <si>
    <t xml:space="preserve">na; na; 3,500; na; na; na; </t>
  </si>
  <si>
    <t>Blanco</t>
  </si>
  <si>
    <t>Ma Teresa</t>
  </si>
  <si>
    <t xml:space="preserve">Karen Sevilla; </t>
  </si>
  <si>
    <t xml:space="preserve">Prtner; </t>
  </si>
  <si>
    <t xml:space="preserve">09975894452; </t>
  </si>
  <si>
    <t xml:space="preserve">Joy Migueh; Michelle Francisco; ; </t>
  </si>
  <si>
    <t xml:space="preserve">Supervisor; Admin; ; </t>
  </si>
  <si>
    <t xml:space="preserve">TSA 14th Floor  5 Ecom Moa Pasay City; Photo Worldwide Greenhils, San Juan; ; </t>
  </si>
  <si>
    <t xml:space="preserve">09565752716; 09976097457; ; </t>
  </si>
  <si>
    <t>Custodio, Heritha</t>
  </si>
  <si>
    <t>no cce, poor comms</t>
  </si>
  <si>
    <t>Escanilla</t>
  </si>
  <si>
    <t>Jonalyn</t>
  </si>
  <si>
    <t>Cuntapay</t>
  </si>
  <si>
    <t>09051132123</t>
  </si>
  <si>
    <t>jonaescanilla@gmail.com</t>
  </si>
  <si>
    <t>Manuel Escanilla</t>
  </si>
  <si>
    <t>7/3/2018 12:27:08 PM</t>
  </si>
  <si>
    <t>297970</t>
  </si>
  <si>
    <t>1014</t>
  </si>
  <si>
    <t>2664 Felix Huertas St. Sta. Cruz, Manila</t>
  </si>
  <si>
    <t>filifino</t>
  </si>
  <si>
    <t xml:space="preserve">Universidad De Manila; </t>
  </si>
  <si>
    <t xml:space="preserve">Food Technology; </t>
  </si>
  <si>
    <t xml:space="preserve">03/08/2015; </t>
  </si>
  <si>
    <t xml:space="preserve">Resorts World Manila; Starbucks Coffee; Gourmet Corner; </t>
  </si>
  <si>
    <t xml:space="preserve">Pasay, City; Manila; Makati city; </t>
  </si>
  <si>
    <t xml:space="preserve">Non-agent; Non-agent; Non-agent; </t>
  </si>
  <si>
    <t xml:space="preserve">; Others ; Others ; </t>
  </si>
  <si>
    <t xml:space="preserve">07/01/2015; 03/07/2016; 03/02/2017; </t>
  </si>
  <si>
    <t xml:space="preserve">02/01/2016; 11/30/2016; 08/14/2017; </t>
  </si>
  <si>
    <t xml:space="preserve">End of Contract; Personal Reasons; End of Contract; </t>
  </si>
  <si>
    <t xml:space="preserve">12500; 13500; 16000; </t>
  </si>
  <si>
    <t>Soledad</t>
  </si>
  <si>
    <t>Ong</t>
  </si>
  <si>
    <t xml:space="preserve">Manuel Escanilla Jr. ; </t>
  </si>
  <si>
    <t xml:space="preserve">09294106266; </t>
  </si>
  <si>
    <t xml:space="preserve">Daniel L. Gomez; Maureen Gail M. Medina; Denise A. Bernardino; ; </t>
  </si>
  <si>
    <t xml:space="preserve">DM Central Flight Dispatch; Line Administrator; I.T. Specialist; ; </t>
  </si>
  <si>
    <t xml:space="preserve">Philippine Airlines; PAL Express; San Miguel Corporations; ; </t>
  </si>
  <si>
    <t xml:space="preserve">09209534656; 09178800747; 09175564192; ; </t>
  </si>
  <si>
    <t>Escanilla, Jonalyn</t>
  </si>
  <si>
    <t>Sta. Maria</t>
  </si>
  <si>
    <t>Jose Marco</t>
  </si>
  <si>
    <t>Decal</t>
  </si>
  <si>
    <t>09153758936</t>
  </si>
  <si>
    <t>Melody Sta. Maria</t>
  </si>
  <si>
    <t>Tech</t>
  </si>
  <si>
    <t>Eunice Sta. Maria</t>
  </si>
  <si>
    <t>7/3/2018 12:47:53 PM</t>
  </si>
  <si>
    <t>Sta Maria</t>
  </si>
  <si>
    <t>297982</t>
  </si>
  <si>
    <t>B1 L75 Green Town Villas-1 Extension, Mambog 3, Bacoor City, Cavite</t>
  </si>
  <si>
    <t>07/10/1983</t>
  </si>
  <si>
    <t>09994715533</t>
  </si>
  <si>
    <t>josemarcostamaria@gmail.com</t>
  </si>
  <si>
    <t>33-8301839-2</t>
  </si>
  <si>
    <t>239-982-061</t>
  </si>
  <si>
    <t>03-050519666-6</t>
  </si>
  <si>
    <t xml:space="preserve">JP Rizal Extension, Makati City; </t>
  </si>
  <si>
    <t xml:space="preserve">Industrial Technology Major in Electronics Technology; </t>
  </si>
  <si>
    <t xml:space="preserve">04/04/2004; </t>
  </si>
  <si>
    <t xml:space="preserve">Ubix Corporation / Facilities Managers , Inc; </t>
  </si>
  <si>
    <t xml:space="preserve">UBIX Compound, Km 21 Brgy. Buli, Muntinlupa City; </t>
  </si>
  <si>
    <t xml:space="preserve">07/13/2010; </t>
  </si>
  <si>
    <t xml:space="preserve">06/13/2016; </t>
  </si>
  <si>
    <t xml:space="preserve">12,000.00; </t>
  </si>
  <si>
    <t>Cecilia</t>
  </si>
  <si>
    <t xml:space="preserve">Melody Sta Maria; </t>
  </si>
  <si>
    <t xml:space="preserve">09271381101; </t>
  </si>
  <si>
    <t xml:space="preserve">Eunice Sta Maria; Eunice Sta Maria; </t>
  </si>
  <si>
    <t xml:space="preserve">Csr; Csr; </t>
  </si>
  <si>
    <t xml:space="preserve">vxi; vxi; </t>
  </si>
  <si>
    <t xml:space="preserve">09154261309; 09154261309; </t>
  </si>
  <si>
    <t>Sta. Maria, Jose Marco</t>
  </si>
  <si>
    <t>RS OV - mother was rushed to the hospital; for ISM OV, good comm skills</t>
  </si>
  <si>
    <t>Ablaza</t>
  </si>
  <si>
    <t>Malcolm Luis</t>
  </si>
  <si>
    <t>Nosce</t>
  </si>
  <si>
    <t>09288346628</t>
  </si>
  <si>
    <t>jinkazama0930@gmail.com</t>
  </si>
  <si>
    <t>Marianne Sanders</t>
  </si>
  <si>
    <t>uverse, verizon, sprint</t>
  </si>
  <si>
    <t>7/3/2018 12:30:32 PM</t>
  </si>
  <si>
    <t>297980</t>
  </si>
  <si>
    <t>Sec 1 blk 21 Lot 32 Brgy. San Francisco Sunny Brooke 1 Gen. Tri Cavite</t>
  </si>
  <si>
    <t>3455214998</t>
  </si>
  <si>
    <t>000476750207</t>
  </si>
  <si>
    <t>010521235611</t>
  </si>
  <si>
    <t>121164846140</t>
  </si>
  <si>
    <t>25k basic</t>
  </si>
  <si>
    <t xml:space="preserve">Leopold Sonnemann Realschule; Moenchberg Volksschule; </t>
  </si>
  <si>
    <t xml:space="preserve">Associate Degree Graduate; High School Graduate; </t>
  </si>
  <si>
    <t xml:space="preserve">Hoechberg, Germany; Wuerzburg, Germany; </t>
  </si>
  <si>
    <t xml:space="preserve">Linguistics; ; </t>
  </si>
  <si>
    <t xml:space="preserve">07/31/2013; 07/13/2011; </t>
  </si>
  <si>
    <t>IQOR</t>
  </si>
  <si>
    <t xml:space="preserve">RMS Collect Phils. Inc. (IQOR); AFNI Philippines Inc.; Convergys Philippines; Novotel Wuerzburg; </t>
  </si>
  <si>
    <t xml:space="preserve">Dasmarinas, Cavite; Commonwealth, Quezon City; Glorietta 5, Makati City; Germany; </t>
  </si>
  <si>
    <t xml:space="preserve">Technical Support; Non-Voice; Technical Support; Others; </t>
  </si>
  <si>
    <t xml:space="preserve">Sprint; Verizon; AT&amp;T Uverse; </t>
  </si>
  <si>
    <t xml:space="preserve">03/19/2017; 12/04/2016; 11/13/2015; 09/17/2013; </t>
  </si>
  <si>
    <t xml:space="preserve">07/03/2018; 03/03/2017; 10/05/2016; 06/18/2014; </t>
  </si>
  <si>
    <t xml:space="preserve">Account Pulled Out; Non-regularized; Family Reasons; End of Contract; </t>
  </si>
  <si>
    <t xml:space="preserve">24k Package; 20k Package; 18k Package; 600 euros; </t>
  </si>
  <si>
    <t xml:space="preserve">Marianne Sanders; </t>
  </si>
  <si>
    <t xml:space="preserve">09567054248; </t>
  </si>
  <si>
    <t xml:space="preserve">Mark Angelo Santiago; Adriel Adornado; ; </t>
  </si>
  <si>
    <t xml:space="preserve">Data Analyst; Team Leader; ; </t>
  </si>
  <si>
    <t xml:space="preserve">RMS Collect Phils Inc. (IQOR) Dasmarinas, Cavite; RMS Collect Phils Inc. (IQOR)  Dasmarinas, Cavite; ; </t>
  </si>
  <si>
    <t xml:space="preserve">09451529905; 09778496011; ; </t>
  </si>
  <si>
    <t xml:space="preserve">good comm skills, for ISM OV(Carlos.Tinio@vxi.com); good comm skills, for ISM OV(Carlos.Tinio@vxi.com); </t>
  </si>
  <si>
    <t>Ablaza, Malcolm Luis</t>
  </si>
  <si>
    <t>RS - mother was rushed to the hospital' good comms, peformer, driven, CSAT and goal-orinted</t>
  </si>
  <si>
    <t>Arciaga</t>
  </si>
  <si>
    <t>09238699045</t>
  </si>
  <si>
    <t>rljin0930@gmail.com</t>
  </si>
  <si>
    <t>Ma. Theresa Arciaga</t>
  </si>
  <si>
    <t>ATT. Verizon, Sprint</t>
  </si>
  <si>
    <t>7/3/2018 12:37:27 PM</t>
  </si>
  <si>
    <t>297981</t>
  </si>
  <si>
    <t>sec.1, blk.21, lot. 30 Sunny Brooke 1, Brgy. San Francisco, Gen. Trias Cavite</t>
  </si>
  <si>
    <t>04/01/1991</t>
  </si>
  <si>
    <t>Carmona</t>
  </si>
  <si>
    <t>riljin0930@gmail.com</t>
  </si>
  <si>
    <t xml:space="preserve">ACLC; Alternative Learning System; </t>
  </si>
  <si>
    <t xml:space="preserve">Dasmarinas, Cavite; Gen. Trias Cavite; </t>
  </si>
  <si>
    <t xml:space="preserve">Assoc. in Computer System Design and Programming; ; </t>
  </si>
  <si>
    <t xml:space="preserve">05/27/2010; 03/07/2008; </t>
  </si>
  <si>
    <t xml:space="preserve">RMS Collect Phils. Inc.; AFNI Philippines Inc.; Convergys Phil. Inc.; HRD (S) PTE., LTD.; Jtech Philippines Inc.; Toshiba Information Equipment Philippines Inc.; </t>
  </si>
  <si>
    <t xml:space="preserve">Dasmarinas, Cavite; Commonwealth, Quezon City; Makati City; Rosario, Cavite; Gen. Trias Cavite; Binan, Laguna; </t>
  </si>
  <si>
    <t xml:space="preserve">09778496011; 09178694925; </t>
  </si>
  <si>
    <t xml:space="preserve">Agent; Agent; Agent; Non-agent; Non-agent; Non-agent; </t>
  </si>
  <si>
    <t xml:space="preserve">Customer Service; Non-Voice; Technical Support; Others ; Others ; Others ; </t>
  </si>
  <si>
    <t xml:space="preserve">03/19/2017; 12/04/2016; 09/15/2014; 03/10/2014; 05/14/2012; 09/06/2010; </t>
  </si>
  <si>
    <t xml:space="preserve">07/03/2018; 03/03/2017; 10/05/2016; 08/08/2014; 10/04/2013; 02/04/2011; </t>
  </si>
  <si>
    <t xml:space="preserve">Account Pulled Out; Failed Training; Career Growth; End of Contract; Others; End of Contract; </t>
  </si>
  <si>
    <t xml:space="preserve">24,000; 19,000; 22,000; 15,000; 12,000; 12,000; </t>
  </si>
  <si>
    <t xml:space="preserve">healthcard; n/a; healthcard; ; ; ; </t>
  </si>
  <si>
    <t>Ma. Theresa</t>
  </si>
  <si>
    <t>Amago</t>
  </si>
  <si>
    <t xml:space="preserve">Ma. Theresa Arciaga; </t>
  </si>
  <si>
    <t xml:space="preserve">09196718563; </t>
  </si>
  <si>
    <t xml:space="preserve">Adriel Adornado; Gary Sabillo; Miguel Senga; </t>
  </si>
  <si>
    <t xml:space="preserve">Supervisor; Supervisor; Trainer; </t>
  </si>
  <si>
    <t xml:space="preserve">RMS Collect Phils. Inc. / Dasmarinas Cavite; Convergys Phil. Inc. / Makati City; Convergys Phil. Inc. / Makati City; </t>
  </si>
  <si>
    <t xml:space="preserve">09778496011; 09178694925; 09255080389; </t>
  </si>
  <si>
    <t>Arciaga, April</t>
  </si>
  <si>
    <t>Failed Fiber; declined other options; SP: NAWC; good stints, but lacks drive, trainable comms, quite hesitant with a gy shift</t>
  </si>
  <si>
    <t>Cinense</t>
  </si>
  <si>
    <t>Alvin</t>
  </si>
  <si>
    <t>Camarce</t>
  </si>
  <si>
    <t>09151572566</t>
  </si>
  <si>
    <t>alvincin1986@yahoo.com</t>
  </si>
  <si>
    <t>Cozminia Cinense</t>
  </si>
  <si>
    <t>Telstra, Sensis, Microsoft, Dish</t>
  </si>
  <si>
    <t>7/3/2018 12:26:42 PM</t>
  </si>
  <si>
    <t>297983</t>
  </si>
  <si>
    <t>4703</t>
  </si>
  <si>
    <t>49Malagasang 2A Imus Cavite</t>
  </si>
  <si>
    <t>08/12/1986</t>
  </si>
  <si>
    <t xml:space="preserve">St Dominic College ; </t>
  </si>
  <si>
    <t xml:space="preserve">Bacoor Cavite; </t>
  </si>
  <si>
    <t xml:space="preserve">Bachelor of Scienece in Nursing; </t>
  </si>
  <si>
    <t xml:space="preserve">06/12/2009; </t>
  </si>
  <si>
    <t xml:space="preserve">Convergys; Teletech; </t>
  </si>
  <si>
    <t xml:space="preserve">2Ecom Moa Complex; 5ECOM MOA COMPLEX; </t>
  </si>
  <si>
    <t xml:space="preserve">Microsoft; Sensis White Pages and Telstra; </t>
  </si>
  <si>
    <t xml:space="preserve">02/06/2013; 01/12/2015; </t>
  </si>
  <si>
    <t xml:space="preserve">01/05/2015; 02/28/2018; </t>
  </si>
  <si>
    <t xml:space="preserve">Management; Others; </t>
  </si>
  <si>
    <t xml:space="preserve">22000; 23000; </t>
  </si>
  <si>
    <t>Luzminia</t>
  </si>
  <si>
    <t xml:space="preserve">Luzminia Cinense; </t>
  </si>
  <si>
    <t xml:space="preserve">09151572566; </t>
  </si>
  <si>
    <t>Cinense, Alvin</t>
  </si>
  <si>
    <t>multiple short stints (5 companies. Was not able to stay longer with each companies); low commitment</t>
  </si>
  <si>
    <t>Damsel Joy</t>
  </si>
  <si>
    <t>Gamboa</t>
  </si>
  <si>
    <t>09150928799</t>
  </si>
  <si>
    <t>rodriguez.damsel@yahoo.com</t>
  </si>
  <si>
    <t>Noel Carlo Morales</t>
  </si>
  <si>
    <t>att ism, go pro, japan book</t>
  </si>
  <si>
    <t>7/3/2018 12:37:48 PM</t>
  </si>
  <si>
    <t xml:space="preserve">Damsel Joy </t>
  </si>
  <si>
    <t>Gamboa`</t>
  </si>
  <si>
    <t>297991</t>
  </si>
  <si>
    <t>42-21 Cajiles Cmpd, Ilaya St., Alabang, Muntinlupa City</t>
  </si>
  <si>
    <t>3115</t>
  </si>
  <si>
    <t>Zone 1 Barangay Tampac 2-3, Guimba, Nueva Ecija</t>
  </si>
  <si>
    <t>Sultan Mastura</t>
  </si>
  <si>
    <t>Streamers</t>
  </si>
  <si>
    <t xml:space="preserve">Our Lady of the Sacred Heart College of Guimba, Inc.; </t>
  </si>
  <si>
    <t xml:space="preserve">Guimba, Nueva Ecija; </t>
  </si>
  <si>
    <t xml:space="preserve">03/27/2015; </t>
  </si>
  <si>
    <t xml:space="preserve">Convergys; Sykes; Teleperformance; M.O.L Information Processing Services; M.O.L Phlippines; </t>
  </si>
  <si>
    <t xml:space="preserve">Alabang; Alabang; Sucat; Alabang; Makati; </t>
  </si>
  <si>
    <t xml:space="preserve">Agent; Agent; Agent; Non-agent; Non-agent; </t>
  </si>
  <si>
    <t xml:space="preserve">Technical Support; Customer Service; Non-Voice; Operations; Human Resource; </t>
  </si>
  <si>
    <t xml:space="preserve">GoPro; AT&amp;T - ISM; Cricket; Japan Booking / Hongkong MOTSSE; Admin Assistant; </t>
  </si>
  <si>
    <t xml:space="preserve">08/14/2017; 12/23/2016; 06/20/2016; 10/01/2015; 04/13/2015; </t>
  </si>
  <si>
    <t xml:space="preserve">01/05/2018; 07/11/2017; 12/20/2016; 06/03/2016; 08/24/2015; </t>
  </si>
  <si>
    <t xml:space="preserve">End of Contract; Account Pulled Out; Personal Reasons; Family Reasons; End of Contract; </t>
  </si>
  <si>
    <t xml:space="preserve">18000; 17500; 16000; 13500; 14000; </t>
  </si>
  <si>
    <t xml:space="preserve">5000; 1000; 1000; ; ; </t>
  </si>
  <si>
    <t>Rojo</t>
  </si>
  <si>
    <t xml:space="preserve">Noel Carlo; </t>
  </si>
  <si>
    <t xml:space="preserve">09567980005; </t>
  </si>
  <si>
    <t xml:space="preserve">Maria Eimee Dayag; Noel Carlo V. Morales; </t>
  </si>
  <si>
    <t xml:space="preserve">Assistant Operation Manager; Senior Analyst; </t>
  </si>
  <si>
    <t xml:space="preserve">M.O.L Information Processing Services; M.O.L Information Processing Services; </t>
  </si>
  <si>
    <t xml:space="preserve">; 09567980005; </t>
  </si>
  <si>
    <t>Rodriguez, Damsel Joy</t>
  </si>
  <si>
    <t xml:space="preserve">Failed Fiber oV; average comm skill, for ISM OV, HANDLED ATT ACCOUNT / sp - skillset </t>
  </si>
  <si>
    <t>San Vicente</t>
  </si>
  <si>
    <t>Jacob</t>
  </si>
  <si>
    <t>09286762591</t>
  </si>
  <si>
    <t>fjs05@gmail.com</t>
  </si>
  <si>
    <t>Edgar San Vicente</t>
  </si>
  <si>
    <t xml:space="preserve">NAVIENT, Heusnet, amazon, att dtv, </t>
  </si>
  <si>
    <t>7/3/2018 1:02:16 PM</t>
  </si>
  <si>
    <t>san vicente</t>
  </si>
  <si>
    <t>flora</t>
  </si>
  <si>
    <t>jacob</t>
  </si>
  <si>
    <t>298004</t>
  </si>
  <si>
    <t>lot16 blk58 ph1 springtown villas subd bucal tanza cavite</t>
  </si>
  <si>
    <t>Gainza</t>
  </si>
  <si>
    <t>BIBLE BABTIST CHURCH</t>
  </si>
  <si>
    <t>0928-676-2591</t>
  </si>
  <si>
    <t>fjsv05@gmail.com</t>
  </si>
  <si>
    <t>24000</t>
  </si>
  <si>
    <t xml:space="preserve">Ateneo de Naga University (ADENU); </t>
  </si>
  <si>
    <t xml:space="preserve">ateneo ave. naga city; </t>
  </si>
  <si>
    <t xml:space="preserve">BS Accountancy; </t>
  </si>
  <si>
    <t xml:space="preserve">03/21/2000; </t>
  </si>
  <si>
    <t xml:space="preserve">ARB Call Facilities; convergys philippines; Sutherland Global Legaspi; Teleperformance; </t>
  </si>
  <si>
    <t xml:space="preserve">Alabang Muntinlupa; alabang muntinlupa; embarcadero legazpi city; ortigas pasig city; </t>
  </si>
  <si>
    <t xml:space="preserve">Financial; Sales; Technical Support; Financial; </t>
  </si>
  <si>
    <t xml:space="preserve">Inbox Loan; att; hugesnet; Navient; </t>
  </si>
  <si>
    <t xml:space="preserve">02/19/2018; 07/17/2017; 07/27/2016; 09/23/2014; </t>
  </si>
  <si>
    <t xml:space="preserve">05/31/2018; 01/30/2018; 03/30/2017; 06/05/2015; </t>
  </si>
  <si>
    <t xml:space="preserve">Proximity; Salary; Security; Family Reasons; </t>
  </si>
  <si>
    <t xml:space="preserve">23000; 21000; 17000; 16000; </t>
  </si>
  <si>
    <t>emma</t>
  </si>
  <si>
    <t>agustino</t>
  </si>
  <si>
    <t xml:space="preserve">edgar san vicente; edgar san vicente; </t>
  </si>
  <si>
    <t xml:space="preserve">brother; brother; </t>
  </si>
  <si>
    <t xml:space="preserve">09487901748; 09487901748; </t>
  </si>
  <si>
    <t xml:space="preserve">shana pagal; bernadette volante; ; </t>
  </si>
  <si>
    <t xml:space="preserve">supervisor; teacher; ; </t>
  </si>
  <si>
    <t xml:space="preserve">ARB Call Facilities; guinobatan elem school; ; </t>
  </si>
  <si>
    <t xml:space="preserve">09101441440; 09777726076; ; </t>
  </si>
  <si>
    <t xml:space="preserve">average comms, for ISM OV(Carlos.Tinio@vxi.com); average comms, for ISM OV(Carlos.Tinio@vxi.com); </t>
  </si>
  <si>
    <t>San Vicente, Flora</t>
  </si>
  <si>
    <t>so so comm's, one liner answer; not really appplying for a job (just trying out)</t>
  </si>
  <si>
    <t>Brimon</t>
  </si>
  <si>
    <t>Nimfa</t>
  </si>
  <si>
    <t>Balanoyos</t>
  </si>
  <si>
    <t>09184306057</t>
  </si>
  <si>
    <t>brimonnimfa01@gmail.com</t>
  </si>
  <si>
    <t>Ma. Claire Balanoyos</t>
  </si>
  <si>
    <t>comcast</t>
  </si>
  <si>
    <t>Czar</t>
  </si>
  <si>
    <t>7/3/2018 1:02:44 PM</t>
  </si>
  <si>
    <t>298010</t>
  </si>
  <si>
    <t>3400</t>
  </si>
  <si>
    <t xml:space="preserve">2308 L.T SY Compound taft avenude pasay cuty </t>
  </si>
  <si>
    <t xml:space="preserve">p9 brgy ticol sorsogo city </t>
  </si>
  <si>
    <t>09216277702</t>
  </si>
  <si>
    <t>20K</t>
  </si>
  <si>
    <t>czaR</t>
  </si>
  <si>
    <t xml:space="preserve">Pamatasang lungsod ng pasay ; </t>
  </si>
  <si>
    <t xml:space="preserve">Pasay City; </t>
  </si>
  <si>
    <t xml:space="preserve">Associate Hotel Restaurant management; </t>
  </si>
  <si>
    <t xml:space="preserve">04/27/2011; </t>
  </si>
  <si>
    <t xml:space="preserve">West Contract Services Inc. Alorica; </t>
  </si>
  <si>
    <t xml:space="preserve">Makati City ; </t>
  </si>
  <si>
    <t xml:space="preserve">Comcast\; </t>
  </si>
  <si>
    <t xml:space="preserve">10/16/2016; </t>
  </si>
  <si>
    <t xml:space="preserve">07/16/2018; </t>
  </si>
  <si>
    <t xml:space="preserve">20,000 per month ; </t>
  </si>
  <si>
    <t>Subayno</t>
  </si>
  <si>
    <t>Donaire</t>
  </si>
  <si>
    <t xml:space="preserve">Ma.Claire Bernadette Balanoyos; </t>
  </si>
  <si>
    <t xml:space="preserve">09216277702; </t>
  </si>
  <si>
    <t>Brimon, Nimfa</t>
  </si>
  <si>
    <t>6 mons cce, no avail account</t>
  </si>
  <si>
    <t>Ducusin</t>
  </si>
  <si>
    <t>Bryan</t>
  </si>
  <si>
    <t>Lagrana</t>
  </si>
  <si>
    <t>09231225523</t>
  </si>
  <si>
    <t>bducusin1123@gmail.com</t>
  </si>
  <si>
    <t>Marinel Martin</t>
  </si>
  <si>
    <t>Lito</t>
  </si>
  <si>
    <t>7/3/2018 1:11:58 PM</t>
  </si>
  <si>
    <t>DUCUSIN</t>
  </si>
  <si>
    <t>BRYAN</t>
  </si>
  <si>
    <t>LAGRANA</t>
  </si>
  <si>
    <t>298018</t>
  </si>
  <si>
    <t>TAGUIG CITY</t>
  </si>
  <si>
    <t>2305</t>
  </si>
  <si>
    <t>TARLAC</t>
  </si>
  <si>
    <t>Jose Panganiban</t>
  </si>
  <si>
    <t>11/23/1993</t>
  </si>
  <si>
    <t>Tarlac City</t>
  </si>
  <si>
    <t>www.facebook.com/blducusin</t>
  </si>
  <si>
    <t xml:space="preserve">Tarlac State University; </t>
  </si>
  <si>
    <t xml:space="preserve">Tarlac City; </t>
  </si>
  <si>
    <t xml:space="preserve">Bachelor of Science in Information Technology; </t>
  </si>
  <si>
    <t xml:space="preserve">04/15/2015; </t>
  </si>
  <si>
    <t xml:space="preserve">Sutherlan Global Services - Tarlac City; </t>
  </si>
  <si>
    <t xml:space="preserve">09/15/2018; </t>
  </si>
  <si>
    <t xml:space="preserve">12000; </t>
  </si>
  <si>
    <t>Rhoda</t>
  </si>
  <si>
    <t xml:space="preserve">MARINEL MARTIN; </t>
  </si>
  <si>
    <t xml:space="preserve">WIFE; </t>
  </si>
  <si>
    <t xml:space="preserve">09231225523; </t>
  </si>
  <si>
    <t>Ducusin, Bryan</t>
  </si>
  <si>
    <t>poor comm skills, speaks in vernacular</t>
  </si>
  <si>
    <t>Balboa</t>
  </si>
  <si>
    <t>Rhodora Marie</t>
  </si>
  <si>
    <t>Seña</t>
  </si>
  <si>
    <t>09167852172</t>
  </si>
  <si>
    <t>balboarhodoramarie@gmail.com</t>
  </si>
  <si>
    <t>Lander Alday</t>
  </si>
  <si>
    <t>optus</t>
  </si>
  <si>
    <t>7/3/2018 1:23:56 PM</t>
  </si>
  <si>
    <t>Sena</t>
  </si>
  <si>
    <t>298024</t>
  </si>
  <si>
    <t>4231</t>
  </si>
  <si>
    <t>Nasugbu, Batangas</t>
  </si>
  <si>
    <t>Hadji Panglima Ta</t>
  </si>
  <si>
    <t>Wawa, Nasugbu, Batangas</t>
  </si>
  <si>
    <t>07/29/1995</t>
  </si>
  <si>
    <t>Nasugbu</t>
  </si>
  <si>
    <t xml:space="preserve">Batangas State University; </t>
  </si>
  <si>
    <t xml:space="preserve">Nasugbu, Batangas; </t>
  </si>
  <si>
    <t xml:space="preserve">BS in Business Administration, Marketing Management; </t>
  </si>
  <si>
    <t xml:space="preserve">Alabang; </t>
  </si>
  <si>
    <t>Rhodora</t>
  </si>
  <si>
    <t>Hipan</t>
  </si>
  <si>
    <t xml:space="preserve">Corinna Balboa; </t>
  </si>
  <si>
    <t xml:space="preserve">09563166420; </t>
  </si>
  <si>
    <t>Balboa, Rhodora Marie</t>
  </si>
  <si>
    <t>starter, comm skills issues</t>
  </si>
  <si>
    <t>Alday</t>
  </si>
  <si>
    <t>Lander</t>
  </si>
  <si>
    <t>De Ocampo</t>
  </si>
  <si>
    <t>09156918182</t>
  </si>
  <si>
    <t>landeralday05@gmail.com</t>
  </si>
  <si>
    <t>Rhodora Marie Balboa</t>
  </si>
  <si>
    <t>7/3/2018 1:27:43 PM</t>
  </si>
  <si>
    <t>298025</t>
  </si>
  <si>
    <t>Northern Kabuntalan</t>
  </si>
  <si>
    <t>Brgy. Magabe, Balalayan, Batangas</t>
  </si>
  <si>
    <t>12/05/1996</t>
  </si>
  <si>
    <t>Tuy</t>
  </si>
  <si>
    <t>Php.20,000</t>
  </si>
  <si>
    <t xml:space="preserve">Batangas Stae University-ARASOF; </t>
  </si>
  <si>
    <t xml:space="preserve">Brgy. Bucana, Nasugbu, Batangas; </t>
  </si>
  <si>
    <t xml:space="preserve">BS in Businenss Administration; </t>
  </si>
  <si>
    <t xml:space="preserve">05/20/2018; </t>
  </si>
  <si>
    <t>Florinda</t>
  </si>
  <si>
    <t>Villena</t>
  </si>
  <si>
    <t xml:space="preserve">Rhodora Marie S. Balboa; </t>
  </si>
  <si>
    <t xml:space="preserve">09167852172; </t>
  </si>
  <si>
    <t>Alday, Lander</t>
  </si>
  <si>
    <t>SVA issues, grammar and pron slips, poor thought organiation</t>
  </si>
  <si>
    <t>Parado</t>
  </si>
  <si>
    <t>Ruth</t>
  </si>
  <si>
    <t>Daga</t>
  </si>
  <si>
    <t>09122537380</t>
  </si>
  <si>
    <t>ruthparado2018@gmail.com</t>
  </si>
  <si>
    <t>Jose Paulo Papa</t>
  </si>
  <si>
    <t>Dish, ATT ISM, ATT IOS</t>
  </si>
  <si>
    <t>Pamela Kaye Roxas</t>
  </si>
  <si>
    <t>7/3/2018 2:18:01 PM</t>
  </si>
  <si>
    <t>PARADO</t>
  </si>
  <si>
    <t>RUTH</t>
  </si>
  <si>
    <t>DAGA</t>
  </si>
  <si>
    <t>298063</t>
  </si>
  <si>
    <t>CEBU</t>
  </si>
  <si>
    <t>Central Visayas</t>
  </si>
  <si>
    <t>Milagros</t>
  </si>
  <si>
    <t>01/08/1973</t>
  </si>
  <si>
    <t>3325967964</t>
  </si>
  <si>
    <t>121038422767</t>
  </si>
  <si>
    <t>18K above</t>
  </si>
  <si>
    <t xml:space="preserve">Philippine Normal University; The Sisters of Mary; </t>
  </si>
  <si>
    <t xml:space="preserve">Taft Avenue, Manila; Sta. Mesa, Manila; </t>
  </si>
  <si>
    <t xml:space="preserve">AB/BSE; Secondary Education; </t>
  </si>
  <si>
    <t xml:space="preserve">03/31/1995; 02/16/1991; </t>
  </si>
  <si>
    <t xml:space="preserve">IBEX GLOBAL SOLUTIONS; SUTHERLAND ; </t>
  </si>
  <si>
    <t xml:space="preserve">Shaw, Mandaluyong; Shaw, Mandaluyong; </t>
  </si>
  <si>
    <t xml:space="preserve">Technical Support; Customer Service; </t>
  </si>
  <si>
    <t xml:space="preserve">ATS-IOS Advanced Tech Support; AT&amp;T-ISM; </t>
  </si>
  <si>
    <t xml:space="preserve">08/02/2017; 11/02/2017; </t>
  </si>
  <si>
    <t xml:space="preserve">10/30/2017; 05/24/2017; </t>
  </si>
  <si>
    <t xml:space="preserve">Family Reasons; Health Issue; </t>
  </si>
  <si>
    <t xml:space="preserve">18K; 20K; </t>
  </si>
  <si>
    <t xml:space="preserve">N/A; ; </t>
  </si>
  <si>
    <t>TERESITA</t>
  </si>
  <si>
    <t>CINCO</t>
  </si>
  <si>
    <t xml:space="preserve">JOSE PAULO PAPA; </t>
  </si>
  <si>
    <t xml:space="preserve">FIANCE; </t>
  </si>
  <si>
    <t xml:space="preserve">09972037413; </t>
  </si>
  <si>
    <t xml:space="preserve">CARLINE SABLAN; JOSE PAULO PAPA; </t>
  </si>
  <si>
    <t xml:space="preserve">TEAM LEADER; CSR; </t>
  </si>
  <si>
    <t xml:space="preserve">IBEX - SHAW ; ; </t>
  </si>
  <si>
    <t>Parado, Ruth</t>
  </si>
  <si>
    <t>Passde Fiber; SP - COMMITMENT, for ISM OV, can start asap</t>
  </si>
  <si>
    <t>Carranza</t>
  </si>
  <si>
    <t>Danna</t>
  </si>
  <si>
    <t>Sagum</t>
  </si>
  <si>
    <t>09975262833</t>
  </si>
  <si>
    <t>ashlietoneranti@gmail.com</t>
  </si>
  <si>
    <t>Asuncion Carranza</t>
  </si>
  <si>
    <t>bgi lite, ciotibanksparefoot yellow pages</t>
  </si>
  <si>
    <t>Ron Casabuema</t>
  </si>
  <si>
    <t>7/3/2018 2:28:40 PM</t>
  </si>
  <si>
    <t>298081</t>
  </si>
  <si>
    <t>1581 Fermin Tubera St.</t>
  </si>
  <si>
    <t>Datu Paglas</t>
  </si>
  <si>
    <t xml:space="preserve">1581 Fermin Tubera St. </t>
  </si>
  <si>
    <t>3420785724</t>
  </si>
  <si>
    <t>296095795</t>
  </si>
  <si>
    <t>danna.s.carranza</t>
  </si>
  <si>
    <t xml:space="preserve">Pamantasan ng Lungson ng Maynila; </t>
  </si>
  <si>
    <t xml:space="preserve">Bachelor of Science Physical Therapy; </t>
  </si>
  <si>
    <t xml:space="preserve">06/30/2009; </t>
  </si>
  <si>
    <t xml:space="preserve">Teleperformance; TaksUs; Alorica Contact Services; UConnects; </t>
  </si>
  <si>
    <t xml:space="preserve">MAAX Building 8/F ; Lumina Mall Imus Cavite; Exportbank Bldg.; Octagon Building 8th Floor; </t>
  </si>
  <si>
    <t xml:space="preserve">Financial; Sales; Financial; Sales; </t>
  </si>
  <si>
    <t xml:space="preserve">Suntrust; SpareFoot; Citibank; Yellow Pages; </t>
  </si>
  <si>
    <t xml:space="preserve">05/24/2018; 02/06/2017; 10/06/2014; 01/14/2013; </t>
  </si>
  <si>
    <t xml:space="preserve">Others; Proximity; Proximity; Account Pulled Out; </t>
  </si>
  <si>
    <t xml:space="preserve">21k; 19000 + incentives; 27000 + incentives ; 18000; </t>
  </si>
  <si>
    <t xml:space="preserve">Asuncion Carranza; </t>
  </si>
  <si>
    <t xml:space="preserve">09475214882; </t>
  </si>
  <si>
    <t xml:space="preserve">Edgardo Vinoya; ; </t>
  </si>
  <si>
    <t xml:space="preserve">Alorica Contact Services; ; </t>
  </si>
  <si>
    <t xml:space="preserve">09353175133; ; </t>
  </si>
  <si>
    <t xml:space="preserve">good comm skills, for ISM OV(Carlos.Tinio@vxi.com); not hitting sales qouta / pldt, able to hit after a couple of months with the help of her tl(Carlos.Tinio@vxi.com); good comm skills, for ism ov(Carlos.Tinio@vxi.com); </t>
  </si>
  <si>
    <t>Carranza, Danna</t>
  </si>
  <si>
    <t>had problems with her ATT, did immediate resignation from Iqor (part of those who were laid off because of posible fraud; ongoig case)</t>
  </si>
  <si>
    <t>Bejo</t>
  </si>
  <si>
    <t xml:space="preserve">Via Kimberly </t>
  </si>
  <si>
    <t>Lucelo</t>
  </si>
  <si>
    <t>09957668815</t>
  </si>
  <si>
    <t>bejo_vklb07@yahoo.com.ph</t>
  </si>
  <si>
    <t>Ronilo Bejo</t>
  </si>
  <si>
    <t>DTV, 1800</t>
  </si>
  <si>
    <t>7/3/2018 2:47:20 PM</t>
  </si>
  <si>
    <t>Via Kimberly</t>
  </si>
  <si>
    <t>298084</t>
  </si>
  <si>
    <t>Blk 11 lot 21 Dasma 1</t>
  </si>
  <si>
    <t>Cavite</t>
  </si>
  <si>
    <t>07/26/1989</t>
  </si>
  <si>
    <t>Dasmari?as</t>
  </si>
  <si>
    <t>3410290850</t>
  </si>
  <si>
    <t>265350430</t>
  </si>
  <si>
    <t>010507671913</t>
  </si>
  <si>
    <t>121060293199</t>
  </si>
  <si>
    <t xml:space="preserve">Bacoor National High School; </t>
  </si>
  <si>
    <t xml:space="preserve">BS in Information Management; </t>
  </si>
  <si>
    <t xml:space="preserve">10/01/2008; </t>
  </si>
  <si>
    <t xml:space="preserve">Convergys ; Iqor Philippines; </t>
  </si>
  <si>
    <t xml:space="preserve">Muntinlupa City; Dasmariñas Cavite; </t>
  </si>
  <si>
    <t xml:space="preserve">Customer Service; Sales; </t>
  </si>
  <si>
    <t xml:space="preserve">Directv ; 1800 flowers.com ; </t>
  </si>
  <si>
    <t xml:space="preserve">02/23/2016; 10/18/2015; </t>
  </si>
  <si>
    <t xml:space="preserve">02/28/2018; 02/05/2016; </t>
  </si>
  <si>
    <t xml:space="preserve">Career Growth; End of Contract; </t>
  </si>
  <si>
    <t xml:space="preserve">17500; 17500; </t>
  </si>
  <si>
    <t>Elvira</t>
  </si>
  <si>
    <t>Royo</t>
  </si>
  <si>
    <t xml:space="preserve">Jose Ronilo Bejo; </t>
  </si>
  <si>
    <t xml:space="preserve">09152690297; </t>
  </si>
  <si>
    <t xml:space="preserve">Sheila Aida Polonio; ; </t>
  </si>
  <si>
    <t xml:space="preserve">Team Leader ; ; </t>
  </si>
  <si>
    <t xml:space="preserve">Wns - Alabang; ; </t>
  </si>
  <si>
    <t xml:space="preserve">09430217069; ; </t>
  </si>
  <si>
    <t xml:space="preserve">Bejo, Via Kimberly </t>
  </si>
  <si>
    <t>spoke in vernaculars, grammar and pron slips, poor thought organization, SVA issues</t>
  </si>
  <si>
    <t>Nanlabi</t>
  </si>
  <si>
    <t>Charleen</t>
  </si>
  <si>
    <t>Rosas</t>
  </si>
  <si>
    <t>09661422866</t>
  </si>
  <si>
    <t>cnanlabi2811@gmail.com</t>
  </si>
  <si>
    <t>Lloyd Ali Pelea</t>
  </si>
  <si>
    <t>Raphael Patron</t>
  </si>
  <si>
    <t>Workforce</t>
  </si>
  <si>
    <t>7/3/2018 2:56:09 PM</t>
  </si>
  <si>
    <t>R.</t>
  </si>
  <si>
    <t>298091</t>
  </si>
  <si>
    <t>1241 sto.cristo st. moriones tondo manila</t>
  </si>
  <si>
    <t xml:space="preserve">canacao homes 2 san juan noveleta cavite city </t>
  </si>
  <si>
    <t>Daraga</t>
  </si>
  <si>
    <t>11/24/2018</t>
  </si>
  <si>
    <t xml:space="preserve">filipino </t>
  </si>
  <si>
    <t>raphael patron</t>
  </si>
  <si>
    <t xml:space="preserve">raphael patron </t>
  </si>
  <si>
    <t xml:space="preserve">Colegio De San juan De Letran ; </t>
  </si>
  <si>
    <t xml:space="preserve">151 muralla st. intramuros, manila, 1002 metro manila ; </t>
  </si>
  <si>
    <t xml:space="preserve">human resource development and management ; </t>
  </si>
  <si>
    <t xml:space="preserve">Rosas </t>
  </si>
  <si>
    <t xml:space="preserve">Ma.carmen </t>
  </si>
  <si>
    <t xml:space="preserve">lloyd ali pelea ; </t>
  </si>
  <si>
    <t xml:space="preserve">friend ; </t>
  </si>
  <si>
    <t xml:space="preserve">09996665980; </t>
  </si>
  <si>
    <t>Nanlabi, Charleen</t>
  </si>
  <si>
    <t>RESIGNED LAST June 28, 2018 due to health conditions, obesity</t>
  </si>
  <si>
    <t>Gemmalyn</t>
  </si>
  <si>
    <t>Sasis</t>
  </si>
  <si>
    <t>09486327805</t>
  </si>
  <si>
    <t>gabrielgemmalyn5@yahoo.com</t>
  </si>
  <si>
    <t>Isabel Gabriel</t>
  </si>
  <si>
    <t>att dtv</t>
  </si>
  <si>
    <t>7/3/2018 3:08:54 PM</t>
  </si>
  <si>
    <t>298104</t>
  </si>
  <si>
    <t>1406</t>
  </si>
  <si>
    <t>175 Ilang-ilang Street, 4th Avenue, Grace Park</t>
  </si>
  <si>
    <t>11/22/1979</t>
  </si>
  <si>
    <t>gabrielgemmalyns@yahoo.com</t>
  </si>
  <si>
    <t>3369689949</t>
  </si>
  <si>
    <t>233489355</t>
  </si>
  <si>
    <t xml:space="preserve">University of Caloocan CIty; </t>
  </si>
  <si>
    <t xml:space="preserve">Samson Road Sangandaan Caloocan City; </t>
  </si>
  <si>
    <t xml:space="preserve">BS Computer Science; </t>
  </si>
  <si>
    <t xml:space="preserve">04/07/2000; </t>
  </si>
  <si>
    <t xml:space="preserve">Convergys; Avesco Marketing Corporation; </t>
  </si>
  <si>
    <t xml:space="preserve">MDC 100 Bldg. East Wood, Quezon City; Aurora Cubao, Quezon City; </t>
  </si>
  <si>
    <t xml:space="preserve">9128881; </t>
  </si>
  <si>
    <t xml:space="preserve">Technical Support; Operations; </t>
  </si>
  <si>
    <t xml:space="preserve">09/05/2016; 05/06/2004; </t>
  </si>
  <si>
    <t xml:space="preserve">06/27/2018; 03/05/2015; </t>
  </si>
  <si>
    <t xml:space="preserve">Personal Reasons; Career Growth; </t>
  </si>
  <si>
    <t xml:space="preserve">24,000; 20000; </t>
  </si>
  <si>
    <t xml:space="preserve">free health insurance, rice allowance, transfo and food allowance; ; </t>
  </si>
  <si>
    <t>Valeriana</t>
  </si>
  <si>
    <t xml:space="preserve">Isabel Gabriel; </t>
  </si>
  <si>
    <t xml:space="preserve">Niece; </t>
  </si>
  <si>
    <t xml:space="preserve">09156442256; </t>
  </si>
  <si>
    <t xml:space="preserve">Maria Teresita Espinosa; ; </t>
  </si>
  <si>
    <t xml:space="preserve">Convergys Eastwood; ; </t>
  </si>
  <si>
    <t xml:space="preserve">09166412010; ; </t>
  </si>
  <si>
    <t>Gabriel, Gemmalyn</t>
  </si>
  <si>
    <t>excellent comm, very short sints, only had 1 company where he stayed for ore than 1 year out of his 8 BPO experiences, went AWOL on 4 BPO companies, RFLs are petty ranging from a 5-6 PM payout time, to following his crush on another company</t>
  </si>
  <si>
    <t>Ribay</t>
  </si>
  <si>
    <t>Mark Christian</t>
  </si>
  <si>
    <t>Bustamante</t>
  </si>
  <si>
    <t>09285540903</t>
  </si>
  <si>
    <t>ribaym@gmail.com</t>
  </si>
  <si>
    <t>Jovellyn Valor</t>
  </si>
  <si>
    <t>Verizon, PCTools, ATT, Norton, Telstra, Comcast, Lazada, Drone, Slimmer</t>
  </si>
  <si>
    <t>Michell Josue</t>
  </si>
  <si>
    <t>ISM Platinum</t>
  </si>
  <si>
    <t>7/3/2018 3:05:34 PM</t>
  </si>
  <si>
    <t>298105</t>
  </si>
  <si>
    <t>814C Central Park Condominium, D.Jorge St. Pasay City</t>
  </si>
  <si>
    <t>12 Gardenia St., Perpetual Village 7, Bacoor Cavite</t>
  </si>
  <si>
    <t>024030458</t>
  </si>
  <si>
    <t>Michelle Josue</t>
  </si>
  <si>
    <t xml:space="preserve">AMA Computer Unversity; </t>
  </si>
  <si>
    <t xml:space="preserve">Dasmarinas, Cavite; </t>
  </si>
  <si>
    <t xml:space="preserve">B.S. in Computer Science; </t>
  </si>
  <si>
    <t xml:space="preserve">04/30/2001; </t>
  </si>
  <si>
    <t xml:space="preserve">Converygys Philippines; Visaya KPO; E-KonFlux Solutions; </t>
  </si>
  <si>
    <t xml:space="preserve">Makati City; Makati City; Makati City; </t>
  </si>
  <si>
    <t xml:space="preserve">Agent; Agent; Non-agent; </t>
  </si>
  <si>
    <t xml:space="preserve">Technical Support; Technical Support; Operations; </t>
  </si>
  <si>
    <t xml:space="preserve">Slimware Premium Support; DJI; Lazada Singapore; </t>
  </si>
  <si>
    <t xml:space="preserve">01/05/2018; 04/17/2017; 01/11/2015; </t>
  </si>
  <si>
    <t xml:space="preserve">07/03/2018; 12/26/2017; 01/18/2017; </t>
  </si>
  <si>
    <t xml:space="preserve">Account Pulled Out; Salary; Family Reasons; </t>
  </si>
  <si>
    <t xml:space="preserve">22,600; 20,000; ; </t>
  </si>
  <si>
    <t xml:space="preserve">n/a; n/a; ; </t>
  </si>
  <si>
    <t>Edna</t>
  </si>
  <si>
    <t xml:space="preserve">Jovellyn Valor ; </t>
  </si>
  <si>
    <t xml:space="preserve">Domestic Partner ; </t>
  </si>
  <si>
    <t xml:space="preserve">09189156714; </t>
  </si>
  <si>
    <t xml:space="preserve">Ruchelle Caguin; April Anne Del Rosario; ; </t>
  </si>
  <si>
    <t xml:space="preserve">Trainer ; Team Lead `; ; </t>
  </si>
  <si>
    <t xml:space="preserve">E-KonFlux Solutions; Convergys Philippines ; ; </t>
  </si>
  <si>
    <t xml:space="preserve">09218728500; 09063271679; ; </t>
  </si>
  <si>
    <t>Ribay, Mark Christian</t>
  </si>
  <si>
    <t>12 mons cce for 2 centers, commitment issues, family reasons, child care / looking for non voice account</t>
  </si>
  <si>
    <t>Zara</t>
  </si>
  <si>
    <t>Kevin</t>
  </si>
  <si>
    <t>09772873039</t>
  </si>
  <si>
    <t>kevinzara17@gmail.com</t>
  </si>
  <si>
    <t>Mercedita Zara</t>
  </si>
  <si>
    <t>cricket, ats ios, att</t>
  </si>
  <si>
    <t>Gil Martin Garcia</t>
  </si>
  <si>
    <t>7/3/2018 3:13:04 PM</t>
  </si>
  <si>
    <t>298109</t>
  </si>
  <si>
    <t>Blk134 Lot 27 Villa de Calamba, Calamba City, Laguna</t>
  </si>
  <si>
    <t>08/17/1993</t>
  </si>
  <si>
    <t>Calamba</t>
  </si>
  <si>
    <t>VXI Employee</t>
  </si>
  <si>
    <t>Gil Martin A. Garcia</t>
  </si>
  <si>
    <t xml:space="preserve">STI College Calamba; </t>
  </si>
  <si>
    <t xml:space="preserve">Calamba City; </t>
  </si>
  <si>
    <t xml:space="preserve">03/30/2016; </t>
  </si>
  <si>
    <t xml:space="preserve">IBEX Global; Teleperformance; </t>
  </si>
  <si>
    <t xml:space="preserve">SM BF, Parañaque City; Sucat, Parañaque City; </t>
  </si>
  <si>
    <t xml:space="preserve">ATS-IOS(AT&amp;T); Cricket; </t>
  </si>
  <si>
    <t xml:space="preserve">04/03/2018; 06/13/2017; </t>
  </si>
  <si>
    <t xml:space="preserve">09/03/2018; 01/30/2018; </t>
  </si>
  <si>
    <t xml:space="preserve">Family Reasons; Non-regularized; </t>
  </si>
  <si>
    <t xml:space="preserve">20000; 16000; </t>
  </si>
  <si>
    <t xml:space="preserve">HMO; HMO; </t>
  </si>
  <si>
    <t>Mercedita</t>
  </si>
  <si>
    <t xml:space="preserve">Mercedita Zara; </t>
  </si>
  <si>
    <t xml:space="preserve">09092003903; </t>
  </si>
  <si>
    <t xml:space="preserve">Gil Martin A. Garcia; ; </t>
  </si>
  <si>
    <t xml:space="preserve">Agent - NonVoice; ; </t>
  </si>
  <si>
    <t xml:space="preserve">VXI MOA; ; </t>
  </si>
  <si>
    <t>Zara, Kevin</t>
  </si>
  <si>
    <t>cc more than 7 days</t>
  </si>
  <si>
    <t>Lupega</t>
  </si>
  <si>
    <t>Donnalyn</t>
  </si>
  <si>
    <t>Malajacan</t>
  </si>
  <si>
    <t>09491455467</t>
  </si>
  <si>
    <t>donnalupega@gmail.com</t>
  </si>
  <si>
    <t>Maria Erlinie Nalajacan</t>
  </si>
  <si>
    <t>7/3/2018 3:37:43 PM</t>
  </si>
  <si>
    <t>LUPEGA</t>
  </si>
  <si>
    <t>DONNALYN</t>
  </si>
  <si>
    <t>MALAJACAN</t>
  </si>
  <si>
    <t>298115</t>
  </si>
  <si>
    <t>BUCANDALA</t>
  </si>
  <si>
    <t>POBLACION</t>
  </si>
  <si>
    <t>MARINDUQUE</t>
  </si>
  <si>
    <t>Boac</t>
  </si>
  <si>
    <t>27000</t>
  </si>
  <si>
    <t>Word of mouth</t>
  </si>
  <si>
    <t xml:space="preserve">DE LA SALLE UNIVERSITY DASMARIÑAS; </t>
  </si>
  <si>
    <t xml:space="preserve">DASMARIÑAS CAVITE; </t>
  </si>
  <si>
    <t xml:space="preserve">TOURISM MANAGEMENT; </t>
  </si>
  <si>
    <t xml:space="preserve">CAPITAL ONE; THOUSAND HILLS GOLF RESORT ; XEROX; CONVERGYS; STARTEK; </t>
  </si>
  <si>
    <t xml:space="preserve">ALABANG MUNTINLUPA; BRANSON MISSOURRI; ASEANA PASAY; ALABANG MUNTINLUPA; MAKATI; </t>
  </si>
  <si>
    <t xml:space="preserve">Agent; Non-agent; Agent; Agent; Agent; </t>
  </si>
  <si>
    <t xml:space="preserve">Financial; Others ; Customer Service; Customer Service; Non-Voice; </t>
  </si>
  <si>
    <t xml:space="preserve">APPLICATIONS; SPRINT; DIRECTV; TMOBILE; </t>
  </si>
  <si>
    <t xml:space="preserve">09/01/2017; 05/25/2017; 05/01/2015; 05/01/2013; 07/01/2012; </t>
  </si>
  <si>
    <t xml:space="preserve">12/01/2017; 08/09/2017; 08/01/2015; 05/01/2014; 04/01/2013; </t>
  </si>
  <si>
    <t xml:space="preserve">Others; Others; Account Pulled Out; Others; Proximity; </t>
  </si>
  <si>
    <t xml:space="preserve">22500; 100000; 19000; 16500; 15000; </t>
  </si>
  <si>
    <t xml:space="preserve">7000; 80000; 4000; 3000; 3000; </t>
  </si>
  <si>
    <t>MARIA ERLINIE</t>
  </si>
  <si>
    <t>FIEDALAN</t>
  </si>
  <si>
    <t xml:space="preserve">MARIA ERLINIE MALAJACAN; JOHAN ERIK UBALDE; </t>
  </si>
  <si>
    <t xml:space="preserve">MOTHER; PARTNER; </t>
  </si>
  <si>
    <t xml:space="preserve">09476250366; 09770319318; </t>
  </si>
  <si>
    <t xml:space="preserve">DEOGRACIAS ESPLANADA; ANN LAPLANT; ; </t>
  </si>
  <si>
    <t xml:space="preserve">PROFESSOR; OWNER RELATIONS MANAGER; ; </t>
  </si>
  <si>
    <t xml:space="preserve">DE LA SALLE UNIVERSITY; THOUSAND HILLS GOLF RESORT; ; </t>
  </si>
  <si>
    <t xml:space="preserve">09172099709; 4172432254; ; </t>
  </si>
  <si>
    <t>Lupega, Donnalyn</t>
  </si>
  <si>
    <t>Ubalde</t>
  </si>
  <si>
    <t>Johan Erik</t>
  </si>
  <si>
    <t>Ogena</t>
  </si>
  <si>
    <t>09770319318</t>
  </si>
  <si>
    <t>ubaldejohanerik@gmail.com</t>
  </si>
  <si>
    <t>Donnalyn Lupega</t>
  </si>
  <si>
    <t>7/3/2018 3:37:10 PM</t>
  </si>
  <si>
    <t>298117</t>
  </si>
  <si>
    <t>Catanduanes</t>
  </si>
  <si>
    <t>CATANDUANES</t>
  </si>
  <si>
    <t>Viga</t>
  </si>
  <si>
    <t>19,500</t>
  </si>
  <si>
    <t>JOllibbe Pasay</t>
  </si>
  <si>
    <t xml:space="preserve">Bicol College; </t>
  </si>
  <si>
    <t xml:space="preserve">Daraga, Albay; </t>
  </si>
  <si>
    <t xml:space="preserve">BSCriminology; </t>
  </si>
  <si>
    <t xml:space="preserve">Magallanes, Makati; </t>
  </si>
  <si>
    <t xml:space="preserve">Telco-T-Mobile Financial Care; </t>
  </si>
  <si>
    <t xml:space="preserve">Non-regularized; </t>
  </si>
  <si>
    <t>Rosalia</t>
  </si>
  <si>
    <t xml:space="preserve">Donnalyn Lupega; </t>
  </si>
  <si>
    <t xml:space="preserve">Girlfriend; </t>
  </si>
  <si>
    <t xml:space="preserve">09491455467; </t>
  </si>
  <si>
    <t xml:space="preserve">Anniver R. Osido; ; </t>
  </si>
  <si>
    <t xml:space="preserve">Electronic Engineer; ; </t>
  </si>
  <si>
    <t xml:space="preserve">PLDT; ; </t>
  </si>
  <si>
    <t xml:space="preserve">09985455938; ; </t>
  </si>
  <si>
    <t>Ubalde, Johan Erik</t>
  </si>
  <si>
    <t>6 mons cce, 2 accounr, comms issues.commitment - managemnet issues in Sitel,</t>
  </si>
  <si>
    <t>Montecalvo</t>
  </si>
  <si>
    <t>Gilve</t>
  </si>
  <si>
    <t>09558247708</t>
  </si>
  <si>
    <t>samvelleyee@yahoo.com</t>
  </si>
  <si>
    <t>Arlene Navarez</t>
  </si>
  <si>
    <t>Macys, comcast</t>
  </si>
  <si>
    <t>7/3/2018 3:31:02 PM</t>
  </si>
  <si>
    <t>298116</t>
  </si>
  <si>
    <t>308 Cerritos Residence, bgy. San Miguel</t>
  </si>
  <si>
    <t>B8L6 Casas Aurora, Bgy. Tatala</t>
  </si>
  <si>
    <t>RIZAL</t>
  </si>
  <si>
    <t>Cawayan</t>
  </si>
  <si>
    <t>Cebu City</t>
  </si>
  <si>
    <t>8474412</t>
  </si>
  <si>
    <t>samuelleyee@yahoo.com</t>
  </si>
  <si>
    <t>Gil Ve</t>
  </si>
  <si>
    <t>Jollibee Metropoint</t>
  </si>
  <si>
    <t xml:space="preserve">STI College; </t>
  </si>
  <si>
    <t xml:space="preserve">Pasig City; </t>
  </si>
  <si>
    <t xml:space="preserve">Hospitality and Restaurant Services; </t>
  </si>
  <si>
    <t xml:space="preserve">05/21/2011; </t>
  </si>
  <si>
    <t xml:space="preserve">Sitel Philippines; </t>
  </si>
  <si>
    <t xml:space="preserve">Ortigas Eton centre; </t>
  </si>
  <si>
    <t xml:space="preserve">Macys and Comcast; </t>
  </si>
  <si>
    <t xml:space="preserve">09/19/2017; </t>
  </si>
  <si>
    <t xml:space="preserve">09/17/2018; </t>
  </si>
  <si>
    <t>Arlene</t>
  </si>
  <si>
    <t>Bracero</t>
  </si>
  <si>
    <t xml:space="preserve">Arlene M. Navarez; </t>
  </si>
  <si>
    <t xml:space="preserve">8474412; </t>
  </si>
  <si>
    <t xml:space="preserve">Geraldine De Guzman; ; </t>
  </si>
  <si>
    <t xml:space="preserve">Restaurant Manager; ; </t>
  </si>
  <si>
    <t xml:space="preserve">Dominos/ pasig ; ; </t>
  </si>
  <si>
    <t xml:space="preserve">09299765111; ; </t>
  </si>
  <si>
    <t>Montecalvo, Gilve</t>
  </si>
  <si>
    <t>grammar and pron slips, strong regional accent, gropes for words, stutters a lot</t>
  </si>
  <si>
    <t>Pabas</t>
  </si>
  <si>
    <t>Wane Jay Joy</t>
  </si>
  <si>
    <t>09667449879</t>
  </si>
  <si>
    <t>wanehaypabas@gmail.com</t>
  </si>
  <si>
    <t>Razel Mañacia</t>
  </si>
  <si>
    <t>Frontier, Comcast</t>
  </si>
  <si>
    <t>7/3/2018 3:22:08 PM</t>
  </si>
  <si>
    <t>298114</t>
  </si>
  <si>
    <t>Pinagsama Village</t>
  </si>
  <si>
    <t>8401</t>
  </si>
  <si>
    <t>San Francisco</t>
  </si>
  <si>
    <t>SURIGAO DEL NORTE</t>
  </si>
  <si>
    <t>Caraga</t>
  </si>
  <si>
    <t>Uyugan</t>
  </si>
  <si>
    <t>06/16/1997</t>
  </si>
  <si>
    <t>Surigao City</t>
  </si>
  <si>
    <t>0632283269</t>
  </si>
  <si>
    <t>wanejaypabas@gmail.com</t>
  </si>
  <si>
    <t>Wane Tsui II</t>
  </si>
  <si>
    <t>@wanetsui</t>
  </si>
  <si>
    <t>150000</t>
  </si>
  <si>
    <t xml:space="preserve">Surigao State College of Technology; </t>
  </si>
  <si>
    <t xml:space="preserve">Narciso, Surigao City; </t>
  </si>
  <si>
    <t xml:space="preserve">Azpired Inc.; </t>
  </si>
  <si>
    <t xml:space="preserve">Cagayan de Oro City; </t>
  </si>
  <si>
    <t xml:space="preserve">Finishline; </t>
  </si>
  <si>
    <t xml:space="preserve">07/05/2017; </t>
  </si>
  <si>
    <t xml:space="preserve">02/01/2018; </t>
  </si>
  <si>
    <t xml:space="preserve">130000; </t>
  </si>
  <si>
    <t>Razel</t>
  </si>
  <si>
    <t xml:space="preserve">Razel Pabas Bañacia; </t>
  </si>
  <si>
    <t xml:space="preserve">09177222462; </t>
  </si>
  <si>
    <t>Pabas, Wane Jay Joy</t>
  </si>
  <si>
    <t>no go to qc, s2</t>
  </si>
  <si>
    <t>Macoy</t>
  </si>
  <si>
    <t>Franz Marie</t>
  </si>
  <si>
    <t>Lomongo</t>
  </si>
  <si>
    <t>09322401946</t>
  </si>
  <si>
    <t>macoyfranzmarie@ymail.com</t>
  </si>
  <si>
    <t>Joebert Calma</t>
  </si>
  <si>
    <t>wellcare, frontier, intuit, sprint, dish</t>
  </si>
  <si>
    <t>7/3/2018 4:08:18 PM</t>
  </si>
  <si>
    <t>298141</t>
  </si>
  <si>
    <t>1467 Int. 74 Gomez st. Brgy. 823 Zone 89 Paco, Manila</t>
  </si>
  <si>
    <t>Tamparan</t>
  </si>
  <si>
    <t>7207</t>
  </si>
  <si>
    <t>Dullin st. Upper Loboc, Oroquieta City</t>
  </si>
  <si>
    <t>MISAMIS OCCIDENTAL</t>
  </si>
  <si>
    <t>Northern Mindanao</t>
  </si>
  <si>
    <t>Baao</t>
  </si>
  <si>
    <t>09/24/1993</t>
  </si>
  <si>
    <t>Oroquieta City</t>
  </si>
  <si>
    <t>08-2400286-0</t>
  </si>
  <si>
    <t>319-004-053</t>
  </si>
  <si>
    <t>01-051955246-4</t>
  </si>
  <si>
    <t>1211-2826-7828</t>
  </si>
  <si>
    <t>20000-23000</t>
  </si>
  <si>
    <t>Job Fair</t>
  </si>
  <si>
    <t xml:space="preserve">Misamis Occidental Technological Institute; </t>
  </si>
  <si>
    <t xml:space="preserve">Oroquieta city; </t>
  </si>
  <si>
    <t xml:space="preserve">Commercial Cooking; </t>
  </si>
  <si>
    <t xml:space="preserve">04/26/2013; </t>
  </si>
  <si>
    <t xml:space="preserve">SPI GLOBAL; </t>
  </si>
  <si>
    <t xml:space="preserve">MAkati City; </t>
  </si>
  <si>
    <t xml:space="preserve">Dish; </t>
  </si>
  <si>
    <t xml:space="preserve">06/10/2016; </t>
  </si>
  <si>
    <t xml:space="preserve">05/17/2017; </t>
  </si>
  <si>
    <t>Luda</t>
  </si>
  <si>
    <t xml:space="preserve">Joebert Calma; </t>
  </si>
  <si>
    <t xml:space="preserve">09333945247; </t>
  </si>
  <si>
    <t>Macoy, Franz Marie</t>
  </si>
  <si>
    <t>Failed Fiber; SP: Skillset/comms; trainable comms, prominent regional accent, no CS exp, no sales exp, purely collections</t>
  </si>
  <si>
    <t>Lota</t>
  </si>
  <si>
    <t>Competente</t>
  </si>
  <si>
    <t>09057521726</t>
  </si>
  <si>
    <t>la_carlota_lorenza@yahoo.com</t>
  </si>
  <si>
    <t>Kreig Leeon Perez</t>
  </si>
  <si>
    <t>CCG Australia, Bluelynx, Barclaycard</t>
  </si>
  <si>
    <t>7/3/2018 5:18:56 PM</t>
  </si>
  <si>
    <t>298144</t>
  </si>
  <si>
    <t>2286 P. Burgos St. Pasay</t>
  </si>
  <si>
    <t>Metro Manila</t>
  </si>
  <si>
    <t>12/14/1973</t>
  </si>
  <si>
    <t>Virac</t>
  </si>
  <si>
    <t>la_carlota_lorenza@yahjoo.com</t>
  </si>
  <si>
    <t>tba</t>
  </si>
  <si>
    <t xml:space="preserve">25k - 30k </t>
  </si>
  <si>
    <t xml:space="preserve">Bicol University Tabaco Campus; </t>
  </si>
  <si>
    <t xml:space="preserve">Tayhi Tabaco City; </t>
  </si>
  <si>
    <t xml:space="preserve">BS Social Work; </t>
  </si>
  <si>
    <t xml:space="preserve">03/31/2005; </t>
  </si>
  <si>
    <t xml:space="preserve">CCG Australia; </t>
  </si>
  <si>
    <t xml:space="preserve">tba; </t>
  </si>
  <si>
    <t xml:space="preserve">3rd party collections; </t>
  </si>
  <si>
    <t xml:space="preserve">05/04/2015; </t>
  </si>
  <si>
    <t xml:space="preserve">07/18/2016; </t>
  </si>
  <si>
    <t xml:space="preserve">26,500; </t>
  </si>
  <si>
    <t>Lorenza</t>
  </si>
  <si>
    <t>Cuentas</t>
  </si>
  <si>
    <t xml:space="preserve">Dante Costes; </t>
  </si>
  <si>
    <t xml:space="preserve">Family Friend; </t>
  </si>
  <si>
    <t xml:space="preserve">09175305099; </t>
  </si>
  <si>
    <t xml:space="preserve">Janah Guinto; James Cubilla; Hanah LLorin; na; </t>
  </si>
  <si>
    <t xml:space="preserve">Supervisor; Collections; Collections; na; </t>
  </si>
  <si>
    <t xml:space="preserve">CCG Australia Makati; CCG Aus Makati; Visa Pasay; na; </t>
  </si>
  <si>
    <t xml:space="preserve">tba; tba; tba; na; </t>
  </si>
  <si>
    <t>Perez, Lota</t>
  </si>
  <si>
    <t>good comms, 3 mox exp with Telstra - was hired uder ATT (went AWOL) but did not disclose it until after I explained the potential accts that we have</t>
  </si>
  <si>
    <t>Quinto</t>
  </si>
  <si>
    <t>De Lemos</t>
  </si>
  <si>
    <t>09165937923</t>
  </si>
  <si>
    <t>blairebella13@gmail.com</t>
  </si>
  <si>
    <t>Rosenie Delemos</t>
  </si>
  <si>
    <t>Telstra, ATT</t>
  </si>
  <si>
    <t>7/3/2018 4:52:36 PM</t>
  </si>
  <si>
    <t>QUINTO</t>
  </si>
  <si>
    <t>CINDERELLA</t>
  </si>
  <si>
    <t>DE LEMOS</t>
  </si>
  <si>
    <t>298163</t>
  </si>
  <si>
    <t>490 SANTISIMA TRINIDAD ST. S.A.V.6 PARANAQUE</t>
  </si>
  <si>
    <t>PARANAQUE METRO MANILA</t>
  </si>
  <si>
    <t>02/16/2018</t>
  </si>
  <si>
    <t>336354037</t>
  </si>
  <si>
    <t>918590442000</t>
  </si>
  <si>
    <t>190262873874</t>
  </si>
  <si>
    <t>121000851716</t>
  </si>
  <si>
    <t>princesscandilicious</t>
  </si>
  <si>
    <t xml:space="preserve">PHILIPPINE CHRISTIAN UNIVERSITY; </t>
  </si>
  <si>
    <t xml:space="preserve">TAFT MANILA; </t>
  </si>
  <si>
    <t xml:space="preserve">BSCS; </t>
  </si>
  <si>
    <t xml:space="preserve">03/31/2002; </t>
  </si>
  <si>
    <t xml:space="preserve">TELETCH; THE BLOOMINTON ACADEMY; GEMS EDUCATION; </t>
  </si>
  <si>
    <t xml:space="preserve">MOA; AJMAN UNITED ARAB EMIRATES; DUBAI UNITED ARAB EMIRATES; </t>
  </si>
  <si>
    <t xml:space="preserve">TBA; +97143477770; </t>
  </si>
  <si>
    <t xml:space="preserve">Agent; Non-agent; Non-agent; ; </t>
  </si>
  <si>
    <t xml:space="preserve">Technical Support; Operations; Operations; ; </t>
  </si>
  <si>
    <t xml:space="preserve">TELSTRA; </t>
  </si>
  <si>
    <t xml:space="preserve">01/10/2018; 06/01/2016; 10/01/2007; </t>
  </si>
  <si>
    <t xml:space="preserve">04/30/2019; 07/31/2017; 01/31/2016; </t>
  </si>
  <si>
    <t xml:space="preserve">Family Reasons; Family Reasons; Career Growth; ; </t>
  </si>
  <si>
    <t xml:space="preserve">21000; TBA; TBA; ; </t>
  </si>
  <si>
    <t>PATULAN</t>
  </si>
  <si>
    <t xml:space="preserve">ROSENIE DE LEMOS; </t>
  </si>
  <si>
    <t xml:space="preserve"> MOTHER; </t>
  </si>
  <si>
    <t xml:space="preserve">09152351910; </t>
  </si>
  <si>
    <t>Quinto, Cinderella</t>
  </si>
  <si>
    <t>Cleared 07/6</t>
  </si>
  <si>
    <t>FAILED FIBER OV; DECLINED (PERSONAL: WILL THINK ABOUT THE BENEFITS); sp - might consider job vacancy in Pampanga / looking for HEALTHCARE ACCOUNT / transpo issues, back iand fort to pampanga to MOA / FOR ism ov, stil employed</t>
  </si>
  <si>
    <t>09453489929</t>
  </si>
  <si>
    <t>dadirodbalingit40@yahoo.com</t>
  </si>
  <si>
    <t>Myla Manalansan</t>
  </si>
  <si>
    <t>tmobile, etna, yrc,</t>
  </si>
  <si>
    <t xml:space="preserve">Ron </t>
  </si>
  <si>
    <t>7/3/2018 5:08:17 PM</t>
  </si>
  <si>
    <t>298169</t>
  </si>
  <si>
    <t>C-2000</t>
  </si>
  <si>
    <t>#172 Purok 5 Barangay Juliana City Of San Fernando, Pampanga</t>
  </si>
  <si>
    <t>Panglima Sugala</t>
  </si>
  <si>
    <t>0945-348-9929</t>
  </si>
  <si>
    <t>000-000-0000</t>
  </si>
  <si>
    <t>0210764848</t>
  </si>
  <si>
    <t>167-863-868</t>
  </si>
  <si>
    <t>Rod S. Balingit</t>
  </si>
  <si>
    <t>25,000-30000</t>
  </si>
  <si>
    <t>ads</t>
  </si>
  <si>
    <t xml:space="preserve">University Of the Assumption; </t>
  </si>
  <si>
    <t xml:space="preserve">Brgy. Del Pilar City Of San Fernando, Pampanga; </t>
  </si>
  <si>
    <t xml:space="preserve">Bachelor Of Science in Nursing; </t>
  </si>
  <si>
    <t xml:space="preserve">04/16/1993; </t>
  </si>
  <si>
    <t xml:space="preserve">EXL Service Phils. Inc.; </t>
  </si>
  <si>
    <t xml:space="preserve">6th Flr Harbor Drive MOA Pasay City; </t>
  </si>
  <si>
    <t xml:space="preserve">Health Care and Logistics; </t>
  </si>
  <si>
    <t xml:space="preserve">07/13/2015; </t>
  </si>
  <si>
    <t xml:space="preserve">Proximity; </t>
  </si>
  <si>
    <t xml:space="preserve">27,500; </t>
  </si>
  <si>
    <t xml:space="preserve">Gift Certificates, Plaque, Recognition; </t>
  </si>
  <si>
    <t>Lucia</t>
  </si>
  <si>
    <t xml:space="preserve">Myla B. Manalansan; </t>
  </si>
  <si>
    <t xml:space="preserve">09155443227; </t>
  </si>
  <si>
    <t xml:space="preserve">Archie Estudillo; Jeremy Hernandez; </t>
  </si>
  <si>
    <t xml:space="preserve">Assistant Manager/ Supervisor; AE/CSR; </t>
  </si>
  <si>
    <t xml:space="preserve">EXL Service Phils Inc; EXL Service Phils Inc.; </t>
  </si>
  <si>
    <t xml:space="preserve">09276389849; 09257787722; </t>
  </si>
  <si>
    <t xml:space="preserve">sp - might consider job vacancy in Pampanga / looking for HEALTHCARE ACCOUNT / transpo issues, back iand fort to pampanga to MOA / FOR ism ov, stil employed
(Carlos.Tinio@vxi.com); sp - might consider job vacancy in Pampanga / looking for HEALTHCARE ACCOUNT / transpo issues, back iand fort to pampanga to MOA / FOR ism ov, stil employed
(Carlos.Tinio@vxi.com); </t>
  </si>
  <si>
    <t>Balingit, Rodrigo</t>
  </si>
  <si>
    <t>Passed OV; signed JO; failed Berlitz; declined reprofile; SP: Skillset; low skills, some comms issue, looks trainable</t>
  </si>
  <si>
    <t>Seidel</t>
  </si>
  <si>
    <t>Rosemond Eunice</t>
  </si>
  <si>
    <t>Cabrito</t>
  </si>
  <si>
    <t>09157974526</t>
  </si>
  <si>
    <t>rosemondeuniceseidel@gmail.com</t>
  </si>
  <si>
    <t>Teddy Seidel</t>
  </si>
  <si>
    <t>Marvin Altejeros</t>
  </si>
  <si>
    <t>7/3/2018 5:57:15 PM</t>
  </si>
  <si>
    <t>SEIDEL</t>
  </si>
  <si>
    <t xml:space="preserve">ROSEMOND EUNICE </t>
  </si>
  <si>
    <t>CABRITO</t>
  </si>
  <si>
    <t>298186</t>
  </si>
  <si>
    <t>1701</t>
  </si>
  <si>
    <t xml:space="preserve">540G San Martin Street San Antonio Valley 1 Paranaque City </t>
  </si>
  <si>
    <t>01/05/1995</t>
  </si>
  <si>
    <t>Filipina</t>
  </si>
  <si>
    <t>34-4027831-8</t>
  </si>
  <si>
    <t>442089029</t>
  </si>
  <si>
    <t>010256765921</t>
  </si>
  <si>
    <t>1211-0027-3661</t>
  </si>
  <si>
    <t>Eunice Seidel</t>
  </si>
  <si>
    <t xml:space="preserve">NA </t>
  </si>
  <si>
    <t xml:space="preserve">Asian Institute Of Computer Studies; </t>
  </si>
  <si>
    <t xml:space="preserve">Bicutan,Paranaque City; </t>
  </si>
  <si>
    <t xml:space="preserve">Computer Science; </t>
  </si>
  <si>
    <t xml:space="preserve">Alorica Inc. ; </t>
  </si>
  <si>
    <t xml:space="preserve">--; </t>
  </si>
  <si>
    <t xml:space="preserve">Retail Account ; </t>
  </si>
  <si>
    <t xml:space="preserve">11/02/2016; </t>
  </si>
  <si>
    <t xml:space="preserve">06/21/2018; </t>
  </si>
  <si>
    <t xml:space="preserve">Vilma </t>
  </si>
  <si>
    <t>Arriega</t>
  </si>
  <si>
    <t xml:space="preserve">Teddy Seidel ; </t>
  </si>
  <si>
    <t xml:space="preserve">Grandfather ; </t>
  </si>
  <si>
    <t xml:space="preserve">09398382951; </t>
  </si>
  <si>
    <t xml:space="preserve">; Marvin Altejeros; </t>
  </si>
  <si>
    <t xml:space="preserve">; CSR; </t>
  </si>
  <si>
    <t>Seidel, Rosemond Eunice</t>
  </si>
  <si>
    <t>trainable comms, for ISM OV</t>
  </si>
  <si>
    <t>Lacerna</t>
  </si>
  <si>
    <t>Tenio</t>
  </si>
  <si>
    <t>09567912747</t>
  </si>
  <si>
    <t>joannejewelle1828@gmail.com</t>
  </si>
  <si>
    <t>Ryan Solangon</t>
  </si>
  <si>
    <t>Comcast, Frontier, Telstra</t>
  </si>
  <si>
    <t>7/3/2018 6:14:45 PM</t>
  </si>
  <si>
    <t>298187</t>
  </si>
  <si>
    <t>1301</t>
  </si>
  <si>
    <t>#310 2F Road 4, Pildera II, NAIA, Pasay City</t>
  </si>
  <si>
    <t>6600</t>
  </si>
  <si>
    <t>I-065 P. Gonzales Ext., Mantahan, Maasin, Southern Leyte</t>
  </si>
  <si>
    <t>SOUTHERN LEYTE</t>
  </si>
  <si>
    <t>Maasin CIty</t>
  </si>
  <si>
    <t>33-6236012-6</t>
  </si>
  <si>
    <t>Whatever is available</t>
  </si>
  <si>
    <t>P25K+</t>
  </si>
  <si>
    <t xml:space="preserve">The College of Maasin; Saint Joseph College; PATTS College of Aeronatics; </t>
  </si>
  <si>
    <t xml:space="preserve">High School Graduate; College Undergraduate; College Undergraduate; </t>
  </si>
  <si>
    <t xml:space="preserve">Maasin City, Southern Leyte; Maasin City, Southern Leyte; Lombos Ave., Paranaque City; </t>
  </si>
  <si>
    <t xml:space="preserve">; B.S. Civil engineering; B.S. Air Transportation; </t>
  </si>
  <si>
    <t xml:space="preserve">03/27/1994; ; ; </t>
  </si>
  <si>
    <t xml:space="preserve">Teletech; Teleperformance; Asian Credit Consultant and Business Services; Inter-Island Security Services Inc.; Security and Safety Corporation of the Philippines; </t>
  </si>
  <si>
    <t xml:space="preserve">MOA, Pasay City; Alphaland, Makati City; Dela Costa St., Makati City; Alabang, Muntinlupa; Cubao, Quezon City; </t>
  </si>
  <si>
    <t xml:space="preserve">Agent; Agent; Non-agent; Non-agent; Non-agent; </t>
  </si>
  <si>
    <t xml:space="preserve">Customer Service; Technical Support; Operations; Others ; Others ; </t>
  </si>
  <si>
    <t xml:space="preserve">11/16/2017; 03/09/2015; 05/14/2014; 02/09/2009; 01/03/2003; </t>
  </si>
  <si>
    <t xml:space="preserve">03/14/2018; 11/02/2017; 12/14/2014; 07/25/2011; 02/09/2009; </t>
  </si>
  <si>
    <t xml:space="preserve">Family Reasons; Career Growth; Career Growth; Career Growth; End of Contract; </t>
  </si>
  <si>
    <t xml:space="preserve">P24K; P20K; Minimum; Minimum; Minimum; </t>
  </si>
  <si>
    <t>Emelita</t>
  </si>
  <si>
    <t>Orais</t>
  </si>
  <si>
    <t>Ms</t>
  </si>
  <si>
    <t xml:space="preserve">Ryan S. Solangon; </t>
  </si>
  <si>
    <t xml:space="preserve">Fiance; </t>
  </si>
  <si>
    <t xml:space="preserve">09352003743; </t>
  </si>
  <si>
    <t xml:space="preserve">for ISM OV(Carlos.Tinio@vxi.com); for IMS OV(Carlos.Tinio@vxi.com); </t>
  </si>
  <si>
    <t>Lacerna, Joanne</t>
  </si>
  <si>
    <t>s2 - went awol with 17 mons ccexp for 3 companies</t>
  </si>
  <si>
    <t>Lorecto</t>
  </si>
  <si>
    <t>Ronald</t>
  </si>
  <si>
    <t>Intela</t>
  </si>
  <si>
    <t>ronald.lorecto@gmail.com</t>
  </si>
  <si>
    <t>Expedia / Bell canada / Telstra</t>
  </si>
  <si>
    <t>7/3/2018 2:15:07 PM</t>
  </si>
  <si>
    <t>298078</t>
  </si>
  <si>
    <t xml:space="preserve">parañaque </t>
  </si>
  <si>
    <t>09485892801</t>
  </si>
  <si>
    <t xml:space="preserve">TALKPUSH </t>
  </si>
  <si>
    <t>Lorecto, Ronald</t>
  </si>
  <si>
    <t>Good comms; handled Dish and sprint sales and billing</t>
  </si>
  <si>
    <t> Del Mundo</t>
  </si>
  <si>
    <t>Christian Rey</t>
  </si>
  <si>
    <t>Blace</t>
  </si>
  <si>
    <t>Dish; Sprint</t>
  </si>
  <si>
    <t>Raire Rosaleda</t>
  </si>
  <si>
    <t>Raire Roelada</t>
  </si>
  <si>
    <t>7/4/2018 7:08:05 PM</t>
  </si>
  <si>
    <t>Del Mundo</t>
  </si>
  <si>
    <t>298562</t>
  </si>
  <si>
    <t>b-6 l-9 Bayan Luma 5</t>
  </si>
  <si>
    <t>b-11 l-7 Good Family Homes Subd Anabu 1- A</t>
  </si>
  <si>
    <t>09455279720</t>
  </si>
  <si>
    <t>xtian.d@yahoo.com</t>
  </si>
  <si>
    <t xml:space="preserve">St. Dominic College of Asia; </t>
  </si>
  <si>
    <t xml:space="preserve">BSEdu; </t>
  </si>
  <si>
    <t xml:space="preserve">04/30/2012; </t>
  </si>
  <si>
    <t xml:space="preserve">MOA; </t>
  </si>
  <si>
    <t xml:space="preserve">Billing; </t>
  </si>
  <si>
    <t xml:space="preserve">02/05/2018; </t>
  </si>
  <si>
    <t>Estela</t>
  </si>
  <si>
    <t xml:space="preserve">Claire Ann G. Del Mundo; </t>
  </si>
  <si>
    <t xml:space="preserve">09455279721; </t>
  </si>
  <si>
    <t xml:space="preserve">Paolo Pantig; ; </t>
  </si>
  <si>
    <t xml:space="preserve">CSR; ; </t>
  </si>
  <si>
    <t xml:space="preserve">Convergys; ; </t>
  </si>
  <si>
    <t xml:space="preserve">09333569105; ; </t>
  </si>
  <si>
    <t> Del Mundo, Christian Rey</t>
  </si>
  <si>
    <t>Not Rehirerable</t>
  </si>
  <si>
    <t>Not rehirerable</t>
  </si>
  <si>
    <t>Leopardas</t>
  </si>
  <si>
    <t>Agnes</t>
  </si>
  <si>
    <t>Baleno</t>
  </si>
  <si>
    <t>Leopardas, Agnes</t>
  </si>
  <si>
    <t>Failed Fiber; Declined other options; SP; from qc - still employed - with minimal billing exp more on tech</t>
  </si>
  <si>
    <t>Villaseñor</t>
  </si>
  <si>
    <t>Raymund</t>
  </si>
  <si>
    <t>raymund.villasenior@gmail.com</t>
  </si>
  <si>
    <t>DHL</t>
  </si>
  <si>
    <t>ABDURAHMAN ABSARI</t>
  </si>
  <si>
    <t>DTV SS</t>
  </si>
  <si>
    <t>7/3/2018 3:39:20 PM</t>
  </si>
  <si>
    <t>VILLASEÑOR</t>
  </si>
  <si>
    <t xml:space="preserve">RAYMUND </t>
  </si>
  <si>
    <t xml:space="preserve">DULAY </t>
  </si>
  <si>
    <t>298128</t>
  </si>
  <si>
    <t>COMMONWEALTH</t>
  </si>
  <si>
    <t>9565926301</t>
  </si>
  <si>
    <t>Abdurahman Absani - 2510408</t>
  </si>
  <si>
    <t xml:space="preserve">SAN FRANCISCO NATIONAL INSTITUTE OF SCIENCE AND TECHNOLOGY ; </t>
  </si>
  <si>
    <t xml:space="preserve">BICOL; </t>
  </si>
  <si>
    <t xml:space="preserve">COMPUTER TECHNOLOGY ; </t>
  </si>
  <si>
    <t xml:space="preserve">PASS FOR OV ISM OTP (Mary.Alejo@vxi.com); </t>
  </si>
  <si>
    <t>Villaseñor, Raymund</t>
  </si>
  <si>
    <t>SP - said it’s her first time to apply - with comcast exp</t>
  </si>
  <si>
    <t>Ma.Grace</t>
  </si>
  <si>
    <t>Berzabal</t>
  </si>
  <si>
    <t>ma.munoz@gmail.com</t>
  </si>
  <si>
    <t>Cincinnati bell / cisco / comcast</t>
  </si>
  <si>
    <t>Dizers</t>
  </si>
  <si>
    <t>In House Promodiser (Walk In)</t>
  </si>
  <si>
    <t>7/3/2018 5:05:08 PM</t>
  </si>
  <si>
    <t>muñoz</t>
  </si>
  <si>
    <t xml:space="preserve">Ma Grace </t>
  </si>
  <si>
    <t>298175</t>
  </si>
  <si>
    <t>pasay</t>
  </si>
  <si>
    <t>9173054307</t>
  </si>
  <si>
    <t xml:space="preserve">25 26 </t>
  </si>
  <si>
    <t>dizer</t>
  </si>
  <si>
    <t xml:space="preserve">FEU; </t>
  </si>
  <si>
    <t xml:space="preserve">MASCOM 2011 ; </t>
  </si>
  <si>
    <t xml:space="preserve">PASS (Mary.Alejo@vxi.com); </t>
  </si>
  <si>
    <t>Muñoz, Ma.Grace</t>
  </si>
  <si>
    <t>Handled comcast tech for 2 years</t>
  </si>
  <si>
    <t>Caisip</t>
  </si>
  <si>
    <t>Ana Ferly</t>
  </si>
  <si>
    <t>Asa</t>
  </si>
  <si>
    <t>7/10/2018 12:57:32 PM</t>
  </si>
  <si>
    <t>299933</t>
  </si>
  <si>
    <t>8b, 2nd street, Pildera 2, Pasay City</t>
  </si>
  <si>
    <t>Sto. Domingo Albay</t>
  </si>
  <si>
    <t>09272311802</t>
  </si>
  <si>
    <t>peyicaisip7@gmail.com</t>
  </si>
  <si>
    <t>3322255488</t>
  </si>
  <si>
    <t>915608897</t>
  </si>
  <si>
    <t xml:space="preserve">Juan Sumulong Memorial Junior College; </t>
  </si>
  <si>
    <t xml:space="preserve">Taytay Rizal; </t>
  </si>
  <si>
    <t xml:space="preserve">04/15/1994; </t>
  </si>
  <si>
    <t xml:space="preserve">Alorica Philippines; </t>
  </si>
  <si>
    <t xml:space="preserve">Exportbank Plaza, Makati City; </t>
  </si>
  <si>
    <t xml:space="preserve">02/12/2016; </t>
  </si>
  <si>
    <t xml:space="preserve">05/28/2018; </t>
  </si>
  <si>
    <t>Balbido</t>
  </si>
  <si>
    <t>Isabelita</t>
  </si>
  <si>
    <t>Balane</t>
  </si>
  <si>
    <t xml:space="preserve">Graciano Caisip Jr.; </t>
  </si>
  <si>
    <t xml:space="preserve">09069604246; </t>
  </si>
  <si>
    <t xml:space="preserve">Joselino Capulong; ; </t>
  </si>
  <si>
    <t xml:space="preserve">Technocal support; ; </t>
  </si>
  <si>
    <t xml:space="preserve">Alorica; ; </t>
  </si>
  <si>
    <t xml:space="preserve">09205606071; ; </t>
  </si>
  <si>
    <t>07/12/2018</t>
  </si>
  <si>
    <t>Caisip, Ana Ferly</t>
  </si>
  <si>
    <t>Failed Fiber; SP; medical reason</t>
  </si>
  <si>
    <t>Timonera</t>
  </si>
  <si>
    <t>Ronn Victor</t>
  </si>
  <si>
    <t>ronn.timonera@gmail.com</t>
  </si>
  <si>
    <t>Money gram / Time warner / Siruis xm</t>
  </si>
  <si>
    <t>7/3/2018 6:02:45 PM</t>
  </si>
  <si>
    <t>TIMONERA</t>
  </si>
  <si>
    <t>RONN VICTOR</t>
  </si>
  <si>
    <t>SANTOS</t>
  </si>
  <si>
    <t>298188</t>
  </si>
  <si>
    <t>BACCOR CAVITE</t>
  </si>
  <si>
    <t>09952805258</t>
  </si>
  <si>
    <t>09955221193</t>
  </si>
  <si>
    <t xml:space="preserve">GALIVER OFFSHORE INTEGRATED ; QUEEN DATA; </t>
  </si>
  <si>
    <t xml:space="preserve">ayala;  MAKATI ; </t>
  </si>
  <si>
    <t xml:space="preserve">MONEY GRAM ; MY CHARITY SURVEY. COM ; </t>
  </si>
  <si>
    <t>Timonera, Ronn Victor</t>
  </si>
  <si>
    <t>Shifter 3; College graduate 2010 - April 2018 BSed Maj Math University of Makati already has his diploam. 
CVG - 20mos TSR (Oct 2016 - June 2018) Century link RFL: Management  Cleared 
Makati City Hall Office of the Mayor (2013-2016) 36mos</t>
  </si>
  <si>
    <t>Janapin</t>
  </si>
  <si>
    <t>Ronnel anthony</t>
  </si>
  <si>
    <t>arcaina</t>
  </si>
  <si>
    <t>ronnel.janapin@gmail.com</t>
  </si>
  <si>
    <t>MArie Sheryl Janapin</t>
  </si>
  <si>
    <t>Century Link</t>
  </si>
  <si>
    <t>7/3/2018 6:05:57 PM</t>
  </si>
  <si>
    <t>Ronnel Anthony</t>
  </si>
  <si>
    <t>Arcaina</t>
  </si>
  <si>
    <t>298194</t>
  </si>
  <si>
    <t>9459929706</t>
  </si>
  <si>
    <t>Maria Sheryl</t>
  </si>
  <si>
    <t xml:space="preserve">Shifter 3; College graduate 2010 - April 2018 BSed Maj Math University of Makati already has his diploam. 
CVG - 20mos TSR (Oct 2016 - June 2018) Century link RFL: Management  Cleared 
Makati City Hall Office of the Mayor (2013-2016) 36mos
23k-24k ok with our offer(Anthony.Esguerra@vxi.com); 
S/T- Customer irate and frustrated wants an escalation;
A- Apologized, emphatized and allowed the customer to vent and calm down, empathized and provide assurance
R- Customer pacified and changed mood(Anthony.Esguerra@vxi.com); </t>
  </si>
  <si>
    <t>Janapin, Ronnel anthony</t>
  </si>
  <si>
    <t>SU</t>
  </si>
  <si>
    <t>sp; been out of bpo for long good tone of voice- listening skills</t>
  </si>
  <si>
    <t>Azores</t>
  </si>
  <si>
    <t xml:space="preserve">PATROCINIA </t>
  </si>
  <si>
    <t>Canezal</t>
  </si>
  <si>
    <t>9566275937</t>
  </si>
  <si>
    <t>pat.azores@gmail.com</t>
  </si>
  <si>
    <t>ATT / BGIX</t>
  </si>
  <si>
    <t>7/3/2018 7:12:14 PM</t>
  </si>
  <si>
    <t>AZORES</t>
  </si>
  <si>
    <t>CANEZAL</t>
  </si>
  <si>
    <t>298208</t>
  </si>
  <si>
    <t>parañaque</t>
  </si>
  <si>
    <t>639566275937</t>
  </si>
  <si>
    <t xml:space="preserve">PASS(Mary.Alejo@vxi.com); </t>
  </si>
  <si>
    <t xml:space="preserve">Azores, PATROCINIA </t>
  </si>
  <si>
    <t>Shifter 3: Undergrad Adamson university 6 sems - no Back subjects Computer Engineering 2005-2009 - TOR No plans to enroll
Beanstalk 2009-2011 24 mos Outbound Appointment setter RFL: Career Growth
Adam Logic 2011 - 201 Account Closed
Conduent 96mos June 2018 CSR promoted to an SME - inbound healthcare account RFL: Career opportunity
Total: 120mos
Expected salary 25,000</t>
  </si>
  <si>
    <t>Ryan Rene</t>
  </si>
  <si>
    <t>Riomero</t>
  </si>
  <si>
    <t>ryanrpanganiban@gmail.com</t>
  </si>
  <si>
    <t>Ella Anita Campomanes</t>
  </si>
  <si>
    <t>Beanstalk and appointment setting</t>
  </si>
  <si>
    <t>7/3/2018 7:19:59 PM</t>
  </si>
  <si>
    <t>298212</t>
  </si>
  <si>
    <t>10 Del Pilar st. ph. 3-A Pag-Asa subdivision Imus Cavite</t>
  </si>
  <si>
    <t>9156538646</t>
  </si>
  <si>
    <t>Specific Source In House Promodiser (Walk In)</t>
  </si>
  <si>
    <t>Campomanes</t>
  </si>
  <si>
    <t xml:space="preserve">Ella </t>
  </si>
  <si>
    <t xml:space="preserve">Ella Anita Campomanes; </t>
  </si>
  <si>
    <t xml:space="preserve">9233653334; </t>
  </si>
  <si>
    <t xml:space="preserve">Shifter 3: Undergrad Adamson university 6 sems - no Back subjects Computer Engineering 2005-2009 - TOR No plans to enroll
Beanstalk 2009-2011 24 mos Outbound Appointment setter RFL: Career Growth
Adam Logic 2011 - 201 Account Closed
Conduent 96mos June 2018 CSR promoted to an SME - inbound healthcare account RFL: Career opportunity
Total: 120mos
Expected salary 25,000(Anthony.Esguerra@vxi.com); S/T- Customer irate and frustrated wants an escalation; Customer's card was placed on-hold; customer already in front of the hospital and bleeding
A- Apologized, emphatized and allowed the customer to vent and calm down, empathized and provide assurance; unable to unlock the card of the customer; coordinated to the domestic site abroad
R- Customer was relieved and was saved after being attended to(Anthony.Esguerra@vxi.com); </t>
  </si>
  <si>
    <t>Panganiban, Ryan Rene</t>
  </si>
  <si>
    <t>7PM - 8PM</t>
  </si>
  <si>
    <t>QC - DTV SWW</t>
  </si>
  <si>
    <t>Failed Fiber; Declined other options; Undergraduate - Seafairing Course PMI (3sems) NO back subjs, Transcript (2006-2007) Waiter (60mos) EXCl Terminal machine EMI Solution Sales (2013-2016) 36mos COE RFL: Career growth CVG 14mos Collections (Nov 2016 - Jan 2018) Citibank Collections ; 20K up but ok with our offer</t>
  </si>
  <si>
    <t>Siva</t>
  </si>
  <si>
    <t>Ian Cedric</t>
  </si>
  <si>
    <t>Sevillo</t>
  </si>
  <si>
    <t>cedricsiva1111@gmail.com</t>
  </si>
  <si>
    <t>Donna Bugal</t>
  </si>
  <si>
    <t>EMI Solutions</t>
  </si>
  <si>
    <t>7/4/2018 1:52:07 PM</t>
  </si>
  <si>
    <t>siva</t>
  </si>
  <si>
    <t>cedric ian</t>
  </si>
  <si>
    <t>sevillo</t>
  </si>
  <si>
    <t>298400</t>
  </si>
  <si>
    <t>002</t>
  </si>
  <si>
    <t>2087 A smith st, malate manila</t>
  </si>
  <si>
    <t>12/13/1984</t>
  </si>
  <si>
    <t>09953401552</t>
  </si>
  <si>
    <t>cedricsiva11112@gmail.com</t>
  </si>
  <si>
    <t>3391767853</t>
  </si>
  <si>
    <t>226638115</t>
  </si>
  <si>
    <t>020268137425</t>
  </si>
  <si>
    <t>121091073309</t>
  </si>
  <si>
    <t>cedric siva</t>
  </si>
  <si>
    <t>20.000</t>
  </si>
  <si>
    <t>rowenda pones</t>
  </si>
  <si>
    <t xml:space="preserve">philippine maritine institute; </t>
  </si>
  <si>
    <t xml:space="preserve">sta cruz manila; </t>
  </si>
  <si>
    <t xml:space="preserve">seafarer rating course; </t>
  </si>
  <si>
    <t xml:space="preserve">07/12/2006; </t>
  </si>
  <si>
    <t xml:space="preserve">spicrm; convergys; excl ; </t>
  </si>
  <si>
    <t xml:space="preserve">makati city; g5 makati city; leon guinto st. malate,manila; </t>
  </si>
  <si>
    <t xml:space="preserve">Non-Voice; Sales; Sales; </t>
  </si>
  <si>
    <t xml:space="preserve">dish satellite; </t>
  </si>
  <si>
    <t xml:space="preserve">02/11/2018; 11/11/2016; 03/01/2013; </t>
  </si>
  <si>
    <t xml:space="preserve">04/23/2018; 12/22/2017; 09/19/2016; </t>
  </si>
  <si>
    <t xml:space="preserve">Others; Career Growth; ; </t>
  </si>
  <si>
    <t xml:space="preserve">25.000; 21.500; 12.000; </t>
  </si>
  <si>
    <t>florencia</t>
  </si>
  <si>
    <t>calendas</t>
  </si>
  <si>
    <t xml:space="preserve">lovella siva; </t>
  </si>
  <si>
    <t xml:space="preserve">sister in-law; </t>
  </si>
  <si>
    <t xml:space="preserve">09171237681; </t>
  </si>
  <si>
    <t xml:space="preserve">rowenda pones; jessiva alimorong; donna bogal; rowenda pones; </t>
  </si>
  <si>
    <t xml:space="preserve">csr; csr; csr; csr; </t>
  </si>
  <si>
    <t xml:space="preserve">vxi moa; vxi makati; convergys g5 makati; vxi moa; </t>
  </si>
  <si>
    <t xml:space="preserve">09772540135; 09065008656; 09262874695; 09772540135; </t>
  </si>
  <si>
    <t>Siva, Ian Cedric</t>
  </si>
  <si>
    <t>(WT)</t>
  </si>
  <si>
    <t>QC</t>
  </si>
  <si>
    <t>SH1: Vitrix OrtigasOutbound Timeshare 2mos 2010 RFL: Mom passed away Disney Cruise 2010 -2018 - PLans to work on a cruise. Has 4 kids. Household breadwinner of the family; Fragmented sentences; FA Comms and Not Qualified in the Job.</t>
  </si>
  <si>
    <t>Lucky</t>
  </si>
  <si>
    <t>Bondesto</t>
  </si>
  <si>
    <t>fortgfortg@gmail.com</t>
  </si>
  <si>
    <t>Edgardo Dizon</t>
  </si>
  <si>
    <t>Vitrix</t>
  </si>
  <si>
    <t>7/3/2018 3:48:00 PM</t>
  </si>
  <si>
    <t>298135</t>
  </si>
  <si>
    <t xml:space="preserve"> fortgfortg@gmail.co</t>
  </si>
  <si>
    <t>TalkPush</t>
  </si>
  <si>
    <t xml:space="preserve">Edgardo Dizon; </t>
  </si>
  <si>
    <t xml:space="preserve">09157142582; </t>
  </si>
  <si>
    <t>Dizon, Lucky</t>
  </si>
  <si>
    <t>grammar lapses, uses vernacular language, need to reprhrase questions</t>
  </si>
  <si>
    <t>Declaro</t>
  </si>
  <si>
    <t>venus_isles@yahoo.com</t>
  </si>
  <si>
    <t>CreditOne Bank; Advertising; Manufacturing</t>
  </si>
  <si>
    <t>7/3/2018 1:36:40 PM</t>
  </si>
  <si>
    <t>298039</t>
  </si>
  <si>
    <t>+63 9177442735</t>
  </si>
  <si>
    <t>Alfonso, Rhoda</t>
  </si>
  <si>
    <t>Week 3</t>
  </si>
  <si>
    <t xml:space="preserve">slight grammar lapses; p&amp;F; b&amp;V; willing to end her resignation w/o finishing her rendering period </t>
  </si>
  <si>
    <t>Candalasa</t>
  </si>
  <si>
    <t>babykenn8_1028@yahoo.com.ph</t>
  </si>
  <si>
    <t>Mastercard; Engineering; Field Supervisor</t>
  </si>
  <si>
    <t>7/3/2018 2:12:06 PM</t>
  </si>
  <si>
    <t xml:space="preserve">Ailyn </t>
  </si>
  <si>
    <t>298079</t>
  </si>
  <si>
    <t>02/02/1983</t>
  </si>
  <si>
    <t>+63 9167157644</t>
  </si>
  <si>
    <t>Mahinay, Ailyn</t>
  </si>
  <si>
    <t>Week 4</t>
  </si>
  <si>
    <t>lack of qualifications for what is needed in MOA</t>
  </si>
  <si>
    <t>Bancifra</t>
  </si>
  <si>
    <t>Christian Prince</t>
  </si>
  <si>
    <t>Mojal</t>
  </si>
  <si>
    <t>bancifrachristian@yahoo.com</t>
  </si>
  <si>
    <t>7/3/2018 3:52:34 PM</t>
  </si>
  <si>
    <t>298140</t>
  </si>
  <si>
    <t>07/07/1996</t>
  </si>
  <si>
    <t>+63 9278755926</t>
  </si>
  <si>
    <t>nq</t>
  </si>
  <si>
    <t>Bancifra, Christian Prince</t>
  </si>
  <si>
    <t>Week 5</t>
  </si>
  <si>
    <t xml:space="preserve">Passed OV; signed JO; failed Berlitz; declined reprofile; </t>
  </si>
  <si>
    <t>Gomer</t>
  </si>
  <si>
    <t>gomerdcgarcia@gmail.com</t>
  </si>
  <si>
    <t>Globe; Table Dealer; Time Warner; AOL; Equinix</t>
  </si>
  <si>
    <t>7/3/2018 4:37:27 PM</t>
  </si>
  <si>
    <t>298161</t>
  </si>
  <si>
    <t>+63 9391520302</t>
  </si>
  <si>
    <t xml:space="preserve">passed good comms
(Angeline.Castillo@vxi.com); passed(Angeline.Castillo@vxi.com); </t>
  </si>
  <si>
    <t>Garcia, Gomer</t>
  </si>
  <si>
    <t>Quilao</t>
  </si>
  <si>
    <t>Acquilarose</t>
  </si>
  <si>
    <t>Parra</t>
  </si>
  <si>
    <t>acquilarose95@gmail.com</t>
  </si>
  <si>
    <t>Cecilia Quilao</t>
  </si>
  <si>
    <t>f&amp;b</t>
  </si>
  <si>
    <t>Eva G. Batica</t>
  </si>
  <si>
    <t>7/4/2018 6:44:18 AM</t>
  </si>
  <si>
    <t>298265</t>
  </si>
  <si>
    <t>4120</t>
  </si>
  <si>
    <t>San Jose Tagaytay City</t>
  </si>
  <si>
    <t>10/10/1995</t>
  </si>
  <si>
    <t>Taytay</t>
  </si>
  <si>
    <t>09772770449</t>
  </si>
  <si>
    <t xml:space="preserve">General Trias Cavite; </t>
  </si>
  <si>
    <t xml:space="preserve">BS in International Hospitality Management Major in Cruise Lin Operations in Hotel Services; </t>
  </si>
  <si>
    <t xml:space="preserve">04/21/2016; </t>
  </si>
  <si>
    <t xml:space="preserve">Anya Resort and Residences Tagaytay; One Tagaytay Place Suites Hotel; </t>
  </si>
  <si>
    <t xml:space="preserve">Tagaytay City; Tagaytay City; </t>
  </si>
  <si>
    <t xml:space="preserve">Operations; Operations; </t>
  </si>
  <si>
    <t xml:space="preserve">03/01/2017; 06/01/2015; </t>
  </si>
  <si>
    <t xml:space="preserve">12/15/2017; 01/01/2016; </t>
  </si>
  <si>
    <t xml:space="preserve">Career Growth; Career Growth; </t>
  </si>
  <si>
    <t xml:space="preserve">15000; 12000; </t>
  </si>
  <si>
    <t>Ugat</t>
  </si>
  <si>
    <t xml:space="preserve">Cecilia Quilao; </t>
  </si>
  <si>
    <t xml:space="preserve">09476418465; </t>
  </si>
  <si>
    <t xml:space="preserve">Joida Sinclair; Eva G. Batica; </t>
  </si>
  <si>
    <t xml:space="preserve">manager; AT&amp;T ISM Agent; </t>
  </si>
  <si>
    <t xml:space="preserve">09173863126; 09166588167; </t>
  </si>
  <si>
    <t>Quilao, Acquilarose</t>
  </si>
  <si>
    <t>6AM - 7AM</t>
  </si>
  <si>
    <t>Faield Fiber; sp - commitment, can start asap / average comms, with sales and billing background / FOR ism ov</t>
  </si>
  <si>
    <t>Bron</t>
  </si>
  <si>
    <t>Bordeos</t>
  </si>
  <si>
    <t>bronrey23@gmail.com</t>
  </si>
  <si>
    <t>Daisy Bron</t>
  </si>
  <si>
    <t xml:space="preserve">globe, cricket, sirius xm, Fifth Third, Dish </t>
  </si>
  <si>
    <t>Joana Miranda</t>
  </si>
  <si>
    <t>7/4/2018 10:36:10 AM</t>
  </si>
  <si>
    <t>298286</t>
  </si>
  <si>
    <t>1742</t>
  </si>
  <si>
    <t>Unit 4 # 27 Ramirez Pilar Jimenez St. Bautista Cmpd. Talon I Las Piñas City</t>
  </si>
  <si>
    <t>4500</t>
  </si>
  <si>
    <t>Brgy. 51 Buyoan Legazpi City</t>
  </si>
  <si>
    <t>09058532154</t>
  </si>
  <si>
    <t>Joana Jamaicah Miranda</t>
  </si>
  <si>
    <t>Employee</t>
  </si>
  <si>
    <t xml:space="preserve">Arimbay High School; Southern Luzon Technological College Foundation Inc.,; </t>
  </si>
  <si>
    <t xml:space="preserve">Arimbay Legazpi City; Legazpi City; </t>
  </si>
  <si>
    <t xml:space="preserve">; Bs Computer Science; </t>
  </si>
  <si>
    <t xml:space="preserve">03/31/2009; 03/31/2013; </t>
  </si>
  <si>
    <t xml:space="preserve">STREAM; TELEPERFORMANCE; EGS; SLK PHIL; SPI CRM; </t>
  </si>
  <si>
    <t xml:space="preserve">Mandaluyong; SUCAT Parañaque; Madrigal muntinlupa; Northgate Muntinlupa; Makati; </t>
  </si>
  <si>
    <t xml:space="preserve">Sales; Customer Service; Sales; Financial; Sales; </t>
  </si>
  <si>
    <t xml:space="preserve">09/30/2013; 07/28/2014; 10/28/2016; 02/05/2018; </t>
  </si>
  <si>
    <t xml:space="preserve">05/13/2014; 10/25/2015; 06/30/2016; 01/31/2018; 06/30/2018; </t>
  </si>
  <si>
    <t xml:space="preserve">Family Reasons; Management; Salary; Environment; Environment; </t>
  </si>
  <si>
    <t xml:space="preserve">15000; 17000; 18000; 22000; 18000; </t>
  </si>
  <si>
    <t xml:space="preserve">Daisy Bron; </t>
  </si>
  <si>
    <t xml:space="preserve">09058532154; </t>
  </si>
  <si>
    <t xml:space="preserve">sp - commitment, can start asap / average comms, with sales and billing background / FOR ism ov
(Carlos.Tinio@vxi.com); sp - commitment, can start asap / average comms, with sales and billing background / FOR ism ov
(Carlos.Tinio@vxi.com); </t>
  </si>
  <si>
    <t>Bron, Rey</t>
  </si>
  <si>
    <t>excellent comms, good thought organization, strong sales BG, with support exp</t>
  </si>
  <si>
    <t>Urcia</t>
  </si>
  <si>
    <t>Ansale</t>
  </si>
  <si>
    <t>urcianorielansale@gmail.com</t>
  </si>
  <si>
    <t>Maryan Wales</t>
  </si>
  <si>
    <t>SiriusXM</t>
  </si>
  <si>
    <t>Nehemiah Paul Guiang</t>
  </si>
  <si>
    <t>7/4/2018 10:35:03 AM</t>
  </si>
  <si>
    <t>298287</t>
  </si>
  <si>
    <t>43 Palm Drive St. Remarville Subd. Pamplona Dos Las Piñas</t>
  </si>
  <si>
    <t>Balayan Batangas</t>
  </si>
  <si>
    <t>11/26/1990</t>
  </si>
  <si>
    <t>Balayan</t>
  </si>
  <si>
    <t>09296883330</t>
  </si>
  <si>
    <t>028745112</t>
  </si>
  <si>
    <t>3422553792</t>
  </si>
  <si>
    <t>413002166</t>
  </si>
  <si>
    <t>010510372609</t>
  </si>
  <si>
    <t>121037438128</t>
  </si>
  <si>
    <t>Nehemiah Paul Guaing</t>
  </si>
  <si>
    <t xml:space="preserve">STI COLLEGE BALAYAN; </t>
  </si>
  <si>
    <t xml:space="preserve">Balayan Batangas; </t>
  </si>
  <si>
    <t xml:space="preserve">Diploma In Information technology; </t>
  </si>
  <si>
    <t xml:space="preserve">04/03/2007; </t>
  </si>
  <si>
    <t xml:space="preserve">WEST CONTACT SERVICE; </t>
  </si>
  <si>
    <t xml:space="preserve">14fl Exportbank Building Chino Roces Ave., Buandia Ave Makati City; </t>
  </si>
  <si>
    <t xml:space="preserve">Quality; </t>
  </si>
  <si>
    <t xml:space="preserve">04/22/2013; </t>
  </si>
  <si>
    <t xml:space="preserve">01/26/2018; </t>
  </si>
  <si>
    <t xml:space="preserve">23500; </t>
  </si>
  <si>
    <t>Nenita</t>
  </si>
  <si>
    <t>Exile</t>
  </si>
  <si>
    <t xml:space="preserve">Maryan Wales; </t>
  </si>
  <si>
    <t xml:space="preserve">028745112; </t>
  </si>
  <si>
    <t xml:space="preserve">Diecy Queen Diaz; </t>
  </si>
  <si>
    <t xml:space="preserve">Team Manager; </t>
  </si>
  <si>
    <t xml:space="preserve">West Contatc Service; </t>
  </si>
  <si>
    <t xml:space="preserve">09257050400; </t>
  </si>
  <si>
    <t>Urcia, Noriel</t>
  </si>
  <si>
    <t>Passed OV; signed JO; failed Berlitz; declined reprofile; SP: Skillset; lacks billing exp, trainable comms, good thought organization</t>
  </si>
  <si>
    <t>Lim</t>
  </si>
  <si>
    <t>Tadoy</t>
  </si>
  <si>
    <t>princesslim.seville@gmail.com</t>
  </si>
  <si>
    <t>Elmer Lim</t>
  </si>
  <si>
    <t>Uber, United Airlines</t>
  </si>
  <si>
    <t>Kate Ruzell Macaspac</t>
  </si>
  <si>
    <t>7/4/2018 10:58:45 AM</t>
  </si>
  <si>
    <t>lim</t>
  </si>
  <si>
    <t>princess</t>
  </si>
  <si>
    <t>tadoy</t>
  </si>
  <si>
    <t>298297</t>
  </si>
  <si>
    <t>1120</t>
  </si>
  <si>
    <t>144 bayani st araneta avenue quezon city</t>
  </si>
  <si>
    <t>mauban quezon</t>
  </si>
  <si>
    <t>09/08/2018</t>
  </si>
  <si>
    <t>Padada</t>
  </si>
  <si>
    <t>pilipino</t>
  </si>
  <si>
    <t>09268734720</t>
  </si>
  <si>
    <t>csr</t>
  </si>
  <si>
    <t>kate kruzelle macaspac</t>
  </si>
  <si>
    <t>kate jruzelle macaspac</t>
  </si>
  <si>
    <t xml:space="preserve">centro escolar university; </t>
  </si>
  <si>
    <t xml:space="preserve">mendiola manila; </t>
  </si>
  <si>
    <t xml:space="preserve">bachelor of science hotel and resturant management; </t>
  </si>
  <si>
    <t xml:space="preserve">03/19/2009; </t>
  </si>
  <si>
    <t xml:space="preserve">telus; interglobe ; </t>
  </si>
  <si>
    <t xml:space="preserve">mckinley west; mckinley west; </t>
  </si>
  <si>
    <t xml:space="preserve">cheetah; united arilines; </t>
  </si>
  <si>
    <t xml:space="preserve">01/02/2018; 09/21/2015; </t>
  </si>
  <si>
    <t xml:space="preserve">06/23/2018; 12/21/2017; </t>
  </si>
  <si>
    <t xml:space="preserve">Salary; Career Growth; </t>
  </si>
  <si>
    <t>maria isabel</t>
  </si>
  <si>
    <t>bautista</t>
  </si>
  <si>
    <t xml:space="preserve">elmer lim; </t>
  </si>
  <si>
    <t xml:space="preserve">father; </t>
  </si>
  <si>
    <t xml:space="preserve">09291495951; </t>
  </si>
  <si>
    <t xml:space="preserve">marinelle madi; michelle briones; sm jodes; ; </t>
  </si>
  <si>
    <t xml:space="preserve">team captain; trainer; supervisor; ; </t>
  </si>
  <si>
    <t xml:space="preserve">telus west mckniley; telus; telus; ; </t>
  </si>
  <si>
    <t xml:space="preserve">09167184769; 09064716807; 09085707773; ; </t>
  </si>
  <si>
    <t>Lim, Princess</t>
  </si>
  <si>
    <t>been out of the industry or 2 years, no clear goals, no clear backup plan on who will take care of kid</t>
  </si>
  <si>
    <t>Quintero</t>
  </si>
  <si>
    <t>Bernardino</t>
  </si>
  <si>
    <t>coldjc25@gmail.com</t>
  </si>
  <si>
    <t>Myrna Quintero</t>
  </si>
  <si>
    <t>Capital One, Diamedix, Microsoft</t>
  </si>
  <si>
    <t>7/4/2018 11:17:27 AM</t>
  </si>
  <si>
    <t>298301</t>
  </si>
  <si>
    <t>139C Maginhawa St. F.B Harrison, Pasay City</t>
  </si>
  <si>
    <t>PERU</t>
  </si>
  <si>
    <t>09355221151</t>
  </si>
  <si>
    <t>09355221121</t>
  </si>
  <si>
    <t xml:space="preserve">Sykes Asia; Diamedix Technologies Inc.; NCO; </t>
  </si>
  <si>
    <t xml:space="preserve">3rd Floor, Worldwide Corporate Center Shaw Blvd. Mandaluyong City; 146 Yakal St. San Andres, Makati City; ELJ Communications Center ABS-CBN Compound Mother Ignacia Ave. Quezon City; </t>
  </si>
  <si>
    <t xml:space="preserve">+6326268555; +6323382030; 029617555; </t>
  </si>
  <si>
    <t xml:space="preserve">Customer Service; Customer Service; Customer Service; </t>
  </si>
  <si>
    <t xml:space="preserve">10/21/2015; 11/15/2011; 05/18/2009; </t>
  </si>
  <si>
    <t xml:space="preserve">02/25/2016; 01/11/2013; 12/07/2009; </t>
  </si>
  <si>
    <t xml:space="preserve">Family Reasons; Account Pulled Out; Others; </t>
  </si>
  <si>
    <t xml:space="preserve">21000; 13000; 17000; </t>
  </si>
  <si>
    <t>Caroline</t>
  </si>
  <si>
    <t>Cosio</t>
  </si>
  <si>
    <t xml:space="preserve">Myrna F. Quintero; </t>
  </si>
  <si>
    <t xml:space="preserve">09234550128; </t>
  </si>
  <si>
    <t xml:space="preserve">Emmanuel Manahan; Francis Jeco Paloma; Jeffrey; </t>
  </si>
  <si>
    <t xml:space="preserve">Team Lead; Team Lead; Dizer; </t>
  </si>
  <si>
    <t xml:space="preserve">Diamedix Technologies; Diamedix Technologies; ; </t>
  </si>
  <si>
    <t xml:space="preserve">09174945816; 09051438722; ; </t>
  </si>
  <si>
    <t>Quintero, John Carlo</t>
  </si>
  <si>
    <t>COMMS ISSUES, NO WORKING EXPERIENCES</t>
  </si>
  <si>
    <t>Gicana</t>
  </si>
  <si>
    <t>Jemimah</t>
  </si>
  <si>
    <t>Fabroa</t>
  </si>
  <si>
    <t>mimahgicana@gmail.com</t>
  </si>
  <si>
    <t>Jocelyn Fabroa</t>
  </si>
  <si>
    <t>7/4/2018 11:16:32 AM</t>
  </si>
  <si>
    <t>298303</t>
  </si>
  <si>
    <t>139- C Maginhawa St. F.B Harrison Pasay, City</t>
  </si>
  <si>
    <t>139-C Maginhawa St. F.B Harrison Pasay City</t>
  </si>
  <si>
    <t>Agoo</t>
  </si>
  <si>
    <t>09975180752</t>
  </si>
  <si>
    <t>10,000</t>
  </si>
  <si>
    <t xml:space="preserve">Nagtahan St. Sampaloc, Manila; </t>
  </si>
  <si>
    <t xml:space="preserve">Architecture; </t>
  </si>
  <si>
    <t xml:space="preserve">03/20/2018; </t>
  </si>
  <si>
    <t>Condesa</t>
  </si>
  <si>
    <t xml:space="preserve">Jocelyn C. Fabroa; </t>
  </si>
  <si>
    <t xml:space="preserve">09975180752; </t>
  </si>
  <si>
    <t xml:space="preserve">Gleen Parce; ; </t>
  </si>
  <si>
    <t xml:space="preserve">09050042473; ; </t>
  </si>
  <si>
    <t>Gicana, Jemimah</t>
  </si>
  <si>
    <t>speaks in vernaculars, grammar and pron slips, poor thought organization</t>
  </si>
  <si>
    <t>Raven</t>
  </si>
  <si>
    <t>09192494205 / 09975180753</t>
  </si>
  <si>
    <t>Raven_Fabroa@yahoo.com</t>
  </si>
  <si>
    <t>09499607566 / 09975180758</t>
  </si>
  <si>
    <t>7/4/2018 11:20:13 AM</t>
  </si>
  <si>
    <t>FABROA</t>
  </si>
  <si>
    <t>RAVEN</t>
  </si>
  <si>
    <t>CONDESA</t>
  </si>
  <si>
    <t>298302</t>
  </si>
  <si>
    <t>123-C MAGINHAWA ST. FB. HARRISON</t>
  </si>
  <si>
    <t>09975180753</t>
  </si>
  <si>
    <t>Raven_Fabroa@gmail.com</t>
  </si>
  <si>
    <t xml:space="preserve">ACCESS COMPUTER COLLEGE; </t>
  </si>
  <si>
    <t xml:space="preserve">RECTO, MANILA; </t>
  </si>
  <si>
    <t xml:space="preserve">05/30/2018; </t>
  </si>
  <si>
    <t>NARCISSA</t>
  </si>
  <si>
    <t>BALILA</t>
  </si>
  <si>
    <t xml:space="preserve">JOCELYN FABROA; </t>
  </si>
  <si>
    <t xml:space="preserve">09975180758; </t>
  </si>
  <si>
    <t xml:space="preserve">JOY ALARCON; ; </t>
  </si>
  <si>
    <t xml:space="preserve">BUSINESS WOMAN; ; </t>
  </si>
  <si>
    <t xml:space="preserve">PINK &amp;PURPULE SHOP; ; </t>
  </si>
  <si>
    <t xml:space="preserve">09496325133; ; </t>
  </si>
  <si>
    <t>Fabroa, Raven</t>
  </si>
  <si>
    <t>failed in Transcom and TP due to sales / handled comcast / was not able to hit sales target / find it difficukt to handle sales</t>
  </si>
  <si>
    <t>Charito</t>
  </si>
  <si>
    <t>Jao</t>
  </si>
  <si>
    <t>veharie_jp@yahoo.com</t>
  </si>
  <si>
    <t>Carmen Jao</t>
  </si>
  <si>
    <t>Humana , Comcast</t>
  </si>
  <si>
    <t>Sergio</t>
  </si>
  <si>
    <t>7/4/2018 12:01:18 PM</t>
  </si>
  <si>
    <t>298342</t>
  </si>
  <si>
    <t>2956 Dominguez St. Malibay Pasay City</t>
  </si>
  <si>
    <t>06/30/1978</t>
  </si>
  <si>
    <t>9364173601</t>
  </si>
  <si>
    <t>028536037</t>
  </si>
  <si>
    <t>vcharie_jp@yahoo.com</t>
  </si>
  <si>
    <t>33-2546245-6</t>
  </si>
  <si>
    <t>194-413-570</t>
  </si>
  <si>
    <t>190503815811</t>
  </si>
  <si>
    <t>1211-3728-7678</t>
  </si>
  <si>
    <t xml:space="preserve">Sergio </t>
  </si>
  <si>
    <t xml:space="preserve">San Marcelino St. Manila; </t>
  </si>
  <si>
    <t xml:space="preserve">B.S. Accountancy; </t>
  </si>
  <si>
    <t xml:space="preserve">06/03/1996; </t>
  </si>
  <si>
    <t xml:space="preserve">customer contact channels; </t>
  </si>
  <si>
    <t xml:space="preserve">BGC; </t>
  </si>
  <si>
    <t xml:space="preserve">10/26/2016; </t>
  </si>
  <si>
    <t xml:space="preserve">05/01/2018; </t>
  </si>
  <si>
    <t>Felipe</t>
  </si>
  <si>
    <t>Carmen</t>
  </si>
  <si>
    <t xml:space="preserve">Carmen F. Jao; </t>
  </si>
  <si>
    <t xml:space="preserve">02-8536037; </t>
  </si>
  <si>
    <t xml:space="preserve">Alpha Biendo; ; </t>
  </si>
  <si>
    <t xml:space="preserve">Trainor; ; </t>
  </si>
  <si>
    <t xml:space="preserve">9234354315; ; </t>
  </si>
  <si>
    <t>Vergara, Charito</t>
  </si>
  <si>
    <t>Failed Fiber - declined other options; SP: NWB' became a Day 2 NS on her training in Iqor, good comms, seems laidback with no clear course of her career path</t>
  </si>
  <si>
    <t>Linga</t>
  </si>
  <si>
    <t>Shaira</t>
  </si>
  <si>
    <t>Layson</t>
  </si>
  <si>
    <t>shailinga96@gmail.com</t>
  </si>
  <si>
    <t>Kart Hermosura</t>
  </si>
  <si>
    <t>Tmob, Spectrum, Straight Talk</t>
  </si>
  <si>
    <t>7/4/2018 12:14:17 PM</t>
  </si>
  <si>
    <t>LINGA</t>
  </si>
  <si>
    <t>SHAIRA</t>
  </si>
  <si>
    <t>LAYSON</t>
  </si>
  <si>
    <t>298346</t>
  </si>
  <si>
    <t>182 MARISSA ST VILLA CRISTINA SUB</t>
  </si>
  <si>
    <t>6119</t>
  </si>
  <si>
    <t>DITCHING SUBD</t>
  </si>
  <si>
    <t>NEGROS OCCIDENTAL</t>
  </si>
  <si>
    <t>South Upi</t>
  </si>
  <si>
    <t>01/15/1996</t>
  </si>
  <si>
    <t>Victorias City</t>
  </si>
  <si>
    <t>9274005436</t>
  </si>
  <si>
    <t>7177123</t>
  </si>
  <si>
    <t xml:space="preserve">STI COLLEGE; VICTORIAS NATIONAL HIGH SCHOOL; </t>
  </si>
  <si>
    <t xml:space="preserve">BACOLOD CITY; VICTORIAS CITY NEGROS OCCIDENTAL; </t>
  </si>
  <si>
    <t xml:space="preserve">INFORMATION TECHNOLOGY PROGRAM; ; </t>
  </si>
  <si>
    <t xml:space="preserve">03/24/2014; 03/30/2012; </t>
  </si>
  <si>
    <t xml:space="preserve">CONVERGYS ; PANASIATIC; </t>
  </si>
  <si>
    <t xml:space="preserve">BACOLOD CITY; BACOLOD; </t>
  </si>
  <si>
    <t xml:space="preserve">SPECTRUM HSD; STRAIGHTALK; </t>
  </si>
  <si>
    <t xml:space="preserve">11/16/2015; 11/06/2014; </t>
  </si>
  <si>
    <t xml:space="preserve">03/20/2018; 01/19/2015; </t>
  </si>
  <si>
    <t xml:space="preserve">16000; 12000; </t>
  </si>
  <si>
    <t>MA THERESA</t>
  </si>
  <si>
    <t>GOMEZ</t>
  </si>
  <si>
    <t xml:space="preserve">KARL HERMOSURA; </t>
  </si>
  <si>
    <t xml:space="preserve">BOY FRIEND; </t>
  </si>
  <si>
    <t xml:space="preserve">9955078695; </t>
  </si>
  <si>
    <t xml:space="preserve">ALMERA BRETANA; ; </t>
  </si>
  <si>
    <t xml:space="preserve">SUPERVISOR; ; </t>
  </si>
  <si>
    <t xml:space="preserve">CONVERGYS BACOLOD; ; </t>
  </si>
  <si>
    <t xml:space="preserve">92358607096; ; </t>
  </si>
  <si>
    <t xml:space="preserve">for ISM OV(Carlos.Tinio@vxi.com); for iSM OV(Carlos.Tinio@vxi.com); </t>
  </si>
  <si>
    <t>Linga, Shaira</t>
  </si>
  <si>
    <t>grammar and pron slips, low commitment, has a passport appointment, plans to go abroad, plans to go back to studies</t>
  </si>
  <si>
    <t>Combate</t>
  </si>
  <si>
    <t>Tumabao</t>
  </si>
  <si>
    <t>sherwinhenry44@gmail.com</t>
  </si>
  <si>
    <t>Anthony  Delozar</t>
  </si>
  <si>
    <t>7/4/2018 1:16:21 PM</t>
  </si>
  <si>
    <t>COMBATE</t>
  </si>
  <si>
    <t xml:space="preserve">SHERWIN </t>
  </si>
  <si>
    <t>TUMABAO</t>
  </si>
  <si>
    <t>298370</t>
  </si>
  <si>
    <t xml:space="preserve">CARDINAL DASMAVILLE  SUBD. SAMPALOC 1  DASMARINAS CITY CAVITE  </t>
  </si>
  <si>
    <t xml:space="preserve">CENTRO LAL-LO CAGAYAN </t>
  </si>
  <si>
    <t>CAGAYAN</t>
  </si>
  <si>
    <t>10/10/1994</t>
  </si>
  <si>
    <t>Lal-Lo</t>
  </si>
  <si>
    <t xml:space="preserve">FILIPINO </t>
  </si>
  <si>
    <t>09273570839</t>
  </si>
  <si>
    <t xml:space="preserve">23 and above </t>
  </si>
  <si>
    <t xml:space="preserve">UNIVERSITY  OF THE CORDILLERAS  ; CAGAYAN STATE UNIVERSITY  ; LAL-LO NATIONAL  HIGH SCHOOL ; </t>
  </si>
  <si>
    <t xml:space="preserve">Master’s/Doctorate Degree Graduate; Graduate 4 or 5-year course; High School Graduate; </t>
  </si>
  <si>
    <t xml:space="preserve">BAGUIO CITY PHILIPPINES  ; STA. MARIA LAL-LO CAGAYAN ; CENTRO LAL-LO CAGAYAN ; </t>
  </si>
  <si>
    <t xml:space="preserve">BACHELOR  OF LAWS AND LETTERS; AB POLITICAL SCIENCE  ; HIGH SCOOL GRADUATE ; </t>
  </si>
  <si>
    <t xml:space="preserve">12/20/2015; 04/05/2015; 04/05/2007; </t>
  </si>
  <si>
    <t xml:space="preserve">IQOR PHILIPPINES  ; HRD   SINGAPORE  PTE LTD ; </t>
  </si>
  <si>
    <t xml:space="preserve">DASMARINAS CITY CAVITE  ; GENERAL TRIAS CAVITE  ; </t>
  </si>
  <si>
    <t xml:space="preserve">Agent; ; </t>
  </si>
  <si>
    <t xml:space="preserve">Customer Service; ; </t>
  </si>
  <si>
    <t xml:space="preserve">02/01/2017; 03/06/2016; </t>
  </si>
  <si>
    <t xml:space="preserve">06/24/2018; 08/08/2016; </t>
  </si>
  <si>
    <t xml:space="preserve">18 000; 15 000; </t>
  </si>
  <si>
    <t xml:space="preserve">TUMABAO </t>
  </si>
  <si>
    <t xml:space="preserve">LINA  </t>
  </si>
  <si>
    <t xml:space="preserve">RIGON </t>
  </si>
  <si>
    <t xml:space="preserve">ANTHONY  DELOZAR  ; </t>
  </si>
  <si>
    <t xml:space="preserve"> BEST  FRIEND  ; </t>
  </si>
  <si>
    <t xml:space="preserve">099550332998; </t>
  </si>
  <si>
    <t xml:space="preserve">ANTHONY  DELOZAR  ; ANTHONY  DELOZAR  ; </t>
  </si>
  <si>
    <t xml:space="preserve">CUSTOMER  SERVICE REPRESENTATIVE  ; CUSTOMER SERVICE  REPRESENTATIVE  ; </t>
  </si>
  <si>
    <t xml:space="preserve">EPERFORMAX  PASAY CITY 1302; EPERFORMAX PASAY CITY  1302; </t>
  </si>
  <si>
    <t xml:space="preserve">099550323998; 099550323998; </t>
  </si>
  <si>
    <t>Combate, Sherwin</t>
  </si>
  <si>
    <t>TERMED MULTIPLE TIMES DUE TO PERFORMANCE</t>
  </si>
  <si>
    <t>Tee</t>
  </si>
  <si>
    <t>Navat</t>
  </si>
  <si>
    <t>beauteefulgurlkim@gmail.com</t>
  </si>
  <si>
    <t>Leticia Tee</t>
  </si>
  <si>
    <t>medicare, onstar, norton, comcsat, Premium Service account, Yolo</t>
  </si>
  <si>
    <t>7/4/2018 1:22:38 PM</t>
  </si>
  <si>
    <t>298384</t>
  </si>
  <si>
    <t>B66 L24 Stanford St. Metrosouth Village</t>
  </si>
  <si>
    <t>04/14/1987</t>
  </si>
  <si>
    <t>09176340143</t>
  </si>
  <si>
    <t>253391712000</t>
  </si>
  <si>
    <t>jennifer navat tee</t>
  </si>
  <si>
    <t>@geumjendi1</t>
  </si>
  <si>
    <t>promodizer</t>
  </si>
  <si>
    <t xml:space="preserve">Sampaloc Manila; </t>
  </si>
  <si>
    <t xml:space="preserve">04/01/2008; </t>
  </si>
  <si>
    <t xml:space="preserve">Alorica; Teleperformance; Startek ; </t>
  </si>
  <si>
    <t xml:space="preserve">Aphaland Makati; MOA; Eton Cyberpod Ortigas ; </t>
  </si>
  <si>
    <t xml:space="preserve">Technical Support; Technical Support; Customer Service; </t>
  </si>
  <si>
    <t xml:space="preserve">iolo Technologies Premium Services; Norton ; Comcast /Xfinity; </t>
  </si>
  <si>
    <t xml:space="preserve">08/18/2014; 02/10/2014; </t>
  </si>
  <si>
    <t xml:space="preserve">08/18/2017; 05/23/2014; </t>
  </si>
  <si>
    <t xml:space="preserve">Career Growth; Terminated; Career Growth; </t>
  </si>
  <si>
    <t xml:space="preserve">16000 + 2000; 16000 + 2000; 15000 + 2000; </t>
  </si>
  <si>
    <t xml:space="preserve">GCs, freebies every sale; ; GCs; </t>
  </si>
  <si>
    <t>Leticia</t>
  </si>
  <si>
    <t>Amor</t>
  </si>
  <si>
    <t xml:space="preserve">Leticia Tee; </t>
  </si>
  <si>
    <t xml:space="preserve">09565585298; </t>
  </si>
  <si>
    <t xml:space="preserve">Ardhie Panlaqui; ; </t>
  </si>
  <si>
    <t xml:space="preserve">Alorica ; ; </t>
  </si>
  <si>
    <t xml:space="preserve">09178638171; ; </t>
  </si>
  <si>
    <t>Tee, Jennifer</t>
  </si>
  <si>
    <t>Alvarez</t>
  </si>
  <si>
    <t>jonnaalvarez@yahoo.com</t>
  </si>
  <si>
    <t>Jay Alvarez</t>
  </si>
  <si>
    <t>7/4/2018 1:06:49 PM</t>
  </si>
  <si>
    <t>298378</t>
  </si>
  <si>
    <t>2615 Lamayan St Sta Ana. Manila City</t>
  </si>
  <si>
    <t>2615 Lamayan St. Sta Ana Manila</t>
  </si>
  <si>
    <t>03/25/1994</t>
  </si>
  <si>
    <t>Malitbog</t>
  </si>
  <si>
    <t>09270038450</t>
  </si>
  <si>
    <t>sonnalvarez@yahoo.com</t>
  </si>
  <si>
    <t>18,000</t>
  </si>
  <si>
    <t xml:space="preserve">Manila Tytana Colleges; </t>
  </si>
  <si>
    <t xml:space="preserve">Diosdado Macapagal Blvd. Pasay City; </t>
  </si>
  <si>
    <t xml:space="preserve">Business Administration ; </t>
  </si>
  <si>
    <t xml:space="preserve">04/06/2018; </t>
  </si>
  <si>
    <t>Mansilla</t>
  </si>
  <si>
    <t xml:space="preserve">Jey Alvarez; </t>
  </si>
  <si>
    <t xml:space="preserve">09054538215; </t>
  </si>
  <si>
    <t xml:space="preserve">Roderick Guzman; ; </t>
  </si>
  <si>
    <t xml:space="preserve">Professor; ; </t>
  </si>
  <si>
    <t xml:space="preserve">Manila Tytana College; ; </t>
  </si>
  <si>
    <t xml:space="preserve">09088630261; ; </t>
  </si>
  <si>
    <t>Alvarez, Jayson</t>
  </si>
  <si>
    <t>grammar and pron slips, seems trainabl, no BPO experiences, no go to QC</t>
  </si>
  <si>
    <t>Tangonan</t>
  </si>
  <si>
    <t>Omar</t>
  </si>
  <si>
    <t>omar.tangonan@gmail.com</t>
  </si>
  <si>
    <t>7/4/2018 1:18:25 PM</t>
  </si>
  <si>
    <t>Omar Anas</t>
  </si>
  <si>
    <t>298387</t>
  </si>
  <si>
    <t>09273846716</t>
  </si>
  <si>
    <t>Advertisements</t>
  </si>
  <si>
    <t xml:space="preserve">Panpacific University North Philippines; </t>
  </si>
  <si>
    <t xml:space="preserve">Pangasinan; </t>
  </si>
  <si>
    <t xml:space="preserve">03/12/2015; </t>
  </si>
  <si>
    <t xml:space="preserve">Al Abbar Medical and Scientific Supplies; PC Express; </t>
  </si>
  <si>
    <t xml:space="preserve">Dubai; SM North Edsa, QC; </t>
  </si>
  <si>
    <t xml:space="preserve">+971555441330; </t>
  </si>
  <si>
    <t xml:space="preserve">Medical; </t>
  </si>
  <si>
    <t xml:space="preserve">04/21/2016; 06/01/2015; </t>
  </si>
  <si>
    <t xml:space="preserve">04/30/2018; 12/28/2018; </t>
  </si>
  <si>
    <t xml:space="preserve">End of Contract; End of Contract; </t>
  </si>
  <si>
    <t xml:space="preserve">1000 USD; 12000 PHP; </t>
  </si>
  <si>
    <t>Dalwangbayan</t>
  </si>
  <si>
    <t xml:space="preserve">Teresa; </t>
  </si>
  <si>
    <t xml:space="preserve">09273846716; </t>
  </si>
  <si>
    <t>Tangonan, Omar</t>
  </si>
  <si>
    <t>Sausa</t>
  </si>
  <si>
    <t>Diane Camille</t>
  </si>
  <si>
    <t>dianecamilled@yahoo.com</t>
  </si>
  <si>
    <t>Daniel Adrisola</t>
  </si>
  <si>
    <t>7/4/2018 1:17:27 PM</t>
  </si>
  <si>
    <t>sausa</t>
  </si>
  <si>
    <t>diane camille</t>
  </si>
  <si>
    <t>soriano</t>
  </si>
  <si>
    <t>298389</t>
  </si>
  <si>
    <t>44 mangga road zone 1 taguig city</t>
  </si>
  <si>
    <t>44 mangga road taguig city</t>
  </si>
  <si>
    <t>Medina</t>
  </si>
  <si>
    <t>09300530261</t>
  </si>
  <si>
    <t>8694831</t>
  </si>
  <si>
    <t>dianecamilles@yahoo.com</t>
  </si>
  <si>
    <t>ayleen</t>
  </si>
  <si>
    <t>taguba</t>
  </si>
  <si>
    <t xml:space="preserve">daniel adriosula; </t>
  </si>
  <si>
    <t xml:space="preserve">partner; </t>
  </si>
  <si>
    <t xml:space="preserve">09278552499; </t>
  </si>
  <si>
    <t>Sausa, Diane Camille</t>
  </si>
  <si>
    <t>Failed Fiber; trainable comms, with strong ATT BG, handled DTV, was part of support before</t>
  </si>
  <si>
    <t>Pangan</t>
  </si>
  <si>
    <t>Mark Angelo</t>
  </si>
  <si>
    <t>jhelopangan60@gmail.com</t>
  </si>
  <si>
    <t>Lolita Gonzales</t>
  </si>
  <si>
    <t>ATT, DTV,  American Capital Advance</t>
  </si>
  <si>
    <t>7/4/2018 1:36:52 PM</t>
  </si>
  <si>
    <t>298396</t>
  </si>
  <si>
    <t xml:space="preserve">B9 L16 Mallorca st Camella Townhomes San Antonio </t>
  </si>
  <si>
    <t>09277800207</t>
  </si>
  <si>
    <t>cRYSEL</t>
  </si>
  <si>
    <t>Crysel</t>
  </si>
  <si>
    <t xml:space="preserve">Pamantasan ng Lungsod Pasay; Lycee d Regis Marie; </t>
  </si>
  <si>
    <t xml:space="preserve">Pasay City; Parañaque City; </t>
  </si>
  <si>
    <t xml:space="preserve">BS Buss. Ad major in Mgt.; ; </t>
  </si>
  <si>
    <t xml:space="preserve">03/31/2009; 03/31/2006; </t>
  </si>
  <si>
    <t xml:space="preserve">Alorica Philippines; Convergys Philippines; NBM Global Solutions; </t>
  </si>
  <si>
    <t xml:space="preserve">Alphaland southgate mall ; Alabang Northgate cyberzone; Pasay City; </t>
  </si>
  <si>
    <t xml:space="preserve">Technical Support; Customer Service; Operations; </t>
  </si>
  <si>
    <t xml:space="preserve">10/16/2017; 06/24/2015; 08/07/2008; </t>
  </si>
  <si>
    <t xml:space="preserve">06/05/2018; 08/30/2017; 04/30/2015; </t>
  </si>
  <si>
    <t xml:space="preserve">Family Reasons; Career Growth; ; </t>
  </si>
  <si>
    <t xml:space="preserve">19,500; 25,000; 20,000; </t>
  </si>
  <si>
    <t xml:space="preserve">Gov Mandated and healthcard; Gov Mandated and healthcard; Gov Mandated; </t>
  </si>
  <si>
    <t>Basallo</t>
  </si>
  <si>
    <t xml:space="preserve">Lolita Gonzales; </t>
  </si>
  <si>
    <t xml:space="preserve">09277800207; </t>
  </si>
  <si>
    <t>Pangan, Mark Angelo</t>
  </si>
  <si>
    <t>10PM - 11PM</t>
  </si>
  <si>
    <t>Failed Fiber; Declined other options; average comm's, conversant, spontaneous, oldy tone of voice; excellent tenure; can start asap.</t>
  </si>
  <si>
    <t>Sibayan</t>
  </si>
  <si>
    <t>Cagol</t>
  </si>
  <si>
    <t>acs.life64@gmail.com</t>
  </si>
  <si>
    <t>Jocelyn De Guzman</t>
  </si>
  <si>
    <t>sanyo, symantec, ultramobile, samsung, sales/rpoject manager</t>
  </si>
  <si>
    <t>7/4/2018 2:07:49 PM</t>
  </si>
  <si>
    <t>298402</t>
  </si>
  <si>
    <t>B12 L43 Greentown Villas 1 Mambog 3 Bacoor, Cavite</t>
  </si>
  <si>
    <t>B12 L43 Greentown Villas 1 Mambog 3, Bacoor Cavite</t>
  </si>
  <si>
    <t>BOHOL</t>
  </si>
  <si>
    <t>Mandaon</t>
  </si>
  <si>
    <t>06/01/1964</t>
  </si>
  <si>
    <t>Pres. Carlos P. Garcia</t>
  </si>
  <si>
    <t>09228835521</t>
  </si>
  <si>
    <t>03-6655442-3</t>
  </si>
  <si>
    <t>141-985-489-000</t>
  </si>
  <si>
    <t xml:space="preserve">I would also like to apply for non-voice if ever there is an opening. </t>
  </si>
  <si>
    <t xml:space="preserve">University of Perpetual (UPHR); </t>
  </si>
  <si>
    <t xml:space="preserve">Las Pinas City; </t>
  </si>
  <si>
    <t xml:space="preserve">AB Masscom; </t>
  </si>
  <si>
    <t xml:space="preserve">Shore Solutions; Shore Solutions; </t>
  </si>
  <si>
    <t xml:space="preserve">BGC, Taguig; BGC, Taguig City; </t>
  </si>
  <si>
    <t xml:space="preserve">787-1500; 787-1500; </t>
  </si>
  <si>
    <t xml:space="preserve">Agent; Agent; ; </t>
  </si>
  <si>
    <t xml:space="preserve">Customer Service; Customer Service; ; </t>
  </si>
  <si>
    <t xml:space="preserve">Samsung NZ (last acct); Samsung NZ (last acct) ; </t>
  </si>
  <si>
    <t xml:space="preserve">06/26/2006; 06/26/2006; </t>
  </si>
  <si>
    <t xml:space="preserve">02/16/2018; 02/16/2018; </t>
  </si>
  <si>
    <t xml:space="preserve">Personal Reasons; Personal Reasons; ; </t>
  </si>
  <si>
    <t xml:space="preserve">22k plus; 22K plus; ; </t>
  </si>
  <si>
    <t xml:space="preserve">none; none; ; </t>
  </si>
  <si>
    <t>Yana</t>
  </si>
  <si>
    <t>(deceased)</t>
  </si>
  <si>
    <t xml:space="preserve">Jocelyn De Guzman; Marimyl Tillo; </t>
  </si>
  <si>
    <t xml:space="preserve">09054531668; 09275686104/09325406567; </t>
  </si>
  <si>
    <t xml:space="preserve">Kristopher Dalogdog; Elisa Repas; July Tabin; ; n/a; </t>
  </si>
  <si>
    <t xml:space="preserve">TL; agent; agent; ; ; </t>
  </si>
  <si>
    <t xml:space="preserve">Shore Solutions; Shore Solutions; Shore Solutions; ; ; </t>
  </si>
  <si>
    <t xml:space="preserve">09157152236; 09214154687; 09279753111; ; ; </t>
  </si>
  <si>
    <t xml:space="preserve">for ism fiber; average comm's, conversant, spontaneous, oldy tone of voice; excellent tenure; can start asap.
(Andrew.Marzan@vxi.com); for ism fiber; average comm's, conversant, spontaneous, oldy tone of voice; excellent tenure; can start asap.
(Andrew.Marzan@vxi.com); </t>
  </si>
  <si>
    <t>Sibayan, Angelita</t>
  </si>
  <si>
    <t>average comm's, stutters, with a telco background; can start asap</t>
  </si>
  <si>
    <t>Donnie Ray</t>
  </si>
  <si>
    <t>Ferido</t>
  </si>
  <si>
    <t>drfpee@gmail.com</t>
  </si>
  <si>
    <t>Anne Loraine Morano</t>
  </si>
  <si>
    <t>7/4/2018 1:45:20 PM</t>
  </si>
  <si>
    <t>298407</t>
  </si>
  <si>
    <t>Unit 1408 Cityland shaw, Shaw Boulevard, Mandaluyong City</t>
  </si>
  <si>
    <t>1940</t>
  </si>
  <si>
    <t>287 Antiporda street, pila pila</t>
  </si>
  <si>
    <t>08/31/1984</t>
  </si>
  <si>
    <t>Rizal</t>
  </si>
  <si>
    <t>09774745064</t>
  </si>
  <si>
    <t xml:space="preserve">Mandaluyong city; </t>
  </si>
  <si>
    <t xml:space="preserve">GLS PTY Inc; </t>
  </si>
  <si>
    <t xml:space="preserve">32f One Corporate center, Ortigas center, Pasig city; </t>
  </si>
  <si>
    <t xml:space="preserve">04/14/2014; </t>
  </si>
  <si>
    <t xml:space="preserve">12/29/2017; </t>
  </si>
  <si>
    <t>Girlie</t>
  </si>
  <si>
    <t>Cenidoza</t>
  </si>
  <si>
    <t xml:space="preserve">Anne Loraine Morano; </t>
  </si>
  <si>
    <t xml:space="preserve">09069663325; </t>
  </si>
  <si>
    <t xml:space="preserve">Cesar Tolentino; ; </t>
  </si>
  <si>
    <t xml:space="preserve">Business Analyst; ; </t>
  </si>
  <si>
    <t xml:space="preserve">09175374676; ; </t>
  </si>
  <si>
    <t>07/19/2018</t>
  </si>
  <si>
    <t xml:space="preserve">for ism fiber ov; average comm's, stutters, with a telco background; can start asap
(Andrew.Marzan@vxi.com); for ism fiber ov; average comm's, stutters, with a telco background; can start asap
(Andrew.Marzan@vxi.com); </t>
  </si>
  <si>
    <t>Peralta, Donnie Ray</t>
  </si>
  <si>
    <t>for ISM OV, SP - no sales / can start asap</t>
  </si>
  <si>
    <t>Amigable</t>
  </si>
  <si>
    <t>Maria Kristia</t>
  </si>
  <si>
    <t>kristiamartin13@gmail.com</t>
  </si>
  <si>
    <t>Mark Amigable</t>
  </si>
  <si>
    <t>wallmart, sprint</t>
  </si>
  <si>
    <t>Shann Jamoles</t>
  </si>
  <si>
    <t>7/4/2018 1:59:02 PM</t>
  </si>
  <si>
    <t>298421</t>
  </si>
  <si>
    <t>Blk223 Lot8 Ph5 Paliparan3</t>
  </si>
  <si>
    <t>03/30/1997</t>
  </si>
  <si>
    <t>09509041877</t>
  </si>
  <si>
    <t>000000</t>
  </si>
  <si>
    <t>SHANN JAMOLES</t>
  </si>
  <si>
    <t>Baes</t>
  </si>
  <si>
    <t>Marilou</t>
  </si>
  <si>
    <t>Bernales</t>
  </si>
  <si>
    <t xml:space="preserve">Mark Adrian Amigable; </t>
  </si>
  <si>
    <t xml:space="preserve">09509041876; </t>
  </si>
  <si>
    <t xml:space="preserve">for ISM OV, SP - no sales / can start asap
(Carlos.Tinio@vxi.com); for ISM OV, SP - no sales / can start asap
(Carlos.Tinio@vxi.com); </t>
  </si>
  <si>
    <t>Amigable, Maria Kristia</t>
  </si>
  <si>
    <t>s2, no go to MKT/QC</t>
  </si>
  <si>
    <t>Tepace</t>
  </si>
  <si>
    <t>Rudy Carlo</t>
  </si>
  <si>
    <t>Lagman</t>
  </si>
  <si>
    <t>camiyuki007@gmail.com</t>
  </si>
  <si>
    <t>Judith Kristine Tepace</t>
  </si>
  <si>
    <t>Bioware, Cheetah / uber</t>
  </si>
  <si>
    <t>7/4/2018 2:08:10 PM</t>
  </si>
  <si>
    <t>tepace</t>
  </si>
  <si>
    <t>rudy carlo</t>
  </si>
  <si>
    <t>lagman</t>
  </si>
  <si>
    <t>298423</t>
  </si>
  <si>
    <t>bldg 8 unit 2f woodsville viverde mansion paranaque city</t>
  </si>
  <si>
    <t>2006</t>
  </si>
  <si>
    <t>purok 2 #27 benedicto floridablanca pamapanga</t>
  </si>
  <si>
    <t>Sapa-Sapa</t>
  </si>
  <si>
    <t>10/07/1989</t>
  </si>
  <si>
    <t>Floridablanca</t>
  </si>
  <si>
    <t>09558468791</t>
  </si>
  <si>
    <t xml:space="preserve">don honorio ventura technical state university; </t>
  </si>
  <si>
    <t xml:space="preserve">bacolor pampanga; </t>
  </si>
  <si>
    <t xml:space="preserve">diploma in computer technician; </t>
  </si>
  <si>
    <t xml:space="preserve">telus international phil.; </t>
  </si>
  <si>
    <t xml:space="preserve">mckinley exchange ayala; </t>
  </si>
  <si>
    <t xml:space="preserve">01/11/2018; </t>
  </si>
  <si>
    <t xml:space="preserve">20.000; </t>
  </si>
  <si>
    <t>celia</t>
  </si>
  <si>
    <t>zarate</t>
  </si>
  <si>
    <t xml:space="preserve">judith kristine tepace; </t>
  </si>
  <si>
    <t xml:space="preserve">wife; </t>
  </si>
  <si>
    <t xml:space="preserve">09178496645; </t>
  </si>
  <si>
    <t>Tepace, Rudy Carlo</t>
  </si>
  <si>
    <t>Terminated in all Aloria ATT Uverse; only handled 2 mos.</t>
  </si>
  <si>
    <t>Bandril</t>
  </si>
  <si>
    <t>John Leonardo</t>
  </si>
  <si>
    <t>Tengco</t>
  </si>
  <si>
    <t>bandriljohnleonardo@yahoo.com</t>
  </si>
  <si>
    <t>Lolita Bandril</t>
  </si>
  <si>
    <t>ATT Uverse/Saleforce/Nuance</t>
  </si>
  <si>
    <t>7/4/2018 2:42:41 PM</t>
  </si>
  <si>
    <t>John Leonard</t>
  </si>
  <si>
    <t>298429</t>
  </si>
  <si>
    <t>2176 - K Singalong St. Malate, Manila</t>
  </si>
  <si>
    <t>10/10/1989</t>
  </si>
  <si>
    <t>09258132011</t>
  </si>
  <si>
    <t>2566158</t>
  </si>
  <si>
    <t>bandriljohnleonard@yahoo.com</t>
  </si>
  <si>
    <t>20,000 - 23,000</t>
  </si>
  <si>
    <t xml:space="preserve">AMA Computer College ; AMA Computer College ; University of Makati; </t>
  </si>
  <si>
    <t xml:space="preserve">College Undergraduate; College Undergraduate; College Undergraduate; </t>
  </si>
  <si>
    <t xml:space="preserve">Sta. Mesa; San Juan; ; </t>
  </si>
  <si>
    <t xml:space="preserve">Bachelor of Science in Information Technology; Bachelor of Science in Computer Science; Bachelor of Science in Nursing; </t>
  </si>
  <si>
    <t xml:space="preserve">01/10/2017; 09/10/2007; 12/20/2006; </t>
  </si>
  <si>
    <t xml:space="preserve">Sykes Asia; Altisource; Stream Global Services; Alorica; </t>
  </si>
  <si>
    <t xml:space="preserve">Quezon City - Gilmore; Pasay; Makati; Makati; </t>
  </si>
  <si>
    <t xml:space="preserve">Technical Support; Others; Technical Support; Technical Support; </t>
  </si>
  <si>
    <t xml:space="preserve">07/16/2015; 09/10/2014; 12/02/2012; 09/06/2012; </t>
  </si>
  <si>
    <t xml:space="preserve">12/22/2015; 01/20/2015; 05/15/2014; 11/15/2012; </t>
  </si>
  <si>
    <t xml:space="preserve">Personal Reasons; Others; Others; Failed Training; </t>
  </si>
  <si>
    <t xml:space="preserve">18,000; 20,000; 25,000; 19,000; </t>
  </si>
  <si>
    <t xml:space="preserve">Medical and life insurance; Medical and Life insurance; Medical and Life Insurance; none; </t>
  </si>
  <si>
    <t>Manabat</t>
  </si>
  <si>
    <t xml:space="preserve">Lolita Bandril; </t>
  </si>
  <si>
    <t xml:space="preserve">2566158; </t>
  </si>
  <si>
    <t>Bandril, John Leonardo</t>
  </si>
  <si>
    <t>Passed Fiber; excellent comms, perky and confident</t>
  </si>
  <si>
    <t>Remo</t>
  </si>
  <si>
    <t>Trinity</t>
  </si>
  <si>
    <t>Atacador</t>
  </si>
  <si>
    <t>trinityremo@gmail.com</t>
  </si>
  <si>
    <t>Sherwin Anda</t>
  </si>
  <si>
    <t>Comcast, Wyndham</t>
  </si>
  <si>
    <t>Ashley Javier</t>
  </si>
  <si>
    <t>7/4/2018 2:35:41 PM</t>
  </si>
  <si>
    <t>298435</t>
  </si>
  <si>
    <t>909 b tramo rd, Brgy. Daniel Fajardo</t>
  </si>
  <si>
    <t>06/11/1995</t>
  </si>
  <si>
    <t>09155124974</t>
  </si>
  <si>
    <t>Ashey Klaresse P. Javier</t>
  </si>
  <si>
    <t xml:space="preserve">PUP Sta. Mesa; </t>
  </si>
  <si>
    <t xml:space="preserve">Sta. Mesa, Manila; </t>
  </si>
  <si>
    <t xml:space="preserve">Bachelor of Art/ Bachelor in Broadcast Communication; </t>
  </si>
  <si>
    <t xml:space="preserve">03/31/2016; </t>
  </si>
  <si>
    <t xml:space="preserve">09178902327; </t>
  </si>
  <si>
    <t xml:space="preserve">07/01/2018; </t>
  </si>
  <si>
    <t xml:space="preserve">21k; </t>
  </si>
  <si>
    <t>Filomena</t>
  </si>
  <si>
    <t xml:space="preserve">                                                                                                    </t>
  </si>
  <si>
    <t xml:space="preserve">Sherwin B Andes; </t>
  </si>
  <si>
    <t xml:space="preserve">09776838920; </t>
  </si>
  <si>
    <t xml:space="preserve">Maria Teresa P Buen; Ashley Klaresse P Javier; </t>
  </si>
  <si>
    <t xml:space="preserve">Sales Associates; CSR; </t>
  </si>
  <si>
    <t xml:space="preserve">Nissan; VXI MOA; </t>
  </si>
  <si>
    <t xml:space="preserve">09057598529; 09084900493; </t>
  </si>
  <si>
    <t>Remo, Trinity</t>
  </si>
  <si>
    <t>trainable comms, short stints, always aiming for a highe compensation</t>
  </si>
  <si>
    <t>Baja</t>
  </si>
  <si>
    <t>Paul John</t>
  </si>
  <si>
    <t>Ricablanca</t>
  </si>
  <si>
    <t>prince.esuthanasia15@yahoo.com</t>
  </si>
  <si>
    <t>Sony, Iphone, CitiFinancial, Dish, SiriusXM. Energy Australia. Morgan and Stanley, Paypal, Netflix</t>
  </si>
  <si>
    <t>7/4/2018 2:45:05 PM</t>
  </si>
  <si>
    <t>298433</t>
  </si>
  <si>
    <t>2515B golden hope village antonio rivera st tondo manila</t>
  </si>
  <si>
    <t>1809</t>
  </si>
  <si>
    <t>32 Sampaguita st Sunnyville 3 Subd Fortune Marikina  City</t>
  </si>
  <si>
    <t>Marikina</t>
  </si>
  <si>
    <t>09202832835</t>
  </si>
  <si>
    <t>00000000</t>
  </si>
  <si>
    <t>prince.euthanasia@gmail.com</t>
  </si>
  <si>
    <t>job Caravan</t>
  </si>
  <si>
    <t xml:space="preserve">Pamantasan Ng  Lungsod ng Marikina; </t>
  </si>
  <si>
    <t xml:space="preserve">Concepcion UNo MArikina City; </t>
  </si>
  <si>
    <t xml:space="preserve">Nursing; </t>
  </si>
  <si>
    <t xml:space="preserve">04/04/2008; </t>
  </si>
  <si>
    <t xml:space="preserve">24-7intouch inc; Sutherland Global; Results companies; Teletech; WNS GLOBAL; Reults ; IBM/CONCENTRIX; alorica; </t>
  </si>
  <si>
    <t xml:space="preserve">Katipunan ave. Quezon City; Makati ave; Cainta Rizal; Mandaluyong; Quezon city; Cainta Rizal; quezon city; PaSIG cITY; </t>
  </si>
  <si>
    <t xml:space="preserve">000000000; 00000000; 00000000; 000000; 0000000; 000000; 000000; 0000000; </t>
  </si>
  <si>
    <t xml:space="preserve">Agent; Agent; Agent; Agent; Agent; Agent; Agent; Agent; </t>
  </si>
  <si>
    <t xml:space="preserve">Customer Service; Financial; Sales; Financial; Financial; Customer Service; Customer Service; Technical Support; </t>
  </si>
  <si>
    <t xml:space="preserve">streaming; online payment; </t>
  </si>
  <si>
    <t xml:space="preserve">01/06/2017; 03/07/2016; 11/06/2015; 08/03/2015; 10/06/2014; 03/04/2013; 05/08/2008; 04/02/2007; </t>
  </si>
  <si>
    <t xml:space="preserve">06/02/2018; 06/08/2016; 03/14/2016; 11/05/2015; 05/11/2015; 10/07/2013; 03/04/2013; 11/12/2007; </t>
  </si>
  <si>
    <t xml:space="preserve">Proximity; Proximity; Seasonal Acount; Seasonal Acount; Salary; ; Salary; Account Pulled Out; </t>
  </si>
  <si>
    <t xml:space="preserve">24700; 21000; 23000; 23000; 18000; 20000; 20000; 15000; </t>
  </si>
  <si>
    <t xml:space="preserve">hmo; hmo; none; none; hmo; hmo; ; HMO; </t>
  </si>
  <si>
    <t>Profiteza</t>
  </si>
  <si>
    <t>Rasco</t>
  </si>
  <si>
    <t xml:space="preserve">Rosette Forte; </t>
  </si>
  <si>
    <t xml:space="preserve">09424662503; </t>
  </si>
  <si>
    <t>Baja, Paul John</t>
  </si>
  <si>
    <t>Passed Fiber; Good comms; extensive billing and sales BG</t>
  </si>
  <si>
    <t>Carbonell</t>
  </si>
  <si>
    <t>Darlene Kay</t>
  </si>
  <si>
    <t>Apolonio</t>
  </si>
  <si>
    <t>enelradcarbonell@gmail.com</t>
  </si>
  <si>
    <t>Jesreel Carbonell</t>
  </si>
  <si>
    <t>7/4/2018 3:01:42 PM</t>
  </si>
  <si>
    <t>Darlene</t>
  </si>
  <si>
    <t>298450</t>
  </si>
  <si>
    <t>570D Brgy. Estanislao Malibay</t>
  </si>
  <si>
    <t>140 Zamora St. Villanueva</t>
  </si>
  <si>
    <t>03/02/1993</t>
  </si>
  <si>
    <t>09063248720</t>
  </si>
  <si>
    <t>3451942400</t>
  </si>
  <si>
    <t>50012911300000</t>
  </si>
  <si>
    <t>052015438665</t>
  </si>
  <si>
    <t>121146122087</t>
  </si>
  <si>
    <t>25000-28000</t>
  </si>
  <si>
    <t xml:space="preserve">University of Luzon; </t>
  </si>
  <si>
    <t xml:space="preserve">Dagupan; </t>
  </si>
  <si>
    <t xml:space="preserve">Teletech; </t>
  </si>
  <si>
    <t xml:space="preserve">Quezon City; </t>
  </si>
  <si>
    <t xml:space="preserve">Verizon; </t>
  </si>
  <si>
    <t xml:space="preserve">08/14/2015; </t>
  </si>
  <si>
    <t>Flordeliza</t>
  </si>
  <si>
    <t xml:space="preserve">Jesreel Carbonell; </t>
  </si>
  <si>
    <t xml:space="preserve">09958931554; </t>
  </si>
  <si>
    <t xml:space="preserve">John David Hillario; ; </t>
  </si>
  <si>
    <t xml:space="preserve">Teletech /Quezon City; ; </t>
  </si>
  <si>
    <t xml:space="preserve">09177008979; ; </t>
  </si>
  <si>
    <t>Carbonell, Darlene Kay</t>
  </si>
  <si>
    <t>with pending fiscal case beacaue of ex partner - went awol - no to makati</t>
  </si>
  <si>
    <t>Paglicawan</t>
  </si>
  <si>
    <t>Trysty</t>
  </si>
  <si>
    <t>Deang</t>
  </si>
  <si>
    <t>trystypaglicawan@gmail.com</t>
  </si>
  <si>
    <t>Tirso Pagcaliwan</t>
  </si>
  <si>
    <t>Cajun Moreno</t>
  </si>
  <si>
    <t>7/4/2018 2:54:25 PM</t>
  </si>
  <si>
    <t>paglicaan</t>
  </si>
  <si>
    <t>trysty</t>
  </si>
  <si>
    <t xml:space="preserve">deang </t>
  </si>
  <si>
    <t>298455</t>
  </si>
  <si>
    <t>b4 l32 greentown village mambog II bacoor cavite</t>
  </si>
  <si>
    <t>05/28/1989</t>
  </si>
  <si>
    <t>09083019817</t>
  </si>
  <si>
    <t>cajun moreno</t>
  </si>
  <si>
    <t xml:space="preserve">National University; </t>
  </si>
  <si>
    <t xml:space="preserve">BS Civil Engineering; </t>
  </si>
  <si>
    <t xml:space="preserve">03/01/2005; </t>
  </si>
  <si>
    <t xml:space="preserve">Iqor; Teleperformance; </t>
  </si>
  <si>
    <t xml:space="preserve">SM Dasmarinas; Greenfield Dsitrict Pasig City; </t>
  </si>
  <si>
    <t xml:space="preserve">11/01/2017; 06/01/2013; </t>
  </si>
  <si>
    <t xml:space="preserve">07/04/2018; 12/01/2017; </t>
  </si>
  <si>
    <t xml:space="preserve">Salary; Health Issue; </t>
  </si>
  <si>
    <t xml:space="preserve">15000; ; </t>
  </si>
  <si>
    <t>Castillo</t>
  </si>
  <si>
    <t xml:space="preserve">Paglicawan; </t>
  </si>
  <si>
    <t xml:space="preserve">Tirso; </t>
  </si>
  <si>
    <t xml:space="preserve">09997316860; </t>
  </si>
  <si>
    <t>Paglicawan, Trysty</t>
  </si>
  <si>
    <t>s2, no to mkt and qc</t>
  </si>
  <si>
    <t>Dexter John</t>
  </si>
  <si>
    <t>Taspis</t>
  </si>
  <si>
    <t>doriaflorendo@yahoo.com</t>
  </si>
  <si>
    <t>Josepyn Taspis</t>
  </si>
  <si>
    <t>Walter Elli Catubig</t>
  </si>
  <si>
    <t>7/4/2018 3:12:41 PM</t>
  </si>
  <si>
    <t xml:space="preserve">Dexter John </t>
  </si>
  <si>
    <t xml:space="preserve">Tagpis </t>
  </si>
  <si>
    <t>298466</t>
  </si>
  <si>
    <t>1168 sta clara St, Sampaloc Manila</t>
  </si>
  <si>
    <t>1006</t>
  </si>
  <si>
    <t>Carigara Leyte</t>
  </si>
  <si>
    <t>05/04/1995</t>
  </si>
  <si>
    <t>La Carlota City</t>
  </si>
  <si>
    <t xml:space="preserve">Pilipino </t>
  </si>
  <si>
    <t>09770498438</t>
  </si>
  <si>
    <t>5626923</t>
  </si>
  <si>
    <t>doriaflorenda@yahoo.com</t>
  </si>
  <si>
    <t xml:space="preserve">21 </t>
  </si>
  <si>
    <t>Employee Referral Program - VXI Employee Referral Page</t>
  </si>
  <si>
    <t>Walter Elli H. Catubig</t>
  </si>
  <si>
    <t xml:space="preserve">National Teacher College ; </t>
  </si>
  <si>
    <t xml:space="preserve">Quiapo Manila; </t>
  </si>
  <si>
    <t xml:space="preserve">Bsed-English; </t>
  </si>
  <si>
    <t xml:space="preserve">08/18/2017; </t>
  </si>
  <si>
    <t xml:space="preserve">05/14/2018; </t>
  </si>
  <si>
    <t xml:space="preserve">19000; </t>
  </si>
  <si>
    <t>Quinagutan</t>
  </si>
  <si>
    <t xml:space="preserve">Jocelyn </t>
  </si>
  <si>
    <t>Tagpis</t>
  </si>
  <si>
    <t xml:space="preserve">Jocelyn Tagpis; </t>
  </si>
  <si>
    <t xml:space="preserve">09468520885; </t>
  </si>
  <si>
    <t xml:space="preserve">Leah Riconalla; Walter Elli H. Catubig; </t>
  </si>
  <si>
    <t xml:space="preserve">Transistion Adcovate ; CSR; </t>
  </si>
  <si>
    <t xml:space="preserve">Convergys; VXI; </t>
  </si>
  <si>
    <t xml:space="preserve">09278955420; ; </t>
  </si>
  <si>
    <t>Florendo, Dexter John</t>
  </si>
  <si>
    <t>Failed Fiber; Declined other options; , SP - skill set / can start asap</t>
  </si>
  <si>
    <t>Liguaton</t>
  </si>
  <si>
    <t>Drayzon Petrovech</t>
  </si>
  <si>
    <t>Altagracia</t>
  </si>
  <si>
    <t>dewayzeli@gmail.com</t>
  </si>
  <si>
    <t>Dominic Liguaton</t>
  </si>
  <si>
    <t>7/4/2018 3:08:39 PM</t>
  </si>
  <si>
    <t>Drayzon Petrovich</t>
  </si>
  <si>
    <t>298464</t>
  </si>
  <si>
    <t xml:space="preserve">Block 29 Lot 29 Village Park Langkaan 1 Dasmarinas Cavite </t>
  </si>
  <si>
    <t>03/24/1996</t>
  </si>
  <si>
    <t>09653072487</t>
  </si>
  <si>
    <t>.</t>
  </si>
  <si>
    <t xml:space="preserve">St.Joseph Academy of Dasmarinas ; Sti College of  Dasmarinas ; </t>
  </si>
  <si>
    <t xml:space="preserve">Langkaan 1 Dasmarinas Cavite; Dasmarinas Cavite; </t>
  </si>
  <si>
    <t xml:space="preserve">; BSIT; </t>
  </si>
  <si>
    <t xml:space="preserve">03/15/2013; 03/25/2016; </t>
  </si>
  <si>
    <t xml:space="preserve">12/15/2015; </t>
  </si>
  <si>
    <t xml:space="preserve">01/15/2017; </t>
  </si>
  <si>
    <t>Villero</t>
  </si>
  <si>
    <t xml:space="preserve">Dominic Liguaton; </t>
  </si>
  <si>
    <t xml:space="preserve">09102838804; </t>
  </si>
  <si>
    <t xml:space="preserve">Geraldine Barlan ; </t>
  </si>
  <si>
    <t xml:space="preserve">CSR; </t>
  </si>
  <si>
    <t xml:space="preserve">ALorica/makati city ; </t>
  </si>
  <si>
    <t xml:space="preserve">09662258748; </t>
  </si>
  <si>
    <t xml:space="preserve">for ISM OV, SP - skill set / can start asap
(Carlos.Tinio@vxi.com); for ISM OV, SP - skill set / can start asap
(Carlos.Tinio@vxi.com); </t>
  </si>
  <si>
    <t>Liguaton, Drayzon Petrovech</t>
  </si>
  <si>
    <t>Bonares</t>
  </si>
  <si>
    <t>Nobelle Anne</t>
  </si>
  <si>
    <t>Dumale</t>
  </si>
  <si>
    <t>belleseramob1990@gmail.com</t>
  </si>
  <si>
    <t>Evelyn Bonares</t>
  </si>
  <si>
    <t>7/4/2018 3:12:38 PM</t>
  </si>
  <si>
    <t>298463</t>
  </si>
  <si>
    <t>100-D Cembo Kalayaan Ext.</t>
  </si>
  <si>
    <t>Ramirez St. Brgy. Bonafal West</t>
  </si>
  <si>
    <t>09361111124</t>
  </si>
  <si>
    <t>belleseranob1990@gmail.com</t>
  </si>
  <si>
    <t>25k-30k</t>
  </si>
  <si>
    <t xml:space="preserve">n/a </t>
  </si>
  <si>
    <t xml:space="preserve">Nueva Vizcaya State University; </t>
  </si>
  <si>
    <t xml:space="preserve">Bayombong Nueva Vizcaya; </t>
  </si>
  <si>
    <t xml:space="preserve">BS in Hospitality Management major in Travel Management; </t>
  </si>
  <si>
    <t xml:space="preserve">04/16/2014; </t>
  </si>
  <si>
    <t xml:space="preserve">06/27/2016; </t>
  </si>
  <si>
    <t xml:space="preserve">07/04/2018; </t>
  </si>
  <si>
    <t xml:space="preserve">Evelyn Bonares; </t>
  </si>
  <si>
    <t xml:space="preserve">09357208402; </t>
  </si>
  <si>
    <t xml:space="preserve">Leah Riconalla; </t>
  </si>
  <si>
    <t xml:space="preserve">Transition Advocate; </t>
  </si>
  <si>
    <t xml:space="preserve">Convergys G5, Makati; </t>
  </si>
  <si>
    <t xml:space="preserve">09278955420; </t>
  </si>
  <si>
    <t>Bonares, Nobelle Anne</t>
  </si>
  <si>
    <t>Passed Fiber; Good comms; good tenure. With sales and billing BG from a Telco account</t>
  </si>
  <si>
    <t>Rada</t>
  </si>
  <si>
    <t>Delgaco</t>
  </si>
  <si>
    <t>mhajho88@hotmail.com</t>
  </si>
  <si>
    <t>Juan Larroza Jr.</t>
  </si>
  <si>
    <t>Cricket/Humana</t>
  </si>
  <si>
    <t>7/4/2018 3:13:10 PM</t>
  </si>
  <si>
    <t>298468</t>
  </si>
  <si>
    <t>2381 Alejo Aquino St., Singalong Manila</t>
  </si>
  <si>
    <t>11/07/1988</t>
  </si>
  <si>
    <t>Balatan</t>
  </si>
  <si>
    <t>09777552983</t>
  </si>
  <si>
    <t>025258394</t>
  </si>
  <si>
    <t>Indicate event location</t>
  </si>
  <si>
    <t xml:space="preserve">Universtiy of Saint Anthony; </t>
  </si>
  <si>
    <t xml:space="preserve">San Miguel Iriga City; </t>
  </si>
  <si>
    <t xml:space="preserve">Bachelor of Science in Commerce; </t>
  </si>
  <si>
    <t xml:space="preserve">UnitedHealth Group Solutions; Xerox Business Services; Aditya Birla Minacs; </t>
  </si>
  <si>
    <t xml:space="preserve">Taguig City; Pasay City; Makati City; </t>
  </si>
  <si>
    <t xml:space="preserve">Payment Resolution Specialists; Guardian Life Insurance; Clearwire/ Cricket; </t>
  </si>
  <si>
    <t xml:space="preserve">06/15/2016; 07/07/2014; 05/30/2011; </t>
  </si>
  <si>
    <t xml:space="preserve">09/26/2017; 04/23/2016; 06/30/2013; </t>
  </si>
  <si>
    <t xml:space="preserve">Others; Account Pulled Out; Others; </t>
  </si>
  <si>
    <t xml:space="preserve">25000; 22000; 20000; </t>
  </si>
  <si>
    <t>Mercy</t>
  </si>
  <si>
    <t>Ruin</t>
  </si>
  <si>
    <t xml:space="preserve">Juan Larroza Jr.; </t>
  </si>
  <si>
    <t xml:space="preserve">09166620613; </t>
  </si>
  <si>
    <t xml:space="preserve">passed II(Patrick.Bajamunde@vxi.com); Passed ID(Patrick.Bajamunde@vxi.com); </t>
  </si>
  <si>
    <t>Rada, Marjorie</t>
  </si>
  <si>
    <t>Passed Fiber; good comms, good thought organization, for ISM OV, strong financial BG</t>
  </si>
  <si>
    <t>Sayson</t>
  </si>
  <si>
    <t>Biendia</t>
  </si>
  <si>
    <t>ojohiromi@gmail.com</t>
  </si>
  <si>
    <t>Angelo Sayson</t>
  </si>
  <si>
    <t>Allied Financia, Citibank, Capital One, JBL</t>
  </si>
  <si>
    <t>7/4/2018 4:07:30 PM</t>
  </si>
  <si>
    <t>SAYSON</t>
  </si>
  <si>
    <t>MICHELLE</t>
  </si>
  <si>
    <t>BUENDIA</t>
  </si>
  <si>
    <t>298490</t>
  </si>
  <si>
    <t>LAS PINAS</t>
  </si>
  <si>
    <t>LAS PINAS CITY</t>
  </si>
  <si>
    <t>12/09/1979</t>
  </si>
  <si>
    <t>09352072462</t>
  </si>
  <si>
    <t>OJOHIROMI@GMAIL.COM</t>
  </si>
  <si>
    <t>ANGELICA ALEGRE</t>
  </si>
  <si>
    <t xml:space="preserve">SAN SEBASTIAN COLLEGE RECOLLETOS; </t>
  </si>
  <si>
    <t xml:space="preserve">CAVITE CITY; </t>
  </si>
  <si>
    <t xml:space="preserve">BS COMPUTER SCIENCE; </t>
  </si>
  <si>
    <t xml:space="preserve">04/20/1998; </t>
  </si>
  <si>
    <t xml:space="preserve">GENPACT SERVICES LLC; CAPITAL ONE PHILS.; SYKES ASIA; </t>
  </si>
  <si>
    <t xml:space="preserve">NORTHGATE ALABANG MUNTINLUPA CITY; NORTHGATE ALABANG MUNTINLUPA CITY; ALABANG MUNTINLUPA CITY; </t>
  </si>
  <si>
    <t xml:space="preserve">Financial; Financial; Technical Support; </t>
  </si>
  <si>
    <t xml:space="preserve">05/25/2009; 08/16/2016; 10/16/2017; </t>
  </si>
  <si>
    <t xml:space="preserve">08/15/2016; 05/19/2017; 03/19/2018; </t>
  </si>
  <si>
    <t xml:space="preserve">Career Growth; Family Reasons; Account Pulled Out; </t>
  </si>
  <si>
    <t xml:space="preserve">27,070; 28,000; 23,000; </t>
  </si>
  <si>
    <t xml:space="preserve">; FREE HMO 2 DEPENDENTS; FREE HMO 2 DEPENDENTS; </t>
  </si>
  <si>
    <t>EVA</t>
  </si>
  <si>
    <t>BRIONES</t>
  </si>
  <si>
    <t xml:space="preserve">ANGELO SAYSON; </t>
  </si>
  <si>
    <t xml:space="preserve">09478189044; </t>
  </si>
  <si>
    <t xml:space="preserve">YUKI AOKI; </t>
  </si>
  <si>
    <t xml:space="preserve">MANAGER; </t>
  </si>
  <si>
    <t xml:space="preserve">CAPITAL ONE PHILS./ ALABANG MUNTINLUPA CITY; </t>
  </si>
  <si>
    <t xml:space="preserve">09178158262; </t>
  </si>
  <si>
    <t>Sayson, Michelle</t>
  </si>
  <si>
    <t>NI - Offer (II)</t>
  </si>
  <si>
    <t>Failed Fiber; will think about the offer / will review billing</t>
  </si>
  <si>
    <t>Peñalosa</t>
  </si>
  <si>
    <t>Clint</t>
  </si>
  <si>
    <t>clint.arsenal@gmail.com</t>
  </si>
  <si>
    <t>Marlita Peñalosa</t>
  </si>
  <si>
    <t>Telstra</t>
  </si>
  <si>
    <t>7/4/2018 4:19:13 PM</t>
  </si>
  <si>
    <t>Penalosa</t>
  </si>
  <si>
    <t>298498</t>
  </si>
  <si>
    <t>2131</t>
  </si>
  <si>
    <t>Brgy. Sto Tomas</t>
  </si>
  <si>
    <t>Pandami</t>
  </si>
  <si>
    <t>04/01/1972</t>
  </si>
  <si>
    <t>09050840245</t>
  </si>
  <si>
    <t>1004238958</t>
  </si>
  <si>
    <t>292406717</t>
  </si>
  <si>
    <t>butogski@outlook.com</t>
  </si>
  <si>
    <t>30</t>
  </si>
  <si>
    <t xml:space="preserve">Zamboanga Polytechnique School; </t>
  </si>
  <si>
    <t xml:space="preserve">Pueblo st. Zamboanga City; </t>
  </si>
  <si>
    <t xml:space="preserve">Compurter System Technician; </t>
  </si>
  <si>
    <t xml:space="preserve">04/02/1972; </t>
  </si>
  <si>
    <t xml:space="preserve">5 Ecom Bldg.Mall of Asia Complex, Pasay City; </t>
  </si>
  <si>
    <t xml:space="preserve">9027200; </t>
  </si>
  <si>
    <t xml:space="preserve">Complaint; </t>
  </si>
  <si>
    <t xml:space="preserve">12/22/2014; </t>
  </si>
  <si>
    <t xml:space="preserve">27; </t>
  </si>
  <si>
    <t>Marlita</t>
  </si>
  <si>
    <t>Davis</t>
  </si>
  <si>
    <t xml:space="preserve">Marlita M. Penalosa; </t>
  </si>
  <si>
    <t xml:space="preserve">09356434605; </t>
  </si>
  <si>
    <t xml:space="preserve">Chito Penalosa; ; </t>
  </si>
  <si>
    <t xml:space="preserve">Manager; ; </t>
  </si>
  <si>
    <t xml:space="preserve">Accenture; ; </t>
  </si>
  <si>
    <t xml:space="preserve">09176890158; ; </t>
  </si>
  <si>
    <t>Peñalosa, Clint</t>
  </si>
  <si>
    <t>Good comms; good tenure. With sales and billing BG from a Telco account</t>
  </si>
  <si>
    <t>Bravo</t>
  </si>
  <si>
    <t>Aguedo</t>
  </si>
  <si>
    <t>Sison</t>
  </si>
  <si>
    <t>b.agueda@gmail.com</t>
  </si>
  <si>
    <t>Arsenia Bravo</t>
  </si>
  <si>
    <t>DTV/Sally May/Telstra</t>
  </si>
  <si>
    <t>7/4/2018 4:23:32 PM</t>
  </si>
  <si>
    <t>298497</t>
  </si>
  <si>
    <t>614 GA Tower Mandaluyong City</t>
  </si>
  <si>
    <t>Villa Clara Subdivision Poblacion Sur San Clemente Tarla</t>
  </si>
  <si>
    <t>10/26/1977</t>
  </si>
  <si>
    <t>Lingayen</t>
  </si>
  <si>
    <t>09958195895</t>
  </si>
  <si>
    <t>b.aguedo@gmail.com</t>
  </si>
  <si>
    <t>3390693548</t>
  </si>
  <si>
    <t>303521315</t>
  </si>
  <si>
    <t>040501119905</t>
  </si>
  <si>
    <t>Agie Sison Bravo</t>
  </si>
  <si>
    <t>30,000</t>
  </si>
  <si>
    <t xml:space="preserve">St. Columban's College; University of the East; University of Pangasinan; </t>
  </si>
  <si>
    <t xml:space="preserve">High School Graduate; Associate Degree Graduate; Graduate 4 or 5-year course; </t>
  </si>
  <si>
    <t xml:space="preserve">Lingayen, Pangasinan; CM Recto Manila; Dagupan City; </t>
  </si>
  <si>
    <t xml:space="preserve">; Assoc. in Computer Science; BSE; </t>
  </si>
  <si>
    <t xml:space="preserve">03/31/1994; 03/29/1996; 03/30/2000; </t>
  </si>
  <si>
    <t xml:space="preserve">Convergys; Vila's Restaurant and Catering Services; Teletech Customer Care Philippines; </t>
  </si>
  <si>
    <t xml:space="preserve">Baguio; Lingayen; Pasay; </t>
  </si>
  <si>
    <t xml:space="preserve">Agent; Non-agent; Agent; </t>
  </si>
  <si>
    <t xml:space="preserve">Customer Service; Others ; Technical Support; </t>
  </si>
  <si>
    <t xml:space="preserve">Direct TV; Telstra; </t>
  </si>
  <si>
    <t xml:space="preserve">03/07/2011; 05/04/2012; 05/25/2015; </t>
  </si>
  <si>
    <t xml:space="preserve">04/10/2012; 10/20/2014; 07/04/2018; </t>
  </si>
  <si>
    <t xml:space="preserve">Personal Reasons; Account Pulled Out; Others; </t>
  </si>
  <si>
    <t xml:space="preserve">20,000; 18000; 27000; </t>
  </si>
  <si>
    <t>Arsenia</t>
  </si>
  <si>
    <t xml:space="preserve">Arsenia Bravp; </t>
  </si>
  <si>
    <t xml:space="preserve">09369649569; </t>
  </si>
  <si>
    <t xml:space="preserve">Nerissa Fernandez; Girlie Reloza; ; </t>
  </si>
  <si>
    <t xml:space="preserve">TSR; Manager; ; </t>
  </si>
  <si>
    <t xml:space="preserve">Teletech Customer Care Philippines; Vilas Restaurant and Catering Services; ; </t>
  </si>
  <si>
    <t xml:space="preserve">09061397863; 09070528026; ; </t>
  </si>
  <si>
    <t xml:space="preserve">Passed II(Patrick.Bajamunde@vxi.com); Passed ID (Patrick.Bajamunde@vxi.com); </t>
  </si>
  <si>
    <t>Bravo, Aguedo</t>
  </si>
  <si>
    <t>7/9 no longer interested; Failed Fiber; agreed to be profiled for QC; SP; poor comms; from a nonvoice account; monotone; fragmented answers</t>
  </si>
  <si>
    <t>Jollo</t>
  </si>
  <si>
    <t>Maniquez</t>
  </si>
  <si>
    <t>jollo_delacruz@yahoo.com</t>
  </si>
  <si>
    <t>Kevin Bayuga</t>
  </si>
  <si>
    <t>Voice to text msg acc</t>
  </si>
  <si>
    <t>7/4/2018 4:08:47 PM</t>
  </si>
  <si>
    <t>Maniqquez</t>
  </si>
  <si>
    <t>298495</t>
  </si>
  <si>
    <t>Pio Duran</t>
  </si>
  <si>
    <t>Pamplona</t>
  </si>
  <si>
    <t>10/02/1993</t>
  </si>
  <si>
    <t>UNITED CHURCH OF CHRIST IN THE PHILIPPINES</t>
  </si>
  <si>
    <t>09773690515</t>
  </si>
  <si>
    <t>VXI in Moa</t>
  </si>
  <si>
    <t xml:space="preserve">Pamantasan Ng Cabuyao; </t>
  </si>
  <si>
    <t xml:space="preserve">Katapatan Homes. Cabuyao Laguna; </t>
  </si>
  <si>
    <t xml:space="preserve">Associate Computer Technology; </t>
  </si>
  <si>
    <t xml:space="preserve">04/25/2018; </t>
  </si>
  <si>
    <t xml:space="preserve">ScopeWorks Asia; </t>
  </si>
  <si>
    <t xml:space="preserve">LISP Pulo Laguna; </t>
  </si>
  <si>
    <t xml:space="preserve">Non-Voice; </t>
  </si>
  <si>
    <t xml:space="preserve">02/25/2018; </t>
  </si>
  <si>
    <t xml:space="preserve">Kevin Bayuga; </t>
  </si>
  <si>
    <t xml:space="preserve">09155230165; </t>
  </si>
  <si>
    <t xml:space="preserve">failed comms(Mary.Alejo@vxi.com); </t>
  </si>
  <si>
    <t>Dela Cruz, Jollo</t>
  </si>
  <si>
    <t>not confident with numbers, much more with sales</t>
  </si>
  <si>
    <t>Luyao</t>
  </si>
  <si>
    <t>Deshenrey Ann</t>
  </si>
  <si>
    <t>Repe</t>
  </si>
  <si>
    <t>deshenrey.ann@gmail.com</t>
  </si>
  <si>
    <t>Ledina Regala</t>
  </si>
  <si>
    <t>Dunkin Donuts Ayala</t>
  </si>
  <si>
    <t>Creatilf</t>
  </si>
  <si>
    <t>7/4/2018 4:40:11 PM</t>
  </si>
  <si>
    <t>298510</t>
  </si>
  <si>
    <t>4100</t>
  </si>
  <si>
    <t>385 P. Burgos St. Caridad Cavite City</t>
  </si>
  <si>
    <t>Languyan</t>
  </si>
  <si>
    <t>Davao City</t>
  </si>
  <si>
    <t>09656780202</t>
  </si>
  <si>
    <t>3458845623</t>
  </si>
  <si>
    <t>328178159</t>
  </si>
  <si>
    <t>080261093158</t>
  </si>
  <si>
    <t>121170484590</t>
  </si>
  <si>
    <t>Deshenrey Ann Luyao Plaza</t>
  </si>
  <si>
    <t>deshenreyannluyao</t>
  </si>
  <si>
    <t>Cora</t>
  </si>
  <si>
    <t xml:space="preserve">Cavite Stata University; </t>
  </si>
  <si>
    <t xml:space="preserve">Pulo II Dalahican Cavite City; </t>
  </si>
  <si>
    <t xml:space="preserve">04/22/2016; </t>
  </si>
  <si>
    <t xml:space="preserve">Moa Pasay City; </t>
  </si>
  <si>
    <t xml:space="preserve">05/19/2016; </t>
  </si>
  <si>
    <t xml:space="preserve">08/10/2018; </t>
  </si>
  <si>
    <t>Ledina</t>
  </si>
  <si>
    <t xml:space="preserve">Ledina Regala; </t>
  </si>
  <si>
    <t xml:space="preserve">09128314153; </t>
  </si>
  <si>
    <t xml:space="preserve">Cellin Arayata; ; </t>
  </si>
  <si>
    <t xml:space="preserve">Supvisor; ; </t>
  </si>
  <si>
    <t xml:space="preserve">09269357106; ; </t>
  </si>
  <si>
    <t>Luyao, Deshenrey Ann</t>
  </si>
  <si>
    <t>Eana Betina</t>
  </si>
  <si>
    <t>eana.santos@yahoo.com</t>
  </si>
  <si>
    <t>Evonne Natalia Santos</t>
  </si>
  <si>
    <t>7/4/2018 4:35:37 PM</t>
  </si>
  <si>
    <t>298506</t>
  </si>
  <si>
    <t>879 Apt 6 Seaside Comp.,Manila-Cavite Blvd., Dalahican Cavite City</t>
  </si>
  <si>
    <t>879 APt 6 Seaside Comp., Manila-Cavite Blvd., Dalahican Cavite City</t>
  </si>
  <si>
    <t>10/03/1994</t>
  </si>
  <si>
    <t>09267155951</t>
  </si>
  <si>
    <t>(046)504-5765</t>
  </si>
  <si>
    <t xml:space="preserve">San Sebastian College Recoletos De Cavite Canacao Campus; San Sebastian College Recoletos De Cavite; Adamson University; </t>
  </si>
  <si>
    <t xml:space="preserve">Cavite City; San Marcelino Street, Ermita, Manila; San Marcelino Street, Ermita, Manila; </t>
  </si>
  <si>
    <t xml:space="preserve">; AB Mass Communication; AB Political Science; </t>
  </si>
  <si>
    <t xml:space="preserve">04/14/2011; 04/25/2012; 03/31/2016; </t>
  </si>
  <si>
    <t xml:space="preserve">Conduent Business Process Services; Xerox Business Services Philippines Inc; </t>
  </si>
  <si>
    <t xml:space="preserve">Pasay City; Pasay City; </t>
  </si>
  <si>
    <t xml:space="preserve">Non-Voice; Non-Voice; </t>
  </si>
  <si>
    <t xml:space="preserve">Bank of America; Bank of America; </t>
  </si>
  <si>
    <t xml:space="preserve">12/13/2016; 11/10/2014; </t>
  </si>
  <si>
    <t xml:space="preserve">03/06/2018; 01/15/2016; </t>
  </si>
  <si>
    <t xml:space="preserve">15,000Php; 15,000Php; </t>
  </si>
  <si>
    <t>Evonne Natalia</t>
  </si>
  <si>
    <t xml:space="preserve">Evonne Natalia R. Santos; </t>
  </si>
  <si>
    <t xml:space="preserve">09272186552; </t>
  </si>
  <si>
    <t xml:space="preserve">Aldous Tristan Vidal; Alona Perez; Mafe Banaag Padriquela; ; </t>
  </si>
  <si>
    <t xml:space="preserve">Operations Manager; Team Leader; Team Leader; ; </t>
  </si>
  <si>
    <t xml:space="preserve">Conduent Business Process Services; Conduent Business Process Services; Conduent Business Process Services; ; </t>
  </si>
  <si>
    <t xml:space="preserve">09175524477; 09289381756; 09174183776; ; </t>
  </si>
  <si>
    <t>Santos, Eana Betina</t>
  </si>
  <si>
    <t>no goto sales, not confident, comms issue, too monotonous, listening issues</t>
  </si>
  <si>
    <t>Herrera</t>
  </si>
  <si>
    <t>Eddicor</t>
  </si>
  <si>
    <t>Landayan</t>
  </si>
  <si>
    <t>eddicor.herrera@gmail.com</t>
  </si>
  <si>
    <t>Deshenrey Ann Luyao</t>
  </si>
  <si>
    <t>Frontier, Comcast, ComData</t>
  </si>
  <si>
    <t>7/4/2018 4:34:26 PM</t>
  </si>
  <si>
    <t xml:space="preserve">Eddicor </t>
  </si>
  <si>
    <t>298509</t>
  </si>
  <si>
    <t>Brgy Narra San Pedro Laguna</t>
  </si>
  <si>
    <t>07/30/1997</t>
  </si>
  <si>
    <t>JEHOVAH'S WITNESSS</t>
  </si>
  <si>
    <t>09972136374</t>
  </si>
  <si>
    <t>3455803387</t>
  </si>
  <si>
    <t>327764189</t>
  </si>
  <si>
    <t>010521479081</t>
  </si>
  <si>
    <t>eddicor.herrera@facebook.com</t>
  </si>
  <si>
    <t>edd_edd_</t>
  </si>
  <si>
    <t>Caravan</t>
  </si>
  <si>
    <t xml:space="preserve">San Pedro Technological Institute; </t>
  </si>
  <si>
    <t xml:space="preserve">San Vicente , San Pedro Laguna ; </t>
  </si>
  <si>
    <t xml:space="preserve">09/14/2016; </t>
  </si>
  <si>
    <t xml:space="preserve">West Alorica; </t>
  </si>
  <si>
    <t xml:space="preserve">Comcast / Frontier / Comdata ; </t>
  </si>
  <si>
    <t xml:space="preserve">05/02/2016; </t>
  </si>
  <si>
    <t xml:space="preserve">06/30/2018; </t>
  </si>
  <si>
    <t xml:space="preserve">21.000; </t>
  </si>
  <si>
    <t xml:space="preserve">3.000; </t>
  </si>
  <si>
    <t>Villarube</t>
  </si>
  <si>
    <t xml:space="preserve">Deshenrey Ann Luyao; </t>
  </si>
  <si>
    <t xml:space="preserve">0965780202; </t>
  </si>
  <si>
    <t>Herrera, Eddicor</t>
  </si>
  <si>
    <t>poor sentence construction</t>
  </si>
  <si>
    <t>Maghirang</t>
  </si>
  <si>
    <t>Alona Fe</t>
  </si>
  <si>
    <t>alonamaghirang@gmail.com</t>
  </si>
  <si>
    <t>Normelita Maghirang</t>
  </si>
  <si>
    <t>Academe / sales</t>
  </si>
  <si>
    <t>7/4/2018 4:48:45 PM</t>
  </si>
  <si>
    <t>maghirang</t>
  </si>
  <si>
    <t>alona fe</t>
  </si>
  <si>
    <t>mercado</t>
  </si>
  <si>
    <t>298517</t>
  </si>
  <si>
    <t>091 brgy. San Diego</t>
  </si>
  <si>
    <t>07/01/1996</t>
  </si>
  <si>
    <t>09302326603</t>
  </si>
  <si>
    <t>0437469434</t>
  </si>
  <si>
    <t>334004457000</t>
  </si>
  <si>
    <t>080261132439</t>
  </si>
  <si>
    <t>121169900046</t>
  </si>
  <si>
    <t>nhunhai_01@yahoo.com</t>
  </si>
  <si>
    <t xml:space="preserve">Dalubhasaan ng Lunsod ng San Pablo; </t>
  </si>
  <si>
    <t xml:space="preserve">San PAblo Laguna; </t>
  </si>
  <si>
    <t xml:space="preserve">BSEd major in Mathematics; </t>
  </si>
  <si>
    <t>Normelita</t>
  </si>
  <si>
    <t xml:space="preserve">Normelita M. Maghirang; </t>
  </si>
  <si>
    <t xml:space="preserve">09396567286; </t>
  </si>
  <si>
    <t>Maghirang, Alona Fe</t>
  </si>
  <si>
    <t>s2 no to mkt and qc</t>
  </si>
  <si>
    <t>Bano</t>
  </si>
  <si>
    <t>Glennard</t>
  </si>
  <si>
    <t>Coronacion</t>
  </si>
  <si>
    <t>glennbano11@gmail.com</t>
  </si>
  <si>
    <t>Rose Melisa Briana</t>
  </si>
  <si>
    <t>Telstra, ATT DTV, HNR Blolck</t>
  </si>
  <si>
    <t>7/4/2018 4:52:27 PM</t>
  </si>
  <si>
    <t>BANO</t>
  </si>
  <si>
    <t>GLENNARD</t>
  </si>
  <si>
    <t>CORONACION</t>
  </si>
  <si>
    <t>298518</t>
  </si>
  <si>
    <t>1241</t>
  </si>
  <si>
    <t>411 APT.A TANGUILE ST. BRGY.CEMBO MAKATI CITY</t>
  </si>
  <si>
    <t>Caramoan</t>
  </si>
  <si>
    <t>4333</t>
  </si>
  <si>
    <t>166 BONIFACIO ST. BGRY. 5 ALABAT, QUEZON</t>
  </si>
  <si>
    <t>09759518009</t>
  </si>
  <si>
    <t xml:space="preserve">SACRED HEART COLLEGE; </t>
  </si>
  <si>
    <t xml:space="preserve">#1 MERCHAN ST. BRGY1 LUCENA CITY; </t>
  </si>
  <si>
    <t xml:space="preserve">BACHELOR OF SECONDARY EDUCATION; </t>
  </si>
  <si>
    <t xml:space="preserve">TELEPERFORMANCE; ALORICA PHIL INC.; CONVERGYS ; </t>
  </si>
  <si>
    <t xml:space="preserve">MANDALUYONG GREENDFIELD; MAKATI ; MUNTINLUPA; </t>
  </si>
  <si>
    <t xml:space="preserve">Technical Support; Sales; Financial; </t>
  </si>
  <si>
    <t xml:space="preserve">TELSTRA; AT&amp;T; H&amp;R BLOCK; </t>
  </si>
  <si>
    <t xml:space="preserve">12/18/2017; 05/08/2017; 10/24/2016; </t>
  </si>
  <si>
    <t xml:space="preserve">04/20/2018; 10/31/2017; 03/31/2017; </t>
  </si>
  <si>
    <t xml:space="preserve">Family Reasons; Account Pulled Out; Seasonal Acount; </t>
  </si>
  <si>
    <t xml:space="preserve">15000; ; 15000; </t>
  </si>
  <si>
    <t xml:space="preserve">2500; ; 45000; </t>
  </si>
  <si>
    <t>GLORIA</t>
  </si>
  <si>
    <t>USON</t>
  </si>
  <si>
    <t xml:space="preserve">ROSE MELISA PRINCENA; </t>
  </si>
  <si>
    <t xml:space="preserve">0975918009; </t>
  </si>
  <si>
    <t xml:space="preserve">ROCELYN MOLINYAWE; ; </t>
  </si>
  <si>
    <t xml:space="preserve">ALORICA /MAKATI CITY; ; </t>
  </si>
  <si>
    <t xml:space="preserve">09155651836; ; </t>
  </si>
  <si>
    <t>Bano, Glennard</t>
  </si>
  <si>
    <t>strong tech BG, cant wait for August, no billing exp</t>
  </si>
  <si>
    <t>Siscar</t>
  </si>
  <si>
    <t>kaaddar008@gmail.com</t>
  </si>
  <si>
    <t>John Carsonn Siscar</t>
  </si>
  <si>
    <t>559-8594</t>
  </si>
  <si>
    <t>Bioware, AOL, Bell, HP</t>
  </si>
  <si>
    <t>7/4/2018 5:40:32 PM</t>
  </si>
  <si>
    <t>298531</t>
  </si>
  <si>
    <t>1980 Anak Bayan</t>
  </si>
  <si>
    <t>05/13/1985</t>
  </si>
  <si>
    <t>09567590298</t>
  </si>
  <si>
    <t>5598594</t>
  </si>
  <si>
    <t xml:space="preserve">Philippine Christian University; St. Anthony School; </t>
  </si>
  <si>
    <t xml:space="preserve">Pedro Gil cor Taft Avenue; Singalong cor San Andress; </t>
  </si>
  <si>
    <t xml:space="preserve">BS Computer Science; HS; </t>
  </si>
  <si>
    <t xml:space="preserve">03/31/2005; 03/31/2002; </t>
  </si>
  <si>
    <t xml:space="preserve">Teleperformance ; Convergys; Telus; Quantrics; Sitel; </t>
  </si>
  <si>
    <t xml:space="preserve">Alphaland Magallanes Makati; Mall of Asia Pasay; Cubao QC; SM Taytay Rizal; Boni Pasig; </t>
  </si>
  <si>
    <t xml:space="preserve">Technical Support; Technical Support; Technical Support; Non-Voice; Technical Support; </t>
  </si>
  <si>
    <t xml:space="preserve">12/12/2011; 06/30/2014; 02/28/2017; 07/31/2017; 10/01/2018; </t>
  </si>
  <si>
    <t xml:space="preserve">06/30/2014; 02/28/2017; 07/31/2017; 08/31/2017; 06/30/2018; </t>
  </si>
  <si>
    <t xml:space="preserve">Account Pulled Out; Proximity; End of Contract; Terminated; Terminated; </t>
  </si>
  <si>
    <t>Froilyn</t>
  </si>
  <si>
    <t>Paragua</t>
  </si>
  <si>
    <t xml:space="preserve">John Carsonn Sayson Siscar; </t>
  </si>
  <si>
    <t xml:space="preserve">5598594; </t>
  </si>
  <si>
    <t>Siscar, Gabriel</t>
  </si>
  <si>
    <t>Stuttered a lot; no idea of BPO work is.</t>
  </si>
  <si>
    <t>Buen</t>
  </si>
  <si>
    <t>Pantino</t>
  </si>
  <si>
    <t>090575985290 / 09496610829</t>
  </si>
  <si>
    <t>mtpbuen@gmail.com</t>
  </si>
  <si>
    <t>Janet Buen</t>
  </si>
  <si>
    <t>Nissan Sales</t>
  </si>
  <si>
    <t>7/4/2018 6:09:06 PM</t>
  </si>
  <si>
    <t>BUEN</t>
  </si>
  <si>
    <t>MARIA TERESA</t>
  </si>
  <si>
    <t>PANTINO</t>
  </si>
  <si>
    <t>298536</t>
  </si>
  <si>
    <t>B3 L1 SAN ISIDRO ST., GVC, MANUYO DOS, LAS PINAS CITY</t>
  </si>
  <si>
    <t>VIRAC, CATANDUANES</t>
  </si>
  <si>
    <t>10/04/2018</t>
  </si>
  <si>
    <t>09057598529</t>
  </si>
  <si>
    <t>34-3336880-8</t>
  </si>
  <si>
    <t>427-198-544</t>
  </si>
  <si>
    <t>MARIA BUEN</t>
  </si>
  <si>
    <t>@mariareeze</t>
  </si>
  <si>
    <t>ASHLEY JAVIER</t>
  </si>
  <si>
    <t xml:space="preserve">PHILIPPINE STATE COLLEGE OF AERONAUTICS; </t>
  </si>
  <si>
    <t xml:space="preserve">PICCIO GARDEN, VILLAMOR, PASAY CITY; </t>
  </si>
  <si>
    <t xml:space="preserve">BS AVIATION ELECTRONICS TECHNOLOGY; </t>
  </si>
  <si>
    <t>JANET</t>
  </si>
  <si>
    <t>MOLINA</t>
  </si>
  <si>
    <t xml:space="preserve">JANET P. BUEN; </t>
  </si>
  <si>
    <t xml:space="preserve">09398684876; </t>
  </si>
  <si>
    <t xml:space="preserve">JHOANNA GRACE BATUIGAS; DANNA BASILONIA; </t>
  </si>
  <si>
    <t xml:space="preserve">CIVIL ENGINEER; CSR; </t>
  </si>
  <si>
    <t xml:space="preserve">LAS PINAS; LAS PINAS; </t>
  </si>
  <si>
    <t xml:space="preserve">09155668314; 0946222686; </t>
  </si>
  <si>
    <t>Buen, Maria Teresa</t>
  </si>
  <si>
    <t>Shifter2: Has difficulty in expressing herself and struggles with her comms, 2nd application failed OV in her previous app with us</t>
  </si>
  <si>
    <t>Deinla</t>
  </si>
  <si>
    <t>Alodee Arva</t>
  </si>
  <si>
    <t>Tabing</t>
  </si>
  <si>
    <t>cecaxyruzzcaleb.03@gmail.com</t>
  </si>
  <si>
    <t>Cerebel Arabel</t>
  </si>
  <si>
    <t>Top Priority</t>
  </si>
  <si>
    <t>Job_Fair</t>
  </si>
  <si>
    <t>Exclusive Jobfair</t>
  </si>
  <si>
    <t>7/4/2018 12:03:34 PM</t>
  </si>
  <si>
    <t>298348</t>
  </si>
  <si>
    <t>Bacoor Cavite</t>
  </si>
  <si>
    <t>9067872171</t>
  </si>
  <si>
    <t>Warm Transfer</t>
  </si>
  <si>
    <t xml:space="preserve">Cerebel Arabel; </t>
  </si>
  <si>
    <t xml:space="preserve">9058876621; </t>
  </si>
  <si>
    <t>Deinla, Alodee Arva</t>
  </si>
  <si>
    <t>Shifter 3: 5mos BPO: UG Computer Technology
Watson's Pacita Complex - 2004 -6mos EOC
Toshiba Electronics Sta Rosa - 6 mos EOC
Cabyao Laguina Non BPO electronics - 6 mos EOC
Teletech Sta Rosa Feb2012- Dec2013 - 23mos Tmobile - RFL: Relocation cleared and COE
The Results Tiendesitas Feb2014 - March2015 -13mos Sprint
RFL: No increase Cleared
Sutherland Global (October 2015 - May 2016 - 7mos Att Uverse
RFL: Got robbed in the area Cleared
Puerto Galera March (2017 - August 2017) 5mos
ICore - RC1 August 2017 present 10mos RFL:Career growth
Total 76mos</t>
  </si>
  <si>
    <t>Rico</t>
  </si>
  <si>
    <t>Kareen </t>
  </si>
  <si>
    <t>Bermillo</t>
  </si>
  <si>
    <t>rico.kareen25@gmail.com</t>
  </si>
  <si>
    <t>Myra Villa</t>
  </si>
  <si>
    <t>Att Uverse; DTV RC1</t>
  </si>
  <si>
    <t>7/4/2018 12:18:02 PM</t>
  </si>
  <si>
    <t>Kareen</t>
  </si>
  <si>
    <t>298356</t>
  </si>
  <si>
    <t>San Pedro Laguna</t>
  </si>
  <si>
    <t>9661327103</t>
  </si>
  <si>
    <t>Warm transfer</t>
  </si>
  <si>
    <t>Villa</t>
  </si>
  <si>
    <t>Myra</t>
  </si>
  <si>
    <t xml:space="preserve">Myra Villa; </t>
  </si>
  <si>
    <t xml:space="preserve">09778393283; </t>
  </si>
  <si>
    <t xml:space="preserve">Shifter 3: 5mos BPO: UG Computer Technology
Watson's Pacita Complex - 2004 -6mos EOC
Toshiba Electronics Sta Rosa - 6 mos EOC
Cabyao Laguina Non BPO electronics - 6 mos EOC
Teletech Sta Rosa Feb2012- Dec2013 - 23mos Tmobile - RFL: Relocation cleared and COE
The Results Tiendesitas Feb2014 - March2015 -13mos Sprint
RFL: No increase Cleared
Sutherland Global (October 2015 - May 2016 - 7mos Att Uverse
RFL: Got robbed in the area Cleared
Puerto Galera March (2017 - August 2017) 5mos
ICore - RC1 Augu(Anthony.Esguerra@vxi.com); S- Irate customer billing concern; onset sup call
A- Console the customer; emphatized; be perky and follow protocol; emphatized acknowledged and assurance
R- was able to calm the customer(Anthony.Esguerra@vxi.com); </t>
  </si>
  <si>
    <t>Rico, Kareen </t>
  </si>
  <si>
    <t>Good comms; good tenure with billing and sales BG</t>
  </si>
  <si>
    <t>Jean Paulette</t>
  </si>
  <si>
    <t>jeanpaulette.cabral@outlook.com</t>
  </si>
  <si>
    <t>Cynthia Cabral</t>
  </si>
  <si>
    <t>Sprint,TPG, PCM</t>
  </si>
  <si>
    <t>Cabral, Jean Paulette</t>
  </si>
  <si>
    <t>Short stints due to childcare issues; cannot provide any contigency plans yet</t>
  </si>
  <si>
    <t>Dimaranan</t>
  </si>
  <si>
    <t>Ermalene</t>
  </si>
  <si>
    <t>aidimaranan26@gmail.com</t>
  </si>
  <si>
    <t>Timearaner/Sprint</t>
  </si>
  <si>
    <t>7/4/2018 1:04:20 PM</t>
  </si>
  <si>
    <t>298382</t>
  </si>
  <si>
    <t>F</t>
  </si>
  <si>
    <t>9064707244</t>
  </si>
  <si>
    <t>000</t>
  </si>
  <si>
    <t>talk push</t>
  </si>
  <si>
    <t xml:space="preserve">0; ; </t>
  </si>
  <si>
    <t>Dimaranan, Ermalene</t>
  </si>
  <si>
    <t>For ISM OV; had 24 mos exp in FIS handled Sprint account; avail is on Aug - currently staying in province - Zambales- for a vacation - prefered OTP</t>
  </si>
  <si>
    <t>Arquilado</t>
  </si>
  <si>
    <t>Rose Ann </t>
  </si>
  <si>
    <t>Cuison</t>
  </si>
  <si>
    <t>angeles.rose@yahoo.com</t>
  </si>
  <si>
    <t>Leonita  Arquilado</t>
  </si>
  <si>
    <t>7/4/2018 1:21:42 PM</t>
  </si>
  <si>
    <t>298393</t>
  </si>
  <si>
    <t>92 acacia st. Fort Bonifacio</t>
  </si>
  <si>
    <t>Lipay, San Cruz</t>
  </si>
  <si>
    <t>Canaman</t>
  </si>
  <si>
    <t>9354247100</t>
  </si>
  <si>
    <t>25K</t>
  </si>
  <si>
    <t>Talkpush</t>
  </si>
  <si>
    <t xml:space="preserve">Micro Asia College of Science and Tech; </t>
  </si>
  <si>
    <t xml:space="preserve">Lipay, San Cruz, Zambales; </t>
  </si>
  <si>
    <t xml:space="preserve">Computer Programming; </t>
  </si>
  <si>
    <t xml:space="preserve">FIS Global Solution ; </t>
  </si>
  <si>
    <t xml:space="preserve">Pasong Tamo, Makati; </t>
  </si>
  <si>
    <t xml:space="preserve">06/03/2016; </t>
  </si>
  <si>
    <t>Cuizon</t>
  </si>
  <si>
    <t>Leonita</t>
  </si>
  <si>
    <t xml:space="preserve">Leonita  Arquilado; </t>
  </si>
  <si>
    <t xml:space="preserve">09305486053; </t>
  </si>
  <si>
    <t xml:space="preserve">endorsed to ISM OV - avail Aug - still in province for vacation(Angeline.Castillo@vxi.com); </t>
  </si>
  <si>
    <t>Arquilado, Rose Ann </t>
  </si>
  <si>
    <t>Reapp</t>
  </si>
  <si>
    <t>Failed Fiber; declined other options; SP; comms issue - with collection exp</t>
  </si>
  <si>
    <t>Dimabuyu</t>
  </si>
  <si>
    <t>jose.dimabuyu@gmail.com</t>
  </si>
  <si>
    <t>ATT / Citibank</t>
  </si>
  <si>
    <t>Caravans</t>
  </si>
  <si>
    <t>Caravans (Offsite)</t>
  </si>
  <si>
    <t>7/4/2018 1:53:04 PM</t>
  </si>
  <si>
    <t>298414</t>
  </si>
  <si>
    <t>Imus</t>
  </si>
  <si>
    <t>9972171689</t>
  </si>
  <si>
    <t>jose.dimaabuyu@gmail.com</t>
  </si>
  <si>
    <t>23 27</t>
  </si>
  <si>
    <t>CK IMUS</t>
  </si>
  <si>
    <t xml:space="preserve"> CVG ; </t>
  </si>
  <si>
    <t xml:space="preserve"> MAKATI ; </t>
  </si>
  <si>
    <t xml:space="preserve">att / citibank; </t>
  </si>
  <si>
    <t xml:space="preserve">PASS FOR OV ISM(Mary.Alejo@vxi.com); </t>
  </si>
  <si>
    <t>Manalo, Jose</t>
  </si>
  <si>
    <t>Hard no to telco account; no billing and sales BG</t>
  </si>
  <si>
    <t>Tatad</t>
  </si>
  <si>
    <t>Ferdie</t>
  </si>
  <si>
    <t>Cahilo</t>
  </si>
  <si>
    <t>Ferdie_cahilo@yahoo.com</t>
  </si>
  <si>
    <t>Riza Manlangit</t>
  </si>
  <si>
    <t>Nonvoice</t>
  </si>
  <si>
    <t>Online Talkpush - Jobstreet</t>
  </si>
  <si>
    <t>7/4/2018 2:54:39 PM</t>
  </si>
  <si>
    <t>298462</t>
  </si>
  <si>
    <t>9260112992</t>
  </si>
  <si>
    <t xml:space="preserve">TK </t>
  </si>
  <si>
    <t>Tatad, Ferdie</t>
  </si>
  <si>
    <t>Failed ATT and DTV Sales training</t>
  </si>
  <si>
    <t>Ruiz</t>
  </si>
  <si>
    <t>Rosaly</t>
  </si>
  <si>
    <t>Olinares</t>
  </si>
  <si>
    <t>youngblood3159@gmail.com</t>
  </si>
  <si>
    <t>Lira Ruiz</t>
  </si>
  <si>
    <t>ATT/DTV/Antheme</t>
  </si>
  <si>
    <t>7/4/2018 3:33:10 PM</t>
  </si>
  <si>
    <t>298486</t>
  </si>
  <si>
    <t>9472471506</t>
  </si>
  <si>
    <t>FB</t>
  </si>
  <si>
    <t>Ruiz, Rosaly</t>
  </si>
  <si>
    <t>Information provided during pre-screening was not matching information he provided during II. Candidate dropped the call when i tried verifyng. Trying calling back but no Answer</t>
  </si>
  <si>
    <t>Lorca</t>
  </si>
  <si>
    <t>Mark Niel</t>
  </si>
  <si>
    <t>Aguacipo</t>
  </si>
  <si>
    <t>9951408765</t>
  </si>
  <si>
    <t>marck_lorca@yahoo.com</t>
  </si>
  <si>
    <t>Belen De Lorca</t>
  </si>
  <si>
    <t>Uverse/Dish/Deliveru</t>
  </si>
  <si>
    <t>7/4/2018 4:14:05 PM</t>
  </si>
  <si>
    <t>298501</t>
  </si>
  <si>
    <t>Lorca, Mark Niel</t>
  </si>
  <si>
    <t>SP Skillset; Fair comms; seems trainable. Still connected cannot start ASAP</t>
  </si>
  <si>
    <t>Sace</t>
  </si>
  <si>
    <t>towfy2222@gmail.com</t>
  </si>
  <si>
    <t>Health Care</t>
  </si>
  <si>
    <t>Sace, Christopher</t>
  </si>
  <si>
    <t>Issue with recruitment process; applied before but did not push thru since she doesn't want to be processed onsite without assurance that she passed already; same issue til now</t>
  </si>
  <si>
    <t>Geralyn</t>
  </si>
  <si>
    <t>april21052@yahoo.com</t>
  </si>
  <si>
    <t>Santos, Geralyn</t>
  </si>
  <si>
    <t>Passed FIber; Shifter3: College graduate BHRIM (1997 -2002) CVG: 25mos -DTV; ATT; Ebay (March 2016 - April 2018) RFL: Sister passed away Benguet Hotel - 5mos JFC- 6mos La Union Resort Receptionist 42mos 2006 - OFW UAE Dec. 2006 - 2008 24mos Cashier 60mos 2012 Singapore 12mos Doha Qatar: 18mos 192mos in total</t>
  </si>
  <si>
    <t>Navora</t>
  </si>
  <si>
    <t xml:space="preserve">Catherine </t>
  </si>
  <si>
    <t xml:space="preserve">Siliven </t>
  </si>
  <si>
    <t>navoracath@gmail.com</t>
  </si>
  <si>
    <t>Lolita Navora</t>
  </si>
  <si>
    <t>ATT; DTV Ebay</t>
  </si>
  <si>
    <t>7/4/2018 11:11:26 AM</t>
  </si>
  <si>
    <t>298313</t>
  </si>
  <si>
    <t>Sucat Paranaque</t>
  </si>
  <si>
    <t>9064020485</t>
  </si>
  <si>
    <t xml:space="preserve">Navora </t>
  </si>
  <si>
    <t xml:space="preserve">Lolita </t>
  </si>
  <si>
    <t xml:space="preserve">Lolita Navora; </t>
  </si>
  <si>
    <t xml:space="preserve">09997111325; </t>
  </si>
  <si>
    <t xml:space="preserve">Shifter3: College graduate BHRIM (1997 -2002)
CVG: 25mos -DTV; ATT; Ebay (March 2016 - April 2018) RFL: Sister passed away
Benguet Hotel - 5mos 
JFC- 6mos
La Union Resort Receptionist 42mos
2006 - OFW UAE Dec. 2006 - 2008 24mos
Cashier 60mos
2012 Singapore 12mos
Doha Qatar: 18mos
192mos in total(Anthony.Esguerra@vxi.com); S/T: Difficult talking to people over the phone 
A: trained herself by coaching and made startegies on her own; didn't take everything personally
R: improved her self confidence and score cards.(Anthony.Esguerra@vxi.com); </t>
  </si>
  <si>
    <t xml:space="preserve">Navora, Catherine </t>
  </si>
  <si>
    <t xml:space="preserve">Shifter 3:  Computer Engineering AMA Computer technology 3rd year Undergrad; 4 semesters no back subjects 2001-2005 36mos in Malaysia Casino BPO: TPQC 2010-2014 48mos TSR Virgin Mobile RFL: Proximity Cleraed CVG 20014-2016 20mos ATTUverse RFL: Got married and settled in the province Cleraed Data Alts - Timewarner ATT Comcast Outbond sales 6mos RFL: Tried to venture to other fields Touch Marketing Sales assoicate 5mos Jan 2018 - June 2018 Total: 79mos
Watson's Pacita Complex - 2004 -6mos EOC
Toshiba Electronics Sta Rosa - 6 mos EOC
Cabyao Laguina Non BPO electronics - 6 mos EOC
Teletech Sta Rosa Feb2012- Dec2013 - 23mos Tmobile - RFL: Relocation cleared and COE
The Results Tiendesitas Feb2014 - March2015 -13mos Sprint
RFL: No increase Cleared
Sutherland Global (October 2015 - May 2016 - 7mos Att Uverse
RFL: Got robbed in the area Cleared
Puerto Galera March (2017 - August 2017) 5mos
ICore - RC1 August 2017 present 10mos RFL:Career growth
Total 76mos
</t>
  </si>
  <si>
    <t>Buquid</t>
  </si>
  <si>
    <t>Apriel John</t>
  </si>
  <si>
    <t>Indocil</t>
  </si>
  <si>
    <t>john.apriel@gmail.com</t>
  </si>
  <si>
    <t>Maria Amanda Buquid</t>
  </si>
  <si>
    <t>ATT; RCX</t>
  </si>
  <si>
    <t>7/4/2018 1:12:34 PM</t>
  </si>
  <si>
    <t>Imdocil</t>
  </si>
  <si>
    <t>298388</t>
  </si>
  <si>
    <t>Quezon Province</t>
  </si>
  <si>
    <t>9770958106</t>
  </si>
  <si>
    <t>Maria Amanda</t>
  </si>
  <si>
    <t xml:space="preserve">Maria Amanda Buquid; </t>
  </si>
  <si>
    <t xml:space="preserve">09151806089; </t>
  </si>
  <si>
    <t xml:space="preserve">Computer Engineering AMA Computer technology 3rd year Undergrad; 4 semesters no back subjects 2001-2005
36mos in Malaysia Casino 
BPO: TPQC 2010-2014 48mos TSR Virgin Mobile RFL: Proximity Cleraed
CVG  20014-2016 20mos ATTUverse RFL: Got married and settled in the province Cleraed
Data Alts - Timewarner ATT Comcast Outbond sales 6mos RFL: Tried to venture to other fields 
Touch Marketing Sales assoicate 5mos  Jan 2018 - June 2018
Total: 79mos
(Anthony.Esguerra@vxi.com); S- Bcklogs that needs to be accomplish; took more than 8hours
A- Manage his time; organize his tasks; be more conscious of the time
R- Was able to be more efficient in previous job(Anthony.Esguerra@vxi.com); </t>
  </si>
  <si>
    <t>Buquid, Apriel John</t>
  </si>
  <si>
    <t>no OV - 1st profile</t>
  </si>
  <si>
    <t xml:space="preserve">Shifter 3: BS EE 8semesters University of San Carlos No back subjects; 
Global Link: 6mos Health Account RFL: Account Closed; Cleared
TEch Mahindra: 3mos Express Guest limited RFL: transferred to another account
Sykes: 18mos ATT Mobility RFL: Personal Issue Cleared has COE
CVG Cebu:48mos Citibank RFL: Relocation Cleared
Teletech 6mos ISP Telstra RFL: Son was hospitalized
TP: 9mos -Xbox - RFL: Salary concerns
Ibex: Global 8 mos ATT DTV with sales
Total: 98mos
</t>
  </si>
  <si>
    <t>Saturnino Jr</t>
  </si>
  <si>
    <t>Oliverio</t>
  </si>
  <si>
    <t>dreamnetfamily@gmail.com</t>
  </si>
  <si>
    <t>Enicitas Nuñez</t>
  </si>
  <si>
    <t>ATT; DTV; Xbox</t>
  </si>
  <si>
    <t>7/4/2018 2:06:15 PM</t>
  </si>
  <si>
    <t>298426</t>
  </si>
  <si>
    <t>Las Pinas</t>
  </si>
  <si>
    <t>9101817942</t>
  </si>
  <si>
    <t xml:space="preserve">Enicitas </t>
  </si>
  <si>
    <t xml:space="preserve">Enicitas Nuñez; </t>
  </si>
  <si>
    <t xml:space="preserve">09462341443; </t>
  </si>
  <si>
    <t xml:space="preserve">Shifter 3: BS EE 8semesters University of San Carlos No back subjects; 
Global Link: 6mos Health Account RFL: Account Closed; Cleared
TEch Mahindra: 3mos Express Guest limited RFL: transferred to another account
Sykes: 18mos ATT Mobility RFL: Personal Issue Cleared has COE
CVG Cebu:48mos Citibank RFL: Relocation Cleared
Teletech 6mos ISP Telstra RFL: Son was hospitalized
TP: 9mos -Xbox - RFL: Salary concerns
Ibex: Global 8 mos ATT DTV with sales
Total: 98mos(Anthony.Esguerra@vxi.com); S/T- AHT Challenged
A- Manage time and make sure log in  on time
R- AHT got lower; hitting metrics(Anthony.Esguerra@vxi.com); </t>
  </si>
  <si>
    <t>Nuñez, Saturnino Jr</t>
  </si>
  <si>
    <t>Shifter 3: Graduate: southville international school and college Bachelor's/College Degree in Business Studies/Administration/Management | Philippines (2012) | 1.C3-June 2013-2014 Customer Service Assistance 12 months 2.Telstra Teletech Aug -September 4 months 3.BarclaysAssociates Jan 2016 - Dec 2016 10months 4.Capital one (Jan 2017 - Dec 2017) 10 months 5. Change Healthcare Philippines Inc. 5 mos</t>
  </si>
  <si>
    <t>Katrina</t>
  </si>
  <si>
    <t>victoriaservices.kc@gmail.com</t>
  </si>
  <si>
    <t>Shirley Aguilar</t>
  </si>
  <si>
    <t>Healthcare; Capital One;</t>
  </si>
  <si>
    <t>7/4/2018 3:57:49 PM</t>
  </si>
  <si>
    <t>298494</t>
  </si>
  <si>
    <t>9176720626</t>
  </si>
  <si>
    <t>Aguilar</t>
  </si>
  <si>
    <t xml:space="preserve">Shirley </t>
  </si>
  <si>
    <t xml:space="preserve">Shirley Aguilar; </t>
  </si>
  <si>
    <t xml:space="preserve">Guardian; </t>
  </si>
  <si>
    <t xml:space="preserve">09167996315; </t>
  </si>
  <si>
    <t xml:space="preserve">Shifter 3: Graduate: southville international school and college Bachelor's/College Degree in Business Studies/Administration/Management | Philippines (2012) | 
1.C3-June 2013-2014 Customer Service Assistance 12 months 
2.Telstra Teletech Aug -September 4 months
3.BarclaysAssociates Jan 2016 - Dec 2016 10months 
4.Capital one (Jan 2017 - Dec 2017) 10 months
5. Change Healthcare Philippines Inc. 5 mos (Anthony.Esguerra@vxi.com); S- Customer not listening
A- Give the pro's and Con's to the customer
R- was able to calm and make the customer rational.(Anthony.Esguerra@vxi.com); </t>
  </si>
  <si>
    <t>Cruz, Katrina</t>
  </si>
  <si>
    <t>Shifter2: NI Post for QC and Makati; average comms; College graduate; Shifter 2; College graduate 1.) BULACAN AGRICULTURAL STATE COLLEGE Bachelor's/College Degree in Education/Teaching/Training | Philippines (2015) | Jun2015 - March 2016 12mos 2.) RAMEN KURODA CASHIER/DINING STAFF (Sep 2017 - Jun 2018) | 9mos 3.)Teleperformance | National Capital Reg, Philippines CSR (Jun 2016 - May 2017) 11mos</t>
  </si>
  <si>
    <t>Estrera</t>
  </si>
  <si>
    <t>Jannica</t>
  </si>
  <si>
    <t>estrerajannica@gmail.com</t>
  </si>
  <si>
    <t>7/4/2018 4:53:33 PM</t>
  </si>
  <si>
    <t>298521</t>
  </si>
  <si>
    <t>9066535499</t>
  </si>
  <si>
    <t>15,000</t>
  </si>
  <si>
    <t>Estrera, Jannica</t>
  </si>
  <si>
    <t>DECLINED AGENT POST; PREFERS TA; ALREADY INTERVIEWED BY CAISEY BUT WILL THINK ABOUT THE OFFER; Shifter 3: SOUTHVILLE INTERNATIONAL SCHOOL AND COLLEGES BACHELOR OF SCIENCE IN BUSINESS ADMINISTRATION MAJOR IN MANAGEMENT | 2007- 2011 MA Ateneo Rockwell; 2017 UNIVERSITY OF PERPETUAL HELP – DALTA; SAN BEDA COLLEGE - ALABANG BACHELOR OF LAWS: 1. APAC/ Alorica - 2010 CSR Anthem - 26mos 2. Nissan Alabang - Supervisor Service 13mos 3. Teletech recruitment post in Talent Acquisition 45mos 84mos total</t>
  </si>
  <si>
    <t>Ordiales</t>
  </si>
  <si>
    <t>Joshua Isiah</t>
  </si>
  <si>
    <t>isiahordiales@gmail.com</t>
  </si>
  <si>
    <t>Nenita Ordiales</t>
  </si>
  <si>
    <t xml:space="preserve">Master's / Doctorate degree </t>
  </si>
  <si>
    <t>7/4/2018 5:17:21 PM</t>
  </si>
  <si>
    <t>298529</t>
  </si>
  <si>
    <t>9564091857</t>
  </si>
  <si>
    <t>20000-25000</t>
  </si>
  <si>
    <t xml:space="preserve">Nenita Ordiales; </t>
  </si>
  <si>
    <t xml:space="preserve">09054563911; </t>
  </si>
  <si>
    <t xml:space="preserve"> Shifter 3: SOUTHVILLE INTERNATIONAL SCHOOL AND COLLEGES BACHELOR OF SCIENCE IN BUSINESS ADMINISTRATION MAJOR IN MANAGEMENT | 2007- 2011 
MA Ateneo Rockwell; 2017 UNIVERSITY OF PERPETUAL HELP – DALTA; SAN BEDA COLLEGE - ALABANG BACHELOR OF LAWS:
1. APAC/ Alorica - 2010 CSR Anthem - 26mos
2. Nissan Alabang - Supervisor Service 13mos
3. Teletech recruitment post in Talent Acquisition 45mos
84mos total  (Anthony.Esguerra@vxi.com); S- Was asked to fillout a position; an argumet with a supervisor; disagreement between a person of authority
A- Stayed with what he believes is proper and right; 
R-was able to launch the project and was able to do his duties and respponsibilities for the time being(Anthony.Esguerra@vxi.com); </t>
  </si>
  <si>
    <t>Ordiales, Joshua Isiah</t>
  </si>
  <si>
    <t>only a shifter 1, 8mos in results, 4 accts; part time in her 4month stint in TaskUs, no go to MKT</t>
  </si>
  <si>
    <t>Laroza</t>
  </si>
  <si>
    <t>figueroachar@gmail.com</t>
  </si>
  <si>
    <t>Kathleen Garcia</t>
  </si>
  <si>
    <t>Target, HNRloc, Assurance Sprint, Deliveroo</t>
  </si>
  <si>
    <t>7/5/2018 11:16:01 AM</t>
  </si>
  <si>
    <t>298640</t>
  </si>
  <si>
    <t>4004</t>
  </si>
  <si>
    <t>990C Toclong</t>
  </si>
  <si>
    <t>4014</t>
  </si>
  <si>
    <t>67 G. Redor St</t>
  </si>
  <si>
    <t>Calabanga</t>
  </si>
  <si>
    <t>Siniloan</t>
  </si>
  <si>
    <t>09554153240</t>
  </si>
  <si>
    <t>09168814072</t>
  </si>
  <si>
    <t>34-6111090-5</t>
  </si>
  <si>
    <t xml:space="preserve">Polytechnic University of the Philippines; </t>
  </si>
  <si>
    <t xml:space="preserve">BS Architecture; </t>
  </si>
  <si>
    <t xml:space="preserve">04/15/2017; </t>
  </si>
  <si>
    <t xml:space="preserve">TaskUs Inc.; Results Companies Manila; </t>
  </si>
  <si>
    <t xml:space="preserve">Imus, Cavite; Pasig City; </t>
  </si>
  <si>
    <t xml:space="preserve">12/11/2017; 10/28/2016; </t>
  </si>
  <si>
    <t xml:space="preserve">04/28/2018; 06/29/2017; </t>
  </si>
  <si>
    <t xml:space="preserve">Management; Management; </t>
  </si>
  <si>
    <t xml:space="preserve">9,800; 15,000; </t>
  </si>
  <si>
    <t xml:space="preserve">HMO, MATA; HMO, MATA; </t>
  </si>
  <si>
    <t>Eva</t>
  </si>
  <si>
    <t>Ilagan</t>
  </si>
  <si>
    <t xml:space="preserve">Kathleen Garcia; </t>
  </si>
  <si>
    <t xml:space="preserve">09168814072; </t>
  </si>
  <si>
    <t xml:space="preserve">Carlo Aguinaldo; ; </t>
  </si>
  <si>
    <t xml:space="preserve">TaskUs Inc.; ; </t>
  </si>
  <si>
    <t xml:space="preserve">09661395322; ; </t>
  </si>
  <si>
    <t>Figueroa, Charlene</t>
  </si>
  <si>
    <t>Passed Fiber OV; good comms, with billing exp, good thought organization</t>
  </si>
  <si>
    <t>Sordan</t>
  </si>
  <si>
    <t>geca.franco@yahoo.com</t>
  </si>
  <si>
    <t>Eliza Franco</t>
  </si>
  <si>
    <t>Darrel Pusing</t>
  </si>
  <si>
    <t>7/5/2018 11:34:37 AM</t>
  </si>
  <si>
    <t>298642</t>
  </si>
  <si>
    <t>1040</t>
  </si>
  <si>
    <t>1772 Antipolo St. Sta. Cruz Manila</t>
  </si>
  <si>
    <t>Datu Odin Sinsuat</t>
  </si>
  <si>
    <t>01/22/1994</t>
  </si>
  <si>
    <t>09150724505</t>
  </si>
  <si>
    <t>34-5927524-7</t>
  </si>
  <si>
    <t>401-111-191</t>
  </si>
  <si>
    <t>Angelica Franco</t>
  </si>
  <si>
    <t>@gecafranco</t>
  </si>
  <si>
    <t xml:space="preserve">Intramuros, Manila; </t>
  </si>
  <si>
    <t xml:space="preserve">International Hospitality Management; </t>
  </si>
  <si>
    <t xml:space="preserve">03/18/2015; </t>
  </si>
  <si>
    <t xml:space="preserve">Telstra (Teletech); </t>
  </si>
  <si>
    <t xml:space="preserve">Five e-com Pasay, City; </t>
  </si>
  <si>
    <t xml:space="preserve">Telstra Residential Billing; </t>
  </si>
  <si>
    <t xml:space="preserve">03/23/2016; </t>
  </si>
  <si>
    <t xml:space="preserve">04/15/2018; </t>
  </si>
  <si>
    <t xml:space="preserve">9,000; </t>
  </si>
  <si>
    <t>Eliza</t>
  </si>
  <si>
    <t>Mejia</t>
  </si>
  <si>
    <t xml:space="preserve">Eliza Franco; </t>
  </si>
  <si>
    <t xml:space="preserve">09174124352; </t>
  </si>
  <si>
    <t xml:space="preserve">Marge Andres; </t>
  </si>
  <si>
    <t xml:space="preserve">Team Leader; </t>
  </si>
  <si>
    <t xml:space="preserve">Telstra; </t>
  </si>
  <si>
    <t xml:space="preserve">09987903757; </t>
  </si>
  <si>
    <t>Franco, Angelica</t>
  </si>
  <si>
    <t>resched ov, prior commitment / .avail for otp ov by Jul 06 around 11 am</t>
  </si>
  <si>
    <t>Ana Shane</t>
  </si>
  <si>
    <t>Caraig</t>
  </si>
  <si>
    <t>anashanecaraig@yahoo.com</t>
  </si>
  <si>
    <t>Emerita Caraig</t>
  </si>
  <si>
    <t>Citibank</t>
  </si>
  <si>
    <t>Tony</t>
  </si>
  <si>
    <t>7/5/2018 11:22:37 AM</t>
  </si>
  <si>
    <t>298639</t>
  </si>
  <si>
    <t>1225 Rosarito St. Samp, Mla.</t>
  </si>
  <si>
    <t>Balanga Bataan</t>
  </si>
  <si>
    <t>BATAAN</t>
  </si>
  <si>
    <t>12/02/1982</t>
  </si>
  <si>
    <t>Balanga City</t>
  </si>
  <si>
    <t>09271684301</t>
  </si>
  <si>
    <t>7315164</t>
  </si>
  <si>
    <t>3381179534</t>
  </si>
  <si>
    <t>417988618</t>
  </si>
  <si>
    <t>enashy giarac</t>
  </si>
  <si>
    <t>shaney jayana</t>
  </si>
  <si>
    <t>Financial</t>
  </si>
  <si>
    <t xml:space="preserve">UST; Perpetual Help College of Manila; </t>
  </si>
  <si>
    <t xml:space="preserve">Graduate 4 or 5-year course; Graduate 4 or 5-year course; </t>
  </si>
  <si>
    <t xml:space="preserve">Espana manila; V. Concepcion Sampaloc Manila; </t>
  </si>
  <si>
    <t xml:space="preserve">Medical Technology; Nursing; </t>
  </si>
  <si>
    <t xml:space="preserve">03/31/2003; 03/25/2007; </t>
  </si>
  <si>
    <t xml:space="preserve">Glorietta 5 Ayala Makati City; </t>
  </si>
  <si>
    <t xml:space="preserve">09/05/2015; </t>
  </si>
  <si>
    <t xml:space="preserve">16,000-20,000; </t>
  </si>
  <si>
    <t>Estores</t>
  </si>
  <si>
    <t>Emerita</t>
  </si>
  <si>
    <t xml:space="preserve">Marie Sheila C. Garcia; </t>
  </si>
  <si>
    <t xml:space="preserve">09228995541; </t>
  </si>
  <si>
    <t xml:space="preserve">Edwin Theodore; Lawrence Baking; </t>
  </si>
  <si>
    <t xml:space="preserve">Unit Manager; account specialist; </t>
  </si>
  <si>
    <t xml:space="preserve">CONVERGYS G5 Ayala Makati; CONVERGYS G5 Ayala Makati; </t>
  </si>
  <si>
    <t xml:space="preserve">09989531266; 09565698982; </t>
  </si>
  <si>
    <t xml:space="preserve">resched ov, prior commitment / .avail for otp ov by Jul 06 around 11 am
(Carlos.Tinio@vxi.com); resched ov, prior commitment / .avail for otp ov by Jul 06 around 11 am
(Carlos.Tinio@vxi.com); </t>
  </si>
  <si>
    <t>De Guzman, Ana Shane</t>
  </si>
  <si>
    <t>no to difficult account prefers sales account / with sales bground / no billing, still employed / avail by Aug.2018</t>
  </si>
  <si>
    <t>Clemente</t>
  </si>
  <si>
    <t>Venus Faye</t>
  </si>
  <si>
    <t>velovesma@gmail.com</t>
  </si>
  <si>
    <t>Mark Anthony Acebedo</t>
  </si>
  <si>
    <t>american airlines, dtv, get a room</t>
  </si>
  <si>
    <t>Xyza Pearl Jalandoni</t>
  </si>
  <si>
    <t>Ron Cabuena</t>
  </si>
  <si>
    <t>7/5/2018 12:35:17 PM</t>
  </si>
  <si>
    <t>298666</t>
  </si>
  <si>
    <t>613 Protacio Extension</t>
  </si>
  <si>
    <t>09487825657</t>
  </si>
  <si>
    <t>vclovesma21@gmail.com</t>
  </si>
  <si>
    <t xml:space="preserve">Arellano University Jose Abad Santos Campus; </t>
  </si>
  <si>
    <t xml:space="preserve">Taft Ave., Pasay City; </t>
  </si>
  <si>
    <t xml:space="preserve">04/23/2013; </t>
  </si>
  <si>
    <t xml:space="preserve">Alphaland Southgate, Makati; </t>
  </si>
  <si>
    <t xml:space="preserve">06/11/2015; </t>
  </si>
  <si>
    <t xml:space="preserve">07/05/2018; </t>
  </si>
  <si>
    <t xml:space="preserve">17000; </t>
  </si>
  <si>
    <t>Tubay</t>
  </si>
  <si>
    <t xml:space="preserve">Mark Anthony Acebedo; </t>
  </si>
  <si>
    <t xml:space="preserve">09981706782; </t>
  </si>
  <si>
    <t xml:space="preserve">Joyce Aclan; ; </t>
  </si>
  <si>
    <t xml:space="preserve">Alorica Makati; ; </t>
  </si>
  <si>
    <t xml:space="preserve">09155053754; ; </t>
  </si>
  <si>
    <t xml:space="preserve">prefers sales account / with sales bground / no billing, still employed / avail by Aug.2018
(Carlos.Tinio@vxi.com); prefers sales account / with sales bground / no billing, still employed / avail by Aug.2018
(Carlos.Tinio@vxi.com); </t>
  </si>
  <si>
    <t>Clemente, Venus Faye</t>
  </si>
  <si>
    <t>only handled a local account, not confident in speaking English, looking for a loca lacct, spoke in vernaculars, no go to sales</t>
  </si>
  <si>
    <t>Ardeña</t>
  </si>
  <si>
    <t>Madarang</t>
  </si>
  <si>
    <t>ardena2315@gmail.com</t>
  </si>
  <si>
    <t>Olivia Ardeña</t>
  </si>
  <si>
    <t>7/5/2018 1:04:31 PM</t>
  </si>
  <si>
    <t>Ardena</t>
  </si>
  <si>
    <t>298683</t>
  </si>
  <si>
    <t>1002</t>
  </si>
  <si>
    <t>650 Gen.Luna St., Intramuros, Manila</t>
  </si>
  <si>
    <t>Sanb Pedro La Union</t>
  </si>
  <si>
    <t>09287190896</t>
  </si>
  <si>
    <t>christian.ardena@gmail.com</t>
  </si>
  <si>
    <t>Olivia</t>
  </si>
  <si>
    <t xml:space="preserve">09184676883; </t>
  </si>
  <si>
    <t>Ardeña, Christian</t>
  </si>
  <si>
    <t>with extensive sales bground / avail by aug / still employed</t>
  </si>
  <si>
    <t>Terrazola</t>
  </si>
  <si>
    <t>Errol</t>
  </si>
  <si>
    <t>Porte</t>
  </si>
  <si>
    <t>eterrazola.et@gmail.com</t>
  </si>
  <si>
    <t>Jonelor Terrazola</t>
  </si>
  <si>
    <t>Jessica Romm Siya</t>
  </si>
  <si>
    <t>7/5/2018 1:33:37 PM</t>
  </si>
  <si>
    <t>298688</t>
  </si>
  <si>
    <t>299 Barcastigue St. San Miguel Manila</t>
  </si>
  <si>
    <t>Salvacion Virac Catanduanes</t>
  </si>
  <si>
    <t>09495860999</t>
  </si>
  <si>
    <t>09498560999</t>
  </si>
  <si>
    <t>0507049771</t>
  </si>
  <si>
    <t>000431273329</t>
  </si>
  <si>
    <t>010517742320</t>
  </si>
  <si>
    <t>121103326412</t>
  </si>
  <si>
    <t>P 25,000</t>
  </si>
  <si>
    <t>Jessica Siya</t>
  </si>
  <si>
    <t xml:space="preserve">Ourlady of Fatima University; </t>
  </si>
  <si>
    <t xml:space="preserve">Lagro Quezon City; </t>
  </si>
  <si>
    <t xml:space="preserve">03/31/2009; </t>
  </si>
  <si>
    <t xml:space="preserve">SLC bldg Ayala Ave Makati City; </t>
  </si>
  <si>
    <t xml:space="preserve">10/26/2013; </t>
  </si>
  <si>
    <t xml:space="preserve">08/05/2018; </t>
  </si>
  <si>
    <t xml:space="preserve">P 20,000; </t>
  </si>
  <si>
    <t>Molod</t>
  </si>
  <si>
    <t xml:space="preserve">Jonelor Terrazola; </t>
  </si>
  <si>
    <t xml:space="preserve">09270841986; </t>
  </si>
  <si>
    <t>08/07/2018</t>
  </si>
  <si>
    <t xml:space="preserve">charges on the bill / listen well to the and provide billing explanation / happy cx(Carlos.Tinio@vxi.com); </t>
  </si>
  <si>
    <t>Terrazola, Errol</t>
  </si>
  <si>
    <t>comms skills, slurry speech, grammar and pron slips, not serious abot the interview, attendance issues, always late3-4x in a week</t>
  </si>
  <si>
    <t>Rafael</t>
  </si>
  <si>
    <t>Cauilao</t>
  </si>
  <si>
    <t>Rafaelzapanta@rocketmail.com</t>
  </si>
  <si>
    <t>Karla Mae Zapanta</t>
  </si>
  <si>
    <t>American Airlines</t>
  </si>
  <si>
    <t>7/5/2018 1:32:30 PM</t>
  </si>
  <si>
    <t>Canilao</t>
  </si>
  <si>
    <t>298698</t>
  </si>
  <si>
    <t>Cherry homes Bacoor Cavite</t>
  </si>
  <si>
    <t>2018</t>
  </si>
  <si>
    <t>Macabebe Pampanga</t>
  </si>
  <si>
    <t>10/24/1988</t>
  </si>
  <si>
    <t>09560939223</t>
  </si>
  <si>
    <t>045 3056320</t>
  </si>
  <si>
    <t>rafaelzapanta@rocketmail.com</t>
  </si>
  <si>
    <t xml:space="preserve">AMA Computer College; </t>
  </si>
  <si>
    <t xml:space="preserve">San Fernando pampanga; </t>
  </si>
  <si>
    <t xml:space="preserve">04/08/2013; </t>
  </si>
  <si>
    <t xml:space="preserve">American Airlines; </t>
  </si>
  <si>
    <t xml:space="preserve">11/02/2015; </t>
  </si>
  <si>
    <t xml:space="preserve">06/30/2017; </t>
  </si>
  <si>
    <t>Amalia</t>
  </si>
  <si>
    <t>c</t>
  </si>
  <si>
    <t xml:space="preserve">Karla mae Zapanta; </t>
  </si>
  <si>
    <t xml:space="preserve">09176170744; </t>
  </si>
  <si>
    <t>Zapanta, Rafael</t>
  </si>
  <si>
    <t>low stress tolerance with ATT&lt; had a hard time with DTV</t>
  </si>
  <si>
    <t>Rojas</t>
  </si>
  <si>
    <t>Trabado</t>
  </si>
  <si>
    <t>rojascatherine@rocketmail.com</t>
  </si>
  <si>
    <t>Leny Trabado</t>
  </si>
  <si>
    <t>ATT, DTV</t>
  </si>
  <si>
    <t>7/5/2018 2:15:32 PM</t>
  </si>
  <si>
    <t>298736</t>
  </si>
  <si>
    <t>B22 L22 India St. San Marino Brgy. Salawag</t>
  </si>
  <si>
    <t>Agoncillo</t>
  </si>
  <si>
    <t>09109594826</t>
  </si>
  <si>
    <t>0464547976</t>
  </si>
  <si>
    <t>Leny</t>
  </si>
  <si>
    <t xml:space="preserve">Leny Trabado; </t>
  </si>
  <si>
    <t xml:space="preserve">09109989651; </t>
  </si>
  <si>
    <t xml:space="preserve">Rojas, Catherine </t>
  </si>
  <si>
    <t>7/9 no longer interested</t>
  </si>
  <si>
    <t>Vixen</t>
  </si>
  <si>
    <t>Compuesto</t>
  </si>
  <si>
    <t>vix.arab@gmail.com</t>
  </si>
  <si>
    <t>Rema Arabis</t>
  </si>
  <si>
    <t>Rojas, Vixen</t>
  </si>
  <si>
    <t>took off for lunch when he learned that gf did not pass the interview.. WIWO since then; excellent comms, may be low on commitment but seems manageable, good htought organization</t>
  </si>
  <si>
    <t>Tendencia</t>
  </si>
  <si>
    <t>Mark Joshua</t>
  </si>
  <si>
    <t>markjtendencia@outlook.com</t>
  </si>
  <si>
    <t>Mary Anne Janette Africano</t>
  </si>
  <si>
    <t>Xbox, CoreLogic</t>
  </si>
  <si>
    <t>7/5/2018 2:42:58 PM</t>
  </si>
  <si>
    <t>Mark Jhosua</t>
  </si>
  <si>
    <t>298756</t>
  </si>
  <si>
    <t>Sto. Niño St. Pasy City</t>
  </si>
  <si>
    <t>Eastern Poblacion, Baras, Catanduanes</t>
  </si>
  <si>
    <t>Baras</t>
  </si>
  <si>
    <t>09482175628</t>
  </si>
  <si>
    <t xml:space="preserve">Catanduanes State University; </t>
  </si>
  <si>
    <t xml:space="preserve">Calatagan, Virac Catanduanes; </t>
  </si>
  <si>
    <t xml:space="preserve">Bachelor of Science in Elementary Education; </t>
  </si>
  <si>
    <t xml:space="preserve">Mckenley Exchange; </t>
  </si>
  <si>
    <t xml:space="preserve">Xbox/Corelogic; </t>
  </si>
  <si>
    <t xml:space="preserve">04/01/2016; </t>
  </si>
  <si>
    <t xml:space="preserve">12/30/2017; </t>
  </si>
  <si>
    <t>Myrna</t>
  </si>
  <si>
    <t>Bartolata</t>
  </si>
  <si>
    <t xml:space="preserve">Charina Abichuela; </t>
  </si>
  <si>
    <t xml:space="preserve">09300427358; </t>
  </si>
  <si>
    <t xml:space="preserve">Wilvie Paño; Mary Anne Janette Africano; </t>
  </si>
  <si>
    <t xml:space="preserve">Team Lead; ; </t>
  </si>
  <si>
    <t xml:space="preserve">Telus International; ; </t>
  </si>
  <si>
    <t xml:space="preserve">None; ; </t>
  </si>
  <si>
    <t>Tendencia, Mark Joshua</t>
  </si>
  <si>
    <t>low commitment, juggling different things at the same time - grandfather at hospital, business in Malabon, work, 1yr old kid</t>
  </si>
  <si>
    <t>Africano</t>
  </si>
  <si>
    <t>Mary Anne Janette</t>
  </si>
  <si>
    <t>jheanette028@gmail.com</t>
  </si>
  <si>
    <t>Mark Joshua Tendencia</t>
  </si>
  <si>
    <t>Samsung, HNRBloc</t>
  </si>
  <si>
    <t>7/5/2018 2:51:37 PM</t>
  </si>
  <si>
    <t>298755</t>
  </si>
  <si>
    <t>1470</t>
  </si>
  <si>
    <t>36 Manapat St. Tanong</t>
  </si>
  <si>
    <t>Piagapo</t>
  </si>
  <si>
    <t>09362944309</t>
  </si>
  <si>
    <t>Online</t>
  </si>
  <si>
    <t xml:space="preserve">Academia De San Nicolas; I.Learn Center Philippines; </t>
  </si>
  <si>
    <t xml:space="preserve">Graduate 4 or 5-year course; Associate Degree Graduate; </t>
  </si>
  <si>
    <t xml:space="preserve">Malabon City; Malabon City; </t>
  </si>
  <si>
    <t xml:space="preserve">Secondary; Associate in Computer Studies and Consumer Electronics; </t>
  </si>
  <si>
    <t xml:space="preserve">03/08/2012; 06/14/2014; </t>
  </si>
  <si>
    <t xml:space="preserve">Transcom Worldwide Inc.; The Results Companies; </t>
  </si>
  <si>
    <t xml:space="preserve">Pasig City; Pasig City; </t>
  </si>
  <si>
    <t xml:space="preserve">Samsung HHP-US; H&amp;R Block; </t>
  </si>
  <si>
    <t xml:space="preserve">09/16/2016; 12/08/2017; </t>
  </si>
  <si>
    <t xml:space="preserve">08/15/2017; 03/05/2018; </t>
  </si>
  <si>
    <t xml:space="preserve">Family Reasons; Seasonal Acount; </t>
  </si>
  <si>
    <t xml:space="preserve">18000; 20000; </t>
  </si>
  <si>
    <t>POnce</t>
  </si>
  <si>
    <t xml:space="preserve">Mark Jhosua Tendencia; </t>
  </si>
  <si>
    <t xml:space="preserve">09482175628; </t>
  </si>
  <si>
    <t>Africano, Mary Anne Janette</t>
  </si>
  <si>
    <t>for ISM OV, can start asap / with sales bground</t>
  </si>
  <si>
    <t>Cabañas</t>
  </si>
  <si>
    <t>Francisco Jr.</t>
  </si>
  <si>
    <t>Petilo</t>
  </si>
  <si>
    <t>francis@gameheart.com</t>
  </si>
  <si>
    <t>Annabelle Gabato</t>
  </si>
  <si>
    <t>pallet system, microsoft , wyndham, bigpond</t>
  </si>
  <si>
    <t>Noriel Urcia</t>
  </si>
  <si>
    <t>7/5/2018 2:58:23 PM</t>
  </si>
  <si>
    <t>298769</t>
  </si>
  <si>
    <t xml:space="preserve">07 chromium St. Platinumville San Nicholas 3 </t>
  </si>
  <si>
    <t>San Nicholas 3</t>
  </si>
  <si>
    <t>08/02/1988</t>
  </si>
  <si>
    <t>9350582996</t>
  </si>
  <si>
    <t>francis@gamehaunt.com</t>
  </si>
  <si>
    <t xml:space="preserve">Taguig City; </t>
  </si>
  <si>
    <t xml:space="preserve">Chemical Engineering Technology; </t>
  </si>
  <si>
    <t xml:space="preserve">10/10/2009; </t>
  </si>
  <si>
    <t xml:space="preserve">SM MALL OF ASIA; </t>
  </si>
  <si>
    <t xml:space="preserve">Bigpond Cable; </t>
  </si>
  <si>
    <t xml:space="preserve">07/10/2015; </t>
  </si>
  <si>
    <t xml:space="preserve">02/20/2017; </t>
  </si>
  <si>
    <t>Annabelle</t>
  </si>
  <si>
    <t>Lipio</t>
  </si>
  <si>
    <t xml:space="preserve">Annabelle Petilo Gabato; </t>
  </si>
  <si>
    <t xml:space="preserve">09954115160; </t>
  </si>
  <si>
    <t xml:space="preserve">Excelle Escalada; ; </t>
  </si>
  <si>
    <t xml:space="preserve">Owner/Content Manager; ; </t>
  </si>
  <si>
    <t xml:space="preserve">Gamehaunt - Canada; ; </t>
  </si>
  <si>
    <t xml:space="preserve">+1416831394; ; </t>
  </si>
  <si>
    <t xml:space="preserve">for ISM OV, can start asap / with sales bground
(Carlos.Tinio@vxi.com); for ISM OV, can start asap / with sales bground
(Carlos.Tinio@vxi.com); </t>
  </si>
  <si>
    <t>Cabañas, Francisco Jr.</t>
  </si>
  <si>
    <t>Manaois</t>
  </si>
  <si>
    <t>Bacolcol</t>
  </si>
  <si>
    <t>manaois_gerald@yahoo.com</t>
  </si>
  <si>
    <t>Ronalyn Manaois</t>
  </si>
  <si>
    <t>wyndham, ebay, sprint</t>
  </si>
  <si>
    <t>7/5/2018 3:03:29 PM</t>
  </si>
  <si>
    <t>298768</t>
  </si>
  <si>
    <t>120 Paradahan 1 Tanza Cavite</t>
  </si>
  <si>
    <t>06/06/1990</t>
  </si>
  <si>
    <t>09264991829</t>
  </si>
  <si>
    <t>Na</t>
  </si>
  <si>
    <t>manaoi_gerald@yahoo.com</t>
  </si>
  <si>
    <t>343629602-9</t>
  </si>
  <si>
    <t>313881359</t>
  </si>
  <si>
    <t>010516929443</t>
  </si>
  <si>
    <t>121083814640</t>
  </si>
  <si>
    <t>ghe_manaois0607@yahoo.com</t>
  </si>
  <si>
    <t>23000 - 25000</t>
  </si>
  <si>
    <t xml:space="preserve">HVAC; </t>
  </si>
  <si>
    <t xml:space="preserve">04/05/2010; </t>
  </si>
  <si>
    <t xml:space="preserve">IQOR philippines; </t>
  </si>
  <si>
    <t xml:space="preserve">11/11/2016; </t>
  </si>
  <si>
    <t xml:space="preserve">02/18/2018; </t>
  </si>
  <si>
    <t>Ligaya</t>
  </si>
  <si>
    <t>Yanto</t>
  </si>
  <si>
    <t xml:space="preserve">Ronalyn Manaois; </t>
  </si>
  <si>
    <t xml:space="preserve">09171659430; </t>
  </si>
  <si>
    <t xml:space="preserve">Mikko Buenaventura ; Jurie Dela Cruz; </t>
  </si>
  <si>
    <t xml:space="preserve">Telus; SM; </t>
  </si>
  <si>
    <t xml:space="preserve">09212231523; 09061746141; </t>
  </si>
  <si>
    <t xml:space="preserve">for ISM OV, can start asap / with sales bground
(Carlos.Tinio@vxi.com); charges on the bill / listen well to the cx and provide billing explanations / happy cx(Carlos.Tinio@vxi.com); </t>
  </si>
  <si>
    <t>Manaois, Mark Gerald</t>
  </si>
  <si>
    <t>Failed Fiber; declined other options;  no billing exp, not confident with his voice skills or live sutomer service interaction</t>
  </si>
  <si>
    <t>Lorenia</t>
  </si>
  <si>
    <t>angelorivera088@gmail.com</t>
  </si>
  <si>
    <t>Josephine Rivera</t>
  </si>
  <si>
    <t>Wish, TBO, Globe</t>
  </si>
  <si>
    <t>Rachelle Mae Artuz</t>
  </si>
  <si>
    <t>7/5/2018 4:02:25 PM</t>
  </si>
  <si>
    <t>Lobenia</t>
  </si>
  <si>
    <t>298795</t>
  </si>
  <si>
    <t>Blk. 3 Lot. 19 Maligaya Subdivision, Brgy. Medicion 2nd-F, Imus City, Cavite</t>
  </si>
  <si>
    <t>11/30/1989</t>
  </si>
  <si>
    <t>09178208378</t>
  </si>
  <si>
    <t>angeloRivera088@gmail.com</t>
  </si>
  <si>
    <t>34-4142798-0</t>
  </si>
  <si>
    <t>454-776-590-000</t>
  </si>
  <si>
    <t>Rachelle Mae Artuz (170076)</t>
  </si>
  <si>
    <t xml:space="preserve">Emillio Aguinaldo College; </t>
  </si>
  <si>
    <t xml:space="preserve">Dasmariñas City, Cavite; </t>
  </si>
  <si>
    <t xml:space="preserve">10/11/2011; </t>
  </si>
  <si>
    <t xml:space="preserve">TaskUs Inc.; Xerox Business Services; Teleperformance; </t>
  </si>
  <si>
    <t xml:space="preserve">Imus City, Cavite; MOA, Pasay City; Makati City; </t>
  </si>
  <si>
    <t xml:space="preserve">Non-Voice; Customer Service; Customer Service; </t>
  </si>
  <si>
    <t xml:space="preserve">Wish; HMO; Globe Telecome; </t>
  </si>
  <si>
    <t xml:space="preserve">11/13/2015; 07/27/2015; 03/21/2014; </t>
  </si>
  <si>
    <t xml:space="preserve">08/31/2017; 09/11/2015; 04/25/2014; </t>
  </si>
  <si>
    <t xml:space="preserve">Family Reasons; Personal Reasons; ; </t>
  </si>
  <si>
    <t xml:space="preserve">15000; 17000; 12000; </t>
  </si>
  <si>
    <t xml:space="preserve">1500; 2000; 1500; </t>
  </si>
  <si>
    <t>Josephine</t>
  </si>
  <si>
    <t>Alde</t>
  </si>
  <si>
    <t xml:space="preserve">Josephine Rivera; </t>
  </si>
  <si>
    <t xml:space="preserve">09335936259; </t>
  </si>
  <si>
    <t xml:space="preserve">Michelle Esposo; Cristina Bautista; Maria Isable Ulep; Jan Pauline Manalo; Grace Degala; Mary Grace Ricafrente; Reymar Dela Cruz; Byron De Leon; ; </t>
  </si>
  <si>
    <t xml:space="preserve">Knowledge Manager; Operations Manager; Quality Analyst; Quality Analyst; Team Leader; Learning &amp; Development Supervisor; Team Leader; Team Leader; ; </t>
  </si>
  <si>
    <t xml:space="preserve">Unisys Phil. Mandaluyong City; TaskUs Inc. Imus City, Cavite; TaskUs Inc. Imus City, Cavite; TaskUs Inc. Imus City, Cavite; TaskUs Inc. Imus City, Cavite; TaskUs Inc. Imus City, Cavite; TaskUs Inc. Imus City, Cavite; TaskUs Inc. Imus City, Cavite; ; </t>
  </si>
  <si>
    <t xml:space="preserve">09476255372; 09178251320; 09172099431; 09083351959; 09985818113; 09568367057; 09955531668; 09164594635; ; </t>
  </si>
  <si>
    <t>Rivera, Angelo</t>
  </si>
  <si>
    <t>Jeremy Louie</t>
  </si>
  <si>
    <t>Brandes</t>
  </si>
  <si>
    <t>Jeremylouie_tan@yahoo.com.ph</t>
  </si>
  <si>
    <t>Kc Sy</t>
  </si>
  <si>
    <t>7/5/2018 5:46:38 PM</t>
  </si>
  <si>
    <t>298854</t>
  </si>
  <si>
    <t>986 Congressional A Franssico</t>
  </si>
  <si>
    <t>CAMARINES SUR</t>
  </si>
  <si>
    <t>03/09/1995</t>
  </si>
  <si>
    <t>Fillipino</t>
  </si>
  <si>
    <t>09275377269</t>
  </si>
  <si>
    <t>JeremyLouie_tan@yahoo.com.ph</t>
  </si>
  <si>
    <t xml:space="preserve">SOFA; </t>
  </si>
  <si>
    <t xml:space="preserve">989 Enzo Bulding Jupiter Street makati; </t>
  </si>
  <si>
    <t xml:space="preserve">Batchelors of fashion design and Marketing; </t>
  </si>
  <si>
    <t xml:space="preserve">04/12/2018; </t>
  </si>
  <si>
    <t xml:space="preserve">Evangeline </t>
  </si>
  <si>
    <t>Moralios</t>
  </si>
  <si>
    <t xml:space="preserve">KC Sy; </t>
  </si>
  <si>
    <t xml:space="preserve">Parthner; </t>
  </si>
  <si>
    <t xml:space="preserve">09171550149; </t>
  </si>
  <si>
    <t>Tan, Jeremy Louie</t>
  </si>
  <si>
    <t>Obaña</t>
  </si>
  <si>
    <t>Mark Laurence</t>
  </si>
  <si>
    <t>Bangayan</t>
  </si>
  <si>
    <t>marklaurence.obana@gmail.com</t>
  </si>
  <si>
    <t>Mariel Bangayan</t>
  </si>
  <si>
    <t>7/5/2018 5:49:16 PM</t>
  </si>
  <si>
    <t>298857</t>
  </si>
  <si>
    <t>Blk 7 Lot 46 Phase 3 Lily St. Citihomes Molino 4 Bacoor Cavite</t>
  </si>
  <si>
    <t>03/18/1996</t>
  </si>
  <si>
    <t>09265908316</t>
  </si>
  <si>
    <t xml:space="preserve">University Of Perpetual Help System Dalta - Las Pinas Campus; </t>
  </si>
  <si>
    <t xml:space="preserve">Times Alabang - Zapote Road, Las Pinas City; </t>
  </si>
  <si>
    <t xml:space="preserve">Bachelor of Science in Business Administration Major in Marketing Management; </t>
  </si>
  <si>
    <t xml:space="preserve">04/28/2018; </t>
  </si>
  <si>
    <t xml:space="preserve">Mariel Bangayan; </t>
  </si>
  <si>
    <t xml:space="preserve">09351171838; </t>
  </si>
  <si>
    <t xml:space="preserve">Mariel Bangayan; ; </t>
  </si>
  <si>
    <t xml:space="preserve">Laboratory Staff; ; </t>
  </si>
  <si>
    <t xml:space="preserve">Metro South Medical Center Molino 4 Bacoor, Cavite; ; </t>
  </si>
  <si>
    <t>Obaña, Mark Laurence</t>
  </si>
  <si>
    <t>had a hard time expressing thoughtrs</t>
  </si>
  <si>
    <t>Lugod</t>
  </si>
  <si>
    <t>Haddad</t>
  </si>
  <si>
    <t>9282676841/9669496806</t>
  </si>
  <si>
    <t>Jlu_1962@yahoo.com</t>
  </si>
  <si>
    <t>Lilian Haddad</t>
  </si>
  <si>
    <t>Nizreen Fatima Haddad</t>
  </si>
  <si>
    <t>Lugod, Charlene</t>
  </si>
  <si>
    <t>Passed Fiber OV; Good comms; good tenure, with billing and sales BG</t>
  </si>
  <si>
    <t>Salita</t>
  </si>
  <si>
    <t>Czarina Joy</t>
  </si>
  <si>
    <t>Laurian</t>
  </si>
  <si>
    <t>Czarinajoysalita@icloud.com</t>
  </si>
  <si>
    <t>Zenaida Laurian</t>
  </si>
  <si>
    <t>Telstra/DTV</t>
  </si>
  <si>
    <t>7/6/2018 12:15:14 PM</t>
  </si>
  <si>
    <t>299029</t>
  </si>
  <si>
    <t>Block 17 Lot 11 Gamma Street Sunrise Hills Subdivision Barangay Sabang</t>
  </si>
  <si>
    <t>09770941814</t>
  </si>
  <si>
    <t>czarinajoysalita@icloud.com</t>
  </si>
  <si>
    <t xml:space="preserve">Imus National High School; University of Makati; </t>
  </si>
  <si>
    <t xml:space="preserve">; BS Radiologic Technology; </t>
  </si>
  <si>
    <t xml:space="preserve">TELSTRA; iQor; </t>
  </si>
  <si>
    <t xml:space="preserve">MOA; Dasmariñas Cavite; </t>
  </si>
  <si>
    <t xml:space="preserve">TELSTRA Residential Billing; DTV; </t>
  </si>
  <si>
    <t xml:space="preserve">Family Reasons; Family Reasons; </t>
  </si>
  <si>
    <t xml:space="preserve">Zenaida Laurian; </t>
  </si>
  <si>
    <t xml:space="preserve">09351712138; </t>
  </si>
  <si>
    <t xml:space="preserve">Marylina E. Vista; Analiza Mangibin; Dianna Grace Laurian; Analiza Mangibin; </t>
  </si>
  <si>
    <t xml:space="preserve">Consultant-ITD; Collections Agent; Graphic Artist; Collections Agent; </t>
  </si>
  <si>
    <t xml:space="preserve">09159451825; 09954429926; 09774079299; 09954429926; </t>
  </si>
  <si>
    <t>Salita, Czarina Joy</t>
  </si>
  <si>
    <t>Good comms; very conversant. Good billing and training; trainable sales</t>
  </si>
  <si>
    <t>Roncales</t>
  </si>
  <si>
    <t>Jonel</t>
  </si>
  <si>
    <t>Porteza</t>
  </si>
  <si>
    <t>roncalesjonel2@gmail.com</t>
  </si>
  <si>
    <t>Joshua Dilao</t>
  </si>
  <si>
    <t>Telstra/AE</t>
  </si>
  <si>
    <t>Roncales, Jonel</t>
  </si>
  <si>
    <t>No telco exp- still employed until july 31</t>
  </si>
  <si>
    <t>Janneth</t>
  </si>
  <si>
    <t>Corre</t>
  </si>
  <si>
    <t>09056969927</t>
  </si>
  <si>
    <t>janneth.reyes@gmail.com</t>
  </si>
  <si>
    <t>Travel account</t>
  </si>
  <si>
    <t>BEB CABRAL</t>
  </si>
  <si>
    <t>7/5/2018 2:39:52 PM</t>
  </si>
  <si>
    <t>REYES</t>
  </si>
  <si>
    <t>JANNETH</t>
  </si>
  <si>
    <t>CORRE</t>
  </si>
  <si>
    <t>298760</t>
  </si>
  <si>
    <t>IMUS CAVITE</t>
  </si>
  <si>
    <t xml:space="preserve">09056969927 </t>
  </si>
  <si>
    <t xml:space="preserve">25K UP </t>
  </si>
  <si>
    <t>FBVIP TALKPUSH</t>
  </si>
  <si>
    <t xml:space="preserve">ASIAN INSTITUTE OF COMPUTER STUDIES ; </t>
  </si>
  <si>
    <t xml:space="preserve">2013 BACOOR; </t>
  </si>
  <si>
    <t xml:space="preserve">BSBA MANAGEMENT; </t>
  </si>
  <si>
    <t xml:space="preserve">INTERGLOBE TECHNOLOGY ; </t>
  </si>
  <si>
    <t xml:space="preserve">ALABANG; </t>
  </si>
  <si>
    <t>REYES, JANNETH</t>
  </si>
  <si>
    <t>Fair comms; trainable grammar slips but with billing and sdales BG from Telstra</t>
  </si>
  <si>
    <t>Calunsag</t>
  </si>
  <si>
    <t>Cheszel</t>
  </si>
  <si>
    <t>Alcaide</t>
  </si>
  <si>
    <t>Cheszelalcaide@gmail.com</t>
  </si>
  <si>
    <t>Reymart Almendra</t>
  </si>
  <si>
    <t>Tesltra/Amazon</t>
  </si>
  <si>
    <t>7/6/2018 12:01:07 PM</t>
  </si>
  <si>
    <t>calunsag</t>
  </si>
  <si>
    <t>cheszel</t>
  </si>
  <si>
    <t>alcaide</t>
  </si>
  <si>
    <t>299024</t>
  </si>
  <si>
    <t>4025</t>
  </si>
  <si>
    <t xml:space="preserve">4025 ilaya st. malaban binan laguna </t>
  </si>
  <si>
    <t>Oas</t>
  </si>
  <si>
    <t>04/23/1992</t>
  </si>
  <si>
    <t>09216852294</t>
  </si>
  <si>
    <t>cheszelalcaide@gmail.com</t>
  </si>
  <si>
    <t>04285757577</t>
  </si>
  <si>
    <t>330823886-0000</t>
  </si>
  <si>
    <t>080257302567</t>
  </si>
  <si>
    <t>121178939422</t>
  </si>
  <si>
    <t xml:space="preserve">social media </t>
  </si>
  <si>
    <t xml:space="preserve">university of perpetual help system ; </t>
  </si>
  <si>
    <t xml:space="preserve">binan city laguna ; </t>
  </si>
  <si>
    <t xml:space="preserve">midwifery ; </t>
  </si>
  <si>
    <t xml:space="preserve">05/03/2012; </t>
  </si>
  <si>
    <t xml:space="preserve">teletech ; </t>
  </si>
  <si>
    <t xml:space="preserve">11/10/2016; </t>
  </si>
  <si>
    <t xml:space="preserve">03/15/2018; </t>
  </si>
  <si>
    <t xml:space="preserve">merlyn </t>
  </si>
  <si>
    <t xml:space="preserve">reyamark almendral ; </t>
  </si>
  <si>
    <t xml:space="preserve">partner ; </t>
  </si>
  <si>
    <t xml:space="preserve">09184432109; </t>
  </si>
  <si>
    <t>Calunsag, Cheszel</t>
  </si>
  <si>
    <t>Failed Fiber - declined other options; Good comms; No billing and sales. Trainable</t>
  </si>
  <si>
    <t>Zamora</t>
  </si>
  <si>
    <t>Elaine</t>
  </si>
  <si>
    <t>Luces</t>
  </si>
  <si>
    <t>09064578279</t>
  </si>
  <si>
    <t>sandieleyn_27@yahoo.com</t>
  </si>
  <si>
    <t>Helathcare Account</t>
  </si>
  <si>
    <t>7/5/2018 3:33:14 PM</t>
  </si>
  <si>
    <t>298791</t>
  </si>
  <si>
    <t>v</t>
  </si>
  <si>
    <t>Talk PUsh</t>
  </si>
  <si>
    <t>Zamora, Elaine</t>
  </si>
  <si>
    <t>good comms, minimal billing exp, good thought organization, driven and motivated; will drop by 8PM</t>
  </si>
  <si>
    <t>Oblefias</t>
  </si>
  <si>
    <t>April Judith</t>
  </si>
  <si>
    <t>Gamatan</t>
  </si>
  <si>
    <t>9065574406</t>
  </si>
  <si>
    <t>ajdgoblefias@gmail.com</t>
  </si>
  <si>
    <t>Czandro Oblevias</t>
  </si>
  <si>
    <t>United HealthCare/ Mastercard/AMEX</t>
  </si>
  <si>
    <t>Carlos Tnio</t>
  </si>
  <si>
    <t>7/5/2018 5:08:15 PM</t>
  </si>
  <si>
    <t>298841</t>
  </si>
  <si>
    <t xml:space="preserve">Czandro Oblevias; </t>
  </si>
  <si>
    <t xml:space="preserve">9566835582; </t>
  </si>
  <si>
    <t xml:space="preserve">for IS MOV(Carlos.Tinio@vxi.com); for ISM OV(Carlos.Tinio@vxi.com); </t>
  </si>
  <si>
    <t>Oblefias, April Judith</t>
  </si>
  <si>
    <t>Good comms; basic billing trianable sales BG; will drop  by before 9PM</t>
  </si>
  <si>
    <t>Obsuna</t>
  </si>
  <si>
    <t>Jeniffer</t>
  </si>
  <si>
    <t>9369128997</t>
  </si>
  <si>
    <t>Jenobsuna24@gmail.com</t>
  </si>
  <si>
    <t>Blueshield/ObamaCare</t>
  </si>
  <si>
    <t>7/5/2018 9:07:43 PM</t>
  </si>
  <si>
    <t>298933</t>
  </si>
  <si>
    <t>Blk 7 Lot 13 Marigold St</t>
  </si>
  <si>
    <t>09369128997</t>
  </si>
  <si>
    <t>46573190</t>
  </si>
  <si>
    <t>jenobsuna24@gmai.com</t>
  </si>
  <si>
    <t>25k and up</t>
  </si>
  <si>
    <t xml:space="preserve">University of Perpetual Help Dalta Las Pinas; </t>
  </si>
  <si>
    <t xml:space="preserve">TaskUs; </t>
  </si>
  <si>
    <t xml:space="preserve">Imus Cavite; </t>
  </si>
  <si>
    <t xml:space="preserve">05/19/2014; </t>
  </si>
  <si>
    <t xml:space="preserve">06/18/2018; </t>
  </si>
  <si>
    <t xml:space="preserve">22k; </t>
  </si>
  <si>
    <t>Rustica</t>
  </si>
  <si>
    <t>Alex</t>
  </si>
  <si>
    <t xml:space="preserve">Rustica Obsuna; </t>
  </si>
  <si>
    <t xml:space="preserve">09282595540; </t>
  </si>
  <si>
    <t xml:space="preserve">Annie Laudato ; Enrico Laudato; </t>
  </si>
  <si>
    <t xml:space="preserve">Manager; Quality Analyst; </t>
  </si>
  <si>
    <t xml:space="preserve">Sm Investment Corp; TaskUs; </t>
  </si>
  <si>
    <t xml:space="preserve">09175135901; 09177675559; </t>
  </si>
  <si>
    <t>Obsuna, Jeniffer</t>
  </si>
  <si>
    <t>did not disclose all employments</t>
  </si>
  <si>
    <t>Tomugdan</t>
  </si>
  <si>
    <t>mak.amago@gmail.com</t>
  </si>
  <si>
    <t>Citibank / Blueshield / Google / Tmobile</t>
  </si>
  <si>
    <t>Bacolod Inasal</t>
  </si>
  <si>
    <t>7/5/2018 8:29:43 PM</t>
  </si>
  <si>
    <t>AMAGO</t>
  </si>
  <si>
    <t>MARK ANGELO</t>
  </si>
  <si>
    <t>TOMUGDAN</t>
  </si>
  <si>
    <t>298926</t>
  </si>
  <si>
    <t>9451489486</t>
  </si>
  <si>
    <t>marka.amaho@gmail.com</t>
  </si>
  <si>
    <t>Amago, Mark Angelo</t>
  </si>
  <si>
    <t>8PM - 9PM</t>
  </si>
  <si>
    <t>Shifter 3: UG BSHRM 1 sem (2010) BSA - 4sems 2015 Vocational college 2 year course -1 year: 2 sems: Classcard Crew in Mcdonalds, 27mos 2010-2012 5mos Stackclerk; 5mos Sales Assoociate in Shoe Source: 2015: Enrolled in Vocational course Alorica Oct 2015 - June 2018 32 mos Email Support and Online shopping Comcast 69mos</t>
  </si>
  <si>
    <t>Butiong</t>
  </si>
  <si>
    <t>Bernie</t>
  </si>
  <si>
    <t>Bellen</t>
  </si>
  <si>
    <t>bbutiong.aics2@gmail.com</t>
  </si>
  <si>
    <t>Mary Joy Mayorca</t>
  </si>
  <si>
    <t>7/5/2018 8:21:35 PM</t>
  </si>
  <si>
    <t>298915</t>
  </si>
  <si>
    <t>1803 Goquiolay St. Pasay City</t>
  </si>
  <si>
    <t>Bacacay</t>
  </si>
  <si>
    <t>06/13/2018</t>
  </si>
  <si>
    <t>09282505311</t>
  </si>
  <si>
    <t>bbutiong.aics@gmail.com</t>
  </si>
  <si>
    <t>3422737262</t>
  </si>
  <si>
    <t>297634850</t>
  </si>
  <si>
    <t>020506086737</t>
  </si>
  <si>
    <t>berniebutiong@yahoo.com.ph</t>
  </si>
  <si>
    <t xml:space="preserve">Asian institute of Computer Studies; Philippine Christian University; </t>
  </si>
  <si>
    <t xml:space="preserve">Pasig City; Taft Ave , Manila City; </t>
  </si>
  <si>
    <t xml:space="preserve">Computer Technology; BSA; </t>
  </si>
  <si>
    <t xml:space="preserve">03/31/2016; 03/31/2013; </t>
  </si>
  <si>
    <t xml:space="preserve">Alorica; FSRI (Payless Shoesource); SM Mart Inc.; Golden Arches Development Corporation ( Mcdonald's); </t>
  </si>
  <si>
    <t xml:space="preserve">Makati ; Manila; Manila; Makati; </t>
  </si>
  <si>
    <t xml:space="preserve">Technical Support; Others; Others; Others; </t>
  </si>
  <si>
    <t xml:space="preserve">10/18/2016; 02/16/2015; 05/20/2014; 10/30/2010; </t>
  </si>
  <si>
    <t xml:space="preserve">06/15/2018; 07/16/2015; 10/20/2014; 12/31/2012; </t>
  </si>
  <si>
    <t xml:space="preserve">Personal Reasons; End of Contract; End of Contract; Personal Reasons; </t>
  </si>
  <si>
    <t xml:space="preserve">20,500; Minimum; Minimum; Minimum; </t>
  </si>
  <si>
    <t>Susan</t>
  </si>
  <si>
    <t>Marco</t>
  </si>
  <si>
    <t xml:space="preserve">Mary Joy Mayorca; </t>
  </si>
  <si>
    <t xml:space="preserve">09471493836; </t>
  </si>
  <si>
    <t xml:space="preserve">Raynal Peters; Karen Cartel; Abryan Frias; ; </t>
  </si>
  <si>
    <t xml:space="preserve">Team Manager; TSR; TSR; ; </t>
  </si>
  <si>
    <t xml:space="preserve">Alorica, Makati; Alorica, Makati; Alorica, Makati; ; </t>
  </si>
  <si>
    <t xml:space="preserve">09210183085; 09351198026; 09663478020; ; </t>
  </si>
  <si>
    <t>Butiong, Bernie</t>
  </si>
  <si>
    <t>Failed Fiber; declined other options; Shifter3: Still rendering: UG 4sems University of Eastern Philipiines BSED major in English; 2011 -2013 1.2016 - Department Store Toshimi Cavite (12mos) RFL: Relocation 2.TP (Nov 2016 - May 2017) 6mos - Nicolas Holiday, AT&amp;T Uverse TSR RFL: Offer/ Salary Cleared 3.Transcom (May 2017 - Present) 13mos CSR UK Talktalk RFL: Proximity</t>
  </si>
  <si>
    <t>Licanda</t>
  </si>
  <si>
    <t>Robert</t>
  </si>
  <si>
    <t>r_licanda@yahoo.com</t>
  </si>
  <si>
    <t xml:space="preserve">Maria Licandra </t>
  </si>
  <si>
    <t>ATT&amp;T</t>
  </si>
  <si>
    <t>7/5/2018 12:10:07 PM</t>
  </si>
  <si>
    <t>298658</t>
  </si>
  <si>
    <t>Paranaque</t>
  </si>
  <si>
    <t>9504357300</t>
  </si>
  <si>
    <t>09504357300</t>
  </si>
  <si>
    <t xml:space="preserve">Licandra </t>
  </si>
  <si>
    <t>Maria</t>
  </si>
  <si>
    <t xml:space="preserve">Maria Licandra ; </t>
  </si>
  <si>
    <t xml:space="preserve">09307800664; </t>
  </si>
  <si>
    <t xml:space="preserve">Shifter3: Still rendering: UG 4sems University of Eastern Philipiines BSED major in English; 2011 -2013 
1.2016 - Department Store Toshimi Cavite (12mos) RFL: Relocation
2.TP (Nov 2016 - May 2017) 6mos - Nicolas Holiday, AT&amp;T Uverse TSR RFL: Offer/ Salary Cleared
3.Transcom (May 2017 - Present) 13mos CSR UK Talktalk
RFL: Proximity(Anthony.Esguerra@vxi.com); S- Challenges with Survey
A- Make sure that the customer is satisfied; direct to the point but builds rapport
R- was able improve the survey(Anthony.Esguerra@vxi.com); </t>
  </si>
  <si>
    <t>Licanda, Robert</t>
  </si>
  <si>
    <t>cleared 7/6</t>
  </si>
  <si>
    <t xml:space="preserve">Failed Fiber OV - declined other options; </t>
  </si>
  <si>
    <t>Renato</t>
  </si>
  <si>
    <t>Manipon</t>
  </si>
  <si>
    <t>nato_deguzman21291</t>
  </si>
  <si>
    <t>Rosemarie De Guzman</t>
  </si>
  <si>
    <t>7/6/2018 9:00:18 AM</t>
  </si>
  <si>
    <t>de guzman</t>
  </si>
  <si>
    <t>renato</t>
  </si>
  <si>
    <t>manipon</t>
  </si>
  <si>
    <t>298966</t>
  </si>
  <si>
    <t>#264 Haig Street Barangay Daang Bakal Mandaluyong City</t>
  </si>
  <si>
    <t>2435</t>
  </si>
  <si>
    <t>#22 Rizal Street Pozorrubio Pangasinan</t>
  </si>
  <si>
    <t>Pozzorubio</t>
  </si>
  <si>
    <t>09273335496</t>
  </si>
  <si>
    <t>nato_renatojrdeguzman21291@yahoo.com</t>
  </si>
  <si>
    <t>34-2316783-1</t>
  </si>
  <si>
    <t>298-828-907-000</t>
  </si>
  <si>
    <t>03-050663284-2</t>
  </si>
  <si>
    <t>1211-7559-1129</t>
  </si>
  <si>
    <t xml:space="preserve">Mandaluyong City; </t>
  </si>
  <si>
    <t xml:space="preserve">Bacholor of Arts major in English; </t>
  </si>
  <si>
    <t xml:space="preserve">04/15/2016; </t>
  </si>
  <si>
    <t xml:space="preserve">Convergys Philippines; </t>
  </si>
  <si>
    <t xml:space="preserve">SirusXM; </t>
  </si>
  <si>
    <t xml:space="preserve">07/25/2016; </t>
  </si>
  <si>
    <t xml:space="preserve">30000; </t>
  </si>
  <si>
    <t>Rosemarie</t>
  </si>
  <si>
    <t>Leybag</t>
  </si>
  <si>
    <t xml:space="preserve">Rosemarie De Guzman; </t>
  </si>
  <si>
    <t xml:space="preserve">09491471842; </t>
  </si>
  <si>
    <t xml:space="preserve">for ism fiber; average comm's conversant, with telco retention background; can start asap(Andrew.Marzan@vxi.com); for ism fiber; average comm's conversant, with telco retention background; can start asap(Andrew.Marzan@vxi.com); </t>
  </si>
  <si>
    <t>De Guzman, Renato</t>
  </si>
  <si>
    <t>SHIFTER 2, declined QC / mkt, HIGH SALARY EXPECTATIONS</t>
  </si>
  <si>
    <t>Muñez</t>
  </si>
  <si>
    <t>09176145140/2302286</t>
  </si>
  <si>
    <t>jeffersonlopez0009@gmail.com</t>
  </si>
  <si>
    <t>Amelia Lopez</t>
  </si>
  <si>
    <t>change health care, ATT Uverse, Hosting acct</t>
  </si>
  <si>
    <t>7/6/2018 9:53:45 AM</t>
  </si>
  <si>
    <t>298971</t>
  </si>
  <si>
    <t>1012</t>
  </si>
  <si>
    <t>Block 5 Lot 6 Concha Street Model Community Tondo, Manila</t>
  </si>
  <si>
    <t>07/09/1989</t>
  </si>
  <si>
    <t>09176145140</t>
  </si>
  <si>
    <t>2302286</t>
  </si>
  <si>
    <t>3455517543</t>
  </si>
  <si>
    <t>488815988</t>
  </si>
  <si>
    <t>020266270969</t>
  </si>
  <si>
    <t>121160089879</t>
  </si>
  <si>
    <t>Jefferson Lopez</t>
  </si>
  <si>
    <t>25000-30000</t>
  </si>
  <si>
    <t xml:space="preserve">Technological Institute of the Philippines; </t>
  </si>
  <si>
    <t xml:space="preserve">Quiapo, Manila; </t>
  </si>
  <si>
    <t xml:space="preserve">BS Marine Engineering; </t>
  </si>
  <si>
    <t xml:space="preserve">SPi-CRM Inc.; Convergys; Microsouring; </t>
  </si>
  <si>
    <t xml:space="preserve">Ortigas, Pasig; San Lazaro, Manila; BGC; </t>
  </si>
  <si>
    <t xml:space="preserve">Technical Support; Technical Support; Others; </t>
  </si>
  <si>
    <t xml:space="preserve">Verio Webhosting; AT&amp;T Uverse; Change Healthcare Account; </t>
  </si>
  <si>
    <t xml:space="preserve">12/01/2015; 08/08/2016; 02/19/2018; </t>
  </si>
  <si>
    <t xml:space="preserve">07/01/2016; 01/20/2017; 03/16/2018; </t>
  </si>
  <si>
    <t xml:space="preserve">End of Contract; Health Issue; End of Contract; </t>
  </si>
  <si>
    <t xml:space="preserve">17000; 23000; 30000; </t>
  </si>
  <si>
    <t xml:space="preserve">HMO; HMO; HMO; </t>
  </si>
  <si>
    <t>Amelia</t>
  </si>
  <si>
    <t xml:space="preserve">Amelia M. Lopez; </t>
  </si>
  <si>
    <t xml:space="preserve">09453343665; </t>
  </si>
  <si>
    <t xml:space="preserve">Christopher Bravo; ; </t>
  </si>
  <si>
    <t xml:space="preserve">former Team Leader; ; </t>
  </si>
  <si>
    <t xml:space="preserve">Convergys, Manila; ; </t>
  </si>
  <si>
    <t xml:space="preserve">09167107757; ; </t>
  </si>
  <si>
    <t>Lopez, Jefferson</t>
  </si>
  <si>
    <t>has a tendency to go back to HK for a higher basic, looks driven and motivated, family-man</t>
  </si>
  <si>
    <t>Ben Bryan</t>
  </si>
  <si>
    <t>betz.beats.8@gmail.com</t>
  </si>
  <si>
    <t>Jerina</t>
  </si>
  <si>
    <t>Sparefoot, Capital One</t>
  </si>
  <si>
    <t>7/6/2018 9:54:24 AM</t>
  </si>
  <si>
    <t>298972</t>
  </si>
  <si>
    <t>pena francia paco manila</t>
  </si>
  <si>
    <t>pangasinan</t>
  </si>
  <si>
    <t>09/08/1983</t>
  </si>
  <si>
    <t>09979338559</t>
  </si>
  <si>
    <t>bitz.beats.8@gmail.com</t>
  </si>
  <si>
    <t>banners</t>
  </si>
  <si>
    <t xml:space="preserve">hong kong university; </t>
  </si>
  <si>
    <t xml:space="preserve">hip wo kun tong kowloon city Hong Kong; </t>
  </si>
  <si>
    <t xml:space="preserve">06/30/2006; </t>
  </si>
  <si>
    <t xml:space="preserve">sitel; teleperformance; </t>
  </si>
  <si>
    <t xml:space="preserve">ayala; </t>
  </si>
  <si>
    <t xml:space="preserve">Financial; Sales; </t>
  </si>
  <si>
    <t xml:space="preserve">09/08/2014; 04/10/2017; </t>
  </si>
  <si>
    <t xml:space="preserve">11/27/2015; 04/27/2018; </t>
  </si>
  <si>
    <t xml:space="preserve">Career Growth; Account Pulled Out; </t>
  </si>
  <si>
    <t xml:space="preserve">20000; 20000; </t>
  </si>
  <si>
    <t xml:space="preserve">5000; 35000; </t>
  </si>
  <si>
    <t xml:space="preserve">Jerina; </t>
  </si>
  <si>
    <t xml:space="preserve">09058403086; </t>
  </si>
  <si>
    <t xml:space="preserve">lendl Anderson; ; </t>
  </si>
  <si>
    <t xml:space="preserve">TP Ayala; ; </t>
  </si>
  <si>
    <t>Carreon, Ben Bryan</t>
  </si>
  <si>
    <t>Rhie Crislynne</t>
  </si>
  <si>
    <t>Isip</t>
  </si>
  <si>
    <t>jaychris110911@gmail.com</t>
  </si>
  <si>
    <t>Ma. Cristina San Miguel</t>
  </si>
  <si>
    <t>Donna Mae Oliquiano</t>
  </si>
  <si>
    <t>7/6/2018 10:14:00 AM</t>
  </si>
  <si>
    <t>298974</t>
  </si>
  <si>
    <t>1440</t>
  </si>
  <si>
    <t>1045 lorex ave. tañada Gen. T. De Leon, Valenzuela City</t>
  </si>
  <si>
    <t>Datu Piang</t>
  </si>
  <si>
    <t>Lagonoy</t>
  </si>
  <si>
    <t>06/28/1992</t>
  </si>
  <si>
    <t>09490494804</t>
  </si>
  <si>
    <t>27-30</t>
  </si>
  <si>
    <t xml:space="preserve">Pamantasan Ng Lungsod Ng Valenzuela; </t>
  </si>
  <si>
    <t xml:space="preserve">Malinta, Valenzuela City; </t>
  </si>
  <si>
    <t xml:space="preserve">Bachelor of Secondary Education Major in Mathematics; </t>
  </si>
  <si>
    <t xml:space="preserve">03/29/2012; </t>
  </si>
  <si>
    <t xml:space="preserve">SPI CRM; </t>
  </si>
  <si>
    <t xml:space="preserve">Bel-Air, Makati City; </t>
  </si>
  <si>
    <t xml:space="preserve">08/08/2016; </t>
  </si>
  <si>
    <t>Ma. Cristina</t>
  </si>
  <si>
    <t xml:space="preserve">Ma. Cristina I. San Miguel; </t>
  </si>
  <si>
    <t xml:space="preserve">09156250616; </t>
  </si>
  <si>
    <t xml:space="preserve">Anna De Jesus; Donna Mae Oliquiano; </t>
  </si>
  <si>
    <t xml:space="preserve">Coach; TSR; </t>
  </si>
  <si>
    <t xml:space="preserve">SPI CRM ; VXI ; </t>
  </si>
  <si>
    <t xml:space="preserve">09999982725; ; </t>
  </si>
  <si>
    <t>San Miguel, Rhie Crislynne</t>
  </si>
  <si>
    <t>only looking for a TSR post, plus he's not confident with a voice [rpgram since he came from a non voice position, comms issue as well-heavy fillers, stutter a lot</t>
  </si>
  <si>
    <t>Edgar jAybiel</t>
  </si>
  <si>
    <t>Magpantay</t>
  </si>
  <si>
    <t>ejaydelavega@gmail.com</t>
  </si>
  <si>
    <t>Elsivir</t>
  </si>
  <si>
    <t>Lovely Princess Santos</t>
  </si>
  <si>
    <t>7/6/2018 10:33:02 AM</t>
  </si>
  <si>
    <t>Edgar Jaybiel</t>
  </si>
  <si>
    <t>298979</t>
  </si>
  <si>
    <t>1741</t>
  </si>
  <si>
    <t xml:space="preserve">Blk 8 Lot 6 Mango st. Green Valley Compuond, Gatchalian Subdivision, Manuyo Dos, Las Piñas City </t>
  </si>
  <si>
    <t>Lugus</t>
  </si>
  <si>
    <t>06/24/1997</t>
  </si>
  <si>
    <t>09157391234</t>
  </si>
  <si>
    <t>jaybieldelavega@yahoo.com</t>
  </si>
  <si>
    <t>18,000-20,000</t>
  </si>
  <si>
    <t xml:space="preserve">Las Piñas National High Scool - Gatchalian Annex; Premiere Computer Learning Center; </t>
  </si>
  <si>
    <t xml:space="preserve">High School Graduate; Associate Degree Graduate; </t>
  </si>
  <si>
    <t xml:space="preserve">N/A; N/A; </t>
  </si>
  <si>
    <t xml:space="preserve">N/A; Information Communication Tehcnology; </t>
  </si>
  <si>
    <t xml:space="preserve">06/02/2014; 05/30/2016; </t>
  </si>
  <si>
    <t xml:space="preserve">SPi-Global; </t>
  </si>
  <si>
    <t xml:space="preserve">Elsevier; </t>
  </si>
  <si>
    <t xml:space="preserve">Marc Toneza; Clarice Sanares; Lovely Princess Santos; </t>
  </si>
  <si>
    <t xml:space="preserve">Team Leader; Team Leader; ; </t>
  </si>
  <si>
    <t xml:space="preserve">SPi - Global; SPi - Global; ; </t>
  </si>
  <si>
    <t xml:space="preserve">09179061633; 785-0018; ; </t>
  </si>
  <si>
    <t>Dela Vega, Edgar jAybiel</t>
  </si>
  <si>
    <t>for TA post</t>
  </si>
  <si>
    <t>Dahum</t>
  </si>
  <si>
    <t>Al-Saddam</t>
  </si>
  <si>
    <t>Jaji</t>
  </si>
  <si>
    <t>schuckdahum@gmail.com</t>
  </si>
  <si>
    <t>Edermina Dahum</t>
  </si>
  <si>
    <t>Medical</t>
  </si>
  <si>
    <t>7/6/2018 11:25:25 AM</t>
  </si>
  <si>
    <t xml:space="preserve">dahum </t>
  </si>
  <si>
    <t xml:space="preserve">al-saddam </t>
  </si>
  <si>
    <t xml:space="preserve">jaji </t>
  </si>
  <si>
    <t>299001</t>
  </si>
  <si>
    <t xml:space="preserve">612 boni residence mandaluyong city </t>
  </si>
  <si>
    <t>Tiwi</t>
  </si>
  <si>
    <t xml:space="preserve">jolo sulu </t>
  </si>
  <si>
    <t>SULU</t>
  </si>
  <si>
    <t>Jolo</t>
  </si>
  <si>
    <t>09560032719</t>
  </si>
  <si>
    <t>alsaddamdahum@yahoo.com</t>
  </si>
  <si>
    <t>344 927 0236</t>
  </si>
  <si>
    <t>447100587</t>
  </si>
  <si>
    <t xml:space="preserve">Ayen J Schuck </t>
  </si>
  <si>
    <t xml:space="preserve">facebook </t>
  </si>
  <si>
    <t xml:space="preserve">universidad de zamboanga; </t>
  </si>
  <si>
    <t xml:space="preserve">zamboanga city ; </t>
  </si>
  <si>
    <t xml:space="preserve">BS Respiratory Therapy; </t>
  </si>
  <si>
    <t xml:space="preserve">04/11/2013; </t>
  </si>
  <si>
    <t xml:space="preserve">Lung Center of the Philippines ; </t>
  </si>
  <si>
    <t xml:space="preserve">Quezon city ; </t>
  </si>
  <si>
    <t xml:space="preserve">04/01/2014; </t>
  </si>
  <si>
    <t xml:space="preserve">04/01/2015; </t>
  </si>
  <si>
    <t xml:space="preserve">Jaji </t>
  </si>
  <si>
    <t>Aslamiya</t>
  </si>
  <si>
    <t>Jadi</t>
  </si>
  <si>
    <t xml:space="preserve">Ederlmina Dahum; </t>
  </si>
  <si>
    <t xml:space="preserve">09264707211; </t>
  </si>
  <si>
    <t xml:space="preserve">Ren Buluran; </t>
  </si>
  <si>
    <t xml:space="preserve">HR Head ; </t>
  </si>
  <si>
    <t xml:space="preserve">Ring Central Inc,; </t>
  </si>
  <si>
    <t xml:space="preserve">09292873744; </t>
  </si>
  <si>
    <t>Dahum, Al-Saddam</t>
  </si>
  <si>
    <t>had attendance issues with the previous company, comms issue as well</t>
  </si>
  <si>
    <t>Gasque</t>
  </si>
  <si>
    <t>Reynalyn</t>
  </si>
  <si>
    <t>Roja</t>
  </si>
  <si>
    <t>reynalyngasque@gmail.com</t>
  </si>
  <si>
    <t>Rolando Maglayan</t>
  </si>
  <si>
    <t>DGI Drones, Cebu Pacific</t>
  </si>
  <si>
    <t>Jezryn Dela Cruz</t>
  </si>
  <si>
    <t>7/6/2018 11:20:40 AM</t>
  </si>
  <si>
    <t xml:space="preserve">Reynalyn </t>
  </si>
  <si>
    <t xml:space="preserve">Roja </t>
  </si>
  <si>
    <t>299003</t>
  </si>
  <si>
    <t xml:space="preserve">2525 Onyx St. San Andres Manila </t>
  </si>
  <si>
    <t>11/08/1992</t>
  </si>
  <si>
    <t>09957913672</t>
  </si>
  <si>
    <t>reynalyn roja</t>
  </si>
  <si>
    <t>Ms. Jezryn Dela Cruz</t>
  </si>
  <si>
    <t xml:space="preserve">University of Manila; </t>
  </si>
  <si>
    <t xml:space="preserve">M.V Delos Santos Espana Manila; </t>
  </si>
  <si>
    <t xml:space="preserve">Bachelor orf Science in Accountancy ; </t>
  </si>
  <si>
    <t xml:space="preserve">03/07/2016; </t>
  </si>
  <si>
    <t xml:space="preserve">Visaya KPO ; </t>
  </si>
  <si>
    <t xml:space="preserve">Trafalgar Makati City ; </t>
  </si>
  <si>
    <t xml:space="preserve">DJI Account (drone); </t>
  </si>
  <si>
    <t xml:space="preserve">04/09/2018; </t>
  </si>
  <si>
    <t>Francisca</t>
  </si>
  <si>
    <t xml:space="preserve">Coleng </t>
  </si>
  <si>
    <t xml:space="preserve">Rolando Magluyan ; </t>
  </si>
  <si>
    <t xml:space="preserve">09182126999; </t>
  </si>
  <si>
    <t xml:space="preserve">Michael Cruz; Nadz Zaman ; </t>
  </si>
  <si>
    <t xml:space="preserve">Supervisor; CSR ; </t>
  </si>
  <si>
    <t xml:space="preserve">Visaya KPO / Trafalgar Makati City ; Visaya KPO ; </t>
  </si>
  <si>
    <t xml:space="preserve">09171743779; 09198443263; </t>
  </si>
  <si>
    <t>Gasque, Reynalyn</t>
  </si>
  <si>
    <t>Failed Fiber OV; declined other options; EXTENSIVE BILLING EXP, can strat asap</t>
  </si>
  <si>
    <t>Jurilla</t>
  </si>
  <si>
    <t>Eugene</t>
  </si>
  <si>
    <t>Vergel De Dios</t>
  </si>
  <si>
    <t>eugene.jurilla@gmail.com</t>
  </si>
  <si>
    <t>Celestina Jurilla</t>
  </si>
  <si>
    <t>jp morgan, amex, med renewal, apartment lease collections, sirius xm</t>
  </si>
  <si>
    <t>Kate Macaspac</t>
  </si>
  <si>
    <t>7/6/2018 11:48:52 AM</t>
  </si>
  <si>
    <t>Vergel de Dios</t>
  </si>
  <si>
    <t>299006</t>
  </si>
  <si>
    <t>1234</t>
  </si>
  <si>
    <t>1531 Galvani Street</t>
  </si>
  <si>
    <t>03/14/1987</t>
  </si>
  <si>
    <t>09159471827</t>
  </si>
  <si>
    <t>34-0332796-3</t>
  </si>
  <si>
    <t>304-704-290</t>
  </si>
  <si>
    <t>01-050432135-0</t>
  </si>
  <si>
    <t>1010-0100-8050</t>
  </si>
  <si>
    <t>chronic_chronic2000@yahoo.com</t>
  </si>
  <si>
    <t>chronic2k</t>
  </si>
  <si>
    <t xml:space="preserve">ABE International School of College; STI College; Arellano University; </t>
  </si>
  <si>
    <t xml:space="preserve">Gil Puyat corner South Superhighway; Gil Puyat corner Chino Roces avenue; Taft Ave. Cor. Gil Puyat Ave; </t>
  </si>
  <si>
    <t xml:space="preserve">BSIT; Computer Technician; BSN; </t>
  </si>
  <si>
    <t xml:space="preserve">03/21/2016; 10/10/2006; 03/17/2006; </t>
  </si>
  <si>
    <t xml:space="preserve">WEST Contact Services Inc.; FCO Worldwide Inc.; VENHIL Marketing; IQOR; WEST Contact Services Inc.; University Loan Services Asia; </t>
  </si>
  <si>
    <t xml:space="preserve">24th Floor Exportbank Plaza, Gil Puyat cor. Chino Roces Ave.; RCBC Plaza Tower1; Peak Tower, LP Leviste St. Salcedo Village; RCBC Plaza Tower 2; 24th Floor Exportbank Plaza, Gil Puyat cor. Chino Roces Ave.; Peak Tower, LP Leviste st. Salcedo Village; </t>
  </si>
  <si>
    <t xml:space="preserve">7848600 / 7848629; 09166973099; 09053925168; 09178223345; 7848600 / 7848629; 09063344657; </t>
  </si>
  <si>
    <t xml:space="preserve">Non-agent; Agent; Non-agent; Agent; Agent; Agent; </t>
  </si>
  <si>
    <t xml:space="preserve">Operations; Sales; Operations; Financial; Financial; Sales; </t>
  </si>
  <si>
    <t xml:space="preserve">SiriusXM and AMEX; Apartment Lease Collection; Magazine Subscription Renewal; AMEX ANZ and US; JP Morgan Chase; Student Loan Consolidation; </t>
  </si>
  <si>
    <t xml:space="preserve">01/06/2012; 12/06/2010; 07/06/2009; 08/08/2008; 01/04/2008; 02/02/2007; </t>
  </si>
  <si>
    <t xml:space="preserve">05/16/2014; 07/15/2011; 11/26/2010; 06/26/2009; 07/31/2008; 12/28/2007; </t>
  </si>
  <si>
    <t xml:space="preserve">Personal Reasons; Personal Reasons; Account Pulled Out; Others; Account Pulled Out; Account Pulled Out; </t>
  </si>
  <si>
    <t xml:space="preserve">28000; 24000; 22000; 20000; 20000; 18000; </t>
  </si>
  <si>
    <t xml:space="preserve">; ; ; ; ; ; </t>
  </si>
  <si>
    <t>Celestina</t>
  </si>
  <si>
    <t xml:space="preserve">Celestina Jurilla; </t>
  </si>
  <si>
    <t xml:space="preserve">09276492229; </t>
  </si>
  <si>
    <t xml:space="preserve">Marie Nicart; Joar Michael Rivera; Anjo Marie Luciano; Ma. Barbara Chariz Toledo; ; </t>
  </si>
  <si>
    <t xml:space="preserve">Agent; Quality Manager; Teacher; Team Leader; ; </t>
  </si>
  <si>
    <t xml:space="preserve">Wells Fargo, Lower Mckinley; Wells Fargo, Lower Mckinley; Pasay West; Alorica; ; </t>
  </si>
  <si>
    <t xml:space="preserve">09272576644; 09499969295; 09179227738; 09175783388; ; </t>
  </si>
  <si>
    <t xml:space="preserve">for ISM OV, EXTENSIVE BILLING EXP, can strat asap
(Carlos.Tinio@vxi.com); for ISM OV, EXTENSIVE BILLING EXP, can strat asap
(Carlos.Tinio@vxi.com); </t>
  </si>
  <si>
    <t>Jurilla, Eugene</t>
  </si>
  <si>
    <t>No_Show</t>
  </si>
  <si>
    <t>NS - II/WIWO (II)</t>
  </si>
  <si>
    <t>Namoca</t>
  </si>
  <si>
    <t>Danica Joy</t>
  </si>
  <si>
    <t>Adapon</t>
  </si>
  <si>
    <t>danicajoynamoca@gmail.com</t>
  </si>
  <si>
    <t>Marven Joseph Gaso</t>
  </si>
  <si>
    <t>7/6/2018 11:54:32 AM</t>
  </si>
  <si>
    <t>299016</t>
  </si>
  <si>
    <t>339 3rd Street Holy Family Compound Talon I Las Piñas City</t>
  </si>
  <si>
    <t>block 7 lot7 orchids street queensrow bacoor city cavite</t>
  </si>
  <si>
    <t>Agno</t>
  </si>
  <si>
    <t>09273986864</t>
  </si>
  <si>
    <t>danicajoyanamoca@gmail.com</t>
  </si>
  <si>
    <t>3455417407</t>
  </si>
  <si>
    <t>325954622</t>
  </si>
  <si>
    <t>010258776068</t>
  </si>
  <si>
    <t>915329128362</t>
  </si>
  <si>
    <t>danicajoyn</t>
  </si>
  <si>
    <t>Clyde Henrick Calvecillas</t>
  </si>
  <si>
    <t xml:space="preserve">STI Las Piñas ; </t>
  </si>
  <si>
    <t xml:space="preserve">Alabang Zapote Road Las Piñas City; </t>
  </si>
  <si>
    <t xml:space="preserve">05/22/2015; </t>
  </si>
  <si>
    <t>Lally</t>
  </si>
  <si>
    <t xml:space="preserve">Marven Joseph Gaso ; </t>
  </si>
  <si>
    <t xml:space="preserve">09053456506; </t>
  </si>
  <si>
    <t xml:space="preserve">Katrina Paula Gaso; Clyde Henrick Clavecillas; </t>
  </si>
  <si>
    <t xml:space="preserve">Dos1 Outsoursing solution; VXI Moa; </t>
  </si>
  <si>
    <t xml:space="preserve">09990964262; ; </t>
  </si>
  <si>
    <t>Namoca, Danica Joy</t>
  </si>
  <si>
    <t>looks trainable, willing to learn, driven and motivated, good comms</t>
  </si>
  <si>
    <t>Pedraza</t>
  </si>
  <si>
    <t>Laura Mae</t>
  </si>
  <si>
    <t>Montanez</t>
  </si>
  <si>
    <t>09261569249/09388930382</t>
  </si>
  <si>
    <t>lmpos28@gmail.com</t>
  </si>
  <si>
    <t>Ponciano Pedraza</t>
  </si>
  <si>
    <t>Rolando Moreno Jr.</t>
  </si>
  <si>
    <t>7/6/2018 12:22:29 PM</t>
  </si>
  <si>
    <t>PEDRAZA</t>
  </si>
  <si>
    <t>LAURA MAE</t>
  </si>
  <si>
    <t>MONTANEZ</t>
  </si>
  <si>
    <t>299032</t>
  </si>
  <si>
    <t>1772 TRAMO ST. BRGY 46 ZONE 6 PASAY CITY</t>
  </si>
  <si>
    <t>384 KARANGALAN ST BRGY BUENAVISTA 3 GEN. TRIAS CAVITE</t>
  </si>
  <si>
    <t>09388930382</t>
  </si>
  <si>
    <t>lmp0528@gmail.com</t>
  </si>
  <si>
    <t>employee</t>
  </si>
  <si>
    <t>ROLANDO MORENO JR.</t>
  </si>
  <si>
    <t xml:space="preserve">GUZMAN INSTITUTE OF ELECTRONICS AND TECH.; </t>
  </si>
  <si>
    <t xml:space="preserve">DBB-B, DASMARIÑAS, CAVITE; </t>
  </si>
  <si>
    <t xml:space="preserve">2-YR COMPUTER SECRETARIAL; </t>
  </si>
  <si>
    <t xml:space="preserve">04/01/1998; </t>
  </si>
  <si>
    <t xml:space="preserve">RMS COLLECT INC.; </t>
  </si>
  <si>
    <t xml:space="preserve">4F SM DASMARIÑAS, GOV. DRIVE, PALA-PALA, DASMA CAVITE; </t>
  </si>
  <si>
    <t xml:space="preserve"> ; </t>
  </si>
  <si>
    <t xml:space="preserve">TELCO ACCOUNT; </t>
  </si>
  <si>
    <t xml:space="preserve">08/05/2016; </t>
  </si>
  <si>
    <t>VIRGINIA</t>
  </si>
  <si>
    <t>PAMA</t>
  </si>
  <si>
    <t xml:space="preserve">PONCIANO B. PEDRAZA; </t>
  </si>
  <si>
    <t xml:space="preserve">FATHER; </t>
  </si>
  <si>
    <t xml:space="preserve">09354959755; </t>
  </si>
  <si>
    <t xml:space="preserve">JOMMEL PARCO; RUSSEL ALLEN SAPUNGAN; </t>
  </si>
  <si>
    <t xml:space="preserve">AVP/TL; AGENT; </t>
  </si>
  <si>
    <t xml:space="preserve">RMS COLLECT INC./ DASMA, CAVITE; RMS COLLECT INC./DASMA, CAVITE; </t>
  </si>
  <si>
    <t xml:space="preserve">09215879308; 09361838264; </t>
  </si>
  <si>
    <t xml:space="preserve">for iSM OV(Carlos.Tinio@vxi.com); for ISM OV(Carlos.Tinio@vxi.com); </t>
  </si>
  <si>
    <t>Pedraza, Laura Mae</t>
  </si>
  <si>
    <t>good comms but declined the position afte hearing that there will be sales, only handled a nonvoie position</t>
  </si>
  <si>
    <t>Noa</t>
  </si>
  <si>
    <t>Leah Joy</t>
  </si>
  <si>
    <t>Painaga</t>
  </si>
  <si>
    <t>leahjoy.noa@alorica.com</t>
  </si>
  <si>
    <t>Abdul Sali</t>
  </si>
  <si>
    <t>Amazon, Fraud Analyst</t>
  </si>
  <si>
    <t>7/6/2018 12:27:39 PM</t>
  </si>
  <si>
    <t>NOA</t>
  </si>
  <si>
    <t>LEAH JOY</t>
  </si>
  <si>
    <t>PAINAGA</t>
  </si>
  <si>
    <t>299036</t>
  </si>
  <si>
    <t>CENTRAL BICUTAN TAGUIG CITY</t>
  </si>
  <si>
    <t>NOA MAGPET KIDAPAWAN CITY NORTH COTABATO</t>
  </si>
  <si>
    <t>COTABATO</t>
  </si>
  <si>
    <t>Garchitorena</t>
  </si>
  <si>
    <t>EVANGELICALS</t>
  </si>
  <si>
    <t>09481278978</t>
  </si>
  <si>
    <t>25 THOUSAND</t>
  </si>
  <si>
    <t>LITO</t>
  </si>
  <si>
    <t xml:space="preserve">MINDANAO TE4CHNOLOGICAL SCHOOL; </t>
  </si>
  <si>
    <t xml:space="preserve">DIGOS CITY DAVAO DEL SUR; </t>
  </si>
  <si>
    <t xml:space="preserve">INFORMATION AND COMMUNICATION TECHNOLOGY; </t>
  </si>
  <si>
    <t xml:space="preserve">TELEPERFORMANCE; </t>
  </si>
  <si>
    <t xml:space="preserve">AYALA MAKATI; </t>
  </si>
  <si>
    <t xml:space="preserve">ORDER MANAGEMENT; </t>
  </si>
  <si>
    <t xml:space="preserve">08/21/2016; </t>
  </si>
  <si>
    <t xml:space="preserve">12/22/2016; </t>
  </si>
  <si>
    <t xml:space="preserve">15 THOUSAND; </t>
  </si>
  <si>
    <t>SUSAN</t>
  </si>
  <si>
    <t>BALA</t>
  </si>
  <si>
    <t xml:space="preserve">LOVEL GAY NOA; </t>
  </si>
  <si>
    <t xml:space="preserve">09206027215; </t>
  </si>
  <si>
    <t>Noa, Leah Joy</t>
  </si>
  <si>
    <t>can't handle stres, was hospitalized every month for 1-2 weeks on his pevious job because of that, over fatigue etc., declined position upon hearing the nature of the account</t>
  </si>
  <si>
    <t>Grulla</t>
  </si>
  <si>
    <t>Mortalla</t>
  </si>
  <si>
    <t>juan15miguel.jmg@gmail.com</t>
  </si>
  <si>
    <t>Hemma Grulla</t>
  </si>
  <si>
    <t>7/6/2018 12:33:48 PM</t>
  </si>
  <si>
    <t>Moratalla</t>
  </si>
  <si>
    <t>299035</t>
  </si>
  <si>
    <t>4700</t>
  </si>
  <si>
    <t>Sorsogon</t>
  </si>
  <si>
    <t>SORSOGON</t>
  </si>
  <si>
    <t>Sorsogon City</t>
  </si>
  <si>
    <t>09267118231</t>
  </si>
  <si>
    <t>lito</t>
  </si>
  <si>
    <t xml:space="preserve"> lito</t>
  </si>
  <si>
    <t xml:space="preserve">Sorsogon National High School; AMA Computer College; </t>
  </si>
  <si>
    <t xml:space="preserve">Magsaysay St. Sorsogon City; Makati City; </t>
  </si>
  <si>
    <t xml:space="preserve">; Bachelor of Science in Psychology; </t>
  </si>
  <si>
    <t xml:space="preserve">04/02/2011; 10/31/2017; </t>
  </si>
  <si>
    <t xml:space="preserve">ALORICA; JOLLIBEE SORSOGON; </t>
  </si>
  <si>
    <t xml:space="preserve">MJ Plaza Chino Roces Ave. Makati CIty; Sorsogon; </t>
  </si>
  <si>
    <t xml:space="preserve">Amazon Seller Support; </t>
  </si>
  <si>
    <t xml:space="preserve">02/22/2017; 06/02/2014; </t>
  </si>
  <si>
    <t xml:space="preserve">03/10/2018; 02/02/2015; </t>
  </si>
  <si>
    <t xml:space="preserve">Health Issue; Personal Reasons; </t>
  </si>
  <si>
    <t xml:space="preserve">18,500; 8,000; </t>
  </si>
  <si>
    <t xml:space="preserve">Gemma Grulla; </t>
  </si>
  <si>
    <t xml:space="preserve">09508886763; </t>
  </si>
  <si>
    <t>Grulla, John Michael</t>
  </si>
  <si>
    <t>Roy</t>
  </si>
  <si>
    <t>Ronielhen</t>
  </si>
  <si>
    <t>Baduria</t>
  </si>
  <si>
    <t>ronielhenroy11@gmail.com</t>
  </si>
  <si>
    <t>Francis Steve Roy</t>
  </si>
  <si>
    <t>SCAT</t>
  </si>
  <si>
    <t>7/6/2018 1:01:52 PM</t>
  </si>
  <si>
    <t>299060</t>
  </si>
  <si>
    <t>7730 d jb roxas street makati city</t>
  </si>
  <si>
    <t>10/31/1994</t>
  </si>
  <si>
    <t>09167587140</t>
  </si>
  <si>
    <t>3426561476</t>
  </si>
  <si>
    <t>304492564</t>
  </si>
  <si>
    <t>ronielhen.baduria</t>
  </si>
  <si>
    <t>ronielhenroy</t>
  </si>
  <si>
    <t xml:space="preserve">Facebook </t>
  </si>
  <si>
    <t xml:space="preserve">Pembo Makati city; </t>
  </si>
  <si>
    <t xml:space="preserve">Marketing Management; </t>
  </si>
  <si>
    <t xml:space="preserve">10/01/2014; </t>
  </si>
  <si>
    <t xml:space="preserve">Lascano </t>
  </si>
  <si>
    <t xml:space="preserve">Francis Steve Roy; </t>
  </si>
  <si>
    <t xml:space="preserve">Husband ; </t>
  </si>
  <si>
    <t xml:space="preserve">09663303868; </t>
  </si>
  <si>
    <t xml:space="preserve">Lorvie Doplito; ; </t>
  </si>
  <si>
    <t xml:space="preserve">Pr Supervisor ; ; </t>
  </si>
  <si>
    <t xml:space="preserve">SC88 Technology ; ; </t>
  </si>
  <si>
    <t xml:space="preserve">09158679898; ; </t>
  </si>
  <si>
    <t>Roy, Ronielhen</t>
  </si>
  <si>
    <t>fair comms, for ISM OV, NO BILLING EXP / SALES</t>
  </si>
  <si>
    <t>Almon</t>
  </si>
  <si>
    <t>Bayani</t>
  </si>
  <si>
    <t>delacruz.almon@gmail.com</t>
  </si>
  <si>
    <t>Glenylen Sto. Domingo</t>
  </si>
  <si>
    <t>Shakeys</t>
  </si>
  <si>
    <t>Ron casabuena</t>
  </si>
  <si>
    <t>7/6/2018 1:31:43 PM</t>
  </si>
  <si>
    <t>dela cruz</t>
  </si>
  <si>
    <t>almon</t>
  </si>
  <si>
    <t>bayani</t>
  </si>
  <si>
    <t>299069</t>
  </si>
  <si>
    <t>1632</t>
  </si>
  <si>
    <t>#07 Roldan St. Lower Bicutan Taguig City</t>
  </si>
  <si>
    <t>Camarines Norte</t>
  </si>
  <si>
    <t>CAMARINES NORTE</t>
  </si>
  <si>
    <t>Labo</t>
  </si>
  <si>
    <t>01/15/1995</t>
  </si>
  <si>
    <t>09100759171</t>
  </si>
  <si>
    <t>839-19-27</t>
  </si>
  <si>
    <t>delacruz.almon@yahoo.com</t>
  </si>
  <si>
    <t>JP Russel Gallarion</t>
  </si>
  <si>
    <t xml:space="preserve">Upper Bicutan Taguig ; </t>
  </si>
  <si>
    <t xml:space="preserve">05/04/2016; </t>
  </si>
  <si>
    <t xml:space="preserve">Teleperformance Philippines; </t>
  </si>
  <si>
    <t xml:space="preserve">Sucat Paranaque; </t>
  </si>
  <si>
    <t xml:space="preserve">Shakeys; </t>
  </si>
  <si>
    <t xml:space="preserve">02/01/2016; </t>
  </si>
  <si>
    <t xml:space="preserve">06/28/2018; </t>
  </si>
  <si>
    <t xml:space="preserve">2000; </t>
  </si>
  <si>
    <t xml:space="preserve">Marites </t>
  </si>
  <si>
    <t xml:space="preserve">Ghenylen Sto Domingo; </t>
  </si>
  <si>
    <t xml:space="preserve">09307241515; </t>
  </si>
  <si>
    <t xml:space="preserve">fair comms, for ISM OV, NO BILLING EXP / SALES
(Carlos.Tinio@vxi.com); fair comms, for ISM OV, NO BILLING EXP / SALES
(Carlos.Tinio@vxi.com); </t>
  </si>
  <si>
    <t>Dela Cruz, Almon</t>
  </si>
  <si>
    <t>adapter / comms issues</t>
  </si>
  <si>
    <t>De Lima</t>
  </si>
  <si>
    <t>Ron Eric</t>
  </si>
  <si>
    <t>delimaeric@gmail.com</t>
  </si>
  <si>
    <t>Gina De Lima</t>
  </si>
  <si>
    <t>7/6/2018 2:15:43 PM</t>
  </si>
  <si>
    <t>299105</t>
  </si>
  <si>
    <t>F Residences st. Malinao st. cor Sierra Madre st. Brgy. Highway Hills Mandaluyong city</t>
  </si>
  <si>
    <t>Iriga City</t>
  </si>
  <si>
    <t>12/30/1982</t>
  </si>
  <si>
    <t>09398830719</t>
  </si>
  <si>
    <t>delimaroneric@gmail.com</t>
  </si>
  <si>
    <t>16,000-18,000</t>
  </si>
  <si>
    <t xml:space="preserve">ACCESS Recto; </t>
  </si>
  <si>
    <t xml:space="preserve">Recto Manila; </t>
  </si>
  <si>
    <t xml:space="preserve">03/25/2004; </t>
  </si>
  <si>
    <t>Gina</t>
  </si>
  <si>
    <t xml:space="preserve">Mrs. Gina de Lima; </t>
  </si>
  <si>
    <t xml:space="preserve">parent; </t>
  </si>
  <si>
    <t xml:space="preserve">09103100471; </t>
  </si>
  <si>
    <t xml:space="preserve">Elord Ramos; </t>
  </si>
  <si>
    <t xml:space="preserve">Security Guard; </t>
  </si>
  <si>
    <t xml:space="preserve">INC Maceda Manila; </t>
  </si>
  <si>
    <t xml:space="preserve">09237013993; </t>
  </si>
  <si>
    <t>De Lima, Ron Eric</t>
  </si>
  <si>
    <t>Passed OV; signed JO; failed Berlitz; declined reprofile; SP: Comms slurry speech, with telco exp, trainable</t>
  </si>
  <si>
    <t>Pomida</t>
  </si>
  <si>
    <t>Germer</t>
  </si>
  <si>
    <t>Canatoy</t>
  </si>
  <si>
    <t>chanelcurtpomida21@gmail.com</t>
  </si>
  <si>
    <t>Geraldine Pomida</t>
  </si>
  <si>
    <t>PLDT, Tmobile</t>
  </si>
  <si>
    <t>7/6/2018 2:55:17 PM</t>
  </si>
  <si>
    <t>299130</t>
  </si>
  <si>
    <t>303 G. Villanueva St. Pasay City</t>
  </si>
  <si>
    <t>03/21/1997</t>
  </si>
  <si>
    <t>09564935849</t>
  </si>
  <si>
    <t>Chanelcurtpomida21@gmail.com</t>
  </si>
  <si>
    <t>24,000</t>
  </si>
  <si>
    <t>kate macaspac 250643</t>
  </si>
  <si>
    <t xml:space="preserve">Philippine Womens University; </t>
  </si>
  <si>
    <t xml:space="preserve">BS Fine Arts; </t>
  </si>
  <si>
    <t xml:space="preserve">05/28/2015; </t>
  </si>
  <si>
    <t xml:space="preserve">Alorica MJ PLAZA; </t>
  </si>
  <si>
    <t xml:space="preserve">MJ PLAZA Pasong Tamo extension; </t>
  </si>
  <si>
    <t xml:space="preserve">TMOBILE; </t>
  </si>
  <si>
    <t xml:space="preserve">06/10/2018; </t>
  </si>
  <si>
    <t xml:space="preserve">20,500; </t>
  </si>
  <si>
    <t>canatoy</t>
  </si>
  <si>
    <t>merlina</t>
  </si>
  <si>
    <t>losterios</t>
  </si>
  <si>
    <t xml:space="preserve">geraldine pomida; </t>
  </si>
  <si>
    <t xml:space="preserve">09759139123; </t>
  </si>
  <si>
    <t xml:space="preserve">julie ann fernandez; angelie Nopre; </t>
  </si>
  <si>
    <t xml:space="preserve">manager; friend; </t>
  </si>
  <si>
    <t xml:space="preserve">alorica; pasay; </t>
  </si>
  <si>
    <t xml:space="preserve">09992226420; 09264518887; </t>
  </si>
  <si>
    <t>07/07/2018</t>
  </si>
  <si>
    <t>Pomida, Germer</t>
  </si>
  <si>
    <t>tends to overenunciate, grammar and pron slips, gropes for words, beats around the bush</t>
  </si>
  <si>
    <t>Argulla</t>
  </si>
  <si>
    <t>Urtola</t>
  </si>
  <si>
    <t>shengargulla@yahoo.com</t>
  </si>
  <si>
    <t>Alrico Andrei Argulla</t>
  </si>
  <si>
    <t>HNRBloc</t>
  </si>
  <si>
    <t>7/6/2018 2:34:50 PM</t>
  </si>
  <si>
    <t>ARGULLA</t>
  </si>
  <si>
    <t>URTOLA</t>
  </si>
  <si>
    <t>299108</t>
  </si>
  <si>
    <t>1718</t>
  </si>
  <si>
    <t>B69 L41 27th St. Villamor Airbase Pasay City</t>
  </si>
  <si>
    <t>4331</t>
  </si>
  <si>
    <t>Iskong Bantay St. Brgy Zone 1 Atimonan, Quezon</t>
  </si>
  <si>
    <t>07/08/1973</t>
  </si>
  <si>
    <t>Lucena City</t>
  </si>
  <si>
    <t>09465610566</t>
  </si>
  <si>
    <t>33-1294958-4</t>
  </si>
  <si>
    <t>196-978-009</t>
  </si>
  <si>
    <t>190523501198</t>
  </si>
  <si>
    <t>1210-5204-7347</t>
  </si>
  <si>
    <t>Mih Teyy</t>
  </si>
  <si>
    <t>18,000.00</t>
  </si>
  <si>
    <t xml:space="preserve">FAR EASTERN UNIVERSITY; </t>
  </si>
  <si>
    <t xml:space="preserve">Nicanor Reyes St. Sampaloc, Manila; </t>
  </si>
  <si>
    <t xml:space="preserve">B. Fine Arts maj. Advertising; </t>
  </si>
  <si>
    <t xml:space="preserve">03/24/1996; </t>
  </si>
  <si>
    <t xml:space="preserve">CONVERGYS ALABANG; </t>
  </si>
  <si>
    <t xml:space="preserve">NorthGate, Muntinlupa City; </t>
  </si>
  <si>
    <t xml:space="preserve">Financial Acct (H&amp;R Block); </t>
  </si>
  <si>
    <t xml:space="preserve">10/24/2016; </t>
  </si>
  <si>
    <t xml:space="preserve">01/08/2017; </t>
  </si>
  <si>
    <t xml:space="preserve">18,000.00; </t>
  </si>
  <si>
    <t>Amandy</t>
  </si>
  <si>
    <t xml:space="preserve">Melanie U. Flores; </t>
  </si>
  <si>
    <t xml:space="preserve">09197992784; </t>
  </si>
  <si>
    <t xml:space="preserve">Joanne Roja; n/a; </t>
  </si>
  <si>
    <t xml:space="preserve">Trainer; n/a; </t>
  </si>
  <si>
    <t xml:space="preserve">Positive Mind Consultancy Inc; n/a; </t>
  </si>
  <si>
    <t xml:space="preserve">09204930007; n/a; </t>
  </si>
  <si>
    <t>Argulla, Michelle</t>
  </si>
  <si>
    <t>Failed Fiber OV; excelent comms, with billing ep, strong CS oientation</t>
  </si>
  <si>
    <t>Dimaandal</t>
  </si>
  <si>
    <t>Luis Francisco</t>
  </si>
  <si>
    <t>Brigaño</t>
  </si>
  <si>
    <t>killer_queen_5150@yahoo.com</t>
  </si>
  <si>
    <t>Marilyn Daria</t>
  </si>
  <si>
    <t>Telstra, Wageworks, US Mortgage</t>
  </si>
  <si>
    <t>7/6/2018 2:35:41 PM</t>
  </si>
  <si>
    <t>DIMAANDAL</t>
  </si>
  <si>
    <t>LUIS FRANCISCO</t>
  </si>
  <si>
    <t>BRIGAÑO</t>
  </si>
  <si>
    <t>299124</t>
  </si>
  <si>
    <t>#43 BIRCH AVENUE, WOOD ESTATE VILLAGE 2</t>
  </si>
  <si>
    <t>#43 BIRCH AVENUE, WOOD ESTATE VILLLAGE 2</t>
  </si>
  <si>
    <t>08/18/1989</t>
  </si>
  <si>
    <t>09158971298</t>
  </si>
  <si>
    <t>34-3974171-7</t>
  </si>
  <si>
    <t>318-203-132</t>
  </si>
  <si>
    <t>01-025512474-4</t>
  </si>
  <si>
    <t>1211-2089-9951</t>
  </si>
  <si>
    <t xml:space="preserve">LYCEUM OF THE PHILIPPINES UNIVERSITY; </t>
  </si>
  <si>
    <t xml:space="preserve">INTRAMUROS, MANILA; </t>
  </si>
  <si>
    <t xml:space="preserve">INTERNATIONAL RELATIONS; </t>
  </si>
  <si>
    <t xml:space="preserve">10/31/2011; </t>
  </si>
  <si>
    <t xml:space="preserve">TELETECH; </t>
  </si>
  <si>
    <t xml:space="preserve">PASAY CITY; </t>
  </si>
  <si>
    <t xml:space="preserve">03/14/2016; </t>
  </si>
  <si>
    <t xml:space="preserve">04/30/2018; </t>
  </si>
  <si>
    <t>CARMEN</t>
  </si>
  <si>
    <t>ROLDAN</t>
  </si>
  <si>
    <t xml:space="preserve">MARLYN D. DARIA; </t>
  </si>
  <si>
    <t xml:space="preserve">09277751326; </t>
  </si>
  <si>
    <t xml:space="preserve">TOPHER JOHN B. MAULION; ; </t>
  </si>
  <si>
    <t xml:space="preserve">SENIOR NETWORK ENGINEER; ; </t>
  </si>
  <si>
    <t xml:space="preserve">CITY OF DREAMS; ; </t>
  </si>
  <si>
    <t xml:space="preserve">09778224597; ; </t>
  </si>
  <si>
    <t>Dimaandal, Luis Francisco</t>
  </si>
  <si>
    <t>s2, commitment issues / short stints</t>
  </si>
  <si>
    <t>Kevin Jordan</t>
  </si>
  <si>
    <t>Cardines</t>
  </si>
  <si>
    <t>tenuredreamplayer@gmail.com</t>
  </si>
  <si>
    <t>Filomena Dela Torre</t>
  </si>
  <si>
    <t>globe, sprint, quantas, google</t>
  </si>
  <si>
    <t>7/6/2018 2:45:16 PM</t>
  </si>
  <si>
    <t>299129</t>
  </si>
  <si>
    <t>1109</t>
  </si>
  <si>
    <t>53-B 19th Avenue murppy Q.C.</t>
  </si>
  <si>
    <t>07/02/1988</t>
  </si>
  <si>
    <t>09159432559</t>
  </si>
  <si>
    <t>4225167</t>
  </si>
  <si>
    <t>tenuredteamplayer@gmail.com</t>
  </si>
  <si>
    <t>3405779483</t>
  </si>
  <si>
    <t>414850990</t>
  </si>
  <si>
    <t>Drenon Dela Torre</t>
  </si>
  <si>
    <t>vxi bldg.</t>
  </si>
  <si>
    <t xml:space="preserve">Legarda Smaploc Manila; </t>
  </si>
  <si>
    <t xml:space="preserve">A.H.R.M.; </t>
  </si>
  <si>
    <t xml:space="preserve">10/20/2007; </t>
  </si>
  <si>
    <t xml:space="preserve">Convergys; Techmahindra; Stellar; Convergys; </t>
  </si>
  <si>
    <t xml:space="preserve">Ayala Makati City; Libis Q.C.; Libis Q.C.; Mckinley Hills Taguig; </t>
  </si>
  <si>
    <t xml:space="preserve">9165670; 8888888; 8888888; 9165670; </t>
  </si>
  <si>
    <t xml:space="preserve">Sales; Customer Service; Customer Service; Customer Service; </t>
  </si>
  <si>
    <t xml:space="preserve">SPRINT and Slimware; Globe Business Email Account; QANTAS Airlines; Google Express Email Account; </t>
  </si>
  <si>
    <t xml:space="preserve">10/20/2014; 02/10/2014; 09/25/2017; 02/05/2018; </t>
  </si>
  <si>
    <t xml:space="preserve">11/02/2015; 05/16/2014; 01/26/2018; 05/25/2018; </t>
  </si>
  <si>
    <t xml:space="preserve">Proximity; Health Issue; Personal Reasons; Proximity; </t>
  </si>
  <si>
    <t xml:space="preserve">18000; 10000; 18000; 23000; </t>
  </si>
  <si>
    <t>Datalio</t>
  </si>
  <si>
    <t xml:space="preserve">Mrs. Filomena C Dela Torre; </t>
  </si>
  <si>
    <t xml:space="preserve">4225167; </t>
  </si>
  <si>
    <t xml:space="preserve">Cynthia Berren; ; </t>
  </si>
  <si>
    <t xml:space="preserve">Convergys Ayala Makati; ; </t>
  </si>
  <si>
    <t xml:space="preserve">9165670; ; </t>
  </si>
  <si>
    <t>Dela Torre, Kevin Jordan</t>
  </si>
  <si>
    <t>did immediate with IBEX. 10/2018 (Fraud concerns fro mATT),  low stress tolerance with teammates</t>
  </si>
  <si>
    <t>Pagobo</t>
  </si>
  <si>
    <t>Jemay</t>
  </si>
  <si>
    <t>Empeño</t>
  </si>
  <si>
    <t>www.jemay@gmail.com</t>
  </si>
  <si>
    <t>Carmelita Pagobo</t>
  </si>
  <si>
    <t>PLDT, Dream Satilite, Expedia, DTV</t>
  </si>
  <si>
    <t>7/6/2018 3:14:29 PM</t>
  </si>
  <si>
    <t>299132</t>
  </si>
  <si>
    <t>1771</t>
  </si>
  <si>
    <t>#519 Purok 2 Brgy. Sucat Muntinlupa City</t>
  </si>
  <si>
    <t xml:space="preserve">V. Rama Ave. </t>
  </si>
  <si>
    <t>Gubat</t>
  </si>
  <si>
    <t>05/18/1988</t>
  </si>
  <si>
    <t>09974254358</t>
  </si>
  <si>
    <t>257552347</t>
  </si>
  <si>
    <t>010507804018</t>
  </si>
  <si>
    <t>121069946014</t>
  </si>
  <si>
    <t>18000-20000</t>
  </si>
  <si>
    <t xml:space="preserve">Pedro E. Diaz High School; West Bay College; Philippines Maritime Institute; </t>
  </si>
  <si>
    <t xml:space="preserve">U.P Side Subd. Alabang, Muntinlupa; Ilaya Alabang, Muntinlupa; Binondo Manila; </t>
  </si>
  <si>
    <t xml:space="preserve">; B.S in Custom Administration; B.S in Custom Administration; </t>
  </si>
  <si>
    <t xml:space="preserve">03/21/2005; 10/06/2008; 03/15/2010; </t>
  </si>
  <si>
    <t xml:space="preserve">Ibex Global; Teleperformance; Philippines Multi-Media System INC.; SPI Global Technologies; </t>
  </si>
  <si>
    <t xml:space="preserve">Paranaque City; Paranaque City; DPC Place Makati; Paseo De Roxas Makati; </t>
  </si>
  <si>
    <t xml:space="preserve">Customer Service; Customer Service; Customer Service; Technical Support; </t>
  </si>
  <si>
    <t xml:space="preserve">DirecTV; Expedia ; Dream Satellite ; PLDT; </t>
  </si>
  <si>
    <t xml:space="preserve">05/22/2017; 02/08/2016; 05/04/2015; 06/02/2014; </t>
  </si>
  <si>
    <t xml:space="preserve">10/29/2018; 01/11/2017; 11/23/2015; 12/29/2014; </t>
  </si>
  <si>
    <t xml:space="preserve">Career Growth; Account Pulled Out; Seasonal Acount; Non-regularized; </t>
  </si>
  <si>
    <t xml:space="preserve">14000; 16000; 12000; 10000; </t>
  </si>
  <si>
    <t xml:space="preserve">3000; 1000; N/A; N/A; </t>
  </si>
  <si>
    <t>Carmelita</t>
  </si>
  <si>
    <t xml:space="preserve">Carmelita Pagobo; </t>
  </si>
  <si>
    <t xml:space="preserve">Mother ; </t>
  </si>
  <si>
    <t xml:space="preserve">09354459256; </t>
  </si>
  <si>
    <t xml:space="preserve">Eugene Akamine; </t>
  </si>
  <si>
    <t xml:space="preserve">Entrepreneur ; </t>
  </si>
  <si>
    <t xml:space="preserve">Paranaque City; </t>
  </si>
  <si>
    <t xml:space="preserve">09959503313; </t>
  </si>
  <si>
    <t>Pagobo, Jemay</t>
  </si>
  <si>
    <t>s2 / no to QC</t>
  </si>
  <si>
    <t>Jalbuena</t>
  </si>
  <si>
    <t>Jerusalen</t>
  </si>
  <si>
    <t>jalbuenajerusalen@gmail.com</t>
  </si>
  <si>
    <t>Persis Jalbuena</t>
  </si>
  <si>
    <t>Paypal, dtv, hotels.com</t>
  </si>
  <si>
    <t>Jerusalem Jalbuena</t>
  </si>
  <si>
    <t>7/6/2018 3:42:08 PM</t>
  </si>
  <si>
    <t>299159</t>
  </si>
  <si>
    <t>525 Falcon Street Phase 2-A, Gatchalian Subdivision Manuyo 2, Las Piñas City</t>
  </si>
  <si>
    <t>09/24/1996</t>
  </si>
  <si>
    <t>09068615067</t>
  </si>
  <si>
    <t>8269951</t>
  </si>
  <si>
    <t>jerusalen gutierrez</t>
  </si>
  <si>
    <t>any available accounts</t>
  </si>
  <si>
    <t xml:space="preserve">Polytechnic University of the Philippines; Las Piñas National High School; </t>
  </si>
  <si>
    <t xml:space="preserve">Sto. Niño Parañaque City; Phase 4, Gatchalian Subdivision Manuyo 2, Las Piñas City; </t>
  </si>
  <si>
    <t xml:space="preserve">Business Administration; n/a; </t>
  </si>
  <si>
    <t xml:space="preserve">04/05/2016; 03/20/2013; </t>
  </si>
  <si>
    <t xml:space="preserve">Teleperformance; IBEX GLOBAL SOLUTIONS; ALORICA; </t>
  </si>
  <si>
    <t xml:space="preserve">Sucat, Parañaque City; SM BF, Parañaque City; MJ Plaza, Makati City; </t>
  </si>
  <si>
    <t xml:space="preserve">Sales; Customer Service; Customer Service; </t>
  </si>
  <si>
    <t xml:space="preserve">Hotels.com / EAN; AT&amp;T / DTV; PayPal; </t>
  </si>
  <si>
    <t xml:space="preserve">05/03/2016; 05/08/2017; 12/04/2017; </t>
  </si>
  <si>
    <t xml:space="preserve">11/11/2016; 07/11/2017; 02/13/2018; </t>
  </si>
  <si>
    <t xml:space="preserve">Family Reasons; Personal Reasons; Salary; </t>
  </si>
  <si>
    <t xml:space="preserve">18,000; 21,000; 18,500; </t>
  </si>
  <si>
    <t xml:space="preserve">N/A; n/a; n/a; </t>
  </si>
  <si>
    <t>Persis</t>
  </si>
  <si>
    <t>Lima</t>
  </si>
  <si>
    <t xml:space="preserve">Persis Gutierrez Jalbuena; Justin Quincy Lim; </t>
  </si>
  <si>
    <t xml:space="preserve">Mother; Boyfriend; </t>
  </si>
  <si>
    <t xml:space="preserve">09268456836; 09088729337; </t>
  </si>
  <si>
    <t xml:space="preserve">Albert J. Constantino; Arjay Eborlas; Jun Maala; n/a; </t>
  </si>
  <si>
    <t xml:space="preserve">Businessman; BPO Trainer; Team Leader; n/a; </t>
  </si>
  <si>
    <t xml:space="preserve">Treblink Inc / Parañaque City; Ibex Global / Parañaque City; Alorica / Makati City; n/a; </t>
  </si>
  <si>
    <t xml:space="preserve">09178850774; 09163664679; 09063700544; n/a; </t>
  </si>
  <si>
    <t>Jalbuena, Jerusalen</t>
  </si>
  <si>
    <t>no clear nanny for his kid, slow speech rate, non-regularized because of attendance TWICE</t>
  </si>
  <si>
    <t>Isidro</t>
  </si>
  <si>
    <t>George Lefredo</t>
  </si>
  <si>
    <t>gl.isidro@gmail.com</t>
  </si>
  <si>
    <t>Zarla Mae Isidro</t>
  </si>
  <si>
    <t>Gebbs, BSC, Med Synergy, Sprint, Mint</t>
  </si>
  <si>
    <t>Charmaine Abella</t>
  </si>
  <si>
    <t>7/6/2018 4:18:57 PM</t>
  </si>
  <si>
    <t>299184</t>
  </si>
  <si>
    <t>Blk. 9 Lot 1, Saint Mary's Homes Subd., San Jose, Dasmariñas, Cavite</t>
  </si>
  <si>
    <t>09157903210</t>
  </si>
  <si>
    <t>0464342886</t>
  </si>
  <si>
    <t>25,000.00 +</t>
  </si>
  <si>
    <t>Applicant</t>
  </si>
  <si>
    <t>Levie</t>
  </si>
  <si>
    <t xml:space="preserve">Zarla Mae Isidro; </t>
  </si>
  <si>
    <t xml:space="preserve">09153623210; </t>
  </si>
  <si>
    <t>Isidro, George Lefredo</t>
  </si>
  <si>
    <t>very short stints, slow rate of speech, grammar and pron slips</t>
  </si>
  <si>
    <t>Karen Ann</t>
  </si>
  <si>
    <t>Solis</t>
  </si>
  <si>
    <t>joey1_concepcion@gmail.com</t>
  </si>
  <si>
    <t>Richard Ruvy Concepcion</t>
  </si>
  <si>
    <t>Ingram Micro, Circiuit City, Orbitz, Telco Blue, Sirius XM, ATT, Telstra</t>
  </si>
  <si>
    <t>7/6/2018 5:00:36 PM</t>
  </si>
  <si>
    <t xml:space="preserve">Karen Ann </t>
  </si>
  <si>
    <t>299192</t>
  </si>
  <si>
    <t>Lt 6 Blk 43 Brambles Street Lancaster Cavite</t>
  </si>
  <si>
    <t>1616 Copernico Street San Isidro Makati</t>
  </si>
  <si>
    <t>09478784683</t>
  </si>
  <si>
    <t>joey1concepcion@gmail.com</t>
  </si>
  <si>
    <t>25-30K</t>
  </si>
  <si>
    <t xml:space="preserve">San Isidro National High School; </t>
  </si>
  <si>
    <t xml:space="preserve">Epldt Ventus; Aegis People Support; Philippine Newtown Global Solutions; West; Access Worldwide; Telco Services Australia; </t>
  </si>
  <si>
    <t xml:space="preserve">BGC; Gil Puyat cor. Ayala Avenue; Paco, Manila; Gil Puyat Makati; Rcbc Ayala Makati; PhilAm Ayala Makati; </t>
  </si>
  <si>
    <t xml:space="preserve">N/A; N/A; N/A; N/A; N/A; N/A; </t>
  </si>
  <si>
    <t xml:space="preserve">Non-agent; Agent; Agent; Agent; Agent; Agent; </t>
  </si>
  <si>
    <t xml:space="preserve">Others ; Customer Service; Customer Service; Customer Service; Sales; Sales; </t>
  </si>
  <si>
    <t xml:space="preserve">Ingram Micro; Orbitz/Cheaptickets; TelcoBlue; SiriusXm; DTV; Telstra; </t>
  </si>
  <si>
    <t xml:space="preserve">09/08/2007; 01/06/2012; 03/24/2013; 08/04/2013; 04/11/2016; 04/26/2017; </t>
  </si>
  <si>
    <t xml:space="preserve">10/25/2008; 02/24/2013; 06/17/2013; 12/03/2013; 04/13/2017; 08/19/2017; </t>
  </si>
  <si>
    <t xml:space="preserve">Account Pulled Out; Account Pulled Out; Others; Account Pulled Out; Account Pulled Out; Others; </t>
  </si>
  <si>
    <t xml:space="preserve">16,000; 18,000; 25,000; 18,000; 22,000; 25,000; </t>
  </si>
  <si>
    <t xml:space="preserve">2,000; 2,000; 2,000; 4,000; 2,000; 2,000; </t>
  </si>
  <si>
    <t>Balaguer</t>
  </si>
  <si>
    <t>Bibiana</t>
  </si>
  <si>
    <t xml:space="preserve">Richard Ravy Concepcion; </t>
  </si>
  <si>
    <t xml:space="preserve">09478784682; </t>
  </si>
  <si>
    <t>Concepcion, Karen Ann</t>
  </si>
  <si>
    <t>comms issues; no cc experience</t>
  </si>
  <si>
    <t>Alicante</t>
  </si>
  <si>
    <t xml:space="preserve">Queennie </t>
  </si>
  <si>
    <t>Villarma</t>
  </si>
  <si>
    <t>queenalcante@yahoo.com</t>
  </si>
  <si>
    <t>Romulo Rebusa</t>
  </si>
  <si>
    <t>Food Industry</t>
  </si>
  <si>
    <t>Dhebbee Loquias</t>
  </si>
  <si>
    <t>7/6/2018 5:14:49 PM</t>
  </si>
  <si>
    <t>Queennie</t>
  </si>
  <si>
    <t>299207</t>
  </si>
  <si>
    <t>Unit 211 27 Northwest St. Airlane Garden Airlane Village Paranaque City</t>
  </si>
  <si>
    <t>07/25/2018</t>
  </si>
  <si>
    <t>0997-366-1793</t>
  </si>
  <si>
    <t>queennalcnte@yahoo.com</t>
  </si>
  <si>
    <t>34-6103045-4</t>
  </si>
  <si>
    <t>501-042-621</t>
  </si>
  <si>
    <t>01-025994013-9</t>
  </si>
  <si>
    <t>121176109648</t>
  </si>
  <si>
    <t>@queennalcnte</t>
  </si>
  <si>
    <t>@QAlicante1</t>
  </si>
  <si>
    <t xml:space="preserve">The National Teachers College; </t>
  </si>
  <si>
    <t xml:space="preserve">Nepomuceno St. Quiapo Manila; </t>
  </si>
  <si>
    <t xml:space="preserve">Bachelor of Science Major in Social Science; </t>
  </si>
  <si>
    <t xml:space="preserve">03/21/2016; </t>
  </si>
  <si>
    <t>Dorie</t>
  </si>
  <si>
    <t xml:space="preserve">Romulo Rebusa; </t>
  </si>
  <si>
    <t xml:space="preserve">0923-866-9181; </t>
  </si>
  <si>
    <t xml:space="preserve">Judy Ann Moralde; Mary Ann Moralde; </t>
  </si>
  <si>
    <t xml:space="preserve">Accounting Assistant; Sales Secretary; </t>
  </si>
  <si>
    <t xml:space="preserve">Bibo Global Opportunity-Makati City; Subic International Hotel-Manila; </t>
  </si>
  <si>
    <t xml:space="preserve">0946-958-2747; 0932-352-0895; </t>
  </si>
  <si>
    <t xml:space="preserve">Alicante, Queennie </t>
  </si>
  <si>
    <t>Morte</t>
  </si>
  <si>
    <t>Alyanna Laine</t>
  </si>
  <si>
    <t>Jarin</t>
  </si>
  <si>
    <t>alyannalaine@gmail.com</t>
  </si>
  <si>
    <t>Leila Morte</t>
  </si>
  <si>
    <t>7/6/2018 5:30:10 PM</t>
  </si>
  <si>
    <t>299210</t>
  </si>
  <si>
    <t>94 Medicion II-A Imus, Cavite</t>
  </si>
  <si>
    <t>03/04/1998</t>
  </si>
  <si>
    <t>09175019599</t>
  </si>
  <si>
    <t>434-7303</t>
  </si>
  <si>
    <t xml:space="preserve">De La Salle University-Dasmariñas; </t>
  </si>
  <si>
    <t xml:space="preserve">Dasmariñas, Cavite; </t>
  </si>
  <si>
    <t xml:space="preserve">BSBA major in Human Resource Development; </t>
  </si>
  <si>
    <t>Leila</t>
  </si>
  <si>
    <t>Enguerra</t>
  </si>
  <si>
    <t xml:space="preserve">Leila J. Morte; </t>
  </si>
  <si>
    <t xml:space="preserve">09178171221; </t>
  </si>
  <si>
    <t>Morte, Alyanna Laine</t>
  </si>
  <si>
    <t xml:space="preserve"> Total cce of 3 mos, all seasonal acctg; FA Comms, local accent, heavy fillers &amp; grammar lapses, also busy right now cos needs to organize his father's election run
</t>
  </si>
  <si>
    <t>Dennis James</t>
  </si>
  <si>
    <t>Tiongson</t>
  </si>
  <si>
    <t>09214134257/09435502033</t>
  </si>
  <si>
    <t>Dennisjamesgatus@rocketmail.com</t>
  </si>
  <si>
    <t>Danilo Gatus</t>
  </si>
  <si>
    <t>1800 Flowers</t>
  </si>
  <si>
    <t>Gatus, Dennis James</t>
  </si>
  <si>
    <t>Passed Fiber; Good comms; with basi billing and sales.</t>
  </si>
  <si>
    <t>Ma. Catrina</t>
  </si>
  <si>
    <t>parapherns@yahoo.com</t>
  </si>
  <si>
    <t>David Palapala</t>
  </si>
  <si>
    <t>Dish/Comcast</t>
  </si>
  <si>
    <t>7/6/2018 2:45:29 PM</t>
  </si>
  <si>
    <t>299127</t>
  </si>
  <si>
    <t>5350 B. E. Jacinto St. San Dionisio, Paranaque City</t>
  </si>
  <si>
    <t>01/20/1990</t>
  </si>
  <si>
    <t>09365680339</t>
  </si>
  <si>
    <t>3399240675</t>
  </si>
  <si>
    <t>Charles Roxas</t>
  </si>
  <si>
    <t xml:space="preserve">Philippine Christian University ; Paranaque City College of Science and Technology; </t>
  </si>
  <si>
    <t xml:space="preserve">College Undergraduate; Associate Degree Graduate; </t>
  </si>
  <si>
    <t xml:space="preserve">Taft Ave. , Malate, Manila; Kabihasnan St. San Dionisio, Paranaque City; </t>
  </si>
  <si>
    <t xml:space="preserve">BS Information Technology; Associate in Information Technology; </t>
  </si>
  <si>
    <t xml:space="preserve">10/26/2012; 04/11/2008; </t>
  </si>
  <si>
    <t xml:space="preserve">EXL; Convergys; SPI ; </t>
  </si>
  <si>
    <t xml:space="preserve">Pasay ; Quezon City; Mandaluyong; </t>
  </si>
  <si>
    <t xml:space="preserve">Sales; Customer Service; Technical Support; </t>
  </si>
  <si>
    <t xml:space="preserve">YRC Freight; Comcast; Dish; </t>
  </si>
  <si>
    <t xml:space="preserve">06/15/2015; 12/17/2012; 04/11/2011; </t>
  </si>
  <si>
    <t xml:space="preserve">12/28/2016; 05/22/2015; 05/16/2012; </t>
  </si>
  <si>
    <t xml:space="preserve">Others; Others; Salary; </t>
  </si>
  <si>
    <t xml:space="preserve">; 17,000-20,000; 13,500; </t>
  </si>
  <si>
    <t xml:space="preserve">Rosario Cruz; </t>
  </si>
  <si>
    <t xml:space="preserve">09365680339; </t>
  </si>
  <si>
    <t xml:space="preserve">Julius Mabalay; David Palapala; ; </t>
  </si>
  <si>
    <t xml:space="preserve">Supervisor; Colleague; ; </t>
  </si>
  <si>
    <t xml:space="preserve">EXL; EXL; ; </t>
  </si>
  <si>
    <t xml:space="preserve">09067665462; 09365676920; ; </t>
  </si>
  <si>
    <t>Cruz, Ma. Catrina</t>
  </si>
  <si>
    <t>re-app; average comms; can start asap; for ISM OV</t>
  </si>
  <si>
    <t>Barrios</t>
  </si>
  <si>
    <t>Myron</t>
  </si>
  <si>
    <t>Mateo</t>
  </si>
  <si>
    <t>Capitol one;Citi financial;IMCU</t>
  </si>
  <si>
    <t>Czairina Espiritu</t>
  </si>
  <si>
    <t>7/6/2018 2:32:50 PM</t>
  </si>
  <si>
    <t>299125</t>
  </si>
  <si>
    <t>Blk 15 lot 48 Ilgeridino Residences Buena Vista 1 Gen Trias Cavite</t>
  </si>
  <si>
    <t>9224314689</t>
  </si>
  <si>
    <t>myronbarrios777@gmail.com</t>
  </si>
  <si>
    <t>23k above</t>
  </si>
  <si>
    <t xml:space="preserve">Passed - for ISM OV(Czarina.Espiritu@vxi.com); </t>
  </si>
  <si>
    <t>Barrios, Myron</t>
  </si>
  <si>
    <t>Inconsistent RFL; very thick local accent with sever prons issues. Does not know what his metrics are.</t>
  </si>
  <si>
    <t>Castor</t>
  </si>
  <si>
    <t>Pederito</t>
  </si>
  <si>
    <t>Katipunan</t>
  </si>
  <si>
    <t>fhedscastor01@gmail.com</t>
  </si>
  <si>
    <t>Romeo Castor</t>
  </si>
  <si>
    <t>CapitalOne</t>
  </si>
  <si>
    <t>7/6/2018 1:06:31 PM</t>
  </si>
  <si>
    <t>299065</t>
  </si>
  <si>
    <t>9305748019</t>
  </si>
  <si>
    <t>Castor, Pederito</t>
  </si>
  <si>
    <t>Good comms; extensive billing and sales BG. God tenure</t>
  </si>
  <si>
    <t>Velosa</t>
  </si>
  <si>
    <t>jdy082911@gmail.com</t>
  </si>
  <si>
    <t>Edelaine Rivera</t>
  </si>
  <si>
    <t>Domingo, John</t>
  </si>
  <si>
    <t>Has been out of BPO since 2016 to manage a family business that still running at the moment. Was not able to provide concrete contingency plan. Inconsistent info provided in resume.</t>
  </si>
  <si>
    <t>Supsup</t>
  </si>
  <si>
    <t>Kristine Margaret</t>
  </si>
  <si>
    <t>kristine_supsup@yahoo.com.ph</t>
  </si>
  <si>
    <t>Financial accounts</t>
  </si>
  <si>
    <t>7/6/2018 4:09:20 PM</t>
  </si>
  <si>
    <t>299182</t>
  </si>
  <si>
    <t>Manilla</t>
  </si>
  <si>
    <t>9773787806</t>
  </si>
  <si>
    <t>Supsup, Kristine Margaret</t>
  </si>
  <si>
    <t>good comms- conversant - for ov ism</t>
  </si>
  <si>
    <t>MANTALABA</t>
  </si>
  <si>
    <t>DENNIS</t>
  </si>
  <si>
    <t>9082177692</t>
  </si>
  <si>
    <t>dennis.mantalaba@gmail.com</t>
  </si>
  <si>
    <t xml:space="preserve">Sears / Casino </t>
  </si>
  <si>
    <t>7/6/2018 4:42:49 PM</t>
  </si>
  <si>
    <t xml:space="preserve">DENNIS </t>
  </si>
  <si>
    <t>MAGDURULANG</t>
  </si>
  <si>
    <t>299200</t>
  </si>
  <si>
    <t>MAKATICITY</t>
  </si>
  <si>
    <t xml:space="preserve">9082177692 </t>
  </si>
  <si>
    <t xml:space="preserve">for ov ism(Mary.Alejo@vxi.com); </t>
  </si>
  <si>
    <t>MANTALABA, DENNIS</t>
  </si>
  <si>
    <t>Shifter 3: UG Info Tech 1 semester; Beatitude college; 2011 United Graphics Expression Inc. 12mos Project based 2016 Gen Pac Alabang 3 mos account dissolved - TP (june 2017 - Present) 12mos Xpedia; United Healthcare; RFL: Travel time and benefits; Good comms</t>
  </si>
  <si>
    <t>Limoneras</t>
  </si>
  <si>
    <t>Laforteza</t>
  </si>
  <si>
    <t>roseann_laforteza@yahoo.com</t>
  </si>
  <si>
    <t>Emmanuel Limoneras</t>
  </si>
  <si>
    <t>United Heathcare</t>
  </si>
  <si>
    <t>7/6/2018 11:21:03 AM</t>
  </si>
  <si>
    <t>299011</t>
  </si>
  <si>
    <t>9493001697</t>
  </si>
  <si>
    <t xml:space="preserve">Emmanuel </t>
  </si>
  <si>
    <t xml:space="preserve">Emmanuel Limoneras; </t>
  </si>
  <si>
    <t xml:space="preserve">09078322466; </t>
  </si>
  <si>
    <t xml:space="preserve">Shifter 3: UG Info Tech 1 semester; Beatitude college; 2011
United Graphics Expression Inc. 12mos Project based
2016 Gen Pac Alabang 3 mos account dissolved -
TP (june 2017 - Present) 12mos Xpedia; United Healthcare; RFL:  Travel time and benefits;
Good comms(Anthony.Esguerra@vxi.com); S- Callback from united healthcare; 4th one cannot contact; 1 day  
A- Rendered overtime; try and try until she was able to contact the person; 
R- Was able to contact the person(Anthony.Esguerra@vxi.com); </t>
  </si>
  <si>
    <t>Limoneras, Rose Ann</t>
  </si>
  <si>
    <t>Shifter 3; Graduate Datamex Computer Progammer Graduate Fisher Valley Taguig 2 year Nursing assistant (2006-2008) Medialink - Fly by night - 3mos NCTB Access inc - Dec2010-Nov2012 24mos RFL: Fly by night Globalsync - Telemarketer Sales - Medical alert button Xerox - Healthcard Bridge work - (sept 20313 -March 2014) 6mos Account dissolved Teletech (ATT Uverse TSR - (March 2014 - Nov 2014) 8mos - Account dissolved ICore Pasay Collections CSR Sprint (Nov2014 - July 2015 9mos RFL: Got better offer, Proximity</t>
  </si>
  <si>
    <t>Senadoza</t>
  </si>
  <si>
    <t>Mellany</t>
  </si>
  <si>
    <t>Patricio</t>
  </si>
  <si>
    <t>millylicious25@gmail.com</t>
  </si>
  <si>
    <t>Mildred Cielo</t>
  </si>
  <si>
    <t>Schnyder</t>
  </si>
  <si>
    <t>7/6/2018 2:21:17 PM</t>
  </si>
  <si>
    <t>299117</t>
  </si>
  <si>
    <t>9064100695</t>
  </si>
  <si>
    <t>Pushtalk</t>
  </si>
  <si>
    <t>Cielo</t>
  </si>
  <si>
    <t>Mildred</t>
  </si>
  <si>
    <t xml:space="preserve">Mildred Cielo; </t>
  </si>
  <si>
    <t xml:space="preserve">09555630830; </t>
  </si>
  <si>
    <t xml:space="preserve">Graduate Datamex Computer Progammer Graduate Fisher Valley Taguig 2 year Nursing assistant (2006-2008)
Medialink - Fly by night - 3mos
NCTB Access inc - Dec2010-Nov2012 24mos RFL: Fly by night
Globalsync - Telemarketer Sales - Medical alert button 
Xerox - Healthcard Bridge work - (sept 20313 -March 2014) 6mos Account dissolved
Teletech  (ATT Uverse TSR - (March 2014 - Nov 2014) 8mos - Account dissolved
ICore Pasay Collections CSR Sprint (Nov2014 - July 2015 9mos RFL: Got better offer, Proximity(Anthony.Esguerra@vxi.com); S- Service planner; Schedule technician; unable to schedule
A- Did her best to make sure that the need of the customer is attended too;
R- Commendation call(Anthony.Esguerra@vxi.com); </t>
  </si>
  <si>
    <t>Senadoza, Mellany</t>
  </si>
  <si>
    <t>cleared 7/7</t>
  </si>
  <si>
    <t>plans to still go back to Bicol, not really comfortable in working inManila, was ust pushed</t>
  </si>
  <si>
    <t>Osabel</t>
  </si>
  <si>
    <t>Benidick</t>
  </si>
  <si>
    <t>Tabornal</t>
  </si>
  <si>
    <t>benidick_osabel@gmail.com</t>
  </si>
  <si>
    <t>Honney Lee Lomibao</t>
  </si>
  <si>
    <t>Hilton, Tmobile, Lazada, PetCo</t>
  </si>
  <si>
    <t>Osabel, Benidick</t>
  </si>
  <si>
    <t>went AWOL on his sting with Sutherland, under ATT, possible attrition risk or disabled ATTUID</t>
  </si>
  <si>
    <t>Esparas</t>
  </si>
  <si>
    <t>Alan Jr</t>
  </si>
  <si>
    <t>Dotollo</t>
  </si>
  <si>
    <t>lhanz_esparas23@yahoo.com</t>
  </si>
  <si>
    <t>Lyn Macayan</t>
  </si>
  <si>
    <t>Sprint, ATT, Telsra, Globe</t>
  </si>
  <si>
    <t>Esparas, Alan Jr</t>
  </si>
  <si>
    <t>was with ATT before, involved in call avoidance scheme, was reprofiled to another acct instead of being terminated</t>
  </si>
  <si>
    <t>Espirity</t>
  </si>
  <si>
    <t>Edwin</t>
  </si>
  <si>
    <t>Gaurino</t>
  </si>
  <si>
    <t>edzmcfan@yahoo.com</t>
  </si>
  <si>
    <t>Lydia Espiritu</t>
  </si>
  <si>
    <t>ATT, Ethna, Bell, Belong</t>
  </si>
  <si>
    <t>Espirity, Edwin</t>
  </si>
  <si>
    <t>trainable comms, SVA issues but is confident, may not seem noticeable</t>
  </si>
  <si>
    <t>Ismael</t>
  </si>
  <si>
    <t>Lorelie</t>
  </si>
  <si>
    <t>Gamo</t>
  </si>
  <si>
    <t>lheiismael492@gmail.com</t>
  </si>
  <si>
    <t>Fluep Ismael</t>
  </si>
  <si>
    <t>Aloli Sales, Cricket, Wyndham, Spectrum, FSA Ventures</t>
  </si>
  <si>
    <t>Rosauro Santiago</t>
  </si>
  <si>
    <t>7/7/2018 3:28:59 PM</t>
  </si>
  <si>
    <t>299328</t>
  </si>
  <si>
    <t>69 Dela Cerna St. Brgy 201 Pasay City</t>
  </si>
  <si>
    <t>42009</t>
  </si>
  <si>
    <t xml:space="preserve">Rizal st Lemery Batangas </t>
  </si>
  <si>
    <t>Sultan Kudarat</t>
  </si>
  <si>
    <t>09/12/1980</t>
  </si>
  <si>
    <t>09052925197</t>
  </si>
  <si>
    <t>7952179</t>
  </si>
  <si>
    <t>lheiismael902@gmail.com</t>
  </si>
  <si>
    <t>3347051256</t>
  </si>
  <si>
    <t>212772541</t>
  </si>
  <si>
    <t>190509797432</t>
  </si>
  <si>
    <t>121043660436</t>
  </si>
  <si>
    <t>nicolesexy_902@gmail.com</t>
  </si>
  <si>
    <t>iamcazxie</t>
  </si>
  <si>
    <t>ismaellhei</t>
  </si>
  <si>
    <t>csr/tsr</t>
  </si>
  <si>
    <t>28000.00</t>
  </si>
  <si>
    <t>222802</t>
  </si>
  <si>
    <t xml:space="preserve">University Of Makati; </t>
  </si>
  <si>
    <t xml:space="preserve">Fort bonifacio Makati City; </t>
  </si>
  <si>
    <t xml:space="preserve">Ab Political Science ; </t>
  </si>
  <si>
    <t xml:space="preserve">03/30/1998; </t>
  </si>
  <si>
    <t xml:space="preserve">Kmc Solutions ; 24/7 Customer Phils ; Teleperformance ; Aditya Birla Minacs ; Logicall Inc ; </t>
  </si>
  <si>
    <t xml:space="preserve">Cyber sigma Mc kinley taguig City ; Cyber sigma Mc Kinley Taguig ; Ayala Makati City ; Bel Air Buendia Makati City ; Chino Roces Makati City; </t>
  </si>
  <si>
    <t xml:space="preserve">Sales; Technical Support; Customer Service; Customer Service; Sales; </t>
  </si>
  <si>
    <t xml:space="preserve">Fsa Ventures ; Timewarner Cable (Spectrum); Wyndham Hotel Group; Cricket; Alloli Sales ; </t>
  </si>
  <si>
    <t xml:space="preserve">03/12/2018; 06/06/2016; 05/01/2013; 10/10/2012; 07/22/2010; </t>
  </si>
  <si>
    <t xml:space="preserve">07/07/2018; 03/09/2018; 06/01/2016; 12/15/2012; 10/03/2012; </t>
  </si>
  <si>
    <t xml:space="preserve">Seasonal Acount; Account Pulled Out; Salary; Family Reasons; Account Pulled Out; </t>
  </si>
  <si>
    <t xml:space="preserve">25,000.00; 23,000.00; 17,000.00; 19,000.00; ; </t>
  </si>
  <si>
    <t xml:space="preserve">na; na; ; na; ; </t>
  </si>
  <si>
    <t xml:space="preserve">Edeliza </t>
  </si>
  <si>
    <t>Mauricio</t>
  </si>
  <si>
    <t xml:space="preserve">Filip Norberto Ismael ; Nicole Phearl G. Ismael ; Kelly Andrea Manguera ; </t>
  </si>
  <si>
    <t xml:space="preserve">Husband ; daughter ; Niece; </t>
  </si>
  <si>
    <t xml:space="preserve">09557708776; 09165008961; 09462986085; </t>
  </si>
  <si>
    <t xml:space="preserve">Maricris Endaya ; Ryan Martinez ; Paula Arita ; Sheryl Cruz ; Ricky Santos ; Sheryl Cruz ; Mark Jesty Lampano ; Analyn Patel ; </t>
  </si>
  <si>
    <t xml:space="preserve">Team Leader ; Trainer ; Team Leader ; Quality Ass; CSR; QA; Csr; csr; </t>
  </si>
  <si>
    <t xml:space="preserve">247 customer phils ; 247 customer Phils ; Teleperformance ; Teleperformance ; 247 customer Phils ; Teleperformance ; sykes; sykes; </t>
  </si>
  <si>
    <t xml:space="preserve">09279818586; 09053678548; 09062659912; 09277724433; 09567289442; 09277724433; 09984584375; 09183790516; </t>
  </si>
  <si>
    <t>Ismael, Lorelie</t>
  </si>
  <si>
    <t>Date processed</t>
  </si>
  <si>
    <t>BLUE SWW</t>
  </si>
  <si>
    <t>IP Lite</t>
  </si>
  <si>
    <t>ICM 1</t>
  </si>
  <si>
    <t>ICM 2</t>
  </si>
  <si>
    <t>CENTRAL</t>
  </si>
  <si>
    <t>NED</t>
  </si>
  <si>
    <t>MSS</t>
  </si>
  <si>
    <t>Xoom</t>
  </si>
  <si>
    <t>Paypal</t>
  </si>
  <si>
    <t>OX SALES</t>
  </si>
  <si>
    <t>Ocean X Junee</t>
  </si>
  <si>
    <t>Magic Jack</t>
  </si>
  <si>
    <t>BGI</t>
  </si>
  <si>
    <t>REMARKS</t>
  </si>
  <si>
    <t>Endorsed</t>
  </si>
  <si>
    <t>Sh2, Sh3, Ad 6 mos</t>
  </si>
  <si>
    <t>No Record</t>
  </si>
  <si>
    <t>Pron lapses; poor sentence construction; local accent; taking time to construct</t>
  </si>
  <si>
    <t>Navalta</t>
  </si>
  <si>
    <t>Maricris</t>
  </si>
  <si>
    <t>maricris.gonzales@hotmail.com</t>
  </si>
  <si>
    <t>Lamp Post Banners</t>
  </si>
  <si>
    <t>Hillarie Reyes</t>
  </si>
  <si>
    <t>Accomplished 3  semesters only, no cc exp</t>
  </si>
  <si>
    <t>Aquipel</t>
  </si>
  <si>
    <t>Reyna</t>
  </si>
  <si>
    <t>Bagang</t>
  </si>
  <si>
    <t>queen.aquipel@gmail.com</t>
  </si>
  <si>
    <t>Benjamin Aquipel Jr.</t>
  </si>
  <si>
    <t>DJO01QC201804111</t>
  </si>
  <si>
    <t>April 2018 Quezon City Account Associate</t>
  </si>
  <si>
    <t>7/2/2018 9:28:47 AM</t>
  </si>
  <si>
    <t xml:space="preserve">Reyna </t>
  </si>
  <si>
    <t>297432</t>
  </si>
  <si>
    <t>2200</t>
  </si>
  <si>
    <t>112 hansen st.olongapo city</t>
  </si>
  <si>
    <t>112 Hansen st olongapo city</t>
  </si>
  <si>
    <t>08/15/2018</t>
  </si>
  <si>
    <t>09664474723</t>
  </si>
  <si>
    <t>queen.aquipel@yahoo.com</t>
  </si>
  <si>
    <t>0220084233</t>
  </si>
  <si>
    <t>344692148</t>
  </si>
  <si>
    <t>070511116749</t>
  </si>
  <si>
    <t>121220092863</t>
  </si>
  <si>
    <t>non applicable</t>
  </si>
  <si>
    <t>20000-22000</t>
  </si>
  <si>
    <t xml:space="preserve">columban college; </t>
  </si>
  <si>
    <t xml:space="preserve">olongapo city; </t>
  </si>
  <si>
    <t xml:space="preserve">Hotel and restaurant management; </t>
  </si>
  <si>
    <t xml:space="preserve">06/20/2019; </t>
  </si>
  <si>
    <t xml:space="preserve">PHILIPS LTD; GOTO KING; SLABS DINER; ORIENTAL CASINO FILIPINO; </t>
  </si>
  <si>
    <t xml:space="preserve">TAIWAN ROC; KHALIDIYA MALL ABU DHABI UAE; OLONGAPO CITY; OLONGAPO CITY; </t>
  </si>
  <si>
    <t xml:space="preserve">non applicable; NON APPLICABLE; non applicable; non applicable; </t>
  </si>
  <si>
    <t xml:space="preserve">Others ; Others ; Others ; Others ; </t>
  </si>
  <si>
    <t xml:space="preserve">non applicable; non applicable; non applicable; </t>
  </si>
  <si>
    <t xml:space="preserve">11/18/2018; 08/20/2018; 02/20/2018; 02/12/2016; </t>
  </si>
  <si>
    <t xml:space="preserve">11/18/2018; 03/20/2019; 08/25/2018; 05/12/2018; </t>
  </si>
  <si>
    <t xml:space="preserve">End of Contract; Career Growth; Career Growth; Family Reasons; </t>
  </si>
  <si>
    <t xml:space="preserve">18000; 20000; 7000; 9000; </t>
  </si>
  <si>
    <t xml:space="preserve">non applicable; non applicable; non applicable; non applicable; </t>
  </si>
  <si>
    <t>aquipel</t>
  </si>
  <si>
    <t>reyna</t>
  </si>
  <si>
    <t>bagang</t>
  </si>
  <si>
    <t xml:space="preserve">benjamin aquipel jr; </t>
  </si>
  <si>
    <t xml:space="preserve">09298984177; </t>
  </si>
  <si>
    <t xml:space="preserve">rosalino banzuela; lanie alarba; non applicable; </t>
  </si>
  <si>
    <t xml:space="preserve">minister of inc; clerk hall of justice; non applicable; </t>
  </si>
  <si>
    <t xml:space="preserve">olongapo city; olongapo city; non applicable; </t>
  </si>
  <si>
    <t xml:space="preserve">09493961532; 09951094151; non applicable; </t>
  </si>
  <si>
    <t>FA - Failed OV</t>
  </si>
  <si>
    <t>Candidate have no work exp; conversant; can express herself; willing to start asap; trainable; Senior HS Grad</t>
  </si>
  <si>
    <t>Quiaoit</t>
  </si>
  <si>
    <t xml:space="preserve">Mary Grace </t>
  </si>
  <si>
    <t>Pasco</t>
  </si>
  <si>
    <t>grace.quiaoit13@yahoo.com</t>
  </si>
  <si>
    <t>Grace Quiaoit</t>
  </si>
  <si>
    <t>Alejandro Quiaoit</t>
  </si>
  <si>
    <t>Michael Hafalia</t>
  </si>
  <si>
    <t>Comcast NED</t>
  </si>
  <si>
    <t>Marlon Joson</t>
  </si>
  <si>
    <t>7/2/2018 9:14:01 AM</t>
  </si>
  <si>
    <t>Mary Grace</t>
  </si>
  <si>
    <t>297433</t>
  </si>
  <si>
    <t>Poblacion Prenza Marilao Bulacan</t>
  </si>
  <si>
    <t>Marilao</t>
  </si>
  <si>
    <t>Fili[ino</t>
  </si>
  <si>
    <t>09957364774</t>
  </si>
  <si>
    <t>gracequiaoit13@yahoo.com</t>
  </si>
  <si>
    <t>17 000</t>
  </si>
  <si>
    <t>Michael Hafalia 152651</t>
  </si>
  <si>
    <t xml:space="preserve">Prenza NAtional High School; </t>
  </si>
  <si>
    <t xml:space="preserve">Prenza Marilao Bulacan; </t>
  </si>
  <si>
    <t xml:space="preserve">04/05/2018; </t>
  </si>
  <si>
    <t>Maria Carolina</t>
  </si>
  <si>
    <t xml:space="preserve">Alejandro Quiaoit; </t>
  </si>
  <si>
    <t xml:space="preserve">09231240595; </t>
  </si>
  <si>
    <t xml:space="preserve">Candidate have no work exp; conversant; can express herself; willing to start asap; trainable; Senior HS Grad(marlon.joson@vxi.com); Good for endorsement (marlon.joson@vxi.com); </t>
  </si>
  <si>
    <t>Central</t>
  </si>
  <si>
    <t>Turno</t>
  </si>
  <si>
    <t>Mackie Angelo</t>
  </si>
  <si>
    <t>m.turno010499@gmail.com</t>
  </si>
  <si>
    <t>Angelo Turno</t>
  </si>
  <si>
    <t>Concepcion Turno</t>
  </si>
  <si>
    <t>7/2/2018 9:37:26 AM</t>
  </si>
  <si>
    <t>297434</t>
  </si>
  <si>
    <t>2220</t>
  </si>
  <si>
    <t>74 Foster St. New Kababae, Olongapo City</t>
  </si>
  <si>
    <t xml:space="preserve">74 Foster St. New Kababe, Olongapo City </t>
  </si>
  <si>
    <t>01/04/1999</t>
  </si>
  <si>
    <t>09472667569</t>
  </si>
  <si>
    <t>324-360-352</t>
  </si>
  <si>
    <t>07-050984648-9</t>
  </si>
  <si>
    <t>@Macghelo</t>
  </si>
  <si>
    <t xml:space="preserve">James L. Gordon Integrated School ; Gordon College ; Capstone Institute of Business and Arts; College of Subic Montessori; </t>
  </si>
  <si>
    <t xml:space="preserve">High School Graduate; College Undergraduate; College Undergraduate; College Undergraduate; </t>
  </si>
  <si>
    <t xml:space="preserve">Foster St. New Kababe, Olongapo City, Zambales, Philippines; ; ; ; </t>
  </si>
  <si>
    <t xml:space="preserve">; Batchelor of Science in Computer Studies; Diploma in Business Management; Front Office Management; </t>
  </si>
  <si>
    <t xml:space="preserve">03/15/2015; ; ; ; </t>
  </si>
  <si>
    <t xml:space="preserve">Mc Donald's; Jollibee; Keystone International Language Center; </t>
  </si>
  <si>
    <t xml:space="preserve">Magsaysay Drive, Olongapo City; Subic Bay Freefort Zone (SBFZ); Subic Bay Freefort Zone (SBFZ); </t>
  </si>
  <si>
    <t xml:space="preserve">Others ; Others ; Analytics; </t>
  </si>
  <si>
    <t xml:space="preserve">09/04/2015; 03/15/2017; 01/10/2018; </t>
  </si>
  <si>
    <t xml:space="preserve">05/15/2016; 07/30/2017; 02/28/2018; </t>
  </si>
  <si>
    <t xml:space="preserve">Family Reasons; Family Reasons; End of Contract; </t>
  </si>
  <si>
    <t xml:space="preserve">8000; 8000; 10000; </t>
  </si>
  <si>
    <t xml:space="preserve">Concepcion F. Turno; </t>
  </si>
  <si>
    <t xml:space="preserve">09472667569; </t>
  </si>
  <si>
    <t xml:space="preserve">Jaime Munoz; Sherwin G. Lapena; John Anthony Villapz; ; </t>
  </si>
  <si>
    <t xml:space="preserve">Teacher ; Teacher; Slaes and Marketing Co-ordinator ; ; </t>
  </si>
  <si>
    <t xml:space="preserve">James L. Gordon Integrated School; James L. Gordon Integrated School; Pest Science Corp.; ; </t>
  </si>
  <si>
    <t xml:space="preserve">09072197623; 09184670812; 09073206600; ; </t>
  </si>
  <si>
    <t>has 4 back subjs. accomplished almost 3 semesters</t>
  </si>
  <si>
    <t>Candelario</t>
  </si>
  <si>
    <t>Raven John</t>
  </si>
  <si>
    <t>Felicel</t>
  </si>
  <si>
    <t>ravencandelaria06@gmail.com</t>
  </si>
  <si>
    <t>Raven Candelario</t>
  </si>
  <si>
    <t>Karen Basa</t>
  </si>
  <si>
    <t>7/2/2018 9:36:54 AM</t>
  </si>
  <si>
    <t>Felicen</t>
  </si>
  <si>
    <t>297435</t>
  </si>
  <si>
    <t>1446</t>
  </si>
  <si>
    <t>Block 6 Lot 29-31, Assumption Ville, Lingunan, Valenzuela</t>
  </si>
  <si>
    <t>06/07/1997</t>
  </si>
  <si>
    <t>09058945318</t>
  </si>
  <si>
    <t>025016932</t>
  </si>
  <si>
    <t>ravencandelario06@gmail.com</t>
  </si>
  <si>
    <t>ravencandelario@yahoo.com</t>
  </si>
  <si>
    <t xml:space="preserve">Arellano University; Philippine State College of Aeronautics; </t>
  </si>
  <si>
    <t xml:space="preserve">Gil Puyat, Pasay City; Villamor Air Base, Pasay City; </t>
  </si>
  <si>
    <t xml:space="preserve">; Aviation Electronics and Technology; </t>
  </si>
  <si>
    <t xml:space="preserve">BDO Elite; </t>
  </si>
  <si>
    <t xml:space="preserve">04/11/2017; </t>
  </si>
  <si>
    <t xml:space="preserve">08/15/2017; </t>
  </si>
  <si>
    <t>Rebecca</t>
  </si>
  <si>
    <t>Ogtip</t>
  </si>
  <si>
    <t xml:space="preserve">Karen Basa; </t>
  </si>
  <si>
    <t xml:space="preserve">09770898424; </t>
  </si>
  <si>
    <t xml:space="preserve">Melita M. Baltazar; Edmer Asama; </t>
  </si>
  <si>
    <t xml:space="preserve">Teacher; Manager; </t>
  </si>
  <si>
    <t xml:space="preserve">Arellano University Pasay; Teleperformance Makati; </t>
  </si>
  <si>
    <t xml:space="preserve">09293987044; 09173589588; </t>
  </si>
  <si>
    <t>Candidate is having a lot of hard time expressing; not able to complete some sentences; a lot og evident grammar lapses; pron issues; speaks in vernacular at times</t>
  </si>
  <si>
    <t>Raffy Niel</t>
  </si>
  <si>
    <t>raffynielsamson0010@gmail.com</t>
  </si>
  <si>
    <t>Evangeline Samson</t>
  </si>
  <si>
    <t>10mos</t>
  </si>
  <si>
    <t>Geraldine Cabualan</t>
  </si>
  <si>
    <t>ATT BGI RC1</t>
  </si>
  <si>
    <t>7/2/2018 9:46:28 AM</t>
  </si>
  <si>
    <t>297436</t>
  </si>
  <si>
    <t>Ph9 Bagong silang caloocan city</t>
  </si>
  <si>
    <t>Ormoc City, Leyte</t>
  </si>
  <si>
    <t>Castilla</t>
  </si>
  <si>
    <t>09/10/1995</t>
  </si>
  <si>
    <t>Ormoc City</t>
  </si>
  <si>
    <t>09215347111</t>
  </si>
  <si>
    <t>0921534711</t>
  </si>
  <si>
    <t>raffynielsamson@gmail.com</t>
  </si>
  <si>
    <t>agent</t>
  </si>
  <si>
    <t xml:space="preserve">School For Maritime And Medical Access; </t>
  </si>
  <si>
    <t xml:space="preserve">2nd flr. Lara pesca. kaligayahan street; </t>
  </si>
  <si>
    <t xml:space="preserve">crues line services; </t>
  </si>
  <si>
    <t>evangeline</t>
  </si>
  <si>
    <t>bilmoro</t>
  </si>
  <si>
    <t xml:space="preserve">evangeline; </t>
  </si>
  <si>
    <t xml:space="preserve">09086087442; </t>
  </si>
  <si>
    <t xml:space="preserve">Jiggs Dulay; Gerealdine Cabualan ; </t>
  </si>
  <si>
    <t xml:space="preserve">bussness owner; agent; </t>
  </si>
  <si>
    <t xml:space="preserve">third degree burp; ; </t>
  </si>
  <si>
    <t xml:space="preserve">09167932185; ; </t>
  </si>
  <si>
    <t>QC - DTV Ace</t>
  </si>
  <si>
    <t>Glenn Lagasca</t>
  </si>
  <si>
    <t>Kaiz</t>
  </si>
  <si>
    <t>Good for OV endorsement; 10mos in Link Connect; average comm skills; some tenses issues; only had 10mos of formal employment but was managing their family business during the gap of employment; can start immediately</t>
  </si>
  <si>
    <t>Alfaro</t>
  </si>
  <si>
    <t>l.alfaro@yahoo.com</t>
  </si>
  <si>
    <t>lhainealfaro@yahoo.com</t>
  </si>
  <si>
    <t>Lorena Alfaro</t>
  </si>
  <si>
    <t>Kathleen De Castro</t>
  </si>
  <si>
    <t>Rocket</t>
  </si>
  <si>
    <t>7/2/2018 9:50:01 AM</t>
  </si>
  <si>
    <t>alfaro</t>
  </si>
  <si>
    <t xml:space="preserve">lalaine </t>
  </si>
  <si>
    <t>297437</t>
  </si>
  <si>
    <t>3022</t>
  </si>
  <si>
    <t>1087 c.de jesus st.</t>
  </si>
  <si>
    <t xml:space="preserve">1087 c. de jesus st. </t>
  </si>
  <si>
    <t>11/11/1990</t>
  </si>
  <si>
    <t>09394723552</t>
  </si>
  <si>
    <t>21-025087887-1</t>
  </si>
  <si>
    <t>employee referral</t>
  </si>
  <si>
    <t xml:space="preserve">our lady of fatima university; </t>
  </si>
  <si>
    <t xml:space="preserve">valenzuela city; </t>
  </si>
  <si>
    <t xml:space="preserve">01/03/2009; </t>
  </si>
  <si>
    <t xml:space="preserve">link connect net services; </t>
  </si>
  <si>
    <t xml:space="preserve">caloocan city ; </t>
  </si>
  <si>
    <t xml:space="preserve">09363303606; </t>
  </si>
  <si>
    <t xml:space="preserve">03/01/2010; </t>
  </si>
  <si>
    <t xml:space="preserve">01/01/2011; </t>
  </si>
  <si>
    <t>lorena</t>
  </si>
  <si>
    <t>zarsuelo</t>
  </si>
  <si>
    <t xml:space="preserve">lorena alfaro; </t>
  </si>
  <si>
    <t xml:space="preserve">09228980670; </t>
  </si>
  <si>
    <t xml:space="preserve">von ryan manansala; kathleen de castro; </t>
  </si>
  <si>
    <t xml:space="preserve">manager; csr; </t>
  </si>
  <si>
    <t xml:space="preserve">link connecrt net servcices, caloocan city; vxi, quezon city ; </t>
  </si>
  <si>
    <t xml:space="preserve">09363303606; ; </t>
  </si>
  <si>
    <t xml:space="preserve">10mos in Link Connect; average comm skills; some tenses issues; only had 10mos of formal employment but was managing their family business during the gap of employment; can start immediately
(marlon.joson@vxi.com); good foe OV endorsement(marlon.joson@vxi.com); </t>
  </si>
  <si>
    <t>TBH</t>
  </si>
  <si>
    <t>Cabualan</t>
  </si>
  <si>
    <t>Gerol</t>
  </si>
  <si>
    <t>willardjee19@gmail.com</t>
  </si>
  <si>
    <t>Ma. Rolin Samson</t>
  </si>
  <si>
    <t>4yrs</t>
  </si>
  <si>
    <t>7/2/2018 10:08:42 AM</t>
  </si>
  <si>
    <t>297438</t>
  </si>
  <si>
    <t>ph.9 pkg.3 blk.25 lot.14</t>
  </si>
  <si>
    <t>iloilo</t>
  </si>
  <si>
    <t>Leon</t>
  </si>
  <si>
    <t>05/17/1989</t>
  </si>
  <si>
    <t>09983995977</t>
  </si>
  <si>
    <t>09490545296</t>
  </si>
  <si>
    <t>gerol_17@yahoo.com</t>
  </si>
  <si>
    <t>Radio Ads</t>
  </si>
  <si>
    <t>employee refferal</t>
  </si>
  <si>
    <t xml:space="preserve">University of caloocan city; </t>
  </si>
  <si>
    <t xml:space="preserve">Camarin, Caloocan; </t>
  </si>
  <si>
    <t xml:space="preserve">Political Science; </t>
  </si>
  <si>
    <t xml:space="preserve">Kowloon House; </t>
  </si>
  <si>
    <t xml:space="preserve">East avenue; </t>
  </si>
  <si>
    <t xml:space="preserve">12/28/2008; </t>
  </si>
  <si>
    <t xml:space="preserve">06/11/2016; </t>
  </si>
  <si>
    <t xml:space="preserve">8k; </t>
  </si>
  <si>
    <t>Ma. Rolyn</t>
  </si>
  <si>
    <t xml:space="preserve">Ma. Rolyn S. Cabualan; </t>
  </si>
  <si>
    <t xml:space="preserve">MOther; </t>
  </si>
  <si>
    <t xml:space="preserve">09282013478; </t>
  </si>
  <si>
    <t xml:space="preserve">Luvlienne krizzaney Ybanez; ; </t>
  </si>
  <si>
    <t xml:space="preserve">office assistance; ; </t>
  </si>
  <si>
    <t xml:space="preserve">Ludo ; ; </t>
  </si>
  <si>
    <t xml:space="preserve">09490545296; ; </t>
  </si>
  <si>
    <t>High attrition risk; her only action plans in case her church obligations and work will have conflict is to absent; No ccx; fresh grad; Candidate was really fragmented and was having a lot of hard time expressing herself; incomplete sentences; unable to expound her sentences; speaks in vernacular</t>
  </si>
  <si>
    <t>Gumasing</t>
  </si>
  <si>
    <t>Nica Inah</t>
  </si>
  <si>
    <t>nhicagumasing@gmail.com</t>
  </si>
  <si>
    <t>Nazarena Gumasing</t>
  </si>
  <si>
    <t>Will Bryan Andrada</t>
  </si>
  <si>
    <t>ATT BLUE QC 01</t>
  </si>
  <si>
    <t>7/2/2018 10:02:13 AM</t>
  </si>
  <si>
    <t>297439</t>
  </si>
  <si>
    <t>3019 Gulod, Pulong Buhangin Sta. Maria Bulacan</t>
  </si>
  <si>
    <t>3019 Gulod Pulong Buhangin Sta. Maria Bulacan</t>
  </si>
  <si>
    <t>08/27/1997</t>
  </si>
  <si>
    <t>Santa Maria</t>
  </si>
  <si>
    <t>09128228586</t>
  </si>
  <si>
    <t>3476365774</t>
  </si>
  <si>
    <t>715162271000</t>
  </si>
  <si>
    <t>Nica Gumasing</t>
  </si>
  <si>
    <t>@nicagumasing_</t>
  </si>
  <si>
    <t>@nicachuuu</t>
  </si>
  <si>
    <t>16,000</t>
  </si>
  <si>
    <t>Wil Brian Andrada</t>
  </si>
  <si>
    <t xml:space="preserve">Nuestra Senora del Carmen Academy; New Era University; </t>
  </si>
  <si>
    <t xml:space="preserve">KM.38 Pulong Buhangin Sta. Maria Bulacan; No.9 Central Avenue Commonwealth Quezon City; </t>
  </si>
  <si>
    <t xml:space="preserve">; AB Foreign Service; </t>
  </si>
  <si>
    <t xml:space="preserve">03/28/2014; 04/25/2018; </t>
  </si>
  <si>
    <t>Nazarena</t>
  </si>
  <si>
    <t xml:space="preserve">Nazarena Gumasing; </t>
  </si>
  <si>
    <t xml:space="preserve">09263442640; </t>
  </si>
  <si>
    <t xml:space="preserve">Armie Tabaquero ; Wil Brian Andrada; </t>
  </si>
  <si>
    <t xml:space="preserve">Immigration Officer; ; </t>
  </si>
  <si>
    <t xml:space="preserve">Port Operation Division, NAIA Terminal 3; VXI; </t>
  </si>
  <si>
    <t xml:space="preserve">09178171245; ; </t>
  </si>
  <si>
    <t xml:space="preserve">Fesh Graduate; candidate is having hard time expressing herself; not able to expound most of her sentences; not able; speaks in vernacular at times; fragmented; </t>
  </si>
  <si>
    <t>Alarilla</t>
  </si>
  <si>
    <t>Ma. Chantal Virjen Ann</t>
  </si>
  <si>
    <t>Cacanindin</t>
  </si>
  <si>
    <t>chantalalarilla@gmail.com</t>
  </si>
  <si>
    <t>Coleen Alarilla</t>
  </si>
  <si>
    <t>7/2/2018 10:08:50 AM</t>
  </si>
  <si>
    <t>297441</t>
  </si>
  <si>
    <t>1165 libis st. San jose patag Sta. Maria Bulacan</t>
  </si>
  <si>
    <t>SANTA MARIA</t>
  </si>
  <si>
    <t>09451327841</t>
  </si>
  <si>
    <t xml:space="preserve">Immaculate Concepcion Academy; Bulacan State University; </t>
  </si>
  <si>
    <t xml:space="preserve">Santa Maria; Malolos Bulacan; </t>
  </si>
  <si>
    <t xml:space="preserve">; BA Broadcasting; </t>
  </si>
  <si>
    <t>Ma. Coleene</t>
  </si>
  <si>
    <t xml:space="preserve">Ma. coleene Alarilla; </t>
  </si>
  <si>
    <t xml:space="preserve">09436765355; </t>
  </si>
  <si>
    <t xml:space="preserve">Ma. Chantal Virjen Ann C. Alarilla; Wil Brian Andrada; </t>
  </si>
  <si>
    <t xml:space="preserve">Agent; agent; </t>
  </si>
  <si>
    <t xml:space="preserve">vxi quezon city; Vxi quezon city; </t>
  </si>
  <si>
    <t xml:space="preserve">09451327841; ; </t>
  </si>
  <si>
    <t>Monotonous; pron lapses; tense issues; poor sentence construction; low vocabs</t>
  </si>
  <si>
    <t>Galanido</t>
  </si>
  <si>
    <t>Lean</t>
  </si>
  <si>
    <t>Alinsubao</t>
  </si>
  <si>
    <t>leangalalido@gmail.com</t>
  </si>
  <si>
    <t>Lean Galalido</t>
  </si>
  <si>
    <t>Crisel Galalido</t>
  </si>
  <si>
    <t>7/2/2018 10:22:22 AM</t>
  </si>
  <si>
    <t>297445</t>
  </si>
  <si>
    <t>Blk 10 Lot 16 Sitio Mendez Baesa QC</t>
  </si>
  <si>
    <t>01/07/1994</t>
  </si>
  <si>
    <t>09260858279</t>
  </si>
  <si>
    <t>leangalanido2k18@gmail.com</t>
  </si>
  <si>
    <t>34-2721682-7</t>
  </si>
  <si>
    <t>65607489</t>
  </si>
  <si>
    <t>9569609</t>
  </si>
  <si>
    <t>Lei Galanido</t>
  </si>
  <si>
    <t>17,000</t>
  </si>
  <si>
    <t xml:space="preserve">Far Eastern University; </t>
  </si>
  <si>
    <t xml:space="preserve">Manila; </t>
  </si>
  <si>
    <t xml:space="preserve">Bachelor of Science in Tourism Management; </t>
  </si>
  <si>
    <t xml:space="preserve">04/30/2015; </t>
  </si>
  <si>
    <t>Mrs</t>
  </si>
  <si>
    <t xml:space="preserve">Criselle Galanido; </t>
  </si>
  <si>
    <t xml:space="preserve">09158022680; </t>
  </si>
  <si>
    <t xml:space="preserve">SHORT STINTS- high attrition risk, RFL is usually family emergencies Conduent Health Savings Accont Jun2017-Jan2018=7mos RFL:went to the province to settle some family issues|Res-immediate wCOE
Wipro Harman Audio Aug2016-Dec2016=4mos RFL:family problem|Res-Ren15days wCOE
TP Hawaiian Airlines 6mos ATT 6mos Feb2015-Feb2016=12mos RFL:low salary|res ren15days wCOE
Concentrix  Bell Canada TSR Aug2013-Dec2014=16mos RFL:family problem res-immediate wCOE
Sutherland PayPal July2012-May2013=10mos RFL:proximity res ren30days wCOE
TP Hawaiian Airlines Dec2011-Jun2012=6mos RFL:low salary res ren COE
CVG General Motors 2008-2009 14mos RFL:job offer from a friend for a restaurant immeidate-resigned
Sitel PayPal Feb2007-Jan2008=11mos Site relocations immediate-res wCOE
</t>
  </si>
  <si>
    <t>virtual.scene@yahoo.com</t>
  </si>
  <si>
    <t>VXI Landing Page</t>
  </si>
  <si>
    <t>7/2/2018 10:41:33 AM</t>
  </si>
  <si>
    <t>297442</t>
  </si>
  <si>
    <t xml:space="preserve">154 tindido street </t>
  </si>
  <si>
    <t>05/20/1985</t>
  </si>
  <si>
    <t>09082940084</t>
  </si>
  <si>
    <t>people association</t>
  </si>
  <si>
    <t xml:space="preserve">Don Bosco Technical Institute Makati; Holy Child Academy; </t>
  </si>
  <si>
    <t xml:space="preserve">Makati; Novaliches; </t>
  </si>
  <si>
    <t xml:space="preserve">Automotive; na; </t>
  </si>
  <si>
    <t xml:space="preserve">03/05/2005; 03/05/2002; </t>
  </si>
  <si>
    <t xml:space="preserve">Conduent; WIPRO MANILA; TELEPERFORMANCE; IBM/Concentrix; Sutherland; </t>
  </si>
  <si>
    <t xml:space="preserve">MOA; Quezon City; Fairview; TechnoHub; Taguig; </t>
  </si>
  <si>
    <t xml:space="preserve">na; na; na; na; na; </t>
  </si>
  <si>
    <t xml:space="preserve">Financial; Technical Support; Technical Support; Technical Support; Financial; </t>
  </si>
  <si>
    <t xml:space="preserve">HSA (financial &amp; Health; Harman Audio; AT&amp;T; BELL CA; Paypal; </t>
  </si>
  <si>
    <t xml:space="preserve">06/05/2017; 08/05/2016; 02/05/2015; 08/05/2013; 07/05/2012; </t>
  </si>
  <si>
    <t xml:space="preserve">01/05/2018; 12/05/2016; 02/05/2016; 12/05/2014; 05/05/2013; </t>
  </si>
  <si>
    <t xml:space="preserve">Personal Reasons; Personal Reasons; Family Reasons; Personal Reasons; Proximity; </t>
  </si>
  <si>
    <t xml:space="preserve">23000; 25000; 18000; 23000; 23000; </t>
  </si>
  <si>
    <t xml:space="preserve">1500; 4000; 2500; 2000; 2000; </t>
  </si>
  <si>
    <t>Teresita</t>
  </si>
  <si>
    <t>Biatos</t>
  </si>
  <si>
    <t xml:space="preserve">Ronnie Making; Gerry La Torre; </t>
  </si>
  <si>
    <t xml:space="preserve">CSR; MSS - AGENT HR252887; </t>
  </si>
  <si>
    <t xml:space="preserve">VXI; VXI - MSS Mobility, Munoz; </t>
  </si>
  <si>
    <t xml:space="preserve">09266789945; 09308886004; </t>
  </si>
  <si>
    <t>Adapter; used to be an OFW; High attrition risk--owns a resto-bar, looking for a dayshift account, looking for a 30k base pay</t>
  </si>
  <si>
    <t>William</t>
  </si>
  <si>
    <t>Cuba</t>
  </si>
  <si>
    <t>william_young143@yahoo.com</t>
  </si>
  <si>
    <t>Sam Macmod</t>
  </si>
  <si>
    <t>Sittie</t>
  </si>
  <si>
    <t>7/2/2018 10:45:08 AM</t>
  </si>
  <si>
    <t xml:space="preserve">William "Abdulhaq" </t>
  </si>
  <si>
    <t>297449</t>
  </si>
  <si>
    <t>3000</t>
  </si>
  <si>
    <t>101 Rosal St Alido Subd.</t>
  </si>
  <si>
    <t>03/22/1967</t>
  </si>
  <si>
    <t>09083450938</t>
  </si>
  <si>
    <t>0443051790</t>
  </si>
  <si>
    <t>William_young143@yahoo.com</t>
  </si>
  <si>
    <t>Iam Will</t>
  </si>
  <si>
    <t>20+ years experience in Admin asst (OFW)</t>
  </si>
  <si>
    <t>25-35K</t>
  </si>
  <si>
    <t>VXI add on Facebook</t>
  </si>
  <si>
    <t xml:space="preserve">The National Commercial Bank; </t>
  </si>
  <si>
    <t xml:space="preserve">Jeddah KSA; </t>
  </si>
  <si>
    <t xml:space="preserve">07/01/2008; </t>
  </si>
  <si>
    <t xml:space="preserve">07/01/2016; </t>
  </si>
  <si>
    <t xml:space="preserve">10K SAR; </t>
  </si>
  <si>
    <t xml:space="preserve">High Yearly Appraisals; </t>
  </si>
  <si>
    <t>De Perio</t>
  </si>
  <si>
    <t xml:space="preserve">Samsodin Macmod; </t>
  </si>
  <si>
    <t xml:space="preserve">Grand child; </t>
  </si>
  <si>
    <t xml:space="preserve">09560625653; </t>
  </si>
  <si>
    <t xml:space="preserve">Rayis Salem Bin Mahfouz; ; </t>
  </si>
  <si>
    <t xml:space="preserve">Division Head, ADC ; ; </t>
  </si>
  <si>
    <t xml:space="preserve">The National Commercial Bank Balad District Jeddah KSA; ; </t>
  </si>
  <si>
    <t xml:space="preserve">00096 505624575; ; </t>
  </si>
  <si>
    <t>Adapter; no sales; Pron lapses; motonous; poor sentence construction; local accent; low vocabs</t>
  </si>
  <si>
    <t>Catuday</t>
  </si>
  <si>
    <t>ronaldcatuday@rocketmail.com</t>
  </si>
  <si>
    <t>Myrna Catuday</t>
  </si>
  <si>
    <t>Waiter</t>
  </si>
  <si>
    <t>Roel Catuday</t>
  </si>
  <si>
    <t>ATT ICM2</t>
  </si>
  <si>
    <t>7/2/2018 10:31:24 AM</t>
  </si>
  <si>
    <t>catuday</t>
  </si>
  <si>
    <t>ronald</t>
  </si>
  <si>
    <t>lota</t>
  </si>
  <si>
    <t>297444</t>
  </si>
  <si>
    <t>1125</t>
  </si>
  <si>
    <t>66 dona faustina 1 cruz compound culiat tandang sora quezon city</t>
  </si>
  <si>
    <t>12/17/1987</t>
  </si>
  <si>
    <t>09156877497</t>
  </si>
  <si>
    <t>3419302493</t>
  </si>
  <si>
    <t>293284374</t>
  </si>
  <si>
    <t>ERP roel catuday 150434</t>
  </si>
  <si>
    <t>roel catuday</t>
  </si>
  <si>
    <t xml:space="preserve">Dr. Carlos S. Lanting College; New era high school; </t>
  </si>
  <si>
    <t xml:space="preserve">16 Tandang sora ave, novaliches, quezon city,; 1128 tandang sora ave, new era, quezon city; </t>
  </si>
  <si>
    <t xml:space="preserve">BSN; ; </t>
  </si>
  <si>
    <t xml:space="preserve">05/12/2009; 03/18/2004; </t>
  </si>
  <si>
    <t xml:space="preserve">pan pacific manila; crowne plaza galleria manila; </t>
  </si>
  <si>
    <t xml:space="preserve">general malvar manila; ortigas corner adb; </t>
  </si>
  <si>
    <t xml:space="preserve">05/29/2015; 03/21/2011; </t>
  </si>
  <si>
    <t xml:space="preserve">01/29/2017; 07/16/2014; </t>
  </si>
  <si>
    <t xml:space="preserve">Non-regularized; Non-regularized; </t>
  </si>
  <si>
    <t xml:space="preserve">10,000; 11,000; </t>
  </si>
  <si>
    <t>myrna</t>
  </si>
  <si>
    <t xml:space="preserve">Myrna Catuday; </t>
  </si>
  <si>
    <t xml:space="preserve">09162923015; </t>
  </si>
  <si>
    <t xml:space="preserve">Sendo cabillo; jurgen lim; loida martin; ; </t>
  </si>
  <si>
    <t xml:space="preserve">office staff; head waiter; pastor; ; </t>
  </si>
  <si>
    <t xml:space="preserve">hyundai; pan pacific manila; The Lord reigneth church; ; </t>
  </si>
  <si>
    <t xml:space="preserve">09399346337; 09175951497; 09185550699; ; </t>
  </si>
  <si>
    <t>Adapter; no sales exp; Pron lapses; SVA; poor sentence construction; regional accent ; low vocabs</t>
  </si>
  <si>
    <t>Catalogo</t>
  </si>
  <si>
    <t>Cartagena</t>
  </si>
  <si>
    <t>splbrgh@gmail.com</t>
  </si>
  <si>
    <t>Jay Catalogo</t>
  </si>
  <si>
    <t>Crecelaine Quintro</t>
  </si>
  <si>
    <t>Store Manager</t>
  </si>
  <si>
    <t>Rian</t>
  </si>
  <si>
    <t>7/2/2018 10:30:07 AM</t>
  </si>
  <si>
    <t xml:space="preserve">Jerry </t>
  </si>
  <si>
    <t>297448</t>
  </si>
  <si>
    <t>2111</t>
  </si>
  <si>
    <t>124B Odigal Street</t>
  </si>
  <si>
    <t>12/25/1981</t>
  </si>
  <si>
    <t>09507955675</t>
  </si>
  <si>
    <t>0721478128</t>
  </si>
  <si>
    <t>Wacky2851</t>
  </si>
  <si>
    <t>Jerry Catalogo</t>
  </si>
  <si>
    <t xml:space="preserve">ATHE- Awards for Training &amp; Higher Education; </t>
  </si>
  <si>
    <t xml:space="preserve">United Kingdom; </t>
  </si>
  <si>
    <t xml:space="preserve">Strategic Management; </t>
  </si>
  <si>
    <t xml:space="preserve">ABC Express Private Limited; </t>
  </si>
  <si>
    <t xml:space="preserve">Singapore; </t>
  </si>
  <si>
    <t xml:space="preserve">+6562927736; </t>
  </si>
  <si>
    <t xml:space="preserve">Store Manager; </t>
  </si>
  <si>
    <t xml:space="preserve">01/22/2008; </t>
  </si>
  <si>
    <t xml:space="preserve">05/31/2017; </t>
  </si>
  <si>
    <t xml:space="preserve">80000; </t>
  </si>
  <si>
    <t xml:space="preserve">Loreta </t>
  </si>
  <si>
    <t>Dalde</t>
  </si>
  <si>
    <t xml:space="preserve">Crecelaine Quintro; </t>
  </si>
  <si>
    <t xml:space="preserve">09566447889; </t>
  </si>
  <si>
    <t xml:space="preserve">Erene Rose Baclaan; ; </t>
  </si>
  <si>
    <t xml:space="preserve">Senior Admin/ HR; ; </t>
  </si>
  <si>
    <t xml:space="preserve">AKS Pte Ltd Singapore; ; </t>
  </si>
  <si>
    <t xml:space="preserve">+6593203235; ; </t>
  </si>
  <si>
    <t>Has classes during saturdays for his teaching certificate--priority is studies</t>
  </si>
  <si>
    <t>Zepeda</t>
  </si>
  <si>
    <t>Ruzzel Roi</t>
  </si>
  <si>
    <t>ruzzel.zepeda@yahoo.com</t>
  </si>
  <si>
    <t xml:space="preserve">Danielle Zepeda </t>
  </si>
  <si>
    <t>7/2/2018 10:28:28 AM</t>
  </si>
  <si>
    <t>297451</t>
  </si>
  <si>
    <t>22 A Herrera St. Brgy. Ibaba Malabon City</t>
  </si>
  <si>
    <t>12/20/1994</t>
  </si>
  <si>
    <t>09558221530</t>
  </si>
  <si>
    <t>2839202</t>
  </si>
  <si>
    <t xml:space="preserve">University of the East - Caloocan; </t>
  </si>
  <si>
    <t xml:space="preserve">Samson road, Caloocan; </t>
  </si>
  <si>
    <t xml:space="preserve">BS HOtel and Restaurant Management ; </t>
  </si>
  <si>
    <t xml:space="preserve">04/17/2015; </t>
  </si>
  <si>
    <t xml:space="preserve">Castro </t>
  </si>
  <si>
    <t xml:space="preserve">Anna </t>
  </si>
  <si>
    <t xml:space="preserve">Danielle Zepeda ; </t>
  </si>
  <si>
    <t xml:space="preserve">Sister ; </t>
  </si>
  <si>
    <t xml:space="preserve">09173102848; </t>
  </si>
  <si>
    <t xml:space="preserve">Rianes Bonuel; ; </t>
  </si>
  <si>
    <t xml:space="preserve">Chowking; ; </t>
  </si>
  <si>
    <t xml:space="preserve">09056132789; ; </t>
  </si>
  <si>
    <t>HS GRAD; Shifter 3; average comms Pron lapses p/f, SVA; Concentrix Sprint SME for 4 mos, CSR 19mos</t>
  </si>
  <si>
    <t>Magallanes</t>
  </si>
  <si>
    <t>Aguado</t>
  </si>
  <si>
    <t>jayson.aguadonov291990@gmail.com</t>
  </si>
  <si>
    <t>Jovy Ann</t>
  </si>
  <si>
    <t>7/2/2018 10:39:36 AM</t>
  </si>
  <si>
    <t>PADUA</t>
  </si>
  <si>
    <t>BRYAN ANTHONY</t>
  </si>
  <si>
    <t>NADURA</t>
  </si>
  <si>
    <t>297458</t>
  </si>
  <si>
    <t>BAGONG PAG ASA QUEZON CITY</t>
  </si>
  <si>
    <t>MANILA</t>
  </si>
  <si>
    <t>10/16/1996</t>
  </si>
  <si>
    <t>09561770730</t>
  </si>
  <si>
    <t>bryananthonypadua@gmail.com</t>
  </si>
  <si>
    <t xml:space="preserve">BESTLINK COLLEGE OF THE PHILIPPINES; </t>
  </si>
  <si>
    <t xml:space="preserve">NOVALICHES QUEZON CITY; </t>
  </si>
  <si>
    <t>ADELDA</t>
  </si>
  <si>
    <t>NAINGUE</t>
  </si>
  <si>
    <t xml:space="preserve">ADELFA NADURA; </t>
  </si>
  <si>
    <t xml:space="preserve">09082610158; </t>
  </si>
  <si>
    <t xml:space="preserve">Good comms; but seems to be nervous during interview; highly trainable with good cs orientation(raire.roselada@vxi.com); </t>
  </si>
  <si>
    <t>Good cs orientation; was branch manager for a 9 mos with a coffee shop; trainable comms but seems really eager to work with Vxi</t>
  </si>
  <si>
    <t>Bryan Anthony</t>
  </si>
  <si>
    <t>Nadura</t>
  </si>
  <si>
    <t>Adelfa Nadura</t>
  </si>
  <si>
    <t>Branch Manager</t>
  </si>
  <si>
    <t>Declined</t>
  </si>
  <si>
    <t>QC - Xoom (CS)</t>
  </si>
  <si>
    <t>Cesar Delos Reyes</t>
  </si>
  <si>
    <t>Canice</t>
  </si>
  <si>
    <t>Good comms for someone with no agent role experience; good cs orientation; used to be QA for previous employer. Good stint with 4yrs in just 1 company; eager to work with Vxi as first BPO employer</t>
  </si>
  <si>
    <t>Daquigan</t>
  </si>
  <si>
    <t>Monico</t>
  </si>
  <si>
    <t>Lara</t>
  </si>
  <si>
    <t>Mondaquigan@gmail.com</t>
  </si>
  <si>
    <t>nic.daquigan@gmail.com</t>
  </si>
  <si>
    <t>Nenita Lara Daquigan</t>
  </si>
  <si>
    <t>Data Entry</t>
  </si>
  <si>
    <t>Gerry La Torre</t>
  </si>
  <si>
    <t>ATT MSS</t>
  </si>
  <si>
    <t>7/2/2018 11:05:16 AM</t>
  </si>
  <si>
    <t>297464</t>
  </si>
  <si>
    <t>1860</t>
  </si>
  <si>
    <t>Blk 15 Lot 87 Phase 1-D Kasiglahan Village San Jose Rodriguez, Rizal</t>
  </si>
  <si>
    <t>09/19/1993</t>
  </si>
  <si>
    <t>09183869566</t>
  </si>
  <si>
    <t>3429453581</t>
  </si>
  <si>
    <t>411-438-821</t>
  </si>
  <si>
    <t>030256992724</t>
  </si>
  <si>
    <t>121132936941</t>
  </si>
  <si>
    <t>16000</t>
  </si>
  <si>
    <t>Jose Gerry O. La Torre Jr.</t>
  </si>
  <si>
    <t xml:space="preserve">DUALTECH CENTER MANILA; </t>
  </si>
  <si>
    <t xml:space="preserve">ELECTROMECHANICS; </t>
  </si>
  <si>
    <t xml:space="preserve">08/16/2014; </t>
  </si>
  <si>
    <t xml:space="preserve">Collective Solutions Inc.; </t>
  </si>
  <si>
    <t xml:space="preserve">12/30/2014; </t>
  </si>
  <si>
    <t xml:space="preserve">11500; </t>
  </si>
  <si>
    <t>Mabuloc</t>
  </si>
  <si>
    <t xml:space="preserve">Nenita Lara Daquigan; </t>
  </si>
  <si>
    <t xml:space="preserve">09202007403; </t>
  </si>
  <si>
    <t xml:space="preserve">; Jose Gerry O. La Torre Jr; </t>
  </si>
  <si>
    <t xml:space="preserve">; Agent; </t>
  </si>
  <si>
    <t xml:space="preserve">; 09308886004; </t>
  </si>
  <si>
    <t xml:space="preserve">FOR CENTRAL OV(raire.roselada@vxi.com); </t>
  </si>
  <si>
    <t>XOOM</t>
  </si>
  <si>
    <t>Had a hard time expressing self in english; grammar and pron lapses; canned answers</t>
  </si>
  <si>
    <t>Habitan</t>
  </si>
  <si>
    <t>Lorraine</t>
  </si>
  <si>
    <t>Bosque</t>
  </si>
  <si>
    <t>lorraine.bosque73@gmail.com</t>
  </si>
  <si>
    <t>Leonidez Chua</t>
  </si>
  <si>
    <t>Marketing Supervisor</t>
  </si>
  <si>
    <t>Ferdinand Arniel Mangahas</t>
  </si>
  <si>
    <t>Comcast Central</t>
  </si>
  <si>
    <t>7/2/2018 11:22:14 AM</t>
  </si>
  <si>
    <t>habitan</t>
  </si>
  <si>
    <t>lorraine</t>
  </si>
  <si>
    <t>bosque</t>
  </si>
  <si>
    <t>297474</t>
  </si>
  <si>
    <t>1443</t>
  </si>
  <si>
    <t>#31 f.lazaro st.canumay west valenzuela city</t>
  </si>
  <si>
    <t>02/04/1973</t>
  </si>
  <si>
    <t>Nueva Era</t>
  </si>
  <si>
    <t>Widowed</t>
  </si>
  <si>
    <t>09331109705</t>
  </si>
  <si>
    <t>ferdinnd mangahas</t>
  </si>
  <si>
    <t xml:space="preserve">UNIVERSITY OF THE EAST; </t>
  </si>
  <si>
    <t xml:space="preserve">MANILA; </t>
  </si>
  <si>
    <t xml:space="preserve">bus.mgt major in management; </t>
  </si>
  <si>
    <t xml:space="preserve">03/12/1992; </t>
  </si>
  <si>
    <t>DELA CRUZ</t>
  </si>
  <si>
    <t>LEONIDEZ</t>
  </si>
  <si>
    <t>LIZARDO</t>
  </si>
  <si>
    <t xml:space="preserve">LEONIDEZ CHUA; </t>
  </si>
  <si>
    <t xml:space="preserve">2926491; </t>
  </si>
  <si>
    <t>Grammar and pron lapses; stuttered a lot; had hard time expressing self in english; lacks confidence</t>
  </si>
  <si>
    <t>Lastimosa</t>
  </si>
  <si>
    <t>catherinepabustan64@gmail.com</t>
  </si>
  <si>
    <t>Marilyn Lastimosa</t>
  </si>
  <si>
    <t>7/2/2018 11:19:24 AM</t>
  </si>
  <si>
    <t>297471</t>
  </si>
  <si>
    <t>2437 M. Delos Reyes St. Gen T. De Leon Valenzuela City</t>
  </si>
  <si>
    <t>09/09/1997</t>
  </si>
  <si>
    <t>09559823154</t>
  </si>
  <si>
    <t xml:space="preserve">Gen T. De Leon National High School ; Our Lady of lourdes College; </t>
  </si>
  <si>
    <t xml:space="preserve">Mercado St,  Gen T. De Leon Valenzuela City; 5031  Gen T. De Leon Valenzuela City; </t>
  </si>
  <si>
    <t xml:space="preserve">; Bachelor of secondary Education Major in English; </t>
  </si>
  <si>
    <t xml:space="preserve">03/28/2014; 04/06/2018; </t>
  </si>
  <si>
    <t xml:space="preserve">Justice Eliezer Delos Santos National High School; Our lady of lourdes College; </t>
  </si>
  <si>
    <t xml:space="preserve">Ugong , Valenzuela City; 5031 Gen T. De Leon Valenzuela City; </t>
  </si>
  <si>
    <t xml:space="preserve">Training; Training; </t>
  </si>
  <si>
    <t xml:space="preserve">12/12/2017; 06/19/2017; </t>
  </si>
  <si>
    <t xml:space="preserve">03/24/2017; 10/27/2017; </t>
  </si>
  <si>
    <t xml:space="preserve">Lastimosa </t>
  </si>
  <si>
    <t>Deticio</t>
  </si>
  <si>
    <t xml:space="preserve">Marilyn Lastimosa; </t>
  </si>
  <si>
    <t xml:space="preserve">09462095388; </t>
  </si>
  <si>
    <t xml:space="preserve">Eva Marie Mercado; Jeff Kevin Bonete; Adrian De Guzman; ; </t>
  </si>
  <si>
    <t xml:space="preserve">Head Teacher - English ; Math Teacher; Training; ; </t>
  </si>
  <si>
    <t xml:space="preserve">Justice Eliezer Delos Santos National High School; Our Lady of lourdes College; Pandayan Bookshop; ; </t>
  </si>
  <si>
    <t xml:space="preserve">09391427420; 09264626854; 09654426856; ; </t>
  </si>
  <si>
    <t>Grammar and pron lapses; had hard time expressing thoughts in english; one liner and stutters a lot</t>
  </si>
  <si>
    <t>Alipato</t>
  </si>
  <si>
    <t>Cherry Pearl</t>
  </si>
  <si>
    <t>Catapang</t>
  </si>
  <si>
    <t>alipato_c@yahoo.com</t>
  </si>
  <si>
    <t>Sherrlyn Catapang</t>
  </si>
  <si>
    <t>7/2/2018 11:20:03 AM</t>
  </si>
  <si>
    <t>297472</t>
  </si>
  <si>
    <t>Project 8 Quezon City</t>
  </si>
  <si>
    <t>Negros Occidenral</t>
  </si>
  <si>
    <t>Del Gallego</t>
  </si>
  <si>
    <t>Valladolid</t>
  </si>
  <si>
    <t>09464315087</t>
  </si>
  <si>
    <t>13000</t>
  </si>
  <si>
    <t>flyers</t>
  </si>
  <si>
    <t xml:space="preserve">L Consolacion College Bacolod; La consolacion College Gardenvile; </t>
  </si>
  <si>
    <t xml:space="preserve">Bacolod City; Bacolod City; </t>
  </si>
  <si>
    <t xml:space="preserve">Bachelor Of Science In Hospitality management; ; </t>
  </si>
  <si>
    <t xml:space="preserve">03/01/2013; 03/01/2005; </t>
  </si>
  <si>
    <t>Nancy</t>
  </si>
  <si>
    <t xml:space="preserve">Sherrlyn Catapang; </t>
  </si>
  <si>
    <t xml:space="preserve">09291803687; </t>
  </si>
  <si>
    <t>mumbles, tense lapses, gropes for words, vernacular, low vocab</t>
  </si>
  <si>
    <t>Casihan</t>
  </si>
  <si>
    <t>Matthew</t>
  </si>
  <si>
    <t>Andoy</t>
  </si>
  <si>
    <t>mattcasihan@gmail.com</t>
  </si>
  <si>
    <t>Demetrio Casihan</t>
  </si>
  <si>
    <t>Service Crew</t>
  </si>
  <si>
    <t>Salimah Ayangwa</t>
  </si>
  <si>
    <t>7/2/2018 11:14:25 AM</t>
  </si>
  <si>
    <t>297475</t>
  </si>
  <si>
    <t>1105</t>
  </si>
  <si>
    <t>10D Gabo st. Masambong Quezon City</t>
  </si>
  <si>
    <t>12/14/1996</t>
  </si>
  <si>
    <t>09176989897</t>
  </si>
  <si>
    <t>18-19k</t>
  </si>
  <si>
    <t xml:space="preserve">Business Administration; </t>
  </si>
  <si>
    <t xml:space="preserve">McDonald's Fishermall; </t>
  </si>
  <si>
    <t xml:space="preserve">Quezon Ave. cor Roosevelt ave. Quezon CIty; </t>
  </si>
  <si>
    <t xml:space="preserve">Workforce; </t>
  </si>
  <si>
    <t xml:space="preserve">04/26/2016; </t>
  </si>
  <si>
    <t xml:space="preserve">10k; </t>
  </si>
  <si>
    <t xml:space="preserve">Maria </t>
  </si>
  <si>
    <t>Macolita</t>
  </si>
  <si>
    <t xml:space="preserve">Demetrio Casihan; </t>
  </si>
  <si>
    <t xml:space="preserve">09338668403; </t>
  </si>
  <si>
    <t xml:space="preserve">Ellaine Sulla; ; </t>
  </si>
  <si>
    <t xml:space="preserve">Pharmacist; ; </t>
  </si>
  <si>
    <t xml:space="preserve">South Star Drug; ; </t>
  </si>
  <si>
    <t xml:space="preserve">09753639096; ; </t>
  </si>
  <si>
    <t>Assoc grad; average comms; can start ASAP; Macy's 3 mos CSR Sitel, Sutherland 2mos CSR Florist</t>
  </si>
  <si>
    <t>Del Castillo</t>
  </si>
  <si>
    <t>Erwie</t>
  </si>
  <si>
    <t>Berja</t>
  </si>
  <si>
    <t>d.erwie@yahoo.com</t>
  </si>
  <si>
    <t>Erwie del Castillo</t>
  </si>
  <si>
    <t>Nolly Del Castillo</t>
  </si>
  <si>
    <t>7/2/2018 11:43:01 AM</t>
  </si>
  <si>
    <t>297501</t>
  </si>
  <si>
    <t>Block 7 Lot. 13 Asamba Compound Sitio Mendez Baesa, Quezon City</t>
  </si>
  <si>
    <t>Brgy. Ipil, Balasan, Iloilo</t>
  </si>
  <si>
    <t>Marawi City</t>
  </si>
  <si>
    <t>11/28/1993</t>
  </si>
  <si>
    <t>Balasan</t>
  </si>
  <si>
    <t>09123834481</t>
  </si>
  <si>
    <t>09061553575</t>
  </si>
  <si>
    <t xml:space="preserve">John B. Lacson Foundation Maritime University; </t>
  </si>
  <si>
    <t xml:space="preserve">Villa Arevalo, Iloilo City; </t>
  </si>
  <si>
    <t xml:space="preserve">BSMT; </t>
  </si>
  <si>
    <t xml:space="preserve">Sitel; </t>
  </si>
  <si>
    <t xml:space="preserve">Ortigas; </t>
  </si>
  <si>
    <t xml:space="preserve">Macys; </t>
  </si>
  <si>
    <t xml:space="preserve">09/14/2015; </t>
  </si>
  <si>
    <t xml:space="preserve">12/21/2015; </t>
  </si>
  <si>
    <t>Shirley</t>
  </si>
  <si>
    <t>Hufancia</t>
  </si>
  <si>
    <t xml:space="preserve">Nolly Del Castillo; </t>
  </si>
  <si>
    <t xml:space="preserve">09123940603; </t>
  </si>
  <si>
    <t xml:space="preserve">Paullyne Abdallah; ; </t>
  </si>
  <si>
    <t xml:space="preserve">Contactor; ; </t>
  </si>
  <si>
    <t xml:space="preserve">Pabcon Builders; ; </t>
  </si>
  <si>
    <t xml:space="preserve">09988565536; ; </t>
  </si>
  <si>
    <t xml:space="preserve">Assoc grad; average comms; can start ASAP; Macy's 3 mos CSR Sitel, Sutherland 2mos CSR Florist
(Hillarie.Reyes@vxi.com); For ICM(Hillarie.Reyes@vxi.com); </t>
  </si>
  <si>
    <t>Pron lapses; poor sentence construction; local accent; low vocabs; speaks in vernacular;</t>
  </si>
  <si>
    <t>Galingan</t>
  </si>
  <si>
    <t>Magana</t>
  </si>
  <si>
    <t>galinganaileen@gmail.com</t>
  </si>
  <si>
    <t>Aileen Galingan</t>
  </si>
  <si>
    <t>Perla M. Galingan</t>
  </si>
  <si>
    <t>7/2/2018 11:56:38 AM</t>
  </si>
  <si>
    <t>297506</t>
  </si>
  <si>
    <t>1115</t>
  </si>
  <si>
    <t>C-10 D-14 Dagot St. Brgy Manresa QC</t>
  </si>
  <si>
    <t>Brgy. B Tayug Pangasinan</t>
  </si>
  <si>
    <t>Milaor</t>
  </si>
  <si>
    <t>08/21/1996</t>
  </si>
  <si>
    <t>Tayug</t>
  </si>
  <si>
    <t>09303032319</t>
  </si>
  <si>
    <t xml:space="preserve">none </t>
  </si>
  <si>
    <t>0241687842</t>
  </si>
  <si>
    <t>aileengalingan</t>
  </si>
  <si>
    <t xml:space="preserve">Panpacific University North Philippines; Sergio Osmeña Sr. High School ; </t>
  </si>
  <si>
    <t xml:space="preserve">Lopez Jaena Street, Tayug Pamgasinan; Sgt. Rivera cor araneta Ave QC; </t>
  </si>
  <si>
    <t xml:space="preserve">Bachelor of Science in Information Technology; ; </t>
  </si>
  <si>
    <t xml:space="preserve">04/07/2017; 03/30/2012; </t>
  </si>
  <si>
    <t xml:space="preserve">Perla </t>
  </si>
  <si>
    <t xml:space="preserve">Perla M. Galingan; </t>
  </si>
  <si>
    <t xml:space="preserve">09489644449; </t>
  </si>
  <si>
    <t xml:space="preserve">Karel Mie Prado; Joey S. Aviles; Emmanuel Lawan ; ; </t>
  </si>
  <si>
    <t xml:space="preserve">PUNP Instructor ; PUNP Head Instructor; PUNP Instructor ; ; </t>
  </si>
  <si>
    <t xml:space="preserve">Panpacific UniverSity North Philippines; Panpacific UniverSity North Philippines; Panpacific UniverSity North Philippines; ; </t>
  </si>
  <si>
    <t xml:space="preserve">09122767198; 09778345924; 09183235050; ; </t>
  </si>
  <si>
    <t>Mary Angeline</t>
  </si>
  <si>
    <t>maryangelinemanuel1105@gmail.com</t>
  </si>
  <si>
    <t>maryangelinemnl</t>
  </si>
  <si>
    <t>Kyle Marcelo</t>
  </si>
  <si>
    <t>7/2/2018 11:50:55 AM</t>
  </si>
  <si>
    <t>manuel</t>
  </si>
  <si>
    <t>mary angeline</t>
  </si>
  <si>
    <t>pangilinan</t>
  </si>
  <si>
    <t>297512</t>
  </si>
  <si>
    <t>3017</t>
  </si>
  <si>
    <t>272 Perez Bulakan, Bulacan</t>
  </si>
  <si>
    <t>11/05/1998</t>
  </si>
  <si>
    <t>09491922476</t>
  </si>
  <si>
    <t>09654234956</t>
  </si>
  <si>
    <t>Sitte</t>
  </si>
  <si>
    <t xml:space="preserve">Dr. Yanga's Colleges Inc; </t>
  </si>
  <si>
    <t xml:space="preserve">Wakas Bocaue Bulacan; </t>
  </si>
  <si>
    <t xml:space="preserve">BSIT &amp; BSED; </t>
  </si>
  <si>
    <t>Adriana</t>
  </si>
  <si>
    <t xml:space="preserve">Kyle Marcelo; </t>
  </si>
  <si>
    <t xml:space="preserve">Bestfriend; </t>
  </si>
  <si>
    <t xml:space="preserve">09272432483; </t>
  </si>
  <si>
    <t>Good for endorsement; No BPO exp; average to good comm skills; conversant; can start any time; former OFW; not expecting too much with salary</t>
  </si>
  <si>
    <t>Matt Jourdan</t>
  </si>
  <si>
    <t>daddymatt80@yahoo.com</t>
  </si>
  <si>
    <t>Anne Buitizon</t>
  </si>
  <si>
    <t>Consultant</t>
  </si>
  <si>
    <t>11yrs</t>
  </si>
  <si>
    <t>30mos</t>
  </si>
  <si>
    <t>8yrs 6mos</t>
  </si>
  <si>
    <t>7/2/2018 12:03:02 PM</t>
  </si>
  <si>
    <t>matt jourda</t>
  </si>
  <si>
    <t>silva</t>
  </si>
  <si>
    <t>297511</t>
  </si>
  <si>
    <t>3420 F. Aguilar Tondo mnila</t>
  </si>
  <si>
    <t>Malolos Bulacan</t>
  </si>
  <si>
    <t>Datu Anggal Midtimbang</t>
  </si>
  <si>
    <t>11/14/1988</t>
  </si>
  <si>
    <t>09455102141</t>
  </si>
  <si>
    <t>billboards</t>
  </si>
  <si>
    <t>posadas</t>
  </si>
  <si>
    <t xml:space="preserve">anne buitizon; </t>
  </si>
  <si>
    <t xml:space="preserve">close relationship; </t>
  </si>
  <si>
    <t xml:space="preserve">09178524604; </t>
  </si>
  <si>
    <t xml:space="preserve">Good for endorsement; No BPO exp; average to good comm skills; conversant; can start any time; former OFW; not expecting too much with salary
(marlon.joson@vxi.com); Good for endorsement(marlon.joson@vxi.com); </t>
  </si>
  <si>
    <t>Good for OV endorsement; 9mos iQor; 13mos Telus; average to good comm skills; prefers QC and second is Clark; wants to start asap; might still have active attuid MI242S; last accoutn handled is AT&amp;T</t>
  </si>
  <si>
    <t>Idos</t>
  </si>
  <si>
    <t>Maria Gemma</t>
  </si>
  <si>
    <t>Noscal</t>
  </si>
  <si>
    <t>gem_idos@yahoo.com</t>
  </si>
  <si>
    <t>gemjamjamilou@yahoo.com</t>
  </si>
  <si>
    <t>Gabriel Vincent Idos</t>
  </si>
  <si>
    <t>18yrs</t>
  </si>
  <si>
    <t>9mos</t>
  </si>
  <si>
    <t>17yrs 3mos</t>
  </si>
  <si>
    <t>7/2/2018 12:20:01 PM</t>
  </si>
  <si>
    <t>297516</t>
  </si>
  <si>
    <t>103 Ilocos Norte Bago Bantay QC</t>
  </si>
  <si>
    <t>San Lorenzo South Sta Rosa Laguna</t>
  </si>
  <si>
    <t>Fiipino</t>
  </si>
  <si>
    <t>09273626555</t>
  </si>
  <si>
    <t>0383192363</t>
  </si>
  <si>
    <t>125972588</t>
  </si>
  <si>
    <t>080251757473</t>
  </si>
  <si>
    <t>121028513232</t>
  </si>
  <si>
    <t>meglacson</t>
  </si>
  <si>
    <t>gemjamjamilou1</t>
  </si>
  <si>
    <t>voice or non voice accnt</t>
  </si>
  <si>
    <t>refer by sitie</t>
  </si>
  <si>
    <t>sitie</t>
  </si>
  <si>
    <t xml:space="preserve">San Marcelino Ermita Manila; </t>
  </si>
  <si>
    <t xml:space="preserve">3rd yr AB Political Science; </t>
  </si>
  <si>
    <t xml:space="preserve">06/01/1985; </t>
  </si>
  <si>
    <t xml:space="preserve">Iqor Phils; Telus International; </t>
  </si>
  <si>
    <t xml:space="preserve">SM Sta Rosa Laguna; Mckinley Makati; </t>
  </si>
  <si>
    <t xml:space="preserve">AT&amp;T (uverse and directv); Fitbit (voice technical) Zynga (non voice chat); </t>
  </si>
  <si>
    <t xml:space="preserve">09/11/2017; 06/01/2016; </t>
  </si>
  <si>
    <t xml:space="preserve">06/21/2018; 08/01/2017; </t>
  </si>
  <si>
    <t xml:space="preserve">20000; 19000; </t>
  </si>
  <si>
    <t xml:space="preserve">food allowance / transpo allowance; food allowance and transpo allowance; </t>
  </si>
  <si>
    <t>Marcaida</t>
  </si>
  <si>
    <t>Flor</t>
  </si>
  <si>
    <t>Masaganda</t>
  </si>
  <si>
    <t xml:space="preserve">Gabriel Vincent Idos; </t>
  </si>
  <si>
    <t xml:space="preserve">Son; </t>
  </si>
  <si>
    <t xml:space="preserve">09661321628; </t>
  </si>
  <si>
    <t xml:space="preserve">Joyanne Dislate; ; </t>
  </si>
  <si>
    <t xml:space="preserve">SME; ; </t>
  </si>
  <si>
    <t xml:space="preserve">IQOR Phils; ; </t>
  </si>
  <si>
    <t xml:space="preserve">09554313131; ; </t>
  </si>
  <si>
    <t xml:space="preserve">Good for OV endorsement; 9mos iQor; 13mos Telus; average to good comm skills; prefers QC and second is Clark; wants to start asap
(marlon.joson@vxi.com); Good for OV endorsement(marlon.joson@vxi.com); </t>
  </si>
  <si>
    <t>1st Profile</t>
  </si>
  <si>
    <t xml:space="preserve">Good comms good stint with 4years in Sitel; handled CapitalOne; </t>
  </si>
  <si>
    <t>Paguio</t>
  </si>
  <si>
    <t>Bernadette</t>
  </si>
  <si>
    <t>iambeapaguio@gmail.com</t>
  </si>
  <si>
    <t>Fredeswinda Enriquez</t>
  </si>
  <si>
    <t>Alyssa Roxas</t>
  </si>
  <si>
    <t>7/2/2018 12:09:02 PM</t>
  </si>
  <si>
    <t>297519</t>
  </si>
  <si>
    <t>3013</t>
  </si>
  <si>
    <t>Eden Ville Homes 1 Subdivision Partida</t>
  </si>
  <si>
    <t>Datu Salibo</t>
  </si>
  <si>
    <t>04/23/1986</t>
  </si>
  <si>
    <t>Norzagaray</t>
  </si>
  <si>
    <t>09158839934</t>
  </si>
  <si>
    <t>Friend</t>
  </si>
  <si>
    <t xml:space="preserve">La Consolacion College Manila; </t>
  </si>
  <si>
    <t xml:space="preserve">A.B. Mass Communication; </t>
  </si>
  <si>
    <t xml:space="preserve">Boni Mandaluyong; </t>
  </si>
  <si>
    <t xml:space="preserve">Capital One; </t>
  </si>
  <si>
    <t xml:space="preserve">10/20/2014; </t>
  </si>
  <si>
    <t xml:space="preserve">Incentives Food  and Transportation Allowance HMO; </t>
  </si>
  <si>
    <t>Fredeswinda</t>
  </si>
  <si>
    <t xml:space="preserve">Fredeswinda Enriquez; </t>
  </si>
  <si>
    <t xml:space="preserve">0916394814; </t>
  </si>
  <si>
    <t xml:space="preserve">Joselito Santiago; Alyssa Roxas; </t>
  </si>
  <si>
    <t xml:space="preserve">Chief Doctore; Team Leader; </t>
  </si>
  <si>
    <t xml:space="preserve">Municipal Hospital of Norzagaray; VXI; </t>
  </si>
  <si>
    <t xml:space="preserve">for ov(raire.roselada@vxi.com); </t>
  </si>
  <si>
    <t>1st sem completed, no cce</t>
  </si>
  <si>
    <t>Joyce Ann</t>
  </si>
  <si>
    <t>yxesjoice@yahoo.com</t>
  </si>
  <si>
    <t>Eduardo Reyes III</t>
  </si>
  <si>
    <t>School Event</t>
  </si>
  <si>
    <t>Jobstart</t>
  </si>
  <si>
    <t>7/2/2018 12:06:48 PM</t>
  </si>
  <si>
    <t xml:space="preserve">Joyce Ann </t>
  </si>
  <si>
    <t>297523</t>
  </si>
  <si>
    <t>535 Jp. Rizal St. Cor. Sacramento Makati City</t>
  </si>
  <si>
    <t>01/19/1996</t>
  </si>
  <si>
    <t>09456044751</t>
  </si>
  <si>
    <t>09951379256</t>
  </si>
  <si>
    <t>above minimum</t>
  </si>
  <si>
    <t xml:space="preserve">Rizal Tehnological University; </t>
  </si>
  <si>
    <t xml:space="preserve">Barangka, Boni Mandaluyong; </t>
  </si>
  <si>
    <t xml:space="preserve">BSBA-Human Resource Development Management; </t>
  </si>
  <si>
    <t xml:space="preserve">Eduardo Reyes III; </t>
  </si>
  <si>
    <t xml:space="preserve">09951379256; </t>
  </si>
  <si>
    <t xml:space="preserve">Patricia Teves; ; </t>
  </si>
  <si>
    <t xml:space="preserve">PESO Makati City Hall; ; </t>
  </si>
  <si>
    <t xml:space="preserve">09957668765; ; </t>
  </si>
  <si>
    <t>Failed EDUC- 2nd yr UG with 3 back subjects no BPO exp.</t>
  </si>
  <si>
    <t>Sequitin</t>
  </si>
  <si>
    <t>Jaynard Lloyd</t>
  </si>
  <si>
    <t>Excelise</t>
  </si>
  <si>
    <t>jsequitin.js@gmail.com</t>
  </si>
  <si>
    <t>jaynard lloyd excelise sequitin</t>
  </si>
  <si>
    <t>Rowella Mae E. Sequitin</t>
  </si>
  <si>
    <t>7/2/2018 12:07:51 PM</t>
  </si>
  <si>
    <t>297525</t>
  </si>
  <si>
    <t>3377 Quirino Avenue, Tambo, Parañaque City</t>
  </si>
  <si>
    <t>07/16/1998</t>
  </si>
  <si>
    <t>09151701971</t>
  </si>
  <si>
    <t>jsequitin1117</t>
  </si>
  <si>
    <t>University Event</t>
  </si>
  <si>
    <t>JobStart Makati</t>
  </si>
  <si>
    <t>MJ Felipe</t>
  </si>
  <si>
    <t xml:space="preserve">Parañaque National High School- La Huerta Annex; Polytechnic University of the Philippines; </t>
  </si>
  <si>
    <t xml:space="preserve">Quirino Avenue, La Huerta, Parañaque City; Anonas, Sta. Mesa, Manila City; </t>
  </si>
  <si>
    <t xml:space="preserve">; Bachelor in Advertising and Public Relations; </t>
  </si>
  <si>
    <t xml:space="preserve">03/30/2015; 03/30/2017; </t>
  </si>
  <si>
    <t>Marylen</t>
  </si>
  <si>
    <t>Tion</t>
  </si>
  <si>
    <t xml:space="preserve">Rowella Mae E. Sequitin; </t>
  </si>
  <si>
    <t xml:space="preserve">09067434735; </t>
  </si>
  <si>
    <t xml:space="preserve">Emie Joy M. Jamin; ; </t>
  </si>
  <si>
    <t xml:space="preserve">Training Facilitator; ; </t>
  </si>
  <si>
    <t xml:space="preserve">09177999503; ; </t>
  </si>
  <si>
    <t>1st year completed, no cce</t>
  </si>
  <si>
    <t>Estioco</t>
  </si>
  <si>
    <t>Vladimir</t>
  </si>
  <si>
    <t>v.estioco@yahoo.com</t>
  </si>
  <si>
    <t>Arvin Cabading</t>
  </si>
  <si>
    <t>7/2/2018 12:35:43 PM</t>
  </si>
  <si>
    <t>297528</t>
  </si>
  <si>
    <t>1941 M.reyes</t>
  </si>
  <si>
    <t xml:space="preserve">1941 M.reyes St </t>
  </si>
  <si>
    <t>07/22/1998</t>
  </si>
  <si>
    <t>Tagalog</t>
  </si>
  <si>
    <t>09280902878</t>
  </si>
  <si>
    <t>14000</t>
  </si>
  <si>
    <t>Tet Gatbonton Andu</t>
  </si>
  <si>
    <t xml:space="preserve">South Eastern College; </t>
  </si>
  <si>
    <t xml:space="preserve">BSBA (Management); </t>
  </si>
  <si>
    <t xml:space="preserve">03/29/2017; </t>
  </si>
  <si>
    <t>Lea</t>
  </si>
  <si>
    <t xml:space="preserve">Jomar De Guzman; Tet Gatbonton Andu; </t>
  </si>
  <si>
    <t xml:space="preserve">Grab taxi; Hr scout supernova; </t>
  </si>
  <si>
    <t xml:space="preserve">; pampanga; </t>
  </si>
  <si>
    <t xml:space="preserve">09278304999; ; </t>
  </si>
  <si>
    <t xml:space="preserve">Moved from JobId:153 by Jan.Pintason@vxi.com(Jan.Pintason@vxi.com); </t>
  </si>
  <si>
    <t xml:space="preserve">Average comms; 3UG; can starT ASAP; Omega Medical account 14mos, TP Wyndham CSR 12mos, Concentrix Dish CSR/TSR 24mos </t>
  </si>
  <si>
    <t>Sampedro</t>
  </si>
  <si>
    <t>Anne Victoria</t>
  </si>
  <si>
    <t>Guaño</t>
  </si>
  <si>
    <t>a.sampedro2128@gmail.com</t>
  </si>
  <si>
    <t>Anne Sampedro</t>
  </si>
  <si>
    <t>Gerryco Santiago</t>
  </si>
  <si>
    <t>Ronalyn Dela Cruz</t>
  </si>
  <si>
    <t>ATT ICM1</t>
  </si>
  <si>
    <t>7/2/2018 12:34:46 PM</t>
  </si>
  <si>
    <t>297545</t>
  </si>
  <si>
    <t>31 leoño st. Tañong malabon city</t>
  </si>
  <si>
    <t>09656646279</t>
  </si>
  <si>
    <t>IamAVGS</t>
  </si>
  <si>
    <t>Employee referral</t>
  </si>
  <si>
    <t xml:space="preserve">San marcelino st. United Nation; </t>
  </si>
  <si>
    <t xml:space="preserve">Mass communication; </t>
  </si>
  <si>
    <t xml:space="preserve">Gerryco Santiago; </t>
  </si>
  <si>
    <t xml:space="preserve">09178705022; </t>
  </si>
  <si>
    <t xml:space="preserve">Carol Bernabe; ; </t>
  </si>
  <si>
    <t xml:space="preserve">Operational Manager; ; </t>
  </si>
  <si>
    <t xml:space="preserve">Omega health care ortigas; ; </t>
  </si>
  <si>
    <t xml:space="preserve">09179654103; ; </t>
  </si>
  <si>
    <t xml:space="preserve">Average comms; 3UG; can starT ASAP; Omega Medical account 14mos, TP Wyndham CSR 12mos, Concentrix Dish CSR/TSR 24mos (Hillarie.Reyes@vxi.com); For DTV ACE(Hillarie.Reyes@vxi.com); </t>
  </si>
  <si>
    <t>had a hard time expressing self; SVA errors and tense lapses, poor sentence construction. fillers.mumbles, low vocab</t>
  </si>
  <si>
    <t>Pegalan</t>
  </si>
  <si>
    <t>Acedo</t>
  </si>
  <si>
    <t>leonardpegalan.lp@gmail.com</t>
  </si>
  <si>
    <t>pegalanleonard@yahoo.com</t>
  </si>
  <si>
    <t>Ricky Pegalan</t>
  </si>
  <si>
    <t>7/2/2018 12:42:20 PM</t>
  </si>
  <si>
    <t>297547</t>
  </si>
  <si>
    <t>5037 General Malvar Street South Cembo</t>
  </si>
  <si>
    <t>04/22/1998</t>
  </si>
  <si>
    <t>09065018457</t>
  </si>
  <si>
    <t>3458886909</t>
  </si>
  <si>
    <t>328033765</t>
  </si>
  <si>
    <t>012504099634</t>
  </si>
  <si>
    <t>01-2504099963-4</t>
  </si>
  <si>
    <t>Ms.Rizza Abayon</t>
  </si>
  <si>
    <t xml:space="preserve">JP. Rizal extension West Rembo Makati City; </t>
  </si>
  <si>
    <t xml:space="preserve">Information Technology Major in Service Management; </t>
  </si>
  <si>
    <t>Liza</t>
  </si>
  <si>
    <t>Veloso</t>
  </si>
  <si>
    <t xml:space="preserve">Ricky Pegalan; </t>
  </si>
  <si>
    <t xml:space="preserve">09654077921; </t>
  </si>
  <si>
    <t>tense lapses, low vocab, fragmented, preposition slips. SVA errors, poor sentence construction. gropes for words. article slips,lives in MKT.</t>
  </si>
  <si>
    <t>Dilay</t>
  </si>
  <si>
    <t>Marizza</t>
  </si>
  <si>
    <t>Monteron</t>
  </si>
  <si>
    <t>dilaymarizza@yahoo.com</t>
  </si>
  <si>
    <t>Mariano Dilay</t>
  </si>
  <si>
    <t>7/2/2018 12:42:01 PM</t>
  </si>
  <si>
    <t>297553</t>
  </si>
  <si>
    <t>South Cembo Makati City</t>
  </si>
  <si>
    <t>09064663936</t>
  </si>
  <si>
    <t>14, 000</t>
  </si>
  <si>
    <t xml:space="preserve">Mariano Dilay; </t>
  </si>
  <si>
    <t xml:space="preserve">09202007474; </t>
  </si>
  <si>
    <t>NI salary</t>
  </si>
  <si>
    <t>De Asis</t>
  </si>
  <si>
    <t>Lowigie</t>
  </si>
  <si>
    <t>mhyq04ever@gmail.com</t>
  </si>
  <si>
    <t>Mylene Villegas</t>
  </si>
  <si>
    <t>7/2/2018 12:47:16 PM</t>
  </si>
  <si>
    <t>297554</t>
  </si>
  <si>
    <t>3005 Pilar st. Brgy 201 Tondo, Manila</t>
  </si>
  <si>
    <t>1850 Eureka st. La Paz, Makati</t>
  </si>
  <si>
    <t>03/18/1994</t>
  </si>
  <si>
    <t>Pandacan</t>
  </si>
  <si>
    <t>09281480278</t>
  </si>
  <si>
    <t xml:space="preserve">Sta.Mesa, Manila; </t>
  </si>
  <si>
    <t xml:space="preserve">Bachelor of science in Information Technology; </t>
  </si>
  <si>
    <t xml:space="preserve">05/01/2013; </t>
  </si>
  <si>
    <t xml:space="preserve">SPI-CRM; </t>
  </si>
  <si>
    <t xml:space="preserve">Chino rocess, Makati; </t>
  </si>
  <si>
    <t xml:space="preserve">02/04/2017; </t>
  </si>
  <si>
    <t>Leonida</t>
  </si>
  <si>
    <t>Alano</t>
  </si>
  <si>
    <t xml:space="preserve">Mylene Villegas; </t>
  </si>
  <si>
    <t xml:space="preserve">09194874375; </t>
  </si>
  <si>
    <t xml:space="preserve">Elizabeth Fontanilla; Kristel; ; </t>
  </si>
  <si>
    <t xml:space="preserve">Owner; Trainer; ; </t>
  </si>
  <si>
    <t xml:space="preserve">Brilliant Logistic Research Inc.; Informatics; ; </t>
  </si>
  <si>
    <t xml:space="preserve">09479915343; 09179452210; ; </t>
  </si>
  <si>
    <t>HS grad, no cce</t>
  </si>
  <si>
    <t>Paliza</t>
  </si>
  <si>
    <t>Isiah Jeremiah</t>
  </si>
  <si>
    <t>Fainsan</t>
  </si>
  <si>
    <t>isiah.jpaliza@gmail.com</t>
  </si>
  <si>
    <t>Isiah Jeremiah Fainsan Paliza</t>
  </si>
  <si>
    <t>Gabriel F. Paliza</t>
  </si>
  <si>
    <t>Tour Coordinator</t>
  </si>
  <si>
    <t>7/2/2018 1:00:50 PM</t>
  </si>
  <si>
    <t>297562</t>
  </si>
  <si>
    <t>350 Anahaw st. Comembo Makati City</t>
  </si>
  <si>
    <t>Marinduque</t>
  </si>
  <si>
    <t>Sag?ay</t>
  </si>
  <si>
    <t>09084348808</t>
  </si>
  <si>
    <t>JobStart</t>
  </si>
  <si>
    <t>Select Scout</t>
  </si>
  <si>
    <t xml:space="preserve">Benigno Ninoy Aquino High School; </t>
  </si>
  <si>
    <t xml:space="preserve">Aguho Street Comembo Makati City; </t>
  </si>
  <si>
    <t>Marcela</t>
  </si>
  <si>
    <t>Pergis</t>
  </si>
  <si>
    <t xml:space="preserve">Gabriel F. Paliza; </t>
  </si>
  <si>
    <t xml:space="preserve">09158810959; </t>
  </si>
  <si>
    <t>currently enrolled, 3rd, year, poor comprehension, had a difficult itme expressing self; very poor englisg communication skills</t>
  </si>
  <si>
    <t>Eugenio</t>
  </si>
  <si>
    <t>Raymart</t>
  </si>
  <si>
    <t>raymart_eugenio@yahoo.com</t>
  </si>
  <si>
    <t>Ricardo D. Aderes</t>
  </si>
  <si>
    <t>7/2/2018 1:06:09 PM</t>
  </si>
  <si>
    <t>297569</t>
  </si>
  <si>
    <t>2996 H Santos ST Barangay Carmona Makati, City</t>
  </si>
  <si>
    <t>Blk 4 Lot 33 Summerfield Subdivision Barangay Osorio Trece Martires City Cavite</t>
  </si>
  <si>
    <t>Trece Martires City</t>
  </si>
  <si>
    <t>07/28/1999</t>
  </si>
  <si>
    <t>09351498552</t>
  </si>
  <si>
    <t>Mj Felipe</t>
  </si>
  <si>
    <t>Rosalyn</t>
  </si>
  <si>
    <t>Baclohan</t>
  </si>
  <si>
    <t xml:space="preserve">Ricardo D. Aderes; </t>
  </si>
  <si>
    <t xml:space="preserve">09351498552; </t>
  </si>
  <si>
    <t>Policarpio</t>
  </si>
  <si>
    <t>Katrina Mae</t>
  </si>
  <si>
    <t>Cajipe</t>
  </si>
  <si>
    <t>kat_pol@yahoo.com</t>
  </si>
  <si>
    <t>polynomials</t>
  </si>
  <si>
    <t>7/2/2018 1:17:44 PM</t>
  </si>
  <si>
    <t>POLICARPIO</t>
  </si>
  <si>
    <t>KATRINA ANN</t>
  </si>
  <si>
    <t>CAJIPE</t>
  </si>
  <si>
    <t>297574</t>
  </si>
  <si>
    <t>503 YAKAL ST.,COMEMBO</t>
  </si>
  <si>
    <t>503 YAKAL ST,. COMEMBO</t>
  </si>
  <si>
    <t>04/01/1998</t>
  </si>
  <si>
    <t>FILIPIINO</t>
  </si>
  <si>
    <t>09078751916</t>
  </si>
  <si>
    <t>JOBSTART</t>
  </si>
  <si>
    <t xml:space="preserve">UNIVERSITY OF RIZAL SYSTEM; </t>
  </si>
  <si>
    <t xml:space="preserve">TAYTAY RIZAL ; </t>
  </si>
  <si>
    <t xml:space="preserve">B.S PSYCHOLOGY; </t>
  </si>
  <si>
    <t xml:space="preserve">08/01/2015; </t>
  </si>
  <si>
    <t>2nd year undergrad, currently enrolled</t>
  </si>
  <si>
    <t>Razote</t>
  </si>
  <si>
    <t>Ma. Omega</t>
  </si>
  <si>
    <t>iammaomegarazote97@gmail.com</t>
  </si>
  <si>
    <t>maomegarazote@yahoo.com</t>
  </si>
  <si>
    <t>Analyn Bolina</t>
  </si>
  <si>
    <t>7/2/2018 1:34:27 PM</t>
  </si>
  <si>
    <t>297584</t>
  </si>
  <si>
    <t>1217</t>
  </si>
  <si>
    <t>52 Samapaloc Street Comembo, Makati City</t>
  </si>
  <si>
    <t>Pateros</t>
  </si>
  <si>
    <t>09976195112</t>
  </si>
  <si>
    <t xml:space="preserve">University Of Makati; University Of Makati; </t>
  </si>
  <si>
    <t xml:space="preserve">J. P. Rizal Ext. West Rembo Makati City; J. P. Rizal Ext. West Rembo Makati City; </t>
  </si>
  <si>
    <t xml:space="preserve">AB Major in Broadast Production; Performing Arts (Song); </t>
  </si>
  <si>
    <t xml:space="preserve">07/02/2018; 03/30/2017; </t>
  </si>
  <si>
    <t>Micael</t>
  </si>
  <si>
    <t xml:space="preserve">Analyn Bolina; </t>
  </si>
  <si>
    <t xml:space="preserve">09169221132; </t>
  </si>
  <si>
    <t xml:space="preserve">Mila Minerva G. Mabanag; ; </t>
  </si>
  <si>
    <t xml:space="preserve">University Of Makati; ; </t>
  </si>
  <si>
    <t xml:space="preserve">-; ; </t>
  </si>
  <si>
    <t>Caraang</t>
  </si>
  <si>
    <t>Beryl Joy</t>
  </si>
  <si>
    <t>Talabong</t>
  </si>
  <si>
    <t>bj.caraang@gmail.com</t>
  </si>
  <si>
    <t>Marites V. Talabong</t>
  </si>
  <si>
    <t>Dining Crew</t>
  </si>
  <si>
    <t>7/2/2018 1:41:18 PM</t>
  </si>
  <si>
    <t>297586</t>
  </si>
  <si>
    <t>171-X 22nd ave. East Rembo Makati City</t>
  </si>
  <si>
    <t>22nd ave. East Rembo Makati City</t>
  </si>
  <si>
    <t>FIlipino</t>
  </si>
  <si>
    <t>09493295872</t>
  </si>
  <si>
    <t xml:space="preserve">Philippine College of Criminology; Univeersity of Makati; Gen. Pio Del Pilar National High School; </t>
  </si>
  <si>
    <t xml:space="preserve">College Undergraduate; High School Graduate; ; </t>
  </si>
  <si>
    <t xml:space="preserve">Sales St. Quiapo Manila; West Rembo Makati City; J.P Rizal  Makati City; </t>
  </si>
  <si>
    <t xml:space="preserve">B.S Criminology; ; ; </t>
  </si>
  <si>
    <t xml:space="preserve">03/24/2017; 03/27/2015; 03/29/2013; </t>
  </si>
  <si>
    <t>VIllaberde</t>
  </si>
  <si>
    <t xml:space="preserve">Marites V. Talabong; </t>
  </si>
  <si>
    <t xml:space="preserve">09223107242; </t>
  </si>
  <si>
    <t xml:space="preserve">Jane Frances T Nala; ; </t>
  </si>
  <si>
    <t xml:space="preserve">Counter Crew; ; </t>
  </si>
  <si>
    <t xml:space="preserve">Gen.One Coop Glonal City; ; </t>
  </si>
  <si>
    <t xml:space="preserve">09104980239; ; </t>
  </si>
  <si>
    <t>had a ahrd time expressing self; SVA errros and tenses lapses, poor sentence construction. poor pronunciation, preposition slips, poor comprehehnsion, poor tech skills. incomprehensible</t>
  </si>
  <si>
    <t>Romeo</t>
  </si>
  <si>
    <t>Asister</t>
  </si>
  <si>
    <t>romskie36@yahoo.com</t>
  </si>
  <si>
    <t>romeobriones72@yahoo.com</t>
  </si>
  <si>
    <t>Emalina R. Briones</t>
  </si>
  <si>
    <t>Quality Controller</t>
  </si>
  <si>
    <t>Nehemiah De Vera</t>
  </si>
  <si>
    <t>ATT Blue QC 03</t>
  </si>
  <si>
    <t>7/2/2018 2:04:11 PM</t>
  </si>
  <si>
    <t>297590</t>
  </si>
  <si>
    <t>1400</t>
  </si>
  <si>
    <t>Blk25,Lot 5 Lawaan St.LLano Alecon Homes,Caloocan City</t>
  </si>
  <si>
    <t>7025</t>
  </si>
  <si>
    <t>New Village Tambulig,Zamboanga Del Sur</t>
  </si>
  <si>
    <t>Tambulig</t>
  </si>
  <si>
    <t>09152632756</t>
  </si>
  <si>
    <t>3336387410</t>
  </si>
  <si>
    <t>172-912-356-000</t>
  </si>
  <si>
    <t>19-025753871-4</t>
  </si>
  <si>
    <t>1210-0065-0959</t>
  </si>
  <si>
    <t>20,000k</t>
  </si>
  <si>
    <t>Internet</t>
  </si>
  <si>
    <t xml:space="preserve">Southern Mindanao Colleges; </t>
  </si>
  <si>
    <t xml:space="preserve">Jamisola St.Pagadian City; </t>
  </si>
  <si>
    <t xml:space="preserve">Bachelor of Elementary Education; </t>
  </si>
  <si>
    <t xml:space="preserve">03/27/1992; </t>
  </si>
  <si>
    <t xml:space="preserve">Al-Obeikan Elopak Company Ltd.; </t>
  </si>
  <si>
    <t xml:space="preserve">P.O Box 369,Riyadh 11383 KSA.; </t>
  </si>
  <si>
    <t xml:space="preserve">009665-4983392; </t>
  </si>
  <si>
    <t xml:space="preserve">Quality Control Technician; </t>
  </si>
  <si>
    <t xml:space="preserve">05/13/1999; </t>
  </si>
  <si>
    <t xml:space="preserve">30,000k; </t>
  </si>
  <si>
    <t>Maxima</t>
  </si>
  <si>
    <t>Mabida</t>
  </si>
  <si>
    <t xml:space="preserve">Emalina R.Briones; </t>
  </si>
  <si>
    <t xml:space="preserve">09334820417; </t>
  </si>
  <si>
    <t xml:space="preserve">Marissa J.Derla; Nehemiah De Vera; </t>
  </si>
  <si>
    <t xml:space="preserve">Brgy.Councilor ; ; </t>
  </si>
  <si>
    <t xml:space="preserve">167 Llano Caloocan City; VX1 Quezon City; </t>
  </si>
  <si>
    <t xml:space="preserve">09178235551; ; </t>
  </si>
  <si>
    <t>wants to become a aworking student- looking for a job to finance studies, had a ahrd time expressing self; poorsentence construction,dead air, SVA errors</t>
  </si>
  <si>
    <t>Abayon</t>
  </si>
  <si>
    <t>Rit Paulo</t>
  </si>
  <si>
    <t>Abayonrr@yahoo.com</t>
  </si>
  <si>
    <t>Sector Head</t>
  </si>
  <si>
    <t>7/2/2018 1:58:03 PM</t>
  </si>
  <si>
    <t>297599</t>
  </si>
  <si>
    <t>21st Ave East Rembo Makati City</t>
  </si>
  <si>
    <t>Capantolan Sual Pangasinan</t>
  </si>
  <si>
    <t>Magarao</t>
  </si>
  <si>
    <t>11/16/1995</t>
  </si>
  <si>
    <t>09279813358</t>
  </si>
  <si>
    <t xml:space="preserve">Rizal Technological University; </t>
  </si>
  <si>
    <t xml:space="preserve">Mandaluyong Cityt; </t>
  </si>
  <si>
    <t xml:space="preserve">Electronics and Communication Engineering Technology; </t>
  </si>
  <si>
    <t>Merlinda</t>
  </si>
  <si>
    <t>SVA errros and tense lapses, thick local accent, fragment, lack spontaneity, low vocab, short answers, dead air,</t>
  </si>
  <si>
    <t>Lintag</t>
  </si>
  <si>
    <t>Al Akash</t>
  </si>
  <si>
    <t>Bahinting</t>
  </si>
  <si>
    <t>alakash.lintag@gmail.com</t>
  </si>
  <si>
    <t>al_akash013@yahoo.com</t>
  </si>
  <si>
    <t>Imelda Lintag</t>
  </si>
  <si>
    <t>7/2/2018 2:00:07 PM</t>
  </si>
  <si>
    <t>297605</t>
  </si>
  <si>
    <t>1646 Camino Dela Fe St. Guad. Nuevo, Makati CIty</t>
  </si>
  <si>
    <t>09/05/2018</t>
  </si>
  <si>
    <t>09955453933</t>
  </si>
  <si>
    <t>7524109</t>
  </si>
  <si>
    <t>Select Scout Solutions</t>
  </si>
  <si>
    <t xml:space="preserve">EARIST; </t>
  </si>
  <si>
    <t xml:space="preserve">Nagtahan Sampaloc, Manila; </t>
  </si>
  <si>
    <t>Imelda</t>
  </si>
  <si>
    <t xml:space="preserve">Imelda Lintag; </t>
  </si>
  <si>
    <t xml:space="preserve">7524109; </t>
  </si>
  <si>
    <t xml:space="preserve">Kristelle Gelina; James Darryl Bungay; Sheila Marie Matias; Rizza Marie Agapito; </t>
  </si>
  <si>
    <t xml:space="preserve">Service Desk Officer; Professor; Chairperson, CS; Recruiter; </t>
  </si>
  <si>
    <t xml:space="preserve">C3/BGC; EARIST; EARIST; Select Scout Solutions; </t>
  </si>
  <si>
    <t xml:space="preserve">09055486765; 09055483975; 2302216; 09458409060; </t>
  </si>
  <si>
    <t>Alexander Joey</t>
  </si>
  <si>
    <t>Miado</t>
  </si>
  <si>
    <t>yumulalexander30@yahoo.com.ph</t>
  </si>
  <si>
    <t>Alex Yumul</t>
  </si>
  <si>
    <t>Room Attendant</t>
  </si>
  <si>
    <t>7/2/2018 2:00:27 PM</t>
  </si>
  <si>
    <t xml:space="preserve">Yumul </t>
  </si>
  <si>
    <t>297608</t>
  </si>
  <si>
    <t>9131 Sultana St. Brgy. Olympia Makati City</t>
  </si>
  <si>
    <t>06/30/1995</t>
  </si>
  <si>
    <t>09218628628</t>
  </si>
  <si>
    <t>870-92-77</t>
  </si>
  <si>
    <t>bispongwuzgood</t>
  </si>
  <si>
    <t>Selectscout Solutions</t>
  </si>
  <si>
    <t xml:space="preserve">Guadalupe; </t>
  </si>
  <si>
    <t xml:space="preserve">10/20/2016; </t>
  </si>
  <si>
    <t xml:space="preserve">Alex Yumul; </t>
  </si>
  <si>
    <t xml:space="preserve">870-92-77; </t>
  </si>
  <si>
    <t xml:space="preserve">Vilma Fabian; ; </t>
  </si>
  <si>
    <t xml:space="preserve">Store Manager at Wendy's; ; </t>
  </si>
  <si>
    <t xml:space="preserve">Wendy's Market Market Taguig; ; </t>
  </si>
  <si>
    <t xml:space="preserve">872-92-77; ; </t>
  </si>
  <si>
    <t>Nathan</t>
  </si>
  <si>
    <t>Braulio</t>
  </si>
  <si>
    <t>nathan.braulio@gmail.com</t>
  </si>
  <si>
    <t>Rit Paulo Abayon</t>
  </si>
  <si>
    <t>7/2/2018 2:05:22 PM</t>
  </si>
  <si>
    <t>luciano</t>
  </si>
  <si>
    <t>nathan</t>
  </si>
  <si>
    <t>braulio</t>
  </si>
  <si>
    <t>297611</t>
  </si>
  <si>
    <t>188 e 21st ave, East Rembo Makati City</t>
  </si>
  <si>
    <t>188 e 21st ave. East Rembo Makati City</t>
  </si>
  <si>
    <t>09266110528</t>
  </si>
  <si>
    <t>18</t>
  </si>
  <si>
    <t>select scout</t>
  </si>
  <si>
    <t>lorna</t>
  </si>
  <si>
    <t xml:space="preserve">rit paulo abayon; </t>
  </si>
  <si>
    <t xml:space="preserve">09060690138; </t>
  </si>
  <si>
    <t>Trainable comms; underwent Call center training to start a career in BPO; very eager and impressive attitude in starting career in Vxi</t>
  </si>
  <si>
    <t>Guetan</t>
  </si>
  <si>
    <t>Magtulis</t>
  </si>
  <si>
    <t>stephenguetan@gmail.com</t>
  </si>
  <si>
    <t>Sharilyn Guevarra</t>
  </si>
  <si>
    <t>Kitchen Staff</t>
  </si>
  <si>
    <t>7/2/2018 2:10:47 PM</t>
  </si>
  <si>
    <t>297612</t>
  </si>
  <si>
    <t>09267418886</t>
  </si>
  <si>
    <t>Ma Corazon</t>
  </si>
  <si>
    <t xml:space="preserve">Sharilyn Guevarra; </t>
  </si>
  <si>
    <t xml:space="preserve">09958559566; </t>
  </si>
  <si>
    <t xml:space="preserve">trainable comms; has minor grammar and pron lapses but works well to achieve a goal(raire.roselada@vxi.com); </t>
  </si>
  <si>
    <t>Good comms; handled amazon for 11mos with concentrix; minor lapses with grammar and pron but very spontaneous and seems trainable</t>
  </si>
  <si>
    <t>Abacan</t>
  </si>
  <si>
    <t>Laririt</t>
  </si>
  <si>
    <t>angelo.abacan@gmail.com</t>
  </si>
  <si>
    <t>Maricel Antonio</t>
  </si>
  <si>
    <t>7/2/2018 2:23:07 PM</t>
  </si>
  <si>
    <t>ABACAN</t>
  </si>
  <si>
    <t>ANGELO</t>
  </si>
  <si>
    <t>LARIRIT</t>
  </si>
  <si>
    <t>297624</t>
  </si>
  <si>
    <t>39 UMBEL ST ROXAS DISTRICT Q.C</t>
  </si>
  <si>
    <t>39 UMBEL ST ROXAS DISTRICT Q.C.</t>
  </si>
  <si>
    <t>04/27/1983</t>
  </si>
  <si>
    <t>09457380316</t>
  </si>
  <si>
    <t>09957402909</t>
  </si>
  <si>
    <t>18,000 - 20,000</t>
  </si>
  <si>
    <t xml:space="preserve">CENTRAL COLLEGES OF THE PHILIPPINES; </t>
  </si>
  <si>
    <t xml:space="preserve">QUEZON CITY; </t>
  </si>
  <si>
    <t xml:space="preserve">BUSINESS ADMINISTRATION; </t>
  </si>
  <si>
    <t xml:space="preserve">05/31/2007; </t>
  </si>
  <si>
    <t xml:space="preserve">CONCENTRIX; </t>
  </si>
  <si>
    <t xml:space="preserve">AMAZON.COM; </t>
  </si>
  <si>
    <t>LETICIA</t>
  </si>
  <si>
    <t>ZAPANTA</t>
  </si>
  <si>
    <t xml:space="preserve">MARICEL ANTONIO; </t>
  </si>
  <si>
    <t xml:space="preserve">FIANCEE; </t>
  </si>
  <si>
    <t xml:space="preserve">09179151788; </t>
  </si>
  <si>
    <t xml:space="preserve">CHRISTOPHER CASTILLO; N/A; </t>
  </si>
  <si>
    <t xml:space="preserve">SALE AGENT; N/A; </t>
  </si>
  <si>
    <t xml:space="preserve">TOYOTA; N/A; </t>
  </si>
  <si>
    <t xml:space="preserve">09777634222; N/A; </t>
  </si>
  <si>
    <t xml:space="preserve">Good comms and good cs orientation; Handled amazon for 11mos(raire.roselada@vxi.com); </t>
  </si>
  <si>
    <t>pronun slisp, tense lapses, SVA errors, local accent, p/f, b/v,t/th, fillers,, mumbles, fillers, low vocab</t>
  </si>
  <si>
    <t>Quimson</t>
  </si>
  <si>
    <t>Rosanna</t>
  </si>
  <si>
    <t>rhoszannaquimson@gmail.com</t>
  </si>
  <si>
    <t>Lilia Q. Carreon</t>
  </si>
  <si>
    <t>Accounting Staff</t>
  </si>
  <si>
    <t>7/2/2018 2:51:01 PM</t>
  </si>
  <si>
    <t>297645</t>
  </si>
  <si>
    <t>45 Makiling St. Mountain View Filinvest II</t>
  </si>
  <si>
    <t>09/29/1993</t>
  </si>
  <si>
    <t>09362618070</t>
  </si>
  <si>
    <t xml:space="preserve">New Era University; </t>
  </si>
  <si>
    <t xml:space="preserve">Bachelor of Science in Business Administration major in Financial Management; </t>
  </si>
  <si>
    <t xml:space="preserve">04/24/2018; </t>
  </si>
  <si>
    <t xml:space="preserve">LED MANAGEMENT TRAINING SERVICES; </t>
  </si>
  <si>
    <t xml:space="preserve">Caloocan city; </t>
  </si>
  <si>
    <t xml:space="preserve">Finance; </t>
  </si>
  <si>
    <t xml:space="preserve">04/04/2016; </t>
  </si>
  <si>
    <t xml:space="preserve">04/20/2018; </t>
  </si>
  <si>
    <t xml:space="preserve">10,000; </t>
  </si>
  <si>
    <t>Susanna</t>
  </si>
  <si>
    <t xml:space="preserve">Lilia Q. Carreon; </t>
  </si>
  <si>
    <t xml:space="preserve">09195599772; </t>
  </si>
  <si>
    <t xml:space="preserve">Jinella Castañeda; ; </t>
  </si>
  <si>
    <t xml:space="preserve">Recruitment Supervisor; ; </t>
  </si>
  <si>
    <t xml:space="preserve">LED Management Training Services , CAloocan City; ; </t>
  </si>
  <si>
    <t xml:space="preserve">09390636491; ; </t>
  </si>
  <si>
    <t>short stints 2mos proximity, 2mos family reasons, 2 mos proximity; slow pacing, grammar lapses; no cce, no sales exp</t>
  </si>
  <si>
    <t>Ruby Joyce</t>
  </si>
  <si>
    <t>Sarmiento</t>
  </si>
  <si>
    <t>rubyjoyce03@yahoo.com</t>
  </si>
  <si>
    <t>Ruby Joyce Reyes</t>
  </si>
  <si>
    <t>Daisy Jane S. Reyes</t>
  </si>
  <si>
    <t>Ticketing Staff</t>
  </si>
  <si>
    <t>Erriel Pintason</t>
  </si>
  <si>
    <t>7/2/2018 2:54:58 PM</t>
  </si>
  <si>
    <t>297653</t>
  </si>
  <si>
    <t>2125A South Zinnia Towers Muñoz, Quezon City</t>
  </si>
  <si>
    <t>0386 Airmens Village Mabiga Mabalacat Pampanga</t>
  </si>
  <si>
    <t>06/03/1994</t>
  </si>
  <si>
    <t>09295602132</t>
  </si>
  <si>
    <t>2431315</t>
  </si>
  <si>
    <t>rubyyy_dimples</t>
  </si>
  <si>
    <t xml:space="preserve">Sta. Cruz, Manila; </t>
  </si>
  <si>
    <t xml:space="preserve">Bachelor of Industrial Technology major in Food Technology; </t>
  </si>
  <si>
    <t xml:space="preserve">04/15/2014; </t>
  </si>
  <si>
    <t>Beatriz</t>
  </si>
  <si>
    <t xml:space="preserve">Daisy Jane S. Reyes; </t>
  </si>
  <si>
    <t xml:space="preserve">09159099167; </t>
  </si>
  <si>
    <t xml:space="preserve">Sonny Velasquez; ; </t>
  </si>
  <si>
    <t xml:space="preserve">Assistant Manager; ; </t>
  </si>
  <si>
    <t xml:space="preserve">DADS Megamall; ; </t>
  </si>
  <si>
    <t>Sitel Telesales Virgin Media</t>
  </si>
  <si>
    <t>Jay Anthony</t>
  </si>
  <si>
    <t>jhaylavapie@gmail.com</t>
  </si>
  <si>
    <t>jhayanthonylavapie@gmail.com</t>
  </si>
  <si>
    <t>Geraldine dela Rosa</t>
  </si>
  <si>
    <t>Rene Mar Condez</t>
  </si>
  <si>
    <t>7/2/2018 3:24:54 PM</t>
  </si>
  <si>
    <t>297679</t>
  </si>
  <si>
    <t>1018</t>
  </si>
  <si>
    <t>15th Street Corner Atlanta Port Area</t>
  </si>
  <si>
    <t>Port Area</t>
  </si>
  <si>
    <t>4433</t>
  </si>
  <si>
    <t>Zone 1 Cabatuan Buhi Camarines Sur</t>
  </si>
  <si>
    <t>05/13/1994</t>
  </si>
  <si>
    <t>Cabatuan</t>
  </si>
  <si>
    <t>09278712477</t>
  </si>
  <si>
    <t>3454686585</t>
  </si>
  <si>
    <t>415179993</t>
  </si>
  <si>
    <t>010521099602</t>
  </si>
  <si>
    <t>121155396435</t>
  </si>
  <si>
    <t>Mr. Rene Mar Condez</t>
  </si>
  <si>
    <t xml:space="preserve">Camarines Sur Polytechnic Colleges; </t>
  </si>
  <si>
    <t xml:space="preserve">Nabua Camarines Sur; </t>
  </si>
  <si>
    <t xml:space="preserve">03/23/2015; </t>
  </si>
  <si>
    <t xml:space="preserve">Sitel Philippines; Convergys; </t>
  </si>
  <si>
    <t xml:space="preserve">Ortigas; San Lazaro; </t>
  </si>
  <si>
    <t xml:space="preserve">11/27/2015; 01/08/2018; </t>
  </si>
  <si>
    <t xml:space="preserve">05/02/2017; 04/27/2018; </t>
  </si>
  <si>
    <t xml:space="preserve">Family Reasons; Personal Reasons; </t>
  </si>
  <si>
    <t xml:space="preserve">Mrs. Geraldine dela Rosa; </t>
  </si>
  <si>
    <t xml:space="preserve">09399230317; </t>
  </si>
  <si>
    <t xml:space="preserve">Mrs. Geraldine dela Rosa; ; </t>
  </si>
  <si>
    <t xml:space="preserve">09399230317; ; </t>
  </si>
  <si>
    <t xml:space="preserve">Average comms; Convergys PayPal Financial Jan-Apr2018=3mos RFL:redundancy resigned notcleared yet 
gap: unemployed
Sitel Virgin Medial sales Nov2015-May2017=18mos RFL:family emergency resigned-immediate wCOE
(Hillarie.Reyes@vxi.com); For ACE(Hillarie.Reyes@vxi.com); </t>
  </si>
  <si>
    <t>don't like to start right away; ave comm; kinda not engaged in the interview a little lost; good tenure; for SM though; has an issue with call flow; Alorica ; 10/2015 - 06/ 2018 DELL; TSR: RFL: career growth; applying; memos critical call outs; dad left his dad and he was the breadwinner; and was getting almost 20k; rendered 30 days</t>
  </si>
  <si>
    <t>Moros</t>
  </si>
  <si>
    <t>Michael Angelo</t>
  </si>
  <si>
    <t>michaelmoros09@gmail.com</t>
  </si>
  <si>
    <t>Ann Gomez</t>
  </si>
  <si>
    <t>7/2/2018 4:22:57 PM</t>
  </si>
  <si>
    <t xml:space="preserve">Michael Angelo </t>
  </si>
  <si>
    <t>297713</t>
  </si>
  <si>
    <t>1447</t>
  </si>
  <si>
    <t xml:space="preserve">4218 S Bautista Street </t>
  </si>
  <si>
    <t>1448</t>
  </si>
  <si>
    <t>08/20/1993</t>
  </si>
  <si>
    <t>09198142444</t>
  </si>
  <si>
    <t>3451352168</t>
  </si>
  <si>
    <t>323860055</t>
  </si>
  <si>
    <t>030512954916</t>
  </si>
  <si>
    <t>121144884943</t>
  </si>
  <si>
    <t xml:space="preserve">Interface Computer College; </t>
  </si>
  <si>
    <t xml:space="preserve">10th Ave cor. Rival Ave Caloocan City; </t>
  </si>
  <si>
    <t xml:space="preserve">06/06/2010; </t>
  </si>
  <si>
    <t>---</t>
  </si>
  <si>
    <t xml:space="preserve">Alorica ; </t>
  </si>
  <si>
    <t xml:space="preserve">---; </t>
  </si>
  <si>
    <t xml:space="preserve">Dell; </t>
  </si>
  <si>
    <t xml:space="preserve">10/10/2015; </t>
  </si>
  <si>
    <t>Anita</t>
  </si>
  <si>
    <t>Bongalonta</t>
  </si>
  <si>
    <t xml:space="preserve">Jana Balmaceda; </t>
  </si>
  <si>
    <t xml:space="preserve">Alorica Teleservices Inc; </t>
  </si>
  <si>
    <t xml:space="preserve">09177901204; </t>
  </si>
  <si>
    <t xml:space="preserve">Moved from JobId:153 by salimah.ayangwa@vxi.com(salimah.ayangwa@vxi.com); ave comm; kinda not engaged in the interview a little lost; good tenure; for SM though; has an issue with call flow; Alorica ; 10/2015 - 06/ 2018 DELL; TSR: RFL: career growth; applying; memos critical call outs; dad left his dad and he was the breadwinner; and was getting almost 20k; rendered 30 days(Ann.Gomez@vxi.com); P-ID(Ann.Gomez@vxi.com); </t>
  </si>
  <si>
    <t>PayPal</t>
  </si>
  <si>
    <t>Ex OFW; has been w/ sles selling LED for 3 years; decided to come bacj and has been married; has pron and grammar lapses;</t>
  </si>
  <si>
    <t>Amy</t>
  </si>
  <si>
    <t>garciamy021680@gamil.com</t>
  </si>
  <si>
    <t>Office Admin</t>
  </si>
  <si>
    <t>7/2/2018 3:22:57 PM</t>
  </si>
  <si>
    <t>297664</t>
  </si>
  <si>
    <t>1331 Duhat St., CHrist the King Subd., Bagbaguin, Valenzuela City</t>
  </si>
  <si>
    <t>1331 Duhat St., Christ the King Subd., Bagbaguin, Valenzuela City</t>
  </si>
  <si>
    <t>02/16/1980</t>
  </si>
  <si>
    <t>Masbate City</t>
  </si>
  <si>
    <t>09274654296</t>
  </si>
  <si>
    <t>2826920</t>
  </si>
  <si>
    <t>Ms. Ira</t>
  </si>
  <si>
    <t xml:space="preserve">San Marcelino St., Manila; </t>
  </si>
  <si>
    <t xml:space="preserve">Bachelor of Science in Industrial Engineering; </t>
  </si>
  <si>
    <t xml:space="preserve">04/30/2007; </t>
  </si>
  <si>
    <t xml:space="preserve">Triple JJJ Trading FZE; Pyrosafe Technologies Trading; Global Engineering Supply Corporation; </t>
  </si>
  <si>
    <t xml:space="preserve">Ajman Freezone, Ajman UAE; Dubai, UAE; Sharjah, UAE; </t>
  </si>
  <si>
    <t xml:space="preserve">+97167435188; +971508608611; </t>
  </si>
  <si>
    <t xml:space="preserve">Workforce; Workforce; Workforce; </t>
  </si>
  <si>
    <t xml:space="preserve">03/01/2015; 02/01/2013; 10/01/2007; </t>
  </si>
  <si>
    <t xml:space="preserve">03/30/2018; 02/01/2015; 02/01/2012; </t>
  </si>
  <si>
    <t xml:space="preserve">End of Contract; Others; Family Reasons; </t>
  </si>
  <si>
    <t xml:space="preserve">65200; 58000; 101500; </t>
  </si>
  <si>
    <t xml:space="preserve">health insurance, transportation allowance, mobile line; transportation and housing allowance, health insurance; ; </t>
  </si>
  <si>
    <t>ONTOG</t>
  </si>
  <si>
    <t>IBANEZ</t>
  </si>
  <si>
    <t xml:space="preserve">MAJID ALMEHAIRI; ZAMANTHA REGALA; JOCELYN MARAVILLA; ; </t>
  </si>
  <si>
    <t xml:space="preserve">CEO; HR MANAGER; MANAGER; ; </t>
  </si>
  <si>
    <t xml:space="preserve">PYROSAFE TECHNOLOGIES TRADING / DUBAI, UAE; TRIPLE JJJ TRADING FZE / AJMAN, UAE; SUNLIFE PHILIPPINES / MAKATI CITY; ; </t>
  </si>
  <si>
    <t xml:space="preserve">+971508608611; +971564663199; 09951077965; ; </t>
  </si>
  <si>
    <t>worked in UCPB-Makati-LOans documentation Specialist. currently living in Caloocan with your aunt. able to express self</t>
  </si>
  <si>
    <t>Buenviaje</t>
  </si>
  <si>
    <t xml:space="preserve"> Phsy Mae</t>
  </si>
  <si>
    <t>Disimulacion</t>
  </si>
  <si>
    <t>phsymae15@gmail.com</t>
  </si>
  <si>
    <t>Ma. Theresa D. Buenviaje</t>
  </si>
  <si>
    <t>7/2/2018 2:55:48 PM</t>
  </si>
  <si>
    <t>Phsy Mae</t>
  </si>
  <si>
    <t>297659</t>
  </si>
  <si>
    <t>4121</t>
  </si>
  <si>
    <t>123 Rizal St. Mendez, Cavite</t>
  </si>
  <si>
    <t>09272921975</t>
  </si>
  <si>
    <t xml:space="preserve">Ma. Theresa D. Buenviaje; </t>
  </si>
  <si>
    <t xml:space="preserve">09498514878; </t>
  </si>
  <si>
    <t xml:space="preserve">worked in UCPB-Makati-LOans documentation Specialist. currently living in Caloocan with your aunt. able to express self(salimah.ayangwa@vxi.com); </t>
  </si>
  <si>
    <t>QC - ATT IP Lite</t>
  </si>
  <si>
    <t>Rexy Pulanco</t>
  </si>
  <si>
    <t>SHS, was able to express self; okay with wroking conditions, no plans to pursue higher educ.</t>
  </si>
  <si>
    <t>Angelita Joy</t>
  </si>
  <si>
    <t>angelitajoycereyes@gmail.com</t>
  </si>
  <si>
    <t>Noime Ilao</t>
  </si>
  <si>
    <t>Ferido Malibiran</t>
  </si>
  <si>
    <t>Quality</t>
  </si>
  <si>
    <t>7/2/2018 3:17:49 PM</t>
  </si>
  <si>
    <t>297663</t>
  </si>
  <si>
    <t>#257 G. Salazar St. Wawang Pulo, Valenzuela City</t>
  </si>
  <si>
    <t>11/02/1999</t>
  </si>
  <si>
    <t>09751104497</t>
  </si>
  <si>
    <t>angelitajoyreyes@gmail.com</t>
  </si>
  <si>
    <t>34-7407127-7</t>
  </si>
  <si>
    <t>02-027042810-0</t>
  </si>
  <si>
    <t>AJ Reyes</t>
  </si>
  <si>
    <t>ajnotej</t>
  </si>
  <si>
    <t xml:space="preserve">Our Lady of Fatima University; </t>
  </si>
  <si>
    <t xml:space="preserve">Marulas, Valenzuela City; </t>
  </si>
  <si>
    <t xml:space="preserve">(SHS) ABM- Major in Hotel Restaurant Management; </t>
  </si>
  <si>
    <t xml:space="preserve">04/19/2018; </t>
  </si>
  <si>
    <t xml:space="preserve">Noime Ilao; </t>
  </si>
  <si>
    <t xml:space="preserve">Best Friend; </t>
  </si>
  <si>
    <t xml:space="preserve">09750948435; </t>
  </si>
  <si>
    <t xml:space="preserve">Noime Ilao; ; </t>
  </si>
  <si>
    <t xml:space="preserve">Financial Clerk; ; </t>
  </si>
  <si>
    <t xml:space="preserve">Tygie Corporation, Valenzuela City; ; </t>
  </si>
  <si>
    <t xml:space="preserve">09750948435; ; </t>
  </si>
  <si>
    <t xml:space="preserve">SHS, was able to express self; okay with wroking conditions, no plans to  pursue higher educ.(salimah.ayangwa@vxi.com); </t>
  </si>
  <si>
    <t>IP LITE</t>
  </si>
  <si>
    <t xml:space="preserve">has no sales or cc experience; vernacular slips'; compre issue; grammar lapses; fluency issues; not spontaneous; </t>
  </si>
  <si>
    <t>John Rexzel</t>
  </si>
  <si>
    <t>Aranzanso</t>
  </si>
  <si>
    <t>rexzelsantos09@gmail.com</t>
  </si>
  <si>
    <t>rexzel santos</t>
  </si>
  <si>
    <t>Emmanuel Peralta</t>
  </si>
  <si>
    <t>Ronald Ong</t>
  </si>
  <si>
    <t>Ocean X</t>
  </si>
  <si>
    <t>7/2/2018 3:38:57 PM</t>
  </si>
  <si>
    <t>297672</t>
  </si>
  <si>
    <t>18 inaman St masambong quezon city</t>
  </si>
  <si>
    <t>11/14/1997</t>
  </si>
  <si>
    <t>09053037593</t>
  </si>
  <si>
    <t>34-7119557-0</t>
  </si>
  <si>
    <t xml:space="preserve">Access Computer College; </t>
  </si>
  <si>
    <t xml:space="preserve">Computer-Technician; </t>
  </si>
  <si>
    <t xml:space="preserve">05/29/2016; </t>
  </si>
  <si>
    <t xml:space="preserve">Emmanuel Peralta; </t>
  </si>
  <si>
    <t xml:space="preserve">Uncle; </t>
  </si>
  <si>
    <t xml:space="preserve">09565104739; </t>
  </si>
  <si>
    <t xml:space="preserve">Ayn Vincent Castellano; Gloria Peralta; </t>
  </si>
  <si>
    <t xml:space="preserve">Senior Market Officer; na; </t>
  </si>
  <si>
    <t xml:space="preserve">Australia and New Zealand Banking Global Services Solutions; Caloocan Gas Corporation; </t>
  </si>
  <si>
    <t xml:space="preserve">09279488686; 09325330849; </t>
  </si>
  <si>
    <t>Pron lapses; poor sentence construction; local accent; low vocabs</t>
  </si>
  <si>
    <t>Raymond Allan</t>
  </si>
  <si>
    <t>raymondallansilva023@gmail.com</t>
  </si>
  <si>
    <t>Melchora P. Silva</t>
  </si>
  <si>
    <t>7/2/2018 3:24:30 PM</t>
  </si>
  <si>
    <t>297678</t>
  </si>
  <si>
    <t>199 Calamba St. Talayan, Quezon City</t>
  </si>
  <si>
    <t>Sta. Catalina Sur, Candelaria, Quezon</t>
  </si>
  <si>
    <t>04/23/1997</t>
  </si>
  <si>
    <t>Bulacan</t>
  </si>
  <si>
    <t>09974389673</t>
  </si>
  <si>
    <t>Friddy Balaguer III</t>
  </si>
  <si>
    <t xml:space="preserve">Eulogio "Amang" Rodriguez Institute of Science and Technology; </t>
  </si>
  <si>
    <t>Melchora</t>
  </si>
  <si>
    <t>CafeM</t>
  </si>
  <si>
    <t xml:space="preserve">Melchora P. Silva; </t>
  </si>
  <si>
    <t xml:space="preserve">09363187693; </t>
  </si>
  <si>
    <t xml:space="preserve">Christian C. Celestino; Friddy Balaguer III; </t>
  </si>
  <si>
    <t xml:space="preserve">Full Time Faculty Teacher; ; </t>
  </si>
  <si>
    <t xml:space="preserve">Araullo High School/ UN Ave.; ; </t>
  </si>
  <si>
    <t xml:space="preserve">09154905485; ; </t>
  </si>
  <si>
    <t>starter; grad of foreign services, good comm skills, was able to express self; no plans to study again, no plans to pursue a career in course, no plans to sturdy abroad. good for endorsement</t>
  </si>
  <si>
    <t>Asejo</t>
  </si>
  <si>
    <t>Mariel Camille</t>
  </si>
  <si>
    <t>Cespedes</t>
  </si>
  <si>
    <t>masejo95@yahoo.com</t>
  </si>
  <si>
    <t>mariel camille asejo</t>
  </si>
  <si>
    <t>Enrico F. Asejo</t>
  </si>
  <si>
    <t>5;00 PM</t>
  </si>
  <si>
    <t>7/2/2018 4:07:43 PM</t>
  </si>
  <si>
    <t>297684</t>
  </si>
  <si>
    <t>1013</t>
  </si>
  <si>
    <t>1425 Pilapil St. Dagupan Tondo Manila</t>
  </si>
  <si>
    <t>03/02/1991</t>
  </si>
  <si>
    <t>09064475795</t>
  </si>
  <si>
    <t>02 2546812</t>
  </si>
  <si>
    <t>721 835 155 000</t>
  </si>
  <si>
    <t>emceevaves</t>
  </si>
  <si>
    <t xml:space="preserve">Lyceum of Philippines University; </t>
  </si>
  <si>
    <t xml:space="preserve">Muralla, Intramuros Manila; </t>
  </si>
  <si>
    <t xml:space="preserve">AB in Foreign Service major in Diplomacy; </t>
  </si>
  <si>
    <t xml:space="preserve">06/14/2018; </t>
  </si>
  <si>
    <t>Fe</t>
  </si>
  <si>
    <t xml:space="preserve">Enrico F. Asejo; </t>
  </si>
  <si>
    <t xml:space="preserve">09216377486; </t>
  </si>
  <si>
    <t xml:space="preserve">Jestoni B. Hilario; ; </t>
  </si>
  <si>
    <t xml:space="preserve">Custom Rep.; ; </t>
  </si>
  <si>
    <t xml:space="preserve">Cam International; ; </t>
  </si>
  <si>
    <t xml:space="preserve">09064475796; ; </t>
  </si>
  <si>
    <t xml:space="preserve">starter; grad of foreign services, good comm skills, was able to express self; no plans to study again, no plans to pursue a career in course, no plans to sturdy abroad. good for endorsement(salimah.ayangwa@vxi.com); </t>
  </si>
  <si>
    <t>passed the civil service exams, has plans to work in gov. agencies, has pening applications to several givernment agencies, plans to take up master;sin foreign studies, plans to take exams in foreign service and study abroad.</t>
  </si>
  <si>
    <t>Calvero</t>
  </si>
  <si>
    <t>Kyla Ysavelle </t>
  </si>
  <si>
    <t>kaicalvero@gmail.com</t>
  </si>
  <si>
    <t>Nenita V. Calvero</t>
  </si>
  <si>
    <t>Krys Ansell Moreno</t>
  </si>
  <si>
    <t>7/2/2018 3:59:08 PM</t>
  </si>
  <si>
    <t>Kyla Ysavelle</t>
  </si>
  <si>
    <t>297690</t>
  </si>
  <si>
    <t>85 Pinkian 1 Pasong Tamo Tandang Sora</t>
  </si>
  <si>
    <t>09/18/1997</t>
  </si>
  <si>
    <t>09776688622</t>
  </si>
  <si>
    <t>34-6697994-7</t>
  </si>
  <si>
    <t>032 512 925 358</t>
  </si>
  <si>
    <t>@itSKYvero</t>
  </si>
  <si>
    <t>217535 Xfinity Comcast NED</t>
  </si>
  <si>
    <t xml:space="preserve">No.9 Central Avenue, Brgy. New era, Quezon City; </t>
  </si>
  <si>
    <t xml:space="preserve">AB-Foreign Service; </t>
  </si>
  <si>
    <t xml:space="preserve">04/07/2018; </t>
  </si>
  <si>
    <t xml:space="preserve">National Food Authority; </t>
  </si>
  <si>
    <t xml:space="preserve">North avenue, Quezon City; </t>
  </si>
  <si>
    <t xml:space="preserve">Training; </t>
  </si>
  <si>
    <t xml:space="preserve">04/16/2015; </t>
  </si>
  <si>
    <t xml:space="preserve">06/30/2015; </t>
  </si>
  <si>
    <t xml:space="preserve">Nenita V. Calvero; </t>
  </si>
  <si>
    <t xml:space="preserve">09175668029; </t>
  </si>
  <si>
    <t xml:space="preserve">Noe L. Pobadora ; Paul Vincent U. Avecilla; Esmeralda A. Gregorio; ; Krys Ansell Moreno; </t>
  </si>
  <si>
    <t xml:space="preserve">Head Professor; Senior Emigrant Services Officer; State Auditor III; ; Technical Support Reresetative; </t>
  </si>
  <si>
    <t xml:space="preserve">New Era University; Commission on Filipinos Overseas; Commission on Audit; ; VXI Panorama; </t>
  </si>
  <si>
    <t xml:space="preserve">09158417373; 09177913448; 09056677694; ; 09568062570; </t>
  </si>
  <si>
    <t>Senior High School student and currently enrolled; no cce</t>
  </si>
  <si>
    <t>Libiternos</t>
  </si>
  <si>
    <t>josh.aguirre0@yahoo.com</t>
  </si>
  <si>
    <t>facebook.com/Juicewanity</t>
  </si>
  <si>
    <t>Agapito Antipino</t>
  </si>
  <si>
    <t>Carlos Nicolai Campugan</t>
  </si>
  <si>
    <t>7/2/2018 3:50:15 PM</t>
  </si>
  <si>
    <t>Liberternos</t>
  </si>
  <si>
    <t>297697</t>
  </si>
  <si>
    <t>14F Barcelona Richardo St. Brgy. Katipunan Quezon City</t>
  </si>
  <si>
    <t>#144 Phase 1 Siruna Village Brgy. Mambugan Antipolo City</t>
  </si>
  <si>
    <t>05/03/1998</t>
  </si>
  <si>
    <t>09058415464</t>
  </si>
  <si>
    <t>@juicewanity</t>
  </si>
  <si>
    <t>Carlos Nicolai</t>
  </si>
  <si>
    <t xml:space="preserve">Pugad Lawin Highschool; </t>
  </si>
  <si>
    <t>Libeternos</t>
  </si>
  <si>
    <t>Surdilla</t>
  </si>
  <si>
    <t xml:space="preserve">Agapito Antipino; </t>
  </si>
  <si>
    <t xml:space="preserve">09951436899; </t>
  </si>
  <si>
    <t xml:space="preserve">Mel Patrick De Honor; Carlos Nicolai; </t>
  </si>
  <si>
    <t xml:space="preserve">Staff; Agent; </t>
  </si>
  <si>
    <t xml:space="preserve">Fred Perry / Robinson's Magnolia; VXI; </t>
  </si>
  <si>
    <t xml:space="preserve">09569654369; 09260321012; </t>
  </si>
  <si>
    <t>Blank</t>
  </si>
  <si>
    <t>Ready</t>
  </si>
  <si>
    <t>Onsite Decline</t>
  </si>
  <si>
    <t>07/02/2018 21:11:58;</t>
  </si>
  <si>
    <t>Jan.Pintason@vxi.com;</t>
  </si>
  <si>
    <t>Applicant Did Not Meet Job Criteria;</t>
  </si>
  <si>
    <t>Senior High School student and currently enrolled; no cce
;</t>
  </si>
  <si>
    <t xml:space="preserve">fluecy issues; slurs; pron lapses; muffled voice; </t>
  </si>
  <si>
    <t>Mella</t>
  </si>
  <si>
    <t>Ayeza Jeremie</t>
  </si>
  <si>
    <t>Señorin</t>
  </si>
  <si>
    <t>ayukisenorin@gmail.com</t>
  </si>
  <si>
    <t>Ayeza Aiyuki Senorin Mella</t>
  </si>
  <si>
    <t>7/2/2018 4:33:26 PM</t>
  </si>
  <si>
    <t>297726</t>
  </si>
  <si>
    <t>2551 Capt. D. Rico St. Area C Camarin Caloocan City</t>
  </si>
  <si>
    <t>03/27/1997</t>
  </si>
  <si>
    <t>09282978862</t>
  </si>
  <si>
    <t>3446659106</t>
  </si>
  <si>
    <t>10,000 to 15,000</t>
  </si>
  <si>
    <t xml:space="preserve">Bestlink College of the Philippines; </t>
  </si>
  <si>
    <t xml:space="preserve">05/16/2017; </t>
  </si>
  <si>
    <t xml:space="preserve">Electron College of Technical Education; </t>
  </si>
  <si>
    <t xml:space="preserve">8000; </t>
  </si>
  <si>
    <t>Sabado</t>
  </si>
  <si>
    <t>Suzarah</t>
  </si>
  <si>
    <t>S.</t>
  </si>
  <si>
    <t xml:space="preserve">Judelyn Frias; ; </t>
  </si>
  <si>
    <t xml:space="preserve">Admin; ; </t>
  </si>
  <si>
    <t xml:space="preserve">Electron College of Technical Education; ; </t>
  </si>
  <si>
    <t xml:space="preserve">09463093539; ; </t>
  </si>
  <si>
    <t xml:space="preserve">Moved from JobId:153 by salimah.ayangwa@vxi.com(salimah.ayangwa@vxi.com); </t>
  </si>
  <si>
    <t>07/02/2018 20:50:44;</t>
  </si>
  <si>
    <t>Ann.Gomez@vxi.com;</t>
  </si>
  <si>
    <t>fluecy issues; slurs; pron lapses; muffled voice; 
;</t>
  </si>
  <si>
    <t>Used vernacular; had hard time expressing self in english; stutters a lot</t>
  </si>
  <si>
    <t>Carias</t>
  </si>
  <si>
    <t>Queenie</t>
  </si>
  <si>
    <t>Peñaloza</t>
  </si>
  <si>
    <t>Queenchie22@gmail.com</t>
  </si>
  <si>
    <t>7/2/2018 4:06:43 PM</t>
  </si>
  <si>
    <t>carias</t>
  </si>
  <si>
    <t>queenie</t>
  </si>
  <si>
    <t>peñaloza</t>
  </si>
  <si>
    <t>297700</t>
  </si>
  <si>
    <t>1106</t>
  </si>
  <si>
    <t>quezzon city</t>
  </si>
  <si>
    <t>9403</t>
  </si>
  <si>
    <t>cotabato</t>
  </si>
  <si>
    <t>Arakan</t>
  </si>
  <si>
    <t>11/29/1991</t>
  </si>
  <si>
    <t>09105055840</t>
  </si>
  <si>
    <t>09054576320</t>
  </si>
  <si>
    <t>queenchee22@gmail.com</t>
  </si>
  <si>
    <t>09-3491010-1</t>
  </si>
  <si>
    <t>456-376-351-000</t>
  </si>
  <si>
    <t>16-025541346-2</t>
  </si>
  <si>
    <t>1211-1182-8161</t>
  </si>
  <si>
    <t>cariasqueenie@yahoo.com</t>
  </si>
  <si>
    <t>kevin razo</t>
  </si>
  <si>
    <t xml:space="preserve">Notre Dame of Kidapawan College; </t>
  </si>
  <si>
    <t xml:space="preserve">Kidapawan City, North Cotabato; </t>
  </si>
  <si>
    <t xml:space="preserve">03/25/2012; </t>
  </si>
  <si>
    <t xml:space="preserve">WL Foods; JBC Food Corporation; </t>
  </si>
  <si>
    <t xml:space="preserve">Caloocan City; Caloocan City; </t>
  </si>
  <si>
    <t xml:space="preserve">Workforce; Workforce; </t>
  </si>
  <si>
    <t xml:space="preserve">04/30/2018; 11/20/2017; </t>
  </si>
  <si>
    <t xml:space="preserve">06/04/2018; 04/20/2018; </t>
  </si>
  <si>
    <t xml:space="preserve">11000; 9000; </t>
  </si>
  <si>
    <t>Cabatian</t>
  </si>
  <si>
    <t xml:space="preserve">Nancy P. Carias; </t>
  </si>
  <si>
    <t xml:space="preserve">09098422917; </t>
  </si>
  <si>
    <t xml:space="preserve">Jocelyn P. Obrique; Hermie O. Yata; Cristina Palma; ; </t>
  </si>
  <si>
    <t xml:space="preserve">Election Officer III; HRMO Mun. of Tulunan; HR Manager; ; </t>
  </si>
  <si>
    <t xml:space="preserve">Comelec / North Cotabato; Municipality of Tulunan; JBC Food Corporation; ; </t>
  </si>
  <si>
    <t xml:space="preserve">09195258784; 09097219521; ; ; </t>
  </si>
  <si>
    <t>Onsite Scoring</t>
  </si>
  <si>
    <t xml:space="preserve">good comm; for SM commitmebt; kindof shirt stints; 1 Transcom - 2014 for 7 mos ; Talk2 UK; RFL: distance proximity/ from marilao to Pasig; 3 hours one way; Rendered 30 days; cleared;
GAP; helped mom as a secretary of a school in Marilao
2 CVG - 04/2016-12/2016 - ATT Prepaid RFL' salary; 13k; Rendered 30 days; Technohub
3 CNX - 06/2017-01/2018 - 7 mos Sprint w/ sales; RFL: salary; 15k total package; no allowance;w/ politcs; talkng about me; saying things against me; </t>
  </si>
  <si>
    <t>Peña</t>
  </si>
  <si>
    <t>Paul Angelo</t>
  </si>
  <si>
    <t>pompi10_20@yahoo.com</t>
  </si>
  <si>
    <t>Ann gomez</t>
  </si>
  <si>
    <t>7/2/2018 4:09:23 PM</t>
  </si>
  <si>
    <t>Pena</t>
  </si>
  <si>
    <t>297709</t>
  </si>
  <si>
    <t>3019</t>
  </si>
  <si>
    <t>1881 Villarica Village, Abangan Sur, Marilao, Bulacan</t>
  </si>
  <si>
    <t>10/20/1992</t>
  </si>
  <si>
    <t>09452098191</t>
  </si>
  <si>
    <t>19,000</t>
  </si>
  <si>
    <t xml:space="preserve">San Beda College; </t>
  </si>
  <si>
    <t xml:space="preserve">Mendiola, Manila; </t>
  </si>
  <si>
    <t xml:space="preserve">04/01/2010; </t>
  </si>
  <si>
    <t xml:space="preserve">Concentrix; </t>
  </si>
  <si>
    <t xml:space="preserve">05/27/2017; </t>
  </si>
  <si>
    <t xml:space="preserve">16,000; </t>
  </si>
  <si>
    <t xml:space="preserve">Moved from JobId:153 by salimah.ayangwa@vxi.com(salimah.ayangwa@vxi.com); "good comm; for SM commitmebt; kindof shirt stints; 1 Transcom - 2014 for 7 mos ; Talk2 UK; RFL: distance proximity/ from marilao to Pasig; 3 hours one way; Rendered 30 days; cleared;
GAP; helped mom as a secretary of a school in Marilao
2 CVG - 04/2016-12/2016 - ATT Prepaid RFL' salary; 13k; Rendered 30 days; Technohub
3 CNX - 06/2017-01/2018 - 7 mos Sprint w/ sales; RFL: salary; 15k total package; no allowance;w/ politcs; talkng about me; saying things against me; "
(Ann.Gomez@vxi.com); P-ID(Ann.Gomez@vxi.com); </t>
  </si>
  <si>
    <t>For Final Decision</t>
  </si>
  <si>
    <t>Had a hard time expressing thoughts; used a lot of filipino fillers; stutters a lot and has sketchy work BG due to long gaps</t>
  </si>
  <si>
    <t>Forral</t>
  </si>
  <si>
    <t>Zeta</t>
  </si>
  <si>
    <t>rommeoforral@gmail.com</t>
  </si>
  <si>
    <t>Dtv</t>
  </si>
  <si>
    <t>7/2/2018 4:31:10 PM</t>
  </si>
  <si>
    <t>forral</t>
  </si>
  <si>
    <t>romeo</t>
  </si>
  <si>
    <t>zeta</t>
  </si>
  <si>
    <t>297728</t>
  </si>
  <si>
    <t>35 anahaw st., project 7, quezon city</t>
  </si>
  <si>
    <t>09392836503</t>
  </si>
  <si>
    <t>romeoforral@gmail.com</t>
  </si>
  <si>
    <t>07/02/2018 18:27:28;</t>
  </si>
  <si>
    <t>raire.roselada@vxi.com;</t>
  </si>
  <si>
    <t>fa - comms;</t>
  </si>
  <si>
    <t>3 sems in college; no cce</t>
  </si>
  <si>
    <t>Baterzal</t>
  </si>
  <si>
    <t>Melissa</t>
  </si>
  <si>
    <t>Celada</t>
  </si>
  <si>
    <t>vinzles@yahoo.com</t>
  </si>
  <si>
    <t>cole_nyang@yahoo.com</t>
  </si>
  <si>
    <t>7/2/2018 6:29:15 PM</t>
  </si>
  <si>
    <t>baterzal</t>
  </si>
  <si>
    <t>melissa</t>
  </si>
  <si>
    <t>celada</t>
  </si>
  <si>
    <t>297727</t>
  </si>
  <si>
    <t>68 capoas st., masambong sfdm qc</t>
  </si>
  <si>
    <t>12/30/1987</t>
  </si>
  <si>
    <t>09980005501</t>
  </si>
  <si>
    <t>33-9926346-1</t>
  </si>
  <si>
    <t>245-961-652-000</t>
  </si>
  <si>
    <t>1210-1782-9122</t>
  </si>
  <si>
    <t>18k</t>
  </si>
  <si>
    <t xml:space="preserve">THE UNIVERSITY OF MANILA; SERGIO OSMENA SR HIGH SCHOOL; MASAMBONG ELEMENTARY SCHOOL; </t>
  </si>
  <si>
    <t xml:space="preserve">College Undergraduate; ; ; </t>
  </si>
  <si>
    <t xml:space="preserve">manila; DEL MONTE AVE COR ARANETA AVE QC; WAYAN COR MALASIMBO ST MASAMBONG QC; </t>
  </si>
  <si>
    <t xml:space="preserve">bachelor of hotel and restaurant management; ; ; </t>
  </si>
  <si>
    <t xml:space="preserve">03/15/2006; 04/05/2004; 04/03/2000; </t>
  </si>
  <si>
    <t xml:space="preserve">SCOTTLAND FOODS INC; </t>
  </si>
  <si>
    <t xml:space="preserve">LIBIS QC; </t>
  </si>
  <si>
    <t xml:space="preserve">02/05/2015; </t>
  </si>
  <si>
    <t xml:space="preserve">06/03/2018; </t>
  </si>
  <si>
    <t xml:space="preserve">14K; </t>
  </si>
  <si>
    <t>CELADA</t>
  </si>
  <si>
    <t>PRISCILA</t>
  </si>
  <si>
    <t>RAPADA</t>
  </si>
  <si>
    <t xml:space="preserve">ARMAND DINIO; ; </t>
  </si>
  <si>
    <t xml:space="preserve">SR CAKE ARTIST; ; </t>
  </si>
  <si>
    <t xml:space="preserve">RMON'S CAKES AND PASTRIES; ; </t>
  </si>
  <si>
    <t xml:space="preserve">09326181291; ; </t>
  </si>
  <si>
    <t>07/02/2018 21:12:22;</t>
  </si>
  <si>
    <t>3 sems in college; no cce
;</t>
  </si>
  <si>
    <t>Concentrix Amazon CSR Jun2017-Apr2018=10mos RFL: mandatory OT 2 hours, mom was sick; had a surgery | went AWOL; resigned but it was not accepted(consulted Ton)</t>
  </si>
  <si>
    <t>Pallasigue</t>
  </si>
  <si>
    <t>Elice David John</t>
  </si>
  <si>
    <t>bukayoboks@gmail.com</t>
  </si>
  <si>
    <t>boksbukayo@gmail.com</t>
  </si>
  <si>
    <t>Matthew Mallari</t>
  </si>
  <si>
    <t>7/2/2018 5:14:08 PM</t>
  </si>
  <si>
    <t>297750</t>
  </si>
  <si>
    <t>1405</t>
  </si>
  <si>
    <t>170 D. Aquino St. 3rd Ave Caloocan City</t>
  </si>
  <si>
    <t>05/11/1994</t>
  </si>
  <si>
    <t>09173046858</t>
  </si>
  <si>
    <t>361-11-99</t>
  </si>
  <si>
    <t>474-232-814</t>
  </si>
  <si>
    <t>Sales/CSR/TSR</t>
  </si>
  <si>
    <t>Matthew Mallari - 250478</t>
  </si>
  <si>
    <t xml:space="preserve">Access Computer College; Technological University of the Philippines; Manila High School; </t>
  </si>
  <si>
    <t xml:space="preserve">Associate Degree Graduate; College Undergraduate; High School Graduate; </t>
  </si>
  <si>
    <t xml:space="preserve">Monumento, Caloocan City; San Marcelino, Manila; Intramuros, Manila; </t>
  </si>
  <si>
    <t xml:space="preserve">Computer Technician; Computer Engineering Technology; na; </t>
  </si>
  <si>
    <t xml:space="preserve">06/01/2015; 04/02/2012; 06/01/2010; </t>
  </si>
  <si>
    <t xml:space="preserve">Concentrix; Convergys; Sage Gallere Communications; </t>
  </si>
  <si>
    <t xml:space="preserve">SM CYBERWEST BUILDING; Mall of Asia Complex Two E-Com; Quezon Ave, Quezon city; </t>
  </si>
  <si>
    <t xml:space="preserve">N/A; N/A; na; </t>
  </si>
  <si>
    <t xml:space="preserve">Customer Service; Technical Support; Sales; </t>
  </si>
  <si>
    <t xml:space="preserve">Amazon and Kindle; HP - Hewlett Packard; </t>
  </si>
  <si>
    <t xml:space="preserve">06/12/2017; 09/21/2015; 05/07/2012; </t>
  </si>
  <si>
    <t xml:space="preserve">04/23/2018; 02/08/2016; 05/06/2013; </t>
  </si>
  <si>
    <t xml:space="preserve">AWOL; Health Issue; Others; </t>
  </si>
  <si>
    <t xml:space="preserve">16000; 24000; 13000; </t>
  </si>
  <si>
    <t xml:space="preserve">N/A; n/a; ; </t>
  </si>
  <si>
    <t>Elsie</t>
  </si>
  <si>
    <t>Bernabe</t>
  </si>
  <si>
    <t xml:space="preserve">Cha Naval; Denmark Ecraela; </t>
  </si>
  <si>
    <t xml:space="preserve">N/; N/A; </t>
  </si>
  <si>
    <t xml:space="preserve">N/A ; MALABON; </t>
  </si>
  <si>
    <t xml:space="preserve">09566116583;  09950696230; </t>
  </si>
  <si>
    <t>In-Depth Interview Decline</t>
  </si>
  <si>
    <t>07/02/2018 17:57:16;07/02/2018 17:57:16;</t>
  </si>
  <si>
    <t>Hillarie.Reyes@vxi.com;Hillarie.Reyes@vxi.com;</t>
  </si>
  <si>
    <t>;Applicant Did Not Meet Job Criteria;</t>
  </si>
  <si>
    <t>;Concentrix Amazon CSR Jun2017-Apr2018=10mos RFL: mandatory OT 2 hours, mom was sick; had a surgery | went AWOL; resigned but it was not accepted(consulted Ton)
;</t>
  </si>
  <si>
    <t xml:space="preserve">for versant retake; Average comms; trainable; 2UG; can start ASAP; sells motorcycle parts </t>
  </si>
  <si>
    <t>Josef Mari Alfonso</t>
  </si>
  <si>
    <t>Sandel</t>
  </si>
  <si>
    <t>josef.deleon@yahoo.com</t>
  </si>
  <si>
    <t>jem sandel de leon</t>
  </si>
  <si>
    <t>Lita S. De Leon</t>
  </si>
  <si>
    <t>Aivan Joshua Badayos</t>
  </si>
  <si>
    <t>7/2/2018 5:02:34 PM</t>
  </si>
  <si>
    <t xml:space="preserve">Josef Mari Alfonso </t>
  </si>
  <si>
    <t xml:space="preserve">Sandel </t>
  </si>
  <si>
    <t>297747</t>
  </si>
  <si>
    <t>3018</t>
  </si>
  <si>
    <t>1360 A. Luna St.</t>
  </si>
  <si>
    <t>01/10/1995</t>
  </si>
  <si>
    <t>09178803364</t>
  </si>
  <si>
    <t>3432120597</t>
  </si>
  <si>
    <t>421672987000</t>
  </si>
  <si>
    <t>210251226282</t>
  </si>
  <si>
    <t>josef sandel de leon</t>
  </si>
  <si>
    <t xml:space="preserve">Aivan Joshua Badayos </t>
  </si>
  <si>
    <t xml:space="preserve">Our Lady Of Fatima Valenzuela ; </t>
  </si>
  <si>
    <t xml:space="preserve">MacArthur Highway, Brgy. MARULAS, vALENZUELA, 1440 METRO MANILA; </t>
  </si>
  <si>
    <t xml:space="preserve">BS Marine Engineering ; </t>
  </si>
  <si>
    <t xml:space="preserve">04/06/2016; </t>
  </si>
  <si>
    <t xml:space="preserve">Lita </t>
  </si>
  <si>
    <t xml:space="preserve">Lita S. De Leon; </t>
  </si>
  <si>
    <t xml:space="preserve">09175716973; </t>
  </si>
  <si>
    <t xml:space="preserve">Guillermo DR. De Leon; ; </t>
  </si>
  <si>
    <t xml:space="preserve">HR Director ; ; </t>
  </si>
  <si>
    <t xml:space="preserve">DR. Yangas College/ Wakas, bocaue,bulacan; ; </t>
  </si>
  <si>
    <t xml:space="preserve">09178248450; ; </t>
  </si>
  <si>
    <t xml:space="preserve">Average comms; trainable; 2UG; can start ASAP; sells motorcycle parts 
(Hillarie.Reyes@vxi.com); For Central(Hillarie.Reyes@vxi.com); </t>
  </si>
  <si>
    <t>Pending VT</t>
  </si>
  <si>
    <t xml:space="preserve">SENIOR HIGH SCHOOL; PF; gibberish; stutters; vernacular slips' </t>
  </si>
  <si>
    <t>Ranile</t>
  </si>
  <si>
    <t>Richard Paul</t>
  </si>
  <si>
    <t>Balahadia</t>
  </si>
  <si>
    <t>ranilericard003@gmail.com</t>
  </si>
  <si>
    <t>Richard Paul Rnile</t>
  </si>
  <si>
    <t>Maricel Gabuya</t>
  </si>
  <si>
    <t>7/2/2018 7:47:39 PM</t>
  </si>
  <si>
    <t>297778</t>
  </si>
  <si>
    <t>16 Saleng st. Veterans Village Quezon City</t>
  </si>
  <si>
    <t>4232</t>
  </si>
  <si>
    <t>Tanauan City Batangas</t>
  </si>
  <si>
    <t>05/15/1999</t>
  </si>
  <si>
    <t>09386432087</t>
  </si>
  <si>
    <t>023760465</t>
  </si>
  <si>
    <t>04-0459458.7</t>
  </si>
  <si>
    <t>1212-2423-5070</t>
  </si>
  <si>
    <t>reffered</t>
  </si>
  <si>
    <t xml:space="preserve">Maricel Gabuya; Maricel Gabuya; </t>
  </si>
  <si>
    <t xml:space="preserve">Technical Support; Agent; </t>
  </si>
  <si>
    <t xml:space="preserve">VXI EDSA MUNOZ; VXI EDSA MUNOZ; </t>
  </si>
  <si>
    <t xml:space="preserve">09353331239; 09353331239; </t>
  </si>
  <si>
    <t>07/02/2018 21:11:48;</t>
  </si>
  <si>
    <t>SENIOR HIGH SCHOOL; PF; gibberish; stutters; vernacular slips' 
;</t>
  </si>
  <si>
    <t>Don Daryll</t>
  </si>
  <si>
    <t>reyesdondaryll@yahoo.com</t>
  </si>
  <si>
    <t>Maureen E. Reyes</t>
  </si>
  <si>
    <t>Encoder</t>
  </si>
  <si>
    <t>Nelson Barrio</t>
  </si>
  <si>
    <t>7/2/2018 8:25:43 PM</t>
  </si>
  <si>
    <t>Don daryll</t>
  </si>
  <si>
    <t>eugenio</t>
  </si>
  <si>
    <t>297830</t>
  </si>
  <si>
    <t>#70 M.H Del pilar tugatog malabon city</t>
  </si>
  <si>
    <t>Camaligan</t>
  </si>
  <si>
    <t>219 quintos st. brgy. la paz San Narciso Zambales</t>
  </si>
  <si>
    <t>09752201122</t>
  </si>
  <si>
    <t>Minemum</t>
  </si>
  <si>
    <t>friends</t>
  </si>
  <si>
    <t xml:space="preserve">College of Saint Amatiel; </t>
  </si>
  <si>
    <t xml:space="preserve">IBABA Malabon CIty; </t>
  </si>
  <si>
    <t xml:space="preserve">04/17/2017; </t>
  </si>
  <si>
    <t>Maureen</t>
  </si>
  <si>
    <t xml:space="preserve">Maureen E. Reyes; </t>
  </si>
  <si>
    <t xml:space="preserve">09958424744; </t>
  </si>
  <si>
    <t xml:space="preserve">Nelson Barrun; ; </t>
  </si>
  <si>
    <t xml:space="preserve">CSA; ; </t>
  </si>
  <si>
    <t xml:space="preserve">09057232862; ; </t>
  </si>
  <si>
    <t>Porras</t>
  </si>
  <si>
    <t>Maria Christina</t>
  </si>
  <si>
    <t>Pascua</t>
  </si>
  <si>
    <t>porrasmariachristina@yahoo.com</t>
  </si>
  <si>
    <t>aizenporras</t>
  </si>
  <si>
    <t>Alma Porras</t>
  </si>
  <si>
    <t>Sales Lady</t>
  </si>
  <si>
    <t>Chrysler Jane An Dizon</t>
  </si>
  <si>
    <t>7/2/2018 9:12:04 PM</t>
  </si>
  <si>
    <t>297845</t>
  </si>
  <si>
    <t>+63</t>
  </si>
  <si>
    <t>#3Rosal st.Olandes Marikina cty</t>
  </si>
  <si>
    <t>ILOCOS NORTE</t>
  </si>
  <si>
    <t>Gen. S. K. Pendatun</t>
  </si>
  <si>
    <t>Ilocos Norte</t>
  </si>
  <si>
    <t>06/26/2018</t>
  </si>
  <si>
    <t>09974993313</t>
  </si>
  <si>
    <t>34-1881115-0</t>
  </si>
  <si>
    <t>721-212-172-000</t>
  </si>
  <si>
    <t>03-200069717-5</t>
  </si>
  <si>
    <t>10000 above</t>
  </si>
  <si>
    <t>Indeed</t>
  </si>
  <si>
    <t xml:space="preserve">Pugad Lawin National High School; </t>
  </si>
  <si>
    <t xml:space="preserve">quezon city; </t>
  </si>
  <si>
    <t xml:space="preserve">03/30/2007; </t>
  </si>
  <si>
    <t>asuncion</t>
  </si>
  <si>
    <t xml:space="preserve">Alma Porras; </t>
  </si>
  <si>
    <t xml:space="preserve">aunty; </t>
  </si>
  <si>
    <t xml:space="preserve">09289674388; </t>
  </si>
  <si>
    <t xml:space="preserve">Dizon chysler Jane An; ; </t>
  </si>
  <si>
    <t xml:space="preserve">Comcast Central; ; </t>
  </si>
  <si>
    <t>07/02/2018 21:13:25;07/02/2018 21:42:55;</t>
  </si>
  <si>
    <t>Jan.Pintason@vxi.com;admin;</t>
  </si>
  <si>
    <t>Applicant Did Not Meet Job Criteria;;</t>
  </si>
  <si>
    <t>HS grad, no cce
;Finish all Assessments after interviewed.;</t>
  </si>
  <si>
    <t>Applied last May 18 (FCOMMS) MIMA</t>
  </si>
  <si>
    <t>Marzan</t>
  </si>
  <si>
    <t>Cañeda</t>
  </si>
  <si>
    <t>jcmarzan21@yahoo.com</t>
  </si>
  <si>
    <t>paul michael palencia</t>
  </si>
  <si>
    <t>7/2/2018 10:01:22 PM</t>
  </si>
  <si>
    <t>Caneda</t>
  </si>
  <si>
    <t>297857</t>
  </si>
  <si>
    <t>3004</t>
  </si>
  <si>
    <t>0191 Sta. Ines Plaridel, Bulacan</t>
  </si>
  <si>
    <t>Guindulungan</t>
  </si>
  <si>
    <t>09977324740</t>
  </si>
  <si>
    <t>7953321</t>
  </si>
  <si>
    <t xml:space="preserve">Bulacan State University; </t>
  </si>
  <si>
    <t xml:space="preserve">Bustos, Bulacan; </t>
  </si>
  <si>
    <t xml:space="preserve">Bachelor of Elementary Education major in General Education; </t>
  </si>
  <si>
    <t xml:space="preserve">Jovelyn </t>
  </si>
  <si>
    <t xml:space="preserve">Evangelina I. Caneda; </t>
  </si>
  <si>
    <t xml:space="preserve">Grandmother; </t>
  </si>
  <si>
    <t xml:space="preserve">09057238667; </t>
  </si>
  <si>
    <t>non voice account</t>
  </si>
  <si>
    <t>Esquierdo</t>
  </si>
  <si>
    <t>Fae Rochelle</t>
  </si>
  <si>
    <t>fhae05esquierdo@yahoo.com</t>
  </si>
  <si>
    <t>Mark Wendell Casogoc</t>
  </si>
  <si>
    <t>7/2/2018 10:43:27 PM</t>
  </si>
  <si>
    <t>297876</t>
  </si>
  <si>
    <t>1442</t>
  </si>
  <si>
    <t>4565 Santolan Rd. Gen. T. De Leon, Valenzuela City</t>
  </si>
  <si>
    <t>09169235723</t>
  </si>
  <si>
    <t>fae05esquierdo@gmail.com</t>
  </si>
  <si>
    <t>Mark wendel Casogoc</t>
  </si>
  <si>
    <t xml:space="preserve">Manila Central University; </t>
  </si>
  <si>
    <t xml:space="preserve">Caloocan City; </t>
  </si>
  <si>
    <t xml:space="preserve">BSE Major in English; </t>
  </si>
  <si>
    <t xml:space="preserve">HKT Teleservices; </t>
  </si>
  <si>
    <t xml:space="preserve">Ortigas, Mandaluyong City; </t>
  </si>
  <si>
    <t xml:space="preserve">12/01/2016; </t>
  </si>
  <si>
    <t>esquierdo</t>
  </si>
  <si>
    <t>jannie</t>
  </si>
  <si>
    <t>tio-ong</t>
  </si>
  <si>
    <t xml:space="preserve">Jesusa T. Esquierdo; </t>
  </si>
  <si>
    <t xml:space="preserve">grand mother; </t>
  </si>
  <si>
    <t xml:space="preserve">09234542668; </t>
  </si>
  <si>
    <t>don't like to continue because her bf failed</t>
  </si>
  <si>
    <t>Libria</t>
  </si>
  <si>
    <t>Rachelle Jhean Lorraine</t>
  </si>
  <si>
    <t>Peraja</t>
  </si>
  <si>
    <t>lainelibria921@gmail.com</t>
  </si>
  <si>
    <t xml:space="preserve"> Emmanuel Estrada</t>
  </si>
  <si>
    <t>Canice Zapanta</t>
  </si>
  <si>
    <t>7/2/2018 11:08:34 PM</t>
  </si>
  <si>
    <t>297879</t>
  </si>
  <si>
    <t>3016</t>
  </si>
  <si>
    <t>#008 Balagtas Bulacan</t>
  </si>
  <si>
    <t>Ampatuan</t>
  </si>
  <si>
    <t>1807</t>
  </si>
  <si>
    <t>#31 H. Bautista st. Concepcion 1 Marikina City</t>
  </si>
  <si>
    <t>07/18/1998</t>
  </si>
  <si>
    <t>09753642964</t>
  </si>
  <si>
    <t>Leign Libria</t>
  </si>
  <si>
    <t>leign</t>
  </si>
  <si>
    <t>asdfghjkleign</t>
  </si>
  <si>
    <t>Emmanuel Estrada</t>
  </si>
  <si>
    <t xml:space="preserve">Comsci; </t>
  </si>
  <si>
    <t xml:space="preserve">03/01/2017; </t>
  </si>
  <si>
    <t xml:space="preserve">Marikina; </t>
  </si>
  <si>
    <t xml:space="preserve">Amazon; </t>
  </si>
  <si>
    <t xml:space="preserve">09/05/2016; </t>
  </si>
  <si>
    <t xml:space="preserve">03/27/2017; </t>
  </si>
  <si>
    <t>Janeth</t>
  </si>
  <si>
    <t>Basnig</t>
  </si>
  <si>
    <t xml:space="preserve">Arthuro Dela Cruz; Emmanuel Estrada; </t>
  </si>
  <si>
    <t xml:space="preserve">Operation Manager; Customer Service Representative; </t>
  </si>
  <si>
    <t xml:space="preserve">ARC Electrical Contractor  Balagtas Bulacan; VXI Munoz; </t>
  </si>
  <si>
    <t xml:space="preserve">(044) 639 1718; -; </t>
  </si>
  <si>
    <t>07/03/2018 06:31:45;</t>
  </si>
  <si>
    <t>Canice.Zapanta@vxi.com;</t>
  </si>
  <si>
    <t>don't like to continue because her bf failed
;</t>
  </si>
  <si>
    <t>no cc exp. Stuttering fragmented</t>
  </si>
  <si>
    <t>Estrada</t>
  </si>
  <si>
    <t>Johan Erwin</t>
  </si>
  <si>
    <t>Tabique</t>
  </si>
  <si>
    <t>johanerwinestrada09@gmail.com</t>
  </si>
  <si>
    <t>7/2/2018 10:53:32 PM</t>
  </si>
  <si>
    <t>ESTRADA</t>
  </si>
  <si>
    <t>JOHAN ERWIN</t>
  </si>
  <si>
    <t>TABIQUE</t>
  </si>
  <si>
    <t>297880</t>
  </si>
  <si>
    <t>008 Borol 2nd</t>
  </si>
  <si>
    <t>02/17/1997</t>
  </si>
  <si>
    <t>09753642968</t>
  </si>
  <si>
    <t>249853</t>
  </si>
  <si>
    <t xml:space="preserve">Bulacan Agricultural State College (BTVC Campus); </t>
  </si>
  <si>
    <t xml:space="preserve">Pulong Gubat, Balagtas, Bulacan; </t>
  </si>
  <si>
    <t>JANIS</t>
  </si>
  <si>
    <t>GRAU</t>
  </si>
  <si>
    <t xml:space="preserve">ERWIN B. ESTRADA; </t>
  </si>
  <si>
    <t xml:space="preserve">09561562793; </t>
  </si>
  <si>
    <t xml:space="preserve">ARTURO DELACRUZ; EMMANUEL ESTRADA; </t>
  </si>
  <si>
    <t xml:space="preserve">OPERATIONS MANAGER; COMCAST CENTRAL; </t>
  </si>
  <si>
    <t xml:space="preserve">ARC ELECTRICAL CONTRACTOR, BALAGTAS, BULACAN; VXI, QUEZON CITY; </t>
  </si>
  <si>
    <t xml:space="preserve">09958946183; ; </t>
  </si>
  <si>
    <t>07/03/2018 06:31:11;</t>
  </si>
  <si>
    <t>no cc exp. Stuttering fragmented
;</t>
  </si>
  <si>
    <t>plans to study again within this year</t>
  </si>
  <si>
    <t>Carmela Estrella</t>
  </si>
  <si>
    <t>Bigoy</t>
  </si>
  <si>
    <t>estrellaenrqz@gmail.com</t>
  </si>
  <si>
    <t>Dindo B. Enriquez</t>
  </si>
  <si>
    <t>Michael Angelo Enriquez</t>
  </si>
  <si>
    <t>7/2/2018 11:42:34 PM</t>
  </si>
  <si>
    <t xml:space="preserve">Carmela Estrella </t>
  </si>
  <si>
    <t>297888</t>
  </si>
  <si>
    <t xml:space="preserve">35 B C. Serrano street </t>
  </si>
  <si>
    <t>35 B C.Serrano street</t>
  </si>
  <si>
    <t>09567054891</t>
  </si>
  <si>
    <t>9311224</t>
  </si>
  <si>
    <t>339-301-921</t>
  </si>
  <si>
    <t>1212-0204-5338</t>
  </si>
  <si>
    <t>242758</t>
  </si>
  <si>
    <t xml:space="preserve">BA Journalism; </t>
  </si>
  <si>
    <t xml:space="preserve">05/04/2017; </t>
  </si>
  <si>
    <t xml:space="preserve">ComCo Southeast Asia; </t>
  </si>
  <si>
    <t xml:space="preserve">6811 Ayala, Makati; </t>
  </si>
  <si>
    <t xml:space="preserve">SM Cinema, Electrolux, Angkas, Eastern communications; </t>
  </si>
  <si>
    <t xml:space="preserve">05/05/2017; </t>
  </si>
  <si>
    <t xml:space="preserve">HMO card; </t>
  </si>
  <si>
    <t>Elizabeth</t>
  </si>
  <si>
    <t xml:space="preserve">Dindo B. Enriquez; </t>
  </si>
  <si>
    <t xml:space="preserve">09266827347; </t>
  </si>
  <si>
    <t xml:space="preserve">Joana Cruz; ; </t>
  </si>
  <si>
    <t xml:space="preserve">Producer; ; </t>
  </si>
  <si>
    <t xml:space="preserve">PTV 4; ; </t>
  </si>
  <si>
    <t xml:space="preserve">09177556662; ; </t>
  </si>
  <si>
    <t>07/03/2018 06:30:34;</t>
  </si>
  <si>
    <t>plans to study again within this year;</t>
  </si>
  <si>
    <t>Aries Gonzaga</t>
  </si>
  <si>
    <t>ave comms. college undergrad. can start ASAP. with sales exp.</t>
  </si>
  <si>
    <t>Villedo</t>
  </si>
  <si>
    <t xml:space="preserve">Dela Cruz </t>
  </si>
  <si>
    <t>rhk_08@yahoo.com.ph</t>
  </si>
  <si>
    <t>Gersonita Villedo</t>
  </si>
  <si>
    <t xml:space="preserve">Amihan Bogtong </t>
  </si>
  <si>
    <t>7/2/2018 10:10:03 PM</t>
  </si>
  <si>
    <t xml:space="preserve">Ryan </t>
  </si>
  <si>
    <t>297859</t>
  </si>
  <si>
    <t xml:space="preserve">67 Rodriguez Subd. Dampalit Malabon City </t>
  </si>
  <si>
    <t>06/02/1983</t>
  </si>
  <si>
    <t>Malabon</t>
  </si>
  <si>
    <t>09367795905</t>
  </si>
  <si>
    <t>2870885</t>
  </si>
  <si>
    <t>33-7322805-3</t>
  </si>
  <si>
    <t>212-821-016</t>
  </si>
  <si>
    <t>02-050300336-9</t>
  </si>
  <si>
    <t>1210-2128-0327</t>
  </si>
  <si>
    <t>Rye DC Ville</t>
  </si>
  <si>
    <t xml:space="preserve">VXI Page </t>
  </si>
  <si>
    <t xml:space="preserve">University of the East Caloocan Campus; </t>
  </si>
  <si>
    <t xml:space="preserve">Caloocan City ; </t>
  </si>
  <si>
    <t xml:space="preserve">Fine Arts major in Advertising ; </t>
  </si>
  <si>
    <t xml:space="preserve">03/22/2002; </t>
  </si>
  <si>
    <t xml:space="preserve">SPI CRM Pasig ; </t>
  </si>
  <si>
    <t xml:space="preserve">Ortigas Center Pasig City ; </t>
  </si>
  <si>
    <t xml:space="preserve">Endurance Ipage ; </t>
  </si>
  <si>
    <t xml:space="preserve">03/06/2017; </t>
  </si>
  <si>
    <t xml:space="preserve">Gersonita </t>
  </si>
  <si>
    <t xml:space="preserve">Gersonita Villedo; </t>
  </si>
  <si>
    <t xml:space="preserve">09273663097; </t>
  </si>
  <si>
    <t xml:space="preserve">Sienna Villedo; Amihan Bogtong ; </t>
  </si>
  <si>
    <t xml:space="preserve">Personal Secretary ; CSR; </t>
  </si>
  <si>
    <t xml:space="preserve">San Miguel Corporation Ortigas Pasig City ; VXI Quezon City ; </t>
  </si>
  <si>
    <t xml:space="preserve">09184414261; 09197611215; </t>
  </si>
  <si>
    <t xml:space="preserve">ave comms. college undergrad. can start ASAP. with sales exp.(Canice.Zapanta@vxi.com); -ok for OV(Canice.Zapanta@vxi.com); </t>
  </si>
  <si>
    <t>adapter; 2 yrs associate garduate; poor sentence construction, grammar lapses, stutterng</t>
  </si>
  <si>
    <t>Sumabong</t>
  </si>
  <si>
    <t>Bibat</t>
  </si>
  <si>
    <t>donaldyeoger06@gmail.com</t>
  </si>
  <si>
    <t>Analiza Bibat</t>
  </si>
  <si>
    <t>Retail</t>
  </si>
  <si>
    <t>HK Noodles Cubao</t>
  </si>
  <si>
    <t>IMS</t>
  </si>
  <si>
    <t>Bianca Maglaque</t>
  </si>
  <si>
    <t>7/2/2018 8:32:59 PM</t>
  </si>
  <si>
    <t>297844</t>
  </si>
  <si>
    <t>9093142280</t>
  </si>
  <si>
    <t xml:space="preserve">Analiza Bibat; </t>
  </si>
  <si>
    <t xml:space="preserve">9568795402; </t>
  </si>
  <si>
    <t>07/02/2018 20:34:53;07/02/2018 20:34:53;</t>
  </si>
  <si>
    <t>Bianca.Maglaque@vxi.com;Bianca.Maglaque@vxi.com;</t>
  </si>
  <si>
    <t>;adapter; 2 yrs associate garduate; poor sentence construction, grammar lapses, stuttering
;</t>
  </si>
  <si>
    <t>sh3; college graduate; good comms with minor grammar lapses; 26 mos cce in Concentrix for dish (CSR/Tech/Upselling) RFL: Changes in the management, confusing on who's handling theteam, schedule is changing without notification; 18 mos cce in Concentrix for Dish (CSR/Tech/Upselling) RFL: chosen as TL but promotion got canceled on the said date; 18 mos cce in Techmahindra for Globe (CSR/Tech) RFL: low salary, 10k</t>
  </si>
  <si>
    <t>Carvajal</t>
  </si>
  <si>
    <t>Dayag</t>
  </si>
  <si>
    <t>unoacquil@icloud.com</t>
  </si>
  <si>
    <t>Marie Feliciano</t>
  </si>
  <si>
    <t>Dish, globe</t>
  </si>
  <si>
    <t>7/2/2018 2:04:00 PM</t>
  </si>
  <si>
    <t>297601</t>
  </si>
  <si>
    <t>119 Kalantiaw Street Project 4 Q.C.</t>
  </si>
  <si>
    <t>06/19/1985</t>
  </si>
  <si>
    <t>09458898918</t>
  </si>
  <si>
    <t>029957257</t>
  </si>
  <si>
    <t>20,000 - 25,000</t>
  </si>
  <si>
    <t xml:space="preserve">DLS-STI College; </t>
  </si>
  <si>
    <t xml:space="preserve">E Rodriguez Ave. QC; </t>
  </si>
  <si>
    <t xml:space="preserve">10/31/2009; </t>
  </si>
  <si>
    <t xml:space="preserve">Concentrix Services Corporation; </t>
  </si>
  <si>
    <t xml:space="preserve">Spark Place Building Cubao Q.C.; </t>
  </si>
  <si>
    <t xml:space="preserve">Dish Network; </t>
  </si>
  <si>
    <t xml:space="preserve">04/11/2016; </t>
  </si>
  <si>
    <t xml:space="preserve">18,000 - 20,000; </t>
  </si>
  <si>
    <t xml:space="preserve">Moved from JobId:153 by salimah.ayangwa@vxi.com(salimah.ayangwa@vxi.com); sh3; college graduate; good comms with minor grammar lapses; 26 mos cce in Concentrix for dish (CSR/Tech/Upselling) RFL: Changes in the management, confusing on who's handling theteam, schedule is changing without notification; 18 mos cce in Concentrix for Dish (CSR/Tech/Upselling) RFL: chosen as TL but promotion got canceled on the said date; 18 mos cce in Techmahindra for Globe (CSR/Tech) RFL: low salary, 10k
(Bianca.Maglaque@vxi.com); Passed ID(Bianca.Maglaque@vxi.com); </t>
  </si>
  <si>
    <t>sh3; at least 2 yrs undergrad; good comms with minor grammar lapses; 27 mos cce in Concentrix for Dish (CSR/tech/Sales) RFL: looking for a higher compensation;</t>
  </si>
  <si>
    <t>Marnie Keil</t>
  </si>
  <si>
    <t>marbiefeliciano_15@yahoo.com</t>
  </si>
  <si>
    <t>Mark Joseph Carvajal</t>
  </si>
  <si>
    <t>7/2/2018 1:49:41 PM</t>
  </si>
  <si>
    <t>feliciano</t>
  </si>
  <si>
    <t>marnie keil</t>
  </si>
  <si>
    <t>GARCIA</t>
  </si>
  <si>
    <t>297597</t>
  </si>
  <si>
    <t>1119</t>
  </si>
  <si>
    <t>217 LIWANAG ST OLD BALARA QC</t>
  </si>
  <si>
    <t>02/15/1993</t>
  </si>
  <si>
    <t>09215314335</t>
  </si>
  <si>
    <t>marniefeliciano_15@yahoo.com</t>
  </si>
  <si>
    <t>job caravan hongkong noodles</t>
  </si>
  <si>
    <t xml:space="preserve">concentrix services; </t>
  </si>
  <si>
    <t xml:space="preserve">spark place p.tuazon cubao; </t>
  </si>
  <si>
    <t xml:space="preserve">dish network; </t>
  </si>
  <si>
    <t xml:space="preserve">04/10/2016; </t>
  </si>
  <si>
    <t xml:space="preserve">18000 basic; </t>
  </si>
  <si>
    <t xml:space="preserve">hmo; </t>
  </si>
  <si>
    <t>marilou</t>
  </si>
  <si>
    <t>de ala</t>
  </si>
  <si>
    <t xml:space="preserve">mark joseph carvajal; </t>
  </si>
  <si>
    <t xml:space="preserve">09215314335; </t>
  </si>
  <si>
    <t xml:space="preserve">john dayle diongzon; ; </t>
  </si>
  <si>
    <t xml:space="preserve">QA; ; </t>
  </si>
  <si>
    <t xml:space="preserve">arvato bertelsman; ; </t>
  </si>
  <si>
    <t xml:space="preserve">09493166812; ; </t>
  </si>
  <si>
    <t xml:space="preserve">sh3; at least 2 yrs undergrad; good comms with minor grammar lapses; 27 mos cce in Concentrix for Dish (CSR/tech/Sales) RFL: looking for a higher compensation;
(Bianca.Maglaque@vxi.com); passed ID(Bianca.Maglaque@vxi.com); </t>
  </si>
  <si>
    <t>starter; college graduate; some vernacular slips, fillers, grammar lapses; shows willingness and excitement with the role</t>
  </si>
  <si>
    <t>Ranezza</t>
  </si>
  <si>
    <t>Tulagan</t>
  </si>
  <si>
    <t>andres.ranezza@yahoo.com</t>
  </si>
  <si>
    <t>Rami L. Andres</t>
  </si>
  <si>
    <t>7/2/2018 3:33:18 PM</t>
  </si>
  <si>
    <t>297683</t>
  </si>
  <si>
    <t>35 Katangian St., Batasan Hills, Quezon City</t>
  </si>
  <si>
    <t>09/15/1996</t>
  </si>
  <si>
    <t>09550173591</t>
  </si>
  <si>
    <t>029325978</t>
  </si>
  <si>
    <t xml:space="preserve">Batasan Hills National High School; Polytechnic University of the Philippines; </t>
  </si>
  <si>
    <t xml:space="preserve">IBP Road, Batasan Hills, Quezon City; Sta. Mesa, Manila; </t>
  </si>
  <si>
    <t xml:space="preserve">; BS Tourism Management; </t>
  </si>
  <si>
    <t xml:space="preserve">03/20/2012; 05/15/2018; </t>
  </si>
  <si>
    <t>Veronica</t>
  </si>
  <si>
    <t>Pacificador</t>
  </si>
  <si>
    <t xml:space="preserve">Ramil L. Andres; </t>
  </si>
  <si>
    <t xml:space="preserve">029325978; </t>
  </si>
  <si>
    <t xml:space="preserve">starter; college graduate; some vernacular slips, fillers, grammar lapses; shows willingness and excitement with the role
(Bianca.Maglaque@vxi.com); Passed ID(Bianca.Maglaque@vxi.com); </t>
  </si>
  <si>
    <t>sh3; 2 yrs associate degree graduate; some veracular slips, grammar lapses, stuttering; 18 mos cce in SPI-CRM for PLDT Account (Tech/CSR) RFL: account was pulled out; 5 mos exp in Robinsons Supermarket as cashier RFL: End of Contract; 13 mos exp in Babysop in Dubai for Sales Associate RFL: End of Contract</t>
  </si>
  <si>
    <t>Ma. Kristelle</t>
  </si>
  <si>
    <t>Cambronero</t>
  </si>
  <si>
    <t>kistelledeleon05@gmail.com</t>
  </si>
  <si>
    <t>Manuela Cambronero</t>
  </si>
  <si>
    <t>7/2/2018 4:13:46 PM</t>
  </si>
  <si>
    <t>Maria Kristelle</t>
  </si>
  <si>
    <t>297680</t>
  </si>
  <si>
    <t>2916 Balanga Street Manuguit tondo Manila</t>
  </si>
  <si>
    <t>03/05/1987</t>
  </si>
  <si>
    <t>09192737977</t>
  </si>
  <si>
    <t>024231316</t>
  </si>
  <si>
    <t>kristelledeleon05@gmail.com</t>
  </si>
  <si>
    <t>Kristelle De Leon</t>
  </si>
  <si>
    <t>18, 000 - 19,000</t>
  </si>
  <si>
    <t xml:space="preserve">Parañaque National High School; St Augustine of Nursing; </t>
  </si>
  <si>
    <t xml:space="preserve">Parañaque City; Parañaque City; </t>
  </si>
  <si>
    <t xml:space="preserve">; Two Years in Practical Nursing; </t>
  </si>
  <si>
    <t xml:space="preserve">03/31/2004; 05/16/2008; </t>
  </si>
  <si>
    <t xml:space="preserve">SPI CRM INC; </t>
  </si>
  <si>
    <t xml:space="preserve">España Manila; </t>
  </si>
  <si>
    <t xml:space="preserve">PLDT; </t>
  </si>
  <si>
    <t xml:space="preserve">01/20/2017; </t>
  </si>
  <si>
    <t xml:space="preserve">10, 600; </t>
  </si>
  <si>
    <t xml:space="preserve">Manuela Cambronero; </t>
  </si>
  <si>
    <t xml:space="preserve">09212231043; </t>
  </si>
  <si>
    <t xml:space="preserve">sh3; 2 yrs associate degree graduate; some veracular slips, grammar lapses, stuttering; 18 mos cce in SPI-CRM for PLDT Account (Tech/CSR) RFL: account was pulled out; 5 mos exp in Robinsons Supermarket as cashier RFL: End of Contract; 13 mos exp in Babysop in Dubai for Sales Associate RFL: End of Contract
(Bianca.Maglaque@vxi.com); Passed ID(Bianca.Maglaque@vxi.com); </t>
  </si>
  <si>
    <t>adapter; college graduate; good comms with minor grammar lapses; prefers makati</t>
  </si>
  <si>
    <t>Rissa Margarette</t>
  </si>
  <si>
    <t>Ordoñez</t>
  </si>
  <si>
    <t>risarivera1411@gmail.com</t>
  </si>
  <si>
    <t>Ma. Leonora Rivera</t>
  </si>
  <si>
    <t>7/2/2018 7:17:00 PM</t>
  </si>
  <si>
    <t>Nathaniel</t>
  </si>
  <si>
    <t>Corral</t>
  </si>
  <si>
    <t>297776</t>
  </si>
  <si>
    <t>1103</t>
  </si>
  <si>
    <t>10 C SCOUT GANDIA DILIMAN QC</t>
  </si>
  <si>
    <t>28 HIZON  ST PAGASA SUBD IMUS CAVITE</t>
  </si>
  <si>
    <t>10/23/2018</t>
  </si>
  <si>
    <t>09999282653</t>
  </si>
  <si>
    <t>928 26 53</t>
  </si>
  <si>
    <t>nath_rivera@yahoo.com</t>
  </si>
  <si>
    <t>TELCO OR FINANCIAL</t>
  </si>
  <si>
    <t xml:space="preserve">UNIVERSITY OF STO TOMAS; </t>
  </si>
  <si>
    <t xml:space="preserve">ESPANA MANILA; </t>
  </si>
  <si>
    <t xml:space="preserve">BS MATH COMPUTER SCIENCE; </t>
  </si>
  <si>
    <t xml:space="preserve">07/08/1998; </t>
  </si>
  <si>
    <t xml:space="preserve">CUBAO QC; </t>
  </si>
  <si>
    <t xml:space="preserve">TELCO; </t>
  </si>
  <si>
    <t xml:space="preserve">10/20/2018; </t>
  </si>
  <si>
    <t xml:space="preserve">01/30/2018; </t>
  </si>
  <si>
    <t>CORRAL</t>
  </si>
  <si>
    <t>CAROLINA</t>
  </si>
  <si>
    <t>CARPIO</t>
  </si>
  <si>
    <t xml:space="preserve">DEXTER FRANCISCO; SHIRLEY PANGAN; </t>
  </si>
  <si>
    <t xml:space="preserve">REAL ESTATE  BROKER; SALES CONSULTANT; </t>
  </si>
  <si>
    <t xml:space="preserve">GPS REALTY; ETON PROPERTIES; </t>
  </si>
  <si>
    <t xml:space="preserve">09178820015; 09053517665; </t>
  </si>
  <si>
    <t xml:space="preserve">Moved from JobId:153 by Jan.Pintason@vxi.com(Jan.Pintason@vxi.com); For OV ACE CEN PP MSS XOOM IP LITE; P ID; P SRP; 3mos with concentrix, 9mos with telus, 3rd year 2ndsem, average comms
(Raffy.Sangco@vxi.com); For OV ACE CEN PP MSS XOOM IP LITE; P ID; P SRP; 3mos with concentrix, 9mos with telus, 3rd year 2ndsem, average comms
(Raffy.Sangco@vxi.com); For OV ACE CEN PP MSS XOOM IP LITE; P ID; P SRP; 3mos with concentrix, 9mos with telus, 3rd year 2ndsem, average comms
(Raffy.Sangco@vxi.com); </t>
  </si>
  <si>
    <t>07/02/2018 21:50:34;07/02/2018 21:50:34;</t>
  </si>
  <si>
    <t>;adapter; college graduate; good comms with minor grammar lapses; prefers makati
;</t>
  </si>
  <si>
    <t>adapter; 2 yrs vocational graduate; v/b, s/z, p/f, grammar lapses, stuttering; 57 yrs old</t>
  </si>
  <si>
    <t>Castillano</t>
  </si>
  <si>
    <t>Estelito Jr.</t>
  </si>
  <si>
    <t>Rosendo</t>
  </si>
  <si>
    <t>boypogic@yahoo.com</t>
  </si>
  <si>
    <t>Roberto Castillano</t>
  </si>
  <si>
    <t>7/2/2018 9:53:42 PM</t>
  </si>
  <si>
    <t>297864</t>
  </si>
  <si>
    <t>9566054991</t>
  </si>
  <si>
    <t xml:space="preserve">Roberto Castillano; </t>
  </si>
  <si>
    <t xml:space="preserve">9178103617; </t>
  </si>
  <si>
    <t>07/02/2018 21:56:57;07/02/2018 21:56:57;</t>
  </si>
  <si>
    <t>;adapter; 2 yrs vocational graduate; v/b, s/z, p/f, grammar lapses, stuttering; 57 yrs old
;</t>
  </si>
  <si>
    <t>RS for Versant; sh3; at least 2 yrs undergrad; good comms with minor grammar lapses; 7 mos cce in convergys for Quick (CSR/Tech/Upselling) RFL: end of contract; 5 mos cce in Concetrix for Turbo tax (tech) RFL: end of seasonal contract; 15 mos cce in Teletech for Telstra (Collections) RFL: family issues; 42 mos cce in Aegis People Support for Expedia (CSR/Upselling) RFL: change of management, having salary disputes</t>
  </si>
  <si>
    <t>Olisea</t>
  </si>
  <si>
    <t>Rafael Jr.</t>
  </si>
  <si>
    <t>Luzada</t>
  </si>
  <si>
    <t>raffyjr26@gmail.com</t>
  </si>
  <si>
    <t>Kim Casta</t>
  </si>
  <si>
    <t>Quick, Turbo tax, Telstra, Expedia</t>
  </si>
  <si>
    <t>7/2/2018 6:07:22 PM</t>
  </si>
  <si>
    <t>297764</t>
  </si>
  <si>
    <t>1100</t>
  </si>
  <si>
    <t>no. 18 vluna st. barangay pinyahan quezon city</t>
  </si>
  <si>
    <t>permanent</t>
  </si>
  <si>
    <t>01/26/1991</t>
  </si>
  <si>
    <t>Goa</t>
  </si>
  <si>
    <t>09271509280</t>
  </si>
  <si>
    <t>psyrennbenj@gmail.com</t>
  </si>
  <si>
    <t>irish</t>
  </si>
  <si>
    <t xml:space="preserve">Philippine christian university; </t>
  </si>
  <si>
    <t xml:space="preserve">manila taft; </t>
  </si>
  <si>
    <t xml:space="preserve">political science; </t>
  </si>
  <si>
    <t xml:space="preserve">convergys ; </t>
  </si>
  <si>
    <t xml:space="preserve">mandaluyong city; </t>
  </si>
  <si>
    <t xml:space="preserve">quickbooks; </t>
  </si>
  <si>
    <t xml:space="preserve">07/02/2017; </t>
  </si>
  <si>
    <t xml:space="preserve">01/18/2018; </t>
  </si>
  <si>
    <t>luzada</t>
  </si>
  <si>
    <t>evelyn</t>
  </si>
  <si>
    <t>clerigo</t>
  </si>
  <si>
    <t xml:space="preserve">kimberly casta ; </t>
  </si>
  <si>
    <t xml:space="preserve">09154063502; </t>
  </si>
  <si>
    <t xml:space="preserve">leo cadavos; chris bernardino; </t>
  </si>
  <si>
    <t xml:space="preserve">admin pastor; CSR; </t>
  </si>
  <si>
    <t xml:space="preserve">church; WNS; </t>
  </si>
  <si>
    <t xml:space="preserve">09155682589; 09274567894; </t>
  </si>
  <si>
    <t xml:space="preserve">sh3; at least 2 yrs undergrad; good comms with minor grammar lapses; 7 mos cce in convergys for Quick (CSR/Tech/Upselling) RFL: end of contract; 5 mos cce in Concetrix for Turbo tax (tech) RFL: end of seasonal contract; 15 mos cce in Teletech for Telstra (Collections) RFL: family issues; 42 mos cce in Aegis People Support for Expedia (CSR/Upselling) RFL: change of management, having salary disputes
(Bianca.Maglaque@vxi.com); Passed ID(Bianca.Maglaque@vxi.com); </t>
  </si>
  <si>
    <t>adapter; college graduate; good comms with minor grammar lapses and fillers; 2 mos exp in De La Salle University as EFL Instructor RFL: End of Contract</t>
  </si>
  <si>
    <t>Galagate</t>
  </si>
  <si>
    <t>Gerlie</t>
  </si>
  <si>
    <t>Romero</t>
  </si>
  <si>
    <t>gerliegalagate@gmail.com</t>
  </si>
  <si>
    <t>Lelia Galagate</t>
  </si>
  <si>
    <t>7/2/2018 6:21:24 PM</t>
  </si>
  <si>
    <t xml:space="preserve">GALAGATE </t>
  </si>
  <si>
    <t xml:space="preserve">GERLIE </t>
  </si>
  <si>
    <t xml:space="preserve">ROMERO </t>
  </si>
  <si>
    <t>297763</t>
  </si>
  <si>
    <t xml:space="preserve">CALOOCAN CITY </t>
  </si>
  <si>
    <t xml:space="preserve">RM TAN ORMOC CITY </t>
  </si>
  <si>
    <t>09308691409</t>
  </si>
  <si>
    <t>15000`</t>
  </si>
  <si>
    <t xml:space="preserve">job caravan </t>
  </si>
  <si>
    <t xml:space="preserve">UNIVERSITY OF CALOOCAN CITY ; </t>
  </si>
  <si>
    <t xml:space="preserve">CALOOCAN CITY ; </t>
  </si>
  <si>
    <t xml:space="preserve">AB ENGLISH ; </t>
  </si>
  <si>
    <t xml:space="preserve">LELIA </t>
  </si>
  <si>
    <t xml:space="preserve">CAIDOC </t>
  </si>
  <si>
    <t xml:space="preserve">LELIA GALAGATE; </t>
  </si>
  <si>
    <t xml:space="preserve">09308786126; </t>
  </si>
  <si>
    <t xml:space="preserve">adapter; college graduate; good comms with minor grammar lapses and fillers; 2 mos exp in De La Salle University as EFL Instructor RFL: End of Contract
(Bianca.Maglaque@vxi.com); Passed ID(Bianca.Maglaque@vxi.com); </t>
  </si>
  <si>
    <t>PAY</t>
  </si>
  <si>
    <t>adapter; less than 2 yrs undergrad; good comms with minor grammar lapses; 3 weeks in Acabar as Merchandiser RFL: delayed compensation, AWOL</t>
  </si>
  <si>
    <t>Castil</t>
  </si>
  <si>
    <t>Riga</t>
  </si>
  <si>
    <t>castilmarkanthony81@gmail.com</t>
  </si>
  <si>
    <t>Marwin Castil</t>
  </si>
  <si>
    <t>7/2/2018 10:00:29 PM</t>
  </si>
  <si>
    <t>297866</t>
  </si>
  <si>
    <t>9505912813</t>
  </si>
  <si>
    <t>HK noodles cubao</t>
  </si>
  <si>
    <t xml:space="preserve">Marwin Castil; </t>
  </si>
  <si>
    <t xml:space="preserve">9093740826; </t>
  </si>
  <si>
    <t>07/02/2018 22:02:51;07/02/2018 22:02:51;</t>
  </si>
  <si>
    <t>;adapter; less than 2 yrs undergrad; good comms with minor grammar lapses; 3 weeks in Acabar as Merchandiser RFL: delayed compensation, AWOL
;</t>
  </si>
  <si>
    <t>completed 1 sem in college; 9 mos cce in 2 companies</t>
  </si>
  <si>
    <t>Paulo Raphael</t>
  </si>
  <si>
    <t>Golajer</t>
  </si>
  <si>
    <t>paulovillar111111@gmail.com</t>
  </si>
  <si>
    <t>Pau Pao Kun</t>
  </si>
  <si>
    <t>Angelita Golajer</t>
  </si>
  <si>
    <t>Reyes BBQ UP Technohub</t>
  </si>
  <si>
    <t>Avkor</t>
  </si>
  <si>
    <t>Mikee Dela Cruz</t>
  </si>
  <si>
    <t>7/2/2018 8:01:11 PM</t>
  </si>
  <si>
    <t>297818</t>
  </si>
  <si>
    <t>9362389869</t>
  </si>
  <si>
    <t>07/02/2018 21:28:34;07/02/2018 21:28:34;07/02/2018 21:28:34;</t>
  </si>
  <si>
    <t>Mikee.DelaCruz@vxi.com;Mikee.DelaCruz@vxi.com;Mikee.DelaCruz@vxi.com;</t>
  </si>
  <si>
    <t>;Applicant Did Not Meet Job Criteria;Applicant Did Not Meet Job Criteria;</t>
  </si>
  <si>
    <t>;completed 1 sem in college; 9 mos cce in 2 companies
;completed 1 sem in college; 9 mos cce in 2 companies
;</t>
  </si>
  <si>
    <t>shifter2; has 35 mos cce; with 10 mos sales exp;SM Comms; average; college grad; can start after 30 days</t>
  </si>
  <si>
    <t>Pacena</t>
  </si>
  <si>
    <t>Alberto</t>
  </si>
  <si>
    <t>albert.pacena@yahoo.com</t>
  </si>
  <si>
    <t>Western Union, Car Reservation</t>
  </si>
  <si>
    <t>155 mos</t>
  </si>
  <si>
    <t>11 mos</t>
  </si>
  <si>
    <t>7/2/2018 1:32:28 PM</t>
  </si>
  <si>
    <t>297577</t>
  </si>
  <si>
    <t>713 U.P. Bliss Sn Vicente Diliman  Quezon City</t>
  </si>
  <si>
    <t>713 U.P. Bliss Diliman Quezon Cty</t>
  </si>
  <si>
    <t>09396273411</t>
  </si>
  <si>
    <t>albert_pacena01@yahoo.com</t>
  </si>
  <si>
    <t>Ph 22,000</t>
  </si>
  <si>
    <t>Job caravan</t>
  </si>
  <si>
    <t xml:space="preserve">Taft Ave. Manila; </t>
  </si>
  <si>
    <t xml:space="preserve">BSBA Accounting; </t>
  </si>
  <si>
    <t xml:space="preserve">11/16/1991; </t>
  </si>
  <si>
    <t xml:space="preserve">Sitel ; </t>
  </si>
  <si>
    <t xml:space="preserve">OJV Pasig City; </t>
  </si>
  <si>
    <t xml:space="preserve">08/03/2017; </t>
  </si>
  <si>
    <t xml:space="preserve">Ph 22,000; </t>
  </si>
  <si>
    <t>Maria Elena</t>
  </si>
  <si>
    <t xml:space="preserve">Herbert Comendador; </t>
  </si>
  <si>
    <t xml:space="preserve">cousin; </t>
  </si>
  <si>
    <t xml:space="preserve">09263974530; </t>
  </si>
  <si>
    <t xml:space="preserve">Atty Justino Salvador Occiano; Romarie Magracia; </t>
  </si>
  <si>
    <t xml:space="preserve">Lawyer; CSR; </t>
  </si>
  <si>
    <t xml:space="preserve">PCSO; CFOS; </t>
  </si>
  <si>
    <t xml:space="preserve">09498304172; 09198238237; </t>
  </si>
  <si>
    <t xml:space="preserve">shifter2; has 35 mos cce; with 10 mos sales exp;SM Comms; average; college grad; can start after 30 days
(Mikee.DelaCruz@vxi.com); shifter2; has 35 mos cce; with 10 mos sales exp;SM Comms; average; college grad; can start after 30 days
(Mikee.DelaCruz@vxi.com); Passed ID - for DTV ace OV(Mikee.DelaCruz@vxi.com); Passed ID - for DTV ace OV(Mikee.DelaCruz@vxi.com); </t>
  </si>
  <si>
    <t>disorganized thoughts; long pauses; pron lapses ( tth, bv)</t>
  </si>
  <si>
    <t>Guarda</t>
  </si>
  <si>
    <t>joshuaguarda23@gmail.com</t>
  </si>
  <si>
    <t>lainerose03@yahoo.com</t>
  </si>
  <si>
    <t>Melodee Legaspi</t>
  </si>
  <si>
    <t>7/2/2018 8:03:28 PM</t>
  </si>
  <si>
    <t>297820</t>
  </si>
  <si>
    <t>9095948171</t>
  </si>
  <si>
    <t>q-</t>
  </si>
  <si>
    <t>07/02/2018 21:32:55;07/02/2018 21:32:55;07/02/2018 21:32:56;</t>
  </si>
  <si>
    <t>;disorganized thoughts; long pauses; pron lapses ( tth, bv)
;disorganized thoughts; long pauses; pron lapses ( tth, bv)
;</t>
  </si>
  <si>
    <t>slow thought processing; stutters a lot; seemed rehearsed; pron lapses ( pf,bv)</t>
  </si>
  <si>
    <t>Millares</t>
  </si>
  <si>
    <t>jhonmark_gutierrez@yahoo.com</t>
  </si>
  <si>
    <t>Annalyn Gutierrez</t>
  </si>
  <si>
    <t>7/2/2018 8:04:48 PM</t>
  </si>
  <si>
    <t>297821</t>
  </si>
  <si>
    <t>9216777443</t>
  </si>
  <si>
    <t>just wanted to have an experience before pursuing a job related to his course; stuttering; seemed rehearsed; pron lapses(bv,tth)</t>
  </si>
  <si>
    <t>Icaro</t>
  </si>
  <si>
    <t>Ortiz</t>
  </si>
  <si>
    <t>micah_icaro@yahoo.com</t>
  </si>
  <si>
    <t>Mila Icaro</t>
  </si>
  <si>
    <t>7/2/2018 8:05:55 PM</t>
  </si>
  <si>
    <t>297823</t>
  </si>
  <si>
    <t>9554059170</t>
  </si>
  <si>
    <t>07/02/2018 21:34:08;07/02/2018 21:34:08;07/02/2018 21:34:08;</t>
  </si>
  <si>
    <t>;just wanted to have an experience before pursuing a job related to his course; stuttering; seemed rehearsed; pron lapses(bv,tth)
;just wanted to have an experience before pursuing a job related to his course; stuttering; seemed rehearsed; pron lapses(bv,tth)
;</t>
  </si>
  <si>
    <t>grammar issues; stutters a lot; pron lapses (au, bv)</t>
  </si>
  <si>
    <t>John Joseph</t>
  </si>
  <si>
    <t>Ymasa</t>
  </si>
  <si>
    <t>illbleed4u@rocketmail.com</t>
  </si>
  <si>
    <t>Sofia Ymasa</t>
  </si>
  <si>
    <t>Pest control</t>
  </si>
  <si>
    <t>7/2/2018 8:07:02 PM</t>
  </si>
  <si>
    <t>297824</t>
  </si>
  <si>
    <t>9052192580</t>
  </si>
  <si>
    <t>cant even express his thoughts; poor comprehension; answers are not related to questions asked</t>
  </si>
  <si>
    <t>Ibañez</t>
  </si>
  <si>
    <t>Gian Carlos</t>
  </si>
  <si>
    <t>Cezar</t>
  </si>
  <si>
    <t>giancarloscezar17@gmail.com</t>
  </si>
  <si>
    <t>Ernesto Ibañez</t>
  </si>
  <si>
    <t>7/2/2018 8:08:19 PM</t>
  </si>
  <si>
    <t>297826</t>
  </si>
  <si>
    <t>9274986548</t>
  </si>
  <si>
    <t>shifter2; has 6 mos cce; (Teletech, Verizon); assoc. degree grad; minor lapses in pron; trainable; can start asap</t>
  </si>
  <si>
    <t>Ocde</t>
  </si>
  <si>
    <t>Danilyn</t>
  </si>
  <si>
    <t>Oril</t>
  </si>
  <si>
    <t>danilynocde17@gmail.com</t>
  </si>
  <si>
    <t>danilyn_ocde@yahoo.com</t>
  </si>
  <si>
    <t>Danilo Ocde</t>
  </si>
  <si>
    <t>7/2/2018 1:12:06 PM</t>
  </si>
  <si>
    <t>297576</t>
  </si>
  <si>
    <t>#19 Peacock St Sitio Veteranz Barangay Silangan Quezon City</t>
  </si>
  <si>
    <t>09568130220</t>
  </si>
  <si>
    <t>9903576</t>
  </si>
  <si>
    <t>danilynocde7@gmail.com</t>
  </si>
  <si>
    <t>caravan</t>
  </si>
  <si>
    <t xml:space="preserve">STI COLLEGE FAIRVIEW; </t>
  </si>
  <si>
    <t xml:space="preserve">Regalado, Fairview; </t>
  </si>
  <si>
    <t xml:space="preserve">FAIRVIEW; </t>
  </si>
  <si>
    <t xml:space="preserve">11/18/2017; </t>
  </si>
  <si>
    <t xml:space="preserve">19500; </t>
  </si>
  <si>
    <t>Ibanez</t>
  </si>
  <si>
    <t xml:space="preserve">Gian Carlos Ibanez; </t>
  </si>
  <si>
    <t xml:space="preserve">FRIEND; </t>
  </si>
  <si>
    <t xml:space="preserve">09274986548; </t>
  </si>
  <si>
    <t xml:space="preserve">shifter2; has 6 mos cce; (Teletech, Verizon); assoc. degree grad; minor lapses in pron; trainable; can start asap
(Mikee.DelaCruz@vxi.com); Passed ID - for DTV Ace OV(Mikee.DelaCruz@vxi.com); Passed ID - for DTV Ace OV(Mikee.DelaCruz@vxi.com); </t>
  </si>
  <si>
    <t>seemed not interested; soft spoken; stuttering; slow thought processing; pron lapses (bv, pf)</t>
  </si>
  <si>
    <t>Galamgam</t>
  </si>
  <si>
    <t>Dona Bell</t>
  </si>
  <si>
    <t>dmyelle17@yahoo.com</t>
  </si>
  <si>
    <t>Jean Galamgam</t>
  </si>
  <si>
    <t>7/2/2018 8:09:23 PM</t>
  </si>
  <si>
    <t>297827</t>
  </si>
  <si>
    <t>9177771337</t>
  </si>
  <si>
    <t>07/02/2018 21:36:38;07/02/2018 21:36:38;07/02/2018 21:36:39;</t>
  </si>
  <si>
    <t>;seemed not interested; soft spoken; stuttering; slow thought processing; pron lapses (bv, pf)
;seemed not interested; soft spoken; stuttering; slow thought processing; pron lapses (bv, pf)
;</t>
  </si>
  <si>
    <t>shifter3; has 15 mos cce; 3 mos teletech; 12 mos infosys; college grad; good comms; can start asap</t>
  </si>
  <si>
    <t>Jian Cristel</t>
  </si>
  <si>
    <t>Pagaduan</t>
  </si>
  <si>
    <t>alvarez_jian@yahoo.com</t>
  </si>
  <si>
    <t>cassie28_22@yahoo.com</t>
  </si>
  <si>
    <t>Jocelle Alvarez</t>
  </si>
  <si>
    <t>Financial Acct</t>
  </si>
  <si>
    <t>15 mos</t>
  </si>
  <si>
    <t>12 mos</t>
  </si>
  <si>
    <t>3 mos</t>
  </si>
  <si>
    <t>7/2/2018 3:50:54 PM</t>
  </si>
  <si>
    <t>297698</t>
  </si>
  <si>
    <t>1425</t>
  </si>
  <si>
    <t>Blk 21 Lt 14 Urdaneta Street Guadanoville Subdivision Caloocan City</t>
  </si>
  <si>
    <t xml:space="preserve">Blk 21 Lt 14 Urdaneta St. Guadanoville Subdivision  Caloocan City </t>
  </si>
  <si>
    <t>12/05/1985</t>
  </si>
  <si>
    <t>09165882608</t>
  </si>
  <si>
    <t>Carolina</t>
  </si>
  <si>
    <t>Aragon</t>
  </si>
  <si>
    <t xml:space="preserve">Jo Celle Alvarez; </t>
  </si>
  <si>
    <t xml:space="preserve">09179282779; </t>
  </si>
  <si>
    <t xml:space="preserve">Christian Bravo; loida Dacion; </t>
  </si>
  <si>
    <t xml:space="preserve">Team Manager; Consultant; </t>
  </si>
  <si>
    <t xml:space="preserve">Infosys Alabang ; Infosys Alabang; </t>
  </si>
  <si>
    <t xml:space="preserve">09178227286; 09272769148; </t>
  </si>
  <si>
    <t xml:space="preserve">shifter3; has 15 mos cce; 3 mos teletech; 12 mos infosys; college grad; good comms; can start asap
(Mikee.DelaCruz@vxi.com); shifter3; has 15 mos cce; 3 mos teletech; 12 mos infosys; college grad; good comms; can start asap
(Mikee.DelaCruz@vxi.com); Passed ID for DTV Ace OV(Mikee.DelaCruz@vxi.com); Passed ID for DTV Ace OV(Mikee.DelaCruz@vxi.com); </t>
  </si>
  <si>
    <t>seemed rehearsed; wrong choice of words; grammar issues; stutters a lot</t>
  </si>
  <si>
    <t>Abiera</t>
  </si>
  <si>
    <t>Jeralden</t>
  </si>
  <si>
    <t>Balagtas</t>
  </si>
  <si>
    <t>jeraldenabiera@gmail.com</t>
  </si>
  <si>
    <t>Jeralden Balagtas Abiera</t>
  </si>
  <si>
    <t>Esther Ramos</t>
  </si>
  <si>
    <t>7/2/2018 8:10:26 PM</t>
  </si>
  <si>
    <t>297829</t>
  </si>
  <si>
    <t>9451250634</t>
  </si>
  <si>
    <t>07/02/2018 21:37:14;07/02/2018 21:37:14;07/02/2018 21:37:14;</t>
  </si>
  <si>
    <t>;seemed rehearsed; wrong choice of words; grammar issues; stutters a lot
;seemed rehearsed; wrong choice of words; grammar issues; stutters a lot
;</t>
  </si>
  <si>
    <t>vernacular slips; pron lapses (pf, bv, tht); slow thought processing</t>
  </si>
  <si>
    <t>Dann Gee</t>
  </si>
  <si>
    <t>Dumlao</t>
  </si>
  <si>
    <t>danngee.flores@gmail.com</t>
  </si>
  <si>
    <t>Dann Gee Flores</t>
  </si>
  <si>
    <t>Genoveva Flores</t>
  </si>
  <si>
    <t>7/2/2018 8:12:14 PM</t>
  </si>
  <si>
    <t>297831</t>
  </si>
  <si>
    <t>9958456832</t>
  </si>
  <si>
    <t>2000</t>
  </si>
  <si>
    <t>F VERSANT; shifter3; has 20 mos cce; 17 mos NTT Data; 3 mos CNX; good comms; college grad; can start asap</t>
  </si>
  <si>
    <t>Teresita Flor</t>
  </si>
  <si>
    <t>Belga</t>
  </si>
  <si>
    <t>garciaterry1316@gmail.com</t>
  </si>
  <si>
    <t>tfgarcia_9016@yahoo.com</t>
  </si>
  <si>
    <t>Enrique Garcia</t>
  </si>
  <si>
    <t>20 mos</t>
  </si>
  <si>
    <t>17 mos</t>
  </si>
  <si>
    <t>7/3/2018 9:52:34 AM</t>
  </si>
  <si>
    <t>CERILA</t>
  </si>
  <si>
    <t>ADRIANO</t>
  </si>
  <si>
    <t>297908</t>
  </si>
  <si>
    <t>3003</t>
  </si>
  <si>
    <t>CORAZON, CALUMPIT, BULACAN</t>
  </si>
  <si>
    <t>01/28/1976</t>
  </si>
  <si>
    <t>Calumpit</t>
  </si>
  <si>
    <t>09557010003</t>
  </si>
  <si>
    <t>cerilagarcia@gmail.com</t>
  </si>
  <si>
    <t>913-663-889</t>
  </si>
  <si>
    <t>cerilagarcia@yahoo.com</t>
  </si>
  <si>
    <t>20,000php</t>
  </si>
  <si>
    <t>Jelyn Soriano</t>
  </si>
  <si>
    <t xml:space="preserve">Malolos City, Bulacan; </t>
  </si>
  <si>
    <t xml:space="preserve">Bachelor in Elementary Education; </t>
  </si>
  <si>
    <t xml:space="preserve">04/04/1998; </t>
  </si>
  <si>
    <t>Miguela</t>
  </si>
  <si>
    <t>Regalado</t>
  </si>
  <si>
    <t xml:space="preserve">Isabelita R. Cunanan; Jelyn Soriano; </t>
  </si>
  <si>
    <t xml:space="preserve">Teacher I; Agent; </t>
  </si>
  <si>
    <t xml:space="preserve">DepEd- Calumpit; ; </t>
  </si>
  <si>
    <t xml:space="preserve">09272797206; ; </t>
  </si>
  <si>
    <t xml:space="preserve">Moved from JobId:153 by Canice.Zapanta@vxi.com(Canice.Zapanta@vxi.com); </t>
  </si>
  <si>
    <t>Final Decline</t>
  </si>
  <si>
    <t>07/03/2018 12:25:50;07/03/2018 12:25:50;07/03/2018 12:26:10;</t>
  </si>
  <si>
    <t>marlon.joson@vxi.com;marlon.joson@vxi.com;marlon.joson@vxi.com;</t>
  </si>
  <si>
    <t>;No ccx; Having a lot of hard time expressing her thoughts in English language; not able to expound; not able to complete her sentences; systematic issues on pronunciation
;;</t>
  </si>
  <si>
    <t>shifter3; has 34 mos cce; with cross selling exp; interglobe 34 mos; good comms; 3rd yr UG; can start asap</t>
  </si>
  <si>
    <t>Lovelyn</t>
  </si>
  <si>
    <t>lovelyn_franco@yahoo.com</t>
  </si>
  <si>
    <t>Lambert Franco</t>
  </si>
  <si>
    <t>94 mos</t>
  </si>
  <si>
    <t>34 mos</t>
  </si>
  <si>
    <t>60 mos</t>
  </si>
  <si>
    <t>7/2/2018 3:43:14 PM</t>
  </si>
  <si>
    <t>297689</t>
  </si>
  <si>
    <t>1113</t>
  </si>
  <si>
    <t>106 Manunggal Street Tatalon Quezon</t>
  </si>
  <si>
    <t>106 Manunggal Street tatalon quezon city</t>
  </si>
  <si>
    <t>San Manuel</t>
  </si>
  <si>
    <t>09952241131</t>
  </si>
  <si>
    <t>mahalin032486@gmail.com</t>
  </si>
  <si>
    <t>3406595857</t>
  </si>
  <si>
    <t>279001584</t>
  </si>
  <si>
    <t>010520050375</t>
  </si>
  <si>
    <t>121129364267</t>
  </si>
  <si>
    <t>Lovelyn Franco</t>
  </si>
  <si>
    <t xml:space="preserve">Our lady of Fatima University; </t>
  </si>
  <si>
    <t xml:space="preserve">Valenzuela City; </t>
  </si>
  <si>
    <t xml:space="preserve">B.S Nursing; </t>
  </si>
  <si>
    <t xml:space="preserve">03/30/2006; </t>
  </si>
  <si>
    <t xml:space="preserve">Interglobe Technologies; </t>
  </si>
  <si>
    <t xml:space="preserve">Mckinley Taguig; </t>
  </si>
  <si>
    <t xml:space="preserve">Airline Account; </t>
  </si>
  <si>
    <t xml:space="preserve">06/05/2015; </t>
  </si>
  <si>
    <t xml:space="preserve">23,000; </t>
  </si>
  <si>
    <t>Lilia</t>
  </si>
  <si>
    <t>Alavazo</t>
  </si>
  <si>
    <t xml:space="preserve">Lambert Franco; </t>
  </si>
  <si>
    <t xml:space="preserve">022527586; </t>
  </si>
  <si>
    <t xml:space="preserve">Tiffanie Hisanan; ; </t>
  </si>
  <si>
    <t xml:space="preserve">Supervisor; ; </t>
  </si>
  <si>
    <t xml:space="preserve">Interglobe technoogies; ; </t>
  </si>
  <si>
    <t xml:space="preserve">09176686270; ; </t>
  </si>
  <si>
    <t xml:space="preserve">shifter3; has 34 mos cce; with cross selling exp; interglobe 34 mos; good comms; 3rd yr UG; can start asap
(Mikee.DelaCruz@vxi.com); shifter3; has 34 mos cce; with cross selling exp; interglobe 34 mos; good comms; 3rd yr UG; can start asap
(Mikee.DelaCruz@vxi.com); Passed ID - for OV DTV ace(Mikee.DelaCruz@vxi.com); Passed ID - for OV DTV ace(Mikee.DelaCruz@vxi.com); </t>
  </si>
  <si>
    <t>failed nesting in CNX; f comm; speaks in vernaculars</t>
  </si>
  <si>
    <t>Mendiola</t>
  </si>
  <si>
    <t>eamosb55@yahoo.com</t>
  </si>
  <si>
    <t>Bhebs Ramos</t>
  </si>
  <si>
    <t>Lina Ramos</t>
  </si>
  <si>
    <t>7/2/2018 8:13:23 PM</t>
  </si>
  <si>
    <t>297832</t>
  </si>
  <si>
    <t>9368128261</t>
  </si>
  <si>
    <t>07/02/2018 21:39:08;07/02/2018 21:39:08;07/02/2018 21:39:09;07/02/2018 21:39:09;</t>
  </si>
  <si>
    <t>Mikee.DelaCruz@vxi.com;Mikee.DelaCruz@vxi.com;Mikee.DelaCruz@vxi.com;Mikee.DelaCruz@vxi.com;</t>
  </si>
  <si>
    <t>;Applicant Did Not Meet Job Criteria;Applicant Did Not Meet Job Criteria;Applicant Did Not Meet Job Criteria;</t>
  </si>
  <si>
    <t>;failed nesting in CNX; f comm; speaks in vernaculars
;failed nesting in CNX; f comm; speaks in vernaculars
;failed nesting in CNX; f comm; speaks in vernaculars
;</t>
  </si>
  <si>
    <t>F VERSANT; Shifter2; has 24 mos cce; with sales exp; average comms; college grad; can start asap</t>
  </si>
  <si>
    <t>Aicez</t>
  </si>
  <si>
    <t>aicezfrancisco@gmail.com</t>
  </si>
  <si>
    <t>aicezorrel</t>
  </si>
  <si>
    <t>Berona Francisco</t>
  </si>
  <si>
    <t>Healthcare, Virgin Media</t>
  </si>
  <si>
    <t>122 mos</t>
  </si>
  <si>
    <t>2 mos</t>
  </si>
  <si>
    <t>7 mos</t>
  </si>
  <si>
    <t>7/2/2018 9:19:46 PM</t>
  </si>
  <si>
    <t>297696</t>
  </si>
  <si>
    <t>3023</t>
  </si>
  <si>
    <t>Zone 4 Phase 1 Brgy. Graceville City of San Jose Del Monte,Bulacan</t>
  </si>
  <si>
    <t>Zone 4 Phase 1 Brgy Graceville City of San Jose Del Monte ,Bulacan</t>
  </si>
  <si>
    <t>10/19/2018</t>
  </si>
  <si>
    <t>Bien Unido</t>
  </si>
  <si>
    <t>09999153252</t>
  </si>
  <si>
    <t>P20,000.00</t>
  </si>
  <si>
    <t>Berona</t>
  </si>
  <si>
    <t xml:space="preserve">Moved from JobId:153 by Mikee.DelaCruz@vxi.com(Mikee.DelaCruz@vxi.com); Shifter2; has 24 mos cce; with sales exp; average comms; college grad; can start asap
(Mikee.DelaCruz@vxi.com); Shifter2; has 24 mos cce; with sales exp; average comms; college grad; can start asap
(Mikee.DelaCruz@vxi.com); Passed ID - for DTV Ace OV(Mikee.DelaCruz@vxi.com); Passed ID - for DTV Ace OV(Mikee.DelaCruz@vxi.com); </t>
  </si>
  <si>
    <t>not ok with shifting and rotating sched; f commitment; just only want to have exp</t>
  </si>
  <si>
    <t>Adriel Benjamin</t>
  </si>
  <si>
    <t>Magdaleno</t>
  </si>
  <si>
    <t>pascual.adriel0102@gmail.com</t>
  </si>
  <si>
    <t>adidandia</t>
  </si>
  <si>
    <t>Celeste Pascual</t>
  </si>
  <si>
    <t>7/2/2018 8:15:13 PM</t>
  </si>
  <si>
    <t>297833</t>
  </si>
  <si>
    <t>9770311477</t>
  </si>
  <si>
    <t>07/02/2018 21:39:55;07/02/2018 21:39:55;07/02/2018 21:39:55;</t>
  </si>
  <si>
    <t>;not ok with shifting and rotating sched; f commitment; just only want to have exp
;not ok with shifting and rotating sched; f commitment; just only want to have exp
;</t>
  </si>
  <si>
    <t>failed nesting; pron lapses; wrong choice of words; tense issues</t>
  </si>
  <si>
    <t>Mongaya</t>
  </si>
  <si>
    <t>Jun Mark</t>
  </si>
  <si>
    <t>Avillano</t>
  </si>
  <si>
    <t>mongayajmark@gmail.com</t>
  </si>
  <si>
    <t>Marieta Mongaya</t>
  </si>
  <si>
    <t>Travel Account</t>
  </si>
  <si>
    <t>7/2/2018 8:16:28 PM</t>
  </si>
  <si>
    <t>297835</t>
  </si>
  <si>
    <t>9154959174</t>
  </si>
  <si>
    <t>lots of fillers; stutters a lot; wrong choice of words; grammar lapses</t>
  </si>
  <si>
    <t>London</t>
  </si>
  <si>
    <t>Paula Mae</t>
  </si>
  <si>
    <t>paulalondon10.pl@gmail.com</t>
  </si>
  <si>
    <t>Paula Mae London</t>
  </si>
  <si>
    <t>Rose Marie London</t>
  </si>
  <si>
    <t>7/2/2018 8:18:30 PM</t>
  </si>
  <si>
    <t>297836</t>
  </si>
  <si>
    <t>9491185622</t>
  </si>
  <si>
    <t>07/02/2018 21:41:13;07/02/2018 21:41:13;07/02/2018 21:41:14;</t>
  </si>
  <si>
    <t>;lots of fillers; stutters a lot; wrong choice of words; grammar lapses
;lots of fillers; stutters a lot; wrong choice of words; grammar lapses
;</t>
  </si>
  <si>
    <t>Shifter3; has 12 mos cce; with sales exp; average comm;s assoc. degree grad; can start asap</t>
  </si>
  <si>
    <t>Jumagdao</t>
  </si>
  <si>
    <t>Mary Joyce</t>
  </si>
  <si>
    <t>Mabangue</t>
  </si>
  <si>
    <t>joyceortillana09@gmail.com</t>
  </si>
  <si>
    <t>Rodel Dolim</t>
  </si>
  <si>
    <t>DTV</t>
  </si>
  <si>
    <t>7/2/2018 6:52:34 PM</t>
  </si>
  <si>
    <t xml:space="preserve">Mary Joyce </t>
  </si>
  <si>
    <t>297775</t>
  </si>
  <si>
    <t>62 Rosal St., Payatas, Quezon City</t>
  </si>
  <si>
    <t>09217091436</t>
  </si>
  <si>
    <t>up technohub</t>
  </si>
  <si>
    <t xml:space="preserve">Quirino Highway, Lagro, Quezon City; </t>
  </si>
  <si>
    <t xml:space="preserve">Eton Centris; </t>
  </si>
  <si>
    <t xml:space="preserve">DTV; </t>
  </si>
  <si>
    <t xml:space="preserve">04/10/2017; </t>
  </si>
  <si>
    <t xml:space="preserve">04/11/2018; </t>
  </si>
  <si>
    <t xml:space="preserve">Jumagdao </t>
  </si>
  <si>
    <t xml:space="preserve">Dolores </t>
  </si>
  <si>
    <t xml:space="preserve">Rodel Dolim; </t>
  </si>
  <si>
    <t xml:space="preserve">09213174263; </t>
  </si>
  <si>
    <t xml:space="preserve">Niña Irene Quian; ; </t>
  </si>
  <si>
    <t xml:space="preserve">Convergys - Eton Centris ; ; </t>
  </si>
  <si>
    <t xml:space="preserve">09083007112; ; </t>
  </si>
  <si>
    <t xml:space="preserve">Shifter3; has 12 mos cce; with sales exp; average comm;s assoc. degree grad; can start asap
(Mikee.DelaCruz@vxi.com); Shifter3; has 12 mos cce; with sales exp; average comm;s assoc. degree grad; can start asap
(Mikee.DelaCruz@vxi.com); Passed ID - for DTV Ace OV(Mikee.DelaCruz@vxi.com); Passed ID - for DTV Ace OV(Mikee.DelaCruz@vxi.com); </t>
  </si>
  <si>
    <t>soft spoken; pron lapses (pf,bv,thd, tht); grammar issues; fragmented answers</t>
  </si>
  <si>
    <t>John Wilson</t>
  </si>
  <si>
    <t>Abarca</t>
  </si>
  <si>
    <t>wilson.jwac@gmail.com</t>
  </si>
  <si>
    <t>Charwin Chua</t>
  </si>
  <si>
    <t>02-7944249</t>
  </si>
  <si>
    <t>7/2/2018 8:19:36 PM</t>
  </si>
  <si>
    <t>297838</t>
  </si>
  <si>
    <t>9758107425</t>
  </si>
  <si>
    <t>07/02/2018 21:41:47;07/02/2018 21:41:47;07/02/2018 21:41:48;</t>
  </si>
  <si>
    <t>;soft spoken; pron lapses (pf,bv,thd, tht); grammar issues; fragmented answers
;soft spoken; pron lapses (pf,bv,thd, tht); grammar issues; fragmented answers
;</t>
  </si>
  <si>
    <t>comprehension issues; soft spoken; slow thought processing</t>
  </si>
  <si>
    <t>Emerenciana</t>
  </si>
  <si>
    <t>Jerene Louise</t>
  </si>
  <si>
    <t>Palentinos</t>
  </si>
  <si>
    <t>jerene.emerenciana15@yahoo.com</t>
  </si>
  <si>
    <t>sophiaemerenciana</t>
  </si>
  <si>
    <t>Wilander Emerenciana</t>
  </si>
  <si>
    <t>7/2/2018 8:20:32 PM</t>
  </si>
  <si>
    <t>297840</t>
  </si>
  <si>
    <t>9457547774</t>
  </si>
  <si>
    <t>07/02/2018 21:42:49;07/02/2018 21:42:50;07/02/2018 21:42:50;</t>
  </si>
  <si>
    <t>;comprehension issues; soft spoken; slow thought processing
;comprehension issues; soft spoken; slow thought processing
;</t>
  </si>
  <si>
    <t>not regularized in startek due to his metrics; short stints; worked for 4 companies; f comms; grammar issues; pron lapses (pf, bv, thd, tth)</t>
  </si>
  <si>
    <t>Cabiles</t>
  </si>
  <si>
    <t>marlonccabiles@gmail.com</t>
  </si>
  <si>
    <t>7/2/2018 8:22:02 PM</t>
  </si>
  <si>
    <t>297841</t>
  </si>
  <si>
    <t>9776075104</t>
  </si>
  <si>
    <t xml:space="preserve">m; </t>
  </si>
  <si>
    <t>07/02/2018 21:43:25;07/02/2018 21:43:25;07/02/2018 21:43:26;</t>
  </si>
  <si>
    <t>;not regularized in startek due to his metrics; short stints; worked for 4 companies; f comms; grammar issues; pron lapses (pf, bv, thd, tth)
;not regularized in startek due to his metrics; short stints; worked for 4 companies; f comms; grammar issues; pron lapses (pf, bv, thd, tth)
;</t>
  </si>
  <si>
    <t>just wanted to try out BPO; really wanted to become an HR staff; f comm;s pron lapses (pf, bv, tth); soft spoken; tense issues</t>
  </si>
  <si>
    <t>Andaya</t>
  </si>
  <si>
    <t>Ariane</t>
  </si>
  <si>
    <t>ariane_andaya02@yahoo.com</t>
  </si>
  <si>
    <t>yhannie_0221@yahoo.com</t>
  </si>
  <si>
    <t>Ria Andaya</t>
  </si>
  <si>
    <t>7/2/2018 8:22:59 PM</t>
  </si>
  <si>
    <t>297842</t>
  </si>
  <si>
    <t>9058568671</t>
  </si>
  <si>
    <t>long term goal is not in lined with VXI; wanted to have a business; pron lapses (pf, bv, tth); grammar lapses; tense issues; wrong choice of words</t>
  </si>
  <si>
    <t>Gabagat</t>
  </si>
  <si>
    <t>Alexis</t>
  </si>
  <si>
    <t>Romilla</t>
  </si>
  <si>
    <t>kuzunoheqwerty@gmail.com</t>
  </si>
  <si>
    <t>Alexis Gabagat</t>
  </si>
  <si>
    <t>Ricardo Caguingin</t>
  </si>
  <si>
    <t>Auditing Staff</t>
  </si>
  <si>
    <t>7/2/2018 8:24:08 PM</t>
  </si>
  <si>
    <t>297843</t>
  </si>
  <si>
    <t>9120812517</t>
  </si>
  <si>
    <t>07/02/2018 21:44:48;07/02/2018 21:44:48;07/02/2018 21:44:48;</t>
  </si>
  <si>
    <t>;long term goal is not in lined with VXI; wanted to have a business; pron lapses (pf, bv, tth); grammar lapses; tense issues; wrong choice of words
;long term goal is not in lined with VXI; wanted to have a business; pron lapses (pf, bv, tth); grammar lapses; tense issues; wrong choice of words
;</t>
  </si>
  <si>
    <t>WEEK 1</t>
  </si>
  <si>
    <t>For OV ACE CEN PP MSS XOOM IP LITE BGI; P ID; P SRP; 1year 5mos with tp, 3rd year 1st sem, average comms,</t>
  </si>
  <si>
    <t>Loterte</t>
  </si>
  <si>
    <t>Escabellas</t>
  </si>
  <si>
    <t>ladycutie_heart@yahoo.com</t>
  </si>
  <si>
    <t>Lenie Loterte</t>
  </si>
  <si>
    <t>3years 4mos</t>
  </si>
  <si>
    <t>1year 5mos</t>
  </si>
  <si>
    <t>5mos</t>
  </si>
  <si>
    <t xml:space="preserve">Kenny Rogers Roaster SM North </t>
  </si>
  <si>
    <t>Raffy Sangco</t>
  </si>
  <si>
    <t>7/2/2018 2:11:50 PM</t>
  </si>
  <si>
    <t>LOTERTE</t>
  </si>
  <si>
    <t>MARY JANE</t>
  </si>
  <si>
    <t>ESCABELLAS</t>
  </si>
  <si>
    <t>297615</t>
  </si>
  <si>
    <t>1116</t>
  </si>
  <si>
    <t>Rosal street Gloria 5 talipapa novaliches Queszon City</t>
  </si>
  <si>
    <t>11/30/1992</t>
  </si>
  <si>
    <t>09759041356</t>
  </si>
  <si>
    <t>kenny rogers SM north</t>
  </si>
  <si>
    <t xml:space="preserve">manila city; </t>
  </si>
  <si>
    <t xml:space="preserve">BSBA major Financila Management; </t>
  </si>
  <si>
    <t xml:space="preserve">05/01/2012; </t>
  </si>
  <si>
    <t xml:space="preserve">01/09/2017; </t>
  </si>
  <si>
    <t xml:space="preserve">05/21/2018; </t>
  </si>
  <si>
    <t>Hospicia</t>
  </si>
  <si>
    <t>Abogado</t>
  </si>
  <si>
    <t xml:space="preserve">Lenie Loterte; </t>
  </si>
  <si>
    <t xml:space="preserve">09300262340; </t>
  </si>
  <si>
    <t xml:space="preserve">Lysa Quinanola; ; </t>
  </si>
  <si>
    <t xml:space="preserve">09458332989; ; </t>
  </si>
  <si>
    <t xml:space="preserve">For OV ACE CEN PP MSS XOOM IP LITE BGI; P ID; P SRP; 1year 5mos with tp, 3rd year 1st sem, average comms,
(Raffy.Sangco@vxi.com); For OV ACE CEN PP MSS XOOM IP LITE BGI; P ID; P SRP; 1year 5mos with tp, 3rd year 1st sem, average comms,
(Raffy.Sangco@vxi.com); </t>
  </si>
  <si>
    <t>F VERSANT; For OV ACE CEN PP MSS XOOM IP LITE BGI; P ID; P SRP; 1year 6mos with alorica, 1year with cvg, vocational grad, average comms</t>
  </si>
  <si>
    <t>Jorge</t>
  </si>
  <si>
    <t>Concerman</t>
  </si>
  <si>
    <t>duranjorge1219@gmail.com</t>
  </si>
  <si>
    <t>Teresita Concenman</t>
  </si>
  <si>
    <t>3years 7mos</t>
  </si>
  <si>
    <t xml:space="preserve">1year 6mos </t>
  </si>
  <si>
    <t>1year</t>
  </si>
  <si>
    <t>7/2/2018 2:37:16 PM</t>
  </si>
  <si>
    <t>297636</t>
  </si>
  <si>
    <t>Blk.3 lot 11 Hernandez St. Catmon Malabon City</t>
  </si>
  <si>
    <t>12/19/1988</t>
  </si>
  <si>
    <t>09451359880</t>
  </si>
  <si>
    <t xml:space="preserve">City of Malabon Polytechnic Institute; ; </t>
  </si>
  <si>
    <t xml:space="preserve">Graduate 4 or 5-year course; ; </t>
  </si>
  <si>
    <t xml:space="preserve">Malabon City; ; </t>
  </si>
  <si>
    <t xml:space="preserve">Computer Tech; ; </t>
  </si>
  <si>
    <t xml:space="preserve">10/11/2013; ; </t>
  </si>
  <si>
    <t xml:space="preserve">ALORICA; CONVERGY'S; </t>
  </si>
  <si>
    <t xml:space="preserve">QUEZON CITY; MANDALUYONG CITY; </t>
  </si>
  <si>
    <t xml:space="preserve">Sales; Sales; </t>
  </si>
  <si>
    <t xml:space="preserve">GLOBE; </t>
  </si>
  <si>
    <t xml:space="preserve">01/04/2016; 12/01/2014; </t>
  </si>
  <si>
    <t xml:space="preserve">05/26/2017; 11/20/2015; </t>
  </si>
  <si>
    <t xml:space="preserve">20000; 14000; </t>
  </si>
  <si>
    <t>Monteroyo</t>
  </si>
  <si>
    <t xml:space="preserve">Teresita Concerman; </t>
  </si>
  <si>
    <t xml:space="preserve">09098293823; </t>
  </si>
  <si>
    <t xml:space="preserve">Mel Anthony Moreno; Jeremy Vasquez; JB Bailingo; ; </t>
  </si>
  <si>
    <t xml:space="preserve">Team manager; Support; Team manager; ; </t>
  </si>
  <si>
    <t xml:space="preserve">ALORICA; ALORICA; ALORICA; ; </t>
  </si>
  <si>
    <t xml:space="preserve">; 09053148383; ; ; </t>
  </si>
  <si>
    <t xml:space="preserve">For OV ACE CEN PP MSS XOOM IP LITE BGI; P ID; P SRP; 1year 6mos with alorica, 1year with cvg, vocational grad, average comms
(Raffy.Sangco@vxi.com); 
te
Status
1 07/02/2018 11:27:40 Raffy.Sangco@vxi.com For OV ACE CEN PP MSS XOOM IP LITE BGI; P ID; P SRP; 1year 6mos with alorica, 1year with cvg, vocational grad, average comms  
(Raffy.Sangco@vxi.com); </t>
  </si>
  <si>
    <t>For OV ACE CEN PP MSS XOOM IP LITE BGI; P ID; P SRP; 5mos with afni, 10mos with sykes, 7mos with egs, 6mos with cvg, college grad, average comms</t>
  </si>
  <si>
    <t>Bonifacio</t>
  </si>
  <si>
    <t>Sherina</t>
  </si>
  <si>
    <t>Puzon</t>
  </si>
  <si>
    <t>sybonifacio@gmail.com</t>
  </si>
  <si>
    <t>Cherie Mhay Perez</t>
  </si>
  <si>
    <t>2years 4mos</t>
  </si>
  <si>
    <t>7/2/2018 2:19:23 PM</t>
  </si>
  <si>
    <t>297618</t>
  </si>
  <si>
    <t>1068 J Solis Street Brgy 215 Zone 20 Tondo Manila</t>
  </si>
  <si>
    <t>06/05/1993</t>
  </si>
  <si>
    <t>09326230166</t>
  </si>
  <si>
    <t>7126598</t>
  </si>
  <si>
    <t>3446617384</t>
  </si>
  <si>
    <t>410857414</t>
  </si>
  <si>
    <t>020262895042</t>
  </si>
  <si>
    <t>121124020579</t>
  </si>
  <si>
    <t>sheshe0409</t>
  </si>
  <si>
    <t xml:space="preserve">Sampaloc, Manila; </t>
  </si>
  <si>
    <t xml:space="preserve">AB International Studies; </t>
  </si>
  <si>
    <t xml:space="preserve">04/23/2014; </t>
  </si>
  <si>
    <t xml:space="preserve">Afni Philippines; Sykes Asia Inc; Expert Global Solutions; Convergys Philippines; </t>
  </si>
  <si>
    <t xml:space="preserve">Commonwealth Ave, Quezon City; Shaw Blvd. Mandaluyong City; Eton Centris, Quezon City; Shaw Blvd Mandaluyong City; </t>
  </si>
  <si>
    <t xml:space="preserve">Sales; Sales; Sales; Sales; </t>
  </si>
  <si>
    <t xml:space="preserve">SiriusXM; Virgin Mobile UK; Sprint; Globe Telecom; </t>
  </si>
  <si>
    <t xml:space="preserve">08/16/2017; 06/06/2016; 10/19/2015; 12/01/2014; </t>
  </si>
  <si>
    <t xml:space="preserve">01/16/2018; 04/14/2017; 05/20/2016; 06/08/2015; </t>
  </si>
  <si>
    <t xml:space="preserve">End of Contract; Proximity; Management; Salary; </t>
  </si>
  <si>
    <t xml:space="preserve">20000; 20000; 16000; 14000; </t>
  </si>
  <si>
    <t>Brezilda</t>
  </si>
  <si>
    <t xml:space="preserve">Amery Art Estanislao; Pastora Liggayu; Kaizhel Ingalla; ; </t>
  </si>
  <si>
    <t xml:space="preserve">Team Leader; Department Head; Team Leader; ; </t>
  </si>
  <si>
    <t xml:space="preserve">Sykes Asia Shaw Blvd; Far Eastern University Manila; Expert Global Solutions; ; </t>
  </si>
  <si>
    <t xml:space="preserve">09975146664; 09993345089; 09469483364; ; </t>
  </si>
  <si>
    <t xml:space="preserve">Moved from JobId:153 by Jan.Pintason@vxi.com(Jan.Pintason@vxi.com); For OV ACE CEN PP MSS XOOM IP LITE BGI; P ID; P SRP; 5mos with afni, 10mos with sykes, 7mos with egs, 6mos with cvg, college grad, average comms
(Raffy.Sangco@vxi.com); For OV ACE CEN PP MSS XOOM IP LITE BGI; P ID; P SRP; 5mos with afni, 10mos with sykes, 7mos with egs, 6mos with cvg, college grad, average comms (Raffy.Sangco@vxi.com); </t>
  </si>
  <si>
    <t>Roberto Valdez</t>
  </si>
  <si>
    <t>For OV ACE CEN PP MSS XOOM IP LITE; P ID; P SRP; 3mos with concentrix, 9mos with telus, 3rd year 2ndsem, average comms</t>
  </si>
  <si>
    <t>nathaniel.dunia@yahoo.com</t>
  </si>
  <si>
    <t>Noel Rivera</t>
  </si>
  <si>
    <t>8years</t>
  </si>
  <si>
    <t>3mos</t>
  </si>
  <si>
    <t>not ok with nightshift, prefers dayshift account only</t>
  </si>
  <si>
    <t>Torrado</t>
  </si>
  <si>
    <t>Diana Rose</t>
  </si>
  <si>
    <t>Berenguel</t>
  </si>
  <si>
    <t>torradodianarose8@gmail.com</t>
  </si>
  <si>
    <t>Jasmin Torrado</t>
  </si>
  <si>
    <t>7/2/2018 11:13:23 PM</t>
  </si>
  <si>
    <t>297887</t>
  </si>
  <si>
    <t>qc</t>
  </si>
  <si>
    <t>9161052502</t>
  </si>
  <si>
    <t>16-20k</t>
  </si>
  <si>
    <t xml:space="preserve">Jasmin Torrado; </t>
  </si>
  <si>
    <t xml:space="preserve">9107547987; </t>
  </si>
  <si>
    <t>07/02/2018 23:39:08;07/02/2018 23:39:09;</t>
  </si>
  <si>
    <t>Raffy.Sangco@vxi.com;Raffy.Sangco@vxi.com;</t>
  </si>
  <si>
    <t>;not ok with nightshift, prefers dayshift account only
;</t>
  </si>
  <si>
    <t xml:space="preserve">awol from previous company due to other career opportunity </t>
  </si>
  <si>
    <t>Christine Jan</t>
  </si>
  <si>
    <t>Galera</t>
  </si>
  <si>
    <t>christinejan.dulay@gmail.com</t>
  </si>
  <si>
    <t>Amy Dulay</t>
  </si>
  <si>
    <t>1year 2mos</t>
  </si>
  <si>
    <t>6mos</t>
  </si>
  <si>
    <t>8mos</t>
  </si>
  <si>
    <t>7/2/2018 11:11:44 PM</t>
  </si>
  <si>
    <t>297886</t>
  </si>
  <si>
    <t>pasig</t>
  </si>
  <si>
    <t>9183840187</t>
  </si>
  <si>
    <t xml:space="preserve">Amy Dulay; </t>
  </si>
  <si>
    <t xml:space="preserve">9157623006; </t>
  </si>
  <si>
    <t>07/02/2018 23:40:24;07/02/2018 23:40:25;</t>
  </si>
  <si>
    <t>;awol from previous company due to other career opportunity 
;</t>
  </si>
  <si>
    <t>heavy fillers, strong local accent, tenses issue, grammar lapses, sva, vernacular slips, pron, college grad, ncce</t>
  </si>
  <si>
    <t>Bueno</t>
  </si>
  <si>
    <t>alvin09_bueno@yahoo.com</t>
  </si>
  <si>
    <t>Julie Ann Bueno</t>
  </si>
  <si>
    <t>7/2/2018 11:09:46 PM</t>
  </si>
  <si>
    <t>297885</t>
  </si>
  <si>
    <t>muntinlupa city</t>
  </si>
  <si>
    <t>9560593873</t>
  </si>
  <si>
    <t xml:space="preserve">Julie Ann Bueno; </t>
  </si>
  <si>
    <t xml:space="preserve">9560593873; </t>
  </si>
  <si>
    <t>07/02/2018 23:41:40;07/02/2018 23:41:40;</t>
  </si>
  <si>
    <t>;heavy fillers, strong local accent, tenses issue, grammar lapses, sva, vernacular slips, pron, college grad, ncce
;</t>
  </si>
  <si>
    <t>having a hard time expressing, grasping for words, grammar lapses, tenses, pron, idea gathering, local accent, 2ndyear 2nd sem, ncce</t>
  </si>
  <si>
    <t>Maria Ellamae</t>
  </si>
  <si>
    <t>Lupas</t>
  </si>
  <si>
    <t>maryang25@gmail.com</t>
  </si>
  <si>
    <t>Lucille Joyce Sunga</t>
  </si>
  <si>
    <t>7/2/2018 11:07:22 PM</t>
  </si>
  <si>
    <t>297884</t>
  </si>
  <si>
    <t>bulacan</t>
  </si>
  <si>
    <t>9972254574</t>
  </si>
  <si>
    <t xml:space="preserve">Lucille Joyce Sunga; </t>
  </si>
  <si>
    <t xml:space="preserve">9064680588; </t>
  </si>
  <si>
    <t>07/02/2018 23:42:50;07/02/2018 23:42:51;</t>
  </si>
  <si>
    <t>;having a hard time expressing, grasping for words, grammar lapses, tenses, pron, idea gathering, local accent, 2ndyear 2nd sem, ncce
;</t>
  </si>
  <si>
    <t>strong local accent, tenses issue, grammar lapses, pron, grasping for words, having a hard time expressing, college grad, ncce</t>
  </si>
  <si>
    <t xml:space="preserve">Clarice Joy </t>
  </si>
  <si>
    <t>Pagtalunan</t>
  </si>
  <si>
    <t>ceejaybisex@gmail.com</t>
  </si>
  <si>
    <t>Rodel Villanueva</t>
  </si>
  <si>
    <t>7/2/2018 11:04:36 PM</t>
  </si>
  <si>
    <t>297883</t>
  </si>
  <si>
    <t>quezon city</t>
  </si>
  <si>
    <t>9652100666</t>
  </si>
  <si>
    <t xml:space="preserve">Rodel Villanueva; </t>
  </si>
  <si>
    <t xml:space="preserve">9752147570; </t>
  </si>
  <si>
    <t>07/02/2018 23:44:33;07/02/2018 23:44:33;07/02/2018 23:44:51;07/02/2018 23:44:52;</t>
  </si>
  <si>
    <t>Raffy.Sangco@vxi.com;Raffy.Sangco@vxi.com;Raffy.Sangco@vxi.com;Raffy.Sangco@vxi.com;</t>
  </si>
  <si>
    <t>;Applicant Did Not Meet Job Criteria;;Applicant Did Not Meet Job Criteria;</t>
  </si>
  <si>
    <t>;strong local accent, tenses issue, grammar lapses, pron, grasping for words, having a hard time expressing, college grad, ncce
;;;</t>
  </si>
  <si>
    <t>grasping for words, sva, tenses, pron, grammar lapses, local accent, vernacular slips, 2ndyear 2ndsem, ncce</t>
  </si>
  <si>
    <t>Peusca</t>
  </si>
  <si>
    <t>Donn Johnson</t>
  </si>
  <si>
    <t>kansilaw123@yahoo.com</t>
  </si>
  <si>
    <t>Lilia Ortega</t>
  </si>
  <si>
    <t>Restaurant</t>
  </si>
  <si>
    <t>7/2/2018 11:02:29 PM</t>
  </si>
  <si>
    <t>297882</t>
  </si>
  <si>
    <t>valenzuela</t>
  </si>
  <si>
    <t>9120250058</t>
  </si>
  <si>
    <t xml:space="preserve">Lilia Ortega; </t>
  </si>
  <si>
    <t xml:space="preserve">9303235706; </t>
  </si>
  <si>
    <t>07/02/2018 23:46:21;07/02/2018 23:46:21;</t>
  </si>
  <si>
    <t>;grasping for words, sva, tenses, pron, grammar lapses, local accent, vernacular slips, 2ndyear 2ndsem, ncce
;</t>
  </si>
  <si>
    <t>vernacular slips, grammar lapses, tenses, pron, idea gathering, pron, fluency, having having a hard time expressing, 2years course college grad, ncce</t>
  </si>
  <si>
    <t>Banagan</t>
  </si>
  <si>
    <t>Janella</t>
  </si>
  <si>
    <t>Calamigan</t>
  </si>
  <si>
    <t>janellabanagan23@gmail.com</t>
  </si>
  <si>
    <t>Carolina Banagan</t>
  </si>
  <si>
    <t>7/2/2018 10:33:47 PM</t>
  </si>
  <si>
    <t>297872</t>
  </si>
  <si>
    <t>9991661283</t>
  </si>
  <si>
    <t xml:space="preserve">Carolina Banagan; </t>
  </si>
  <si>
    <t xml:space="preserve">9097180607; </t>
  </si>
  <si>
    <t>07/02/2018 23:47:39;07/02/2018 23:47:39;</t>
  </si>
  <si>
    <t>;vernacular slips, grammar lapses, tenses, pron, idea gathering, pron, fluency, having having a hard time expressing, 2years course college grad, ncce
;</t>
  </si>
  <si>
    <t>sva, compre, grammar lapses, tenses, pron, strong local accent, fluency, college grad, ncce</t>
  </si>
  <si>
    <t>Rachelle Anne</t>
  </si>
  <si>
    <t>rachellecruzreyes@gmail.com</t>
  </si>
  <si>
    <t>Luzviminda Reyes</t>
  </si>
  <si>
    <t>7/2/2018 10:17:54 PM</t>
  </si>
  <si>
    <t>297871</t>
  </si>
  <si>
    <t>9067051750</t>
  </si>
  <si>
    <t xml:space="preserve">Luzviminda Reyes; </t>
  </si>
  <si>
    <t xml:space="preserve">9225185826; </t>
  </si>
  <si>
    <t>07/02/2018 23:51:21;07/02/2018 23:51:22;</t>
  </si>
  <si>
    <t>;sva, compre, grammar lapses, tenses, pron, strong local accent, fluency, college grad, ncce
;</t>
  </si>
  <si>
    <t>long pauses, short answers, heavy fillers, local accent, grammar lapses, tenses, pron, college grad, ncce</t>
  </si>
  <si>
    <t>Cao</t>
  </si>
  <si>
    <t>Cristal</t>
  </si>
  <si>
    <t>Gino</t>
  </si>
  <si>
    <t>cristalcao13@gmail.com</t>
  </si>
  <si>
    <t>Minerva Cao</t>
  </si>
  <si>
    <t>7/2/2018 10:15:33 PM</t>
  </si>
  <si>
    <t>297870</t>
  </si>
  <si>
    <t>pampangga</t>
  </si>
  <si>
    <t>9758511665</t>
  </si>
  <si>
    <t xml:space="preserve">Minerva Cao; </t>
  </si>
  <si>
    <t xml:space="preserve">9433594211; </t>
  </si>
  <si>
    <t>07/02/2018 23:52:42;07/02/2018 23:52:42;</t>
  </si>
  <si>
    <t>;long pauses, short answers, heavy fillers, local accent, grammar lapses, tenses, pron, college grad, ncce
;</t>
  </si>
  <si>
    <t>dead air, vernacular slips, fillers, grasping for words, having a hard time expressing, college grad, ncce</t>
  </si>
  <si>
    <t>Mortel</t>
  </si>
  <si>
    <t>Romana</t>
  </si>
  <si>
    <t>rona_mo9@yahoo.com</t>
  </si>
  <si>
    <t>Mark Amparo</t>
  </si>
  <si>
    <t>7/2/2018 10:12:43 PM</t>
  </si>
  <si>
    <t>297869</t>
  </si>
  <si>
    <t>9268663674</t>
  </si>
  <si>
    <t xml:space="preserve">Mark Amparo; </t>
  </si>
  <si>
    <t xml:space="preserve">9056288692; </t>
  </si>
  <si>
    <t>07/02/2018 23:54:00;07/02/2018 23:54:00;</t>
  </si>
  <si>
    <t>;dead air, vernacular slips, fillers, grasping for words, having a hard time expressing, college grad, ncce
;</t>
  </si>
  <si>
    <t>tenses issue, local accent, grasping for words, long pauses, fillers, grammar lapses, fluency, college grad, ncce</t>
  </si>
  <si>
    <t>Mirano</t>
  </si>
  <si>
    <t>Matildo</t>
  </si>
  <si>
    <t>jhenmiran14@gmail.com</t>
  </si>
  <si>
    <t>Adam Mirano</t>
  </si>
  <si>
    <t>7/2/2018 10:09:00 PM</t>
  </si>
  <si>
    <t>297868</t>
  </si>
  <si>
    <t>9983798121</t>
  </si>
  <si>
    <t xml:space="preserve">Adam Mirano; </t>
  </si>
  <si>
    <t xml:space="preserve">9396279439; </t>
  </si>
  <si>
    <t>07/02/2018 23:55:18;07/02/2018 23:55:18;</t>
  </si>
  <si>
    <t>;tenses issue, local accent, grasping for words, long pauses, fillers, grammar lapses, fluency, college grad, ncce
;</t>
  </si>
  <si>
    <t>pron, grammar lapses, tenses issue, idea gathering, fluency, college grad, ncce</t>
  </si>
  <si>
    <t>Hernandez</t>
  </si>
  <si>
    <t>Arlyn</t>
  </si>
  <si>
    <t>Sabalo</t>
  </si>
  <si>
    <t>arlynhernandez@yahoo.com</t>
  </si>
  <si>
    <t>Cecilia Hernandez</t>
  </si>
  <si>
    <t>7/2/2018 10:07:20 PM</t>
  </si>
  <si>
    <t>297867</t>
  </si>
  <si>
    <t>9354245982</t>
  </si>
  <si>
    <t xml:space="preserve">Cecilia Hernandez; </t>
  </si>
  <si>
    <t xml:space="preserve">9758511665; </t>
  </si>
  <si>
    <t>07/02/2018 23:56:50;07/02/2018 23:56:50;</t>
  </si>
  <si>
    <t>;pron, grammar lapses, tenses issue, idea gathering, fluency, college grad, ncce
;</t>
  </si>
  <si>
    <t>Adapter; poor comms; thick local accent; failed comms</t>
  </si>
  <si>
    <t>Domato</t>
  </si>
  <si>
    <t>Rakim</t>
  </si>
  <si>
    <t>Mauna</t>
  </si>
  <si>
    <t>rakim21@yahoo.com</t>
  </si>
  <si>
    <t>Helper</t>
  </si>
  <si>
    <t>ONLINE TALKPUSH - FACEBOOK</t>
  </si>
  <si>
    <t>Ram Almeria</t>
  </si>
  <si>
    <t>7/2/2018 11:19:35 AM</t>
  </si>
  <si>
    <t>297488</t>
  </si>
  <si>
    <t>76 Imperial St. Cubao Quezon City</t>
  </si>
  <si>
    <t>Cubao</t>
  </si>
  <si>
    <t>09398232305</t>
  </si>
  <si>
    <t>rakim21@gmail.com</t>
  </si>
  <si>
    <t>Adapter, FA - Comms thought organization, active listening, BV - Serbice, sentence cons, dead airs, company is have a, more better, I expecting</t>
  </si>
  <si>
    <t>Geron</t>
  </si>
  <si>
    <t>Jeron</t>
  </si>
  <si>
    <t>Domondon</t>
  </si>
  <si>
    <t>jeromgeron061595@gmail.com</t>
  </si>
  <si>
    <t>Irene Apelacio</t>
  </si>
  <si>
    <t>Sales Agent</t>
  </si>
  <si>
    <t>1 - 4 mos</t>
  </si>
  <si>
    <t>7/2/2018 12:12:37 PM</t>
  </si>
  <si>
    <t>Jerom</t>
  </si>
  <si>
    <t>297527</t>
  </si>
  <si>
    <t>639366704332</t>
  </si>
  <si>
    <t xml:space="preserve">Irene Apelacio; </t>
  </si>
  <si>
    <t xml:space="preserve">09954907581; </t>
  </si>
  <si>
    <t>Sh3, Good CommsWorked in TP for 23 mos; handled Virgin Mobile; RFL was because of Salary; worked in CVG for 5 mos; handled Paypal; was not regularized because of Metrics - AHT; worked in IBEX for 4 mos; handled AT&amp;T Advance Tech; RFL was because of salary dispute</t>
  </si>
  <si>
    <t xml:space="preserve">Rhene Angelica </t>
  </si>
  <si>
    <t>Versola</t>
  </si>
  <si>
    <t>gomezrheneangelica@gmail.com</t>
  </si>
  <si>
    <t>Rhene Rose Gomez</t>
  </si>
  <si>
    <t>Virgin Mobile, PayPal, AT&amp;T Tech</t>
  </si>
  <si>
    <t>7/2/2018 12:31:33 PM</t>
  </si>
  <si>
    <t>Rhene Angelica</t>
  </si>
  <si>
    <t>297542</t>
  </si>
  <si>
    <t>Tondo</t>
  </si>
  <si>
    <t>639274352669</t>
  </si>
  <si>
    <t>Cleofe</t>
  </si>
  <si>
    <t>Baroña</t>
  </si>
  <si>
    <t xml:space="preserve">Rhene Rose Gomez; </t>
  </si>
  <si>
    <t xml:space="preserve">09056623856; </t>
  </si>
  <si>
    <t xml:space="preserve">Sh3, Good Comms, Worked in TP for 23 mos; handled Virgin Mobile; RFL was because of Salary; worked in CVG for 5 mos; handled Paypal; was not regularized because of Metrics - AHT; worked in IBEX for 4 mos; handled AT&amp;T Advance Tech; RFL was because of salary dispute; good for endorsement, no commitment issues
(Ray.Almeria@vxi.com); Worked in TP for 23 mos; handled Virgin Mobile; RFL was because of Salary; worked in CVG for 5 mos; handled Paypal; was not regularized because of Metrics - AHT; worked in IBEX for 4 mos; handled AT&amp;T Advance Tech; RFL was because of salary dispute(Ray.Almeria@vxi.com); Worked in TP for 23 mos; handled Virgin Mobile; RFL was because of Salary; worked in CVG for 5 mos; handled Paypal; was not regularized because of Metrics - AHT; worked in IBEX for 4 mos; handled AT&amp;T Advance Tech; RFL was because of salary dispute; good for endorsement(Ray.Almeria@vxi.com); </t>
  </si>
  <si>
    <t>Adapter; poor comms; thought organization; sentence cons; local accent; stuttering all throughout the interview; gropes for words</t>
  </si>
  <si>
    <t>Banzon</t>
  </si>
  <si>
    <t>Dinalyn</t>
  </si>
  <si>
    <t>Dumangas</t>
  </si>
  <si>
    <t>lyn_banzon@yahoo.com</t>
  </si>
  <si>
    <t>Eric Dumangas</t>
  </si>
  <si>
    <t>7/2/2018 1:58:04 PM</t>
  </si>
  <si>
    <t>297609</t>
  </si>
  <si>
    <t>Navotas</t>
  </si>
  <si>
    <t>Tagoloan Ii</t>
  </si>
  <si>
    <t>639369525099</t>
  </si>
  <si>
    <t xml:space="preserve">Eric Dumangas; </t>
  </si>
  <si>
    <t xml:space="preserve">09279812774; </t>
  </si>
  <si>
    <t>Sh1; candidate just gave birth last June 15 via CS; candidate was advised by her doctor to take a rest for a month and she would be given a fit to work Certificate; active file; will pursue her application on July 15</t>
  </si>
  <si>
    <t>Ubas</t>
  </si>
  <si>
    <t>Suzanne</t>
  </si>
  <si>
    <t>Tremenio</t>
  </si>
  <si>
    <t>zanneubas18@gmail.com</t>
  </si>
  <si>
    <t>CVG</t>
  </si>
  <si>
    <t>7/2/2018 2:41:28 PM</t>
  </si>
  <si>
    <t>297646</t>
  </si>
  <si>
    <t>09493511651</t>
  </si>
  <si>
    <t xml:space="preserve">Sh3, good comms, currently working in AFNI for 3 years and 6 mos; handled Billing and sales; no plans to practice her profession; open to all account;  good for endorsement; </t>
  </si>
  <si>
    <t>Afos</t>
  </si>
  <si>
    <t>Veda Grace</t>
  </si>
  <si>
    <t>Paduada</t>
  </si>
  <si>
    <t>vhrouu_12@yahoo.com</t>
  </si>
  <si>
    <t>Roberto Afos</t>
  </si>
  <si>
    <t>281-7791</t>
  </si>
  <si>
    <t xml:space="preserve">Verizon, Online Gaming Account, Inbound/Outbound </t>
  </si>
  <si>
    <t>7/2/2018 3:09:27 PM</t>
  </si>
  <si>
    <t>297674</t>
  </si>
  <si>
    <t>0996009305</t>
  </si>
  <si>
    <t>Miriam</t>
  </si>
  <si>
    <t>Sebastian</t>
  </si>
  <si>
    <t xml:space="preserve">Roberto Afos; </t>
  </si>
  <si>
    <t xml:space="preserve">2817791; </t>
  </si>
  <si>
    <t xml:space="preserve">Sh3, good comms, currently working in AFNI for 3 years and 6 mos; handled Billing and sales; no plans to practice her profession; open to all account;  good for endorsement; (Ray.Almeria@vxi.com); Sh3, good comms, currently working in AFNI for 3 years and 6 mos; handled Billing and sales; no plans to practice her profession; open to all account;  good for endorsement; (Ray.Almeria@vxi.com); </t>
  </si>
  <si>
    <t>Adapter, poor comms; can converse but has a lot of grammar lapses (we offering, selling from people, they giving); sentence cons; thought organization</t>
  </si>
  <si>
    <t>Paular</t>
  </si>
  <si>
    <t>Mari Ericka Shane</t>
  </si>
  <si>
    <t>Pagsuyuin</t>
  </si>
  <si>
    <t>erickashanepaular@gmail.com</t>
  </si>
  <si>
    <t>Marilou Paular</t>
  </si>
  <si>
    <t>Travel Agency</t>
  </si>
  <si>
    <t>7/2/2018 5:18:20 PM</t>
  </si>
  <si>
    <t>297756</t>
  </si>
  <si>
    <t>09558562449</t>
  </si>
  <si>
    <t xml:space="preserve">Marilou Paular; </t>
  </si>
  <si>
    <t xml:space="preserve">09178081764; </t>
  </si>
  <si>
    <t>Adapter; average comms; had been a pre-school teacher for almost 3 years; no plans to teach again; open to all accounts; prefers tech; good for endorsement</t>
  </si>
  <si>
    <t>Jovilyn</t>
  </si>
  <si>
    <t>roque.jovilyn@gmail.com</t>
  </si>
  <si>
    <t>Blecilda Roque</t>
  </si>
  <si>
    <t>7/2/2018 6:00:55 PM</t>
  </si>
  <si>
    <t>297762</t>
  </si>
  <si>
    <t>0984590942</t>
  </si>
  <si>
    <t>Blecilda</t>
  </si>
  <si>
    <t>Mutoc</t>
  </si>
  <si>
    <t xml:space="preserve">Blecilda Roque; </t>
  </si>
  <si>
    <t xml:space="preserve">09198953792; </t>
  </si>
  <si>
    <t xml:space="preserve">Adapter; average comms; had been a pre-school teacher for almost 3 years; no plans to teach again; open to all accounts; prefers tech; good for endorsement(Ray.Almeria@vxi.com); Adapter; average comms; had been a pre-school teacher for almost 3 years; no plans to teach again; open to all accounts; prefers tech; good for endorsement(Ray.Almeria@vxi.com); </t>
  </si>
  <si>
    <t>starter. SVA usage. Systematic fillers. Having a hard time in expressing her thoughts. Strong P&amp;F and B&amp;V slips.</t>
  </si>
  <si>
    <t>Pamela Mae</t>
  </si>
  <si>
    <t>Jaron</t>
  </si>
  <si>
    <t>pamelamaedc30@gmail.com</t>
  </si>
  <si>
    <t>Edna Dela Cruz</t>
  </si>
  <si>
    <t>James Anthony Soriano</t>
  </si>
  <si>
    <t>7/3/2018 8:38:51 AM</t>
  </si>
  <si>
    <t>297895</t>
  </si>
  <si>
    <t>1441</t>
  </si>
  <si>
    <t>#90 Capt. Cruz St. Parada, Valenzuela City</t>
  </si>
  <si>
    <t>08/30/1998</t>
  </si>
  <si>
    <t>09366849266</t>
  </si>
  <si>
    <t>2927107</t>
  </si>
  <si>
    <t>34-7427892-3</t>
  </si>
  <si>
    <t>02-252246307-1</t>
  </si>
  <si>
    <t>121225007968</t>
  </si>
  <si>
    <t>pmlalax</t>
  </si>
  <si>
    <t>James Anthony V. Soriano</t>
  </si>
  <si>
    <t xml:space="preserve">Pamantasan ng lungsod ng Valenzuela; </t>
  </si>
  <si>
    <t xml:space="preserve">Poblacion II, Malinta Valenzuela City; </t>
  </si>
  <si>
    <t xml:space="preserve">BSBA Major in Marketing Management; </t>
  </si>
  <si>
    <t xml:space="preserve">04/27/2018; </t>
  </si>
  <si>
    <t xml:space="preserve">Edna J. Dela Cruz; </t>
  </si>
  <si>
    <t xml:space="preserve">09195757541; </t>
  </si>
  <si>
    <t xml:space="preserve">Ms. Jennifer Zabala; Ms. Maricris Malto; ; </t>
  </si>
  <si>
    <t xml:space="preserve">PLV Professor; PLV Professor; ; </t>
  </si>
  <si>
    <t xml:space="preserve">Pamantasan ng Lungsod ng Valenzuela; Pamantasan ng Lungsod ng Valenzuela; ; </t>
  </si>
  <si>
    <t xml:space="preserve">09275295481; 09228464183; ; </t>
  </si>
  <si>
    <t>no work exp. Grammar and tense lapses. Preposition usage. p/f/b/v slips</t>
  </si>
  <si>
    <t>Kaycee Lyn</t>
  </si>
  <si>
    <t>soriano.kayceelyn@gmail.com</t>
  </si>
  <si>
    <t>spongebobkaycee1!gmail.com</t>
  </si>
  <si>
    <t>Renilda Soriano</t>
  </si>
  <si>
    <t>Joan Roxas</t>
  </si>
  <si>
    <t>7/3/2018 8:41:00 AM</t>
  </si>
  <si>
    <t>297896</t>
  </si>
  <si>
    <t>1444</t>
  </si>
  <si>
    <t>22 F. Pascual St. Rincon Valenzuela City</t>
  </si>
  <si>
    <t>08/01/1998</t>
  </si>
  <si>
    <t>09651571448</t>
  </si>
  <si>
    <t>398-0510</t>
  </si>
  <si>
    <t>34-4585591-4</t>
  </si>
  <si>
    <t>491-931-323-000</t>
  </si>
  <si>
    <t>02-026922070-9</t>
  </si>
  <si>
    <t>121202237458</t>
  </si>
  <si>
    <t>spongebobkc1@gmail.com</t>
  </si>
  <si>
    <t>abcee.soriano</t>
  </si>
  <si>
    <t>Joann Elaine Roxas</t>
  </si>
  <si>
    <t>Joann Elaine S. Roxas</t>
  </si>
  <si>
    <t xml:space="preserve">Pamantasan ng Lungsod ng Valenzuela; </t>
  </si>
  <si>
    <t xml:space="preserve">Poblacion II Malinta, Valenzuela City; </t>
  </si>
  <si>
    <t xml:space="preserve">Bachelor of Science in Business Administration Major in Human Resource Development Management; </t>
  </si>
  <si>
    <t>Renilda</t>
  </si>
  <si>
    <t xml:space="preserve">Renilda M. Soriano; </t>
  </si>
  <si>
    <t xml:space="preserve">09983988894; </t>
  </si>
  <si>
    <t xml:space="preserve">Angeleca SJ. Villena; ; </t>
  </si>
  <si>
    <t xml:space="preserve">JPMAP Adviser/Professor; ; </t>
  </si>
  <si>
    <t xml:space="preserve">Pamantasan ng Lungsod ng Valenzuela; ; </t>
  </si>
  <si>
    <t xml:space="preserve">09334096171; ; </t>
  </si>
  <si>
    <t>pron slips. p/f/b/v/o/u/ tense and grammar lapses. Preposition usage</t>
  </si>
  <si>
    <t>Abel</t>
  </si>
  <si>
    <t>Rodella</t>
  </si>
  <si>
    <t>abelabegail0422@yahoo.com</t>
  </si>
  <si>
    <t>abbyabel04@yahoo.com</t>
  </si>
  <si>
    <t>Carissa Abel</t>
  </si>
  <si>
    <t>Dennisse Datario</t>
  </si>
  <si>
    <t>7/3/2018 8:56:35 AM</t>
  </si>
  <si>
    <t>abel</t>
  </si>
  <si>
    <t>abegail</t>
  </si>
  <si>
    <t>rodela</t>
  </si>
  <si>
    <t>297897</t>
  </si>
  <si>
    <t>3020</t>
  </si>
  <si>
    <t>blk 9 lot 16 palma st. lias marilao bulacan</t>
  </si>
  <si>
    <t>meycauayan bulacan</t>
  </si>
  <si>
    <t>04/22/1989</t>
  </si>
  <si>
    <t>Paco</t>
  </si>
  <si>
    <t>09753530524</t>
  </si>
  <si>
    <t>abbyabel042289@yahoo.com</t>
  </si>
  <si>
    <t>vxi employed</t>
  </si>
  <si>
    <t xml:space="preserve">st. Mary's college of meycauayan bulacan; </t>
  </si>
  <si>
    <t xml:space="preserve">nursing; </t>
  </si>
  <si>
    <t xml:space="preserve">10/26/2012; </t>
  </si>
  <si>
    <t>pilar</t>
  </si>
  <si>
    <t>andaya</t>
  </si>
  <si>
    <t xml:space="preserve">karissa abel; </t>
  </si>
  <si>
    <t xml:space="preserve">09167863306; </t>
  </si>
  <si>
    <t xml:space="preserve">Mr. Guiller Roque; Dennisse Datario; </t>
  </si>
  <si>
    <t xml:space="preserve">IT Consultant; Subject matter expert; </t>
  </si>
  <si>
    <t xml:space="preserve">Globe Telecom; VXI North EDSA Munoz; </t>
  </si>
  <si>
    <t xml:space="preserve">09175883718; 09329544566; </t>
  </si>
  <si>
    <t>R 100</t>
  </si>
  <si>
    <t>ncce. No sales exp. Preposition usage. SVA and tense lapses. Strong P&amp;F slips. o/a</t>
  </si>
  <si>
    <t>Analyn</t>
  </si>
  <si>
    <t>Gatchalian</t>
  </si>
  <si>
    <t>a0910907442@gmail.com</t>
  </si>
  <si>
    <t>Analyn G. De Guzman</t>
  </si>
  <si>
    <t>Henrich Tayos</t>
  </si>
  <si>
    <t>7/3/2018 9:10:28 AM</t>
  </si>
  <si>
    <t>analyn</t>
  </si>
  <si>
    <t>gatchalian</t>
  </si>
  <si>
    <t>297898</t>
  </si>
  <si>
    <t>pajo meycauayan bulacan</t>
  </si>
  <si>
    <t>meycauayan, bulacan</t>
  </si>
  <si>
    <t>Meycauayan City</t>
  </si>
  <si>
    <t>09365600187</t>
  </si>
  <si>
    <t>vxi employee</t>
  </si>
  <si>
    <t xml:space="preserve">St. Mary's College of Meycauayan Bulacan; </t>
  </si>
  <si>
    <t xml:space="preserve">Meycauayan Bulacan; </t>
  </si>
  <si>
    <t xml:space="preserve">Computer Secretary; </t>
  </si>
  <si>
    <t xml:space="preserve">03/27/1998; </t>
  </si>
  <si>
    <t xml:space="preserve">Liteon Semiconductor Campany; </t>
  </si>
  <si>
    <t xml:space="preserve">Hsinchu city Taiwan R.O.C; </t>
  </si>
  <si>
    <t xml:space="preserve">02/17/2004; </t>
  </si>
  <si>
    <t xml:space="preserve">03/20/2015; </t>
  </si>
  <si>
    <t>Gatchalain</t>
  </si>
  <si>
    <t xml:space="preserve">Heinrich tabios; </t>
  </si>
  <si>
    <t xml:space="preserve">09055783186; </t>
  </si>
  <si>
    <t xml:space="preserve">Dennisse Datario; Dennisse Datario; </t>
  </si>
  <si>
    <t xml:space="preserve">Subject matter expert; Subject matter expert; </t>
  </si>
  <si>
    <t xml:space="preserve">vxi north edsa; vxi north edsa; </t>
  </si>
  <si>
    <t xml:space="preserve">0932544566; 0932544566; </t>
  </si>
  <si>
    <t>Candidate was having a lot of hard time expressing; not able to expuond sentences; not able to construct complete sentences; systematic issues on pronunciation; grammar lapses; speaks in vernacular at times</t>
  </si>
  <si>
    <t>Nhel Bryn</t>
  </si>
  <si>
    <t>Españo</t>
  </si>
  <si>
    <t>mcbraindnhel@gmail.com</t>
  </si>
  <si>
    <t>Nhel Bryn Españo Ronquillo</t>
  </si>
  <si>
    <t>Sophia Añonuevo</t>
  </si>
  <si>
    <t>7/3/2018 9:05:27 AM</t>
  </si>
  <si>
    <t>RONQUILLO</t>
  </si>
  <si>
    <t>NHEL BRYN</t>
  </si>
  <si>
    <t>ESPAÑO</t>
  </si>
  <si>
    <t>297899</t>
  </si>
  <si>
    <t>LOT. 18 BLK. 41D MAYA-MAYA ST. COR. BLUE MARLIN ST.  BRGY. LONGOS, MALABON CITY</t>
  </si>
  <si>
    <t>NORTHERN SAMAR</t>
  </si>
  <si>
    <t>Al-Barka</t>
  </si>
  <si>
    <t>SAN JOSE NORTHERN SAMAR</t>
  </si>
  <si>
    <t>09/02/1996</t>
  </si>
  <si>
    <t>09096037232</t>
  </si>
  <si>
    <t>mcbryndenhel@gmail.com</t>
  </si>
  <si>
    <t>34-7681615-5</t>
  </si>
  <si>
    <t>02-027098411-9</t>
  </si>
  <si>
    <t>@nhel_bryn</t>
  </si>
  <si>
    <t xml:space="preserve">UNIVERSITY OF EASTERN PHILIPPINES; </t>
  </si>
  <si>
    <t xml:space="preserve">University Town, Catarman Northern Samar; </t>
  </si>
  <si>
    <t xml:space="preserve">Bachelor of Arts in Literature and Language Teaching; </t>
  </si>
  <si>
    <t xml:space="preserve">04/07/2017; </t>
  </si>
  <si>
    <t>EVELYN</t>
  </si>
  <si>
    <t>CAMPOSANO</t>
  </si>
  <si>
    <t xml:space="preserve">SOFIA ESAPÑO AÑONUEVO; </t>
  </si>
  <si>
    <t xml:space="preserve">AUNTIE; </t>
  </si>
  <si>
    <t xml:space="preserve">09288694404; </t>
  </si>
  <si>
    <t xml:space="preserve">; CHRISTIAN DEMATA TURLA; </t>
  </si>
  <si>
    <t xml:space="preserve">; SCHOOL TEACHER; </t>
  </si>
  <si>
    <t xml:space="preserve">; ST. JOSEPH ACADEMY, SAN JOSE N. SAMAR; </t>
  </si>
  <si>
    <t xml:space="preserve">; 09167376492; </t>
  </si>
  <si>
    <t>07/03/2018 12:16:28;07/03/2018 12:16:28;07/03/2018 12:16:50;</t>
  </si>
  <si>
    <t>;Candidate was having a lot of hard time expressing; not able to expuond sentences; not able to construct complete sentences; systematic issues on pronunciation; grammar lapses; speaks in vernacular at times
;;</t>
  </si>
  <si>
    <t>applied last June 25</t>
  </si>
  <si>
    <t>Jamon</t>
  </si>
  <si>
    <t>Ablihan</t>
  </si>
  <si>
    <t>troyjamon0816@yahoo.com</t>
  </si>
  <si>
    <t>troyjamon01@yahoo.com</t>
  </si>
  <si>
    <t>Teodora Jamon</t>
  </si>
  <si>
    <t>No ccx; Having a lot of hard time expressing her thoughts in English language; not able to expound; not able to complete her sentences; systematic issues on pronunciation</t>
  </si>
  <si>
    <t>Cerila</t>
  </si>
  <si>
    <t>Adriano</t>
  </si>
  <si>
    <t>cerilagarcia28@gmail.com</t>
  </si>
  <si>
    <t>Rommel Garcia</t>
  </si>
  <si>
    <t>1yr 9mos</t>
  </si>
  <si>
    <t>16mos</t>
  </si>
  <si>
    <t>adapter. College undergrad. Stutters from time to time. Tense lapses. Grammar lapses. Preposition usage</t>
  </si>
  <si>
    <t>Monte</t>
  </si>
  <si>
    <t>Jasmine</t>
  </si>
  <si>
    <t>Pacala</t>
  </si>
  <si>
    <t>imjajamonte@gmail.com</t>
  </si>
  <si>
    <t>Jasmine Monte</t>
  </si>
  <si>
    <t>Lorie Monte</t>
  </si>
  <si>
    <t>7/3/2018 9:51:17 AM</t>
  </si>
  <si>
    <t>MONTE</t>
  </si>
  <si>
    <t>JASMINE</t>
  </si>
  <si>
    <t>PACALA</t>
  </si>
  <si>
    <t>297903</t>
  </si>
  <si>
    <t>BLK. 33 C LOT 17 P2 A2 NAVOTAS CITY</t>
  </si>
  <si>
    <t>MAGUINDANAO</t>
  </si>
  <si>
    <t>SULTAN KUDARAT</t>
  </si>
  <si>
    <t>05/04/1997</t>
  </si>
  <si>
    <t>09663391045</t>
  </si>
  <si>
    <t>7093242</t>
  </si>
  <si>
    <t>34-6790950-5</t>
  </si>
  <si>
    <t>13000-15000</t>
  </si>
  <si>
    <t xml:space="preserve">UNIVERSITY OF THE EAST-CALOOCAN; </t>
  </si>
  <si>
    <t xml:space="preserve">SAMSON ROAD, CALOOCAN CITY; </t>
  </si>
  <si>
    <t>ROSITA</t>
  </si>
  <si>
    <t>QUILAPO</t>
  </si>
  <si>
    <t xml:space="preserve">MAUREEN GAMBOA; EULA CENIDOZA; VIRGINIA DE LEON; ; </t>
  </si>
  <si>
    <t xml:space="preserve">ACCOUNTANT; SENIOR SSOCIATE; PROFESSOR; ; </t>
  </si>
  <si>
    <t xml:space="preserve">DOTR; PWC BSP; UNIVERSITY OF THE EAST-CALOOCAN; ; </t>
  </si>
  <si>
    <t xml:space="preserve">; 09774215498; 09228369881; ; </t>
  </si>
  <si>
    <t>Patricia Lyn</t>
  </si>
  <si>
    <t>patricalynmv@gmail.com</t>
  </si>
  <si>
    <t>Patricia Lyn Victoria</t>
  </si>
  <si>
    <t>Dyana Lyn Victoria</t>
  </si>
  <si>
    <t>Catherine Gramata</t>
  </si>
  <si>
    <t>7/3/2018 9:43:38 AM</t>
  </si>
  <si>
    <t>297904</t>
  </si>
  <si>
    <t>Gatbuca, Calumpit, Bulacan</t>
  </si>
  <si>
    <t>08/10/1998</t>
  </si>
  <si>
    <t>09357191486</t>
  </si>
  <si>
    <t>patricialynmv@gmail.com</t>
  </si>
  <si>
    <t>patreeshaleen</t>
  </si>
  <si>
    <t>Kate Gramata</t>
  </si>
  <si>
    <t xml:space="preserve">Malolos, Bulacan; </t>
  </si>
  <si>
    <t xml:space="preserve">BS Management Economics; </t>
  </si>
  <si>
    <t>Dynalyn</t>
  </si>
  <si>
    <t xml:space="preserve">Dynalyn Victoria; </t>
  </si>
  <si>
    <t xml:space="preserve">09654364324; </t>
  </si>
  <si>
    <t xml:space="preserve">Senen Nino Pineda; John Pius Donado; ; ; </t>
  </si>
  <si>
    <t xml:space="preserve">Director; Instructor; ; ; </t>
  </si>
  <si>
    <t xml:space="preserve">Habi Education Lab,Malolos Bulacan; Bulacan State University, Malolos Bulacan; ; ; </t>
  </si>
  <si>
    <t xml:space="preserve">09178559971; 09351625545; ; ; </t>
  </si>
  <si>
    <t>07/03/2018 12:39:19;07/03/2018 12:39:19;07/03/2018 12:39:34;</t>
  </si>
  <si>
    <t>Candidate is good for endorsement; good comm skills; conversatn; highly trainable; no ccx; willing to start asap</t>
  </si>
  <si>
    <t>Salingsing</t>
  </si>
  <si>
    <t>Regina</t>
  </si>
  <si>
    <t>rsalingsing26@gmail.com</t>
  </si>
  <si>
    <t>Reg Salingsing</t>
  </si>
  <si>
    <t>Anne Salingsing</t>
  </si>
  <si>
    <t>Marlon joson</t>
  </si>
  <si>
    <t>7/3/2018 9:35:33 AM</t>
  </si>
  <si>
    <t>297906</t>
  </si>
  <si>
    <t>23 Gov F. Halili St.</t>
  </si>
  <si>
    <t>23 Gov F Halili St</t>
  </si>
  <si>
    <t>09777306680</t>
  </si>
  <si>
    <t>Anecita</t>
  </si>
  <si>
    <t xml:space="preserve">Anecita Salingsing; </t>
  </si>
  <si>
    <t xml:space="preserve">09995529781; </t>
  </si>
  <si>
    <t>07/03/2018 09:55:47;</t>
  </si>
  <si>
    <t>duplicate;</t>
  </si>
  <si>
    <t>Ehwell</t>
  </si>
  <si>
    <t>Lazarra</t>
  </si>
  <si>
    <t>santosehwell101@gmail.com</t>
  </si>
  <si>
    <t>Ehwell Lazarra Santos</t>
  </si>
  <si>
    <t>Edelyn Lazarra Santos</t>
  </si>
  <si>
    <t>Edelyn Santos</t>
  </si>
  <si>
    <t>7/3/2018 10:36:48 AM</t>
  </si>
  <si>
    <t>297914</t>
  </si>
  <si>
    <t>1044 (AB) Magalang St., Maunlad Homes, Caingin, City of Malolos, Bulacan</t>
  </si>
  <si>
    <t>09555397192</t>
  </si>
  <si>
    <t>044-305-3200</t>
  </si>
  <si>
    <t>3475275344</t>
  </si>
  <si>
    <t>210255663288</t>
  </si>
  <si>
    <t>121224368553</t>
  </si>
  <si>
    <t>ehw.ls</t>
  </si>
  <si>
    <t>19, 000.00</t>
  </si>
  <si>
    <t xml:space="preserve">City of Malolos, Bulacan; </t>
  </si>
  <si>
    <t xml:space="preserve">Bachelor of Secondary Education ; </t>
  </si>
  <si>
    <t>Casoy</t>
  </si>
  <si>
    <t xml:space="preserve">Edelyn Lazarra Santos; </t>
  </si>
  <si>
    <t xml:space="preserve">09066628092; </t>
  </si>
  <si>
    <t xml:space="preserve">Jennylyn Dayoan; Edelyn Lazarra Santos; </t>
  </si>
  <si>
    <t xml:space="preserve">Teacher; Agent; </t>
  </si>
  <si>
    <t xml:space="preserve">BES, City of Malolos, BUlacan; VXI; </t>
  </si>
  <si>
    <t xml:space="preserve">09352830048; 09066628092; </t>
  </si>
  <si>
    <t>R 67</t>
  </si>
  <si>
    <t>Offer Decline</t>
  </si>
  <si>
    <t>07/03/2018 13:54:58;07/03/2018 13:54:58;07/03/2018 13:55:19;</t>
  </si>
  <si>
    <t>Alagos</t>
  </si>
  <si>
    <t>Luis</t>
  </si>
  <si>
    <t>alagosjayson07@gmail.com</t>
  </si>
  <si>
    <t>Jayson Alagos</t>
  </si>
  <si>
    <t>Jocelyn Alagos</t>
  </si>
  <si>
    <t>Aimee Carreon</t>
  </si>
  <si>
    <t>7/3/2018 10:34:53 AM</t>
  </si>
  <si>
    <t>297913</t>
  </si>
  <si>
    <t>#28 Delos Santos Compound Bukid Malinta Valenzuela City</t>
  </si>
  <si>
    <t>09971400229</t>
  </si>
  <si>
    <t>34-7427914-7</t>
  </si>
  <si>
    <t>02-251268159-3</t>
  </si>
  <si>
    <t>121224998170</t>
  </si>
  <si>
    <t>Amy Carreon / 220334</t>
  </si>
  <si>
    <t xml:space="preserve">Malinta Elementary School / Malinta National Highschool / Pamantasan ng Lungsod ng Valenzuela; </t>
  </si>
  <si>
    <t>Guardian</t>
  </si>
  <si>
    <t xml:space="preserve">Jocelyn Alagos; </t>
  </si>
  <si>
    <t xml:space="preserve">09654366930; </t>
  </si>
  <si>
    <t xml:space="preserve">Jonathan Yu; Amy Carreon; </t>
  </si>
  <si>
    <t xml:space="preserve">Marketing ; Customer Service Representative; </t>
  </si>
  <si>
    <t xml:space="preserve">Allied Care Expert Medical Center - Valenzuela; VXI - Quezon City; </t>
  </si>
  <si>
    <t xml:space="preserve">09228799246; ; </t>
  </si>
  <si>
    <t>R 42</t>
  </si>
  <si>
    <t>R 50</t>
  </si>
  <si>
    <t>07/03/2018 13:18:36;07/03/2018 13:18:36;07/03/2018 13:19:11;</t>
  </si>
  <si>
    <t>Kristine Ng</t>
  </si>
  <si>
    <t xml:space="preserve">Grad; starter; average comms; trainable; has heavy fillers but workable; </t>
  </si>
  <si>
    <t>Magat</t>
  </si>
  <si>
    <t>Hans Karl</t>
  </si>
  <si>
    <t>Rennison</t>
  </si>
  <si>
    <t>hanskarl.magat@gmail.com</t>
  </si>
  <si>
    <t>hans.magat.1</t>
  </si>
  <si>
    <t>7/3/2018 10:55:27 AM</t>
  </si>
  <si>
    <t>297917</t>
  </si>
  <si>
    <t>768. P. Reyes St. Poblacion, Pulilan, Bulacan</t>
  </si>
  <si>
    <t>Kabuntalan</t>
  </si>
  <si>
    <t>Pulilan</t>
  </si>
  <si>
    <t>09166603521</t>
  </si>
  <si>
    <t>0443600298</t>
  </si>
  <si>
    <t>3476360135</t>
  </si>
  <si>
    <t>hanskarll</t>
  </si>
  <si>
    <t xml:space="preserve">St. Dominic Academy; Bulacan State University; </t>
  </si>
  <si>
    <t xml:space="preserve">Pulilan, Bulacan; Malolos, Bulacan; </t>
  </si>
  <si>
    <t xml:space="preserve">03/28/2014; 06/21/2018; </t>
  </si>
  <si>
    <t>Viñas</t>
  </si>
  <si>
    <t xml:space="preserve">Marrione C. Rotaquio; ; </t>
  </si>
  <si>
    <t xml:space="preserve">Bulacan State University, Malolos, Bulacan; ; </t>
  </si>
  <si>
    <t xml:space="preserve">Moved from JobId:153 by Jan.Pintason@vxi.com(Jan.Pintason@vxi.com); For Central(Hillarie.Reyes@vxi.com); Grad; starter; average comms; trainable; has heavy fillers but workable; 
(Hillarie.Reyes@vxi.com); </t>
  </si>
  <si>
    <t xml:space="preserve">Average comms; grad; can start ASAP; Concentrix Amazon CSR/TSR 23mos, Accenture AT&amp;T 3 mosand OI Wireless 19mos </t>
  </si>
  <si>
    <t>Falquerabao</t>
  </si>
  <si>
    <t>Jared Kim</t>
  </si>
  <si>
    <t>Famadico</t>
  </si>
  <si>
    <t>falquerabaojaredkim@yahoo.com</t>
  </si>
  <si>
    <t>jared.falquerabao@yahoo.com</t>
  </si>
  <si>
    <t xml:space="preserve">Charlie F. Falquerabao Jr. </t>
  </si>
  <si>
    <t>7/3/2018 10:58:47 AM</t>
  </si>
  <si>
    <t>297919</t>
  </si>
  <si>
    <t>N303 El Pueblo, Bagbag, QC</t>
  </si>
  <si>
    <t>Montemayor, Naujan, Oriental Mindoro</t>
  </si>
  <si>
    <t>11/27/1993</t>
  </si>
  <si>
    <t>Naujan</t>
  </si>
  <si>
    <t>Filipio</t>
  </si>
  <si>
    <t>09087191504</t>
  </si>
  <si>
    <t>3445808097</t>
  </si>
  <si>
    <t>318673059000</t>
  </si>
  <si>
    <t>030256178668</t>
  </si>
  <si>
    <t>love the industry, it is challenging</t>
  </si>
  <si>
    <t>23-25K</t>
  </si>
  <si>
    <t>Micahel Angelo Enriquez</t>
  </si>
  <si>
    <t xml:space="preserve">New Era University; Masaguing NHS; </t>
  </si>
  <si>
    <t xml:space="preserve">No. 9 Central Ave., New Era, Q. C.; Masaguing, Naujan, Oriental Mindoro; </t>
  </si>
  <si>
    <t xml:space="preserve">BS- Psychology; Leadership Award; </t>
  </si>
  <si>
    <t xml:space="preserve">04/09/2014; 03/31/2010; </t>
  </si>
  <si>
    <t xml:space="preserve">Concentrix; Accenture; </t>
  </si>
  <si>
    <t xml:space="preserve">Sm west Bldg. 8F; Global 1 Bldg., Eastwood, Q.C; </t>
  </si>
  <si>
    <t xml:space="preserve">09272672683; </t>
  </si>
  <si>
    <t xml:space="preserve">Customer Service; Workforce; </t>
  </si>
  <si>
    <t xml:space="preserve">Amazon.com-Retail, Amazon.com-Kindle; AT&amp;T and OI Wireless; </t>
  </si>
  <si>
    <t xml:space="preserve">06/06/2016; 07/28/2014; </t>
  </si>
  <si>
    <t xml:space="preserve">05/31/2018; 05/15/2016; </t>
  </si>
  <si>
    <t xml:space="preserve">Career Growth; Proximity; </t>
  </si>
  <si>
    <t xml:space="preserve">18K-23K; 14K- 17K; </t>
  </si>
  <si>
    <t>Rosalina</t>
  </si>
  <si>
    <t>Fabellon</t>
  </si>
  <si>
    <t xml:space="preserve">Charlie F. Falquerabao Jr. ; </t>
  </si>
  <si>
    <t xml:space="preserve">09952301456; </t>
  </si>
  <si>
    <t xml:space="preserve">Bhey Bien Caballero; Dennis Villaflores; </t>
  </si>
  <si>
    <t xml:space="preserve">SME; SME; </t>
  </si>
  <si>
    <t xml:space="preserve">Concentrix / Sm west Bldg. 8F; Concentrix / Sm west Bldg. 8F; </t>
  </si>
  <si>
    <t xml:space="preserve">09272672683; 09167728609; </t>
  </si>
  <si>
    <t xml:space="preserve">Average comms; grad; can start ASAP; Concentrix Amazon CSR/TSR 23mos, Accenture AT&amp;T 3 mosand OI Wireless 19mos (Hillarie.Reyes@vxi.com); For DTV ACE(Hillarie.Reyes@vxi.com); </t>
  </si>
  <si>
    <t>Good for endorsement; 7mos in SPI handling local account; average comm skills; willing to start immediately</t>
  </si>
  <si>
    <t>Casador</t>
  </si>
  <si>
    <t>Giezi</t>
  </si>
  <si>
    <t>Baldonado</t>
  </si>
  <si>
    <t>gz.b@yahoo.com</t>
  </si>
  <si>
    <t>gz baldonado casador</t>
  </si>
  <si>
    <t>7mos</t>
  </si>
  <si>
    <t>Genesis Dadizon</t>
  </si>
  <si>
    <t>ATT Blue QC 01</t>
  </si>
  <si>
    <t>7/3/2018 11:11:13 AM</t>
  </si>
  <si>
    <t>casador</t>
  </si>
  <si>
    <t>giezi</t>
  </si>
  <si>
    <t>baldonado</t>
  </si>
  <si>
    <t>297922</t>
  </si>
  <si>
    <t>tower 1 3709 mezza residences quezon city</t>
  </si>
  <si>
    <t>Datu Unsay</t>
  </si>
  <si>
    <t>mitay 1 mpulang lupa pandi bulacan</t>
  </si>
  <si>
    <t>08/29/1998</t>
  </si>
  <si>
    <t>09283933004</t>
  </si>
  <si>
    <t>3540357</t>
  </si>
  <si>
    <t>3466213959</t>
  </si>
  <si>
    <t>gz_baldonadocasador</t>
  </si>
  <si>
    <t>referred by genisis dadison/251863</t>
  </si>
  <si>
    <t>genisis dadizon</t>
  </si>
  <si>
    <t xml:space="preserve">national university ; </t>
  </si>
  <si>
    <t xml:space="preserve">jhocson sampaloc manila ; </t>
  </si>
  <si>
    <t xml:space="preserve">bs accountancy; </t>
  </si>
  <si>
    <t xml:space="preserve">10/31/2016; </t>
  </si>
  <si>
    <t xml:space="preserve">Spi crm; </t>
  </si>
  <si>
    <t xml:space="preserve">welcome rotonda quezon city; </t>
  </si>
  <si>
    <t xml:space="preserve">smart; </t>
  </si>
  <si>
    <t xml:space="preserve">11/06/2017; </t>
  </si>
  <si>
    <t>amelita</t>
  </si>
  <si>
    <t>pasilan</t>
  </si>
  <si>
    <t xml:space="preserve">ginalyn panolin ; cynthia baldonado; maynard orbista villojan; </t>
  </si>
  <si>
    <t xml:space="preserve">supervisor; manager ; manager; </t>
  </si>
  <si>
    <t xml:space="preserve">cheese cake etc/ banawe quezon city; avon /mapulang lupa pandi bulacan ; cheesecake etc./banawe quezon city; </t>
  </si>
  <si>
    <t xml:space="preserve">09174435388; 09352624098; 09055718084; </t>
  </si>
  <si>
    <t xml:space="preserve">Moved from JobId:153 by Jan.Pintason@vxi.com(Jan.Pintason@vxi.com); Good for endorsement(marlon.joson@vxi.com); Good for endorsement(marlon.joson@vxi.com); </t>
  </si>
  <si>
    <t>vernacular, poor sentence construction,SVA errors and tense lapses, fillers, local accent</t>
  </si>
  <si>
    <t>Macazo</t>
  </si>
  <si>
    <t>macazo_angelo@yahoo.com</t>
  </si>
  <si>
    <t>Carlos Macazo Sr.</t>
  </si>
  <si>
    <t>Bank Teller</t>
  </si>
  <si>
    <t>Bryan Batungan</t>
  </si>
  <si>
    <t>297930</t>
  </si>
  <si>
    <t>01/03/1979</t>
  </si>
  <si>
    <t>0939169905</t>
  </si>
  <si>
    <t>4561770</t>
  </si>
  <si>
    <t>09975864383</t>
  </si>
  <si>
    <t>Bryan Batuhan</t>
  </si>
  <si>
    <t xml:space="preserve">Colegio de San Lorenzo; </t>
  </si>
  <si>
    <t xml:space="preserve">Congressional Ave.; </t>
  </si>
  <si>
    <t xml:space="preserve">BSBA(CBIS); </t>
  </si>
  <si>
    <t>Purita</t>
  </si>
  <si>
    <t xml:space="preserve">Carlos Macazo Sr.; </t>
  </si>
  <si>
    <t xml:space="preserve">4561770; </t>
  </si>
  <si>
    <t xml:space="preserve">Menchu Palma; ; </t>
  </si>
  <si>
    <t xml:space="preserve">HR Officer; ; </t>
  </si>
  <si>
    <t xml:space="preserve">AUB / JN Building Ortigas; ; </t>
  </si>
  <si>
    <t xml:space="preserve">6313333/221; ; </t>
  </si>
  <si>
    <t>07/03/2018 13:17:43;07/03/2018 13:17:43;</t>
  </si>
  <si>
    <t>salimah.ayangwa@vxi.com;salimah.ayangwa@vxi.com;</t>
  </si>
  <si>
    <t>;vernacular, poor sentence construction,SVA errors and tense lapses, fillers, local accent;</t>
  </si>
  <si>
    <t>Starter; grad; Pron lapses; poor sentence construction; local accent;  low vocabs</t>
  </si>
  <si>
    <t>Lubong</t>
  </si>
  <si>
    <t>James</t>
  </si>
  <si>
    <t>Bagood</t>
  </si>
  <si>
    <t>ricopubz@gmail.com</t>
  </si>
  <si>
    <t>Jordy Lubong</t>
  </si>
  <si>
    <t>Lester Mallari</t>
  </si>
  <si>
    <t>7/3/2018 11:04:58 AM</t>
  </si>
  <si>
    <t>297928</t>
  </si>
  <si>
    <t>Apolonio Samson Quezon City</t>
  </si>
  <si>
    <t>09550260593</t>
  </si>
  <si>
    <t>ricolubz@gmail.com</t>
  </si>
  <si>
    <t>referred by an employee</t>
  </si>
  <si>
    <t xml:space="preserve">Lady Of Lourdes College; </t>
  </si>
  <si>
    <t xml:space="preserve">BSBA major in  Marketing; </t>
  </si>
  <si>
    <t xml:space="preserve">03/12/2018; </t>
  </si>
  <si>
    <t>Rosita</t>
  </si>
  <si>
    <t>Edago</t>
  </si>
  <si>
    <t xml:space="preserve">Jordy Lubong; </t>
  </si>
  <si>
    <t xml:space="preserve">09173514195; </t>
  </si>
  <si>
    <t xml:space="preserve">Ronald Mauricio; Lester Mallari; </t>
  </si>
  <si>
    <t xml:space="preserve">Professor; CSR; </t>
  </si>
  <si>
    <t xml:space="preserve">lady of lourdes college caybiga caloocan city; VXI Quezon City; </t>
  </si>
  <si>
    <t xml:space="preserve">09331345561; 09154901896; </t>
  </si>
  <si>
    <t>07/03/2018 13:19:33;07/03/2018 13:19:33;</t>
  </si>
  <si>
    <t>;Starter; grad; Pron lapses; poor sentence construction; local accent;  low vocabs
;</t>
  </si>
  <si>
    <t>vernacular, thick local accent, incomrpehensible at iems, short answers, dead air, tense lapses.</t>
  </si>
  <si>
    <t>Erpelo</t>
  </si>
  <si>
    <t>Ace Vincent</t>
  </si>
  <si>
    <t>Nuesca</t>
  </si>
  <si>
    <t>acevincenterpelo@gmail.com</t>
  </si>
  <si>
    <t>facebook.com/acevincent20</t>
  </si>
  <si>
    <t>Edgar Allan Erpelo</t>
  </si>
  <si>
    <t>7/3/2018 11:13:46 AM</t>
  </si>
  <si>
    <t>297931</t>
  </si>
  <si>
    <t>2518</t>
  </si>
  <si>
    <t>58, Barangay Rd, Rimos 3, Luna, La Union</t>
  </si>
  <si>
    <t>LA UNION</t>
  </si>
  <si>
    <t>05/17/1997</t>
  </si>
  <si>
    <t>San Fernando City</t>
  </si>
  <si>
    <t>9109648332</t>
  </si>
  <si>
    <t>01-2805640-2</t>
  </si>
  <si>
    <t>0502-5689-9423</t>
  </si>
  <si>
    <t>CT</t>
  </si>
  <si>
    <t xml:space="preserve">Saint Louis College; Santa Catalina Academy; </t>
  </si>
  <si>
    <t xml:space="preserve">Carlatan,San Fernando, La Union, 2500; Victoria, Luna, La Union, 2518; </t>
  </si>
  <si>
    <t xml:space="preserve">Bachelor of Science in Information Technology; N/A; </t>
  </si>
  <si>
    <t xml:space="preserve">06/05/2018; 05/26/2014; </t>
  </si>
  <si>
    <t>Florencia</t>
  </si>
  <si>
    <t>Gagtan</t>
  </si>
  <si>
    <t xml:space="preserve">Edgar Allan Erpelo; </t>
  </si>
  <si>
    <t xml:space="preserve">09070718180; </t>
  </si>
  <si>
    <t xml:space="preserve">Jeanely A. Esperanza, MIT; Albert H. Subang, MIT; Marie Ann G. Fontanilla; </t>
  </si>
  <si>
    <t xml:space="preserve">IT Head; College Instructor; College Instructor; </t>
  </si>
  <si>
    <t xml:space="preserve">Saint Louis College - Carlatan, San Fernando, La Union; Saint Louis College - Carlatan, San Fernando, La Union; Saint Louis College - Carlatan, San Fernando, La Union; </t>
  </si>
  <si>
    <t xml:space="preserve">072 242 5536; 072 242 5536; 09214322443; </t>
  </si>
  <si>
    <t>07/03/2018 13:38:00;07/03/2018 13:38:00;</t>
  </si>
  <si>
    <t>;vernacular, thick local accent, incomrpehensible at iems, short answers, dead air, tense lapses.;</t>
  </si>
  <si>
    <t>tense lapses, poor sentence constructionm transition slips, p/f, b/v, a/u pronun slips. looking for sundays off low vocab,</t>
  </si>
  <si>
    <t>Irish</t>
  </si>
  <si>
    <t>Iaguilarbonifacio@gmail.com</t>
  </si>
  <si>
    <t>Carmencita Aguilar</t>
  </si>
  <si>
    <t>HR Officer</t>
  </si>
  <si>
    <t>7/3/2018 11:46:11 AM</t>
  </si>
  <si>
    <t>297946</t>
  </si>
  <si>
    <t>Residencia De Muzon , SJDM, Bulacan</t>
  </si>
  <si>
    <t>09352713818</t>
  </si>
  <si>
    <t>093527175552</t>
  </si>
  <si>
    <t xml:space="preserve">STI College Novaliches; </t>
  </si>
  <si>
    <t xml:space="preserve">BSBAOM; </t>
  </si>
  <si>
    <t xml:space="preserve">05/26/2011; </t>
  </si>
  <si>
    <t xml:space="preserve">The WOW Group; </t>
  </si>
  <si>
    <t xml:space="preserve">Edsa Balintawak; </t>
  </si>
  <si>
    <t xml:space="preserve">Human Resource; </t>
  </si>
  <si>
    <t xml:space="preserve">04/06/2015; </t>
  </si>
  <si>
    <t>Ma. Charmaine</t>
  </si>
  <si>
    <t>Sisante</t>
  </si>
  <si>
    <t xml:space="preserve">Carmencita Aguilar; </t>
  </si>
  <si>
    <t xml:space="preserve">Grand mother; </t>
  </si>
  <si>
    <t xml:space="preserve">09994905105; </t>
  </si>
  <si>
    <t xml:space="preserve">Dexter Florece; Ernalyn Cordero; Divine Juson; ; </t>
  </si>
  <si>
    <t xml:space="preserve">Teacher; Sr, HR ; HR Manager; ; </t>
  </si>
  <si>
    <t xml:space="preserve">Calvary Christian Academy; Savory; Torus Export; ; </t>
  </si>
  <si>
    <t xml:space="preserve">09126928887; 09055177829; 09178741632; ; </t>
  </si>
  <si>
    <t>07/03/2018 13:31:13;07/03/2018 13:31:13;</t>
  </si>
  <si>
    <t>;tense lapses, poor sentence constructionm transition slips, p/f, b/v, a/u pronun slips. looking for sundays off low vocab,;</t>
  </si>
  <si>
    <t>SVA errors and tense apses, thick local accent, mumbles, low vocab, pronun slips, t/th/p/f, b/v,e/i.s/z, a.o,a rticle slips</t>
  </si>
  <si>
    <t>Barawidan</t>
  </si>
  <si>
    <t>Mary Rose</t>
  </si>
  <si>
    <t>Dimatulac</t>
  </si>
  <si>
    <t>maryrosebarawidan@gmail.com</t>
  </si>
  <si>
    <t>Ricardo D. Barawidan</t>
  </si>
  <si>
    <t>Field TSR</t>
  </si>
  <si>
    <t>7/3/2018 11:17:00 AM</t>
  </si>
  <si>
    <t xml:space="preserve">Barawidan </t>
  </si>
  <si>
    <t>297941</t>
  </si>
  <si>
    <t>Carmen De Luna Street, Longos Malolos Bulacan</t>
  </si>
  <si>
    <t>09464996092</t>
  </si>
  <si>
    <t>Company's Banner</t>
  </si>
  <si>
    <t>Kevin Razo</t>
  </si>
  <si>
    <t xml:space="preserve">La Consolacion University Philippines; Calumpit National High School ; </t>
  </si>
  <si>
    <t xml:space="preserve">Malolos Bulacan; San Marcos Calumpang Calumpit Bulacan; </t>
  </si>
  <si>
    <t xml:space="preserve">Bachelor of Science in Information Technology; HS; </t>
  </si>
  <si>
    <t xml:space="preserve">05/27/2017; 03/01/2013; </t>
  </si>
  <si>
    <t xml:space="preserve">Sampaguita </t>
  </si>
  <si>
    <t>De Chaves</t>
  </si>
  <si>
    <t xml:space="preserve">Ricardo D. Barawidan; </t>
  </si>
  <si>
    <t xml:space="preserve">09464996092; </t>
  </si>
  <si>
    <t>07/03/2018 14:03:23;07/03/2018 14:03:23;</t>
  </si>
  <si>
    <t>;SVA errors and tense apses, thick local accent, mumbles, low vocab, pronun slips, t/th/p/f, b/v,e/i.s/z, a.o,a rticle slips;</t>
  </si>
  <si>
    <t xml:space="preserve">Lives in Pasig; Good comms; 3UG; can start ASAP; 24/7 Time Warner 16mos, Telus Comwave 29mos, 
Teletech mobile data/service TSR 10mos, 
KGB Text1818 nonvoice CSR 4mos, West Contact Services Yahoo Personals nonvoice CSR 4mos </t>
  </si>
  <si>
    <t>Alejandro</t>
  </si>
  <si>
    <t>deleon_alejandro82@yahoo.com</t>
  </si>
  <si>
    <t>Marcy Atoban</t>
  </si>
  <si>
    <t>7/3/2018 11:25:41 AM</t>
  </si>
  <si>
    <t>de Leon</t>
  </si>
  <si>
    <t>297944</t>
  </si>
  <si>
    <t>#105 M. H. del Pilar St. Brgy Santo Tomas Pasig City</t>
  </si>
  <si>
    <t>09152311428</t>
  </si>
  <si>
    <t xml:space="preserve">FEATI University; </t>
  </si>
  <si>
    <t xml:space="preserve">10/31/2006; </t>
  </si>
  <si>
    <t xml:space="preserve">24x7; </t>
  </si>
  <si>
    <t xml:space="preserve">01/29/2017; </t>
  </si>
  <si>
    <t xml:space="preserve">05/15/2018; </t>
  </si>
  <si>
    <t xml:space="preserve">24,000.00; </t>
  </si>
  <si>
    <t>Merlina</t>
  </si>
  <si>
    <t xml:space="preserve">Marcy Atoban; </t>
  </si>
  <si>
    <t xml:space="preserve">09266840921; </t>
  </si>
  <si>
    <t xml:space="preserve">Good comms; 3UG; can start ASAP; 24/7 Time Warner 16mos, Telus Comwave 29mos, 
Teletech mobile data/service TSR 10mos, 
KGB Text1818 nonvoice CSR 4mos, West Contact Services Yahoo Personals nonvoice CSR 4mos (Hillarie.Reyes@vxi.com); For R&amp;M-MKT(Hillarie.Reyes@vxi.com); </t>
  </si>
  <si>
    <t>preposition slips, p/f, bv/, article slips, gropes for words, had a hard time expressing self, SVA errors. pronun slips, fragmented,</t>
  </si>
  <si>
    <t>Deloria</t>
  </si>
  <si>
    <t>Clarieza</t>
  </si>
  <si>
    <t>deloriaclarz@gmail.com</t>
  </si>
  <si>
    <t>deloriaclarieza03@yahoo.com</t>
  </si>
  <si>
    <t>Cornelia Deloria</t>
  </si>
  <si>
    <t>Gladys Geva</t>
  </si>
  <si>
    <t>7/3/2018 12:21:33 PM</t>
  </si>
  <si>
    <t>297962</t>
  </si>
  <si>
    <t>-L Honorio Apt. Marilao, Bulacan</t>
  </si>
  <si>
    <t>04/03/1997</t>
  </si>
  <si>
    <t>09265877684</t>
  </si>
  <si>
    <t>Gladys geva</t>
  </si>
  <si>
    <t xml:space="preserve">World Citi Colleges; </t>
  </si>
  <si>
    <t xml:space="preserve">Caloocan Cirt; </t>
  </si>
  <si>
    <t xml:space="preserve">BS Tourism Management; </t>
  </si>
  <si>
    <t xml:space="preserve">06/06/2018; </t>
  </si>
  <si>
    <t>Cornelia</t>
  </si>
  <si>
    <t xml:space="preserve">Cornelia Deloria; </t>
  </si>
  <si>
    <t xml:space="preserve">09059393045; </t>
  </si>
  <si>
    <t xml:space="preserve">Alfredo Hidalgo; Gladys Geva; </t>
  </si>
  <si>
    <t xml:space="preserve">Pastor; csr; </t>
  </si>
  <si>
    <t xml:space="preserve">Walk With Jesus Ministry; VXI; </t>
  </si>
  <si>
    <t xml:space="preserve">09239112002; none; </t>
  </si>
  <si>
    <t>07/03/2018 14:11:52;07/03/2018 14:11:52;</t>
  </si>
  <si>
    <t>;preposition slips, p/f, bv/, article slips, gropes for words, had a hard time expressing self, SVA errors. pronun slips, fragmented,;</t>
  </si>
  <si>
    <t>Formento</t>
  </si>
  <si>
    <t>Angelica Glenn</t>
  </si>
  <si>
    <t>formento904@gmail.com</t>
  </si>
  <si>
    <t>angelicaformento19@yahoo.com</t>
  </si>
  <si>
    <t>Glenda Formento</t>
  </si>
  <si>
    <t>7/3/2018 11:43:16 AM</t>
  </si>
  <si>
    <t>297952</t>
  </si>
  <si>
    <t>#65 Fort Santiago St, Brgy Alicia,Quezon City</t>
  </si>
  <si>
    <t>#65 Fort Santiago St, Brgy Alicia, Quezon City</t>
  </si>
  <si>
    <t>12/12/1997</t>
  </si>
  <si>
    <t>09397667693</t>
  </si>
  <si>
    <t>9397667693</t>
  </si>
  <si>
    <t>34-7688515-7</t>
  </si>
  <si>
    <t>714855054</t>
  </si>
  <si>
    <t>HRID#251801</t>
  </si>
  <si>
    <t xml:space="preserve">World Citi Aeronautical and Technological College; </t>
  </si>
  <si>
    <t xml:space="preserve">BS in Tourism Management; </t>
  </si>
  <si>
    <t>Fortajada</t>
  </si>
  <si>
    <t xml:space="preserve">Glenda Formento; </t>
  </si>
  <si>
    <t xml:space="preserve">09085848075; </t>
  </si>
  <si>
    <t xml:space="preserve">Emmanuel Jour De Ian C. Santander; Gladys Geva; </t>
  </si>
  <si>
    <t xml:space="preserve">Technical Records Supervisor; ; </t>
  </si>
  <si>
    <t xml:space="preserve">Cebu Pacific; VXI; </t>
  </si>
  <si>
    <t xml:space="preserve">+6328027000 loc 6484; ; </t>
  </si>
  <si>
    <t>07/03/2018 14:37:44;07/03/2018 14:37:44;07/03/2018 14:38:02;</t>
  </si>
  <si>
    <t>Starter; SHS Pron lapses; poor sentence construction; local accent;  low vocabs</t>
  </si>
  <si>
    <t>Areno</t>
  </si>
  <si>
    <t>Reymarc</t>
  </si>
  <si>
    <t>Saturnino</t>
  </si>
  <si>
    <t>reymarcareno11@gmail.com</t>
  </si>
  <si>
    <t>7/3/2018 12:08:37 PM</t>
  </si>
  <si>
    <t>297960</t>
  </si>
  <si>
    <t>#71 Bayugo Meycauayan City Bulacan</t>
  </si>
  <si>
    <t>Meycauayan Bulacan</t>
  </si>
  <si>
    <t>06/11/2000</t>
  </si>
  <si>
    <t>09058631743</t>
  </si>
  <si>
    <t>7,000</t>
  </si>
  <si>
    <t xml:space="preserve">ACLC college of meycauayan; </t>
  </si>
  <si>
    <t xml:space="preserve">Banga, Meycauayan City Bulacan; </t>
  </si>
  <si>
    <t xml:space="preserve">Accounting, Business and Management; </t>
  </si>
  <si>
    <t>Delfin</t>
  </si>
  <si>
    <t xml:space="preserve">Moved from JobId:153 by Yawkheen.samson@vxi.com(Yawkheen.samson@vxi.com); </t>
  </si>
  <si>
    <t>07/03/2018 14:31:27;07/03/2018 14:31:28;</t>
  </si>
  <si>
    <t>;Starter; SHS Pron lapses; poor sentence construction; local accent;  low vocabs
;</t>
  </si>
  <si>
    <t>low tech skills; 0% typing accuracy; speaks when I'm still not done talking; local accent; SVA; pron lapses</t>
  </si>
  <si>
    <t>Bocaling</t>
  </si>
  <si>
    <t>baltazar_santos@ymail.com</t>
  </si>
  <si>
    <t>Janis Cunanan</t>
  </si>
  <si>
    <t>7/3/2018 12:11:24 PM</t>
  </si>
  <si>
    <t>297963</t>
  </si>
  <si>
    <t>#35 little tagaytay street marulas valenzuela city</t>
  </si>
  <si>
    <t>San jose city</t>
  </si>
  <si>
    <t>01/03/1967</t>
  </si>
  <si>
    <t>09172458825</t>
  </si>
  <si>
    <t>000-9758115-1</t>
  </si>
  <si>
    <t>baltazar santos</t>
  </si>
  <si>
    <t>18 in above</t>
  </si>
  <si>
    <t>janis cunanan</t>
  </si>
  <si>
    <t xml:space="preserve">far eastern university ; </t>
  </si>
  <si>
    <t xml:space="preserve">recto manila; </t>
  </si>
  <si>
    <t xml:space="preserve">b.s.commerce; </t>
  </si>
  <si>
    <t xml:space="preserve">03/25/1988; </t>
  </si>
  <si>
    <t xml:space="preserve">ibex global; </t>
  </si>
  <si>
    <t xml:space="preserve">ism and uverse green at&amp;t; </t>
  </si>
  <si>
    <t xml:space="preserve">20 plus k; </t>
  </si>
  <si>
    <t>Quario</t>
  </si>
  <si>
    <t xml:space="preserve">Rodrigo Cendania; Juvy Santos; </t>
  </si>
  <si>
    <t xml:space="preserve">owner; CSR; </t>
  </si>
  <si>
    <t xml:space="preserve">yaggyloop communication; mandaluyong; </t>
  </si>
  <si>
    <t xml:space="preserve">09173200323; 09554151226; </t>
  </si>
  <si>
    <t>07/03/2018 14:59:36;07/03/2018 14:59:36;</t>
  </si>
  <si>
    <t>;low tech skills; 0% typing accuracy; speaks when I'm still not done talking; local accent; SVA; pron lapses
;</t>
  </si>
  <si>
    <t>Adapter; grad; went AWOL in McDo (consulted Ton)</t>
  </si>
  <si>
    <t>Lofamia</t>
  </si>
  <si>
    <t>Rose Anne Macallan</t>
  </si>
  <si>
    <t>Macallan</t>
  </si>
  <si>
    <t>annejacob622@gmail.com</t>
  </si>
  <si>
    <t>7/3/2018 12:03:42 PM</t>
  </si>
  <si>
    <t>297972</t>
  </si>
  <si>
    <t>103 Baltazar Bukid 10th Ave. Caloocan City</t>
  </si>
  <si>
    <t>09759127415</t>
  </si>
  <si>
    <t>Albert Ablaza</t>
  </si>
  <si>
    <t xml:space="preserve">WCC- Aeronautical and Technological College North Manila Campus; </t>
  </si>
  <si>
    <t xml:space="preserve">BS Education Major in English; </t>
  </si>
  <si>
    <t>Roselyn</t>
  </si>
  <si>
    <t xml:space="preserve">Rona Alba; ; </t>
  </si>
  <si>
    <t xml:space="preserve">English Teacher; ; </t>
  </si>
  <si>
    <t xml:space="preserve">Maria Clara High School; ; </t>
  </si>
  <si>
    <t xml:space="preserve">09154947276; ; </t>
  </si>
  <si>
    <t>07/03/2018 14:45:15;07/03/2018 14:45:15;</t>
  </si>
  <si>
    <t>;Adapter; grad; went AWOL in McDo (consulted Ton)
;</t>
  </si>
  <si>
    <t>Gaspe</t>
  </si>
  <si>
    <t>Jovell Joy</t>
  </si>
  <si>
    <t>jovellgaspe@gmail.com</t>
  </si>
  <si>
    <t>7/3/2018 12:17:56 PM</t>
  </si>
  <si>
    <t>297973</t>
  </si>
  <si>
    <t>BLK-8 LOT-5 SITE 8 Phase 2 Area 2 NBBS, Navotas City</t>
  </si>
  <si>
    <t>09776263454</t>
  </si>
  <si>
    <t xml:space="preserve">WCC Aeronautical and Technological College; </t>
  </si>
  <si>
    <t xml:space="preserve">Bachelor of Secondary Education Major in English; </t>
  </si>
  <si>
    <t>Cardana</t>
  </si>
  <si>
    <t>Rovella</t>
  </si>
  <si>
    <t>Setosta</t>
  </si>
  <si>
    <t xml:space="preserve">Albert S. Ablaza; ; </t>
  </si>
  <si>
    <t xml:space="preserve">STI Caloocan City; ; </t>
  </si>
  <si>
    <t xml:space="preserve">09064026783; ; </t>
  </si>
  <si>
    <t>07/03/2018 15:28:48;07/03/2018 15:28:48;07/03/2018 15:29:33;</t>
  </si>
  <si>
    <t>very poor comm skills, incomprehensible, mumbles, had a hard time expressing self. b/v, t.th, pf, poor pronunciation, very low vocab, poor sentence construction, poor comprehension</t>
  </si>
  <si>
    <t>Jacobo</t>
  </si>
  <si>
    <t>D.</t>
  </si>
  <si>
    <t>jcbocielo@gmail.com</t>
  </si>
  <si>
    <t>Serafin Villamayor</t>
  </si>
  <si>
    <t>7/3/2018 12:19:36 PM</t>
  </si>
  <si>
    <t>297971</t>
  </si>
  <si>
    <t>Valenzuela City</t>
  </si>
  <si>
    <t>09158899118</t>
  </si>
  <si>
    <t>18,000 above</t>
  </si>
  <si>
    <t xml:space="preserve">WCC-ATC North Manila campus; WCC-ATC North Manila Campus; </t>
  </si>
  <si>
    <t xml:space="preserve">BSED-Major in English; BSED-Major in English; </t>
  </si>
  <si>
    <t xml:space="preserve">06/06/2018; 06/06/2018; </t>
  </si>
  <si>
    <t>Descalsote</t>
  </si>
  <si>
    <t>Gloria</t>
  </si>
  <si>
    <t>Docot</t>
  </si>
  <si>
    <t xml:space="preserve">Serafin Villamayor; </t>
  </si>
  <si>
    <t xml:space="preserve">09328563803; </t>
  </si>
  <si>
    <t xml:space="preserve">Blesilda Salamoding; ; </t>
  </si>
  <si>
    <t xml:space="preserve">Master Teacher I; ; </t>
  </si>
  <si>
    <t xml:space="preserve">09322547091; ; </t>
  </si>
  <si>
    <t>07/03/2018 14:16:55;07/03/2018 14:16:55;</t>
  </si>
  <si>
    <t>;very poor comm skills, incomprehensible, mumbles, had a hard time expressing self. b/v, t.th, pf, poor  pronunciation, very low vocab, poor sentence construction, poor comprehension;</t>
  </si>
  <si>
    <t>good for endorsement; can start asap; with 5mos BPO exp in concentrix; willing to start asap; average comms</t>
  </si>
  <si>
    <t>Dagta</t>
  </si>
  <si>
    <t>Katherine</t>
  </si>
  <si>
    <t>kathiedagta@yahoo.com</t>
  </si>
  <si>
    <t>Dave M. Dagta</t>
  </si>
  <si>
    <t>10yrs</t>
  </si>
  <si>
    <t>9yrs 7mos</t>
  </si>
  <si>
    <t>7/3/2018 12:12:26 PM</t>
  </si>
  <si>
    <t>297974</t>
  </si>
  <si>
    <t>#0006 Magno St. Bagbag, Novaliches</t>
  </si>
  <si>
    <t>3506</t>
  </si>
  <si>
    <t>Zone 5, Mocag, Baggao Cagayan</t>
  </si>
  <si>
    <t>Baggao</t>
  </si>
  <si>
    <t>09975213721</t>
  </si>
  <si>
    <t>34-0911100-5</t>
  </si>
  <si>
    <t>327-339-493-0000</t>
  </si>
  <si>
    <t>020505951612</t>
  </si>
  <si>
    <t>1210-8296-8348</t>
  </si>
  <si>
    <t xml:space="preserve">Saint Joseph College; </t>
  </si>
  <si>
    <t xml:space="preserve">San Jose, Baggao, Cagayan; </t>
  </si>
  <si>
    <t xml:space="preserve">Computer Secretarial Course; </t>
  </si>
  <si>
    <t xml:space="preserve">03/25/2006; </t>
  </si>
  <si>
    <t xml:space="preserve">Sparks Place - Cubao; </t>
  </si>
  <si>
    <t xml:space="preserve">03/05/2016; </t>
  </si>
  <si>
    <t xml:space="preserve">08/01/2016; </t>
  </si>
  <si>
    <t xml:space="preserve">Health Issue; </t>
  </si>
  <si>
    <t>Leonila</t>
  </si>
  <si>
    <t xml:space="preserve">Dave M. Dagta; </t>
  </si>
  <si>
    <t xml:space="preserve">09057168398; </t>
  </si>
  <si>
    <t xml:space="preserve">Christa Gado; ; </t>
  </si>
  <si>
    <t xml:space="preserve">dagtagood for endorsement; can start asap; with 5mos BPO exp in concentrix; willing to start asap; average comms
(marlon.joson@vxi.com); good for endorsement(marlon.joson@vxi.com); </t>
  </si>
  <si>
    <t>Starter; pron lapses; regional accent; poor sentence construction; tense issues; SVA; monotonous</t>
  </si>
  <si>
    <t>Pond</t>
  </si>
  <si>
    <t>anna.pond.79@gmail.com</t>
  </si>
  <si>
    <t>Liwanag Pond</t>
  </si>
  <si>
    <t>Amelia Bato Pond</t>
  </si>
  <si>
    <t>7/3/2018 12:30:20 PM</t>
  </si>
  <si>
    <t>297979</t>
  </si>
  <si>
    <t>2720-A Tower 1, The Grass Residences, Nueva Vizcaya ,Sto Nino, Bago Bantay Quezon City</t>
  </si>
  <si>
    <t>8000</t>
  </si>
  <si>
    <t>110 Luis Tatad St., Dumanlas Buhangin Davao City</t>
  </si>
  <si>
    <t>COMPOSTELA VALLEY</t>
  </si>
  <si>
    <t>02/26/2018</t>
  </si>
  <si>
    <t>09653861223</t>
  </si>
  <si>
    <t>-34-7918584-4</t>
  </si>
  <si>
    <t>pamphlets</t>
  </si>
  <si>
    <t xml:space="preserve">University of Mindanao; </t>
  </si>
  <si>
    <t xml:space="preserve">Matina, Davao City; </t>
  </si>
  <si>
    <t xml:space="preserve">Bachelor of Science in Psychology; </t>
  </si>
  <si>
    <t xml:space="preserve">04/24/2016; </t>
  </si>
  <si>
    <t xml:space="preserve">Amelia Bato Pond; </t>
  </si>
  <si>
    <t xml:space="preserve">09550581140; </t>
  </si>
  <si>
    <t xml:space="preserve">Nelinda Anover; Bea Guasch; </t>
  </si>
  <si>
    <t xml:space="preserve">Nun; None; </t>
  </si>
  <si>
    <t xml:space="preserve">RMP Manila; None, Quezon City; </t>
  </si>
  <si>
    <t xml:space="preserve">09776058481; 09286015163; </t>
  </si>
  <si>
    <t>07/03/2018 15:10:48;07/03/2018 15:10:48;</t>
  </si>
  <si>
    <t>;Starter; pron lapses; regional accent; poor sentence construction; tense issues; SVA
;</t>
  </si>
  <si>
    <t>2nd year w 4 back subjects, no cce</t>
  </si>
  <si>
    <t>James Jeison</t>
  </si>
  <si>
    <t>Quintinio</t>
  </si>
  <si>
    <t>jamesjeionsarmiento@gmai.com</t>
  </si>
  <si>
    <t>Ruby Rose Custodio</t>
  </si>
  <si>
    <t>Comcast CENTRAL 1</t>
  </si>
  <si>
    <t>7/3/2018 1:19:21 PM</t>
  </si>
  <si>
    <t>297992</t>
  </si>
  <si>
    <t>Sampaloc.Manila</t>
  </si>
  <si>
    <t>ORIENTAL MINDORO</t>
  </si>
  <si>
    <t>Juban</t>
  </si>
  <si>
    <t>5212</t>
  </si>
  <si>
    <t>Roxas Oriental Mindoro</t>
  </si>
  <si>
    <t>10/20/1997</t>
  </si>
  <si>
    <t>Calapan City</t>
  </si>
  <si>
    <t>09778051412</t>
  </si>
  <si>
    <t xml:space="preserve">; Filipino Academy Scientific Trades; </t>
  </si>
  <si>
    <t xml:space="preserve">; College Undergraduate; </t>
  </si>
  <si>
    <t xml:space="preserve">; Calapan city; </t>
  </si>
  <si>
    <t xml:space="preserve">; Steward; </t>
  </si>
  <si>
    <t xml:space="preserve">03/25/2018; 03/25/2018; </t>
  </si>
  <si>
    <t xml:space="preserve">James Jeison </t>
  </si>
  <si>
    <t>Quitinio</t>
  </si>
  <si>
    <t>Assessment in Progress</t>
  </si>
  <si>
    <t xml:space="preserve">vernacular slips; fluency issues; struggles to express self in English; restarts; </t>
  </si>
  <si>
    <t>Balacaña</t>
  </si>
  <si>
    <t>Jon Rowel</t>
  </si>
  <si>
    <t>aldaykristine02@gmail.com</t>
  </si>
  <si>
    <t>bjonrowel@yahoo.com</t>
  </si>
  <si>
    <t>7/3/2018 1:19:35 PM</t>
  </si>
  <si>
    <t>297987</t>
  </si>
  <si>
    <t>1016</t>
  </si>
  <si>
    <t>Sta. Mesa Manila</t>
  </si>
  <si>
    <t>09/10/2018</t>
  </si>
  <si>
    <t>09560828856</t>
  </si>
  <si>
    <t>applicant</t>
  </si>
  <si>
    <t xml:space="preserve"> Abada College; ; </t>
  </si>
  <si>
    <t xml:space="preserve">Pinmalatyan Oriental Mindoro; ; </t>
  </si>
  <si>
    <t xml:space="preserve">BS Criminology; ; </t>
  </si>
  <si>
    <t xml:space="preserve">03/26/2018; ; </t>
  </si>
  <si>
    <t>Santa Isabelle</t>
  </si>
  <si>
    <t>Silang</t>
  </si>
  <si>
    <t xml:space="preserve">Rowella B. Ortiz; ; </t>
  </si>
  <si>
    <t xml:space="preserve">municipal Link; ; </t>
  </si>
  <si>
    <t xml:space="preserve">DSWD; ; </t>
  </si>
  <si>
    <t>07/03/2018 15:42:15;</t>
  </si>
  <si>
    <t>vernacular slips; fluency issues; struggles to express self in English; 
;</t>
  </si>
  <si>
    <t xml:space="preserve">vernacular slips; fluency issues; struggles to express self in English; </t>
  </si>
  <si>
    <t>Jhonn Paul</t>
  </si>
  <si>
    <t>Araojo</t>
  </si>
  <si>
    <t>papapaulflores.0909@gmail.com</t>
  </si>
  <si>
    <t>Jessica Longos</t>
  </si>
  <si>
    <t>7/3/2018 12:48:02 PM</t>
  </si>
  <si>
    <t>297994</t>
  </si>
  <si>
    <t>Phase 9, package 3 block 32 lot 26 Bagong Silang, Caloocan City</t>
  </si>
  <si>
    <t>virac, Catanduanes</t>
  </si>
  <si>
    <t>10/03/1995</t>
  </si>
  <si>
    <t>09755695036</t>
  </si>
  <si>
    <t>236179</t>
  </si>
  <si>
    <t xml:space="preserve">Sta. Monica Quirino high way, barangay, Metro Manila; </t>
  </si>
  <si>
    <t xml:space="preserve">04/13/2018; </t>
  </si>
  <si>
    <t>Tabuso</t>
  </si>
  <si>
    <t xml:space="preserve">Arsenio Cruz; Jessica Longos; </t>
  </si>
  <si>
    <t xml:space="preserve">Financial Analyst; ; </t>
  </si>
  <si>
    <t xml:space="preserve">National Housing Authority; ; </t>
  </si>
  <si>
    <t xml:space="preserve">09425607931; ; </t>
  </si>
  <si>
    <t>07/03/2018 15:41:52;</t>
  </si>
  <si>
    <t>Carl Angelo</t>
  </si>
  <si>
    <t>carlespiritu16@gmail.com</t>
  </si>
  <si>
    <t>carlangeloespiritu@yahoo.com</t>
  </si>
  <si>
    <t>Jose Totica III</t>
  </si>
  <si>
    <t>7/3/2018 12:45:18 PM</t>
  </si>
  <si>
    <t>297995</t>
  </si>
  <si>
    <t>911 Gonzalvo St. Panginay, Balagtas, Bulacan</t>
  </si>
  <si>
    <t>Balagtas, Bulacan</t>
  </si>
  <si>
    <t>09367701616</t>
  </si>
  <si>
    <t>252305</t>
  </si>
  <si>
    <t xml:space="preserve">Bulacan state University; </t>
  </si>
  <si>
    <t xml:space="preserve">BIT - Computer Technology; </t>
  </si>
  <si>
    <t xml:space="preserve">Von Napo; Jose Totica III; </t>
  </si>
  <si>
    <t xml:space="preserve">; CSR ; </t>
  </si>
  <si>
    <t xml:space="preserve">Balagtas, Bulacan; VXI; </t>
  </si>
  <si>
    <t xml:space="preserve">09235869586; 09267256584; </t>
  </si>
  <si>
    <t>07/03/2018 15:34:37;07/03/2018 15:34:37;07/03/2018 15:34:57;</t>
  </si>
  <si>
    <t>applying for TL post</t>
  </si>
  <si>
    <t>Jamiel</t>
  </si>
  <si>
    <t>jamiel.delacruz@yahoo.com</t>
  </si>
  <si>
    <t>Julieta Dela Cruz</t>
  </si>
  <si>
    <t>Rowel Escape</t>
  </si>
  <si>
    <t>7/3/2018 12:43:25 PM</t>
  </si>
  <si>
    <t>297999</t>
  </si>
  <si>
    <t>16 P Gregorio Street Valenzuela City</t>
  </si>
  <si>
    <t>10/01/1990</t>
  </si>
  <si>
    <t>0905-549-1908</t>
  </si>
  <si>
    <t>Non-agent</t>
  </si>
  <si>
    <t>Operations</t>
  </si>
  <si>
    <t>Supervisor / Team Leader</t>
  </si>
  <si>
    <t>45000</t>
  </si>
  <si>
    <t xml:space="preserve">Metro Business College; </t>
  </si>
  <si>
    <t xml:space="preserve">Computer Software Programming; </t>
  </si>
  <si>
    <t xml:space="preserve">04/07/2009; </t>
  </si>
  <si>
    <t xml:space="preserve">Ortigas, Quezon City ; </t>
  </si>
  <si>
    <t xml:space="preserve">8600000; </t>
  </si>
  <si>
    <t xml:space="preserve">Microsoft. Toshiba, The Source Technical Support, AVAST nad AVG Paid Technical Support; </t>
  </si>
  <si>
    <t xml:space="preserve">01/23/2012; </t>
  </si>
  <si>
    <t>Julieta</t>
  </si>
  <si>
    <t xml:space="preserve">Julieta Dela Cruz; </t>
  </si>
  <si>
    <t xml:space="preserve">0947-795-4070; </t>
  </si>
  <si>
    <t>fuency issues; 3 sems; f-educ\</t>
  </si>
  <si>
    <t>Wagner</t>
  </si>
  <si>
    <t>Ramoel Ace</t>
  </si>
  <si>
    <t>Valle</t>
  </si>
  <si>
    <t>acewagner12@gmail.com</t>
  </si>
  <si>
    <t>wagnerace123@gmail.com</t>
  </si>
  <si>
    <t>Stella Grace V. Wagner</t>
  </si>
  <si>
    <t>7/3/2018 1:01:24 PM</t>
  </si>
  <si>
    <t>wagner</t>
  </si>
  <si>
    <t>ramoel ace</t>
  </si>
  <si>
    <t>valle</t>
  </si>
  <si>
    <t>298002</t>
  </si>
  <si>
    <t>71 RP Masaya Street</t>
  </si>
  <si>
    <t>km88 sungay west tagaytay city</t>
  </si>
  <si>
    <t>09/12/1998</t>
  </si>
  <si>
    <t>09499581390</t>
  </si>
  <si>
    <t xml:space="preserve">Olivarez College Tagaytay; Tagaytay City Science National Highschool; </t>
  </si>
  <si>
    <t xml:space="preserve">Olivarez Tagaytay City; Ligaya drive tagaytay city; </t>
  </si>
  <si>
    <t xml:space="preserve">02/06/2017; 08/15/2016; </t>
  </si>
  <si>
    <t>Stella Grace</t>
  </si>
  <si>
    <t>V</t>
  </si>
  <si>
    <t xml:space="preserve">Stella Grace V. Wagner; </t>
  </si>
  <si>
    <t xml:space="preserve">09398513350; </t>
  </si>
  <si>
    <t>07/03/2018 16:03:33;</t>
  </si>
  <si>
    <t>fuency issues; 3 mos; 
;</t>
  </si>
  <si>
    <t>Adapter; was able to express self; trainable comms, no sales no cce</t>
  </si>
  <si>
    <t>Eboña</t>
  </si>
  <si>
    <t>Vea Marie</t>
  </si>
  <si>
    <t>Sanluis</t>
  </si>
  <si>
    <t>veaebona06@gamil.com</t>
  </si>
  <si>
    <t>Vea Sanluis Eboña</t>
  </si>
  <si>
    <t>Maritess Sanluis Eboña</t>
  </si>
  <si>
    <t>Promo dizer</t>
  </si>
  <si>
    <t>Meiji Daza</t>
  </si>
  <si>
    <t>ATT ISM Platinum</t>
  </si>
  <si>
    <t>7/3/2018 1:09:26 PM</t>
  </si>
  <si>
    <t xml:space="preserve">Vea Marie </t>
  </si>
  <si>
    <t>298007</t>
  </si>
  <si>
    <t>11c Delmar Compound A. Marcelo St.Dalandanan Valnzuela City</t>
  </si>
  <si>
    <t>11c Delmar Compound A. Marcelo St. Dalandanan Valenzuela City</t>
  </si>
  <si>
    <t>10/06/1997</t>
  </si>
  <si>
    <t>09169836165</t>
  </si>
  <si>
    <t>090655492958</t>
  </si>
  <si>
    <t>34-7324716-7</t>
  </si>
  <si>
    <t>02-027025212-6</t>
  </si>
  <si>
    <t>1212-0735-3360</t>
  </si>
  <si>
    <t>Ms. Meiji Daza</t>
  </si>
  <si>
    <t xml:space="preserve">Poblacion Malinta Valenzuela City; </t>
  </si>
  <si>
    <t xml:space="preserve">Bachelor of science Major in Human Resource Development Management; </t>
  </si>
  <si>
    <t xml:space="preserve">Sanluis </t>
  </si>
  <si>
    <t xml:space="preserve">Maritess </t>
  </si>
  <si>
    <t xml:space="preserve">Delcarmen </t>
  </si>
  <si>
    <t xml:space="preserve">Maritess Sanluis Eboña; </t>
  </si>
  <si>
    <t xml:space="preserve">mother ; </t>
  </si>
  <si>
    <t xml:space="preserve">090655492958; </t>
  </si>
  <si>
    <t xml:space="preserve">; Ms. Meiji Daza; </t>
  </si>
  <si>
    <t xml:space="preserve">; VXI Moa; </t>
  </si>
  <si>
    <t xml:space="preserve">; 09957840368; </t>
  </si>
  <si>
    <t xml:space="preserve">Adapter; was able to express self; trainable comms, no sales no cce(salimah.ayangwa@vxi.com); </t>
  </si>
  <si>
    <t>vernacular, mumbles, gropes for words, SVA and tense lapses, b/v, poor sentence construction, dead air</t>
  </si>
  <si>
    <t>Ajas</t>
  </si>
  <si>
    <t>Leizel May</t>
  </si>
  <si>
    <t>leizelmayajas26@gmail.com</t>
  </si>
  <si>
    <t>Marlon B. Ajas</t>
  </si>
  <si>
    <t>7/3/2018 12:59:50 PM</t>
  </si>
  <si>
    <t>298009</t>
  </si>
  <si>
    <t>46,Quintos st. San Jose Navotas City</t>
  </si>
  <si>
    <t>Siuton Magallanes Sorsogon</t>
  </si>
  <si>
    <t>09/26/2018</t>
  </si>
  <si>
    <t>09509910590</t>
  </si>
  <si>
    <t>09509910290</t>
  </si>
  <si>
    <t>15,000-18,000</t>
  </si>
  <si>
    <t>advertising</t>
  </si>
  <si>
    <t xml:space="preserve">Navotas Polytechnic College ; </t>
  </si>
  <si>
    <t xml:space="preserve">Bangus St. Nbbn Navotas City; </t>
  </si>
  <si>
    <t xml:space="preserve">BSBA Major in MANAGEMENT ACCOUNTING ; </t>
  </si>
  <si>
    <t xml:space="preserve">Leila </t>
  </si>
  <si>
    <t>Florentino</t>
  </si>
  <si>
    <t xml:space="preserve">Marlon B. Ajas; </t>
  </si>
  <si>
    <t xml:space="preserve">09420346469; </t>
  </si>
  <si>
    <t xml:space="preserve">Ronquillo J. Perez; ; </t>
  </si>
  <si>
    <t xml:space="preserve">Accounting Staff; ; </t>
  </si>
  <si>
    <t xml:space="preserve">EMME TRADING COMPANY INC ; ; </t>
  </si>
  <si>
    <t xml:space="preserve">09120707887; ; </t>
  </si>
  <si>
    <t>07/03/2018 14:42:21;07/03/2018 14:42:21;</t>
  </si>
  <si>
    <t>;vernacular, mumbles, gropes for words, SVA and tense lapses, b/v, poor sentence construction, dead air;</t>
  </si>
  <si>
    <t xml:space="preserve">vernacular slips; grammar lapses; pron lapses; compre issues; tenses lapses; gibberish; </t>
  </si>
  <si>
    <t>Jesrine</t>
  </si>
  <si>
    <t>Coching</t>
  </si>
  <si>
    <t>ejesrine@gmail.com</t>
  </si>
  <si>
    <t>jesrine.enriquez@yahoo.com</t>
  </si>
  <si>
    <t>Jixy Joan Gatchalian</t>
  </si>
  <si>
    <t>Office of Client Relations</t>
  </si>
  <si>
    <t>7/3/2018 1:52:25 PM</t>
  </si>
  <si>
    <t>298033</t>
  </si>
  <si>
    <t>3024</t>
  </si>
  <si>
    <t>City of San Jose Del Monte Bulacan</t>
  </si>
  <si>
    <t>04/18/1998</t>
  </si>
  <si>
    <t>0905-047-0972</t>
  </si>
  <si>
    <t>jesrineee.</t>
  </si>
  <si>
    <t>Jixy Gatchalian</t>
  </si>
  <si>
    <t>Jixy Gatvhalian</t>
  </si>
  <si>
    <t xml:space="preserve">ICI College of Arts and Technology; </t>
  </si>
  <si>
    <t xml:space="preserve">Sta. Maria Bulacan; </t>
  </si>
  <si>
    <t xml:space="preserve">Bachelor of Science in Accounting Tehnology; </t>
  </si>
  <si>
    <t>Leah</t>
  </si>
  <si>
    <t xml:space="preserve">Filipina De Leon; ; </t>
  </si>
  <si>
    <t xml:space="preserve">Guidance Counselor; ; </t>
  </si>
  <si>
    <t xml:space="preserve">ICI College; ; </t>
  </si>
  <si>
    <t xml:space="preserve">09157498867; ; </t>
  </si>
  <si>
    <t>07/03/2018 16:58:33;</t>
  </si>
  <si>
    <t>vernacular slips; grammar lapses; pron lapses; compre issues; tenses lapses; gibberish; 
;</t>
  </si>
  <si>
    <t>fillers, poor sentence construction, tense lapses, prpeosition slips, article slips, local accent</t>
  </si>
  <si>
    <t>Ildefonso</t>
  </si>
  <si>
    <t>Gegelyn</t>
  </si>
  <si>
    <t>Pableo</t>
  </si>
  <si>
    <t>gegelynildefonso@yahoo.com</t>
  </si>
  <si>
    <t>Jon paul Kenneth Flores</t>
  </si>
  <si>
    <t>Store Custodian</t>
  </si>
  <si>
    <t>Sheila Mae Bo</t>
  </si>
  <si>
    <t>7/3/2018 1:32:17 PM</t>
  </si>
  <si>
    <t>298011</t>
  </si>
  <si>
    <t>Baesa QC</t>
  </si>
  <si>
    <t>Baesa Q.C</t>
  </si>
  <si>
    <t>fILIPINO</t>
  </si>
  <si>
    <t>09059637214</t>
  </si>
  <si>
    <t>09059337214</t>
  </si>
  <si>
    <t>Shiela Mae BO</t>
  </si>
  <si>
    <t>Shiela Mae Boo</t>
  </si>
  <si>
    <t xml:space="preserve">The University Of Manila; </t>
  </si>
  <si>
    <t xml:space="preserve">Golden Abc INC; </t>
  </si>
  <si>
    <t xml:space="preserve">SAMPALOC, MANILA; </t>
  </si>
  <si>
    <t xml:space="preserve">04/12/2016; </t>
  </si>
  <si>
    <t xml:space="preserve">Pableo </t>
  </si>
  <si>
    <t>Delia</t>
  </si>
  <si>
    <t xml:space="preserve">Jon paul Kenneth Flores; </t>
  </si>
  <si>
    <t xml:space="preserve">09494323818; </t>
  </si>
  <si>
    <t xml:space="preserve">Arlyn Tanap; ; </t>
  </si>
  <si>
    <t xml:space="preserve">Store cUSTODIAN; ; </t>
  </si>
  <si>
    <t xml:space="preserve">gOLDEN aBC INC; ; </t>
  </si>
  <si>
    <t>07/03/2018 15:13:14;07/03/2018 15:13:15;</t>
  </si>
  <si>
    <t>;fillers, poor sentence construction, tense lapses, prpeosition slips, article slips, local accent;</t>
  </si>
  <si>
    <t>had difficulty in expressing self in english, grammar lapses, groping for words; no cce, no sales exp</t>
  </si>
  <si>
    <t>Lato</t>
  </si>
  <si>
    <t>Jessica</t>
  </si>
  <si>
    <t>Savellano</t>
  </si>
  <si>
    <t>jessica_lato@yahoo.com</t>
  </si>
  <si>
    <t>Jessica  Savellano Lato</t>
  </si>
  <si>
    <t>Jeannette S. Lato</t>
  </si>
  <si>
    <t>7/3/2018 1:37:50 PM</t>
  </si>
  <si>
    <t>298021</t>
  </si>
  <si>
    <t>60 P. Galauran st. 6th ave. Grace Park, Caloocan City</t>
  </si>
  <si>
    <t>Gattaran, Cagayan</t>
  </si>
  <si>
    <t>Gattaran</t>
  </si>
  <si>
    <t>10/20/1995</t>
  </si>
  <si>
    <t>09432232507</t>
  </si>
  <si>
    <t>34-7513299-5</t>
  </si>
  <si>
    <t>721-274-585</t>
  </si>
  <si>
    <t>02-027067627-9</t>
  </si>
  <si>
    <t>1212-2435-7229</t>
  </si>
  <si>
    <t>17,000-20,000</t>
  </si>
  <si>
    <t xml:space="preserve">University Of Caloocan City; </t>
  </si>
  <si>
    <t xml:space="preserve">Biglang Awa, Edsa, Caloocan City; </t>
  </si>
  <si>
    <t xml:space="preserve">04/16/2018; </t>
  </si>
  <si>
    <t>Silario</t>
  </si>
  <si>
    <t xml:space="preserve">Jeannette S. Lato; </t>
  </si>
  <si>
    <t xml:space="preserve">09332984967; </t>
  </si>
  <si>
    <t xml:space="preserve">Diosa Candela; Ms. Ofelia Dizon; Jezebel Choco; ; </t>
  </si>
  <si>
    <t xml:space="preserve">teacher; BEED Department HEAD; teacher; ; </t>
  </si>
  <si>
    <t xml:space="preserve">; University of Caloocan City; Gomburza Elementary School; ; </t>
  </si>
  <si>
    <t xml:space="preserve">09502829323; 09296760638; 09178390277; ; </t>
  </si>
  <si>
    <t>had difficulty in expressing self in english, grammar lapses, local accent,; no cce, no sales exp</t>
  </si>
  <si>
    <t>Calexterio</t>
  </si>
  <si>
    <t>Bovida</t>
  </si>
  <si>
    <t>calexteriomarygrace@gmail.com</t>
  </si>
  <si>
    <t>7/3/2018 2:14:59 PM</t>
  </si>
  <si>
    <t xml:space="preserve">Calexterio </t>
  </si>
  <si>
    <t>298070</t>
  </si>
  <si>
    <t>216A 4th st 7th avenue Caloocan City</t>
  </si>
  <si>
    <t>Bacolod City</t>
  </si>
  <si>
    <t>12/18/2018</t>
  </si>
  <si>
    <t>09054552592</t>
  </si>
  <si>
    <t>mbovida</t>
  </si>
  <si>
    <t xml:space="preserve">University of Caloocan City; </t>
  </si>
  <si>
    <t xml:space="preserve">Biglang Awa Edsa Campus; </t>
  </si>
  <si>
    <t xml:space="preserve">Public administration; </t>
  </si>
  <si>
    <t xml:space="preserve">04/18/2018; </t>
  </si>
  <si>
    <t>Jena</t>
  </si>
  <si>
    <t xml:space="preserve">Josie serra; Kieven Marcelo ; </t>
  </si>
  <si>
    <t xml:space="preserve">Sales manager; Prohffesor; </t>
  </si>
  <si>
    <t xml:space="preserve">Metal Incorporation; University of Caloocan City; </t>
  </si>
  <si>
    <t xml:space="preserve">09228973318; 09959432275; </t>
  </si>
  <si>
    <t>Shifter 3; 4 mos SPI&lt; 20 mos Alorica, 4 mos Techmahindra, 1 yr sterling, trainable comms. SM</t>
  </si>
  <si>
    <t>Rochelle</t>
  </si>
  <si>
    <t>Maatubang</t>
  </si>
  <si>
    <t>bobchelsison@gmail.com</t>
  </si>
  <si>
    <t>Bobby Sison</t>
  </si>
  <si>
    <t>Amihan Bogtong</t>
  </si>
  <si>
    <t>7/3/2018 1:24:06 PM</t>
  </si>
  <si>
    <t>298022</t>
  </si>
  <si>
    <t>196 C. Cordero St. 11th Ave. Caloocan City</t>
  </si>
  <si>
    <t>09/22/1989</t>
  </si>
  <si>
    <t>09959664049</t>
  </si>
  <si>
    <t>248003</t>
  </si>
  <si>
    <t xml:space="preserve">STI College Caloocan; </t>
  </si>
  <si>
    <t xml:space="preserve">Samson Rd. Caloocan City; </t>
  </si>
  <si>
    <t xml:space="preserve">Hotel and Restaurant Management; </t>
  </si>
  <si>
    <t xml:space="preserve">05/12/2008; </t>
  </si>
  <si>
    <t xml:space="preserve">Spicrm; TechMahindra V-customer; Alorica; Techmahindra V-customer; Sterling Global Call Center; </t>
  </si>
  <si>
    <t xml:space="preserve">Pasig City; Eastwood, Quezon City; Cubao, Quezon City; Eastwood, Quezon City; Pasig City; </t>
  </si>
  <si>
    <t xml:space="preserve">none; none; none; none; none; </t>
  </si>
  <si>
    <t xml:space="preserve">Technical Support; Customer Service; Technical Support; Customer Service; Customer Service; </t>
  </si>
  <si>
    <t xml:space="preserve">webhosting; Retail Account; Telco; Retail; Telco; </t>
  </si>
  <si>
    <t xml:space="preserve">01/11/2018; 11/13/2017; 03/11/2016; 09/11/2015; 03/02/2012; </t>
  </si>
  <si>
    <t xml:space="preserve">04/20/2018; 12/26/2017; 07/20/2017; 02/02/2016; 04/02/2013; </t>
  </si>
  <si>
    <t xml:space="preserve">Career Growth; End of Contract; Career Growth; End of Contract; Career Growth; </t>
  </si>
  <si>
    <t xml:space="preserve">16,500; 18,500; 20,000; 18,500; 13,000; </t>
  </si>
  <si>
    <t>Irac</t>
  </si>
  <si>
    <t xml:space="preserve">Bobby Sison; </t>
  </si>
  <si>
    <t xml:space="preserve">09330417883; </t>
  </si>
  <si>
    <t xml:space="preserve">Vergel De Vera; Amihan Bogtong; </t>
  </si>
  <si>
    <t xml:space="preserve">BusinessMan and Brgy Chairman; Customer Service Representative; </t>
  </si>
  <si>
    <t xml:space="preserve">Caloocan City; VXI Q.C/ Bagong Barrio, Caloocan City; </t>
  </si>
  <si>
    <t xml:space="preserve">09178871818; 09367795905; </t>
  </si>
  <si>
    <t xml:space="preserve">Shifter 3; 4 mos SPI&lt; 20 mos Alorica, 4 mos Techmahindra, 1 yr sterling, trainable comms. SM(salimah.ayangwa@vxi.com); </t>
  </si>
  <si>
    <t>Pron lapses; dead airs; short answers; takes time before answering; SVA: tense issues</t>
  </si>
  <si>
    <t>Malapit</t>
  </si>
  <si>
    <t>Jacquelyn</t>
  </si>
  <si>
    <t>Tumaneng</t>
  </si>
  <si>
    <t>jacqmalapit@yahoo.com</t>
  </si>
  <si>
    <t>7/3/2018 1:57:05 PM</t>
  </si>
  <si>
    <t>298038</t>
  </si>
  <si>
    <t>0336 Brookside Hills Cainta Rizal</t>
  </si>
  <si>
    <t>0336 St Louise Brookside Hills Cainta Rizal</t>
  </si>
  <si>
    <t>09663499603</t>
  </si>
  <si>
    <t>follow up</t>
  </si>
  <si>
    <t>268271000</t>
  </si>
  <si>
    <t xml:space="preserve">20k </t>
  </si>
  <si>
    <t>Bogtong</t>
  </si>
  <si>
    <t xml:space="preserve">Marcos High Way; </t>
  </si>
  <si>
    <t xml:space="preserve">Computer Technology; </t>
  </si>
  <si>
    <t xml:space="preserve">Sterling Global Call Center; </t>
  </si>
  <si>
    <t xml:space="preserve">ortigas Pasig City; </t>
  </si>
  <si>
    <t xml:space="preserve">cant remember; </t>
  </si>
  <si>
    <t xml:space="preserve">smart/sun postpaid account; </t>
  </si>
  <si>
    <t xml:space="preserve">07/01/2017; </t>
  </si>
  <si>
    <t xml:space="preserve">15k; </t>
  </si>
  <si>
    <t>Bomus</t>
  </si>
  <si>
    <t xml:space="preserve">Bong Bautista; ; </t>
  </si>
  <si>
    <t xml:space="preserve">Vice President; ; </t>
  </si>
  <si>
    <t xml:space="preserve">Conversia Inc Ortigas Pasig City; ; </t>
  </si>
  <si>
    <t xml:space="preserve">09158641597; ; </t>
  </si>
  <si>
    <t>07/03/2018 16:48:10;07/03/2018 16:48:11;</t>
  </si>
  <si>
    <t>;Pron lapses; dead airs; short answers; takes time before answering; SVA: tense issues
;</t>
  </si>
  <si>
    <t>Good for endorsement; can start asap; good comm skills; conversant; with 19mos exp in CVG and 5mos in Sitel</t>
  </si>
  <si>
    <t>Alindayu</t>
  </si>
  <si>
    <t>Aaron Marie</t>
  </si>
  <si>
    <t>Apelado</t>
  </si>
  <si>
    <t>amaalindayu@yahoo.com</t>
  </si>
  <si>
    <t>Erlinda A. Alindayu</t>
  </si>
  <si>
    <t>29mos</t>
  </si>
  <si>
    <t>19mos</t>
  </si>
  <si>
    <t>Ma. Theresa Toles</t>
  </si>
  <si>
    <t>7/3/2018 1:47:03 PM</t>
  </si>
  <si>
    <t>298036</t>
  </si>
  <si>
    <t>1427</t>
  </si>
  <si>
    <t>San Lorenzo Ruiz St, Barracks  II Malaria Tala Caloocan City</t>
  </si>
  <si>
    <t>05/29/1991</t>
  </si>
  <si>
    <t>09754162801</t>
  </si>
  <si>
    <t>4284870</t>
  </si>
  <si>
    <t>34-4117926-7</t>
  </si>
  <si>
    <t>Maria Therese B. Toles</t>
  </si>
  <si>
    <t xml:space="preserve">Samar College; </t>
  </si>
  <si>
    <t xml:space="preserve">San Roque St. Catbalogan, Samar; </t>
  </si>
  <si>
    <t xml:space="preserve">03/28/2013; </t>
  </si>
  <si>
    <t xml:space="preserve">Convergys Phiippines; </t>
  </si>
  <si>
    <t xml:space="preserve">UP Ayalaland Technohub; </t>
  </si>
  <si>
    <t xml:space="preserve">AT&amp;T PREPAID; </t>
  </si>
  <si>
    <t xml:space="preserve">10/03/2016; </t>
  </si>
  <si>
    <t xml:space="preserve">20,000php/MONTH; </t>
  </si>
  <si>
    <t>Erlinda</t>
  </si>
  <si>
    <t>Garapan</t>
  </si>
  <si>
    <t xml:space="preserve">Erlinda A. Alindayu; </t>
  </si>
  <si>
    <t xml:space="preserve">09051286486; </t>
  </si>
  <si>
    <t xml:space="preserve">Meliton Bolito , Jr.; Maria Theresa B. Toles; </t>
  </si>
  <si>
    <t xml:space="preserve">Advance Quality Support; TSR; </t>
  </si>
  <si>
    <t xml:space="preserve">Convergys, Quezon City; VXI; </t>
  </si>
  <si>
    <t xml:space="preserve">09068962109; 09550266275; </t>
  </si>
  <si>
    <t xml:space="preserve">good comm; good tenure; 1 TP - 11/2014 - 06/2015 - att collections and was transferred to 1800 and seasona; and transferred to comcast RFL: mom asked me to go home in Catanduanes; was asked to take methods of teaching; enrollment was close; didnt enrol immediate; cleared
2 CVG - 10/2015 - 01/2018 - Cigna 2 years and 3 mos; RFL: sickly; not allowing me to go on leave; changed management; asked my TL if I can do immediate; I just really needed rest;and was burnt out; cleared; </t>
  </si>
  <si>
    <t>De Mesa</t>
  </si>
  <si>
    <t>Jeric</t>
  </si>
  <si>
    <t>Yutan</t>
  </si>
  <si>
    <t>colotjericdemesa@yahoo.com</t>
  </si>
  <si>
    <t>Raschelle</t>
  </si>
  <si>
    <t>7/3/2018 2:00:29 PM</t>
  </si>
  <si>
    <t>DE MESA</t>
  </si>
  <si>
    <t>JERIC</t>
  </si>
  <si>
    <t>YUTAN</t>
  </si>
  <si>
    <t>298045</t>
  </si>
  <si>
    <t>2945 LIMAY ST., MANUGUIT SUBD., TONDO, MANILA</t>
  </si>
  <si>
    <t>Caramoran</t>
  </si>
  <si>
    <t>4808</t>
  </si>
  <si>
    <t>099 STO. NIÑO ST., BAYBAY, CARAMORAN, CATANDUANES</t>
  </si>
  <si>
    <t>09292336559</t>
  </si>
  <si>
    <t>5597081</t>
  </si>
  <si>
    <t>344856221</t>
  </si>
  <si>
    <t>460954706000</t>
  </si>
  <si>
    <t>010519821813</t>
  </si>
  <si>
    <t>121133259680</t>
  </si>
  <si>
    <t xml:space="preserve">CATANDUANES COLLEGES; </t>
  </si>
  <si>
    <t xml:space="preserve">VIRAC, CATANDUANES; </t>
  </si>
  <si>
    <t xml:space="preserve">BACHELOR OF SCIENCE IN COMPUTER SCIENCE; </t>
  </si>
  <si>
    <t xml:space="preserve">04/05/2014; </t>
  </si>
  <si>
    <t xml:space="preserve">CONVERGYS PHILIPPINES; </t>
  </si>
  <si>
    <t xml:space="preserve">SAN LAZARO, TAYUMAN, TONDO MANILA; </t>
  </si>
  <si>
    <t xml:space="preserve">CIGNA; </t>
  </si>
  <si>
    <t xml:space="preserve">10/05/2015; </t>
  </si>
  <si>
    <t xml:space="preserve">24,000; </t>
  </si>
  <si>
    <t>CECILIA</t>
  </si>
  <si>
    <t>DELA ROSA</t>
  </si>
  <si>
    <t xml:space="preserve">MARY JANE DELA CRUZ; ; </t>
  </si>
  <si>
    <t xml:space="preserve">ADVOCATE; ; </t>
  </si>
  <si>
    <t xml:space="preserve">CONVERGYS; ; </t>
  </si>
  <si>
    <t xml:space="preserve">09236704982; ; </t>
  </si>
  <si>
    <t>Looking for part time</t>
  </si>
  <si>
    <t>Velasco</t>
  </si>
  <si>
    <t>Jonnavie</t>
  </si>
  <si>
    <t>jovybbeltran@gmail.com</t>
  </si>
  <si>
    <t>Gina Velasco</t>
  </si>
  <si>
    <t>7/3/2018 2:01:23 PM</t>
  </si>
  <si>
    <t>velasco</t>
  </si>
  <si>
    <t>jonnavie</t>
  </si>
  <si>
    <t>beltran</t>
  </si>
  <si>
    <t>298061</t>
  </si>
  <si>
    <t>206 alley 1 project 6 QC</t>
  </si>
  <si>
    <t>01/19/1993</t>
  </si>
  <si>
    <t>Aurora</t>
  </si>
  <si>
    <t>09217689385</t>
  </si>
  <si>
    <t xml:space="preserve">new era university; </t>
  </si>
  <si>
    <t xml:space="preserve">bsba marketing; </t>
  </si>
  <si>
    <t xml:space="preserve">04/03/2013; </t>
  </si>
  <si>
    <t xml:space="preserve">sitel philippines; </t>
  </si>
  <si>
    <t xml:space="preserve">ortigas; </t>
  </si>
  <si>
    <t xml:space="preserve">9854444; </t>
  </si>
  <si>
    <t xml:space="preserve">05/10/2017; </t>
  </si>
  <si>
    <t xml:space="preserve">11/11/2017; </t>
  </si>
  <si>
    <t>tessie</t>
  </si>
  <si>
    <t>parnay</t>
  </si>
  <si>
    <t xml:space="preserve">gina velasco; </t>
  </si>
  <si>
    <t xml:space="preserve">sibling; </t>
  </si>
  <si>
    <t xml:space="preserve">09284512452; </t>
  </si>
  <si>
    <t xml:space="preserve">marix paquit; marix paquit; </t>
  </si>
  <si>
    <t xml:space="preserve">bpa; bpa; </t>
  </si>
  <si>
    <t xml:space="preserve">reed elsevier; reed elsevier; </t>
  </si>
  <si>
    <t xml:space="preserve">09566094052; 09566094052; </t>
  </si>
  <si>
    <t>poor sentence construction, slow pacing, grammar lapses and cannot provide answers during free speech; no cce</t>
  </si>
  <si>
    <t>Padrique</t>
  </si>
  <si>
    <t>Liezl Mae</t>
  </si>
  <si>
    <t>Quines</t>
  </si>
  <si>
    <t>liezlmaepadrique@gmail.com</t>
  </si>
  <si>
    <t>7/3/2018 2:24:05 PM</t>
  </si>
  <si>
    <t>298066</t>
  </si>
  <si>
    <t>Caypombo, Sta. Maria, Bulacan</t>
  </si>
  <si>
    <t>09354496583</t>
  </si>
  <si>
    <t>Jinxy Joan Gatchalian</t>
  </si>
  <si>
    <t xml:space="preserve">Immaculate Conception I-College of Arts And Technology; Virginia Ramirez School High School; </t>
  </si>
  <si>
    <t xml:space="preserve">Likod simbahan, Poblacion, Sta. Maria, Bulacan; Siling Bata, Pandi, Bulacan; </t>
  </si>
  <si>
    <t xml:space="preserve">Bachelor of Science in Accounting Technology; ; </t>
  </si>
  <si>
    <t xml:space="preserve">04/09/2018; 03/24/2014; </t>
  </si>
  <si>
    <t>Winnie</t>
  </si>
  <si>
    <t>Balbin</t>
  </si>
  <si>
    <t xml:space="preserve">Noel Domdom Jr.; ; </t>
  </si>
  <si>
    <t xml:space="preserve">Discipline Officer; ; </t>
  </si>
  <si>
    <t xml:space="preserve">Immaculate Conception I-College Of Arts and Technology; ; </t>
  </si>
  <si>
    <t xml:space="preserve">09176400245; ; </t>
  </si>
  <si>
    <t>barely speaks, poor sentence construction, groping for words, pron lapses and slow pacing; no cce</t>
  </si>
  <si>
    <t>Nieto</t>
  </si>
  <si>
    <t>Ethel Rose</t>
  </si>
  <si>
    <t>nethelrose@gmail.com</t>
  </si>
  <si>
    <t>Rogelio Nieto</t>
  </si>
  <si>
    <t>7/3/2018 2:04:17 PM</t>
  </si>
  <si>
    <t>298062</t>
  </si>
  <si>
    <t>168 Molave st. Mahabang Parang Sta Maria Bulacan</t>
  </si>
  <si>
    <t>Sta Maria Bulacan</t>
  </si>
  <si>
    <t>01/26/1998</t>
  </si>
  <si>
    <t>09551088188</t>
  </si>
  <si>
    <t>12,000</t>
  </si>
  <si>
    <t xml:space="preserve">Immacualate Conception International College of Arts and Techonology; </t>
  </si>
  <si>
    <t xml:space="preserve">Likod Simbahan Poblacion Santa Maria Bulacan; </t>
  </si>
  <si>
    <t xml:space="preserve">Bachelors of Science in Acoounting Technology; </t>
  </si>
  <si>
    <t xml:space="preserve">Rogelio Nieto; </t>
  </si>
  <si>
    <t xml:space="preserve">Grandfather; </t>
  </si>
  <si>
    <t xml:space="preserve">09164515327; </t>
  </si>
  <si>
    <t>Average comms; fillers "eh" 3UG; can start ASAP; TRanscom 29mos CSR Talk-Talk</t>
  </si>
  <si>
    <t>Cayco</t>
  </si>
  <si>
    <t>Valbuena</t>
  </si>
  <si>
    <t>catherine.cayco77@gmail.com</t>
  </si>
  <si>
    <t>Elmer Cayco</t>
  </si>
  <si>
    <t>7/3/2018 2:14:16 PM</t>
  </si>
  <si>
    <t>298064</t>
  </si>
  <si>
    <t>16 N. Vicencio St., Niugan</t>
  </si>
  <si>
    <t>11/27/1977</t>
  </si>
  <si>
    <t>09055491937</t>
  </si>
  <si>
    <t>3451417430</t>
  </si>
  <si>
    <t>321735990</t>
  </si>
  <si>
    <t xml:space="preserve">UST; </t>
  </si>
  <si>
    <t xml:space="preserve">Espana, Manila; </t>
  </si>
  <si>
    <t xml:space="preserve">BSIE; </t>
  </si>
  <si>
    <t xml:space="preserve">06/01/1997; </t>
  </si>
  <si>
    <t xml:space="preserve">Transcom Worldwide Phils Inc; </t>
  </si>
  <si>
    <t xml:space="preserve">05/11/2015; </t>
  </si>
  <si>
    <t xml:space="preserve">Elmer Cayco; </t>
  </si>
  <si>
    <t xml:space="preserve">09178921652; </t>
  </si>
  <si>
    <t xml:space="preserve">Abigail Bautista; ; </t>
  </si>
  <si>
    <t xml:space="preserve">Employee; ; </t>
  </si>
  <si>
    <t xml:space="preserve">National University; ; </t>
  </si>
  <si>
    <t xml:space="preserve">09085691343; ; </t>
  </si>
  <si>
    <t xml:space="preserve">fluency issues; grammar alpses; pron lapses; </t>
  </si>
  <si>
    <t>Borromeo</t>
  </si>
  <si>
    <t>Jomar</t>
  </si>
  <si>
    <t>ramoj2627@gmail.com</t>
  </si>
  <si>
    <t>Mary Grace Balauro</t>
  </si>
  <si>
    <t>Service Representative</t>
  </si>
  <si>
    <t>7/3/2018 2:15:42 PM</t>
  </si>
  <si>
    <t>298068</t>
  </si>
  <si>
    <t>Balintawak , Quezon City</t>
  </si>
  <si>
    <t>Mauban , Quezon</t>
  </si>
  <si>
    <t>Presentacion</t>
  </si>
  <si>
    <t>09566197261</t>
  </si>
  <si>
    <t>18,000 PHP</t>
  </si>
  <si>
    <t>internet</t>
  </si>
  <si>
    <t xml:space="preserve">Cagayan State University , Andrews Campus , Tuguegarao City; </t>
  </si>
  <si>
    <t xml:space="preserve">Tuguegarao City; </t>
  </si>
  <si>
    <t xml:space="preserve">Bachelor of Science in Hospitality Industry Management; </t>
  </si>
  <si>
    <t xml:space="preserve">MacroAsia Catering Services; </t>
  </si>
  <si>
    <t xml:space="preserve">8282011; </t>
  </si>
  <si>
    <t xml:space="preserve">Inflight Services; </t>
  </si>
  <si>
    <t xml:space="preserve">17,000 PHP; </t>
  </si>
  <si>
    <t xml:space="preserve">Ocampo </t>
  </si>
  <si>
    <t xml:space="preserve">Sonia </t>
  </si>
  <si>
    <t xml:space="preserve">Mary Grace Balauro; </t>
  </si>
  <si>
    <t xml:space="preserve">09991601012; </t>
  </si>
  <si>
    <t xml:space="preserve">Amaiah Mayordomo; ; </t>
  </si>
  <si>
    <t xml:space="preserve">Hr Supervisor; ; </t>
  </si>
  <si>
    <t xml:space="preserve">MacroAsia catering Services; ; </t>
  </si>
  <si>
    <t xml:space="preserve">09175842054; ; </t>
  </si>
  <si>
    <t>07/03/2018 16:07:34;</t>
  </si>
  <si>
    <t>fluency issues; grammar alpses; pron lapses; 
;</t>
  </si>
  <si>
    <t xml:space="preserve">compre issue; fluency issue; fluency issues; vernacular slip "po" ; no eye contact; trails off; answers are always revolving in accunts yet not asked; compre; </t>
  </si>
  <si>
    <t>Casi</t>
  </si>
  <si>
    <t>Era</t>
  </si>
  <si>
    <t>Makinano</t>
  </si>
  <si>
    <t>imeranotehra@gmail.com</t>
  </si>
  <si>
    <t>eracasi17</t>
  </si>
  <si>
    <t>Dolores Makinano Casi</t>
  </si>
  <si>
    <t>Office Personnel</t>
  </si>
  <si>
    <t>7/3/2018 3:28:41 PM</t>
  </si>
  <si>
    <t>298094</t>
  </si>
  <si>
    <t>1422</t>
  </si>
  <si>
    <t>644 Llano Road Cor. Vic Farm Street, Brgy. 167 Zone 15, Llano, Caloocan City</t>
  </si>
  <si>
    <t>12/03/1993</t>
  </si>
  <si>
    <t>09260899115</t>
  </si>
  <si>
    <t>09177187175</t>
  </si>
  <si>
    <t>34-4705275=7</t>
  </si>
  <si>
    <t>020262512879</t>
  </si>
  <si>
    <t>121125243639</t>
  </si>
  <si>
    <t>imeranotehra</t>
  </si>
  <si>
    <t>era_casi</t>
  </si>
  <si>
    <t>Basic Salary</t>
  </si>
  <si>
    <t xml:space="preserve">St. John Tchnological College of the Phils.; </t>
  </si>
  <si>
    <t xml:space="preserve">29 Jewel Street, Forest Hill Subd., Gulod, Novaliches, QC; </t>
  </si>
  <si>
    <t xml:space="preserve">03/31/2014; </t>
  </si>
  <si>
    <t xml:space="preserve">iHudyat Inc. Home Safety Products; </t>
  </si>
  <si>
    <t xml:space="preserve">3/F Orange Bldg., 111 Road 8, Brgy., Bagong Pag-asa, QC; </t>
  </si>
  <si>
    <t xml:space="preserve">05/02/2018; </t>
  </si>
  <si>
    <t xml:space="preserve">Failed Training; </t>
  </si>
  <si>
    <t>Soliano</t>
  </si>
  <si>
    <t xml:space="preserve">Dolores Makinano Casi; </t>
  </si>
  <si>
    <t xml:space="preserve">09770330889; </t>
  </si>
  <si>
    <t xml:space="preserve">Silvestra Tibbang; ; </t>
  </si>
  <si>
    <t xml:space="preserve">St. John Tchnological College of the Phils., 29 Jewel Street, Forest Hill Subd., Gulod, Novaliches, QC; ; </t>
  </si>
  <si>
    <t xml:space="preserve">928-4167/418-8405; ; </t>
  </si>
  <si>
    <t>07/03/2018 17:56:19;</t>
  </si>
  <si>
    <t>compre issue; fluency issue; fluency issues; vernacular slip "po" ; no eye contact; trails off; answers are always revolving in accunts yet not asked; compre; 
;</t>
  </si>
  <si>
    <t>Applying for non voce</t>
  </si>
  <si>
    <t>Obngayan</t>
  </si>
  <si>
    <t>Quiban</t>
  </si>
  <si>
    <t>ryobngayan1997@gmail.com</t>
  </si>
  <si>
    <t>obngayanryan</t>
  </si>
  <si>
    <t>Roderick Obngayan</t>
  </si>
  <si>
    <t>7/3/2018 2:54:53 PM</t>
  </si>
  <si>
    <t>obngayan</t>
  </si>
  <si>
    <t>ryan</t>
  </si>
  <si>
    <t>quiban</t>
  </si>
  <si>
    <t>298082</t>
  </si>
  <si>
    <t>Brgy. 35 Maypajo Caloocan City</t>
  </si>
  <si>
    <t>Brgy.35 Maypajo Caloocan City</t>
  </si>
  <si>
    <t>10/12/1997</t>
  </si>
  <si>
    <t>09270156573</t>
  </si>
  <si>
    <t>@superyan</t>
  </si>
  <si>
    <t xml:space="preserve">University Caloocan City; </t>
  </si>
  <si>
    <t xml:space="preserve">Biglang Awa 10th Avenue Caloocan City; </t>
  </si>
  <si>
    <t xml:space="preserve">Bs Accounting Technology; </t>
  </si>
  <si>
    <t>Ocba</t>
  </si>
  <si>
    <t xml:space="preserve">Roderick Obngayan; </t>
  </si>
  <si>
    <t xml:space="preserve">09983625596; </t>
  </si>
  <si>
    <t xml:space="preserve">Jesus Zuazula; ; </t>
  </si>
  <si>
    <t xml:space="preserve">Accounting Professor; ; </t>
  </si>
  <si>
    <t xml:space="preserve">Caloocan City; ; </t>
  </si>
  <si>
    <t xml:space="preserve">099876541; ; </t>
  </si>
  <si>
    <t>Rex</t>
  </si>
  <si>
    <t>rekieford@gmail.com</t>
  </si>
  <si>
    <t>rexaycardo@yahoo.com</t>
  </si>
  <si>
    <t>Josefa Aycardo</t>
  </si>
  <si>
    <t>Bernardo Yome</t>
  </si>
  <si>
    <t>7/3/2018 2:47:47 PM</t>
  </si>
  <si>
    <t>aycard</t>
  </si>
  <si>
    <t>rex</t>
  </si>
  <si>
    <t>298085</t>
  </si>
  <si>
    <t>1172 torcillo st. landaska caloocan city</t>
  </si>
  <si>
    <t>07/29/1997</t>
  </si>
  <si>
    <t>09453979203</t>
  </si>
  <si>
    <t>3473218565</t>
  </si>
  <si>
    <t>02-027024742-4</t>
  </si>
  <si>
    <t>121223786767</t>
  </si>
  <si>
    <t>rexaycardo</t>
  </si>
  <si>
    <t>bernardo rome jr.</t>
  </si>
  <si>
    <t xml:space="preserve">unversity of caloocan city; </t>
  </si>
  <si>
    <t xml:space="preserve">biglang awa st. edsa caloocan city; </t>
  </si>
  <si>
    <t xml:space="preserve">bachelor of science in office administration; </t>
  </si>
  <si>
    <t xml:space="preserve">josefa </t>
  </si>
  <si>
    <t>nabor</t>
  </si>
  <si>
    <t>aycardo</t>
  </si>
  <si>
    <t xml:space="preserve">josefa aycardo; </t>
  </si>
  <si>
    <t xml:space="preserve">09086005466; </t>
  </si>
  <si>
    <t>Pron lapses; local accent; low vocabs; SVA: tense issues; poor sentence construction</t>
  </si>
  <si>
    <t>Tira</t>
  </si>
  <si>
    <t>John Paolo</t>
  </si>
  <si>
    <t>Roño</t>
  </si>
  <si>
    <t>jptira2804@yahoo.com</t>
  </si>
  <si>
    <t>johnpaolotira@yahoo.com</t>
  </si>
  <si>
    <t>Jo-allyn Pinto</t>
  </si>
  <si>
    <t>7/3/2018 3:22:46 PM</t>
  </si>
  <si>
    <t>TIRA</t>
  </si>
  <si>
    <t>JOHN PAOLO</t>
  </si>
  <si>
    <t>RONO</t>
  </si>
  <si>
    <t>298089</t>
  </si>
  <si>
    <t>4635 TAGUMPAY ST STA MESA MANILA</t>
  </si>
  <si>
    <t>09208919147</t>
  </si>
  <si>
    <t>3532906</t>
  </si>
  <si>
    <t>Analytics</t>
  </si>
  <si>
    <t>16014</t>
  </si>
  <si>
    <t>jo allyn pinto</t>
  </si>
  <si>
    <t xml:space="preserve">PATTS- PHILIPPINE AIR TRANSPORTATION TRAINING SERVICES; Victorino Mapa High School; </t>
  </si>
  <si>
    <t xml:space="preserve">lombos st sucat paranaque; san miguel quiapo; </t>
  </si>
  <si>
    <t xml:space="preserve">aircraft maintenance technology; ; </t>
  </si>
  <si>
    <t xml:space="preserve">10/05/2016; 03/25/2015; </t>
  </si>
  <si>
    <t xml:space="preserve">jollibee food corporation; jollibee rossevelt; </t>
  </si>
  <si>
    <t xml:space="preserve">rivera st n domingo san juan city; ortigas ave san juan city; </t>
  </si>
  <si>
    <t xml:space="preserve">Others ; Others ; </t>
  </si>
  <si>
    <t xml:space="preserve">01/21/2017; 01/12/2018; </t>
  </si>
  <si>
    <t xml:space="preserve">05/17/2017; 05/05/2018; </t>
  </si>
  <si>
    <t xml:space="preserve">Management; Personal Reasons; </t>
  </si>
  <si>
    <t xml:space="preserve">12,000; 12,000; </t>
  </si>
  <si>
    <t>Stephanie</t>
  </si>
  <si>
    <t>Rono</t>
  </si>
  <si>
    <t xml:space="preserve">john paolo tira; Jo-allyn pinto; </t>
  </si>
  <si>
    <t xml:space="preserve">vxi Quezon city; vxi Quezon city; </t>
  </si>
  <si>
    <t xml:space="preserve">Moved from JobId:153 by Irish.Victoriano@vxi.com(Irish.Victoriano@vxi.com); </t>
  </si>
  <si>
    <t>07/03/2018 17:33:10;07/03/2018 17:33:10;</t>
  </si>
  <si>
    <t>;Pron lapses; localaccent; SVA: tense issues; poor sentence construction
;</t>
  </si>
  <si>
    <t>vernacular slips' grammar and pron lapses; fleuncy issues;</t>
  </si>
  <si>
    <t>Colita</t>
  </si>
  <si>
    <t>Oreta</t>
  </si>
  <si>
    <t>a_peleus@yahoo.com</t>
  </si>
  <si>
    <t>7/3/2018 3:23:01 PM</t>
  </si>
  <si>
    <t>Oreto</t>
  </si>
  <si>
    <t>298096</t>
  </si>
  <si>
    <t>44.Pnarciso st brgy. Corazon De Jesus Sanjuan City</t>
  </si>
  <si>
    <t>Negros Occidental</t>
  </si>
  <si>
    <t>04/09/2018</t>
  </si>
  <si>
    <t>09954367809</t>
  </si>
  <si>
    <t>25,000,00</t>
  </si>
  <si>
    <t>hr id 16014 Jo-Allyn Pinto</t>
  </si>
  <si>
    <t>Jo-Allyn Pinto</t>
  </si>
  <si>
    <t xml:space="preserve">Saint John Bosco Institute of Arts and Science; San juan National Highschool; </t>
  </si>
  <si>
    <t xml:space="preserve">Computer Science; ; </t>
  </si>
  <si>
    <t xml:space="preserve">07/19/2017; 07/03/2014; </t>
  </si>
  <si>
    <t xml:space="preserve">Ideaserv Company; </t>
  </si>
  <si>
    <t xml:space="preserve">441 Lt. Artiaga St. Brgy. Corazon De Jesus San juan City; </t>
  </si>
  <si>
    <t xml:space="preserve">6,400; </t>
  </si>
  <si>
    <t>Quanico</t>
  </si>
  <si>
    <t xml:space="preserve">Christian Oreto Colita; Jo Allyn Pinto; </t>
  </si>
  <si>
    <t xml:space="preserve">VXI Quezon City; VXI Quezon City; </t>
  </si>
  <si>
    <t>pron lapses; low vocabs; regional accent; struggling to express; heavy fllers; prepositions; lacks in spontaneity</t>
  </si>
  <si>
    <t>Combine Jr.</t>
  </si>
  <si>
    <t>jcombine96@gmail.com</t>
  </si>
  <si>
    <t>Eduardo Combine</t>
  </si>
  <si>
    <t>7/3/2018 3:19:09 PM</t>
  </si>
  <si>
    <t>298103</t>
  </si>
  <si>
    <t>110 Torres Bugallon St. Caloocan City</t>
  </si>
  <si>
    <t>Ungale 1 Kawayan Biliran</t>
  </si>
  <si>
    <t>BILIRAN</t>
  </si>
  <si>
    <t>Kawayan</t>
  </si>
  <si>
    <t>09497874048</t>
  </si>
  <si>
    <t xml:space="preserve">Polomolok National High School; </t>
  </si>
  <si>
    <t xml:space="preserve">Octavio Village Cannery Site Polomolok South Cotabato; </t>
  </si>
  <si>
    <t xml:space="preserve">03/30/2010; </t>
  </si>
  <si>
    <t xml:space="preserve">10/28/2016; </t>
  </si>
  <si>
    <t xml:space="preserve">16800; </t>
  </si>
  <si>
    <t>Gigante</t>
  </si>
  <si>
    <t xml:space="preserve">Eduardo Combine; </t>
  </si>
  <si>
    <t xml:space="preserve">09202682880; </t>
  </si>
  <si>
    <t xml:space="preserve">Conrad Javan; ; </t>
  </si>
  <si>
    <t xml:space="preserve">Concentrix; ; </t>
  </si>
  <si>
    <t xml:space="preserve">09989619315; ; </t>
  </si>
  <si>
    <t>07/03/2018 18:17:15;07/03/2018 18:17:15;</t>
  </si>
  <si>
    <t>;pron lapses; low vocabs; regional accent; struggling to express; heavy fllers; prepositions
;</t>
  </si>
  <si>
    <t>High attrition risk because of social anxiety; left previous company because of it but did not undergo medication; said that she can't work or focus everytime she was anxious which happens everyday</t>
  </si>
  <si>
    <t>Jewess Israel</t>
  </si>
  <si>
    <t>Magtoto</t>
  </si>
  <si>
    <t>jewhil08@gmail.com</t>
  </si>
  <si>
    <t>Angelica Mariz Mallari</t>
  </si>
  <si>
    <t>7/3/2018 3:44:07 PM</t>
  </si>
  <si>
    <t>298110</t>
  </si>
  <si>
    <t>#9021 Ilang-ilang st., Brgy. Panasahan, Malolos City, Bulacan</t>
  </si>
  <si>
    <t>06/08/1991</t>
  </si>
  <si>
    <t>09556922566</t>
  </si>
  <si>
    <t>0111-8236798-7</t>
  </si>
  <si>
    <t>01-051756053-2</t>
  </si>
  <si>
    <t>252527</t>
  </si>
  <si>
    <t xml:space="preserve">St. Amatiel Technological Institute; Malolos MArine Fishery School &amp; Laboratory; </t>
  </si>
  <si>
    <t xml:space="preserve">Malolos City; Matimbo, Malolos City; </t>
  </si>
  <si>
    <t xml:space="preserve">03/31/2014; 03/31/2010; </t>
  </si>
  <si>
    <t xml:space="preserve">05/29/2017; </t>
  </si>
  <si>
    <t xml:space="preserve">01/10/2018; </t>
  </si>
  <si>
    <t>Honeylet</t>
  </si>
  <si>
    <t>Esteban</t>
  </si>
  <si>
    <t xml:space="preserve">Edgar Don John David Hilario; Darlle Trystan Barcelona; Angelica Mariz Mallari; </t>
  </si>
  <si>
    <t xml:space="preserve">Customer Account Executive; Technical Support Representative; CSR; </t>
  </si>
  <si>
    <t xml:space="preserve">VXI , Quezon City; Convergys, Quezon City; VXI, Quezon City; </t>
  </si>
  <si>
    <t xml:space="preserve">09753605584; 09568574489; 09753605584; </t>
  </si>
  <si>
    <t>07/03/2018 18:08:05;07/03/2018 18:08:05;</t>
  </si>
  <si>
    <t>;High attrition risk because of social anxiety; left previous company because of it but did not undergo medication; said that she can't work or focus everytime she was anxious which happens everyday
;</t>
  </si>
  <si>
    <t xml:space="preserve">fluency issues; compre issue; active listening; no substance; vernacular slips; </t>
  </si>
  <si>
    <t>Maranan</t>
  </si>
  <si>
    <t>Jay Lebert</t>
  </si>
  <si>
    <t>jlvmaranan@donbosco.edu.ph</t>
  </si>
  <si>
    <t>Emmanuel A Maranan</t>
  </si>
  <si>
    <t>Project Operator</t>
  </si>
  <si>
    <t>Lou Jasper Lazaga</t>
  </si>
  <si>
    <t>7/3/2018 3:26:41 PM</t>
  </si>
  <si>
    <t>298113</t>
  </si>
  <si>
    <t>422 Paraiso Dos St Brgy Poblacion Boni Avenue Mandaluyong City</t>
  </si>
  <si>
    <t>11/21/1996</t>
  </si>
  <si>
    <t>09088888664</t>
  </si>
  <si>
    <t xml:space="preserve">Don Bosco Technical College; Don Bosco Technical College; </t>
  </si>
  <si>
    <t xml:space="preserve">736 General Kalentong St Brgy Pagasa Mandaluyong City; 736 General Kalentong St. Brgy Pagasa Mandaluyong City; </t>
  </si>
  <si>
    <t xml:space="preserve">; Bachelor of Science in Computer Science; </t>
  </si>
  <si>
    <t xml:space="preserve">03/30/2013; 06/23/2018; </t>
  </si>
  <si>
    <t>Maria Cecilia</t>
  </si>
  <si>
    <t xml:space="preserve">Emmanuel A Maranan; </t>
  </si>
  <si>
    <t xml:space="preserve">09184865807; </t>
  </si>
  <si>
    <t xml:space="preserve">Fr Chito Vitaliano Dimaranan; Lou Jasper Lazaga; </t>
  </si>
  <si>
    <t xml:space="preserve">Rector; CSR; </t>
  </si>
  <si>
    <t xml:space="preserve">DBTC, 736 General Kalentong St Brgy Pagasa Mnadaluyong City; VXI Munoz; </t>
  </si>
  <si>
    <t xml:space="preserve">n/a; ; </t>
  </si>
  <si>
    <t xml:space="preserve">active listening; fluency issues; restarts; </t>
  </si>
  <si>
    <t>Aguyen</t>
  </si>
  <si>
    <t>Alec Kant Addizon</t>
  </si>
  <si>
    <t>Sayong</t>
  </si>
  <si>
    <t>aguyenalec10@gmail.com</t>
  </si>
  <si>
    <t>7/3/2018 3:35:12 PM</t>
  </si>
  <si>
    <t>aguyen</t>
  </si>
  <si>
    <t>alec kant addizon</t>
  </si>
  <si>
    <t>sayong</t>
  </si>
  <si>
    <t>298119</t>
  </si>
  <si>
    <t>1850</t>
  </si>
  <si>
    <t>527 guilder street bankers village, guitnang bayan 1 , san mateo rizal</t>
  </si>
  <si>
    <t>Mobo</t>
  </si>
  <si>
    <t>09497149896</t>
  </si>
  <si>
    <t>2982274</t>
  </si>
  <si>
    <t>251030</t>
  </si>
  <si>
    <t>lou jasper lazaga</t>
  </si>
  <si>
    <t>maria alicia</t>
  </si>
  <si>
    <t>robedillo</t>
  </si>
  <si>
    <t xml:space="preserve">; lou jasper lazaga; </t>
  </si>
  <si>
    <t xml:space="preserve">; csv; </t>
  </si>
  <si>
    <t xml:space="preserve">; vxi quezon city; </t>
  </si>
  <si>
    <t>07/03/2018 18:13:13;</t>
  </si>
  <si>
    <t>active listening; fluency issues; restarts; 
;</t>
  </si>
  <si>
    <t xml:space="preserve">fluency issues; compre issue; active listening; no substance; </t>
  </si>
  <si>
    <t>Bantuas</t>
  </si>
  <si>
    <t xml:space="preserve">Johainah </t>
  </si>
  <si>
    <t>Cadar</t>
  </si>
  <si>
    <t>johainahbantuas@gmail.com</t>
  </si>
  <si>
    <t>m.facebook.com/LIONQUEEN110395</t>
  </si>
  <si>
    <t>Papala Cadar Cabugatn</t>
  </si>
  <si>
    <t>7/3/2018 3:55:31 PM</t>
  </si>
  <si>
    <t>BANTUAS</t>
  </si>
  <si>
    <t>JOHAINAH</t>
  </si>
  <si>
    <t>CADAR</t>
  </si>
  <si>
    <t>298122</t>
  </si>
  <si>
    <t>21 SAN JUAN EVANGELISTA STREET, PAYATAS A, QUEZON CITY</t>
  </si>
  <si>
    <t>07/27/2018</t>
  </si>
  <si>
    <t>09562561198</t>
  </si>
  <si>
    <t>718-091-944-000</t>
  </si>
  <si>
    <t>theakhira232233</t>
  </si>
  <si>
    <t>@JijiBantuas</t>
  </si>
  <si>
    <t>Right fit to my career</t>
  </si>
  <si>
    <t>No specific amount in mind</t>
  </si>
  <si>
    <t xml:space="preserve">MARAWI ISLAMIC COLLEGE; </t>
  </si>
  <si>
    <t xml:space="preserve">MARAWI CITY; </t>
  </si>
  <si>
    <t xml:space="preserve">BACHELOR OF ELEMENTARY EDUCATION (BEEd); </t>
  </si>
  <si>
    <t xml:space="preserve">04/05/2017; </t>
  </si>
  <si>
    <t>CABUGATAN</t>
  </si>
  <si>
    <t>PAPALA</t>
  </si>
  <si>
    <t xml:space="preserve">PAPALA CADAR CABUGATN; </t>
  </si>
  <si>
    <t xml:space="preserve">09075650915; </t>
  </si>
  <si>
    <t>07/03/2018 17:56:55;</t>
  </si>
  <si>
    <t>fluency issues; compre issue; active listening; no substance; 
;</t>
  </si>
  <si>
    <t xml:space="preserve">grad 4 year; teacher; no license yet; tenses lapses; prepositions; fluency issues; </t>
  </si>
  <si>
    <t>Adarayan</t>
  </si>
  <si>
    <t>Camel</t>
  </si>
  <si>
    <t>Bulagnir</t>
  </si>
  <si>
    <t>cuhmiy.11@gmail.com</t>
  </si>
  <si>
    <t>esti.tayag</t>
  </si>
  <si>
    <t>Adarayan, Raquel Bulagnir</t>
  </si>
  <si>
    <t>Joshua Jonnelle Gambito</t>
  </si>
  <si>
    <t>COMCAST NED</t>
  </si>
  <si>
    <t>7/3/2018 3:54:40 PM</t>
  </si>
  <si>
    <t>298124</t>
  </si>
  <si>
    <t>ph1 pckg3 lot2 blck 57 Bagong Silang Cloocan CIity</t>
  </si>
  <si>
    <t>Brgy. Sulitan Catubig Nother Samar</t>
  </si>
  <si>
    <t>Allacapan</t>
  </si>
  <si>
    <t>10/11/2018</t>
  </si>
  <si>
    <t>09282011499</t>
  </si>
  <si>
    <t>cuhmiyl.11@gmail.com</t>
  </si>
  <si>
    <t>34-6532234-6</t>
  </si>
  <si>
    <t>1211-9162-4620</t>
  </si>
  <si>
    <t>10-15k</t>
  </si>
  <si>
    <t>Joshua Jonnele Garcia Gambito</t>
  </si>
  <si>
    <t xml:space="preserve">St. Clare College of Caloocan; Bagong Silang High Scool; </t>
  </si>
  <si>
    <t xml:space="preserve">Zabrte rd. Camarin Caloocan City; Ph3 Bagong Silang Caloocan City; </t>
  </si>
  <si>
    <t xml:space="preserve">Bachelor of Elementary Education; ; </t>
  </si>
  <si>
    <t xml:space="preserve">07/18/2018; 03/24/2011; </t>
  </si>
  <si>
    <t>Sansano</t>
  </si>
  <si>
    <t xml:space="preserve">Adarayan, Raquel Bulagnir; </t>
  </si>
  <si>
    <t xml:space="preserve">09234480708; </t>
  </si>
  <si>
    <t xml:space="preserve">Ramel Adarayan; Joshua Jonnele Garcia Gambito; </t>
  </si>
  <si>
    <t xml:space="preserve">tsr; Tsr; </t>
  </si>
  <si>
    <t xml:space="preserve">SPI-CRM rotonda Quezon City; Vxi Munoz quezon City; </t>
  </si>
  <si>
    <t xml:space="preserve">09287634703; n/a; </t>
  </si>
  <si>
    <t>07/03/2018 18:10:01;</t>
  </si>
  <si>
    <t>grad 4 year; teacher; no license yet; tenses lapses; prepositions; fluency issues; 
;</t>
  </si>
  <si>
    <t>Rehireable</t>
  </si>
  <si>
    <t xml:space="preserve">RS Versant; ave comm; good tenure; 1 Sitel - 06/2015-05/2016 - VM UK sales; RFL: compensation; 12k+2 allowance; far from home; Rendered 30 days; cleared; 
2 VXI - 06/2016 - 09/2017 - ATT Blue NE;RFL ; tried to be a teacher; wanted to try morning shift; Rendered 30 days; cleared; 
3 TPG - 10/2017-04/2018- 5 mos TPG sales RFL: immediate resignationl miscarriage; cleared; </t>
  </si>
  <si>
    <t>Garin</t>
  </si>
  <si>
    <t>Shiela Mae</t>
  </si>
  <si>
    <t>garinsheilamae93@gmail.com</t>
  </si>
  <si>
    <t>Marissa G. Ave</t>
  </si>
  <si>
    <t>7/3/2018 4:11:17 PM</t>
  </si>
  <si>
    <t>Sheila Mae</t>
  </si>
  <si>
    <t>298145</t>
  </si>
  <si>
    <t xml:space="preserve">42 Jasmin St., Happy Site Subd., Marulas </t>
  </si>
  <si>
    <t>08/22/1993</t>
  </si>
  <si>
    <t>09382853545</t>
  </si>
  <si>
    <t>152377</t>
  </si>
  <si>
    <t xml:space="preserve">Naval State University; </t>
  </si>
  <si>
    <t xml:space="preserve">Naval, Biliran; </t>
  </si>
  <si>
    <t xml:space="preserve">04/04/2014; </t>
  </si>
  <si>
    <t>ATT Sales and Billing</t>
  </si>
  <si>
    <t xml:space="preserve">VXI ; </t>
  </si>
  <si>
    <t xml:space="preserve">Quezon ; </t>
  </si>
  <si>
    <t xml:space="preserve">att blue; </t>
  </si>
  <si>
    <t xml:space="preserve">06/01/2016; </t>
  </si>
  <si>
    <t xml:space="preserve">09/30/2017; </t>
  </si>
  <si>
    <t>Arnosa</t>
  </si>
  <si>
    <t xml:space="preserve">Marissa G. Ave; </t>
  </si>
  <si>
    <t xml:space="preserve">09195229341; </t>
  </si>
  <si>
    <t xml:space="preserve">Francis Neri; ; </t>
  </si>
  <si>
    <t xml:space="preserve">VXI Quezon City; ; </t>
  </si>
  <si>
    <t xml:space="preserve">09562743124; ; </t>
  </si>
  <si>
    <t>Froyaldae</t>
  </si>
  <si>
    <t>Rombo</t>
  </si>
  <si>
    <t>froyalderoseann@gmail.com</t>
  </si>
  <si>
    <t>rhoseanne_froyalde@yahoo.com.ph</t>
  </si>
  <si>
    <t>Yno Baustista</t>
  </si>
  <si>
    <t>7/3/2018 4:39:05 PM</t>
  </si>
  <si>
    <t>Froyalde</t>
  </si>
  <si>
    <t>298136</t>
  </si>
  <si>
    <t>3/f</t>
  </si>
  <si>
    <t>Roxy building, Veterance Village, Quezon City</t>
  </si>
  <si>
    <t>Camarines Sur</t>
  </si>
  <si>
    <t>12/04/1996</t>
  </si>
  <si>
    <t>Naga City</t>
  </si>
  <si>
    <t>09207821329</t>
  </si>
  <si>
    <t>10,000 above</t>
  </si>
  <si>
    <t>Yno Bautista</t>
  </si>
  <si>
    <t xml:space="preserve">Partido State University ; </t>
  </si>
  <si>
    <t xml:space="preserve">Goa, Camarines Sur; </t>
  </si>
  <si>
    <t xml:space="preserve">Bachelor of Arts in Communication; </t>
  </si>
  <si>
    <t xml:space="preserve">PTV 4 Broadcasting Company; </t>
  </si>
  <si>
    <t xml:space="preserve">Non-agent; ; </t>
  </si>
  <si>
    <t xml:space="preserve">Training; ; </t>
  </si>
  <si>
    <t xml:space="preserve">12/04/2017; </t>
  </si>
  <si>
    <t xml:space="preserve">End of Contract; ; </t>
  </si>
  <si>
    <t>Sanda</t>
  </si>
  <si>
    <t xml:space="preserve">Sherry Combis; Yno Bautista; </t>
  </si>
  <si>
    <t xml:space="preserve">teacher; call center agent; </t>
  </si>
  <si>
    <t xml:space="preserve">Partido State University; Panorama at Quezon City ; </t>
  </si>
  <si>
    <t xml:space="preserve">09208242674; n/a; </t>
  </si>
  <si>
    <t>Ellado</t>
  </si>
  <si>
    <t>Cernito</t>
  </si>
  <si>
    <t>ellado_francis@yahoo.com</t>
  </si>
  <si>
    <t>7/3/2018 4:26:41 PM</t>
  </si>
  <si>
    <t>298147</t>
  </si>
  <si>
    <t>Malabon City</t>
  </si>
  <si>
    <t>Northern Samar</t>
  </si>
  <si>
    <t>Amulung</t>
  </si>
  <si>
    <t>10/01/1996</t>
  </si>
  <si>
    <t>Gamay</t>
  </si>
  <si>
    <t>09653529330</t>
  </si>
  <si>
    <t xml:space="preserve">University of Eastern Philippines; </t>
  </si>
  <si>
    <t xml:space="preserve">Catarman, Northern Samar; </t>
  </si>
  <si>
    <t>Marialyn</t>
  </si>
  <si>
    <t>Barnobal</t>
  </si>
  <si>
    <t xml:space="preserve">Elna G. Calot; Rogelio Banagbanag; Liza M. Baluyot; ; </t>
  </si>
  <si>
    <t xml:space="preserve">Professor/Department Chair; Professor; Principal; ; </t>
  </si>
  <si>
    <t xml:space="preserve">University of Eastern Philippines/Catarman, Northern Samar; University of Eastern Philippines/Catarman, Northern Samar; Bangon National High School/Gamay, Northen Samar; ; </t>
  </si>
  <si>
    <t xml:space="preserve">09173175408; 09497403296; 09163743703; ; </t>
  </si>
  <si>
    <t>Portes</t>
  </si>
  <si>
    <t xml:space="preserve">Alexander </t>
  </si>
  <si>
    <t>Valenteros</t>
  </si>
  <si>
    <t>portes.valen@yahoo.com</t>
  </si>
  <si>
    <t>Reynaldo G. Portes</t>
  </si>
  <si>
    <t>4mos</t>
  </si>
  <si>
    <t>7/3/2018 4:22:41 PM</t>
  </si>
  <si>
    <t>298146</t>
  </si>
  <si>
    <t>30 Bukidnon st. Bago Bantay, Quezon City</t>
  </si>
  <si>
    <t>6400</t>
  </si>
  <si>
    <t>Catarman</t>
  </si>
  <si>
    <t>09455349921</t>
  </si>
  <si>
    <t>09387301866</t>
  </si>
  <si>
    <t xml:space="preserve">University of Eastern Philippines; Catarman National High School; </t>
  </si>
  <si>
    <t xml:space="preserve">U.E.P. Town, Catarman Northern Samar; dalakit, Catarman Northern Samar; </t>
  </si>
  <si>
    <t xml:space="preserve">Bachelor of Secondary Education Major in MAPEH; ; </t>
  </si>
  <si>
    <t xml:space="preserve">04/06/2017; 03/25/2013; </t>
  </si>
  <si>
    <t xml:space="preserve">Department of Environment and Natural Resources; </t>
  </si>
  <si>
    <t xml:space="preserve">Catarman Northern Samar; </t>
  </si>
  <si>
    <t xml:space="preserve">08/30/2017; </t>
  </si>
  <si>
    <t>Gerarda</t>
  </si>
  <si>
    <t>Adel</t>
  </si>
  <si>
    <t xml:space="preserve">Reynaldo G. Portes; </t>
  </si>
  <si>
    <t xml:space="preserve">09982558818; </t>
  </si>
  <si>
    <t xml:space="preserve">Marlon E. Siervo; Ma. Solidad Uy; Ester Apostol; ; </t>
  </si>
  <si>
    <t xml:space="preserve">Senior high school Teacher; Supervisor; retired teacher; ; </t>
  </si>
  <si>
    <t xml:space="preserve">Arellano University; Department of Environment and Natural Resources; Dep. Ed; ; </t>
  </si>
  <si>
    <t xml:space="preserve">09091087666; 09277972137; 09286544086; ; </t>
  </si>
  <si>
    <t>07/03/2018 18:12:44;07/03/2018 18:12:44;07/03/2018 18:13:01;</t>
  </si>
  <si>
    <t>Abielle Arianne</t>
  </si>
  <si>
    <t>Burela</t>
  </si>
  <si>
    <t>cxabielle12@gmail.com</t>
  </si>
  <si>
    <t>Abielle Arianne Cruz</t>
  </si>
  <si>
    <t>7/3/2018 4:31:00 PM</t>
  </si>
  <si>
    <t>Borela</t>
  </si>
  <si>
    <t>298148</t>
  </si>
  <si>
    <t>6063 Dona Juanita Purok 6, Bambang</t>
  </si>
  <si>
    <t>Bulakan, Bulacan</t>
  </si>
  <si>
    <t>09557026475</t>
  </si>
  <si>
    <t>no answer</t>
  </si>
  <si>
    <t>abiellecruz</t>
  </si>
  <si>
    <t>abiellearianne</t>
  </si>
  <si>
    <t>20000+</t>
  </si>
  <si>
    <t>220334</t>
  </si>
  <si>
    <t xml:space="preserve">STI College Malolos; </t>
  </si>
  <si>
    <t xml:space="preserve">Dakila, Malolos, Bulacan; </t>
  </si>
  <si>
    <t xml:space="preserve">03/24/2017; </t>
  </si>
  <si>
    <t>Juanita</t>
  </si>
  <si>
    <t xml:space="preserve">Angelique Manalang; Marvic Meneses; </t>
  </si>
  <si>
    <t xml:space="preserve">High school teacher; Store Manager; </t>
  </si>
  <si>
    <t xml:space="preserve">San Francisco Xavier High Scool; 7 eleven Plaridel; </t>
  </si>
  <si>
    <t xml:space="preserve">09272567205; 09355146680; </t>
  </si>
  <si>
    <t>Medalle</t>
  </si>
  <si>
    <t xml:space="preserve">Masakazu </t>
  </si>
  <si>
    <t>Medalle1@vxi.com</t>
  </si>
  <si>
    <t>Patrick Vano</t>
  </si>
  <si>
    <t>36mos</t>
  </si>
  <si>
    <t>12mos</t>
  </si>
  <si>
    <t>24mos</t>
  </si>
  <si>
    <t>7/3/2018 4:40:35 PM</t>
  </si>
  <si>
    <t>Masakazu</t>
  </si>
  <si>
    <t>298150</t>
  </si>
  <si>
    <t>8 Morquecillo St. Brgy Bungad</t>
  </si>
  <si>
    <t>04/09/1992</t>
  </si>
  <si>
    <t>Zamboanga City</t>
  </si>
  <si>
    <t>092953866295</t>
  </si>
  <si>
    <t>masakazuwada09@gmail.com</t>
  </si>
  <si>
    <t>mmasakazu</t>
  </si>
  <si>
    <t>masakazuphotos</t>
  </si>
  <si>
    <t>masakazuhero</t>
  </si>
  <si>
    <t xml:space="preserve">STI College Zamboanga; </t>
  </si>
  <si>
    <t xml:space="preserve">Zamboanga City; </t>
  </si>
  <si>
    <t xml:space="preserve">03/25/2015; </t>
  </si>
  <si>
    <t xml:space="preserve">Tamayo's Agro Veggie Products Distribution; Philippine Span Asia Carrier Corporation; </t>
  </si>
  <si>
    <t xml:space="preserve">Dasmarinas, Cavite; Sta. Catalina Zamboanga; </t>
  </si>
  <si>
    <t xml:space="preserve">09162538741; 09142558744; </t>
  </si>
  <si>
    <t xml:space="preserve">Project Manager; Operations; </t>
  </si>
  <si>
    <t xml:space="preserve">03/31/2017; 11/27/2015; </t>
  </si>
  <si>
    <t xml:space="preserve">02/17/2018; 01/01/2018; </t>
  </si>
  <si>
    <t xml:space="preserve">Non-regularized; Others; </t>
  </si>
  <si>
    <t xml:space="preserve">10,000; 10,000; </t>
  </si>
  <si>
    <t>Socorro</t>
  </si>
  <si>
    <t>Aldenese</t>
  </si>
  <si>
    <t>Ma.</t>
  </si>
  <si>
    <t xml:space="preserve">Patrick Vano; </t>
  </si>
  <si>
    <t xml:space="preserve">09482519086; </t>
  </si>
  <si>
    <t xml:space="preserve">Sevillo B. Tamayo; Jimmy Ho; ; </t>
  </si>
  <si>
    <t xml:space="preserve">Naturopath Doctor; Logistics Officer; ; </t>
  </si>
  <si>
    <t xml:space="preserve">Tamayo's Agro Veggie Products Distribution; Philippine Span Asia Carrier Corporation; ; </t>
  </si>
  <si>
    <t xml:space="preserve">09114587795; 09125574887; ; </t>
  </si>
  <si>
    <t>Failed educ</t>
  </si>
  <si>
    <t>Suazo</t>
  </si>
  <si>
    <t>Bennedith Anne Victoria</t>
  </si>
  <si>
    <t>urquicobea@gmail.com</t>
  </si>
  <si>
    <t>Bea Suazo</t>
  </si>
  <si>
    <t>Editha S. Urquico</t>
  </si>
  <si>
    <t>7/3/2018 4:42:08 PM</t>
  </si>
  <si>
    <t xml:space="preserve">Bennedith Anne Victoria </t>
  </si>
  <si>
    <t>298156</t>
  </si>
  <si>
    <t>1490</t>
  </si>
  <si>
    <t xml:space="preserve">25 Ilang- Ilang St. Merville Subd. Tanza Navotas City </t>
  </si>
  <si>
    <t>10/04/1997</t>
  </si>
  <si>
    <t>09663481797</t>
  </si>
  <si>
    <t>34-6746775-9</t>
  </si>
  <si>
    <t>02-027100769-9</t>
  </si>
  <si>
    <t>121216314735</t>
  </si>
  <si>
    <t>Bennedith Suazo</t>
  </si>
  <si>
    <t>@BeaUrquico</t>
  </si>
  <si>
    <t xml:space="preserve">Waltermart, Quezon City </t>
  </si>
  <si>
    <t xml:space="preserve">Leonard </t>
  </si>
  <si>
    <t xml:space="preserve">Assumption College, San Lorenzo; </t>
  </si>
  <si>
    <t xml:space="preserve">San Lorenzo Drive, San Lorenzo Village, Makati City; </t>
  </si>
  <si>
    <t xml:space="preserve">Bachelor of Elementary Education Major in Preschool Education; </t>
  </si>
  <si>
    <t xml:space="preserve">05/18/2018; </t>
  </si>
  <si>
    <t>Editha</t>
  </si>
  <si>
    <t>Ladao</t>
  </si>
  <si>
    <t xml:space="preserve">Editha S. Urquico; </t>
  </si>
  <si>
    <t xml:space="preserve">09661484063; </t>
  </si>
  <si>
    <t>Candidate is a high attrition risk; have tendencies of leaving the company without any valid reaon; conflicts of RFL; not justified answers; no self motivation; showed low level of commitment during interview</t>
  </si>
  <si>
    <t>Duron</t>
  </si>
  <si>
    <t>Jelleane Leigh</t>
  </si>
  <si>
    <t>Arnon</t>
  </si>
  <si>
    <t>jelleaneleigh.duron@yahoo.com</t>
  </si>
  <si>
    <t>Ana Lalaine Duron</t>
  </si>
  <si>
    <t>Brand Ambassador</t>
  </si>
  <si>
    <t>17mos</t>
  </si>
  <si>
    <t>7/3/2018 4:49:17 PM</t>
  </si>
  <si>
    <t>DURON</t>
  </si>
  <si>
    <t>JELLEANE LEIGH</t>
  </si>
  <si>
    <t>ARNON</t>
  </si>
  <si>
    <t>298160</t>
  </si>
  <si>
    <t>111 GARNET DR. ST. FRANCIS VILLAGE BRGY PANDAYAN MEYCAUAYAN BULACAN</t>
  </si>
  <si>
    <t>10/10/1993</t>
  </si>
  <si>
    <t>Tacloban City</t>
  </si>
  <si>
    <t>09354462943</t>
  </si>
  <si>
    <t>3451919213</t>
  </si>
  <si>
    <t xml:space="preserve">CUBAO QUEZON CITY; </t>
  </si>
  <si>
    <t xml:space="preserve">BACHELOR OF SCIENCE IN HOTEL AND RESTAURANT MANAGEMENT; </t>
  </si>
  <si>
    <t xml:space="preserve">05/20/2015; </t>
  </si>
  <si>
    <t xml:space="preserve">SAACHI HOUSE; </t>
  </si>
  <si>
    <t xml:space="preserve">PASONG TAMO EXT MAKATI CITY; </t>
  </si>
  <si>
    <t xml:space="preserve">07/23/2015; </t>
  </si>
  <si>
    <t xml:space="preserve">10/20/2015; </t>
  </si>
  <si>
    <t xml:space="preserve">1000/Day; </t>
  </si>
  <si>
    <t>ANA LALAINE</t>
  </si>
  <si>
    <t>ENDRIANO</t>
  </si>
  <si>
    <t xml:space="preserve">ANA LALAINE DURON; </t>
  </si>
  <si>
    <t xml:space="preserve">09279165896; </t>
  </si>
  <si>
    <t xml:space="preserve">SARAH GONZALES; ; </t>
  </si>
  <si>
    <t xml:space="preserve">EVENTS PROJECT MANAGER; ; </t>
  </si>
  <si>
    <t xml:space="preserve">SAACHI HOUSE, MAKATI CITY; ; </t>
  </si>
  <si>
    <t>Paragas</t>
  </si>
  <si>
    <t>Ruby Grace</t>
  </si>
  <si>
    <t>rgabad@gmail.com</t>
  </si>
  <si>
    <t>Bernandino Duran</t>
  </si>
  <si>
    <t>14mos</t>
  </si>
  <si>
    <t>22mos</t>
  </si>
  <si>
    <t>Edward</t>
  </si>
  <si>
    <t>7/3/2018 5:23:50 PM</t>
  </si>
  <si>
    <t>PARAGAS</t>
  </si>
  <si>
    <t>RUBY GRACE</t>
  </si>
  <si>
    <t>DE GUZMAN</t>
  </si>
  <si>
    <t>298176</t>
  </si>
  <si>
    <t>BLK 36 WELFAREVILLE COMPOUND MANDALUYONG CITY</t>
  </si>
  <si>
    <t>BLK 36 WELFAREVILLE COMPOUND BRGY ADDITION HILLS MANDALUYONG CITY</t>
  </si>
  <si>
    <t>05/18/1991</t>
  </si>
  <si>
    <t>San Carlos City</t>
  </si>
  <si>
    <t>09233765136</t>
  </si>
  <si>
    <t>15,000-20,000</t>
  </si>
  <si>
    <t>EDWARD</t>
  </si>
  <si>
    <t xml:space="preserve">SAN CARLOS COLLEGE; </t>
  </si>
  <si>
    <t xml:space="preserve">MABINI ST. SAN CARLOS CITY PANGASINAN; </t>
  </si>
  <si>
    <t xml:space="preserve">04/04/2011; </t>
  </si>
  <si>
    <t>THELMA</t>
  </si>
  <si>
    <t>SALAZAR</t>
  </si>
  <si>
    <t xml:space="preserve">BERNANDINO DURAN; ARNOLD ABAD; </t>
  </si>
  <si>
    <t xml:space="preserve">FRIEND; BOYFRIEND; </t>
  </si>
  <si>
    <t xml:space="preserve">0977-644-4021; 0932-416-5951; </t>
  </si>
  <si>
    <t xml:space="preserve">ARNOLD ABAD; BERNANDINO DURAN; ; </t>
  </si>
  <si>
    <t xml:space="preserve">TEACHER III; MASTER TEACHER II; ; </t>
  </si>
  <si>
    <t xml:space="preserve">CITY OF MANDALUYONG SCIENCE HIGH SCHOOL/MANDALUYONG CITY; HULO INTEGRATED SCHOOL/MANDALUYONG CITY; ; </t>
  </si>
  <si>
    <t xml:space="preserve">0932-416-5951; 0977-644-4021; ; </t>
  </si>
  <si>
    <t>Average comms; can start ASAP; grad; Sitel Equifax Financial Mar2016-June2018=27mos</t>
  </si>
  <si>
    <t>Añosa</t>
  </si>
  <si>
    <t>Homer Jay</t>
  </si>
  <si>
    <t>Galia</t>
  </si>
  <si>
    <t>homerlermanjackson7@gmail.com</t>
  </si>
  <si>
    <t>Luzviminda Añosa</t>
  </si>
  <si>
    <t>(02) 370 0393</t>
  </si>
  <si>
    <t>7/3/2018 5:08:00 PM</t>
  </si>
  <si>
    <t>298172</t>
  </si>
  <si>
    <t>Blk.45 C Lot 7 P3 E2 Kaligay St. Longos Malabon City</t>
  </si>
  <si>
    <t>Jordan, Guimaras</t>
  </si>
  <si>
    <t>GUIMARAS</t>
  </si>
  <si>
    <t>Lamitan City</t>
  </si>
  <si>
    <t>Jordan</t>
  </si>
  <si>
    <t>09399398589</t>
  </si>
  <si>
    <t xml:space="preserve">City of Malabon University; </t>
  </si>
  <si>
    <t xml:space="preserve">Maya-maya St., Corner Pampano St. Brgy. Longos, Malabon City; </t>
  </si>
  <si>
    <t xml:space="preserve">Equifax; </t>
  </si>
  <si>
    <t xml:space="preserve">03/16/2016; </t>
  </si>
  <si>
    <t xml:space="preserve">Environment; </t>
  </si>
  <si>
    <t>Luzviminda</t>
  </si>
  <si>
    <t xml:space="preserve">Luzviminda Añosa; </t>
  </si>
  <si>
    <t xml:space="preserve">(02) 370 0393; </t>
  </si>
  <si>
    <t xml:space="preserve">Ms. Rachelle Ann Santos; Mr. Ezekiel Borja; Ms. Trisha Basa Baisa; ; </t>
  </si>
  <si>
    <t xml:space="preserve">Licensed Professional Teacher; Instructor, College of Engineering and Technology; Instructor, College of Engineering and Technology; ; </t>
  </si>
  <si>
    <t xml:space="preserve">; City of Malabon University; City of Malabon University; ; </t>
  </si>
  <si>
    <t xml:space="preserve">09300290513; 09501194435; 09497792786; ; </t>
  </si>
  <si>
    <t>In-Depth Interview Scheduled</t>
  </si>
  <si>
    <t>Corcuera</t>
  </si>
  <si>
    <t>Patricia Ann</t>
  </si>
  <si>
    <t>Toribio</t>
  </si>
  <si>
    <t>patriciacorcuera20@yahoo.como</t>
  </si>
  <si>
    <t>patriciacorcuera.9@yahoo.com</t>
  </si>
  <si>
    <t>Ma. Antonette Corcuera</t>
  </si>
  <si>
    <t>Psychologist</t>
  </si>
  <si>
    <t>Jeremiah De Guzman</t>
  </si>
  <si>
    <t>7/3/2018 6:56:33 PM</t>
  </si>
  <si>
    <t xml:space="preserve">Patricia Ann </t>
  </si>
  <si>
    <t>298205</t>
  </si>
  <si>
    <t>Building 9 unit 925 Deca Homes Tondo Manila</t>
  </si>
  <si>
    <t>45 Lico San Rafael Bulacan</t>
  </si>
  <si>
    <t>09/20/2017</t>
  </si>
  <si>
    <t>Naawan</t>
  </si>
  <si>
    <t>09216699338</t>
  </si>
  <si>
    <t>@Patricia Toribi9</t>
  </si>
  <si>
    <t xml:space="preserve">Providing there needs </t>
  </si>
  <si>
    <t xml:space="preserve">Jeremiah De Guzman </t>
  </si>
  <si>
    <t xml:space="preserve">Baliuag University; </t>
  </si>
  <si>
    <t xml:space="preserve">Gil Carlos Baliuag Bulacan; </t>
  </si>
  <si>
    <t xml:space="preserve">Bs Psychology; </t>
  </si>
  <si>
    <t xml:space="preserve">Ma. Antonette Corcuera; </t>
  </si>
  <si>
    <t xml:space="preserve">09198350620; </t>
  </si>
  <si>
    <t xml:space="preserve">Reina Faye Sarmiento ; Jeremiah De Guzman ; </t>
  </si>
  <si>
    <t xml:space="preserve">Psychologist I ; Call Center Agent; </t>
  </si>
  <si>
    <t xml:space="preserve">DOH-TRC Bicutan ; VXI Quezon City; </t>
  </si>
  <si>
    <t xml:space="preserve">09176365813; 09063989516; </t>
  </si>
  <si>
    <t>Tayson</t>
  </si>
  <si>
    <t>Trisha Mae</t>
  </si>
  <si>
    <t>Villasoto</t>
  </si>
  <si>
    <t>tayson.t@cdsl.edu.ph</t>
  </si>
  <si>
    <t>Josephine V. Tayson</t>
  </si>
  <si>
    <t>Kristia Marie Reyes</t>
  </si>
  <si>
    <t>7/3/2018 7:59:42 PM</t>
  </si>
  <si>
    <t>298222</t>
  </si>
  <si>
    <t>14 A Masbate Street, Bago Bantay Quezon City</t>
  </si>
  <si>
    <t>Roxas City, Capiz</t>
  </si>
  <si>
    <t>06/29/1998</t>
  </si>
  <si>
    <t>09473540294</t>
  </si>
  <si>
    <t>Trisha Mae Tayson</t>
  </si>
  <si>
    <t>trishayeshaaang</t>
  </si>
  <si>
    <t xml:space="preserve">Congressional Avenue, Quezon City; </t>
  </si>
  <si>
    <t xml:space="preserve">Bachelor of Elementary Education Major in Preschool; </t>
  </si>
  <si>
    <t xml:space="preserve">Josephine V. Tayson; </t>
  </si>
  <si>
    <t xml:space="preserve">09508534244; </t>
  </si>
  <si>
    <t xml:space="preserve">Rodolfo Dela Cruz; Randall Erwin Stuart; ; </t>
  </si>
  <si>
    <t xml:space="preserve">Medical Doctor; Senior Pastor; ; </t>
  </si>
  <si>
    <t xml:space="preserve">Quezon City; Shepherd Flock Worship Center, Quezon City; ; </t>
  </si>
  <si>
    <t xml:space="preserve">09209283416; 09423198030; ; </t>
  </si>
  <si>
    <t>07/03/2018 21:35:11;07/03/2018 21:35:11;</t>
  </si>
  <si>
    <t>;f comms;</t>
  </si>
  <si>
    <t xml:space="preserve">has a daughter and talked to mom of taking care of the daughter ; lisp; limited vocab; pf pron lapses; fillers; da tth; compre issue; pf; accent; </t>
  </si>
  <si>
    <t>Pacao</t>
  </si>
  <si>
    <t>Mariane</t>
  </si>
  <si>
    <t>Taroy</t>
  </si>
  <si>
    <t>mariane_taroy@yahoo.com</t>
  </si>
  <si>
    <t>Felizardo Taroy Jr</t>
  </si>
  <si>
    <t>7/3/2018 7:43:03 PM</t>
  </si>
  <si>
    <t>298221</t>
  </si>
  <si>
    <t>14 A Masbate St.Bago Bantay Quezon City</t>
  </si>
  <si>
    <t>Ilo-Ilo</t>
  </si>
  <si>
    <t>12/15/1994</t>
  </si>
  <si>
    <t>09151564767</t>
  </si>
  <si>
    <t xml:space="preserve">World Citi Colleges-Caloocan; </t>
  </si>
  <si>
    <t xml:space="preserve">Caloocan; </t>
  </si>
  <si>
    <t xml:space="preserve">07/15/2013; </t>
  </si>
  <si>
    <t>Gabayeron</t>
  </si>
  <si>
    <t xml:space="preserve">Felizardo Taroy; </t>
  </si>
  <si>
    <t xml:space="preserve">09556584799; </t>
  </si>
  <si>
    <t>07/03/2018 22:10:27;</t>
  </si>
  <si>
    <t>reviewing for licensure this Sept; vernacular slips 'ano'; conjunctive; fluency issue; 
;</t>
  </si>
  <si>
    <t xml:space="preserve">reviewing for licensure this Sept; vernacular slips 'ano'; conjunctive; fluency issue; </t>
  </si>
  <si>
    <t>lorelietaroy21@gmail.com</t>
  </si>
  <si>
    <t>Mary Jane Taroy</t>
  </si>
  <si>
    <t>7/3/2018 7:55:45 PM</t>
  </si>
  <si>
    <t>288442</t>
  </si>
  <si>
    <t>14 A Masbate Street Bago Bantay Quezon City</t>
  </si>
  <si>
    <t>Butig</t>
  </si>
  <si>
    <t>04/21/1997</t>
  </si>
  <si>
    <t>09971790294</t>
  </si>
  <si>
    <t>09352368035</t>
  </si>
  <si>
    <t>lorelietaroy@gmail.com</t>
  </si>
  <si>
    <t>lorypammy</t>
  </si>
  <si>
    <t>pammtoxic</t>
  </si>
  <si>
    <t xml:space="preserve">Congressional, Quezon City; </t>
  </si>
  <si>
    <t xml:space="preserve">BEED; </t>
  </si>
  <si>
    <t xml:space="preserve">Mary Jane Taroy; </t>
  </si>
  <si>
    <t xml:space="preserve">09352368035; </t>
  </si>
  <si>
    <t xml:space="preserve">Randall Stuart; ; </t>
  </si>
  <si>
    <t xml:space="preserve">Senior Pastos; ; </t>
  </si>
  <si>
    <t xml:space="preserve">Shepherd Flock Woship Center; ; </t>
  </si>
  <si>
    <t xml:space="preserve">09354730293; ; </t>
  </si>
  <si>
    <t>07/03/2018 22:12:12;</t>
  </si>
  <si>
    <t>Cureently enrolled to a review center until Aug; Pron lapses; poor sentence construction; local accent; low vocabs</t>
  </si>
  <si>
    <t>Onofre</t>
  </si>
  <si>
    <t>Sherina Angela</t>
  </si>
  <si>
    <t>Sangelaonofre12@gmail.com</t>
  </si>
  <si>
    <t>Gertom Onofre</t>
  </si>
  <si>
    <t>7/3/2018 7:51:18 PM</t>
  </si>
  <si>
    <t xml:space="preserve">Sherina Angela </t>
  </si>
  <si>
    <t>298223</t>
  </si>
  <si>
    <t>32 Road B Project 7 Veterans Village Quezon City</t>
  </si>
  <si>
    <t>Pandag</t>
  </si>
  <si>
    <t>Bamban tarlac city</t>
  </si>
  <si>
    <t>09087328186</t>
  </si>
  <si>
    <t>4152575</t>
  </si>
  <si>
    <t xml:space="preserve">colegio de sanlorenzo; </t>
  </si>
  <si>
    <t xml:space="preserve">Congressinal Avenue Quezon City; </t>
  </si>
  <si>
    <t xml:space="preserve">Bachelor of Elementary Education Preschool Major; </t>
  </si>
  <si>
    <t>Phebe</t>
  </si>
  <si>
    <t xml:space="preserve">Gertom Onofre; </t>
  </si>
  <si>
    <t xml:space="preserve">09432157018; </t>
  </si>
  <si>
    <t xml:space="preserve">; Kristia Marie Reyes; </t>
  </si>
  <si>
    <t xml:space="preserve">; HRID: 211586; </t>
  </si>
  <si>
    <t xml:space="preserve">; VXI QUEZON CITY; </t>
  </si>
  <si>
    <t xml:space="preserve">; 09206884585; </t>
  </si>
  <si>
    <t>07/03/2018 21:41:07;07/03/2018 21:41:07;07/03/2018 21:41:08;</t>
  </si>
  <si>
    <t>Hillarie.Reyes@vxi.com;Hillarie.Reyes@vxi.com;Hillarie.Reyes@vxi.com;</t>
  </si>
  <si>
    <t>;f commitment; enrolled to a review center;f commitment; enrolled to a review center;</t>
  </si>
  <si>
    <t>NI - Personal (ID, JO)</t>
  </si>
  <si>
    <t>No longer want to pursue app has prior commitment</t>
  </si>
  <si>
    <t>Gallemit</t>
  </si>
  <si>
    <t>Klara Nina</t>
  </si>
  <si>
    <t>klaraninagallemit@yahoo.com.ph</t>
  </si>
  <si>
    <t>Rosanna Gallemit</t>
  </si>
  <si>
    <t>Sharon Rose Ola</t>
  </si>
  <si>
    <t>2nd year w 2 back subj; no cce</t>
  </si>
  <si>
    <t xml:space="preserve">Johanne </t>
  </si>
  <si>
    <t>Pulido</t>
  </si>
  <si>
    <t>johanne_punzalan@yahoo.com.ph</t>
  </si>
  <si>
    <t>Johanne Cedrique Punzalan</t>
  </si>
  <si>
    <t>James Francis Punzalan</t>
  </si>
  <si>
    <t>7/3/2018 8:12:22 PM</t>
  </si>
  <si>
    <t xml:space="preserve">Johanne Cedrique </t>
  </si>
  <si>
    <t xml:space="preserve">Pulido </t>
  </si>
  <si>
    <t>298227</t>
  </si>
  <si>
    <t>1126</t>
  </si>
  <si>
    <t>#261 saint catherine street barangay holy spirit quezon city</t>
  </si>
  <si>
    <t>09/09/1996</t>
  </si>
  <si>
    <t>09179073755</t>
  </si>
  <si>
    <t>Johannpnzln_</t>
  </si>
  <si>
    <t>@Yowz</t>
  </si>
  <si>
    <t xml:space="preserve">BSCE; </t>
  </si>
  <si>
    <t>Bulig</t>
  </si>
  <si>
    <t xml:space="preserve">James Francis Punzalan; </t>
  </si>
  <si>
    <t xml:space="preserve">09285215781; </t>
  </si>
  <si>
    <t xml:space="preserve">Jeckkery Remigio; Sharon Rose Ola; </t>
  </si>
  <si>
    <t xml:space="preserve">Integrations Team Lead; Agent; </t>
  </si>
  <si>
    <t xml:space="preserve">Eclaro International; VXI Quezon City; </t>
  </si>
  <si>
    <t xml:space="preserve">09253697253; 09463910986; </t>
  </si>
  <si>
    <t>1 sem in college ; no cce</t>
  </si>
  <si>
    <t>michael13mk@yahoo.com</t>
  </si>
  <si>
    <t>Krisny Mari Santos</t>
  </si>
  <si>
    <t>Ma. Franchesca Trinidad</t>
  </si>
  <si>
    <t>Comcast CENTRAL 2</t>
  </si>
  <si>
    <t>7/3/2018 8:50:44 PM</t>
  </si>
  <si>
    <t>298247</t>
  </si>
  <si>
    <t>3006</t>
  </si>
  <si>
    <t>Dr. Luis St. Concepcion Subd. Baliuag Bulacan</t>
  </si>
  <si>
    <t>09508190722</t>
  </si>
  <si>
    <t xml:space="preserve">Krisny Mari Santos; </t>
  </si>
  <si>
    <t xml:space="preserve">fiancee; </t>
  </si>
  <si>
    <t xml:space="preserve">09275879686; </t>
  </si>
  <si>
    <t>HRM/ vernacular slips; Baluag Polytechnic college; HRM; has dfficulty expressing self in English; limited vocab</t>
  </si>
  <si>
    <t>Dela Fuente</t>
  </si>
  <si>
    <t>Ma. Monnele</t>
  </si>
  <si>
    <t>Tiquia</t>
  </si>
  <si>
    <t>monneledelafuente@yahoo.com</t>
  </si>
  <si>
    <t>Teresa Dela Fuente</t>
  </si>
  <si>
    <t>7/3/2018 8:31:35 PM</t>
  </si>
  <si>
    <t xml:space="preserve">dela Fuente </t>
  </si>
  <si>
    <t>298228</t>
  </si>
  <si>
    <t>0979 Aldama st, Sta Barbara Baliuag Bulacan</t>
  </si>
  <si>
    <t>11/24/1997</t>
  </si>
  <si>
    <t>09655436569</t>
  </si>
  <si>
    <t>dela Fuente</t>
  </si>
  <si>
    <t xml:space="preserve">Teresa Dela Fuente; </t>
  </si>
  <si>
    <t xml:space="preserve">09336129365; </t>
  </si>
  <si>
    <t>07/03/2018 22:48:07;</t>
  </si>
  <si>
    <t>HRM/ vernacular slips; Baluag Polytechnic college; HRM; has dfficulty expressing self in English; limited vocab
;</t>
  </si>
  <si>
    <t xml:space="preserve">no work experience; grammar lapses; limtied vocab; </t>
  </si>
  <si>
    <t>Krisny Mari</t>
  </si>
  <si>
    <t>Evardo</t>
  </si>
  <si>
    <t>krizi_19@yahoo.com</t>
  </si>
  <si>
    <t>Michael San Pedro</t>
  </si>
  <si>
    <t>7/3/2018 9:40:42 PM</t>
  </si>
  <si>
    <t>298260</t>
  </si>
  <si>
    <t>0831 Gumamela St. Concepcion Subd. Baliuag Bulacan</t>
  </si>
  <si>
    <t>0831 Gumamela St.Concepcion Subd. Bal. Bul.</t>
  </si>
  <si>
    <t>09275879686</t>
  </si>
  <si>
    <t xml:space="preserve">Michael San Pedro; </t>
  </si>
  <si>
    <t xml:space="preserve">Fiancee; </t>
  </si>
  <si>
    <t xml:space="preserve">09991640583; </t>
  </si>
  <si>
    <t>07/03/2018 22:48:34;</t>
  </si>
  <si>
    <t>no work experience; grammar lapses; limtied vocab; 
;</t>
  </si>
  <si>
    <t xml:space="preserve">fluency issues; has no sales; no ccx; admitted that he is not good in English' </t>
  </si>
  <si>
    <t>Pattaguan</t>
  </si>
  <si>
    <t>Seth</t>
  </si>
  <si>
    <t>Asuro</t>
  </si>
  <si>
    <t>7/3/2018 10:52:32 PM</t>
  </si>
  <si>
    <t>298261</t>
  </si>
  <si>
    <t>168 st. Aguncilio, Ana Maria Village, Iba, Meycauayan, Bulacan</t>
  </si>
  <si>
    <t>07/05/1999</t>
  </si>
  <si>
    <t>09651065705</t>
  </si>
  <si>
    <t>pattaguan098@gmail.com</t>
  </si>
  <si>
    <t>P10000-25000</t>
  </si>
  <si>
    <t>249853 / comcast center</t>
  </si>
  <si>
    <t>Emamanuel Estrada</t>
  </si>
  <si>
    <t xml:space="preserve">STI College Meycauayan; </t>
  </si>
  <si>
    <t xml:space="preserve">Banga Meycauayan Bulacan; </t>
  </si>
  <si>
    <t xml:space="preserve">Accountancy Business and Management; </t>
  </si>
  <si>
    <t xml:space="preserve">03/30/2018; </t>
  </si>
  <si>
    <t>San Antinio</t>
  </si>
  <si>
    <t xml:space="preserve">Moved from JobId:153 by Ann.Gomez@vxi.com(Ann.Gomez@vxi.com); </t>
  </si>
  <si>
    <t>07/03/2018 22:57:19;</t>
  </si>
  <si>
    <t>fluency issues; has no sales; no ccx; admitted that he is not good in English' 
;</t>
  </si>
  <si>
    <t>adapter; at least 2 yrs undergrad; stuttering, grammar lapses, fillers, sentence construction</t>
  </si>
  <si>
    <t>Alfred</t>
  </si>
  <si>
    <t>Padit</t>
  </si>
  <si>
    <t>alfredasuncion314@gmail.com</t>
  </si>
  <si>
    <t>Jennifer Superable</t>
  </si>
  <si>
    <t>sh1; college graduate; grammar lapses, incorrect tenses, heavy fillers, awkward pauses, stuttering; applying for a chat support</t>
  </si>
  <si>
    <t>Lomantong</t>
  </si>
  <si>
    <t>Mahid</t>
  </si>
  <si>
    <t>Larabang</t>
  </si>
  <si>
    <t>mlamantong@gmail.com</t>
  </si>
  <si>
    <t>Lily Lomantong</t>
  </si>
  <si>
    <t>1800 flowers</t>
  </si>
  <si>
    <t>12;30 PM</t>
  </si>
  <si>
    <t xml:space="preserve">starter; college graduate; grammar lapses, fillers, incorrect tenses, stuttering; </t>
  </si>
  <si>
    <t>Balazon</t>
  </si>
  <si>
    <t>Shayra Mae</t>
  </si>
  <si>
    <t>Poquiz</t>
  </si>
  <si>
    <t>Rarablzn@gmail.com</t>
  </si>
  <si>
    <t>Gina Balazon</t>
  </si>
  <si>
    <t>sh2; college graduate;  good comms with minor grammar lapses; 17 mos exp in cognizant as IT help desk RFL: to have more experience so he could work abroad; 6 mos cce in IGT for United Airlines (CSR) RFL: high volume of calls; prefers to work in makati; prefers tech support only; failed, approved by wynton</t>
  </si>
  <si>
    <t>Kristofferson</t>
  </si>
  <si>
    <t>kenbalazon@gmail.com</t>
  </si>
  <si>
    <t>United Airline</t>
  </si>
  <si>
    <t xml:space="preserve">sh1; less than 2 yrs undergrad; 3 mos cce in Synergy with HVAC (CSR) RFL: low salary; </t>
  </si>
  <si>
    <t>Galut</t>
  </si>
  <si>
    <t>galutregie24@gmail.com</t>
  </si>
  <si>
    <t>Emenlinda Cortez</t>
  </si>
  <si>
    <t>HVAC</t>
  </si>
  <si>
    <t>sh3; 2yrs vocational graduate; average conms, grammar lapses, incorrect tenses, fillers; 6 mos cce in Sitel for EA Bioware (Tech) RFL: Proximity, 3 hours of travel time; 22 mos cce in Startek for Time Warner (Tech/CSR) RFL: account was pulled out</t>
  </si>
  <si>
    <t>Edar</t>
  </si>
  <si>
    <t>Ballentes</t>
  </si>
  <si>
    <t>raymundedar@yahoo.com</t>
  </si>
  <si>
    <t>Marimaine Edar</t>
  </si>
  <si>
    <t>EA Bioware, Time Warner</t>
  </si>
  <si>
    <t>7/3/2018 4:15:17 PM</t>
  </si>
  <si>
    <t>298132</t>
  </si>
  <si>
    <t>16 maragtas st urduaja caloocan city</t>
  </si>
  <si>
    <t xml:space="preserve">Bacolod city </t>
  </si>
  <si>
    <t>07/18/1989</t>
  </si>
  <si>
    <t>Nagbukel</t>
  </si>
  <si>
    <t>09059061985</t>
  </si>
  <si>
    <t>Raymundedar@yahoo.com</t>
  </si>
  <si>
    <t xml:space="preserve">tech support </t>
  </si>
  <si>
    <t>22k</t>
  </si>
  <si>
    <t>hongkomg noodles</t>
  </si>
  <si>
    <t>Aurillo</t>
  </si>
  <si>
    <t xml:space="preserve">Arlene </t>
  </si>
  <si>
    <t>B</t>
  </si>
  <si>
    <t xml:space="preserve">Jan rupert jiro; ; </t>
  </si>
  <si>
    <t xml:space="preserve">Tech ; ; </t>
  </si>
  <si>
    <t xml:space="preserve">CVG; ; </t>
  </si>
  <si>
    <t xml:space="preserve">09095985023; ; </t>
  </si>
  <si>
    <t>sh2; at least 2 yrs undergrad; good comms with minor grammar lapses; 6 mos cce in Convergys for ATT Mobility (CSR/Tech) RFL: had to move zambales; 8 mos cce in Sitel for FDC (financial) RFL: account will move to Baguio</t>
  </si>
  <si>
    <t>Jiro</t>
  </si>
  <si>
    <t>Jan Rupert</t>
  </si>
  <si>
    <t>jnrprtjw@yahoo.com</t>
  </si>
  <si>
    <t>Paulita Jiro</t>
  </si>
  <si>
    <t>ATT Mobility, FDC</t>
  </si>
  <si>
    <t>7/3/2018 4:16:51 PM</t>
  </si>
  <si>
    <t>298123</t>
  </si>
  <si>
    <t>Block 8 Lot 16 Daang Bakal St. Balite</t>
  </si>
  <si>
    <t>01/02/1994</t>
  </si>
  <si>
    <t>09285909875</t>
  </si>
  <si>
    <t>6543768</t>
  </si>
  <si>
    <t>jnrprtjro@gmail.com</t>
  </si>
  <si>
    <t>34-5112836-3</t>
  </si>
  <si>
    <t>330170447000</t>
  </si>
  <si>
    <t>03-051251125-9</t>
  </si>
  <si>
    <t>121143657518</t>
  </si>
  <si>
    <t>jnrprtjro</t>
  </si>
  <si>
    <t>Hong Kong Noodles</t>
  </si>
  <si>
    <t xml:space="preserve">Philippine School of Business Administration; </t>
  </si>
  <si>
    <t xml:space="preserve">BS-Accountancy; </t>
  </si>
  <si>
    <t xml:space="preserve">03/30/2014; </t>
  </si>
  <si>
    <t xml:space="preserve">Ortigas; Commonwealth, Quezon City; </t>
  </si>
  <si>
    <t xml:space="preserve">Financial; Customer Service; </t>
  </si>
  <si>
    <t xml:space="preserve">07/07/2016; 04/21/2017; </t>
  </si>
  <si>
    <t xml:space="preserve">03/01/2017; 10/01/2017; </t>
  </si>
  <si>
    <t xml:space="preserve">Account Pulled Out; Family Reasons; </t>
  </si>
  <si>
    <t xml:space="preserve">16,000; 21,000; </t>
  </si>
  <si>
    <t>Paulita</t>
  </si>
  <si>
    <t>Dumapit</t>
  </si>
  <si>
    <t xml:space="preserve">Ditas Agoy-Agoy; ; </t>
  </si>
  <si>
    <t xml:space="preserve">09568717648; ; </t>
  </si>
  <si>
    <t>F VERSANT; sh2; college graduate; good comms with minor grammar lapses; 7 mos cce in TP for Wellcare (CSR) RFL: mother was brought to the hospitak, needed to take care of her</t>
  </si>
  <si>
    <t>John Rey</t>
  </si>
  <si>
    <t>johndiaz199021@gmail.com</t>
  </si>
  <si>
    <t>Keyneth Diaz</t>
  </si>
  <si>
    <t>Wellcare</t>
  </si>
  <si>
    <t>7/3/2018 4:17:20 PM</t>
  </si>
  <si>
    <t>298125</t>
  </si>
  <si>
    <t>025</t>
  </si>
  <si>
    <t>Biñang 1st, Bocaue, Bulacan</t>
  </si>
  <si>
    <t>09957718306</t>
  </si>
  <si>
    <t>johnreydiaz199021@gmail.com</t>
  </si>
  <si>
    <t>junina-diaz@yahoo.com</t>
  </si>
  <si>
    <t xml:space="preserve">Dr.Yanga's Colleges, Inc.; </t>
  </si>
  <si>
    <t xml:space="preserve">Wakas, Bocaue, Bulacan; </t>
  </si>
  <si>
    <t xml:space="preserve">A.B Pol-Sci.; </t>
  </si>
  <si>
    <t xml:space="preserve">03/10/2010; </t>
  </si>
  <si>
    <t xml:space="preserve">Green Field, Mandaluyong City; </t>
  </si>
  <si>
    <t xml:space="preserve">Healthcare; </t>
  </si>
  <si>
    <t xml:space="preserve">03/25/2018; </t>
  </si>
  <si>
    <t xml:space="preserve">16,000.00; </t>
  </si>
  <si>
    <t xml:space="preserve">Adarayan,Camel; Na; </t>
  </si>
  <si>
    <t xml:space="preserve">agent; na; </t>
  </si>
  <si>
    <t xml:space="preserve">Teleperformance; na; </t>
  </si>
  <si>
    <t xml:space="preserve">09282011499; na; </t>
  </si>
  <si>
    <t>adapter; at least 2 yrs undergrad; average comms, grammar lapses, incorrect tenses, fillers; 8 mos exp in Lantech Multi System as Sales Representative RFL: sensitive pregnancy</t>
  </si>
  <si>
    <t>Batuigas</t>
  </si>
  <si>
    <t>Mary Carlene</t>
  </si>
  <si>
    <t>Arado</t>
  </si>
  <si>
    <t>carlenebatuigas0@gmail.com</t>
  </si>
  <si>
    <t>Jansen Luciano</t>
  </si>
  <si>
    <t>7/3/2018 5:30:11 PM</t>
  </si>
  <si>
    <t>298173</t>
  </si>
  <si>
    <t>Caloocan City</t>
  </si>
  <si>
    <t>caloocan city</t>
  </si>
  <si>
    <t>02/02/2018</t>
  </si>
  <si>
    <t>09054793257</t>
  </si>
  <si>
    <t>0111-4739183-3</t>
  </si>
  <si>
    <t>karleen.batuigas@yahoo.com</t>
  </si>
  <si>
    <t>15-19</t>
  </si>
  <si>
    <t>job caravan/hong kong noodles</t>
  </si>
  <si>
    <t>airiez</t>
  </si>
  <si>
    <t xml:space="preserve">Southern Leyte State University; </t>
  </si>
  <si>
    <t xml:space="preserve">San JUan Southern Leyte; </t>
  </si>
  <si>
    <t xml:space="preserve">BS information TEchnology; </t>
  </si>
  <si>
    <t xml:space="preserve">04/06/2010; </t>
  </si>
  <si>
    <t>Odtohan</t>
  </si>
  <si>
    <t xml:space="preserve">Jansen Luciano; </t>
  </si>
  <si>
    <t xml:space="preserve">09155252248; </t>
  </si>
  <si>
    <t xml:space="preserve">Sherilyn Lim; ; </t>
  </si>
  <si>
    <t xml:space="preserve">skykes; ; </t>
  </si>
  <si>
    <t xml:space="preserve">09216823146; ; </t>
  </si>
  <si>
    <t>starter; at least 2 yrs undergrad; v/b, grammar lapses, stuttering, poor sentence construction</t>
  </si>
  <si>
    <t>Panilan</t>
  </si>
  <si>
    <t>panilanmaria24@gmail.com</t>
  </si>
  <si>
    <t>Marivic Panilan</t>
  </si>
  <si>
    <t>starter; college graduate; stuttering, poor sentence construction, active listening</t>
  </si>
  <si>
    <t>Cuya</t>
  </si>
  <si>
    <t>Garwin</t>
  </si>
  <si>
    <t>garwincuya@gmail.com</t>
  </si>
  <si>
    <t>Gaudencio</t>
  </si>
  <si>
    <t>failed versant; sh3; college graduate; good comms with minor grammar lapses; 19 mos cce in Alorica for sirius xm (csr/tech/upselling) RFL: better opportunities; 3 mos exp in Municipality of Tukuran as accounting staff RFL: end of contract</t>
  </si>
  <si>
    <t>Abdul</t>
  </si>
  <si>
    <t>Faith</t>
  </si>
  <si>
    <t>Quinanola</t>
  </si>
  <si>
    <t>faithabdul29@icloud.com</t>
  </si>
  <si>
    <t>Nympha Abdul</t>
  </si>
  <si>
    <t>Sirius XM</t>
  </si>
  <si>
    <t>7/3/2018 7:48:35 PM</t>
  </si>
  <si>
    <t>298218</t>
  </si>
  <si>
    <t>Cubao Quezon City</t>
  </si>
  <si>
    <t>03/29/1995</t>
  </si>
  <si>
    <t>Tukuran</t>
  </si>
  <si>
    <t>09095795310</t>
  </si>
  <si>
    <t xml:space="preserve">Zamboanga Sur National High School; Saint Columban College; </t>
  </si>
  <si>
    <t xml:space="preserve">Pagadian City; Pagadian City; </t>
  </si>
  <si>
    <t xml:space="preserve">High School; Bachelor of Science in Accounting Technology ; </t>
  </si>
  <si>
    <t xml:space="preserve">04/04/2011; 05/02/2016; </t>
  </si>
  <si>
    <t xml:space="preserve">Cubao, Quezon Citty; </t>
  </si>
  <si>
    <t xml:space="preserve">SiriusXM; </t>
  </si>
  <si>
    <t xml:space="preserve">06/15/2018; </t>
  </si>
  <si>
    <t xml:space="preserve">17500; </t>
  </si>
  <si>
    <t>Nympha</t>
  </si>
  <si>
    <t>Sudaria</t>
  </si>
  <si>
    <t>sh3; college graduate; good comms with minor grammar lapses; 42 mos cce in alorica for sirius XM (CSR/Tech/Upselling) RFL: better opportunities; 2 mos cce in IBM for Lloyds (Financial) RFL: Yolanda struck their home in the province, had to to go back in province</t>
  </si>
  <si>
    <t>Arriesgado</t>
  </si>
  <si>
    <t>Dennis</t>
  </si>
  <si>
    <t>densanmk@yahoo.com</t>
  </si>
  <si>
    <t>Irish Mae O. Arriesgado</t>
  </si>
  <si>
    <t>Sirius XM, Lloyds</t>
  </si>
  <si>
    <t>7/3/2018 7:37:22 PM</t>
  </si>
  <si>
    <t>298217</t>
  </si>
  <si>
    <t>Blk 8 Lot 10 Natividad Subdivision, Deparo, Novalicahes, Caloocan City</t>
  </si>
  <si>
    <t>Blk 8 Lot 10 Natividad Subdivision, Deparo, Novaliches, Caloocan City</t>
  </si>
  <si>
    <t>Maguing</t>
  </si>
  <si>
    <t>07/05/1985</t>
  </si>
  <si>
    <t>09064168112</t>
  </si>
  <si>
    <t xml:space="preserve">Polytechnic University of the Philippines - Commonwealth Campus; </t>
  </si>
  <si>
    <t xml:space="preserve">Don Fabian, Commonwealth, Quezon City; </t>
  </si>
  <si>
    <t xml:space="preserve">Bachelor of Science in Enttrepreneurial Management; </t>
  </si>
  <si>
    <t xml:space="preserve">05/24/2006; </t>
  </si>
  <si>
    <t xml:space="preserve">Alorica Cubao; </t>
  </si>
  <si>
    <t xml:space="preserve">12/05/2014; </t>
  </si>
  <si>
    <t>Wevina</t>
  </si>
  <si>
    <t>Maceda</t>
  </si>
  <si>
    <t xml:space="preserve">Irish Mae O. Arriesgado; </t>
  </si>
  <si>
    <t xml:space="preserve">09959351992; </t>
  </si>
  <si>
    <t>QC - PayPal</t>
  </si>
  <si>
    <t>Emmadelyn Crisostomo</t>
  </si>
  <si>
    <t>sh3; at least 2 yrs undergrad; good comms with minor grammar lapses; 3 mos cce in Sitel for Equifacts (financial) RFL: Project based, End of Contract; 14 mos cce in The Results for sirius XM (sales) RFL:account was transferred to Lipa; 10 mos cce in TP for Vodafone (CSR/Tech) RFL: transferred to MOA Site; 18 mos cce in Ibex for Career Advisor (CSR/Sales) RFL: account was closed</t>
  </si>
  <si>
    <t>Orotia</t>
  </si>
  <si>
    <t>morotia2017@yahoo.com</t>
  </si>
  <si>
    <t>Maricel Orotia</t>
  </si>
  <si>
    <t>Equifacts, Sirius XM, Vodafone, Career Advisor</t>
  </si>
  <si>
    <t>7/3/2018 7:30:52 PM</t>
  </si>
  <si>
    <t>orotia</t>
  </si>
  <si>
    <t xml:space="preserve">mier </t>
  </si>
  <si>
    <t>arroyo</t>
  </si>
  <si>
    <t>298214</t>
  </si>
  <si>
    <t xml:space="preserve">phase 1 sapinit san juan antipolo city </t>
  </si>
  <si>
    <t>antipolo rizal</t>
  </si>
  <si>
    <t>09970878765</t>
  </si>
  <si>
    <t>mierarroyoorotia@gmail.com</t>
  </si>
  <si>
    <t>job caravan</t>
  </si>
  <si>
    <t>mier</t>
  </si>
  <si>
    <t>PAYPAL</t>
  </si>
  <si>
    <t>sh3; at least 2 yrs undergrad; average comms, grammar lapses, incorrect tenses, fillers; changed his name so that it won't be found that he was previous employee of vxi, not rehireable</t>
  </si>
  <si>
    <t>Ordanes</t>
  </si>
  <si>
    <t>Macario</t>
  </si>
  <si>
    <t>Nanoy</t>
  </si>
  <si>
    <t>macarioordanes@gmail.com</t>
  </si>
  <si>
    <t>Anita Reyes</t>
  </si>
  <si>
    <t>ATT U-verse, Dish</t>
  </si>
  <si>
    <t>7/3/2018 7:23:34 PM</t>
  </si>
  <si>
    <t>ordanes</t>
  </si>
  <si>
    <t>martin</t>
  </si>
  <si>
    <t>navarro</t>
  </si>
  <si>
    <t>298213</t>
  </si>
  <si>
    <t>19 odonell st</t>
  </si>
  <si>
    <t>09654634063</t>
  </si>
  <si>
    <t>mackyordanes@gmail.com</t>
  </si>
  <si>
    <t>nanoy</t>
  </si>
  <si>
    <t>luingning</t>
  </si>
  <si>
    <t xml:space="preserve">anita setosta; </t>
  </si>
  <si>
    <t xml:space="preserve">neighbor; </t>
  </si>
  <si>
    <t xml:space="preserve">09185891203; </t>
  </si>
  <si>
    <t>sh1; at least 2 yrs undergrad; stuttering, grammar lapses, fillers; 2 mos cce in SPI-global in 1800 flowers (csr) RFL: end of seasonal contract; 2 mos cce in startek for for t-mobile (csr) RFL: took care of sick father;  will leave if he had too much workload</t>
  </si>
  <si>
    <t>chrismark_e.q11@icloud.com</t>
  </si>
  <si>
    <t>Chay Ann Garan</t>
  </si>
  <si>
    <t>1800 flowers, T-mobile</t>
  </si>
  <si>
    <t>For OV DTV ACE CEN PP XOOM IP LITE BGI; P ID; P SRP; 2years with tp, 4years with aegis ppl, 2years with metis apex, 3rd year 2ndsem, average comms</t>
  </si>
  <si>
    <t>Mauleon</t>
  </si>
  <si>
    <t>allanmauleon2017@gmail.com</t>
  </si>
  <si>
    <t>Jemma Mauleon</t>
  </si>
  <si>
    <t>2years</t>
  </si>
  <si>
    <t>4years</t>
  </si>
  <si>
    <t>7/3/2018 1:50:24 PM</t>
  </si>
  <si>
    <t>MAULEON</t>
  </si>
  <si>
    <t>ALLAN</t>
  </si>
  <si>
    <t>298043</t>
  </si>
  <si>
    <t>938-A SAN JOSE ST. MAUWAY MANDALUYONG CITY</t>
  </si>
  <si>
    <t>01/07/1983</t>
  </si>
  <si>
    <t>Santa Ana</t>
  </si>
  <si>
    <t>09977004496</t>
  </si>
  <si>
    <t>ALLANMAULEON2017@GMAIL.COM</t>
  </si>
  <si>
    <t xml:space="preserve">BONI AVE, MANDALUYONG CITY; </t>
  </si>
  <si>
    <t xml:space="preserve">BS PSYCHOLOGY; </t>
  </si>
  <si>
    <t>SPRINT</t>
  </si>
  <si>
    <t xml:space="preserve">SHAW BLVD MANDALUYONG CITY; </t>
  </si>
  <si>
    <t xml:space="preserve">01/30/2010; </t>
  </si>
  <si>
    <t xml:space="preserve">08/20/2016; </t>
  </si>
  <si>
    <t>DELACRUZ</t>
  </si>
  <si>
    <t>SIPHIA</t>
  </si>
  <si>
    <t>MESIAS</t>
  </si>
  <si>
    <t xml:space="preserve">JEMMA MAULEON; </t>
  </si>
  <si>
    <t xml:space="preserve">09977004497; </t>
  </si>
  <si>
    <t xml:space="preserve">JACK GALUPO; MARJORIE PECHORA; </t>
  </si>
  <si>
    <t xml:space="preserve">MANAGER; SUPERVISOR; </t>
  </si>
  <si>
    <t xml:space="preserve">TELEPERFORMANCE; TELEPERFORMANCE; </t>
  </si>
  <si>
    <t xml:space="preserve">09356692465; 09065351185; </t>
  </si>
  <si>
    <t xml:space="preserve">For OV DTV ACE CEN PP XOOM IP LITE BGI; P ID; P SRP; 2years with tp, 4years with aegis ppl, 2years with metis apex, 3rd year 2ndsem, average comms
(Raffy.Sangco@vxi.com); For OV DTV ACE CEN PP XOOM IP LITE BGI; P ID; P SRP; 2years with tp, 4years with aegis ppl, 2years with metis apex, 3rd year 2ndsem, average comms
(Raffy.Sangco@vxi.com); </t>
  </si>
  <si>
    <t>For OV DTV ACE CEN PP XOOM IP LITE BGI; P ID; P SRP; 5mos with sitel, 2years 7mos with tata, 1year with omniglobe, 3rd year 2ndsem, average comms</t>
  </si>
  <si>
    <t>Jassele</t>
  </si>
  <si>
    <t>Severo</t>
  </si>
  <si>
    <t>jassele.lim@hotmail.com</t>
  </si>
  <si>
    <t>Arjay Lim</t>
  </si>
  <si>
    <t>2years 7mos</t>
  </si>
  <si>
    <t>7/3/2018 7:01:11 PM</t>
  </si>
  <si>
    <t>298204</t>
  </si>
  <si>
    <t>1473</t>
  </si>
  <si>
    <t>78 Phase 6 Gozon Compound</t>
  </si>
  <si>
    <t>09390957012</t>
  </si>
  <si>
    <t xml:space="preserve">Associate in Business Administration/Secretarial; </t>
  </si>
  <si>
    <t xml:space="preserve">Sitel; TATA Consultancy ; Omniglobe International; Juanro Employment Agency ; </t>
  </si>
  <si>
    <t xml:space="preserve">Mandaluyong; Taguig City; Quezon City; Quezon City; </t>
  </si>
  <si>
    <t xml:space="preserve">Agent; Agent; Agent; Non-agent; </t>
  </si>
  <si>
    <t xml:space="preserve">Technical Support; Financial; Customer Service; Others ; </t>
  </si>
  <si>
    <t xml:space="preserve">AT&amp;T Directv; Mortgage &amp; Insurance; AT&amp;T Mobility; </t>
  </si>
  <si>
    <t xml:space="preserve">02/05/2018; 07/08/2015; 07/14/2014; 11/26/2010; </t>
  </si>
  <si>
    <t xml:space="preserve">08/03/2018; 02/02/2018; 06/15/2015; 05/30/2014; </t>
  </si>
  <si>
    <t xml:space="preserve">Proximity; Proximity; Career Growth; Others; </t>
  </si>
  <si>
    <t xml:space="preserve">24000; 25000; 15000; 15000; </t>
  </si>
  <si>
    <t>Noda</t>
  </si>
  <si>
    <t>Dealagdon</t>
  </si>
  <si>
    <t xml:space="preserve">Kathlyn Planzar; Melanie Guntalilib; Emerson Juales; ; </t>
  </si>
  <si>
    <t xml:space="preserve">TSR; CSR; Professor; ; </t>
  </si>
  <si>
    <t xml:space="preserve">Mandaluyong City; Taguig City; Pasig City; ; </t>
  </si>
  <si>
    <t xml:space="preserve">09214740536; 09995773175; 09987797520; ; </t>
  </si>
  <si>
    <t xml:space="preserve">Moved from JobId:153 by Jan.Pintason@vxi.com(Jan.Pintason@vxi.com); For OV DTV ACE CEN PP XOOM IP LITE BGI; P ID; P SRP; 5mos with sitel, 2years 7mos with tata, 1year with omniglobe, 3rd year 2ndsem, average comms
(Raffy.Sangco@vxi.com); For OV DTV ACE CEN PP XOOM IP LITE BGI; P ID; P SRP; 5mos with sitel, 2years 7mos with tata, 1year with omniglobe, 3rd year 2ndsem, average comms (Raffy.Sangco@vxi.com); </t>
  </si>
  <si>
    <t>For OV DTV ACE CEN PP XOOM IP LITE BGI; P ID; P SRP; 6years startek, 1year with condor pos, 1year with sky high solution, college grad</t>
  </si>
  <si>
    <t>Adrian Ralph</t>
  </si>
  <si>
    <t>adrianralphdeleon@gmail.com</t>
  </si>
  <si>
    <t>Kristel Cruz</t>
  </si>
  <si>
    <t xml:space="preserve">8years </t>
  </si>
  <si>
    <t>6years</t>
  </si>
  <si>
    <t>7/3/2018 11:55:19 PM</t>
  </si>
  <si>
    <t>DE LEON</t>
  </si>
  <si>
    <t xml:space="preserve">ADRIAN RALPH </t>
  </si>
  <si>
    <t>MERCADO</t>
  </si>
  <si>
    <t>298216</t>
  </si>
  <si>
    <t>1401</t>
  </si>
  <si>
    <t xml:space="preserve">16 11TH DRIVE BAESA </t>
  </si>
  <si>
    <t>11/28/1989</t>
  </si>
  <si>
    <t>09661499610</t>
  </si>
  <si>
    <t>ADRIANRALPHDELEON@GMAIL.COM</t>
  </si>
  <si>
    <t>EMPLOYEE</t>
  </si>
  <si>
    <t>JUMARI LAZARO</t>
  </si>
  <si>
    <t xml:space="preserve">OUR LADY OF FATIMA UNIVERSITY; </t>
  </si>
  <si>
    <t xml:space="preserve">VALENZUELA CITY; </t>
  </si>
  <si>
    <t xml:space="preserve">BACHELOR OF SCIENCE IN NURSING; </t>
  </si>
  <si>
    <t xml:space="preserve">06/15/2010; </t>
  </si>
  <si>
    <t xml:space="preserve">STARTEK; </t>
  </si>
  <si>
    <t xml:space="preserve">ORTIGAS EAST PASIG CITY; </t>
  </si>
  <si>
    <t xml:space="preserve">01/09/2012; </t>
  </si>
  <si>
    <t>MARITES</t>
  </si>
  <si>
    <t xml:space="preserve">PAOLO JAMCO; ; </t>
  </si>
  <si>
    <t xml:space="preserve">STARTEK; ; </t>
  </si>
  <si>
    <t xml:space="preserve">09561445526; ; </t>
  </si>
  <si>
    <t xml:space="preserve">Moved from JobId:153 by Kaiz.Manalili@vxi.com(Kaiz.Manalili@vxi.com); </t>
  </si>
  <si>
    <t>Initial Interview Scheduled</t>
  </si>
  <si>
    <t>For OV CEN XOOM IP LITE BGI; P ID; P SRP; 2years course college grad, ncce, average comms</t>
  </si>
  <si>
    <t>Judix</t>
  </si>
  <si>
    <t>Tario</t>
  </si>
  <si>
    <t>judix_marquez63@yahoo.com</t>
  </si>
  <si>
    <t>Judith Marquez</t>
  </si>
  <si>
    <t>2mos</t>
  </si>
  <si>
    <t>7/3/2018 2:28:49 PM</t>
  </si>
  <si>
    <t>MARQUEZ</t>
  </si>
  <si>
    <t>JUDIX</t>
  </si>
  <si>
    <t>TARIO</t>
  </si>
  <si>
    <t>298069</t>
  </si>
  <si>
    <t>245 BRGY ISLA VALENZUELA CITY</t>
  </si>
  <si>
    <t>07/07/1997</t>
  </si>
  <si>
    <t>09100617545</t>
  </si>
  <si>
    <t>JUDIX_MARQUEZ63@YAHOO.COM</t>
  </si>
  <si>
    <t>3460357633</t>
  </si>
  <si>
    <t>020267369683</t>
  </si>
  <si>
    <t>121173924971</t>
  </si>
  <si>
    <t>MS.SARAH</t>
  </si>
  <si>
    <t xml:space="preserve">ASIAN CAREGIVING TECHNOLOGY EDUCATION CENTER; </t>
  </si>
  <si>
    <t xml:space="preserve">CALOOCAN CITY; </t>
  </si>
  <si>
    <t xml:space="preserve">HOTEL AND RESTAURANT SERVICES; </t>
  </si>
  <si>
    <t xml:space="preserve">04/30/2016; </t>
  </si>
  <si>
    <t xml:space="preserve">SAVEMORE ; </t>
  </si>
  <si>
    <t xml:space="preserve">MALHACAN MEYCAUAYAN BULACAN; </t>
  </si>
  <si>
    <t xml:space="preserve">05/14/2016; </t>
  </si>
  <si>
    <t xml:space="preserve">07/14/2016; </t>
  </si>
  <si>
    <t>JUDITH</t>
  </si>
  <si>
    <t>TABINAS</t>
  </si>
  <si>
    <t xml:space="preserve">GENINA TAN; N/A; </t>
  </si>
  <si>
    <t xml:space="preserve">COLLEGE INSTRUCTOR; N/A; </t>
  </si>
  <si>
    <t xml:space="preserve">ACTEC CALOOCAN ; N/A; </t>
  </si>
  <si>
    <t xml:space="preserve">09468819323; N/A; </t>
  </si>
  <si>
    <t xml:space="preserve">Moved from JobId:153 by Yawkheen.samson@vxi.com(Yawkheen.samson@vxi.com); For OV CEN XOOM IP LITE BGI; P ID; P SRP; 2years course college grad, ncce, average comms
(Raffy.Sangco@vxi.com); For OV CEN XOOM IP LITE BGI; P ID; P SRP; 2years course college grad, ncce, average comms (Raffy.Sangco@vxi.com); </t>
  </si>
  <si>
    <t>not ok with sundays</t>
  </si>
  <si>
    <t>Campos</t>
  </si>
  <si>
    <t>Dianara</t>
  </si>
  <si>
    <t>Prospero</t>
  </si>
  <si>
    <t>dianara1330@yahoo.com</t>
  </si>
  <si>
    <t>Mark Harold De Guzman</t>
  </si>
  <si>
    <t>7/3/2018 9:41:57 PM</t>
  </si>
  <si>
    <t>298263</t>
  </si>
  <si>
    <t>manila</t>
  </si>
  <si>
    <t>9154911912</t>
  </si>
  <si>
    <t>16-20k basic</t>
  </si>
  <si>
    <t xml:space="preserve">Mark Harold De Guzman; </t>
  </si>
  <si>
    <t xml:space="preserve">9154911912; </t>
  </si>
  <si>
    <t>07/03/2018 22:16:40;07/03/2018 22:16:40;</t>
  </si>
  <si>
    <t>;not ok with sundays
;</t>
  </si>
  <si>
    <t>prefers non voice</t>
  </si>
  <si>
    <t>Fabillaran</t>
  </si>
  <si>
    <t>Florida</t>
  </si>
  <si>
    <t>Posada</t>
  </si>
  <si>
    <t>aldrinjadel19@gmail.com</t>
  </si>
  <si>
    <t>Gloria Garcia</t>
  </si>
  <si>
    <t>7/3/2018 9:39:55 PM</t>
  </si>
  <si>
    <t>298262</t>
  </si>
  <si>
    <t>9070841204</t>
  </si>
  <si>
    <t xml:space="preserve">16-20k </t>
  </si>
  <si>
    <t xml:space="preserve">Gloria Garcia; </t>
  </si>
  <si>
    <t xml:space="preserve">9281874025; </t>
  </si>
  <si>
    <t>07/03/2018 22:21:31;07/03/2018 22:21:31;</t>
  </si>
  <si>
    <t>;prefers non voice
;</t>
  </si>
  <si>
    <t>prefers chat support</t>
  </si>
  <si>
    <t>Oronos</t>
  </si>
  <si>
    <t>Rubenel</t>
  </si>
  <si>
    <t>Paredes</t>
  </si>
  <si>
    <t>rubeneloronos@yahoo.com</t>
  </si>
  <si>
    <t>Elona Paredes</t>
  </si>
  <si>
    <t>7/3/2018 9:37:52 PM</t>
  </si>
  <si>
    <t>298259</t>
  </si>
  <si>
    <t>valenzuela citya</t>
  </si>
  <si>
    <t>9105479649</t>
  </si>
  <si>
    <t xml:space="preserve">Elona Paredes; </t>
  </si>
  <si>
    <t xml:space="preserve">9105419649; </t>
  </si>
  <si>
    <t>07/03/2018 22:25:05;07/03/2018 22:25:06;</t>
  </si>
  <si>
    <t>;prefers chat support
;</t>
  </si>
  <si>
    <t>strong local accent, heavy fillers, grammar lapses, tenses, pron, idea gathering, vernacular slips, college grad, ncce</t>
  </si>
  <si>
    <t>Roberto</t>
  </si>
  <si>
    <t>Fabrigas</t>
  </si>
  <si>
    <t>geoff.tionson@gmail.com</t>
  </si>
  <si>
    <t>Jhaira Bremen</t>
  </si>
  <si>
    <t>7/3/2018 9:34:44 PM</t>
  </si>
  <si>
    <t>298258</t>
  </si>
  <si>
    <t>malabon city</t>
  </si>
  <si>
    <t>9084721307</t>
  </si>
  <si>
    <t xml:space="preserve">Jhaira Bremen; </t>
  </si>
  <si>
    <t xml:space="preserve">9064772144; </t>
  </si>
  <si>
    <t>07/03/2018 22:26:24;07/03/2018 22:26:24;</t>
  </si>
  <si>
    <t>;strong local accent, heavy fillers, grammar lapses, tenses, pron, idea gathering, vernacular slips, college grad, ncce
;</t>
  </si>
  <si>
    <t>vernacular slips, local accent, tenses issue, fillers, grasping for words, dead air, 2ndyear 2ndsem, ncce</t>
  </si>
  <si>
    <t>Ty</t>
  </si>
  <si>
    <t>Ronaldo</t>
  </si>
  <si>
    <t>ronaldo_ty@yahoo.com</t>
  </si>
  <si>
    <t>Jingy Ty</t>
  </si>
  <si>
    <t>7/3/2018 9:32:24 PM</t>
  </si>
  <si>
    <t>298257</t>
  </si>
  <si>
    <t>9974878343</t>
  </si>
  <si>
    <t xml:space="preserve">Jingy Ty; </t>
  </si>
  <si>
    <t xml:space="preserve">9472680468; </t>
  </si>
  <si>
    <t>07/03/2018 22:27:50;07/03/2018 22:27:50;</t>
  </si>
  <si>
    <t>;vernacular slips, local accent, tenses issue, fillers, grasping for words, dead air, 2ndyear 2ndsem, ncce
;</t>
  </si>
  <si>
    <t>Niel Joseph</t>
  </si>
  <si>
    <t>Penus</t>
  </si>
  <si>
    <t>noeljosephgabriel010101@gmail.com</t>
  </si>
  <si>
    <t>Mary Ann Gabriel</t>
  </si>
  <si>
    <t>7/3/2018 9:29:46 PM</t>
  </si>
  <si>
    <t>298256</t>
  </si>
  <si>
    <t>9453501142</t>
  </si>
  <si>
    <t xml:space="preserve">Mary Ann Gabriel; </t>
  </si>
  <si>
    <t xml:space="preserve">9610534; </t>
  </si>
  <si>
    <t>07/03/2018 22:29:13;07/03/2018 22:29:13;</t>
  </si>
  <si>
    <t>not ok with night shift and holidays</t>
  </si>
  <si>
    <t>Mary Jay</t>
  </si>
  <si>
    <t>Rosela Quintero</t>
  </si>
  <si>
    <t>7/3/2018 9:27:30 PM</t>
  </si>
  <si>
    <t>298255</t>
  </si>
  <si>
    <t>9463246471</t>
  </si>
  <si>
    <t>maryjayquintero@yahoo.com</t>
  </si>
  <si>
    <t xml:space="preserve">Rosela Quintero; </t>
  </si>
  <si>
    <t xml:space="preserve">9365936615; </t>
  </si>
  <si>
    <t>07/03/2018 22:30:32;07/03/2018 22:30:32;</t>
  </si>
  <si>
    <t>;not ok with night shift and holidays
;</t>
  </si>
  <si>
    <t>having a hard time expressing, grammar lapses, tenses issue, local accent, vernacular slips, pron, fluency, 3rd year 1st sem, ncce</t>
  </si>
  <si>
    <t>Autida</t>
  </si>
  <si>
    <t>Ma. Ouida Pearl</t>
  </si>
  <si>
    <t>pearl.autida@yahoo.com</t>
  </si>
  <si>
    <t>Bernard Autida</t>
  </si>
  <si>
    <t>7/3/2018 9:24:51 PM</t>
  </si>
  <si>
    <t>298254</t>
  </si>
  <si>
    <t>9282604832</t>
  </si>
  <si>
    <t xml:space="preserve">Bernard Autida; </t>
  </si>
  <si>
    <t xml:space="preserve">9487661067; </t>
  </si>
  <si>
    <t>07/03/2018 22:31:58;07/03/2018 22:31:58;</t>
  </si>
  <si>
    <t>;having a hard time expressing, grammar lapses, tenses issue, local accent, vernacular slips, pron, fluency, 3rd year 1st sem, ncce
;</t>
  </si>
  <si>
    <t>grasping for words, stuttering, fillers, vernacular slips, fragmented, pron, tenses, grammar lapses, fluency, college grad, ncce</t>
  </si>
  <si>
    <t>Buño</t>
  </si>
  <si>
    <t>Maimot</t>
  </si>
  <si>
    <t>jeric.bono@yahoo.com</t>
  </si>
  <si>
    <t>Ronel Bono</t>
  </si>
  <si>
    <t>7/3/2018 9:22:46 PM</t>
  </si>
  <si>
    <t>298253</t>
  </si>
  <si>
    <t>9184187457</t>
  </si>
  <si>
    <t xml:space="preserve">Ronel Bono; </t>
  </si>
  <si>
    <t xml:space="preserve">9154423236; </t>
  </si>
  <si>
    <t>07/03/2018 22:33:28;07/03/2018 22:33:28;</t>
  </si>
  <si>
    <t>;grasping for words, stuttering, fillers, vernacular slips, fragmented, pron, tenses, grammar lapses, fluency, college grad, ncce
;</t>
  </si>
  <si>
    <t>fragmented, dead air, grammar lapses, pron, local accent, tenses issue, having a hard time expressing, grasping for words, ncce, college grad</t>
  </si>
  <si>
    <t>Abubo</t>
  </si>
  <si>
    <t>Ieance Jile</t>
  </si>
  <si>
    <t>jtleieance97@gmail.com</t>
  </si>
  <si>
    <t>Jernel Abubo</t>
  </si>
  <si>
    <t>7/3/2018 9:20:07 PM</t>
  </si>
  <si>
    <t>298252</t>
  </si>
  <si>
    <t>9384141440</t>
  </si>
  <si>
    <t xml:space="preserve">Jernel Abubo; </t>
  </si>
  <si>
    <t xml:space="preserve">9362229127; </t>
  </si>
  <si>
    <t>07/03/2018 22:35:26;07/03/2018 22:35:26;</t>
  </si>
  <si>
    <t>;fragmented, dead air, grammar lapses, pron, local accent, tenses issue, having a hard time expressing, grasping for words, ncce, college grad
;</t>
  </si>
  <si>
    <t>heavy fillers, long pauses, short answers, grasping for words, dead air, fragmented, local accent, vernacular slips, grammar lapses, tenses, fluency, college grad, ncce</t>
  </si>
  <si>
    <t>Muncal</t>
  </si>
  <si>
    <t>Rhoma</t>
  </si>
  <si>
    <t>muncalrhoma@gmail.com</t>
  </si>
  <si>
    <t>Rhoma Muncal</t>
  </si>
  <si>
    <t>7/3/2018 9:17:27 PM</t>
  </si>
  <si>
    <t>298251</t>
  </si>
  <si>
    <t>9352821235</t>
  </si>
  <si>
    <t xml:space="preserve">Rhoma Muncal; </t>
  </si>
  <si>
    <t xml:space="preserve">9754550885; </t>
  </si>
  <si>
    <t>07/03/2018 22:37:11;07/03/2018 22:37:11;</t>
  </si>
  <si>
    <t>;heavy fillers, long pauses, short answers, grasping for words, dead air, fragmented, local accent, vernacular slips, grammar lapses, tenses, fluency, college grad, ncce
;</t>
  </si>
  <si>
    <t>local accent, pron, verncaular slips, tenses, grammar lapses, fragmented, fluency, college grad, ncce</t>
  </si>
  <si>
    <t>Bantigue</t>
  </si>
  <si>
    <t>Mark Lorenz</t>
  </si>
  <si>
    <t>Pador</t>
  </si>
  <si>
    <t>makmakpador@yahoo.com</t>
  </si>
  <si>
    <t>Abelardo Bantigue</t>
  </si>
  <si>
    <t>7/3/2018 9:13:59 PM</t>
  </si>
  <si>
    <t>298250</t>
  </si>
  <si>
    <t>9261624972</t>
  </si>
  <si>
    <t xml:space="preserve">Abelardo Bantigue; </t>
  </si>
  <si>
    <t xml:space="preserve">9066879319; </t>
  </si>
  <si>
    <t>07/03/2018 22:39:56;07/03/2018 22:39:56;</t>
  </si>
  <si>
    <t>;tenses issue, pron, local accent, fragmented, vernacular slips, grammar lapses, 3rd year 2ndsem, ncce
;</t>
  </si>
  <si>
    <t>tenses issue, pron, local accent, fragmented, vernacular slips, grammar lapses, 3rd year 2ndsem, ncce</t>
  </si>
  <si>
    <t>Casano</t>
  </si>
  <si>
    <t>John Paul</t>
  </si>
  <si>
    <t>jp.casano2@gmail.com</t>
  </si>
  <si>
    <t>Luis Dela Cruz</t>
  </si>
  <si>
    <t>7/3/2018 9:11:15 PM</t>
  </si>
  <si>
    <t>298249</t>
  </si>
  <si>
    <t>9995610420</t>
  </si>
  <si>
    <t xml:space="preserve">Luis Dela Cruz; </t>
  </si>
  <si>
    <t xml:space="preserve">9206618229; </t>
  </si>
  <si>
    <t>sva, grammar lapses, tenses, pron, local accent, vernacular slips, fragmented, fluency, 2years course college grad, ncce</t>
  </si>
  <si>
    <t>Torrefiel</t>
  </si>
  <si>
    <t>Piopert</t>
  </si>
  <si>
    <t>Acobueno</t>
  </si>
  <si>
    <t>piopert_02@gmail.com</t>
  </si>
  <si>
    <t>Sonia Talacay</t>
  </si>
  <si>
    <t>7/3/2018 8:51:58 PM</t>
  </si>
  <si>
    <t>298248</t>
  </si>
  <si>
    <t>fil</t>
  </si>
  <si>
    <t>9279143175</t>
  </si>
  <si>
    <t xml:space="preserve">Sonia Talacay; </t>
  </si>
  <si>
    <t>not ok with night shift, shifting and rotating sched, holidays/weekends; f comms; speaks in vernacular the whole interview process</t>
  </si>
  <si>
    <t>aquinomaricar04@yahoo.com</t>
  </si>
  <si>
    <t>Daniellicar Aquino</t>
  </si>
  <si>
    <t>Office Staff</t>
  </si>
  <si>
    <t>7/3/2018 8:15:31 PM</t>
  </si>
  <si>
    <t>298229</t>
  </si>
  <si>
    <t>9424830500</t>
  </si>
  <si>
    <t>vernacular slips; grammar lapses; pron issues (pf, thd, bv); spft spoken</t>
  </si>
  <si>
    <t>Kristine Lorrelei</t>
  </si>
  <si>
    <t>lorrecadion08@gmail.com</t>
  </si>
  <si>
    <t>Arkisha Lorrelei Ompangco Cadion</t>
  </si>
  <si>
    <t>Ma. Christina Cadion</t>
  </si>
  <si>
    <t>7/3/2018 8:16:33 PM</t>
  </si>
  <si>
    <t>298231</t>
  </si>
  <si>
    <t>9103560788</t>
  </si>
  <si>
    <t>07/03/2018 21:00:45;07/03/2018 21:00:45;07/03/2018 21:00:45;</t>
  </si>
  <si>
    <t>;vernacular slips; grammar lapses; pron issues (pf, thd, bv); spft spoken
;vernacular slips; grammar lapses; pron issues (pf, thd, bv); spft spoken
;</t>
  </si>
  <si>
    <t>fragmented answers; pron lapses bv, tth, thd; tense issues</t>
  </si>
  <si>
    <t>Mylene</t>
  </si>
  <si>
    <t>Saspa</t>
  </si>
  <si>
    <t>rosalesmylene87@gmail.com</t>
  </si>
  <si>
    <t>Emma Rosales</t>
  </si>
  <si>
    <t>7/3/2018 8:17:41 PM</t>
  </si>
  <si>
    <t>298232</t>
  </si>
  <si>
    <t>9271678806</t>
  </si>
  <si>
    <t>07/03/2018 21:01:21;07/03/2018 21:01:21;07/03/2018 21:01:22;</t>
  </si>
  <si>
    <t>;fragmented answers; pron lapses bv, tth, thd; tense issues
;fragmented answers; pron lapses bv, tth, thd; tense issues
;</t>
  </si>
  <si>
    <t>seemed rehearsed; stuttering; disorganized thoughts; pron lapses ie, bv, thd; tense issues</t>
  </si>
  <si>
    <t>Charlyn</t>
  </si>
  <si>
    <t>Sale</t>
  </si>
  <si>
    <t>perezcharlyn1@gmail.com</t>
  </si>
  <si>
    <t>perez.charlyn@ymail.com</t>
  </si>
  <si>
    <t>7/3/2018 8:20:21 PM</t>
  </si>
  <si>
    <t>298233</t>
  </si>
  <si>
    <t>9364749536</t>
  </si>
  <si>
    <t>07/03/2018 21:01:56;07/03/2018 21:01:56;07/03/2018 21:01:56;</t>
  </si>
  <si>
    <t>;seemed rehearsed; stuttering; disorganized thoughts; pron lapses ie, bv, thd; tense issues
;seemed rehearsed; stuttering; disorganized thoughts; pron lapses ie, bv, thd; tense issues
;</t>
  </si>
  <si>
    <t>Shifter3; has 36 mos cce (Tech mahindra, 36 mos. Handled Fingerhut); good comms; vocational course; can start asap</t>
  </si>
  <si>
    <t>Robert Daniel</t>
  </si>
  <si>
    <t>Menguito</t>
  </si>
  <si>
    <t>robertdanielespiritu69@yahoo.com</t>
  </si>
  <si>
    <t>robertdanielespiritu</t>
  </si>
  <si>
    <t>Catherine Espiritu</t>
  </si>
  <si>
    <t>Fingerhut</t>
  </si>
  <si>
    <t>61 mos</t>
  </si>
  <si>
    <t>36 mos</t>
  </si>
  <si>
    <t>7/3/2018 1:55:15 PM</t>
  </si>
  <si>
    <t>espiritu</t>
  </si>
  <si>
    <t>robert daniel</t>
  </si>
  <si>
    <t>menguito</t>
  </si>
  <si>
    <t>298044</t>
  </si>
  <si>
    <t>1101</t>
  </si>
  <si>
    <t>7-a manansala st pook amorsolo up diliman quezon city</t>
  </si>
  <si>
    <t>04/05/1993</t>
  </si>
  <si>
    <t>09752693678</t>
  </si>
  <si>
    <t>4339632</t>
  </si>
  <si>
    <t>3428962950</t>
  </si>
  <si>
    <t>448745940000</t>
  </si>
  <si>
    <t>030255563269</t>
  </si>
  <si>
    <t>121111619588</t>
  </si>
  <si>
    <t xml:space="preserve">skill power institute; </t>
  </si>
  <si>
    <t xml:space="preserve">north ave cor agham rd diliman quezon city; </t>
  </si>
  <si>
    <t xml:space="preserve">05/15/2010; </t>
  </si>
  <si>
    <t xml:space="preserve">tech mahindra; </t>
  </si>
  <si>
    <t xml:space="preserve">eastwood libis quezon city; </t>
  </si>
  <si>
    <t xml:space="preserve">11/10/2014; </t>
  </si>
  <si>
    <t xml:space="preserve">12/13/2017; </t>
  </si>
  <si>
    <t>mia flor</t>
  </si>
  <si>
    <t>gimena</t>
  </si>
  <si>
    <t xml:space="preserve">catherine espiritu; </t>
  </si>
  <si>
    <t xml:space="preserve">09559183268; </t>
  </si>
  <si>
    <t xml:space="preserve">eddie capulso; ; </t>
  </si>
  <si>
    <t xml:space="preserve">supervisor; ; </t>
  </si>
  <si>
    <t xml:space="preserve">tech mahindra; ; </t>
  </si>
  <si>
    <t xml:space="preserve">09502911827; ; </t>
  </si>
  <si>
    <t xml:space="preserve">Shifter3; has 36 mos cce (Tech mahindra, 36 mos. Handled Fingerhut); good comms; vocational course; can start asap
(Mikee.DelaCruz@vxi.com); Shifter3; has 36 mos cce (Tech mahindra, 36 mos. Handled Fingerhut); good comms; vocational course; can start asap
(Mikee.DelaCruz@vxi.com); Passed ID - for DTV Ace OV(Mikee.DelaCruz@vxi.com); </t>
  </si>
  <si>
    <t>2018-07-03</t>
  </si>
  <si>
    <t>can't provide scenarios during ID; lots of dead airs; answers are no longer significant to questions</t>
  </si>
  <si>
    <t>Paclarin</t>
  </si>
  <si>
    <t>John Daniel</t>
  </si>
  <si>
    <t>Fontalba</t>
  </si>
  <si>
    <t>johnpaclarin@gmail.com</t>
  </si>
  <si>
    <t>johners911</t>
  </si>
  <si>
    <t>Brindalee Paclarin</t>
  </si>
  <si>
    <t>7/3/2018 8:21:29 PM</t>
  </si>
  <si>
    <t>298234</t>
  </si>
  <si>
    <t>9168202896</t>
  </si>
  <si>
    <t>07/03/2018 21:02:36;07/03/2018 21:02:36;07/03/2018 21:02:36;</t>
  </si>
  <si>
    <t>;can't provide scenarios during ID; lots of dead airs; answers are no longer significant to questions
;can't provide scenarios during ID; lots of dead airs; answers are no longer significant to questions
;</t>
  </si>
  <si>
    <t>has strong plans to pursue teaching; poor comprehension; slow thought processing; grammar and pron lapses</t>
  </si>
  <si>
    <t>Rizza Camille</t>
  </si>
  <si>
    <t>Recuenco</t>
  </si>
  <si>
    <t>rizzaxortiz@gmail.com</t>
  </si>
  <si>
    <t>rizzaxortiz</t>
  </si>
  <si>
    <t>Ma. Luisa Ortiz</t>
  </si>
  <si>
    <t>7/3/2018 8:22:40 PM</t>
  </si>
  <si>
    <t>298235</t>
  </si>
  <si>
    <t>9168224839</t>
  </si>
  <si>
    <t>07/03/2018 21:03:11;07/03/2018 21:03:11;07/03/2018 21:03:11;</t>
  </si>
  <si>
    <t>;has strong plans to pursue teaching; poor comprehension; slow thought processing; grammar and pron lapses
;has strong plans to pursue teaching; poor comprehension; slow thought processing; grammar and pron lapses
;</t>
  </si>
  <si>
    <t>Shifter3; has 19 mos cce in Sitel handled retention; good comms; 1st yr UG; can start asap</t>
  </si>
  <si>
    <t>Jimboy</t>
  </si>
  <si>
    <t>jimboyjimenez20@gmail.com</t>
  </si>
  <si>
    <t>Retention</t>
  </si>
  <si>
    <t>22 mos</t>
  </si>
  <si>
    <t>19 mos</t>
  </si>
  <si>
    <t>7/4/2018 12:15:34 PM</t>
  </si>
  <si>
    <t>Bala</t>
  </si>
  <si>
    <t>298341</t>
  </si>
  <si>
    <t>Block 4 Lot 34 Villa San Mateo, Baragay Dulong Bayan 2,</t>
  </si>
  <si>
    <t>2030</t>
  </si>
  <si>
    <t>Meycauyan , Bulacan</t>
  </si>
  <si>
    <t>10/15/1980</t>
  </si>
  <si>
    <t>09208171602</t>
  </si>
  <si>
    <t>025867912</t>
  </si>
  <si>
    <t>jay.jimenez@outlook.com</t>
  </si>
  <si>
    <t>003362601940</t>
  </si>
  <si>
    <t>0234748899 RDO-425B</t>
  </si>
  <si>
    <t>190264908896</t>
  </si>
  <si>
    <t>121000713502</t>
  </si>
  <si>
    <t>alindog_15@hotmail.com</t>
  </si>
  <si>
    <t>Customer Service Representative</t>
  </si>
  <si>
    <t xml:space="preserve">United School Of Science and Technology; </t>
  </si>
  <si>
    <t xml:space="preserve">Hotel Restaurant Management; </t>
  </si>
  <si>
    <t xml:space="preserve">03/31/2000; </t>
  </si>
  <si>
    <t xml:space="preserve">Loctek Ergonomic; Concentrix; </t>
  </si>
  <si>
    <t xml:space="preserve">Pasig; E Rodriguez Jr. Ave Quezon City; </t>
  </si>
  <si>
    <t xml:space="preserve">09171242764; 09271796612; </t>
  </si>
  <si>
    <t xml:space="preserve">Loctek and Flexispot; Amazon; </t>
  </si>
  <si>
    <t xml:space="preserve">04/30/2017; 05/10/2016; </t>
  </si>
  <si>
    <t xml:space="preserve">05/31/2018; 04/28/2017; </t>
  </si>
  <si>
    <t xml:space="preserve">20000; ; </t>
  </si>
  <si>
    <t xml:space="preserve">3500; ; </t>
  </si>
  <si>
    <t xml:space="preserve">May ; </t>
  </si>
  <si>
    <t xml:space="preserve">Livein patner; </t>
  </si>
  <si>
    <t xml:space="preserve">09198760712; </t>
  </si>
  <si>
    <t xml:space="preserve">May Florendo; ; </t>
  </si>
  <si>
    <t xml:space="preserve">Team leader; ; </t>
  </si>
  <si>
    <t xml:space="preserve">Reed Elsiveer ; ; </t>
  </si>
  <si>
    <t xml:space="preserve">09198760712; ; </t>
  </si>
  <si>
    <t xml:space="preserve">Average comms p/f b/v; can start ASAP; Loctek Ergonomic Loctek and Flexispot CSR 11mos, Concentrix Amazon CSR 11mos (Hillarie.Reyes@vxi.com); </t>
  </si>
  <si>
    <t>poor sentence construction; pron lapses pf, bv, thd; tense issues; long awkward pauses</t>
  </si>
  <si>
    <t>Calang</t>
  </si>
  <si>
    <t>Clifford John</t>
  </si>
  <si>
    <t>Lingatong</t>
  </si>
  <si>
    <t>cjcalang@gmail.com</t>
  </si>
  <si>
    <t>Ford Calang</t>
  </si>
  <si>
    <t>Marilyn Calang</t>
  </si>
  <si>
    <t>7/3/2018 8:23:43 PM</t>
  </si>
  <si>
    <t>298236</t>
  </si>
  <si>
    <t>9382333734</t>
  </si>
  <si>
    <t>07/03/2018 21:03:43;07/03/2018 21:03:44;07/03/2018 21:03:44;07/03/2018 21:03:44;</t>
  </si>
  <si>
    <t>;poor sentence construction; pron lapses pf, bv, thd; tense issues; long awkward pauses
;poor sentence construction; pron lapses pf, bv, thd; tense issues; long awkward pauses
;poor sentence construction; pron lapses pf, bv, thd; tense issues; long awkward pauses
;</t>
  </si>
  <si>
    <t>Shifter3; has 88 mos cce (Pacific Connexion, Xoom; CNX, Virgin Media; WNS, insurance acct.); good comms; 3rd yr UG; can start asap</t>
  </si>
  <si>
    <t>Tiu</t>
  </si>
  <si>
    <t>Hong</t>
  </si>
  <si>
    <t>mutoyziu@gmail.com</t>
  </si>
  <si>
    <t>Toy Tiu</t>
  </si>
  <si>
    <t>Luna Tiu</t>
  </si>
  <si>
    <t>Xoom, Virgin Medai</t>
  </si>
  <si>
    <t>106 mos</t>
  </si>
  <si>
    <t>10 mos</t>
  </si>
  <si>
    <t>7/3/2018 5:08:58 PM</t>
  </si>
  <si>
    <t>298166</t>
  </si>
  <si>
    <t xml:space="preserve">29 Bulacan St. </t>
  </si>
  <si>
    <t>29 Bulacan St.</t>
  </si>
  <si>
    <t>11/14/1983</t>
  </si>
  <si>
    <t>09772788578</t>
  </si>
  <si>
    <t>mvtoy2iu@gmail.com</t>
  </si>
  <si>
    <t>339012825-9</t>
  </si>
  <si>
    <t>231-438-834</t>
  </si>
  <si>
    <t>010501367853</t>
  </si>
  <si>
    <t>12022938771</t>
  </si>
  <si>
    <t>toytiu</t>
  </si>
  <si>
    <t>UP Technohub</t>
  </si>
  <si>
    <t xml:space="preserve">University of the East; University of Santo Tomas; St. Vincent School; </t>
  </si>
  <si>
    <t xml:space="preserve">College Undergraduate; College Undergraduate; High School Graduate; </t>
  </si>
  <si>
    <t xml:space="preserve">Morayta Manila ; Espana, Manila; 99 West Avenue Quezon City; </t>
  </si>
  <si>
    <t xml:space="preserve">Secondary Education Major in Physical Education; Secondary Education Major in Physical Education; ; </t>
  </si>
  <si>
    <t xml:space="preserve">06/01/2008; 06/01/2004; 04/01/2002; </t>
  </si>
  <si>
    <t xml:space="preserve">Concentrix ; WNS Global Services; PlyoSports Human Performance; Acquire Asia Pacific; Accenture; Pacific Connexion; </t>
  </si>
  <si>
    <t xml:space="preserve">spark Cubao; Eastwood, Quezon City; Guadalupe; WCC Shaw, Mandaluyong; Pioneer, Mandaluyong City; Ortigas Center, Pasig City; </t>
  </si>
  <si>
    <t xml:space="preserve">Agent; Agent; Non-agent; Agent; Agent; Agent; </t>
  </si>
  <si>
    <t xml:space="preserve">Customer Service; Others; Training; Financial; Non-Voice; Customer Service; </t>
  </si>
  <si>
    <t xml:space="preserve">VMUK; Reservations.com; Gym Instructor; Dodo, Optus, Telstra; AGL; Shared Services; </t>
  </si>
  <si>
    <t xml:space="preserve">09/15/2017; 05/01/2016; 05/01/2015; 09/01/2013; 04/01/2011; 05/01/2007; </t>
  </si>
  <si>
    <t xml:space="preserve">06/22/2018; 05/30/2017; 12/01/2015; 02/27/2015; 09/01/2011; 06/01/2010; </t>
  </si>
  <si>
    <t xml:space="preserve">Others; Career Growth; Salary; Health Issue; Health Issue; Account Pulled Out; </t>
  </si>
  <si>
    <t xml:space="preserve">22000; 22000; 14000; 23500; 18500; 16000; </t>
  </si>
  <si>
    <t>Luisa</t>
  </si>
  <si>
    <t xml:space="preserve">Luisa Tiu; </t>
  </si>
  <si>
    <t xml:space="preserve">09279858248; </t>
  </si>
  <si>
    <t xml:space="preserve">Ramelyn Surita; Rebecca Cruz; ; </t>
  </si>
  <si>
    <t xml:space="preserve">09266047288; 033988538262; ; </t>
  </si>
  <si>
    <t xml:space="preserve">Shifter3; has 88 mos cce (Pacific Connexion, Xoom; CNX, Virgin Media; WNS, insurance acct.); good comms; 3rd yr UG; can start asap
(Mikee.DelaCruz@vxi.com); Shifter3; has 88 mos cce (Pacific Connexion, Xoom; CNX, Virgin Media; WNS, insurance acct.); good comms; 3rd yr UG; can start asap
(Mikee.DelaCruz@vxi.com); Passed ID - for DTV Ace OV(Mikee.DelaCruz@vxi.com); Passed ID - for DTV Ace OV(Mikee.DelaCruz@vxi.com); </t>
  </si>
  <si>
    <t>handled local account (globe); speaks in vernacular; poor comprehension</t>
  </si>
  <si>
    <t>Sadsad</t>
  </si>
  <si>
    <t>Hariel</t>
  </si>
  <si>
    <t>artkien11@gmail.com</t>
  </si>
  <si>
    <t>artkien</t>
  </si>
  <si>
    <t>Gabriel Sadsad</t>
  </si>
  <si>
    <t>Globe, Bayantel</t>
  </si>
  <si>
    <t>7/3/2018 8:24:42 PM</t>
  </si>
  <si>
    <t>298237</t>
  </si>
  <si>
    <t>9176962275</t>
  </si>
  <si>
    <t>07/03/2018 21:04:34;07/03/2018 21:04:35;07/03/2018 21:04:35;07/03/2018 21:04:35;</t>
  </si>
  <si>
    <t>;handled local account (globe); speaks in vernacular; poor comprehension
;handled local account (globe); speaks in vernacular; poor comprehension
;handled local account (globe); speaks in vernacular; poor comprehension
;</t>
  </si>
  <si>
    <t>not ok with shifting sched; pron lapses bv, thd, tht, pf; major grammar lapses; inappropriate behavior during interview; forced accent</t>
  </si>
  <si>
    <t>Ferrer</t>
  </si>
  <si>
    <t>Ben Son II</t>
  </si>
  <si>
    <t>Ebidag</t>
  </si>
  <si>
    <t>benjhie25@gmail.com</t>
  </si>
  <si>
    <t>7/3/2018 8:27:04 PM</t>
  </si>
  <si>
    <t>298238</t>
  </si>
  <si>
    <t>9298873444</t>
  </si>
  <si>
    <t>07/03/2018 21:05:09;07/03/2018 21:05:09;07/03/2018 21:05:09;</t>
  </si>
  <si>
    <t>;not ok with shifting sched; pron lapses bv, thd, tht, pf; major grammar lapses; inappropriate behavior during interview; forced accent
;not ok with shifting sched; pron lapses bv, thd, tht, pf; major grammar lapses; inappropriate behavior during interview; forced accent
;</t>
  </si>
  <si>
    <t>vernacular slips; slow thought processing; poor thought org; soft spoken</t>
  </si>
  <si>
    <t>Gerona</t>
  </si>
  <si>
    <t>Rulida</t>
  </si>
  <si>
    <t>michellegerona@gmail.com</t>
  </si>
  <si>
    <t>Michelle P. Gerona</t>
  </si>
  <si>
    <t>Juvy Gerona</t>
  </si>
  <si>
    <t>7/3/2018 8:28:12 PM</t>
  </si>
  <si>
    <t>298239</t>
  </si>
  <si>
    <t>9167485148</t>
  </si>
  <si>
    <t>soft spoken; grammar lapses; lisp; poor thought org</t>
  </si>
  <si>
    <t>Colinayo</t>
  </si>
  <si>
    <t>Jobille</t>
  </si>
  <si>
    <t>Gacusana</t>
  </si>
  <si>
    <t>colinayojobs@gmail.com</t>
  </si>
  <si>
    <t>jobs.riello</t>
  </si>
  <si>
    <t>Janet Luna</t>
  </si>
  <si>
    <t>Receptionist</t>
  </si>
  <si>
    <t>7/3/2018 8:29:25 PM</t>
  </si>
  <si>
    <t>298240</t>
  </si>
  <si>
    <t>9652176505</t>
  </si>
  <si>
    <t>07/03/2018 21:06:44;07/03/2018 21:06:44;07/03/2018 21:06:44;07/03/2018 21:06:45;</t>
  </si>
  <si>
    <t>;soft spoken; grammar lapses; lisp; poor thought org
;soft spoken; grammar lapses; lisp; poor thought org
;soft spoken; grammar lapses; lisp; poor thought org
;</t>
  </si>
  <si>
    <t>Shifter3; has 47 mos cce (20 mos. Teletech, 27 mos Ace Global); with 20 mos sales exp; good comms; 3rd yr UG; can start asap</t>
  </si>
  <si>
    <t>Albaciete</t>
  </si>
  <si>
    <t>Suan</t>
  </si>
  <si>
    <t>janice.suan@yahoo.com</t>
  </si>
  <si>
    <t>Kulius Talisaysay</t>
  </si>
  <si>
    <t>Sprint, Verizon</t>
  </si>
  <si>
    <t>64 mos</t>
  </si>
  <si>
    <t>27 mos</t>
  </si>
  <si>
    <t>7/3/2018 5:13:17 PM</t>
  </si>
  <si>
    <t>ALBACIETE</t>
  </si>
  <si>
    <t>JANICE</t>
  </si>
  <si>
    <t>SUAN</t>
  </si>
  <si>
    <t>298165</t>
  </si>
  <si>
    <t>ROOM 402, 2B, MRH1, MALARIA</t>
  </si>
  <si>
    <t>ROOM 402, 2B, MRH 1 , MALARIA</t>
  </si>
  <si>
    <t>01/25/1982</t>
  </si>
  <si>
    <t>Bislig CIty</t>
  </si>
  <si>
    <t>09481375549</t>
  </si>
  <si>
    <t>janice_suan@yahoo.com</t>
  </si>
  <si>
    <t>jamuanne suan</t>
  </si>
  <si>
    <t xml:space="preserve">ROOSEVELT COLLEGE; </t>
  </si>
  <si>
    <t xml:space="preserve">09/20/2007; </t>
  </si>
  <si>
    <t xml:space="preserve">TELETECH NOVALICHES; </t>
  </si>
  <si>
    <t xml:space="preserve">VERIZON; </t>
  </si>
  <si>
    <t xml:space="preserve">01/19/2015; </t>
  </si>
  <si>
    <t xml:space="preserve">09/12/2016; </t>
  </si>
  <si>
    <t>GAID</t>
  </si>
  <si>
    <t>LEONISA</t>
  </si>
  <si>
    <t xml:space="preserve">JULIUS TALISAYSAY; </t>
  </si>
  <si>
    <t xml:space="preserve">HUBBY; </t>
  </si>
  <si>
    <t xml:space="preserve">09388048114; </t>
  </si>
  <si>
    <t xml:space="preserve">DAISY SUAN; ROSALIE TALISAYSAY; ; </t>
  </si>
  <si>
    <t xml:space="preserve">SECURITY ADMIN OFFICER; ; ; </t>
  </si>
  <si>
    <t xml:space="preserve">MARILAG; BUSINESSWOMAN; ; </t>
  </si>
  <si>
    <t xml:space="preserve">09505806924; 09497910380; ; </t>
  </si>
  <si>
    <t xml:space="preserve">Shifter3; has 47 mos cce (20 mos. Teletech, 27 mos Ace Global); with 20 mos sales exp; good comms; 3rd yr UG; can start asap
(Mikee.DelaCruz@vxi.com); Shifter3; has 47 mos cce (20 mos. Teletech, 27 mos Ace Global); with 20 mos sales exp; good comms; 3rd yr UG; can start asap
(Mikee.DelaCruz@vxi.com); Passed ID - for DTV Ace OV(Mikee.DelaCruz@vxi.com); Passed ID - for DTV Ace OV(Mikee.DelaCruz@vxi.com); </t>
  </si>
  <si>
    <t>currently enrolled; has plans to go to other country this year</t>
  </si>
  <si>
    <t>Sofia Reign Chantal</t>
  </si>
  <si>
    <t>cicireignc@gmail.com</t>
  </si>
  <si>
    <t>Sofia Reign Chantal Valdez</t>
  </si>
  <si>
    <t>Patrick Chavez</t>
  </si>
  <si>
    <t>7/3/2018 8:30:37 PM</t>
  </si>
  <si>
    <t>298241</t>
  </si>
  <si>
    <t>9977826622</t>
  </si>
  <si>
    <t>07/03/2018 21:07:19;07/03/2018 21:07:19;07/03/2018 21:07:19;07/03/2018 21:07:20;</t>
  </si>
  <si>
    <t>;currently enrolled; has plans to go to other country this year
;currently enrolled; has plans to go to other country this year
;currently enrolled; has plans to go to other country this year
;</t>
  </si>
  <si>
    <t>58 years old; prefers 32k base pay</t>
  </si>
  <si>
    <t>Dy</t>
  </si>
  <si>
    <t>Jeanie</t>
  </si>
  <si>
    <t>Kee</t>
  </si>
  <si>
    <t>dyjeanie@yahoo.com</t>
  </si>
  <si>
    <t>298242</t>
  </si>
  <si>
    <t>9068992822</t>
  </si>
  <si>
    <t>32000</t>
  </si>
  <si>
    <t>07/03/2018 21:07:56;07/03/2018 21:07:56;07/03/2018 21:07:57;07/03/2018 21:07:57;</t>
  </si>
  <si>
    <t>;58 years old; prefers 32k base pay
;58 years old; prefers 32k base pay
;58 years old; prefers 32k base pay
;</t>
  </si>
  <si>
    <t>poor thought org; seemed rehearsed; soft spoken; pron lapses</t>
  </si>
  <si>
    <t>Saturay</t>
  </si>
  <si>
    <t>Zyra Shenille</t>
  </si>
  <si>
    <t>Portento</t>
  </si>
  <si>
    <t>ayashenille19@gmail.com</t>
  </si>
  <si>
    <t>shenille19@yahoo.com</t>
  </si>
  <si>
    <t>Ernesto Saturay</t>
  </si>
  <si>
    <t>7/3/2018 8:32:44 PM</t>
  </si>
  <si>
    <t>298243</t>
  </si>
  <si>
    <t>9357333700</t>
  </si>
  <si>
    <t>07/03/2018 21:08:33;07/03/2018 21:08:33;07/03/2018 21:08:34;</t>
  </si>
  <si>
    <t>;poor thought org; seemed rehearsed; soft spoken; pron lapses
;poor thought org; seemed rehearsed; soft spoken; pron lapses
;</t>
  </si>
  <si>
    <t>local accent; stuttering; pron lapses; sentence construction; dead airs</t>
  </si>
  <si>
    <t>Moral</t>
  </si>
  <si>
    <t>Maja Yane</t>
  </si>
  <si>
    <t>Aspe</t>
  </si>
  <si>
    <t>mayane.moral@yahoo.com</t>
  </si>
  <si>
    <t>Yane Moral</t>
  </si>
  <si>
    <t>Robin Reotro</t>
  </si>
  <si>
    <t>7/3/2018 8:33:50 PM</t>
  </si>
  <si>
    <t>298244</t>
  </si>
  <si>
    <t>9333120320</t>
  </si>
  <si>
    <t>07/03/2018 21:09:09;07/03/2018 21:09:10;07/03/2018 21:09:10;07/03/2018 21:09:10;</t>
  </si>
  <si>
    <t>;local accent; stuttering; pron lapses; sentence construction; dead airs
;local accent; stuttering; pron lapses; sentence construction; dead airs
;local accent; stuttering; pron lapses; sentence construction; dead airs
;</t>
  </si>
  <si>
    <t>Shifter2; has 6 mos cce; CNX 6 mos, financial acct); good comms; cans start asap; 2nd yr UG; former OFW</t>
  </si>
  <si>
    <t>Sutingco</t>
  </si>
  <si>
    <t>Dulce</t>
  </si>
  <si>
    <t>Awit</t>
  </si>
  <si>
    <t>djasutingco@gmail.com</t>
  </si>
  <si>
    <t>222 mos</t>
  </si>
  <si>
    <t>7/3/2018 8:36:25 PM</t>
  </si>
  <si>
    <t>298246</t>
  </si>
  <si>
    <t xml:space="preserve">Shifter2; has 6 mos cce; CNX 6 mos, financial acct); good comms; cans start asap; 2nd yr UG; former OFW
(Mikee.DelaCruz@vxi.com); Shifter2; has 6 mos cce; CNX 6 mos, financial acct); good comms; cans start asap; 2nd yr UG; former OFW
(Mikee.DelaCruz@vxi.com); Passed ID - for DTV OV(Mikee.DelaCruz@vxi.com); Passed ID - for DTV OV(Mikee.DelaCruz@vxi.com); </t>
  </si>
  <si>
    <t>mentioned that he's in a big trouble that's why he badly needs a job; does not want to disclose why; has strong local accent; pron lapses pf, bv, thd, tth</t>
  </si>
  <si>
    <t>Jeremy</t>
  </si>
  <si>
    <t>Potonia</t>
  </si>
  <si>
    <t>jemleayza@gmail.com</t>
  </si>
  <si>
    <t>Leah Sabayo</t>
  </si>
  <si>
    <t>7/3/2018 8:34:59 PM</t>
  </si>
  <si>
    <t>298245</t>
  </si>
  <si>
    <t>9556774167</t>
  </si>
  <si>
    <t>07/03/2018 21:09:49;07/03/2018 21:09:49;07/03/2018 21:09:50;</t>
  </si>
  <si>
    <t>;mentioned that he's in a big trouble that's why he badly needs a job; does not want to disclose why; has strong local accent; pron lapses pf, bv, thd, tth
;mentioned that he's in a big trouble that's why he badly needs a job; does not want to disclose why; has strong local accent; pron lapses pf, bv, thd, tth
;</t>
  </si>
  <si>
    <t>FA- Comms, Starter, poor comms, comprehension issues; thought organization; sentence cons</t>
  </si>
  <si>
    <t>Karl Ryan</t>
  </si>
  <si>
    <t>Obnasca</t>
  </si>
  <si>
    <t>ryanramirez112814@gmail.com</t>
  </si>
  <si>
    <t>7/3/2018 11:17:10 AM</t>
  </si>
  <si>
    <t>297942</t>
  </si>
  <si>
    <t>Quiapo</t>
  </si>
  <si>
    <t>639161120695</t>
  </si>
  <si>
    <t>07/03/2018 11:19:02;07/03/2018 11:19:03;07/03/2018 11:19:03;</t>
  </si>
  <si>
    <t>Ray.Almeria@vxi.com;Ray.Almeria@vxi.com;Ray.Almeria@vxi.com;</t>
  </si>
  <si>
    <t>;FA- Comms, Starter, poor comms, comprehension issues; thought organization; sentence cons;FA- Comms, Starter, poor comms, comprehension issues; thought organization; sentence cons;</t>
  </si>
  <si>
    <t>Adapter, can converse but has a lot of grammar lapses; gropes for words; thought organization; spoke in vernacular during the interview</t>
  </si>
  <si>
    <t>Lautrezo</t>
  </si>
  <si>
    <t>Meryl Joy</t>
  </si>
  <si>
    <t>Gonza</t>
  </si>
  <si>
    <t>realstylinson0@gmail.com</t>
  </si>
  <si>
    <t>Merlito Lautrezo</t>
  </si>
  <si>
    <t>Accounting Assistant</t>
  </si>
  <si>
    <t>7/3/2018 12:51:13 PM</t>
  </si>
  <si>
    <t>298001</t>
  </si>
  <si>
    <t>639127695877</t>
  </si>
  <si>
    <t xml:space="preserve">Merlito Lautrezo; </t>
  </si>
  <si>
    <t xml:space="preserve">09120024018; </t>
  </si>
  <si>
    <t>07/03/2018 12:53:49;07/03/2018 12:53:49;</t>
  </si>
  <si>
    <t>Ray.Almeria@vxi.com;Ray.Almeria@vxi.com;</t>
  </si>
  <si>
    <t>;Adapter, can converse but has a lot of grammar lapses; gropes for words; thought organization; spoke in vernacular during the interview;</t>
  </si>
  <si>
    <t>h3, average comms; currently working in Alorica for 1 year; handled Amazon - email support; RFL was the account will be closed, worked in Sutherland for 35 mos; handled Financial, Tech and Back office accounts; RFL was he relocated in Manila; open to all accounts; good for endorsement Initial Interview</t>
  </si>
  <si>
    <t>Balaoro</t>
  </si>
  <si>
    <t>Harold</t>
  </si>
  <si>
    <t>haroldesberto@gmail.com</t>
  </si>
  <si>
    <t>Maria Arlene Balaoro</t>
  </si>
  <si>
    <t>Amazon - Email support, H&amp;R Block, Petco, Turbo Tax, UseNet, Quicken</t>
  </si>
  <si>
    <t>7/3/2018 1:38:55 PM</t>
  </si>
  <si>
    <t>298037</t>
  </si>
  <si>
    <t xml:space="preserve"> 639488755139</t>
  </si>
  <si>
    <t>Maria Arlene</t>
  </si>
  <si>
    <t>Levina</t>
  </si>
  <si>
    <t xml:space="preserve">Maria Arlene Balaoro; </t>
  </si>
  <si>
    <t xml:space="preserve">09053513260; </t>
  </si>
  <si>
    <t xml:space="preserve">Sh3, average comms; currently working in Alorica for 1 year; handled Amazon - email support; RFL was the account will be closed, worked in Sutherland for 35 mos; handled Financial, Tech and Back office accounts; RFL was he relocated in Manila; open to all accounts; good for endorsement(Ray.Almeria@vxi.com); Sh3, average comms; currently working in Alorica for 1 year; handled Amazon - email support; RFL was the account will be closed, worked in Sutherland for 35 mos; handled Financial, Tech and Back office accounts; RFL was he relocated in Manila; open to all accounts; good for endorsement	Initial Interview (Ray.Almeria@vxi.com); </t>
  </si>
  <si>
    <t>tarter, FA - NAWC, currently taking masters, not amenable to work on saturdays</t>
  </si>
  <si>
    <t>Francisco Miguel</t>
  </si>
  <si>
    <t>francisvelasco0014@gmail.com</t>
  </si>
  <si>
    <t>07/03/2018 16:13:24;07/03/2018 16:13:24;</t>
  </si>
  <si>
    <t>;Starter, FA - NAWC, currently taking masters, not amenable to work on saturdays;</t>
  </si>
  <si>
    <t>RS Versant; Sh2, average comms; worked in TP for 6 mos; handled Boost Mobile; RFL was relocation, open to all accounts, good for endorsement</t>
  </si>
  <si>
    <t>Delmoro</t>
  </si>
  <si>
    <t>Algie Grace</t>
  </si>
  <si>
    <t>algrcdlmr@gmail.com</t>
  </si>
  <si>
    <t>Reagan Malgapo</t>
  </si>
  <si>
    <t>Mcdonald's, Boost Mobile</t>
  </si>
  <si>
    <t>7/3/2018 4:26:48 PM</t>
  </si>
  <si>
    <t>298155</t>
  </si>
  <si>
    <t xml:space="preserve"> 639057768613</t>
  </si>
  <si>
    <t xml:space="preserve">Reagan Malgapo; </t>
  </si>
  <si>
    <t xml:space="preserve">09152157688; </t>
  </si>
  <si>
    <t xml:space="preserve">Sh2, average comms; worked in TP for 6 mos; handled Boost Mobile; RFL was relocation, open to all accounts, good for endorsement(Ray.Almeria@vxi.com); Sh2, average comms; worked in TP for 6 mos; handled Boost Mobile; RFL was relocation, open to all accounts, good for endorsement(Ray.Almeria@vxi.com); </t>
  </si>
  <si>
    <t>Sh3, good comms, has total of 3 years of CCE, worked in TP for 2 years, handled Telco account, Worked in CVG for 5 mos; handled Financial account, Worked in IBEX, handled AT&amp;T Account, open to all accounts, good for endorsement</t>
  </si>
  <si>
    <t>Gudito</t>
  </si>
  <si>
    <t xml:space="preserve">Michael John </t>
  </si>
  <si>
    <t>guditomichaeljohn@gmail.com</t>
  </si>
  <si>
    <t>Sylvia Gudito</t>
  </si>
  <si>
    <t>7/3/2018 5:27:50 PM</t>
  </si>
  <si>
    <t>Michael John</t>
  </si>
  <si>
    <t>298182</t>
  </si>
  <si>
    <t>09273674312</t>
  </si>
  <si>
    <t>Parungo</t>
  </si>
  <si>
    <t xml:space="preserve">Sylvia Gudito; </t>
  </si>
  <si>
    <t xml:space="preserve">09353827576; </t>
  </si>
  <si>
    <t xml:space="preserve">Sh3, good comms, has total of 3 years of CCE, worked in TP for 2 years, handled Telco account, Worked in CVG for 5 mos; handled Financial account, Worked in IBEX, handled AT&amp;T Account, open to all accounts, good for endorsement(Ray.Almeria@vxi.com); Sh3, good comms, has total of 3 years of CCE, worked in TP for 2 years, handled Telco account, Worked in CVG for 5 mos; handled Financial account, Worked in IBEX, handled AT&amp;T Account, open to all accounts, good for endorsement(Ray.Almeria@vxi.com); Sh3, good comms, has total of 3 years of CCE, worked in TP for 2 years, handled Telco account, Worked in CVG for 5 mos; handled Financial account, Worked in IBEX, handled AT&amp;T Account, open to all accounts, good for endorsement(Ray.Almeria@vxi.com); </t>
  </si>
  <si>
    <t>Starter; poor commsl; thick local accent, pronunciation issues; thought organization; tenses issue</t>
  </si>
  <si>
    <t xml:space="preserve">Myra </t>
  </si>
  <si>
    <t>myrasuarez042916@gmail.com</t>
  </si>
  <si>
    <t>7/3/2018 6:26:09 PM</t>
  </si>
  <si>
    <t>298201</t>
  </si>
  <si>
    <t>639300660114</t>
  </si>
  <si>
    <t>07/03/2018 18:27:48;07/03/2018 18:27:48;</t>
  </si>
  <si>
    <t>;Starter; poor commsl; thick local accent, pronunciation issues; thought organization; tenses issue;</t>
  </si>
  <si>
    <t>Sh1, 4 mos CCE in PLDT - Telesales; contractual employee, strong regional accent, sentence cons, FA - Comms</t>
  </si>
  <si>
    <t>Coca</t>
  </si>
  <si>
    <t>Ellen</t>
  </si>
  <si>
    <t>Telares</t>
  </si>
  <si>
    <t>cindychen413@ymail.com</t>
  </si>
  <si>
    <t>Jessica Gomboc</t>
  </si>
  <si>
    <t>PLDT, Outbound</t>
  </si>
  <si>
    <t>7/3/2018 6:44:47 PM</t>
  </si>
  <si>
    <t>298206</t>
  </si>
  <si>
    <t>639354372679</t>
  </si>
  <si>
    <t xml:space="preserve">Jessica Gomboc; </t>
  </si>
  <si>
    <t xml:space="preserve">09281881465; </t>
  </si>
  <si>
    <t>07/03/2018 18:51:35;07/03/2018 18:51:36;</t>
  </si>
  <si>
    <t>;Sh1, 4 mos CCE in PLDT - Telesales; contractual employee, strong regional accent, sentence cons, FA - Comms;</t>
  </si>
  <si>
    <t>Starter; can converse and enunciate but has a lot of grammar lapses; awkward pauses; dead airs; had trouble organizing her thoughts; with plans to take masters next year and law; not really sure if she wants to work in a BPO company</t>
  </si>
  <si>
    <t>Rogel</t>
  </si>
  <si>
    <t>Lynde Jaceil</t>
  </si>
  <si>
    <t>Salvatus</t>
  </si>
  <si>
    <t>ljaceilrogel@gmail.com</t>
  </si>
  <si>
    <t>Lowela Rogel</t>
  </si>
  <si>
    <t>7/3/2018 7:35:00 PM</t>
  </si>
  <si>
    <t>298209</t>
  </si>
  <si>
    <t>09564752120</t>
  </si>
  <si>
    <t xml:space="preserve">Lowela Rogel; </t>
  </si>
  <si>
    <t xml:space="preserve">09266261814; </t>
  </si>
  <si>
    <t>07/03/2018 20:19:48;07/03/2018 20:19:49;</t>
  </si>
  <si>
    <t>;Starter; can converse and enunciate but has a lot of grammar lapses; awkward pauses; dead airs; had trouble organizing her thoughts; with plans to take masters next year and law; not really sure if she wants to work in a BPO company;</t>
  </si>
  <si>
    <t>Sh3, good comms, 1st app, Malabon - QC - 45 mins, College Grad - AB Mass Communication, 9 years for almost, APAC less than 3 years, handled Health Care, EXL - Financial Account, open to all accounts, good for endorsement.</t>
  </si>
  <si>
    <t>Maria Regina</t>
  </si>
  <si>
    <t>regine_evangelista@yahoo.com</t>
  </si>
  <si>
    <t>Patricia Beatrice Evangelista</t>
  </si>
  <si>
    <t>Health Care, Financial Account</t>
  </si>
  <si>
    <t>7/3/2018 11:36:35 AM</t>
  </si>
  <si>
    <t>297959</t>
  </si>
  <si>
    <t>639165402703</t>
  </si>
  <si>
    <t>Herminia</t>
  </si>
  <si>
    <t xml:space="preserve">Patricia Beatrice Evangelista; </t>
  </si>
  <si>
    <t xml:space="preserve">3733656; </t>
  </si>
  <si>
    <t xml:space="preserve">Sh3, good comms, 1st app, Malabon - QC - 45 mins, College Grad - AB Mass Communication, 9 years for almost, APAC less than 3 years, handled Health Care, EXL - Financial Account, open to all accounts, good for endorsement.(Ray.Almeria@vxi.com); Sh3, good comms, 1st app, Malabon - QC - 45 mins, College Grad - AB Mass Communication, 9 years for almost, APAC less than 3 years, handled Health Care, EXL - Financial Account, open to all accounts, good for endorsement.(Ray.Almeria@vxi.com); </t>
  </si>
  <si>
    <t>vernacular, mumbles, short answers, tense lapses, preposition slisp</t>
  </si>
  <si>
    <t>Delino</t>
  </si>
  <si>
    <t>Nellie Rose</t>
  </si>
  <si>
    <t>Barbosa</t>
  </si>
  <si>
    <t>nelliedelino@gmail.com</t>
  </si>
  <si>
    <t>Nellie Delino</t>
  </si>
  <si>
    <t>Pablo Delino</t>
  </si>
  <si>
    <t>Joseph Chavez</t>
  </si>
  <si>
    <t>7/4/2018 8:32:12 AM</t>
  </si>
  <si>
    <t>DELINO</t>
  </si>
  <si>
    <t>NELLIE ROSE</t>
  </si>
  <si>
    <t>BARBOZA</t>
  </si>
  <si>
    <t>298267</t>
  </si>
  <si>
    <t>121 RIVERA STREET PULO VALENZUELA CITY</t>
  </si>
  <si>
    <t>BLOCK 44 LOT 4 PHASE 8E GRAND ROYALE SUBDIVISION</t>
  </si>
  <si>
    <t>11/09/2018</t>
  </si>
  <si>
    <t>09275949037</t>
  </si>
  <si>
    <t>nellie09delino@gmail.com</t>
  </si>
  <si>
    <t>3475209161</t>
  </si>
  <si>
    <t>476055761000</t>
  </si>
  <si>
    <t>918129917847</t>
  </si>
  <si>
    <t>nellie delino</t>
  </si>
  <si>
    <t>ONLINE</t>
  </si>
  <si>
    <t>JOSEPH CHAVEZ</t>
  </si>
  <si>
    <t xml:space="preserve">UNIVERSITY OF THE EAST CALOOCAN; </t>
  </si>
  <si>
    <t xml:space="preserve">306 SAMSON ROAD CALLOCAN CITY; </t>
  </si>
  <si>
    <t xml:space="preserve">04/26/2018; </t>
  </si>
  <si>
    <t>PARTICIA</t>
  </si>
  <si>
    <t xml:space="preserve">PABLO DELINO; </t>
  </si>
  <si>
    <t xml:space="preserve">09093293362; </t>
  </si>
  <si>
    <t xml:space="preserve">VIRGINIA DE LEON; JOSEPH CHAVEZ; </t>
  </si>
  <si>
    <t xml:space="preserve">U.E PROFESSOR; ; </t>
  </si>
  <si>
    <t xml:space="preserve">UNIVERSITY OF THE EAST/306 SAMSON ROAD CALOOCAN CITY; VXI QUEZON CITY; </t>
  </si>
  <si>
    <t xml:space="preserve">09228369881; 09165311775; </t>
  </si>
  <si>
    <t>has plans to go back to school, already inquired in PUP. one reasons of going back to PH from aborad is to continue studied, 3rd UG</t>
  </si>
  <si>
    <t>Ruaño</t>
  </si>
  <si>
    <t>Leonardo</t>
  </si>
  <si>
    <t>Ada</t>
  </si>
  <si>
    <t>leonardo_dexter134@yahoo.com</t>
  </si>
  <si>
    <t>facebook/leonmaster28</t>
  </si>
  <si>
    <t>Eva Ruaño</t>
  </si>
  <si>
    <t>Maria Teresa Ruiz</t>
  </si>
  <si>
    <t>DTV SWW</t>
  </si>
  <si>
    <t>7/4/2018 9:42:57 AM</t>
  </si>
  <si>
    <t>Ruano</t>
  </si>
  <si>
    <t>298273</t>
  </si>
  <si>
    <t>Blk. 6 Lot 8, Grand Villas, Loma de Gato, Marilao Bulacan</t>
  </si>
  <si>
    <t>Blk 6 Lot 8 Grand Villas, Loma de Gato Marilao Bulacan</t>
  </si>
  <si>
    <t>06/24/1981</t>
  </si>
  <si>
    <t>0966 490 4119</t>
  </si>
  <si>
    <t>n.a</t>
  </si>
  <si>
    <t>leonardo_ruano37@yahoo.com</t>
  </si>
  <si>
    <t>Ma. Teresa Ruiz</t>
  </si>
  <si>
    <t xml:space="preserve">PUP Main Campus, Sta. Mesa Manila; </t>
  </si>
  <si>
    <t xml:space="preserve">BSBA Marketing; </t>
  </si>
  <si>
    <t xml:space="preserve">03/03/2003; </t>
  </si>
  <si>
    <t xml:space="preserve">Marco Polo Hotel ; </t>
  </si>
  <si>
    <t xml:space="preserve">Dubai U,A.E; </t>
  </si>
  <si>
    <t xml:space="preserve">+97104-2720000; </t>
  </si>
  <si>
    <t xml:space="preserve">05/31/2012; </t>
  </si>
  <si>
    <t xml:space="preserve">1100 usd; </t>
  </si>
  <si>
    <t>Morallos</t>
  </si>
  <si>
    <t xml:space="preserve">Eva Ada Ruano; </t>
  </si>
  <si>
    <t xml:space="preserve">09771965998; </t>
  </si>
  <si>
    <t xml:space="preserve">; Ma. Teresa Ruiz; </t>
  </si>
  <si>
    <t xml:space="preserve">; VXI Accounts Associate Panorama 2; </t>
  </si>
  <si>
    <t xml:space="preserve">; VXI Panorama Quezon City; </t>
  </si>
  <si>
    <t xml:space="preserve">; 09324479049; </t>
  </si>
  <si>
    <t>07/04/2018 11:04:40;07/04/2018 11:04:40;</t>
  </si>
  <si>
    <t>;has plans to go back to school, already inquired in PUP. one reasons of going back to PH from aborad is to continue studied, 3rd UG;</t>
  </si>
  <si>
    <t>thick local accent, poor comprehension, preposition slips, groped for words, SVA errors</t>
  </si>
  <si>
    <t>Eden</t>
  </si>
  <si>
    <t>Gem</t>
  </si>
  <si>
    <t>Guban</t>
  </si>
  <si>
    <t>gemedenxvii@gmail.com</t>
  </si>
  <si>
    <t>Daniel Eden</t>
  </si>
  <si>
    <t>7/4/2018 10:05:07 AM</t>
  </si>
  <si>
    <t xml:space="preserve">Eden </t>
  </si>
  <si>
    <t>298280</t>
  </si>
  <si>
    <t>L8 B5-D Cristina Homes Dalandan St. Brgy. 177 Caloocan City</t>
  </si>
  <si>
    <t>2432</t>
  </si>
  <si>
    <t>120 Bari Mangaldan Pangasinan</t>
  </si>
  <si>
    <t>09501556806</t>
  </si>
  <si>
    <t>0243782389</t>
  </si>
  <si>
    <t>052515679316</t>
  </si>
  <si>
    <t>121224687820</t>
  </si>
  <si>
    <t>Gem Eden</t>
  </si>
  <si>
    <t>Php 14,000- Php 16,000</t>
  </si>
  <si>
    <t xml:space="preserve">Brgy. Sta. Monica Quirino Highway Novaliches, Quezon City; </t>
  </si>
  <si>
    <t xml:space="preserve">Bachelor of Science in Business Administration ; </t>
  </si>
  <si>
    <t>Tabios</t>
  </si>
  <si>
    <t xml:space="preserve">Mr. Dante U. Navarro; ; </t>
  </si>
  <si>
    <t xml:space="preserve">Financial Consultant; ; </t>
  </si>
  <si>
    <t xml:space="preserve">PhilPlans First Inc. Regalado Fairview, Quezon City; ; </t>
  </si>
  <si>
    <t>07/04/2018 11:43:14;07/04/2018 11:43:14;</t>
  </si>
  <si>
    <t>;thick local accent, poor comprehension, preposition slips, groped for words, SVA errors;</t>
  </si>
  <si>
    <t>gropes for words, dead air, preposition slips, low vocab,</t>
  </si>
  <si>
    <t>Bongga</t>
  </si>
  <si>
    <t>Veneralda</t>
  </si>
  <si>
    <t>jsphnbongga0609@gmail.com</t>
  </si>
  <si>
    <t>Josephine Bongga</t>
  </si>
  <si>
    <t>Gina Bongga</t>
  </si>
  <si>
    <t>7/4/2018 9:58:46 AM</t>
  </si>
  <si>
    <t>Veneranda</t>
  </si>
  <si>
    <t>298276</t>
  </si>
  <si>
    <t>Blk.10 Lot42-44 Laspalmas Caypombo Santa Maria Bulacan</t>
  </si>
  <si>
    <t>06/09/1997</t>
  </si>
  <si>
    <t>09976925227</t>
  </si>
  <si>
    <t>34-7547760-5</t>
  </si>
  <si>
    <t xml:space="preserve">210255677696 </t>
  </si>
  <si>
    <t>Josephine V. Bongga</t>
  </si>
  <si>
    <t>jsphn9</t>
  </si>
  <si>
    <t xml:space="preserve">ICI College; Grace of Shekinah School; </t>
  </si>
  <si>
    <t xml:space="preserve">Santa Maria Bulacan; JP Rizal St., Poblacion Santa Maria Bulacan; </t>
  </si>
  <si>
    <t xml:space="preserve">BSHRM; ; </t>
  </si>
  <si>
    <t xml:space="preserve">10/19/2017; 03/20/2014; </t>
  </si>
  <si>
    <t>Sorenio</t>
  </si>
  <si>
    <t xml:space="preserve">Gina V. Bongga; </t>
  </si>
  <si>
    <t xml:space="preserve">09263282585; </t>
  </si>
  <si>
    <t xml:space="preserve">Blossom B. Gasper; Jose Rommel Sulit; Rhia M. Sarmiento; ; </t>
  </si>
  <si>
    <t xml:space="preserve">Professor; Supervisor; Dean; ; </t>
  </si>
  <si>
    <t xml:space="preserve">ICI College; The A Venue Hotel; ICI College; ; </t>
  </si>
  <si>
    <t xml:space="preserve">09175792515; 09266229006; 09171670281; ; </t>
  </si>
  <si>
    <t>07/04/2018 11:58:06;07/04/2018 11:58:07;</t>
  </si>
  <si>
    <t>;gropes for words, dead air, preposition slips, low vocab,;</t>
  </si>
  <si>
    <t>SVA errors and tense lapses, short answers, dead air, gropes for words, fillers</t>
  </si>
  <si>
    <t>Sarte</t>
  </si>
  <si>
    <t>Joy Micaella</t>
  </si>
  <si>
    <t>joymicaellasarte@yahoo.com</t>
  </si>
  <si>
    <t>Joy Micaella Javier Sarte</t>
  </si>
  <si>
    <t>Joanna Sarte</t>
  </si>
  <si>
    <t>11L03 AM</t>
  </si>
  <si>
    <t>7/4/2018 9:58:48 AM</t>
  </si>
  <si>
    <t>298277</t>
  </si>
  <si>
    <t>San Gabriel Sta. Maria Bulacan</t>
  </si>
  <si>
    <t>647 Porciuncula St. San Gabriel Sta. Maria Bulacan</t>
  </si>
  <si>
    <t>02/24/2018</t>
  </si>
  <si>
    <t>Baliuag</t>
  </si>
  <si>
    <t>09234704005</t>
  </si>
  <si>
    <t>joymicaellasarte24@yahoo.com</t>
  </si>
  <si>
    <t>Joy Javier Sarte</t>
  </si>
  <si>
    <t>micmicsarte</t>
  </si>
  <si>
    <t xml:space="preserve">ICI College; Parada National Highschool; </t>
  </si>
  <si>
    <t xml:space="preserve">Sta. Maria Bulacan ; Parada Sta. Maria Bulacan ; </t>
  </si>
  <si>
    <t xml:space="preserve">03/30/2017; 03/30/2014; </t>
  </si>
  <si>
    <t>Lucena</t>
  </si>
  <si>
    <t xml:space="preserve">Joanna May  S. Gonzales; </t>
  </si>
  <si>
    <t xml:space="preserve">09323830870; </t>
  </si>
  <si>
    <t xml:space="preserve">Blossom B. Gasper; Rhia M. Sarmiento; Racel Lumot; ; </t>
  </si>
  <si>
    <t xml:space="preserve">Professor; Dean ; Linen Attendant; ; </t>
  </si>
  <si>
    <t xml:space="preserve">ICI College; ICI College; 8 Waves Waterpark and Hotel; ; </t>
  </si>
  <si>
    <t xml:space="preserve">09175792515; 09171670281; 09239414211; ; </t>
  </si>
  <si>
    <t>07/04/2018 12:01:15;07/04/2018 12:01:15;</t>
  </si>
  <si>
    <t>;SVA errors and tense lapses, short answers, dead air, gropes for words, fillers;</t>
  </si>
  <si>
    <t>Mikee</t>
  </si>
  <si>
    <t>Good for endorsement; can start asap; average to good comm skills; TP 7mos; Teletech 12mos; Concentrix 2yrs; Results 3mos; CVG 6mos; average comm skills; can start asap</t>
  </si>
  <si>
    <t>Parcio</t>
  </si>
  <si>
    <t>Jonee</t>
  </si>
  <si>
    <t>joneeparcio_27@yahoo.com</t>
  </si>
  <si>
    <t>Rudy Parcio</t>
  </si>
  <si>
    <t>12yrs</t>
  </si>
  <si>
    <t>11yrs 5mos</t>
  </si>
  <si>
    <t>7/4/2018 10:02:40 AM</t>
  </si>
  <si>
    <t>298278</t>
  </si>
  <si>
    <t>B5 Lot 8 st. Joseph St., Lamar Village, Guitnang Bayan II, San Mateo, Rizal</t>
  </si>
  <si>
    <t>02/03/1981</t>
  </si>
  <si>
    <t>09150064122</t>
  </si>
  <si>
    <t>3360033374</t>
  </si>
  <si>
    <t>203258997</t>
  </si>
  <si>
    <t>190514442839</t>
  </si>
  <si>
    <t>Jonee Parcio</t>
  </si>
  <si>
    <t>19 - 20k</t>
  </si>
  <si>
    <t xml:space="preserve">AMA CLC; Dr. Carlos S. Lannting College; </t>
  </si>
  <si>
    <t xml:space="preserve">Roosevelt Monoz Quezon City; Sangandaan Quezon City; </t>
  </si>
  <si>
    <t xml:space="preserve">Computer technician; Secondary; </t>
  </si>
  <si>
    <t xml:space="preserve">02/01/2000; 03/16/1998; </t>
  </si>
  <si>
    <t xml:space="preserve">TP Telstra; </t>
  </si>
  <si>
    <t xml:space="preserve">Fairview Terracess, Novaliches quezon City; </t>
  </si>
  <si>
    <t xml:space="preserve">10/10/2017; </t>
  </si>
  <si>
    <t>Frondoza</t>
  </si>
  <si>
    <t xml:space="preserve">Rudy Parcio; </t>
  </si>
  <si>
    <t xml:space="preserve">09496161175; </t>
  </si>
  <si>
    <t xml:space="preserve">Mark Anthony enriquez; Arden Pantaleon; angelo Mendoza; </t>
  </si>
  <si>
    <t xml:space="preserve">Technical Support Representative; Interfunctional Help Desk; Trainer; </t>
  </si>
  <si>
    <t xml:space="preserve">TP Telstra; Teletech; Teletech; </t>
  </si>
  <si>
    <t xml:space="preserve">09750965084; 09987900148; 09155662884; </t>
  </si>
  <si>
    <t xml:space="preserve">TP 7mos; Teletech 12mos; Concentrix 2yrs; Results 3mos; CVG 6mos; average comm skills; can start asap
(marlon.joson@vxi.com); Good for OV endorsement(marlon.joson@vxi.com); </t>
  </si>
  <si>
    <t>p/f, bv, fillers, local accent, mumbles, jumps from one thought to another, fillers, SVA errors</t>
  </si>
  <si>
    <t>Trogon</t>
  </si>
  <si>
    <t>joelcarreon1217@gmail.com</t>
  </si>
  <si>
    <t>Joel Carreon</t>
  </si>
  <si>
    <t>Jennelyn Carreon</t>
  </si>
  <si>
    <t>7/4/2018 10:01:57 AM</t>
  </si>
  <si>
    <t>Careon</t>
  </si>
  <si>
    <t>298279</t>
  </si>
  <si>
    <t>Dulong Bayan, San Jose Del Monte, Bulacan</t>
  </si>
  <si>
    <t>AURORA</t>
  </si>
  <si>
    <t>Baler</t>
  </si>
  <si>
    <t>Linawan, Dulong Bayan, San Jose Del Monte, Bulacan</t>
  </si>
  <si>
    <t>12/17/1996</t>
  </si>
  <si>
    <t>09975722064</t>
  </si>
  <si>
    <t xml:space="preserve">Colegio de San Gabriel Arcangel; Sapang Palay National High School; </t>
  </si>
  <si>
    <t xml:space="preserve">Area E, City of San Jose Del Monte, Bulacan; FaTima V, Sapang Palay, San Jose Del Monte, Bulacan; </t>
  </si>
  <si>
    <t xml:space="preserve">Bachelor of Science in Biology; ; </t>
  </si>
  <si>
    <t xml:space="preserve">04/08/2017; 03/15/2013; </t>
  </si>
  <si>
    <t>Lourdes</t>
  </si>
  <si>
    <t>Rush</t>
  </si>
  <si>
    <t xml:space="preserve">Jennilyn Carreon; </t>
  </si>
  <si>
    <t xml:space="preserve">09261455829; </t>
  </si>
  <si>
    <t xml:space="preserve">Mollie Ruczelle Gavenia; Gracel Sabado; Elmer Policarpio; ; </t>
  </si>
  <si>
    <t xml:space="preserve">Teller; Teacher; Jeepney Driver; ; </t>
  </si>
  <si>
    <t xml:space="preserve">Sta. Maria Water District Office, Sta. Maria, Bulacan; Jesus Christ the Risen School; N/A; ; </t>
  </si>
  <si>
    <t xml:space="preserve">09179439952; 09323782694; 09255105788; ; </t>
  </si>
  <si>
    <t>07/04/2018 12:06:36;07/04/2018 12:06:36;</t>
  </si>
  <si>
    <t>;p/f, bv, fillers, local accent, mumbles, jumps from one thought to another, fillers, SVA errors;</t>
  </si>
  <si>
    <t>Candidate was having hard time expressing; not able to expound most of his sentences; fragmented; speaks in vernacular at times</t>
  </si>
  <si>
    <t>Silorio</t>
  </si>
  <si>
    <t>John Christian</t>
  </si>
  <si>
    <t>Blanchia</t>
  </si>
  <si>
    <t>jc.silorio023@gmail.com</t>
  </si>
  <si>
    <t>John Christian Silorio</t>
  </si>
  <si>
    <t>7/4/2018 10:49:40 AM</t>
  </si>
  <si>
    <t>SILORIO</t>
  </si>
  <si>
    <t>JOHN CHRISTIAN</t>
  </si>
  <si>
    <t>BLANCIA</t>
  </si>
  <si>
    <t>298281</t>
  </si>
  <si>
    <t>BLK 6 LOT 29 DIAMOND VILLAGE, RACHEL LANE ST. NOVALICHES QC</t>
  </si>
  <si>
    <t>OCCIDENTAL, MINDORO</t>
  </si>
  <si>
    <t>09504773311</t>
  </si>
  <si>
    <t>09970679839</t>
  </si>
  <si>
    <t xml:space="preserve">Colegio de Sta. Teresa de Avila; </t>
  </si>
  <si>
    <t xml:space="preserve">Kingfisher St. Zabarte, QC; </t>
  </si>
  <si>
    <t xml:space="preserve">04/06/2017; </t>
  </si>
  <si>
    <t>LENI</t>
  </si>
  <si>
    <t xml:space="preserve">REBECCA FERNANDO; DOMINIC GUMAMELA; JINGLE OBISPO; </t>
  </si>
  <si>
    <t xml:space="preserve">BOARD OF DIRECTORS; MUSIC TEACHER; FILIPINO TEACHER; </t>
  </si>
  <si>
    <t xml:space="preserve">BPI; MATER CARMELI; STA. ELENA SCHOOL OF NOVALICHES; </t>
  </si>
  <si>
    <t xml:space="preserve">09329346388; 09309359194; 09359832797; </t>
  </si>
  <si>
    <t>07/04/2018 13:27:53;07/04/2018 13:27:53;07/04/2018 13:28:13;</t>
  </si>
  <si>
    <t>;Candidate was having hard time expressing; not able to expound most of his sentences; fragmented; speaks in vernacular at times
;;</t>
  </si>
  <si>
    <t>applying for non voice</t>
  </si>
  <si>
    <t>Deoquino</t>
  </si>
  <si>
    <t>Custorio</t>
  </si>
  <si>
    <t>deoquino21@fb.com</t>
  </si>
  <si>
    <t>Deoquino21@yahoo.com</t>
  </si>
  <si>
    <t>7/4/2018 11:05:04 AM</t>
  </si>
  <si>
    <t xml:space="preserve">Deoquino </t>
  </si>
  <si>
    <t>298290</t>
  </si>
  <si>
    <t>#18 canary lane brgy. kaligayahan novaliches qc</t>
  </si>
  <si>
    <t>victoria northern samar</t>
  </si>
  <si>
    <t>Philipine</t>
  </si>
  <si>
    <t>09358222107</t>
  </si>
  <si>
    <t xml:space="preserve">access; </t>
  </si>
  <si>
    <t xml:space="preserve">computer science; </t>
  </si>
  <si>
    <t xml:space="preserve">05/30/2017; </t>
  </si>
  <si>
    <t>deoquino</t>
  </si>
  <si>
    <t>gigi</t>
  </si>
  <si>
    <t>custorio</t>
  </si>
  <si>
    <t xml:space="preserve">moises baldonado; </t>
  </si>
  <si>
    <t xml:space="preserve">DENR QC; </t>
  </si>
  <si>
    <t xml:space="preserve">09994572862; </t>
  </si>
  <si>
    <t>AVerage comms; 2UG; can start ASAP; ATTUID AA594M; Convergys ATT CSR 80mos, Teleperformance ATT CSR 18mos, Epldt Ventus Dish CSR 23mos,
Vocativ E-square 2mos ENDO wCOE</t>
  </si>
  <si>
    <t>Alcantara</t>
  </si>
  <si>
    <t>Elauria</t>
  </si>
  <si>
    <t>convergys2012@gmail.com</t>
  </si>
  <si>
    <t>Paul John Usita</t>
  </si>
  <si>
    <t>7/4/2018 10:51:51 AM</t>
  </si>
  <si>
    <t>298288</t>
  </si>
  <si>
    <t>1123</t>
  </si>
  <si>
    <t>5E Serrano Compund Doña Rosario Subdivision Novaliches Quezon City</t>
  </si>
  <si>
    <t>5E Serrano Compound Doña Rosario Subdivison Novaliches Quezon Cdity</t>
  </si>
  <si>
    <t>09156526381</t>
  </si>
  <si>
    <t>Paul John C. Usita DTV ACE 215262</t>
  </si>
  <si>
    <t>Paul John C. Usita</t>
  </si>
  <si>
    <t xml:space="preserve">Novaliches High School; Polytechnic University of the Philippines; </t>
  </si>
  <si>
    <t xml:space="preserve">T.S. Cruz Subdivision, Novaliches Quezon City; Sta. Mesa Manila; </t>
  </si>
  <si>
    <t xml:space="preserve">; BSECE; </t>
  </si>
  <si>
    <t xml:space="preserve">03/30/2001; 06/30/2001; </t>
  </si>
  <si>
    <t xml:space="preserve">Convergys; Teleperformance; Epldt Ventus; </t>
  </si>
  <si>
    <t xml:space="preserve">UP technohub; Shaw Boulevard; Makati City; </t>
  </si>
  <si>
    <t xml:space="preserve">ATT Mobility and ATT Prepaid; ATT Mobility; Dish Network; </t>
  </si>
  <si>
    <t xml:space="preserve">09/19/2011; 02/01/2010; 02/01/2008; </t>
  </si>
  <si>
    <t xml:space="preserve">05/25/2018; 08/30/2011; 01/30/2010; </t>
  </si>
  <si>
    <t xml:space="preserve">Personal Reasons; ; ; </t>
  </si>
  <si>
    <t xml:space="preserve">20000; ; ; </t>
  </si>
  <si>
    <t>Roquita</t>
  </si>
  <si>
    <t>Alojado</t>
  </si>
  <si>
    <t xml:space="preserve">Mr. Jefferson R. Pascual; Paul John C. Usita DTV ACE 215262; </t>
  </si>
  <si>
    <t xml:space="preserve">System Engineer; CSR; </t>
  </si>
  <si>
    <t xml:space="preserve">GMA Network; VXI QC; </t>
  </si>
  <si>
    <t xml:space="preserve">09154411586; ; </t>
  </si>
  <si>
    <t xml:space="preserve">Moved from JobId:153 by Jan.Pintason@vxi.com(Jan.Pintason@vxi.com); AVerage comms; 2UG; can start ASAP; ATTUID AA594M; Convergys ATT CSR 80mos, Teleperformance ATT CSR 18mos, Epldt Ventus Dish CSR 23mos,
Vocativ E-square 2mos ENDO wCOE(Hillarie.Reyes@vxi.com); FOr DTV ACE(Hillarie.Reyes@vxi.com); </t>
  </si>
  <si>
    <t>Good for endorsement; can start asap; 10mins away from VXI; no ccx; conversant; highly trainable</t>
  </si>
  <si>
    <t>Tiaga</t>
  </si>
  <si>
    <t>Kirstien Kyle</t>
  </si>
  <si>
    <t>Lope</t>
  </si>
  <si>
    <t>kirstienkyletaiaga@gmail.com</t>
  </si>
  <si>
    <t>Lasarena Sta. Maria</t>
  </si>
  <si>
    <t>7/4/2018 10:45:25 AM</t>
  </si>
  <si>
    <t>298291</t>
  </si>
  <si>
    <t>#42 Atis Road, Brgy. Potrero, Malabon City</t>
  </si>
  <si>
    <t>Pina-ungon, Balabag, Boracay, Malay, Aklan</t>
  </si>
  <si>
    <t>San Pascual</t>
  </si>
  <si>
    <t>06/02/1998</t>
  </si>
  <si>
    <t>Maasin</t>
  </si>
  <si>
    <t>09491014665</t>
  </si>
  <si>
    <t>3332122</t>
  </si>
  <si>
    <t xml:space="preserve">Saint James Catholic Hish School; Central Philippine University; </t>
  </si>
  <si>
    <t xml:space="preserve">; tourism; </t>
  </si>
  <si>
    <t xml:space="preserve">03/19/2014; 04/23/2018; </t>
  </si>
  <si>
    <t xml:space="preserve">Lasarena Sta. Maria; </t>
  </si>
  <si>
    <t xml:space="preserve">09289746028; </t>
  </si>
  <si>
    <t xml:space="preserve">Ismael Almajar jr.; Jinky dimacali; Carmi Montoya; ; </t>
  </si>
  <si>
    <t xml:space="preserve">Professor; Instructor; Instructor; ; </t>
  </si>
  <si>
    <t xml:space="preserve">Central Philippine University; Omni aviation; Omni Aviation; ; </t>
  </si>
  <si>
    <t xml:space="preserve">09214895023; ; ; ; </t>
  </si>
  <si>
    <t xml:space="preserve">Good for endorsement; can start asap; 10mins away from VXI; no ccx; conversant; highly trainable
(marlon.joson@vxi.com); Good for OV endorsement(marlon.joson@vxi.com); </t>
  </si>
  <si>
    <t>speaks in vernacualr words, had difficulty in expressing thoughts in english, groping for words and slow pacing; no cce, no sales exp</t>
  </si>
  <si>
    <t>Manset</t>
  </si>
  <si>
    <t>Czarina Jade</t>
  </si>
  <si>
    <t>Czarina0614@gmail.com</t>
  </si>
  <si>
    <t>cjmanset@gmail.com</t>
  </si>
  <si>
    <t>Jocelyn M. Manset</t>
  </si>
  <si>
    <t>7/4/2018 10:42:24 AM</t>
  </si>
  <si>
    <t xml:space="preserve">Czarina Jade </t>
  </si>
  <si>
    <t>298293</t>
  </si>
  <si>
    <t>LB One Condominium Espritu St. Malate , Manila</t>
  </si>
  <si>
    <t>Pagalungan</t>
  </si>
  <si>
    <t>Batangas City</t>
  </si>
  <si>
    <t>06/14/2018</t>
  </si>
  <si>
    <t>09367194954</t>
  </si>
  <si>
    <t xml:space="preserve">Technological University of the Philippines- Manila; </t>
  </si>
  <si>
    <t xml:space="preserve">Ermita St. Manila; </t>
  </si>
  <si>
    <t xml:space="preserve">Bachelor of Technology Major in Electrical Engineering Technology; </t>
  </si>
  <si>
    <t xml:space="preserve">03/26/2018; </t>
  </si>
  <si>
    <t xml:space="preserve">Jocelyn M. Manset; </t>
  </si>
  <si>
    <t xml:space="preserve">09102208382; </t>
  </si>
  <si>
    <t xml:space="preserve">Jennifer Andador; Carlos Morales; Hero De Guzman; ; </t>
  </si>
  <si>
    <t xml:space="preserve">Professor; Professor; Professor; ; </t>
  </si>
  <si>
    <t xml:space="preserve">TUP- MNL; TUP- MNL; TUP-MNL; ; </t>
  </si>
  <si>
    <t xml:space="preserve">09238953522; 09183261741; 09260655095; ; </t>
  </si>
  <si>
    <t>3 sems completed, no cce</t>
  </si>
  <si>
    <t>Beato</t>
  </si>
  <si>
    <t>Kenneth Ian</t>
  </si>
  <si>
    <t>Rocaberte</t>
  </si>
  <si>
    <t>kirbeexxx21@gmail.com</t>
  </si>
  <si>
    <t>kirbee21@facebook.com</t>
  </si>
  <si>
    <t>7/4/2018 11:51:37 AM</t>
  </si>
  <si>
    <t>298295</t>
  </si>
  <si>
    <t>283 L. Dela Cruz st. zone 6 brgy. isla valenzuela city</t>
  </si>
  <si>
    <t>09/26/1997</t>
  </si>
  <si>
    <t>09952221529</t>
  </si>
  <si>
    <t>467159542</t>
  </si>
  <si>
    <t>16,000 - 17,000</t>
  </si>
  <si>
    <t>Billboards and banners</t>
  </si>
  <si>
    <t xml:space="preserve">Sta.Cecilia College; Access Computer College; </t>
  </si>
  <si>
    <t xml:space="preserve">Brgy. Gen T. Deleon, Valenzuela City; Monumento, Caloocan; </t>
  </si>
  <si>
    <t xml:space="preserve">Hotel and restaurant management LEP; Hotel and restaurant services; </t>
  </si>
  <si>
    <t xml:space="preserve">10/14/2015; 10/04/2017; </t>
  </si>
  <si>
    <t xml:space="preserve">Big Queen foods inc (Mcdonalds fishermall); </t>
  </si>
  <si>
    <t xml:space="preserve">09175638747; </t>
  </si>
  <si>
    <t xml:space="preserve">03/28/2015; </t>
  </si>
  <si>
    <t xml:space="preserve">8000 monthly; </t>
  </si>
  <si>
    <t>Marisa</t>
  </si>
  <si>
    <t xml:space="preserve">Cristel D. Manalang; ; </t>
  </si>
  <si>
    <t xml:space="preserve">Family relations manager; ; </t>
  </si>
  <si>
    <t xml:space="preserve">Mcdonalds Fishermall Quezon city; ; </t>
  </si>
  <si>
    <t xml:space="preserve">09269814298; ; </t>
  </si>
  <si>
    <t>'Im coforting with night shift" SVA errors and tense lapses, fillers, poor choice of words, preposition slips, mumbles p/f</t>
  </si>
  <si>
    <t>Batucan</t>
  </si>
  <si>
    <t>Michael Kurt Louise</t>
  </si>
  <si>
    <t>KurtBatucan15@gmail.com</t>
  </si>
  <si>
    <t>Michael Kurt Louise Batucan</t>
  </si>
  <si>
    <t>John Michael Maligang</t>
  </si>
  <si>
    <t>7/4/2018 11:12:57 AM</t>
  </si>
  <si>
    <t>298299</t>
  </si>
  <si>
    <t>Brgy.M.Sapa Bright Homes El pueblo Blk.31 Lt.162 Sta.Maria Bulacan</t>
  </si>
  <si>
    <t>Mati Davao Oriental</t>
  </si>
  <si>
    <t>DAVAO ORIENTAL</t>
  </si>
  <si>
    <t>09354000695</t>
  </si>
  <si>
    <t>Providing Aid</t>
  </si>
  <si>
    <t>155429</t>
  </si>
  <si>
    <t>John Michael B. Maligang</t>
  </si>
  <si>
    <t xml:space="preserve">STI College ; Camp Crame High Schol; </t>
  </si>
  <si>
    <t xml:space="preserve">STI College Sta.Maria AAA Bldg. Pob, Sta.Maria, Bulacan; Cam Crame High School Compund Quezon City ; </t>
  </si>
  <si>
    <t xml:space="preserve">BS INFORMATION TECHNOLOGY; ; </t>
  </si>
  <si>
    <t xml:space="preserve">04/27/2018; 03/25/2013; </t>
  </si>
  <si>
    <t>Torrena</t>
  </si>
  <si>
    <t xml:space="preserve">Donald Michael Batucan; Lee-Ann Tiamzon Barrios; John Michael Maligang; Denmark Mendoza; Luisa Batucan; John Michael B. Maligang; </t>
  </si>
  <si>
    <t xml:space="preserve">Agent / Employee ; Admin Assistant; Employee / Agent; Head Coordinator; Releasing of docs ; Agent / Employee; </t>
  </si>
  <si>
    <t xml:space="preserve">Telus Cubao; Metro Rail Transit; VXI Munoz; STI College; PSA; VXI Munoz; </t>
  </si>
  <si>
    <t xml:space="preserve">09951830791; 09173057892; 09399338034; facebook; 09325077298; 09399338034; </t>
  </si>
  <si>
    <t>07/04/2018 13:13:05;07/04/2018 13:13:05;</t>
  </si>
  <si>
    <t>;'Im coforting with night shift" SVA errors and tense lapses, fillers, poor choice of words, preposition slips, mumbles p/f;</t>
  </si>
  <si>
    <t>had a hard time expressing self; mumbles; answers were not related to the question, poor sentence construction. vernacular, poor chice of words, does not coreect self when being corrected</t>
  </si>
  <si>
    <t>James Angelo</t>
  </si>
  <si>
    <t>Haimegelo7@gmail.com</t>
  </si>
  <si>
    <t>Liberty Chan</t>
  </si>
  <si>
    <t>7/4/2018 11:05:37 AM</t>
  </si>
  <si>
    <t>298300</t>
  </si>
  <si>
    <t>362 Galino st. 9th ave. Caloocan City</t>
  </si>
  <si>
    <t>Brgy. Pinamalisan Gabaldon Nueva Ecija</t>
  </si>
  <si>
    <t>Shariff Aguak</t>
  </si>
  <si>
    <t>09753730355</t>
  </si>
  <si>
    <t xml:space="preserve">18000 </t>
  </si>
  <si>
    <t>LIberty Chan</t>
  </si>
  <si>
    <t xml:space="preserve">Dingalan National High School; </t>
  </si>
  <si>
    <t xml:space="preserve">Brgy. Caragsacan Dingalan Aurora; </t>
  </si>
  <si>
    <t xml:space="preserve">04/02/2018; </t>
  </si>
  <si>
    <t>Galope</t>
  </si>
  <si>
    <t xml:space="preserve">Rolly B. Fraquia; Roland P. Garcia; ; </t>
  </si>
  <si>
    <t xml:space="preserve">Class Adviser; School Principal; ; </t>
  </si>
  <si>
    <t xml:space="preserve">Dingalan National High School; Dingalan National High School; ; </t>
  </si>
  <si>
    <t xml:space="preserve">09151727776; ; ; </t>
  </si>
  <si>
    <t>07/04/2018 13:24:29;07/04/2018 13:24:29;</t>
  </si>
  <si>
    <t>;had a hard time expressing self; mumbles; answers were not related to the question, poor sentence construction. vernacular, poor chice of words, does not coreect self when being corrected;</t>
  </si>
  <si>
    <t>unemployed for 18 years, had a ahrd time expressing self; poor tech skills, very low volume of voice, vernacular, poor pronunciation</t>
  </si>
  <si>
    <t>Sacuan</t>
  </si>
  <si>
    <t>salongaissah@gmail.com</t>
  </si>
  <si>
    <t>7/4/2018 11:23:35 AM</t>
  </si>
  <si>
    <t>salonga</t>
  </si>
  <si>
    <t>sacuan</t>
  </si>
  <si>
    <t>298306</t>
  </si>
  <si>
    <t>valenzuela city</t>
  </si>
  <si>
    <t>03/02/2008</t>
  </si>
  <si>
    <t>Filipimo</t>
  </si>
  <si>
    <t>09153547506</t>
  </si>
  <si>
    <t xml:space="preserve">Brent Hospital Incorporated; </t>
  </si>
  <si>
    <t xml:space="preserve">BS Physical Therapy; </t>
  </si>
  <si>
    <t xml:space="preserve">03/18/2000; </t>
  </si>
  <si>
    <t>fabian</t>
  </si>
  <si>
    <t>zapata</t>
  </si>
  <si>
    <t>07/04/2018 13:29:42;07/04/2018 13:29:42;</t>
  </si>
  <si>
    <t>;unemployed for 18 years, had a ahrd time expressing self; poor tech skills, very low volume of voice, vernacular, poor pronunciation;</t>
  </si>
  <si>
    <t>Pron lapses; poor sentence construction; local accent; low vocabs; struggling to express</t>
  </si>
  <si>
    <t>Corpus</t>
  </si>
  <si>
    <t>Jasper Jp</t>
  </si>
  <si>
    <t>jaspercorpus@ymail.com</t>
  </si>
  <si>
    <t>Erica Marie L. Lucas</t>
  </si>
  <si>
    <t>7/4/2018 11:15:02 AM</t>
  </si>
  <si>
    <t>CORPUS</t>
  </si>
  <si>
    <t>JASPER JP</t>
  </si>
  <si>
    <t>298307</t>
  </si>
  <si>
    <t>1204 MAYHALIGUE ST. STA. CRUZ, MANILA</t>
  </si>
  <si>
    <t>3315</t>
  </si>
  <si>
    <t>DEL PILAR,CABATUAN.ISABELA</t>
  </si>
  <si>
    <t>Bumbaran</t>
  </si>
  <si>
    <t>09752632213</t>
  </si>
  <si>
    <t>JASPERCORPUS@YMAIL.COM</t>
  </si>
  <si>
    <t>BILLBOARDS</t>
  </si>
  <si>
    <t xml:space="preserve">ARELLANO UNIVERSITY,LEGARDA CAMPUS; </t>
  </si>
  <si>
    <t xml:space="preserve">LEGARDA,MANILA; </t>
  </si>
  <si>
    <t xml:space="preserve">BACHELOR OF SCIENCE IN ACCOUNTANCY; </t>
  </si>
  <si>
    <t>REBECCA</t>
  </si>
  <si>
    <t>DAYRIT</t>
  </si>
  <si>
    <t xml:space="preserve">ERICA MARIE L. LUCAS; </t>
  </si>
  <si>
    <t xml:space="preserve">09269273137; </t>
  </si>
  <si>
    <t xml:space="preserve">DANTE T. MARTIN; ; </t>
  </si>
  <si>
    <t xml:space="preserve">POSTMASTER; ; </t>
  </si>
  <si>
    <t xml:space="preserve">POSTOFFICE,CABATUAN,ISABELA; ; </t>
  </si>
  <si>
    <t xml:space="preserve">09298718016; ; </t>
  </si>
  <si>
    <t>07/04/2018 12:54:24;07/04/2018 12:54:24;</t>
  </si>
  <si>
    <t>;Pron lapses; poor sentence construction; local accent; low vocabs; struggling to express
;</t>
  </si>
  <si>
    <t>Adapter; 54 years old, very poor tech skills,thick local accent, short answers, poor pronunciation,</t>
  </si>
  <si>
    <t>Orencia</t>
  </si>
  <si>
    <t>Mercurio</t>
  </si>
  <si>
    <t>amosupremo88@gmail.com</t>
  </si>
  <si>
    <t>Albert Orencio</t>
  </si>
  <si>
    <t>Dolores Carlos</t>
  </si>
  <si>
    <t>Electrical Maintenance Staff</t>
  </si>
  <si>
    <t>7/4/2018 11:36:58 AM</t>
  </si>
  <si>
    <t>ORENCIA</t>
  </si>
  <si>
    <t>ALBERT</t>
  </si>
  <si>
    <t>MERCURIO</t>
  </si>
  <si>
    <t>298310</t>
  </si>
  <si>
    <t>#32 Mendez Sreet, Baesa Q.C.</t>
  </si>
  <si>
    <t>2509</t>
  </si>
  <si>
    <t>Sta Teresa Tubao La Union</t>
  </si>
  <si>
    <t>08/11/1964</t>
  </si>
  <si>
    <t>Tubao</t>
  </si>
  <si>
    <t>09483287346</t>
  </si>
  <si>
    <t>0107919133</t>
  </si>
  <si>
    <t>106982923</t>
  </si>
  <si>
    <t>121057456009</t>
  </si>
  <si>
    <t>albert orencia</t>
  </si>
  <si>
    <t>technical support</t>
  </si>
  <si>
    <t xml:space="preserve">SAINT LOUIS UNIVERSITY; </t>
  </si>
  <si>
    <t xml:space="preserve">#27 BONIFACIO STreet BAGUIO CITY; </t>
  </si>
  <si>
    <t xml:space="preserve">BS.E.C.E; </t>
  </si>
  <si>
    <t xml:space="preserve">10/14/1987; </t>
  </si>
  <si>
    <t xml:space="preserve">Eagle Broadcasting Corporation Inc,.; </t>
  </si>
  <si>
    <t xml:space="preserve">#25 Central Avenue New Era Quezon City; </t>
  </si>
  <si>
    <t xml:space="preserve">9814311loc o; </t>
  </si>
  <si>
    <t xml:space="preserve">02/15/2012; </t>
  </si>
  <si>
    <t>PRESCILLANA</t>
  </si>
  <si>
    <t>MARA</t>
  </si>
  <si>
    <t>PRESING</t>
  </si>
  <si>
    <t xml:space="preserve">DOLORES CARLOS; </t>
  </si>
  <si>
    <t xml:space="preserve">09466291752; </t>
  </si>
  <si>
    <t>07/04/2018 13:47:38;07/04/2018 13:47:38;</t>
  </si>
  <si>
    <t>;Adapter; 54 years old, very poor tech skills,thick local accent, short answers, poor pronunciation, ;</t>
  </si>
  <si>
    <t>Aban</t>
  </si>
  <si>
    <t>Vanessa Joy</t>
  </si>
  <si>
    <t>Ogatiso</t>
  </si>
  <si>
    <t>vanne20xtaehyung@gmail.com</t>
  </si>
  <si>
    <t>Felina Dapar</t>
  </si>
  <si>
    <t>7/4/2018 11:40:01 AM</t>
  </si>
  <si>
    <t>Ogatis</t>
  </si>
  <si>
    <t>298314</t>
  </si>
  <si>
    <t>Commonwealth quezon City</t>
  </si>
  <si>
    <t>5700</t>
  </si>
  <si>
    <t>Antique</t>
  </si>
  <si>
    <t>ANTIQUE</t>
  </si>
  <si>
    <t>03/06/1997</t>
  </si>
  <si>
    <t>Filipinop</t>
  </si>
  <si>
    <t>09270852690</t>
  </si>
  <si>
    <t>15k-25k</t>
  </si>
  <si>
    <t xml:space="preserve">St. anthony's College; </t>
  </si>
  <si>
    <t xml:space="preserve">San Jose antique; </t>
  </si>
  <si>
    <t xml:space="preserve">Bachelor of science In Hospitality Mnagement; </t>
  </si>
  <si>
    <t>Bajala</t>
  </si>
  <si>
    <t xml:space="preserve">Felina Dapar; </t>
  </si>
  <si>
    <t xml:space="preserve">aunt; </t>
  </si>
  <si>
    <t xml:space="preserve">09163173522; </t>
  </si>
  <si>
    <t>07/04/2018 14:08:00;07/04/2018 14:08:00;</t>
  </si>
  <si>
    <t>Blanca</t>
  </si>
  <si>
    <t>Amabello</t>
  </si>
  <si>
    <t>blancaamabello@yahoo.com</t>
  </si>
  <si>
    <t>9yrs</t>
  </si>
  <si>
    <t>3yrs</t>
  </si>
  <si>
    <t>6yrs</t>
  </si>
  <si>
    <t>7/4/2018 11:57:31 AM</t>
  </si>
  <si>
    <t>blanca</t>
  </si>
  <si>
    <t>amabello</t>
  </si>
  <si>
    <t>298322</t>
  </si>
  <si>
    <t>#04d mulawin st. purok 3, bicutan taguig city</t>
  </si>
  <si>
    <t>bulusan libon, albay</t>
  </si>
  <si>
    <t>12/11/1976</t>
  </si>
  <si>
    <t>09458516392</t>
  </si>
  <si>
    <t>8376842</t>
  </si>
  <si>
    <t>3328430430</t>
  </si>
  <si>
    <t>190264956572</t>
  </si>
  <si>
    <t>121186035424</t>
  </si>
  <si>
    <t>giumboy@yahoo.com</t>
  </si>
  <si>
    <t xml:space="preserve">system technology institute; </t>
  </si>
  <si>
    <t xml:space="preserve">ortigas, pasig city; </t>
  </si>
  <si>
    <t xml:space="preserve">bachelor of science in computer science; </t>
  </si>
  <si>
    <t xml:space="preserve">08/18/1998; </t>
  </si>
  <si>
    <t>pimentel</t>
  </si>
  <si>
    <t>bella</t>
  </si>
  <si>
    <t xml:space="preserve">antonette desambrana; ernani santos mulawin; </t>
  </si>
  <si>
    <t xml:space="preserve">promoter; cook; </t>
  </si>
  <si>
    <t xml:space="preserve">hanamaru, san pedro laguna; cable car,makati city; </t>
  </si>
  <si>
    <t xml:space="preserve">09166192182; 09162616870; </t>
  </si>
  <si>
    <t>07/04/2018 14:10:24;07/04/2018 14:10:24;07/04/2018 14:10:49;</t>
  </si>
  <si>
    <t>f versant; Average comms; can start ASAP; grad; no sales exp; Alorica Synchrony Collection 23mos</t>
  </si>
  <si>
    <t>Mirabeles</t>
  </si>
  <si>
    <t>Ivy</t>
  </si>
  <si>
    <t>Regidor</t>
  </si>
  <si>
    <t>ivymirabeles@yahoo.com</t>
  </si>
  <si>
    <t>Nica Santos</t>
  </si>
  <si>
    <t>7/4/2018 11:45:46 AM</t>
  </si>
  <si>
    <t>mirabeles</t>
  </si>
  <si>
    <t>ivy</t>
  </si>
  <si>
    <t>regidor</t>
  </si>
  <si>
    <t>298325</t>
  </si>
  <si>
    <t>533 quirino highway talipapa novaliches quezon city</t>
  </si>
  <si>
    <t>07/23/1996</t>
  </si>
  <si>
    <t>09365630384</t>
  </si>
  <si>
    <t xml:space="preserve">st. clare college ; </t>
  </si>
  <si>
    <t xml:space="preserve">alorica philippines; </t>
  </si>
  <si>
    <t xml:space="preserve">Financial; ; </t>
  </si>
  <si>
    <t xml:space="preserve">Career Growth; ; </t>
  </si>
  <si>
    <t>reforsado</t>
  </si>
  <si>
    <t xml:space="preserve">sopia mendoza; ; </t>
  </si>
  <si>
    <t xml:space="preserve">alorica philippines; ; </t>
  </si>
  <si>
    <t xml:space="preserve">09172088585; ; </t>
  </si>
  <si>
    <t xml:space="preserve">Moved from JobId:153 by Jan.Pintason@vxi.com(Jan.Pintason@vxi.com); Average comms; can start ASAP; grad; no sales exp; Alorica Synchrony Collection 23mos(Hillarie.Reyes@vxi.com); For DTV ACE(Hillarie.Reyes@vxi.com); </t>
  </si>
  <si>
    <t>Candidate failed due to NWBG; not passing did not pass training in Asia people work and was only able to stay 3mos; 3mos in teletech; 5mos in FIS global; 3mos Concentrix did not pass training because of survey and some other metrics; 2mos in SPI global also did not pass training; slow thought organization; handled mostly local accounts; having hard time expressing; not able to expound sentences; low knowledge in computer</t>
  </si>
  <si>
    <t>Sanchez Jr</t>
  </si>
  <si>
    <t>bernie_sanchezjr@hotmail.com</t>
  </si>
  <si>
    <t>Mildred J. Sanchez</t>
  </si>
  <si>
    <t>5yrs</t>
  </si>
  <si>
    <t>4yrs 9mos</t>
  </si>
  <si>
    <t>7/4/2018 11:55:31 AM</t>
  </si>
  <si>
    <t>Bernardino Jr</t>
  </si>
  <si>
    <t>298330</t>
  </si>
  <si>
    <t>43 La Huerta Subdivision Marulas Valenzuela City</t>
  </si>
  <si>
    <t>Viga Catanduanes</t>
  </si>
  <si>
    <t>08/30/1972</t>
  </si>
  <si>
    <t>09776278055</t>
  </si>
  <si>
    <t>Anicia</t>
  </si>
  <si>
    <t xml:space="preserve">Mildred J. Sanchez; </t>
  </si>
  <si>
    <t xml:space="preserve">09053155451; </t>
  </si>
  <si>
    <t>07/04/2018 14:53:33;07/04/2018 14:53:33;07/04/2018 14:53:49;</t>
  </si>
  <si>
    <t>;Candidate failed due to NWBG; not passing did not pass training in Asia people work and was only able to stay 3mos; 3mos in teletech; 5mos in FIS global; 3mos Concentrix did not pass training because of survey and some other metrics; 2mos in SPI global also did not pass training; slow thought organization; handled mostly local accounts; having hard time expressing; not able to expound sentences; low knowledge in computer
;;</t>
  </si>
  <si>
    <t>Mein Karlotta</t>
  </si>
  <si>
    <t>meinfrancisco10@gmail.com</t>
  </si>
  <si>
    <t>Mein Francisco</t>
  </si>
  <si>
    <t>Dennilyn Fernandez</t>
  </si>
  <si>
    <t>7/4/2018 11:59:35 AM</t>
  </si>
  <si>
    <t>298335</t>
  </si>
  <si>
    <t>272 Mariano Jose St. San Juan Balagtas, Bulacan</t>
  </si>
  <si>
    <t>01/22/1991</t>
  </si>
  <si>
    <t>BRUNEI DARUSSALAM</t>
  </si>
  <si>
    <t>09992286609</t>
  </si>
  <si>
    <t>3429984102</t>
  </si>
  <si>
    <t>286619461</t>
  </si>
  <si>
    <t>121091670545</t>
  </si>
  <si>
    <t xml:space="preserve">Bulacan Polytechnic College; </t>
  </si>
  <si>
    <t xml:space="preserve">Bocaue,bulacan; </t>
  </si>
  <si>
    <t xml:space="preserve">hoter and restauranst services; </t>
  </si>
  <si>
    <t xml:space="preserve">06/04/2012; </t>
  </si>
  <si>
    <t xml:space="preserve">cubao ,quezon city; </t>
  </si>
  <si>
    <t xml:space="preserve">06/14/2013; </t>
  </si>
  <si>
    <t xml:space="preserve">25,000; </t>
  </si>
  <si>
    <t>De Lara</t>
  </si>
  <si>
    <t xml:space="preserve">Mary Estelle Galang; ; </t>
  </si>
  <si>
    <t xml:space="preserve">Concentrix ,Cubao quezon city; ; </t>
  </si>
  <si>
    <t xml:space="preserve">09569930378; ; </t>
  </si>
  <si>
    <t>QC - BGI RC1</t>
  </si>
  <si>
    <t>Angely De Jesus</t>
  </si>
  <si>
    <t xml:space="preserve">Average comms p/f b/v; can start ASAP; Loctek Ergonomic Loctek and Flexispot CSR 11mos, Concentrix Amazon CSR 11mos </t>
  </si>
  <si>
    <t>May Florendo</t>
  </si>
  <si>
    <t xml:space="preserve">Average comms p/f b/v; can start ASAP; Loctek Ergonomic Loctek and Flexispot CSR 11mos, Concentrix Amazon CSR 11mos (Hillarie.Reyes@vxi.com); For DTV ACE(Hillarie.Reyes@vxi.com); </t>
  </si>
  <si>
    <t xml:space="preserve">BGI </t>
  </si>
  <si>
    <t xml:space="preserve">Ave comm; has somewhat good tenure; 1 SPI - Dec 2015 - 09/2016 - Melbourne IT; RFL: grandmother had hip had fracture; take care of her; with mother; Rendered 30 days cleared; 
2 TPG - 06/2017 - 06/2018 RFL; 1 year; willing to adjust shifting/rotatiing schedule so long that it's near; proximity; traffic is just really unpredicatble rendering 30 days; will end up this SUnday; </t>
  </si>
  <si>
    <t>Cañasa</t>
  </si>
  <si>
    <t>Alea Jedia</t>
  </si>
  <si>
    <t>allycanasa@gmail.com</t>
  </si>
  <si>
    <t>Melinda Cañasa</t>
  </si>
  <si>
    <t>7/4/2018 12:11:16 PM</t>
  </si>
  <si>
    <t>Canasa</t>
  </si>
  <si>
    <t>298345</t>
  </si>
  <si>
    <t>79 Emmanuel Street Metrogate Complex, Meycauayan, Bulacan</t>
  </si>
  <si>
    <t>09152814944</t>
  </si>
  <si>
    <t>3609572</t>
  </si>
  <si>
    <t xml:space="preserve">Manila Central University; St. Mary's College of Meycauayan; ; </t>
  </si>
  <si>
    <t xml:space="preserve">Graduate 4 or 5-year course; Graduate 4 or 5-year course; ; </t>
  </si>
  <si>
    <t xml:space="preserve">EDSA, Caloocan; Saluysoy, Meycauayan, Bulacan; ; </t>
  </si>
  <si>
    <t xml:space="preserve">Bachelor of Science in Business Administration - Marketing Management; ; ; </t>
  </si>
  <si>
    <t xml:space="preserve">04/24/2015; 04/23/2010; ; </t>
  </si>
  <si>
    <t xml:space="preserve">SPI Global; TPG Telecom; </t>
  </si>
  <si>
    <t xml:space="preserve">Melbourne IT; TPG Telecom; </t>
  </si>
  <si>
    <t xml:space="preserve">12/11/2015; </t>
  </si>
  <si>
    <t xml:space="preserve">09/30/2016; </t>
  </si>
  <si>
    <t xml:space="preserve">Family Reasons; Proximity; ; </t>
  </si>
  <si>
    <t xml:space="preserve">20,000; 22,500; ; </t>
  </si>
  <si>
    <t>Melinda</t>
  </si>
  <si>
    <t>Tayao</t>
  </si>
  <si>
    <t xml:space="preserve">Johanna Ysrael; Sarah L. Ruiz; Jenna Roxas; ; ; </t>
  </si>
  <si>
    <t xml:space="preserve">Cabin Service Director; Management Audit Analyst; Pastor; ; ; </t>
  </si>
  <si>
    <t xml:space="preserve">Qatar Airways; NKTI - Quezon City; Cathedral of Praise; ; ; </t>
  </si>
  <si>
    <t xml:space="preserve">09206701115; 9810300 local 1158; 09177917992; ; ; </t>
  </si>
  <si>
    <t xml:space="preserve">Moved from JobId:153 by Jan.Pintason@vxi.com(Jan.Pintason@vxi.com); "Ave comm; has somewhat good tenure; 1 SPI - Dec 2015 - 09/2016 - Melbourne IT; RFL: grandmother had hip had fracture; take care of her; with mother; Rendered 30 days cleared; 
2 TPG - 06/2017 - 06/2018 RFL; 1 year; willing to adjust shifting/rotatiing schedule so long that it's near; proximity; traffic is just really unpredicatble rendering 30 days; will end up this SUnday; "
(Ann.Gomez@vxi.com); P-ID(Ann.Gomez@vxi.com); </t>
  </si>
  <si>
    <t>FA NARN; Wll have to think about the offer; asking is 24-25K; 1st year 1st sem only; Startek 16mos TWC; TP 11mos boost mobile; The results 6mos handling virgin mobile and Assurance wireless; average to good comm skills; never handled AT&amp;T</t>
  </si>
  <si>
    <t>Francis Oliver</t>
  </si>
  <si>
    <t>kikoletako.koks@yahoo.com.ph</t>
  </si>
  <si>
    <t>Ma. Rozette Cinco</t>
  </si>
  <si>
    <t>2yrs 8mos</t>
  </si>
  <si>
    <t>7/4/2018 12:37:37 PM</t>
  </si>
  <si>
    <t>298354</t>
  </si>
  <si>
    <t>#3808 St. Therese Rocka Village II Brgy. Tabang</t>
  </si>
  <si>
    <t xml:space="preserve">146 M.H Del Pilar Palatiw </t>
  </si>
  <si>
    <t>09/30/1995</t>
  </si>
  <si>
    <t>09355433368</t>
  </si>
  <si>
    <t>34-3693756-6</t>
  </si>
  <si>
    <t>450-281-711</t>
  </si>
  <si>
    <t>220001122207</t>
  </si>
  <si>
    <t>1211-1254-0414</t>
  </si>
  <si>
    <t xml:space="preserve">Pinagbuhatan High School; Pamantasan ng Lungsod ng Pasig; </t>
  </si>
  <si>
    <t xml:space="preserve">Pinagbuhatan Pasig City; Kapasigan Pasig; </t>
  </si>
  <si>
    <t xml:space="preserve">n/a; BSECE; </t>
  </si>
  <si>
    <t xml:space="preserve">03/23/2008; 09/30/2014; </t>
  </si>
  <si>
    <t xml:space="preserve">Result; Teleperformance; Startek; </t>
  </si>
  <si>
    <t xml:space="preserve">Tiendeitas Pasig; Greenfield Shaw Blvd.; Tiendesitas Pasig city; </t>
  </si>
  <si>
    <t xml:space="preserve">Virgin Mobile/ Assurance Wireless; Boost Mobile; Time Warner Cable; </t>
  </si>
  <si>
    <t xml:space="preserve">10/01/2014; 03/09/2015; 01/10/2017; </t>
  </si>
  <si>
    <t xml:space="preserve">03/01/2015; 02/29/2016; 05/30/2018; </t>
  </si>
  <si>
    <t xml:space="preserve">Account Pulled Out; Family Reasons; Personal Reasons; </t>
  </si>
  <si>
    <t xml:space="preserve">15,000; 17,000; 20,000; </t>
  </si>
  <si>
    <t xml:space="preserve">2,000; 1,000; 3,500; </t>
  </si>
  <si>
    <t xml:space="preserve">Marvie Roma; Maria Rozette Cinco; Harold Lariosa; Michael Dan Rejano; </t>
  </si>
  <si>
    <t xml:space="preserve">Sales Associate; Supervisor; Supervisor; CSR; </t>
  </si>
  <si>
    <t xml:space="preserve">Robinsons Appliances; Teleperformance; Meralco; n/a; </t>
  </si>
  <si>
    <t xml:space="preserve">09159101358; 09261971208; 09158780238; 09486129463; </t>
  </si>
  <si>
    <t>07/04/2018 15:34:16;07/04/2018 15:34:16;07/04/2018 15:34:39;</t>
  </si>
  <si>
    <t>;FA NARN; Wll have to think about the offer; asking is 24-25K; 1st year 1st sem only; Startek 16mos TWC; TP 11mos boost mobile; The results 6mos handling virgin mobile and Assurance wireless; average to good comm skills; never handled AT&amp;T
;;</t>
  </si>
  <si>
    <t>Gamba</t>
  </si>
  <si>
    <t>Jelarnie</t>
  </si>
  <si>
    <t>jelgamba@gmail.com</t>
  </si>
  <si>
    <t>Darwin Gamba</t>
  </si>
  <si>
    <t>7/4/2018 12:30:33 PM</t>
  </si>
  <si>
    <t>Jel</t>
  </si>
  <si>
    <t>298357</t>
  </si>
  <si>
    <t>Tuktukan</t>
  </si>
  <si>
    <t>06/10/1981</t>
  </si>
  <si>
    <t>Guiguinto</t>
  </si>
  <si>
    <t>09206781117</t>
  </si>
  <si>
    <t>Team Lead</t>
  </si>
  <si>
    <t>40,000</t>
  </si>
  <si>
    <t>F VERSANT; Good comms; can start ASAP; 1UG; SYKES Sales Outbound/inbound sales Virgin Media 101mos|SYKES AllTell CSR 6mos| RMH Teleservices Asia Pacific 1month Failed training</t>
  </si>
  <si>
    <t>Julian</t>
  </si>
  <si>
    <t>Mary Fe</t>
  </si>
  <si>
    <t>maryfe_julian@yahoo.com</t>
  </si>
  <si>
    <t>Elmer Julian</t>
  </si>
  <si>
    <t>7/4/2018 1:10:48 PM</t>
  </si>
  <si>
    <t>JULIAN</t>
  </si>
  <si>
    <t>MARY FE</t>
  </si>
  <si>
    <t>CAYABYAB</t>
  </si>
  <si>
    <t>298358</t>
  </si>
  <si>
    <t>3014</t>
  </si>
  <si>
    <t>519 PILAR VILLAGE, SAN ROQUE PANDI BULACAN</t>
  </si>
  <si>
    <t>519 PILAR VILLAGE PANDI BULACAN</t>
  </si>
  <si>
    <t>02/24/1979</t>
  </si>
  <si>
    <t>Abra de Ilog</t>
  </si>
  <si>
    <t>09360827530</t>
  </si>
  <si>
    <t>SITTIE</t>
  </si>
  <si>
    <t xml:space="preserve">CENTRAL COLLEGES OF THE PHILS; STI COLLGEGES ; </t>
  </si>
  <si>
    <t xml:space="preserve">AURORA BLVD., QUEZON CITY; QUEZON CITY; </t>
  </si>
  <si>
    <t xml:space="preserve">BSED; E- COMM PROGRAMMING; </t>
  </si>
  <si>
    <t xml:space="preserve">03/21/1997; 03/01/2003; </t>
  </si>
  <si>
    <t xml:space="preserve">SYKES ASIA, INC; SYKES ASIA; </t>
  </si>
  <si>
    <t xml:space="preserve">MANDALUYONG CITY; QUEZONC TIY; </t>
  </si>
  <si>
    <t xml:space="preserve">12/03/2009; 04/18/2009; </t>
  </si>
  <si>
    <t xml:space="preserve">05/15/2018; 10/18/2009; </t>
  </si>
  <si>
    <t xml:space="preserve">Account Pulled Out; Account Pulled Out; </t>
  </si>
  <si>
    <t>BACAY</t>
  </si>
  <si>
    <t>DOMINGA</t>
  </si>
  <si>
    <t>MANZANO</t>
  </si>
  <si>
    <t xml:space="preserve">RODESSA NATE; SHERYL DELA CRUZ; ; </t>
  </si>
  <si>
    <t xml:space="preserve">TEAM MANAGER; AGENT; ; </t>
  </si>
  <si>
    <t xml:space="preserve">SYKES ASIA, INC; SYKES ASIA, INC; ; </t>
  </si>
  <si>
    <t xml:space="preserve">09994450730; 09357900169; ; </t>
  </si>
  <si>
    <t xml:space="preserve">Moved from JobId:153 by Jan.Pintason@vxi.com(Jan.Pintason@vxi.com); Good comms; can start ASAP; 1UG; SYKES Sales Outbound/inbound sales Virgin Media 101mos|SYKES AllTell CSR 6mos| RMH Teleservices Asia Pacific 1month Failed training
(Hillarie.Reyes@vxi.com); For DTV ACE(Hillarie.Reyes@vxi.com); </t>
  </si>
  <si>
    <t>No ccx; candidate was having hard time expressing; not able to expound most of his sentences; fragmented; speaks in vernacular at times</t>
  </si>
  <si>
    <t>Lagrada</t>
  </si>
  <si>
    <t>Melchizadek</t>
  </si>
  <si>
    <t>Bermudez</t>
  </si>
  <si>
    <t>melchizadeklagrada@gmail.com</t>
  </si>
  <si>
    <t>diedrich_08@yahoo.com</t>
  </si>
  <si>
    <t>Ma. Lourdes Lagrada</t>
  </si>
  <si>
    <t>Architect</t>
  </si>
  <si>
    <t>7/4/2018 12:58:33 PM</t>
  </si>
  <si>
    <t>298360</t>
  </si>
  <si>
    <t>1428</t>
  </si>
  <si>
    <t>115 Libis Gothieco, A.Mabini Caloocan City</t>
  </si>
  <si>
    <t>09168217905</t>
  </si>
  <si>
    <t>714-104-704-000</t>
  </si>
  <si>
    <t xml:space="preserve">Manuel L. Quezon University; </t>
  </si>
  <si>
    <t xml:space="preserve">BS.Architecture; </t>
  </si>
  <si>
    <t xml:space="preserve">Century Star; H and H; </t>
  </si>
  <si>
    <t xml:space="preserve">Malabon, Valenzuela City; Quezon City; </t>
  </si>
  <si>
    <t xml:space="preserve">11/01/2017; 03/01/2017; </t>
  </si>
  <si>
    <t xml:space="preserve">05/31/2018; 10/31/2017; </t>
  </si>
  <si>
    <t xml:space="preserve">25,000; 20,000; </t>
  </si>
  <si>
    <t>Agustines</t>
  </si>
  <si>
    <t>Ma.Lourdes</t>
  </si>
  <si>
    <t xml:space="preserve">Frederick; ; </t>
  </si>
  <si>
    <t xml:space="preserve">Attorney; ; </t>
  </si>
  <si>
    <t xml:space="preserve">09358084438; ; </t>
  </si>
  <si>
    <t>07/04/2018 16:07:34;07/04/2018 16:07:34;07/04/2018 16:07:50;</t>
  </si>
  <si>
    <t>;No ccx; candidate was having hard time expressing; not able to expound most of his sentences; fragmented; speaks in vernacular at times
;;</t>
  </si>
  <si>
    <t>grad PUP; PE; fluency issues; I want to teach and earn money for review and take licensure on March</t>
  </si>
  <si>
    <t>Baguhin</t>
  </si>
  <si>
    <t>julieanncastro438@gmail.com</t>
  </si>
  <si>
    <t>Julie Ann Baguhin Castro</t>
  </si>
  <si>
    <t>Lea Baguhin</t>
  </si>
  <si>
    <t>7/4/2018 1:01:26 PM</t>
  </si>
  <si>
    <t>298361</t>
  </si>
  <si>
    <t>1421</t>
  </si>
  <si>
    <t>445 Doce 36 St. Brgy 156 East Bagong Barrio</t>
  </si>
  <si>
    <t>Agdao San Carlos City Pangasinan</t>
  </si>
  <si>
    <t>06/10/1996</t>
  </si>
  <si>
    <t>09555097753</t>
  </si>
  <si>
    <t>julieanncstr</t>
  </si>
  <si>
    <t xml:space="preserve">Polytechnic University of the Philippines ; </t>
  </si>
  <si>
    <t xml:space="preserve">Sta. Mesa Manila; </t>
  </si>
  <si>
    <t xml:space="preserve">Bachelor in Physical Education; </t>
  </si>
  <si>
    <t>Rita</t>
  </si>
  <si>
    <t>Toro Toro</t>
  </si>
  <si>
    <t xml:space="preserve">Maria Victoria Caringal; ; </t>
  </si>
  <si>
    <t xml:space="preserve">Chairperson, Department of Service PE; ; </t>
  </si>
  <si>
    <t xml:space="preserve">Polytechnic University of the Philippines; ; </t>
  </si>
  <si>
    <t xml:space="preserve">09178989677; ; </t>
  </si>
  <si>
    <t>07/04/2018 16:39:34;</t>
  </si>
  <si>
    <t>cmpre issue; intonation and accent; fluency issues; grammar lapses; 
;</t>
  </si>
  <si>
    <t>currently reviewing for the let exams, not available during weekends, not sure if she is okay with nighshsit. LET exams is on Septemebr. plans to take up master</t>
  </si>
  <si>
    <t>Aringo</t>
  </si>
  <si>
    <t>Cipriano</t>
  </si>
  <si>
    <t>hayoisen05@gmail.com</t>
  </si>
  <si>
    <t>Milagros Arroyo</t>
  </si>
  <si>
    <t>7/4/2018 12:57:27 PM</t>
  </si>
  <si>
    <t>298368</t>
  </si>
  <si>
    <t>Blk 4 Lot 2 Meyland Homes Ph3A Lawa Meycauayan Bulacan</t>
  </si>
  <si>
    <t>Blk 4 Lot @ Meyland Homes Ph3A Lawa Meycauayan Bulacan</t>
  </si>
  <si>
    <t>09461228274</t>
  </si>
  <si>
    <t>(044) 3232887</t>
  </si>
  <si>
    <t xml:space="preserve">Lady of Lourdes College; </t>
  </si>
  <si>
    <t xml:space="preserve">Secondary Education Major in English; </t>
  </si>
  <si>
    <t>Tita</t>
  </si>
  <si>
    <t xml:space="preserve">Judeelyn Bundoc; John Rhay Celestino; </t>
  </si>
  <si>
    <t xml:space="preserve">Library Services Director; English Teacher; </t>
  </si>
  <si>
    <t xml:space="preserve">Adamson University; Sacred Heart Academy of Sta. Maria; </t>
  </si>
  <si>
    <t xml:space="preserve">524-2011 loc 131; 09351911941; </t>
  </si>
  <si>
    <t>07/04/2018 14:30:47;07/04/2018 14:30:47;</t>
  </si>
  <si>
    <t>;currently reviewing for the let exams, not available during weekends, not sure if she is okay with nighshsit. LET exams  is on Septemebr. plans to take up master;</t>
  </si>
  <si>
    <t>Adapter, currently taking up master's degree, about to do thesis, worked in the academe for three 3years, lives in Las Piñas City</t>
  </si>
  <si>
    <t>Obillo</t>
  </si>
  <si>
    <t>Pedrerra</t>
  </si>
  <si>
    <t>cpobillo@gmail.com</t>
  </si>
  <si>
    <t>Eva Christine Obillo</t>
  </si>
  <si>
    <t>7/4/2018 1:01:51 PM</t>
  </si>
  <si>
    <t>Pedrera</t>
  </si>
  <si>
    <t>298366</t>
  </si>
  <si>
    <t>49 Filriters St., Sterlinglife Homes, Pamplona 2, Las Pinas City</t>
  </si>
  <si>
    <t>Brgy. Blumenttrit, Alangalang, Leyte</t>
  </si>
  <si>
    <t>09171230914</t>
  </si>
  <si>
    <t>09177530706</t>
  </si>
  <si>
    <t xml:space="preserve">Alangalang National High School; STI College Las pinas; </t>
  </si>
  <si>
    <t xml:space="preserve">Real St., Alangalang , Leyte; Alabang-Zapote Rd., Pamplona 3, Las Pinas City; </t>
  </si>
  <si>
    <t xml:space="preserve">; BS Computer Engineering; </t>
  </si>
  <si>
    <t xml:space="preserve">03/31/2008; 05/22/2015; </t>
  </si>
  <si>
    <t xml:space="preserve">Alabang-Zapote Rd., Pamplona 3, Las Pinas City; </t>
  </si>
  <si>
    <t xml:space="preserve">13,500; </t>
  </si>
  <si>
    <t>Celona</t>
  </si>
  <si>
    <t xml:space="preserve">Bernadette C. Rejano; Martin N Dantes; Junevieve Biñas; ; </t>
  </si>
  <si>
    <t xml:space="preserve">Student Affairs Head; Former IT Head; Sr. Innovation Research and Development Analyst; ; </t>
  </si>
  <si>
    <t xml:space="preserve">STI College Las Pinas, Alabang-Zapote Rd., Pamplona 3, Las Pinas City; STI College Las Pinas, Alabang-Zapote Rd., Pamplona 3, Las Pinas City; Intellicare Philippines, Makati City; ; </t>
  </si>
  <si>
    <t xml:space="preserve">09151223461; 09063286627; 09254884133; ; </t>
  </si>
  <si>
    <t>07/04/2018 14:41:20;07/04/2018 14:41:20;</t>
  </si>
  <si>
    <t>;Adapter, currently taking up master's degree, about to do thesis, worked in the academe for three 3years, lives in Las Piñas City;</t>
  </si>
  <si>
    <t>F VERSANT; For OV ACE CEN PP XOOM IP LITE BGI; P ID; P SRP; 3mos with Accenture, 7mos with alorica, college grad, average comms</t>
  </si>
  <si>
    <t>Neonyka</t>
  </si>
  <si>
    <t>pneonyka@gmail.com</t>
  </si>
  <si>
    <t>pneonyka@yahoo.com</t>
  </si>
  <si>
    <t>Delia Pascual</t>
  </si>
  <si>
    <t>Rachel Anne Gilles</t>
  </si>
  <si>
    <t>7/4/2018 1:27:42 PM</t>
  </si>
  <si>
    <t>pascual</t>
  </si>
  <si>
    <t>neonyka</t>
  </si>
  <si>
    <t>estacio</t>
  </si>
  <si>
    <t>298377</t>
  </si>
  <si>
    <t>camp aguinaldo quezon city</t>
  </si>
  <si>
    <t>3324</t>
  </si>
  <si>
    <t>lepanto quezon isabela</t>
  </si>
  <si>
    <t>Marogong</t>
  </si>
  <si>
    <t>12/12/1994</t>
  </si>
  <si>
    <t>Isabela</t>
  </si>
  <si>
    <t>09362229714</t>
  </si>
  <si>
    <t>3459355918</t>
  </si>
  <si>
    <t>328970379</t>
  </si>
  <si>
    <t>030513274900</t>
  </si>
  <si>
    <t>121172996764</t>
  </si>
  <si>
    <t>232002 atnt blue</t>
  </si>
  <si>
    <t>rachel ann gilles</t>
  </si>
  <si>
    <t xml:space="preserve">cagayan state university; </t>
  </si>
  <si>
    <t xml:space="preserve">carig sur tuguegarao city; </t>
  </si>
  <si>
    <t xml:space="preserve">bachelor of arts in english ; </t>
  </si>
  <si>
    <t xml:space="preserve">araneta center cubao; </t>
  </si>
  <si>
    <t xml:space="preserve">09289988089; </t>
  </si>
  <si>
    <t xml:space="preserve">t-mobile; </t>
  </si>
  <si>
    <t xml:space="preserve">05/30/2016; </t>
  </si>
  <si>
    <t>delia</t>
  </si>
  <si>
    <t xml:space="preserve">john dave clemente; ; </t>
  </si>
  <si>
    <t xml:space="preserve">team leader ; ; </t>
  </si>
  <si>
    <t xml:space="preserve">alorica; ; </t>
  </si>
  <si>
    <t xml:space="preserve">09289988089; ; </t>
  </si>
  <si>
    <t xml:space="preserve">Moved from JobId:153 by Jan.Pintason@vxi.com(Jan.Pintason@vxi.com); 3mos with Accenture, 7mos with alorica, college grad, average comms(Raffy.Sangco@vxi.com); For OV ACE CEN PP XOOM IP LITE BGI; P ID; P SRP; 3mos with Accenture, 7mos with alorica, college grad, average comms(Raffy.Sangco@vxi.com); </t>
  </si>
  <si>
    <t xml:space="preserve">cmpre issue; intonation and accent; fluency issues; grammar lapses; </t>
  </si>
  <si>
    <t>Serafica</t>
  </si>
  <si>
    <t>Liberty</t>
  </si>
  <si>
    <t>seraficaliberty@gmail.com</t>
  </si>
  <si>
    <t>Liberty Serafica</t>
  </si>
  <si>
    <t>Heidee Serafica</t>
  </si>
  <si>
    <t>7/4/2018 1:48:19 PM</t>
  </si>
  <si>
    <t>298390</t>
  </si>
  <si>
    <t>Camp Aguinaldo, Quezon City</t>
  </si>
  <si>
    <t>Lepanto, Quezon, ISabela</t>
  </si>
  <si>
    <t>09973685934</t>
  </si>
  <si>
    <t>Rachel Ann Gilles</t>
  </si>
  <si>
    <t xml:space="preserve">La Salette of Quezon; University of Cagayan Valley; </t>
  </si>
  <si>
    <t xml:space="preserve">Samonte, Quezon, Isabela; Balzain, Tuguegarao City, Cagayan; </t>
  </si>
  <si>
    <t xml:space="preserve">; Bachelor of Science in Business Administration; </t>
  </si>
  <si>
    <t xml:space="preserve">03/22/2013; 06/03/2017; </t>
  </si>
  <si>
    <t>Espejo</t>
  </si>
  <si>
    <t xml:space="preserve">Haydee E. Serafica; </t>
  </si>
  <si>
    <t xml:space="preserve">09169113897; </t>
  </si>
  <si>
    <t xml:space="preserve">Edward Estacio; Mary Joy Balboa; Jennifer F. Suyu; ; </t>
  </si>
  <si>
    <t xml:space="preserve">Soldier; Secretary; JFINEX Adviser; ; </t>
  </si>
  <si>
    <t xml:space="preserve">; CSUYU Insurance Gen. Agency inc. Tugugarao City; University of Cagayan VAlley Tuguegarao City; ; </t>
  </si>
  <si>
    <t xml:space="preserve">09260360646; 09362858543; 09264035445; ; </t>
  </si>
  <si>
    <t>07/04/2018 16:27:10;</t>
  </si>
  <si>
    <t>cmpre issue; intonation and accent; fluency issues; 
;</t>
  </si>
  <si>
    <t>plans to stay with vxi for 6mos only due to studies, will be enrolling next sem</t>
  </si>
  <si>
    <t>Nicole Bernadette</t>
  </si>
  <si>
    <t>onicle1808@gmail.com</t>
  </si>
  <si>
    <t>nicoletorres1808</t>
  </si>
  <si>
    <t>Nicole Bermejo</t>
  </si>
  <si>
    <t>7/4/2018 1:52:52 PM</t>
  </si>
  <si>
    <t>298399</t>
  </si>
  <si>
    <t>#1234 Masikap St., Tanza, Navotas City</t>
  </si>
  <si>
    <t>#1234 Masikap St., Tanza Navotas City</t>
  </si>
  <si>
    <t>08/18/1999</t>
  </si>
  <si>
    <t>09978915408</t>
  </si>
  <si>
    <t>3742476</t>
  </si>
  <si>
    <t>ncltrrsx</t>
  </si>
  <si>
    <t>nicoletrrs18</t>
  </si>
  <si>
    <t xml:space="preserve">Arellano University Jose Rizal High School; </t>
  </si>
  <si>
    <t xml:space="preserve">Gov. Pascual Ave. Malabon City; </t>
  </si>
  <si>
    <t xml:space="preserve">Thelma E. Alda; </t>
  </si>
  <si>
    <t xml:space="preserve">09563889710; </t>
  </si>
  <si>
    <t xml:space="preserve">Ray Mark; Sittie; </t>
  </si>
  <si>
    <t xml:space="preserve">09151172886; ; </t>
  </si>
  <si>
    <t>07/04/2018 15:01:39;07/04/2018 15:01:39;07/04/2018 15:02:48;</t>
  </si>
  <si>
    <t>Raffy.Sangco@vxi.com;Raffy.Sangco@vxi.com;Raffy.Sangco@vxi.com;</t>
  </si>
  <si>
    <t>;Applicant Did Not Meet Job Criteria;;</t>
  </si>
  <si>
    <t>;plans to stay with vxi for 6mos only due to studies, will be enrolling next sem;Finish all Assessments after interviewed.;</t>
  </si>
  <si>
    <t>For OV ACE CEN PP XOOM IP LITE BGi; P ID; P SRP; 6mos with t, 3rd year 2ndsem , average comms; 6mos with t, 3rd year 2ndsem , average comms</t>
  </si>
  <si>
    <t>Tebelin</t>
  </si>
  <si>
    <t>Naomi Jireh</t>
  </si>
  <si>
    <t>Carpio</t>
  </si>
  <si>
    <t>mrstebelin@gmail.com</t>
  </si>
  <si>
    <t>Alma Carpio</t>
  </si>
  <si>
    <t>7/4/2018 2:11:38 PM</t>
  </si>
  <si>
    <t>298419</t>
  </si>
  <si>
    <t>1409</t>
  </si>
  <si>
    <t>Blk.4 Lot1 Ph2 Area3 Pampano St. Kaunlaran Village Caloocan City</t>
  </si>
  <si>
    <t>03/17/1992</t>
  </si>
  <si>
    <t>09174259967</t>
  </si>
  <si>
    <t>3563156</t>
  </si>
  <si>
    <t>3440633500</t>
  </si>
  <si>
    <t>334397790</t>
  </si>
  <si>
    <t>010517893418</t>
  </si>
  <si>
    <t>121190831159</t>
  </si>
  <si>
    <t xml:space="preserve">Teleperformance Inc.; </t>
  </si>
  <si>
    <t xml:space="preserve">United st. Greenfield District Shaw Blvd. Mandaluyong City; </t>
  </si>
  <si>
    <t xml:space="preserve">01/28/2017; </t>
  </si>
  <si>
    <t xml:space="preserve">07/24/2017; </t>
  </si>
  <si>
    <t xml:space="preserve">16000; </t>
  </si>
  <si>
    <t>Alma Cynthia</t>
  </si>
  <si>
    <t>Batac.</t>
  </si>
  <si>
    <t xml:space="preserve">Moved from JobId:153 by Jan.Pintason@vxi.com(Jan.Pintason@vxi.com); 6mos with t, 3rd year 2ndsem , average comms(Raffy.Sangco@vxi.com); For OV ACE CEN PP XOOM IP LITE BGi; P ID; P SRP; 6mos with t, 3rd year 2ndsem , average comms(Raffy.Sangco@vxi.com); </t>
  </si>
  <si>
    <t xml:space="preserve">fluency issues; sgmented; vernacular slips; </t>
  </si>
  <si>
    <t>Atwel</t>
  </si>
  <si>
    <t>Krizel Mhae</t>
  </si>
  <si>
    <t>Caagoy</t>
  </si>
  <si>
    <t>krizellatwel@gmail.com</t>
  </si>
  <si>
    <t>Krisel Mhae</t>
  </si>
  <si>
    <t>Donna Atwel</t>
  </si>
  <si>
    <t>Charlotte Ann Sanchez</t>
  </si>
  <si>
    <t>7/4/2018 2:26:16 PM</t>
  </si>
  <si>
    <t>298406</t>
  </si>
  <si>
    <t>250 JP Ramoy Street Talipapa Caloocan City</t>
  </si>
  <si>
    <t>10/13/1996</t>
  </si>
  <si>
    <t>09773170506</t>
  </si>
  <si>
    <t>Kriseeeeel</t>
  </si>
  <si>
    <t>kriselmae_</t>
  </si>
  <si>
    <t xml:space="preserve">Diamond Ave, corner Quirino Highway Novaliches, Quezon City; </t>
  </si>
  <si>
    <t xml:space="preserve">Bachelor of Science in Computer Science; </t>
  </si>
  <si>
    <t xml:space="preserve">05/23/2018; </t>
  </si>
  <si>
    <t>Donna</t>
  </si>
  <si>
    <t>Tubung Banua</t>
  </si>
  <si>
    <t xml:space="preserve">Ma. Anna Villanueva; Reymart Ortega; Krizel Mhae C. Atwel; </t>
  </si>
  <si>
    <t xml:space="preserve">Network Specialist; GE Instructor; CSR; </t>
  </si>
  <si>
    <t xml:space="preserve">Sykes Asia Inc; STI College Novaliches; VXI; </t>
  </si>
  <si>
    <t xml:space="preserve">09209672855; 09267893312; 09773170506; </t>
  </si>
  <si>
    <t>07/04/2018 16:57:54;</t>
  </si>
  <si>
    <t>fluency issues; sgmented; vernacular slips; 
;</t>
  </si>
  <si>
    <t>For OV ACE CEN PP XOOM IP LITE BGI; P ID; P SRP; 7mos with telus, 7mos with west contact, college grad, average comms; 7mos with telus, 7mos with west contact, college grad, average comms</t>
  </si>
  <si>
    <t>Añonuevo</t>
  </si>
  <si>
    <t>rxrafaelgee@gmail.com</t>
  </si>
  <si>
    <t>Erlinda Gerona</t>
  </si>
  <si>
    <t>7/4/2018 1:50:50 PM</t>
  </si>
  <si>
    <t>298412</t>
  </si>
  <si>
    <t>Blk 10 Lot 58 Phase 2 Banlic Cabuyao Laguna</t>
  </si>
  <si>
    <t>4706</t>
  </si>
  <si>
    <t>San Juan Daan Bulan Sorsogon</t>
  </si>
  <si>
    <t>Bulan</t>
  </si>
  <si>
    <t>08/07/1990</t>
  </si>
  <si>
    <t>09502338711</t>
  </si>
  <si>
    <t xml:space="preserve">Bicol University; </t>
  </si>
  <si>
    <t xml:space="preserve">Legazpi City; </t>
  </si>
  <si>
    <t xml:space="preserve">04/10/2010; </t>
  </si>
  <si>
    <t xml:space="preserve">Telus International Phil; West Contact Services; </t>
  </si>
  <si>
    <t xml:space="preserve">Quezon City; Makati City; </t>
  </si>
  <si>
    <t xml:space="preserve">Sales; Financial; </t>
  </si>
  <si>
    <t xml:space="preserve">Dell POS; Citi; </t>
  </si>
  <si>
    <t xml:space="preserve">06/24/2014; 10/11/2010; </t>
  </si>
  <si>
    <t xml:space="preserve">01/24/2014; 05/11/2011; </t>
  </si>
  <si>
    <t>Guray</t>
  </si>
  <si>
    <t xml:space="preserve">Erlinda Gerona; </t>
  </si>
  <si>
    <t xml:space="preserve">09096102110; </t>
  </si>
  <si>
    <t xml:space="preserve">7mos with telus, 7mos with west contact, college grad, average comms(Raffy.Sangco@vxi.com); For OV ACE CEN PP XOOM IP LITE BGI; P ID; P SRP; 7mos with telus, 7mos with west contact, college grad, average comms(Raffy.Sangco@vxi.com); </t>
  </si>
  <si>
    <t>father got into accident, don’t want to pursue applicaton</t>
  </si>
  <si>
    <t>Rose</t>
  </si>
  <si>
    <t>Princess Ella</t>
  </si>
  <si>
    <t>youree.dc@gmail.com</t>
  </si>
  <si>
    <t>Cess Reusora</t>
  </si>
  <si>
    <t>Rutchel Reusora</t>
  </si>
  <si>
    <t>Virgie Alejo</t>
  </si>
  <si>
    <t>7/4/2018 2:06:06 PM</t>
  </si>
  <si>
    <t xml:space="preserve">Princess Ella </t>
  </si>
  <si>
    <t>298415</t>
  </si>
  <si>
    <t>Blk 35 Lot 12 Dagat-dagatan, Brgy. 12</t>
  </si>
  <si>
    <t>09/17/1997</t>
  </si>
  <si>
    <t>09102446390</t>
  </si>
  <si>
    <t>8809538</t>
  </si>
  <si>
    <t>34-7128678-0</t>
  </si>
  <si>
    <t>02-026977860-2</t>
  </si>
  <si>
    <t>121211630315</t>
  </si>
  <si>
    <t xml:space="preserve">Nagpayong Integrated High School; </t>
  </si>
  <si>
    <t xml:space="preserve">Nagpayong Pinagbuhatan Pasig City; </t>
  </si>
  <si>
    <t xml:space="preserve">04/29/2014; </t>
  </si>
  <si>
    <t xml:space="preserve">alorica teleservices; </t>
  </si>
  <si>
    <t xml:space="preserve">Quezon CIty; </t>
  </si>
  <si>
    <t xml:space="preserve">866-256-7422; </t>
  </si>
  <si>
    <t xml:space="preserve">10/29/2017; </t>
  </si>
  <si>
    <t>Rutchel</t>
  </si>
  <si>
    <t xml:space="preserve">Jakelyn B. Casil; Virgie Alejo; </t>
  </si>
  <si>
    <t xml:space="preserve">Team Manager; Agent; </t>
  </si>
  <si>
    <t xml:space="preserve">alorica teleservices, quezon city; VXI, Quexon City; </t>
  </si>
  <si>
    <t xml:space="preserve">09174566128; 09357820189; </t>
  </si>
  <si>
    <t>Masagca</t>
  </si>
  <si>
    <t>aprilbeltran.236@gmail.com</t>
  </si>
  <si>
    <t>Michael Beltran</t>
  </si>
  <si>
    <t>Secretary</t>
  </si>
  <si>
    <t>8yrs</t>
  </si>
  <si>
    <t>7yrs 8mos</t>
  </si>
  <si>
    <t>7/4/2018 2:21:12 PM</t>
  </si>
  <si>
    <t>april</t>
  </si>
  <si>
    <t>masagca</t>
  </si>
  <si>
    <t>298424</t>
  </si>
  <si>
    <t>1102</t>
  </si>
  <si>
    <t>14 unit 301 aurora-ruth place oliveros dr. balintawak q.c.</t>
  </si>
  <si>
    <t>14 unit 301 oliveros dr. balintawak q.c</t>
  </si>
  <si>
    <t>Sogod</t>
  </si>
  <si>
    <t>09223741733</t>
  </si>
  <si>
    <t xml:space="preserve">st.augustine scjool of nursing; </t>
  </si>
  <si>
    <t xml:space="preserve">sampaloc manila; </t>
  </si>
  <si>
    <t xml:space="preserve">caregiver; </t>
  </si>
  <si>
    <t xml:space="preserve">05/23/2017; </t>
  </si>
  <si>
    <t xml:space="preserve">mei elegance spa; </t>
  </si>
  <si>
    <t xml:space="preserve">730 del monte ave brgy.talayan q.c.; </t>
  </si>
  <si>
    <t xml:space="preserve">09177639776; </t>
  </si>
  <si>
    <t xml:space="preserve">Project Manager; </t>
  </si>
  <si>
    <t xml:space="preserve">03/02/2018; </t>
  </si>
  <si>
    <t>ordiz</t>
  </si>
  <si>
    <t>anabelmar</t>
  </si>
  <si>
    <t>lorejas</t>
  </si>
  <si>
    <t xml:space="preserve">michael beltran; </t>
  </si>
  <si>
    <t xml:space="preserve">spouse; </t>
  </si>
  <si>
    <t xml:space="preserve">09355767285; </t>
  </si>
  <si>
    <t xml:space="preserve">bishop sonny rosales; ; </t>
  </si>
  <si>
    <t xml:space="preserve">administrative pastor; ; </t>
  </si>
  <si>
    <t xml:space="preserve">his majesty jesus christ life full gospel church- banawe q.c.; ; </t>
  </si>
  <si>
    <t xml:space="preserve">09198800966; ; </t>
  </si>
  <si>
    <t>07/04/2018 15:56:50;07/04/2018 15:56:50;07/04/2018 15:57:05;</t>
  </si>
  <si>
    <t xml:space="preserve">fluency issues; sgmented; vernacular slips; restarts; has difficulty expressing self in English; </t>
  </si>
  <si>
    <t>Justerini Marie</t>
  </si>
  <si>
    <t>dizonjusterini@gmail.com</t>
  </si>
  <si>
    <t>Justerini Dizon</t>
  </si>
  <si>
    <t>Jonathan Dizon</t>
  </si>
  <si>
    <t>Carl Angelo Espiritu</t>
  </si>
  <si>
    <t>7/4/2018 2:39:42 PM</t>
  </si>
  <si>
    <t>298430</t>
  </si>
  <si>
    <t>2016</t>
  </si>
  <si>
    <t>Colgante, Apalit, Pampanga</t>
  </si>
  <si>
    <t>Apalit</t>
  </si>
  <si>
    <t>08/04/1998</t>
  </si>
  <si>
    <t>09153324861</t>
  </si>
  <si>
    <t>@justerinidzn</t>
  </si>
  <si>
    <t xml:space="preserve">Bachelor of Industrial Technology Major in Computer Technology; </t>
  </si>
  <si>
    <t>Ma. Romina</t>
  </si>
  <si>
    <t xml:space="preserve">Archie Nel De Jesus; Ma. Leilani Enriquez; ; </t>
  </si>
  <si>
    <t xml:space="preserve">College Professor; OIC/Chief; ; </t>
  </si>
  <si>
    <t xml:space="preserve">Bulacan State University City of Malolos Bulacan; Bureau of Internal Revenue Tabang Plaridel Bulacan; ; </t>
  </si>
  <si>
    <t>07/04/2018 16:57:33;</t>
  </si>
  <si>
    <t>fluency issues; sgmented; vernacular slips; restarts; has difficulty expressing self in English; 
;</t>
  </si>
  <si>
    <t xml:space="preserve">grammar lapses; pron lapses; fluency issues; a little shy; </t>
  </si>
  <si>
    <t>Oronce</t>
  </si>
  <si>
    <t>Cristine</t>
  </si>
  <si>
    <t>tinoronce@gmail.com</t>
  </si>
  <si>
    <t>Delfin Oronce</t>
  </si>
  <si>
    <t>7/4/2018 2:36:54 PM</t>
  </si>
  <si>
    <t xml:space="preserve">Cristine </t>
  </si>
  <si>
    <t>298440</t>
  </si>
  <si>
    <t>Sitio nabong, Caduang Tete, macabebe, Pampanga</t>
  </si>
  <si>
    <t>Sitio Nabong, Caduang Tete, Macabebe, Pampanga</t>
  </si>
  <si>
    <t>03/29/1998</t>
  </si>
  <si>
    <t>09057366714</t>
  </si>
  <si>
    <t xml:space="preserve">Mc Arthur Highway, Malolos Bulacan; </t>
  </si>
  <si>
    <t xml:space="preserve">Bachelor Of Industrial technology Major In Computer Technology; </t>
  </si>
  <si>
    <t xml:space="preserve">Delfin M. Oronce; </t>
  </si>
  <si>
    <t xml:space="preserve">09059465485; </t>
  </si>
  <si>
    <t xml:space="preserve">Chaeyanne Paula Miranda; ; </t>
  </si>
  <si>
    <t xml:space="preserve">Registration Officer I; ; </t>
  </si>
  <si>
    <t xml:space="preserve">Philippine Statistics Authority - Region III; ; </t>
  </si>
  <si>
    <t xml:space="preserve">(045) 455-2552; ; </t>
  </si>
  <si>
    <t>07/04/2018 17:06:33;</t>
  </si>
  <si>
    <t>grammar lapses; pron lapses; fluency issues; 
;</t>
  </si>
  <si>
    <t>Sibulan</t>
  </si>
  <si>
    <t>Palomata</t>
  </si>
  <si>
    <t>deo_sibulan@yahoo.com</t>
  </si>
  <si>
    <t>Thelma Sibulan</t>
  </si>
  <si>
    <t>Rica Pauyo</t>
  </si>
  <si>
    <t>7/4/2018 3:03:26 PM</t>
  </si>
  <si>
    <t>298458</t>
  </si>
  <si>
    <t>lot 11 blk 1 Union Homes, Llano, Caloocan City</t>
  </si>
  <si>
    <t>Libertad, Nabas, Aklan</t>
  </si>
  <si>
    <t>11/15/1995</t>
  </si>
  <si>
    <t>Nabas</t>
  </si>
  <si>
    <t>09424683993</t>
  </si>
  <si>
    <t>34-7632855-9</t>
  </si>
  <si>
    <t xml:space="preserve">Aklan State University- Ibajay Campus; </t>
  </si>
  <si>
    <t xml:space="preserve">Colong-colong, Ibajay, Aklan; </t>
  </si>
  <si>
    <t>Enerio</t>
  </si>
  <si>
    <t>07/04/2018 16:24:39;07/04/2018 16:24:39;</t>
  </si>
  <si>
    <t>not ok with dayshift, preferred salary 23-25k</t>
  </si>
  <si>
    <t>John Paulo</t>
  </si>
  <si>
    <t>paupunzalan013@gmail.com</t>
  </si>
  <si>
    <t>Pau Punzalan</t>
  </si>
  <si>
    <t>Margarita Punzalan</t>
  </si>
  <si>
    <t>Leeyana Ann Cruz</t>
  </si>
  <si>
    <t>7/4/2018 2:45:22 PM</t>
  </si>
  <si>
    <t>298448</t>
  </si>
  <si>
    <t>560 T.M. Salazar St. Sto. Tomas</t>
  </si>
  <si>
    <t>09954820049</t>
  </si>
  <si>
    <t>324-110-660-000</t>
  </si>
  <si>
    <t>251731</t>
  </si>
  <si>
    <t>Leeyana Cruz</t>
  </si>
  <si>
    <t xml:space="preserve">Dr. Yanga's College Inc.; </t>
  </si>
  <si>
    <t xml:space="preserve">Bocaue Bulacan; </t>
  </si>
  <si>
    <t xml:space="preserve">06/01/2007; </t>
  </si>
  <si>
    <t xml:space="preserve">12th Floor Cybergate Bldg. Pioneer 2 Mandaluyong Q.C.; </t>
  </si>
  <si>
    <t xml:space="preserve">09/15/2015; </t>
  </si>
  <si>
    <t xml:space="preserve">03/16/2018; </t>
  </si>
  <si>
    <t xml:space="preserve">Margarita Punzalan; </t>
  </si>
  <si>
    <t xml:space="preserve">09323760194; </t>
  </si>
  <si>
    <t>For OV DTV ACE CEN PP XOOM IP LITE BGI; P ID; P SRP; 10mos with cvg, 2mos with afni, 1year 3mos with egs, hs grad, average comms; 10mos with cvg, 2mos with afni, 1year 3mos with egs, hs grad, average comms</t>
  </si>
  <si>
    <t>Palomaria</t>
  </si>
  <si>
    <t xml:space="preserve">Yvan Mark </t>
  </si>
  <si>
    <t>Macalino</t>
  </si>
  <si>
    <t>techyvan27@gmail.com</t>
  </si>
  <si>
    <t>Mariza Palomaria</t>
  </si>
  <si>
    <t>Spencer Dela Cruz</t>
  </si>
  <si>
    <t>7/4/2018 3:25:49 PM</t>
  </si>
  <si>
    <t>palomaria</t>
  </si>
  <si>
    <t>yvan mayk</t>
  </si>
  <si>
    <t>macalino</t>
  </si>
  <si>
    <t>298469</t>
  </si>
  <si>
    <t># 22 forestry brgy culiat 1 sitio mabilog qc</t>
  </si>
  <si>
    <t>diamond crest village san jose del monte bulacan</t>
  </si>
  <si>
    <t>06/27/1988</t>
  </si>
  <si>
    <t>09158790490</t>
  </si>
  <si>
    <t>33-9880423-2</t>
  </si>
  <si>
    <t>447 799 135 000</t>
  </si>
  <si>
    <t>03-051135243-2</t>
  </si>
  <si>
    <t>1211-1418-2239</t>
  </si>
  <si>
    <t>252865</t>
  </si>
  <si>
    <t>spencer dela cruz</t>
  </si>
  <si>
    <t xml:space="preserve">la concepcion college; </t>
  </si>
  <si>
    <t xml:space="preserve">francisco homes san jose del monte bulacan; </t>
  </si>
  <si>
    <t xml:space="preserve">convergys corp.; </t>
  </si>
  <si>
    <t xml:space="preserve">delta bldg up ayala technohub qc; </t>
  </si>
  <si>
    <t xml:space="preserve">atnt prepaid mobility; </t>
  </si>
  <si>
    <t xml:space="preserve">10/06/2017; </t>
  </si>
  <si>
    <t>marissa</t>
  </si>
  <si>
    <t>cabilbil</t>
  </si>
  <si>
    <t xml:space="preserve">marissa palomaria; </t>
  </si>
  <si>
    <t xml:space="preserve">09364439315; </t>
  </si>
  <si>
    <t xml:space="preserve">charlie divino; monica pineda; marco gascon; ; </t>
  </si>
  <si>
    <t xml:space="preserve">AQS; ; ; ; </t>
  </si>
  <si>
    <t xml:space="preserve">convergys corp; caloocan city; san jose del monte bulacan bulacan city; ; </t>
  </si>
  <si>
    <t xml:space="preserve">09081995466; 09054745201; 09279433972; ; </t>
  </si>
  <si>
    <t xml:space="preserve">F VERSANT; For OV ACE CEN PP XOOM IP LITE BGI; P ID; P SRP; 1year 1month with vxi, 2ndyear 2ndsem average comms; 1year 1month with vxi, 2ndyear 2ndsem average comms; </t>
  </si>
  <si>
    <t>Litonjua</t>
  </si>
  <si>
    <t>Manucom</t>
  </si>
  <si>
    <t>litonjuabianca@gmail.com</t>
  </si>
  <si>
    <t>Brenda Garcia</t>
  </si>
  <si>
    <t>7/4/2018 3:22:01 PM</t>
  </si>
  <si>
    <t>LITONJUA</t>
  </si>
  <si>
    <t>BIANCA ALEXSON</t>
  </si>
  <si>
    <t>MANUCOM</t>
  </si>
  <si>
    <t>298472</t>
  </si>
  <si>
    <t>Lot 38 Cluster H Bagong Nayon 1 Antipolo City</t>
  </si>
  <si>
    <t>lot 38 cluster h bagong nayon 1 antipolo city</t>
  </si>
  <si>
    <t>01/03/1997</t>
  </si>
  <si>
    <t>09275691864</t>
  </si>
  <si>
    <t>Albert Bagnes</t>
  </si>
  <si>
    <t xml:space="preserve">FEU Manila; </t>
  </si>
  <si>
    <t xml:space="preserve">marketing management; </t>
  </si>
  <si>
    <t xml:space="preserve">11/17/2015; </t>
  </si>
  <si>
    <t>COMCAST</t>
  </si>
  <si>
    <t xml:space="preserve">VXI; </t>
  </si>
  <si>
    <t xml:space="preserve">Munoz, Quezon City; </t>
  </si>
  <si>
    <t xml:space="preserve">COMCAST; </t>
  </si>
  <si>
    <t xml:space="preserve">12/17/2015; </t>
  </si>
  <si>
    <t xml:space="preserve">01/13/2017; </t>
  </si>
  <si>
    <t>Norlie</t>
  </si>
  <si>
    <t>Parojinog</t>
  </si>
  <si>
    <t xml:space="preserve">n/a; Albert Bagnes; </t>
  </si>
  <si>
    <t xml:space="preserve">; 09754743833; </t>
  </si>
  <si>
    <t xml:space="preserve">Moved from JobId:153 by Jan.Pintason@vxi.com(Jan.Pintason@vxi.com); 1year 1month with vxi, 2ndyear 2ndsem average comms(Raffy.Sangco@vxi.com); </t>
  </si>
  <si>
    <t xml:space="preserve">integrity did not admit that she applied here before and insisted that it's the 1st time; has slight grammar lapses; seemed a little dubious; </t>
  </si>
  <si>
    <t>Sulit</t>
  </si>
  <si>
    <t>Anna Melisa</t>
  </si>
  <si>
    <t>Dimerin</t>
  </si>
  <si>
    <t>annamelisasulit@gmail.com</t>
  </si>
  <si>
    <t>Lilibeth Sulit</t>
  </si>
  <si>
    <t>l</t>
  </si>
  <si>
    <t>7/4/2018 3:21:50 PM</t>
  </si>
  <si>
    <t>298473</t>
  </si>
  <si>
    <t>2461</t>
  </si>
  <si>
    <t>04/05/1997</t>
  </si>
  <si>
    <t>09496700288</t>
  </si>
  <si>
    <t xml:space="preserve">Amrulas, Valenzuela City; </t>
  </si>
  <si>
    <t xml:space="preserve">Bs Pharmacy; </t>
  </si>
  <si>
    <t>Lilibeth</t>
  </si>
  <si>
    <t>Toledo</t>
  </si>
  <si>
    <t>07/04/2018 17:44:18;</t>
  </si>
  <si>
    <t>integrity did not admit that she applied here before and insisted that it's the 1st time; has slight grammar lapses; seemed a little dubious; 
;</t>
  </si>
  <si>
    <t>Average comms; grad; can start ASAP; adapter; no sales</t>
  </si>
  <si>
    <t>Pancho</t>
  </si>
  <si>
    <t>Jeremy Grace</t>
  </si>
  <si>
    <t>Usigan</t>
  </si>
  <si>
    <t>Alberto Pancho</t>
  </si>
  <si>
    <t>7/4/2018 3:44:37 PM</t>
  </si>
  <si>
    <t xml:space="preserve">Jeremy Grace </t>
  </si>
  <si>
    <t>298476</t>
  </si>
  <si>
    <t>1117</t>
  </si>
  <si>
    <t>9 Mt. apo Street Cresta Verde Subd. novaliches, Quezon City</t>
  </si>
  <si>
    <t>#9 Mt. Apo Street Cresta Verde Subd., Novaliches, Quezon City</t>
  </si>
  <si>
    <t>10/19/1990</t>
  </si>
  <si>
    <t>09434853941</t>
  </si>
  <si>
    <t>jgupancho.sbcm@gmail.com</t>
  </si>
  <si>
    <t>Building Signage</t>
  </si>
  <si>
    <t>Building</t>
  </si>
  <si>
    <t xml:space="preserve">Anonas, Cubao, quezon City; </t>
  </si>
  <si>
    <t xml:space="preserve">04/20/2011; </t>
  </si>
  <si>
    <t xml:space="preserve">Commonwealth Hospital andd Medical Center; </t>
  </si>
  <si>
    <t xml:space="preserve">Neopolitan Business Park, Regalado Highway, Novaliches, Quezon City; </t>
  </si>
  <si>
    <t xml:space="preserve">9300000; </t>
  </si>
  <si>
    <t xml:space="preserve">06/16/2018; </t>
  </si>
  <si>
    <t xml:space="preserve">15,000-16,000; </t>
  </si>
  <si>
    <t>Ugaddan</t>
  </si>
  <si>
    <t xml:space="preserve">Cristina Buffe; ; </t>
  </si>
  <si>
    <t xml:space="preserve">Senior Nurse; ; </t>
  </si>
  <si>
    <t xml:space="preserve">Commonwealth Hospital and Medical Center; ; </t>
  </si>
  <si>
    <t xml:space="preserve">09218678590; ; </t>
  </si>
  <si>
    <t xml:space="preserve">Moved from JobId:153 by Yawkheen.samson@vxi.com(Yawkheen.samson@vxi.com); Average comms; grad; can start ASAP; adapter; no sales(Hillarie.Reyes@vxi.com); For Central(Hillarie.Reyes@vxi.com); </t>
  </si>
  <si>
    <t>1 sem in college; no cce</t>
  </si>
  <si>
    <t>Makasakit</t>
  </si>
  <si>
    <t>Rodee Mae</t>
  </si>
  <si>
    <t>zanrisk44@gmail.com</t>
  </si>
  <si>
    <t>mimay.biem@facebook.com</t>
  </si>
  <si>
    <t>Ronnie Makasakit</t>
  </si>
  <si>
    <t>7/4/2018 4:09:08 PM</t>
  </si>
  <si>
    <t>298492</t>
  </si>
  <si>
    <t>1230 Raja Bago St., Daanghari, Navotas City</t>
  </si>
  <si>
    <t>Hagonoy, Bulacan</t>
  </si>
  <si>
    <t>06/06/1996</t>
  </si>
  <si>
    <t>09271380783</t>
  </si>
  <si>
    <t>@forbynoes</t>
  </si>
  <si>
    <t>18-20 thousand</t>
  </si>
  <si>
    <t>Outdoor Ads</t>
  </si>
  <si>
    <t xml:space="preserve">STI Caloocan; </t>
  </si>
  <si>
    <t xml:space="preserve">IEntourage; </t>
  </si>
  <si>
    <t xml:space="preserve">04/09/2013; </t>
  </si>
  <si>
    <t xml:space="preserve">; Levinia Louise Bautista; </t>
  </si>
  <si>
    <t xml:space="preserve">; Convergys G5; </t>
  </si>
  <si>
    <t xml:space="preserve">; 09555684718; </t>
  </si>
  <si>
    <t>6 mos vocational course; nocce</t>
  </si>
  <si>
    <t>Mora</t>
  </si>
  <si>
    <t>Ciruelo</t>
  </si>
  <si>
    <t>namikhanmora@rocketmail.com</t>
  </si>
  <si>
    <t>Gilbert Cuaresma</t>
  </si>
  <si>
    <t>Lanelyn Madelozo</t>
  </si>
  <si>
    <t>7/4/2018 5:28:28 PM</t>
  </si>
  <si>
    <t>Ciruelos</t>
  </si>
  <si>
    <t>298500</t>
  </si>
  <si>
    <t>Blk 6 Lot 20 Sammar HOA Luzon Avenue Old Balara QC</t>
  </si>
  <si>
    <t>09664008504</t>
  </si>
  <si>
    <t>09754787599</t>
  </si>
  <si>
    <t>720-361-593-000</t>
  </si>
  <si>
    <t>15k</t>
  </si>
  <si>
    <t>Llyanne Madelozo</t>
  </si>
  <si>
    <t xml:space="preserve">Old Balara Barangay Base (ALS); </t>
  </si>
  <si>
    <t xml:space="preserve">Barangay old balara quezon city; </t>
  </si>
  <si>
    <t xml:space="preserve">segmented; BSED; 3UG; compre issue; tth; grammar lapses; pron lapses; </t>
  </si>
  <si>
    <t>Octaviano</t>
  </si>
  <si>
    <t>christian_29@yahoo.com</t>
  </si>
  <si>
    <t>Alexander Octaviano</t>
  </si>
  <si>
    <t>Emily Mora</t>
  </si>
  <si>
    <t>7/4/2018 4:31:39 PM</t>
  </si>
  <si>
    <t>OCTAVIANO</t>
  </si>
  <si>
    <t>CHRISTIAN</t>
  </si>
  <si>
    <t>RIVERA</t>
  </si>
  <si>
    <t>298502</t>
  </si>
  <si>
    <t>BLOC 2 LOC 7 ARTY 2 JEMAR COMPOUND TALIPAPA NOVALICHES QUEZON CITY</t>
  </si>
  <si>
    <t>NOVALICHES QUEZON CITY</t>
  </si>
  <si>
    <t>09975374465</t>
  </si>
  <si>
    <t>15k-18</t>
  </si>
  <si>
    <t>applicant refferal</t>
  </si>
  <si>
    <t>EMILY MORA</t>
  </si>
  <si>
    <t xml:space="preserve">ARAULLO UNIVERSITY PHINMA EDUCATION NETWORK; </t>
  </si>
  <si>
    <t xml:space="preserve">BITAS, CABANATUAN CITY NUEVA ECIJA; </t>
  </si>
  <si>
    <t xml:space="preserve">BSED; </t>
  </si>
  <si>
    <t xml:space="preserve">ALEXANDER OCTAVIANO; </t>
  </si>
  <si>
    <t xml:space="preserve">09977333182; </t>
  </si>
  <si>
    <t xml:space="preserve">PRIMA G. BALDEVARONA; EMILY MORA; </t>
  </si>
  <si>
    <t xml:space="preserve">ELEMENTARY TEACHER III; APPLICANT REFERRAL; </t>
  </si>
  <si>
    <t xml:space="preserve">LUPAO NUEV ECIJA; TANDANG SORA; </t>
  </si>
  <si>
    <t xml:space="preserve">09267906901; 09664008504; </t>
  </si>
  <si>
    <t>QC - IP LITE</t>
  </si>
  <si>
    <t>Adapter; grad; no sales exp; trainable</t>
  </si>
  <si>
    <t>Selibio</t>
  </si>
  <si>
    <t>Savari</t>
  </si>
  <si>
    <t>jr.selibio@yahoo.com</t>
  </si>
  <si>
    <t>Mary Arlene Saqiubal</t>
  </si>
  <si>
    <t>7/4/2018 5:01:14 PM</t>
  </si>
  <si>
    <t>SELIBIO</t>
  </si>
  <si>
    <t>ALFREDO JR.</t>
  </si>
  <si>
    <t>SAVARI</t>
  </si>
  <si>
    <t>298511</t>
  </si>
  <si>
    <t>8 Don Segundo St., San Agustin Vill., Talipapa, Novaliches, Quezon City</t>
  </si>
  <si>
    <t>5024</t>
  </si>
  <si>
    <t>012 Bayunan, San Joaquin, Iloilo</t>
  </si>
  <si>
    <t>San Joaquin</t>
  </si>
  <si>
    <t>09166536690</t>
  </si>
  <si>
    <t>285242359000</t>
  </si>
  <si>
    <t>020505450818</t>
  </si>
  <si>
    <t>104003267164</t>
  </si>
  <si>
    <t xml:space="preserve">JOHN B. LACSON COLL. FOUNDATION UNIVERSITY - AREVALO INC.; Special Science Class - Iloilo National HIgh School; </t>
  </si>
  <si>
    <t xml:space="preserve">Sto. Niño Sur, Arevalo, Iloilo City; Luna St., La Paz, Iloilo City; </t>
  </si>
  <si>
    <t xml:space="preserve">BS Marine Transportation; High School; </t>
  </si>
  <si>
    <t xml:space="preserve">12/07/2006; 03/30/2000; </t>
  </si>
  <si>
    <t xml:space="preserve">Maranaw Luzon Shipping Company, Inc.; </t>
  </si>
  <si>
    <t xml:space="preserve">1677 Enriqueta Bldg, Mabini St., Malate, Manila; </t>
  </si>
  <si>
    <t xml:space="preserve">5010203; </t>
  </si>
  <si>
    <t xml:space="preserve">06/01/2004; </t>
  </si>
  <si>
    <t xml:space="preserve">02/02/2015; </t>
  </si>
  <si>
    <t>PACITA</t>
  </si>
  <si>
    <t>SAPALO</t>
  </si>
  <si>
    <t xml:space="preserve">JOMAR L. LOSARIA; JOHN LOUIE A. VERSOZA; DARY M. ASAJAR; ; </t>
  </si>
  <si>
    <t xml:space="preserve">Crewing Manager; Master Teacher 1; Business Owner; ; </t>
  </si>
  <si>
    <t xml:space="preserve">Vega Manila Crewmanagement, Inc. ; 5F AIC Burgundy Empire Tower, ADB Ave., Ortigas Center, Pasig City, MM; E. Rod Vocational High School;  6063 A. Mabini St.,  Caloocan City, Metro Manila; Flors Canteen ; 219 Calvel St., Binondo, Manila City, MM; ; </t>
  </si>
  <si>
    <t xml:space="preserve">09194904833; 09364625584; 09771100513; ; </t>
  </si>
  <si>
    <t>2nd Profile</t>
  </si>
  <si>
    <t>For OV CEN XOOM IP LITE BGI; P ID; P SRP;3mos with cvg, 3mos with sykes, 2ndyear 2ndsem, average comms</t>
  </si>
  <si>
    <t xml:space="preserve">Raffy </t>
  </si>
  <si>
    <t>Rule</t>
  </si>
  <si>
    <t>raffyrulejavierph@yahoo.com</t>
  </si>
  <si>
    <t>Alfi Romano</t>
  </si>
  <si>
    <t>7/4/2018 5:08:18 PM</t>
  </si>
  <si>
    <t>Raffy</t>
  </si>
  <si>
    <t>298515</t>
  </si>
  <si>
    <t>8311</t>
  </si>
  <si>
    <t>Lot 60 Sto. Nino St. Bgy. San Antonio, Quezon City</t>
  </si>
  <si>
    <t>Banaoang St. Bgy. Basak Mangaldan, Pangasinan</t>
  </si>
  <si>
    <t>Malinao</t>
  </si>
  <si>
    <t>09159746678</t>
  </si>
  <si>
    <t>recruitment agent</t>
  </si>
  <si>
    <t xml:space="preserve">De La Salle John Bosco College; </t>
  </si>
  <si>
    <t xml:space="preserve">Mangagoy Bislig City, Surigao Del Sur; </t>
  </si>
  <si>
    <t xml:space="preserve">04/12/2008; </t>
  </si>
  <si>
    <t xml:space="preserve">SYKES Asia Inc.; Convergys Philippines; </t>
  </si>
  <si>
    <t xml:space="preserve">Shaw 500, Mandaluyong; San Lazaro, Manila; </t>
  </si>
  <si>
    <t xml:space="preserve">Pearson Education; AT&amp;T; </t>
  </si>
  <si>
    <t xml:space="preserve">06/19/2017; 11/19/2017; </t>
  </si>
  <si>
    <t xml:space="preserve">09/15/2018; 02/28/2018; </t>
  </si>
  <si>
    <t xml:space="preserve">17000; 20000; </t>
  </si>
  <si>
    <t>Clarke</t>
  </si>
  <si>
    <t>Merced</t>
  </si>
  <si>
    <t>Role</t>
  </si>
  <si>
    <t xml:space="preserve">Rhea Tamayo; Charles Thoren; Melvin Miranda; ; </t>
  </si>
  <si>
    <t xml:space="preserve">Operations Manager; Marketing Director; F&amp;B Supervisor; ; </t>
  </si>
  <si>
    <t xml:space="preserve">Convergys San Lazaro, Manila; DMCC Dubai, UAE; Ramada Plaza JBR Dubai, UAE; ; </t>
  </si>
  <si>
    <t xml:space="preserve">022147417; +971553883365; +971501242015; ; </t>
  </si>
  <si>
    <t>was not able to follow guidelines and policies after several attempts</t>
  </si>
  <si>
    <t>Marquez Jr.</t>
  </si>
  <si>
    <t>Jesus</t>
  </si>
  <si>
    <t>Coronado</t>
  </si>
  <si>
    <t>jerry23@yahoo.com</t>
  </si>
  <si>
    <t>Jennifer Marquez</t>
  </si>
  <si>
    <t>Jeffrey Marquez</t>
  </si>
  <si>
    <t>7/4/2018 5:40:31 PM</t>
  </si>
  <si>
    <t>marquez</t>
  </si>
  <si>
    <t>jesus</t>
  </si>
  <si>
    <t>coronado</t>
  </si>
  <si>
    <t>298534</t>
  </si>
  <si>
    <t>11 Masbate Street Apmt 2B Bago Bantay QC</t>
  </si>
  <si>
    <t>09225394140</t>
  </si>
  <si>
    <t>20k/month</t>
  </si>
  <si>
    <t>erp</t>
  </si>
  <si>
    <t>Lillian</t>
  </si>
  <si>
    <t>Dumaraos</t>
  </si>
  <si>
    <t>went AWOL in SPI</t>
  </si>
  <si>
    <t>Wanawan</t>
  </si>
  <si>
    <t>Baldisimo</t>
  </si>
  <si>
    <t>enzianatics@gmail.com</t>
  </si>
  <si>
    <t>Erlinda Wanawan</t>
  </si>
  <si>
    <t>Agapito Taccad</t>
  </si>
  <si>
    <t>7/4/2018 7:00:22 PM</t>
  </si>
  <si>
    <t>298553</t>
  </si>
  <si>
    <t>3600</t>
  </si>
  <si>
    <t>kalinga</t>
  </si>
  <si>
    <t>KALINGA</t>
  </si>
  <si>
    <t>Talipao</t>
  </si>
  <si>
    <t>03/07/1997</t>
  </si>
  <si>
    <t>09069303526</t>
  </si>
  <si>
    <t>Agapito Taccad, HRID: 252995</t>
  </si>
  <si>
    <t xml:space="preserve">Saint Louis College of Bulanao; </t>
  </si>
  <si>
    <t xml:space="preserve">P.4 Bulanao, Tabuk, Kalinga; </t>
  </si>
  <si>
    <t xml:space="preserve">BS Financial Management; </t>
  </si>
  <si>
    <t xml:space="preserve">Spi Global; </t>
  </si>
  <si>
    <t xml:space="preserve">DISH; </t>
  </si>
  <si>
    <t>de Guzman</t>
  </si>
  <si>
    <t xml:space="preserve">Erlinda Wanawan; </t>
  </si>
  <si>
    <t xml:space="preserve">09107045699; </t>
  </si>
  <si>
    <t xml:space="preserve">Faye Alexi Balnao; Agapito Taccad; </t>
  </si>
  <si>
    <t xml:space="preserve">N/A; CSR; </t>
  </si>
  <si>
    <t xml:space="preserve">N/A; VXI; </t>
  </si>
  <si>
    <t xml:space="preserve">09269645325; 09057911789; </t>
  </si>
  <si>
    <t>Josue</t>
  </si>
  <si>
    <t>Faye Alexi</t>
  </si>
  <si>
    <t>Balnao</t>
  </si>
  <si>
    <t>fayealexii@yahoo.com</t>
  </si>
  <si>
    <t>Rosabella Josue</t>
  </si>
  <si>
    <t>7/4/2018 7:01:44 PM</t>
  </si>
  <si>
    <t>298555</t>
  </si>
  <si>
    <t>Sampaloc Manila</t>
  </si>
  <si>
    <t>3800</t>
  </si>
  <si>
    <t>Tabuk City Kalinga</t>
  </si>
  <si>
    <t>02/04/1998</t>
  </si>
  <si>
    <t>Tabuk City</t>
  </si>
  <si>
    <t>09269645325</t>
  </si>
  <si>
    <t>Not available</t>
  </si>
  <si>
    <t>Agapito Taccad HRID: 252995</t>
  </si>
  <si>
    <t xml:space="preserve">University of Saint Louis Tuguegarao; </t>
  </si>
  <si>
    <t xml:space="preserve">Mabini St.,Tuguegarao City,Cagayan; </t>
  </si>
  <si>
    <t xml:space="preserve">Bachelor of Sciencein Business Administration major in Financial Management; </t>
  </si>
  <si>
    <t>Rosabella</t>
  </si>
  <si>
    <t>Dawigis</t>
  </si>
  <si>
    <t xml:space="preserve">Rosabella Josue; </t>
  </si>
  <si>
    <t xml:space="preserve">09261807991; </t>
  </si>
  <si>
    <t xml:space="preserve">John Mosel Bitonio; Agapito I. Taccad; </t>
  </si>
  <si>
    <t xml:space="preserve">University of Saint Louis Tuguegarao; VXI NORTH EDSA; </t>
  </si>
  <si>
    <t xml:space="preserve">09057574677; 09057911789; </t>
  </si>
  <si>
    <t>NQ - Foreigner (PS)</t>
  </si>
  <si>
    <t>Egyptian citizen; only applying to impove communication skills that would help him out in running his business</t>
  </si>
  <si>
    <t>Badr</t>
  </si>
  <si>
    <t>Ayman</t>
  </si>
  <si>
    <t>Ibrahim Talaat Ahmed</t>
  </si>
  <si>
    <t>eng.aymanbadr1@gmail.com</t>
  </si>
  <si>
    <t>Ayman.I.Badr</t>
  </si>
  <si>
    <t>Rowena Operaro</t>
  </si>
  <si>
    <t>Planning &amp; Quality Engineer</t>
  </si>
  <si>
    <t>7/4/2018 7:20:31 PM</t>
  </si>
  <si>
    <t>298564</t>
  </si>
  <si>
    <t>249 Bunsuran 1st Pandi</t>
  </si>
  <si>
    <t>Egyptian</t>
  </si>
  <si>
    <t>EGYPT</t>
  </si>
  <si>
    <t>09210245030</t>
  </si>
  <si>
    <t>aymanbadr1980</t>
  </si>
  <si>
    <t>Ayman_Badr</t>
  </si>
  <si>
    <t>Ayman Badr</t>
  </si>
  <si>
    <t xml:space="preserve">Arab Academy Fir Science &amp; Technology; </t>
  </si>
  <si>
    <t xml:space="preserve">Abu Keer, Alexandria; </t>
  </si>
  <si>
    <t xml:space="preserve">Industrial &amp; Management Engineering; </t>
  </si>
  <si>
    <t xml:space="preserve">01/31/2006; </t>
  </si>
  <si>
    <t xml:space="preserve">Honeywell Kuwait; </t>
  </si>
  <si>
    <t xml:space="preserve">Al Ahmadi; </t>
  </si>
  <si>
    <t xml:space="preserve">11/10/2008; </t>
  </si>
  <si>
    <t xml:space="preserve">10/01/2015; </t>
  </si>
  <si>
    <t xml:space="preserve">Around 150,000 Pesos; </t>
  </si>
  <si>
    <t xml:space="preserve">Family Health nsurance, Housing, Car Allowance, Family Roind Trip Air Tickets; </t>
  </si>
  <si>
    <t>Mohamed</t>
  </si>
  <si>
    <t>Zeinab</t>
  </si>
  <si>
    <t xml:space="preserve">El Sayed Ismail </t>
  </si>
  <si>
    <t xml:space="preserve">Rowena Operario; </t>
  </si>
  <si>
    <t xml:space="preserve">09298127984; </t>
  </si>
  <si>
    <t>ave comms; somehwat okay tenure; Teletech - 07/2017 - 06/2018 - Verizon - RFL: need to move out from fairview to tandansg sora; proximity is an issue; immediate; cleared on process; okay w/ DTV</t>
  </si>
  <si>
    <t>Taruc</t>
  </si>
  <si>
    <t>Geleene</t>
  </si>
  <si>
    <t>lhyne.lhyne@gmail.com</t>
  </si>
  <si>
    <t>Martin Dela Torre</t>
  </si>
  <si>
    <t>Kristelle Ann Estorba</t>
  </si>
  <si>
    <t>7/4/2018 7:55:56 PM</t>
  </si>
  <si>
    <t>298570</t>
  </si>
  <si>
    <t>1111</t>
  </si>
  <si>
    <t>Blk 36 Lot B, Ruby St. East Fairview, Quezon City</t>
  </si>
  <si>
    <t>09195708542</t>
  </si>
  <si>
    <t>250153</t>
  </si>
  <si>
    <t xml:space="preserve">New Era University ; </t>
  </si>
  <si>
    <t xml:space="preserve">#9 central ave., quezon city; </t>
  </si>
  <si>
    <t xml:space="preserve">Teletech ; </t>
  </si>
  <si>
    <t xml:space="preserve">Novaliches; </t>
  </si>
  <si>
    <t xml:space="preserve">06/24/2018; </t>
  </si>
  <si>
    <t xml:space="preserve">Aquino </t>
  </si>
  <si>
    <t xml:space="preserve">Martin dela Torre; Kristelle Ann Estorba; Ruth Genyve Cruz; Kristelle Ann Estorba; </t>
  </si>
  <si>
    <t xml:space="preserve">Accounting officer; CSR agent; TA Sourcing; CSR Agent; </t>
  </si>
  <si>
    <t xml:space="preserve">Asell Global Inc. Commonwealth; VXI Global North Edsa; Accenture Cubao; VXI Global North Edsa; </t>
  </si>
  <si>
    <t xml:space="preserve">09662266811; 09156757031; 09469324710; 09156757031; </t>
  </si>
  <si>
    <t>Pron lapses; poor sentence construction; local accent; low vocabs; speaks in vernaculars</t>
  </si>
  <si>
    <t>Laurio</t>
  </si>
  <si>
    <t>martdt@yahoo.com.ph</t>
  </si>
  <si>
    <t>Noly Dela Torre</t>
  </si>
  <si>
    <t>Accounting Officer</t>
  </si>
  <si>
    <t>7/4/2018 7:51:25 PM</t>
  </si>
  <si>
    <t>298569</t>
  </si>
  <si>
    <t>B5 L39 Palmera Ave, Phase 2b, Brgy. Kaypian, Northwinds, City of San Jose del Monte, Bulacan</t>
  </si>
  <si>
    <t>10/30/1994</t>
  </si>
  <si>
    <t>09474965973</t>
  </si>
  <si>
    <t>0447970385</t>
  </si>
  <si>
    <t>Kristelle Fuentes</t>
  </si>
  <si>
    <t xml:space="preserve">National College of Business and Arts; Far Eastern University; Village Montessori School; </t>
  </si>
  <si>
    <t xml:space="preserve">Fairview, Quezon City; Diliman, Quezon City; San Jose del Monte, Bulacan; </t>
  </si>
  <si>
    <t xml:space="preserve">Masters in Business Administration; Bachelor Science in Business Administration Major in Financial Management; High School; </t>
  </si>
  <si>
    <t xml:space="preserve">04/18/2018; 05/20/2014; 06/30/2011; </t>
  </si>
  <si>
    <t xml:space="preserve">Asell Tglobal Inc; </t>
  </si>
  <si>
    <t xml:space="preserve">Commonwealth, Quezon City; </t>
  </si>
  <si>
    <t>Monilla</t>
  </si>
  <si>
    <t xml:space="preserve">Noli dela Torre; </t>
  </si>
  <si>
    <t xml:space="preserve">09178540758; </t>
  </si>
  <si>
    <t xml:space="preserve">Jeremy Mamhot; Jonathan Buenavista; Glenny Calleja; ; </t>
  </si>
  <si>
    <t xml:space="preserve">Lending Analyst; ; ; ; </t>
  </si>
  <si>
    <t xml:space="preserve">ING / Bonifacio Global City, Taguig; Citibank / Makati; BPI / Legazpi, Bicol; ; </t>
  </si>
  <si>
    <t xml:space="preserve">0178391545; 0212392107; 09178106593; ; </t>
  </si>
  <si>
    <t>sh3; college graduate; good comms with minor grammar lapses, very conversant; 40 mos cce in Sykes for life insurance financial account RFL: decided to work in a home base to try a different career or environment</t>
  </si>
  <si>
    <t>Neypes</t>
  </si>
  <si>
    <t>Xavier Mari</t>
  </si>
  <si>
    <t>Saracho</t>
  </si>
  <si>
    <t>xavierneypes@yahoo.com</t>
  </si>
  <si>
    <t>Meliza S. Neypes</t>
  </si>
  <si>
    <t>0629932118/09269755212</t>
  </si>
  <si>
    <t>7/4/2018 8:21:32 PM</t>
  </si>
  <si>
    <t>298572</t>
  </si>
  <si>
    <t>1114</t>
  </si>
  <si>
    <t>151 Iriga St., Barangay Salvacion, Laloma, Quezon City</t>
  </si>
  <si>
    <t>7000</t>
  </si>
  <si>
    <t>49-G Atis Drive, Baliwasan Chico, Zamboanga City</t>
  </si>
  <si>
    <t>12/21/1989</t>
  </si>
  <si>
    <t>09066335532</t>
  </si>
  <si>
    <t>0629932118</t>
  </si>
  <si>
    <t>Non-voice, Customer Service or financial accounts</t>
  </si>
  <si>
    <t>23000-25000</t>
  </si>
  <si>
    <t>Self-research</t>
  </si>
  <si>
    <t>Xavier Mari Neypes</t>
  </si>
  <si>
    <t xml:space="preserve">Ateneo de Zamboanga University; </t>
  </si>
  <si>
    <t xml:space="preserve">La Purisima St, Zamboanga City; </t>
  </si>
  <si>
    <t xml:space="preserve">BS in Nursing; </t>
  </si>
  <si>
    <t xml:space="preserve">03/26/2010; </t>
  </si>
  <si>
    <t xml:space="preserve">Sykes Asia, Inc.; </t>
  </si>
  <si>
    <t xml:space="preserve">Glorietta 1, Makati; </t>
  </si>
  <si>
    <t xml:space="preserve">Life Insurance; </t>
  </si>
  <si>
    <t xml:space="preserve">08/15/2011; </t>
  </si>
  <si>
    <t xml:space="preserve">12/15/2014; </t>
  </si>
  <si>
    <t xml:space="preserve">28000; </t>
  </si>
  <si>
    <t>Meliza</t>
  </si>
  <si>
    <t>Barjose</t>
  </si>
  <si>
    <t xml:space="preserve">Meliza S. Neypes; </t>
  </si>
  <si>
    <t xml:space="preserve">0629932118/09269755212; </t>
  </si>
  <si>
    <t xml:space="preserve">Harold Chaingan; ; </t>
  </si>
  <si>
    <t xml:space="preserve">Sykes Asia, Makati; ; </t>
  </si>
  <si>
    <t xml:space="preserve">Facebook; ; </t>
  </si>
  <si>
    <t xml:space="preserve">sh3; college graduate; good comms with minor grammar lapses, very conversant; 40 mos cce in Sykes for life insurance financial account RFL: decided to work in a home base to try a different career or environment(Bianca.Maglaque@vxi.com); Passed ID(Bianca.Maglaque@vxi.com); </t>
  </si>
  <si>
    <t>with cc exp.RFL for previous company is because she thinks that the 100 target for their VOC metric is unfair. Also, their OM is a micromanager and very strict and she does not like that. Prefers 22k to 24k salary. Thinking to pursue a career that is in line with her course (6-1 year time span)</t>
  </si>
  <si>
    <t>Kristine Dionne</t>
  </si>
  <si>
    <t>kristinedionne25@gmail.com</t>
  </si>
  <si>
    <t>Jason Rebaldo</t>
  </si>
  <si>
    <t>Ma. Genievic Velasquez</t>
  </si>
  <si>
    <t>7/4/2018 9:45:36 PM</t>
  </si>
  <si>
    <t>298597</t>
  </si>
  <si>
    <t>613 Raja Matanda St tondo manila</t>
  </si>
  <si>
    <t>09356518746</t>
  </si>
  <si>
    <t>my friend is currently employed here</t>
  </si>
  <si>
    <t>Ma Genievic Velasquez</t>
  </si>
  <si>
    <t xml:space="preserve">Informatics College manila; </t>
  </si>
  <si>
    <t xml:space="preserve">Recto Ave Manila; </t>
  </si>
  <si>
    <t xml:space="preserve">Convergys PH; </t>
  </si>
  <si>
    <t xml:space="preserve">Felix huertas Sanlaxaro; </t>
  </si>
  <si>
    <t xml:space="preserve">ATT UVERSE; </t>
  </si>
  <si>
    <t xml:space="preserve">Gemma Salinas; </t>
  </si>
  <si>
    <t xml:space="preserve">09263276541; </t>
  </si>
  <si>
    <t xml:space="preserve">Rebaldo, Jason Paul; ; </t>
  </si>
  <si>
    <t xml:space="preserve">Verifier; ; </t>
  </si>
  <si>
    <t xml:space="preserve">Eastwest Bank; ; </t>
  </si>
  <si>
    <t xml:space="preserve">09174744996; ; </t>
  </si>
  <si>
    <t>no work exp. Gropes for words. Grammar lapses. Preposition usage. Fragmented.</t>
  </si>
  <si>
    <t>Keesha Rozhelle</t>
  </si>
  <si>
    <t>keeshamedia@gmail.com</t>
  </si>
  <si>
    <t>keesha medina</t>
  </si>
  <si>
    <t>Reolanda Guevarra</t>
  </si>
  <si>
    <t>John Robert Arevalo</t>
  </si>
  <si>
    <t>7/5/2018 12:36:57 AM</t>
  </si>
  <si>
    <t>medina</t>
  </si>
  <si>
    <t>keesha rozhelle</t>
  </si>
  <si>
    <t>magbag</t>
  </si>
  <si>
    <t>298604</t>
  </si>
  <si>
    <t>1219 crown tower g tolentino st sampaloc manila</t>
  </si>
  <si>
    <t>10/18/1998</t>
  </si>
  <si>
    <t>09959823110</t>
  </si>
  <si>
    <t>keeshamedinaaa_</t>
  </si>
  <si>
    <t>214507</t>
  </si>
  <si>
    <t>john robert arevalo</t>
  </si>
  <si>
    <t xml:space="preserve">adelle grace montessori school inc.; far eastern university; </t>
  </si>
  <si>
    <t xml:space="preserve">arayat pampanga; morayta manila; </t>
  </si>
  <si>
    <t xml:space="preserve">secondary; BS hotel and restaurant; </t>
  </si>
  <si>
    <t xml:space="preserve">03/16/2015; 05/16/2018; </t>
  </si>
  <si>
    <t>liezl</t>
  </si>
  <si>
    <t>salvador</t>
  </si>
  <si>
    <t xml:space="preserve">bren arevalo; </t>
  </si>
  <si>
    <t xml:space="preserve">09261549199; </t>
  </si>
  <si>
    <t xml:space="preserve">john robert arevalo; bren arevalo; </t>
  </si>
  <si>
    <t xml:space="preserve">tsr; csr; </t>
  </si>
  <si>
    <t xml:space="preserve">09366619995; 09261549199; </t>
  </si>
  <si>
    <t>Namla Jr</t>
  </si>
  <si>
    <t>Shahid</t>
  </si>
  <si>
    <t>Uppo</t>
  </si>
  <si>
    <t>shahidnamlajr.ba@gmail.com</t>
  </si>
  <si>
    <t>No record</t>
  </si>
  <si>
    <t xml:space="preserve">sh1; at least 2 yrs undergrad; p/f, grammar lapses, inocrrect tenses; 2 mos cce in Teletech Retail (CSR) RFL: End of contract; 3 mos cce in Techmahindra Retail (CSR) RFL: Seasonal account; </t>
  </si>
  <si>
    <t>Queencotts</t>
  </si>
  <si>
    <t>Millanes</t>
  </si>
  <si>
    <t>Queenie.Velasco@yahoo.com</t>
  </si>
  <si>
    <t>Maria Fe Millanes</t>
  </si>
  <si>
    <t>amazon, target</t>
  </si>
  <si>
    <t>7/4/2018 2:25:41 PM</t>
  </si>
  <si>
    <t>298428</t>
  </si>
  <si>
    <t>1806</t>
  </si>
  <si>
    <t>Blk5 Lot43 Marigold Subdivision burgos Montalban Rizal</t>
  </si>
  <si>
    <t>Blk5 Lot43 Marigold Subdivision Burgos Montalban Rizal</t>
  </si>
  <si>
    <t>09/05/1992</t>
  </si>
  <si>
    <t>09163351643</t>
  </si>
  <si>
    <t>Queenie.velasco@yahoo.com</t>
  </si>
  <si>
    <t>3430340162</t>
  </si>
  <si>
    <t>443-311-347--000</t>
  </si>
  <si>
    <t>03-025272450-4</t>
  </si>
  <si>
    <t>121107372486</t>
  </si>
  <si>
    <t>Queenkurt.velasco@yahoo.com</t>
  </si>
  <si>
    <t xml:space="preserve">Datamex Institute of Science and Technology; </t>
  </si>
  <si>
    <t xml:space="preserve">11th Ave. Caloocan City; </t>
  </si>
  <si>
    <t xml:space="preserve">05/29/2010; </t>
  </si>
  <si>
    <t xml:space="preserve">Tech Mahindra V-Customer Service; Teletech; </t>
  </si>
  <si>
    <t xml:space="preserve">Eastwood Libis; Cainta; </t>
  </si>
  <si>
    <t xml:space="preserve">Target Account (online Shopping); Amazon; </t>
  </si>
  <si>
    <t xml:space="preserve">08/29/2017; 11/13/2017; </t>
  </si>
  <si>
    <t xml:space="preserve">11/07/2017; 01/05/2018; </t>
  </si>
  <si>
    <t xml:space="preserve">17,500; 16,000; </t>
  </si>
  <si>
    <t xml:space="preserve">Maria Fe </t>
  </si>
  <si>
    <t>Ogardo</t>
  </si>
  <si>
    <t xml:space="preserve">Maria Fe Millanes; </t>
  </si>
  <si>
    <t xml:space="preserve">09467038657; </t>
  </si>
  <si>
    <t xml:space="preserve">Francis Virinia; Rona Tanamor; ; </t>
  </si>
  <si>
    <t xml:space="preserve">Manager; Teller; ; </t>
  </si>
  <si>
    <t xml:space="preserve">Flying V marikina; Emilio S. Lim San Mateo; ; </t>
  </si>
  <si>
    <t xml:space="preserve">09955229040; 09302049531; ; </t>
  </si>
  <si>
    <t>07/04/2018</t>
  </si>
  <si>
    <t xml:space="preserve">sh1; at least 2 yrs undergrad; p/f, grammar lapses, inocrrect tenses; 2 mos cce in Teletech Retail (CSR) RFL: End of contract; 3 mos cce in Techmahindra Retail (CSR) RFL: Seasonal account; 
(Bianca.Maglaque@vxi.com); Passed ID(Bianca.Maglaque@vxi.com); </t>
  </si>
  <si>
    <t xml:space="preserve">sh3; college graduate; average comms, grammar lapses, stuttering; 29 mos cce in TP for Globe (Tech) RFL: on a floating status </t>
  </si>
  <si>
    <t>Vegamora</t>
  </si>
  <si>
    <t>Virgilio Jr.</t>
  </si>
  <si>
    <t>Villarin</t>
  </si>
  <si>
    <t>vegamora74@gmail.com</t>
  </si>
  <si>
    <t>Bernardita Villarin</t>
  </si>
  <si>
    <t>7/4/2018 2:53:34 PM</t>
  </si>
  <si>
    <t>vegamora</t>
  </si>
  <si>
    <t xml:space="preserve">virgilio jr </t>
  </si>
  <si>
    <t>villarin</t>
  </si>
  <si>
    <t>298443</t>
  </si>
  <si>
    <t>1420</t>
  </si>
  <si>
    <t>20 diamante st deparo 2 caloocan city</t>
  </si>
  <si>
    <t>11/16/1991</t>
  </si>
  <si>
    <t>Alaminos</t>
  </si>
  <si>
    <t>09260679497</t>
  </si>
  <si>
    <t>vegamoraztp01683@gmail.com</t>
  </si>
  <si>
    <t>virgilio.vegamora</t>
  </si>
  <si>
    <t>18 k to 20 k</t>
  </si>
  <si>
    <t>technohub</t>
  </si>
  <si>
    <t xml:space="preserve">bestlink college of the philippines; novaliches high school; </t>
  </si>
  <si>
    <t xml:space="preserve">sta monica novaliches quezon city; ts. cruz novaliches quezon city; </t>
  </si>
  <si>
    <t xml:space="preserve">bsit; highschool; </t>
  </si>
  <si>
    <t xml:space="preserve">04/04/2016; 04/05/2010; </t>
  </si>
  <si>
    <t xml:space="preserve">teleperformance; </t>
  </si>
  <si>
    <t xml:space="preserve">ugong, pasig city; </t>
  </si>
  <si>
    <t xml:space="preserve">globe; </t>
  </si>
  <si>
    <t xml:space="preserve">2,000; </t>
  </si>
  <si>
    <t>bernardita</t>
  </si>
  <si>
    <t>cabanez</t>
  </si>
  <si>
    <t xml:space="preserve">bernardita cabanez villarin; </t>
  </si>
  <si>
    <t xml:space="preserve">09152917698; </t>
  </si>
  <si>
    <t xml:space="preserve">sh3; college graduate; average comms, grammar lapses, stuttering; 29 mos cce in TP for Globe (Tech) RFL: on a floating status 
(Bianca.Maglaque@vxi.com); Passed ID(Bianca.Maglaque@vxi.com); </t>
  </si>
  <si>
    <t>sh3; college graduate; average comms, grammar lapses, pronunciation lapses, incorrect tenses; 21 mos cce in TP for Globe (Tech) RFL: account was dissolved, on a floating status</t>
  </si>
  <si>
    <t>Siega</t>
  </si>
  <si>
    <t>Ma. Lourdes</t>
  </si>
  <si>
    <t>Gelilio</t>
  </si>
  <si>
    <t>mlgtan94@gmail.com</t>
  </si>
  <si>
    <t>Rosalina Gelilio</t>
  </si>
  <si>
    <t>7/4/2018 2:36:38 PM</t>
  </si>
  <si>
    <t>Maria Lourdes</t>
  </si>
  <si>
    <t>298431</t>
  </si>
  <si>
    <t>14A Mabini Str. Brgy. Burgos Alberto Subd. Rodriguez Rizal</t>
  </si>
  <si>
    <t>09/11/1994</t>
  </si>
  <si>
    <t>09757380846</t>
  </si>
  <si>
    <t>dehssyow</t>
  </si>
  <si>
    <t>dehssyoww</t>
  </si>
  <si>
    <t>UPA</t>
  </si>
  <si>
    <t xml:space="preserve">New Era High School; Technological Institue of the Philippines; FEU - Diliman; </t>
  </si>
  <si>
    <t xml:space="preserve">High School Graduate; College Undergraduate; Graduate 4 or 5-year course; </t>
  </si>
  <si>
    <t xml:space="preserve">Brgy. Central , Tandang Sora, Culiat Quzon City; Anonas, Cubao Q.C; Diliman, Mapayapa Street, Quezon City; </t>
  </si>
  <si>
    <t xml:space="preserve">secondary; BSIT; BSIT; </t>
  </si>
  <si>
    <t xml:space="preserve">03/29/2010; 09/12/2011; 05/23/2016; </t>
  </si>
  <si>
    <t xml:space="preserve">Ortigas City; </t>
  </si>
  <si>
    <t xml:space="preserve">Globe Business Technical Support; </t>
  </si>
  <si>
    <t xml:space="preserve">10/17/2016; </t>
  </si>
  <si>
    <t xml:space="preserve">Sahara Mavic Coronado; ; </t>
  </si>
  <si>
    <t xml:space="preserve">09164544955; ; </t>
  </si>
  <si>
    <t xml:space="preserve">Moved from JobId:153 by Jan.Pintason@vxi.com(Jan.Pintason@vxi.com); sh3; college graduate; average comms, grammar lapses, pronunciation lapses, incorrect tenses; 21 mos cce in TP for Globe (Tech) RFL: account was dissolved, on a floating status
(Bianca.Maglaque@vxi.com); Passed ID(Bianca.Maglaque@vxi.com); </t>
  </si>
  <si>
    <t>Kevin Pereira</t>
  </si>
  <si>
    <t>F VERSANT; sh3; at least 2 yrs undergrad; average comms, grammar lapses; incorrec tenses; 24 mos cce in WNS for expedia (CSR) RFL: Proximity, 2 hours of travel time; 6 mos exp in JFC as service crew RFL: end of contract; 24 mos exp in Mawarid Food Inc (OFW) as cashier RFL: End of Contract</t>
  </si>
  <si>
    <t>v21_cloven@yahoo.com</t>
  </si>
  <si>
    <t>Lowella Guillen</t>
  </si>
  <si>
    <t>7/4/2018 2:53:25 PM</t>
  </si>
  <si>
    <t>298452</t>
  </si>
  <si>
    <t>719 Vicente G. Cruz Sampaloc Manila</t>
  </si>
  <si>
    <t>08/25/1989</t>
  </si>
  <si>
    <t>09497048177</t>
  </si>
  <si>
    <t>uzi_clovem@yahoo.com</t>
  </si>
  <si>
    <t>Any post available</t>
  </si>
  <si>
    <t xml:space="preserve">Antonio A. Maceda Int. Sch.; PMI Colleges; </t>
  </si>
  <si>
    <t xml:space="preserve">Sta. Mesa Manila; Sta. Cruz Manila; </t>
  </si>
  <si>
    <t xml:space="preserve">; BS in Marine Transportation; </t>
  </si>
  <si>
    <t xml:space="preserve">03/01/2005; 09/10/2008; </t>
  </si>
  <si>
    <t xml:space="preserve">WNS Global Services; </t>
  </si>
  <si>
    <t xml:space="preserve">Eastwood Libis, QC; </t>
  </si>
  <si>
    <t xml:space="preserve">02/02/2018; </t>
  </si>
  <si>
    <t xml:space="preserve">18,500; </t>
  </si>
  <si>
    <t>Joan</t>
  </si>
  <si>
    <t>Canja</t>
  </si>
  <si>
    <t xml:space="preserve">Lowella Marie Guillen; </t>
  </si>
  <si>
    <t xml:space="preserve">09212919913; </t>
  </si>
  <si>
    <t xml:space="preserve">sh3; at least 2 yrs undergrad; average comms, grammar lapses; incorrec tenses; 24 mos cce in WNS for expedia (CSR) RFL: Proximity, 2 hours of travel time; 6 mos exp in JFC as service crew RFL: end of contract; 24 mos exp in Mawarid Food Inc (OFW) as cashier RFL: End of Contract
(Bianca.Maglaque@vxi.com); Passed ID(Bianca.Maglaque@vxi.com); </t>
  </si>
  <si>
    <t>F VERSANT; sh3; college graduate; p/f, stuttering, grammar lapses, awkward pauses; 27 mos cce in concentrix for Amazon (CSR) and Express Scripts (CSR) RFL: Proximity, 2 hours travel time</t>
  </si>
  <si>
    <t>coralde</t>
  </si>
  <si>
    <t>Marriane</t>
  </si>
  <si>
    <t>marrianeabc22@gmail.com</t>
  </si>
  <si>
    <t>Nelia Coralde</t>
  </si>
  <si>
    <t>Amazon, Express Scripts</t>
  </si>
  <si>
    <t>7/4/2018 2:14:33 PM</t>
  </si>
  <si>
    <t>Coralde</t>
  </si>
  <si>
    <t>298427</t>
  </si>
  <si>
    <t>126B Maginhawa St. Teachers Village West QC</t>
  </si>
  <si>
    <t>#6 Glenrose Comp. Hulo St. Bignay Valenzuela City</t>
  </si>
  <si>
    <t>09/22/1992</t>
  </si>
  <si>
    <t>09172556651</t>
  </si>
  <si>
    <t>MARRIANEBC22@GMAIL.COM</t>
  </si>
  <si>
    <t xml:space="preserve">Novaliches Quezon City; </t>
  </si>
  <si>
    <t xml:space="preserve">04/02/2016; </t>
  </si>
  <si>
    <t xml:space="preserve">UP Ayala Technohub; </t>
  </si>
  <si>
    <t xml:space="preserve">Amazon/Express Scripts; </t>
  </si>
  <si>
    <t>Llantos</t>
  </si>
  <si>
    <t xml:space="preserve">Nelia Coralde; </t>
  </si>
  <si>
    <t xml:space="preserve">09758106021; </t>
  </si>
  <si>
    <t xml:space="preserve">Lalaine Baguio; ; </t>
  </si>
  <si>
    <t xml:space="preserve">Concentrix - UP Ayala Technohub; ; </t>
  </si>
  <si>
    <t xml:space="preserve">09432889429; ; </t>
  </si>
  <si>
    <t xml:space="preserve">sh3; college graduate; p/f, stuttering, grammar lapses, awkward pauses; 27 mos cce in concentrix for Amazon (CSR) and Express Scripts (CSR) RFL: Proximity, 2 hours travel time(Bianca.Maglaque@vxi.com); Passed ID(Bianca.Maglaque@vxi.com); </t>
  </si>
  <si>
    <t>sh1; at least 2 yrs undergrad; excellent communication skills, very conversant; 1 month in EGS for Sirius XM (CSR/Tech/Sales) RFL: parents did not allow her to work in BPO, Terminated</t>
  </si>
  <si>
    <t>San Luis</t>
  </si>
  <si>
    <t>Zharlyn</t>
  </si>
  <si>
    <t>zssanluis@gmail.com</t>
  </si>
  <si>
    <t>Molly Garcia</t>
  </si>
  <si>
    <t xml:space="preserve">1 - 5 mos </t>
  </si>
  <si>
    <t>7/4/2018 8:39:55 PM</t>
  </si>
  <si>
    <t>298576</t>
  </si>
  <si>
    <t>9772380634</t>
  </si>
  <si>
    <t>Reyes BBQ UP technohub</t>
  </si>
  <si>
    <t xml:space="preserve">Molly Garcia; </t>
  </si>
  <si>
    <t xml:space="preserve">9953410615; </t>
  </si>
  <si>
    <t>Has prior commitment, needs to meet her mother; starter; at least 2 yrs undergrad; good comms with minor grammar lapses; shows willingness and excitement with the role</t>
  </si>
  <si>
    <t>Molly allison</t>
  </si>
  <si>
    <t>mmollyalligarcia@gmail.com</t>
  </si>
  <si>
    <t>Zharlyn San Luis</t>
  </si>
  <si>
    <t>7/4/2018 4:28:50 PM</t>
  </si>
  <si>
    <t>Molly Allison</t>
  </si>
  <si>
    <t>298508</t>
  </si>
  <si>
    <t>802 Yang Tze Tower, Manila Rivercity Residences, Sta Ana, Manila</t>
  </si>
  <si>
    <t>Same As Above</t>
  </si>
  <si>
    <t>04/01/1997</t>
  </si>
  <si>
    <t>09953410615</t>
  </si>
  <si>
    <t>mollyalligarcia@gmail.com</t>
  </si>
  <si>
    <t>@holyguacamolleh</t>
  </si>
  <si>
    <t>UP TechnoHub</t>
  </si>
  <si>
    <t xml:space="preserve">Philippine Women's University ; Pamantasan Ng Lungsod Ng Maynila; De La Salle College Of Saint Benilde; Kalayaan College; </t>
  </si>
  <si>
    <t xml:space="preserve">; Biology; Multimedia Arts; Fine Arts; </t>
  </si>
  <si>
    <t xml:space="preserve">03/30/2014; 03/30/2015; 05/30/2017; 05/30/2018; </t>
  </si>
  <si>
    <t>Joycelin</t>
  </si>
  <si>
    <t>Poblacion</t>
  </si>
  <si>
    <t xml:space="preserve">Zharlyn San Luis; </t>
  </si>
  <si>
    <t xml:space="preserve">09772380634; </t>
  </si>
  <si>
    <t xml:space="preserve">Wilma Soriano; ; </t>
  </si>
  <si>
    <t xml:space="preserve">Administration; ; </t>
  </si>
  <si>
    <t xml:space="preserve">Kalayaan College; ; </t>
  </si>
  <si>
    <t xml:space="preserve">09178981724; ; </t>
  </si>
  <si>
    <t xml:space="preserve">starter; at least 2 yrs undergrad; good comms with minor grammar lapses; shows willingness and excitement with the role
(Bianca.Maglaque@vxi.com); Passed ID(Bianca.Maglaque@vxi.com); </t>
  </si>
  <si>
    <t>sh3; at least 2 yrs undergrad; average comms, grammar lapses, incorrect tenses; 29 mos cce in alorica for Sirius xm (collections) RFL: salary disputes</t>
  </si>
  <si>
    <t>Povadora</t>
  </si>
  <si>
    <t>Sheena</t>
  </si>
  <si>
    <t>sheenapovadora24@gmail.com</t>
  </si>
  <si>
    <t>Cristito Povadora</t>
  </si>
  <si>
    <t>7/4/2018 4:26:25 PM</t>
  </si>
  <si>
    <t>Calusag</t>
  </si>
  <si>
    <t>298505</t>
  </si>
  <si>
    <t>102 Bignay st., Proj 2B QC</t>
  </si>
  <si>
    <t>Dipolog City</t>
  </si>
  <si>
    <t>ZAMBOANGA DEL NORTE</t>
  </si>
  <si>
    <t>Sultan sa Barongis</t>
  </si>
  <si>
    <t>09955081893</t>
  </si>
  <si>
    <t xml:space="preserve">Western Mindanao State University; </t>
  </si>
  <si>
    <t xml:space="preserve">Molave, Zamboanga Del Sur; </t>
  </si>
  <si>
    <t xml:space="preserve">04/06/2014; </t>
  </si>
  <si>
    <t xml:space="preserve">lot 1 Cyberpark 1, Araneta Center, Cubao QC; </t>
  </si>
  <si>
    <t xml:space="preserve">11/03/2015; </t>
  </si>
  <si>
    <t xml:space="preserve">05/06/2018; </t>
  </si>
  <si>
    <t>Delma</t>
  </si>
  <si>
    <t>Rentor</t>
  </si>
  <si>
    <t xml:space="preserve">Cristito Povadora; </t>
  </si>
  <si>
    <t xml:space="preserve">09955081893; </t>
  </si>
  <si>
    <t xml:space="preserve">sh3; at least 2 yrs undergrad; average comms, grammar lapses, incorrect tenses; 29 mos cce in alorica for Sirius xm (collections) RFL: salary disputes
(Bianca.Maglaque@vxi.com); Passed ID(Bianca.Maglaque@vxi.com); </t>
  </si>
  <si>
    <t>sh1; 2 yrs vocational graduate; comprehension issues, grammar lapses, poor sentence construction; 3 mos cce in SPI-CRM for cignal (CSR/Tech/Sales) RFL: wanted to try an international account; applying for a non voice account</t>
  </si>
  <si>
    <t>Richard</t>
  </si>
  <si>
    <t>chardmosh@gmail.com</t>
  </si>
  <si>
    <t>Roy Bañares</t>
  </si>
  <si>
    <t>Cignal</t>
  </si>
  <si>
    <t>7/4/2018 8:45:40 PM</t>
  </si>
  <si>
    <t>298579</t>
  </si>
  <si>
    <t>9770992484</t>
  </si>
  <si>
    <t xml:space="preserve">Roy Bañares; </t>
  </si>
  <si>
    <t xml:space="preserve">9273837008; </t>
  </si>
  <si>
    <t>sh3; less than 2 yrs undergrad; excellent communication skills, very conversant; 12 mos cce in alorica for Barclay (Financial) RFL: Salary disputes; 35 mos cce in TP for Suntrust and JP Morgan (financial) RFL: Proximity, 3-4 hours travel time; 3 mos cce in E-performax (CSR/Financial) RFL: account was pulled out</t>
  </si>
  <si>
    <t>Reymark</t>
  </si>
  <si>
    <t>markolacson@gmail.com</t>
  </si>
  <si>
    <t>John Michael Divina</t>
  </si>
  <si>
    <t>Barclay, suntrust Bank, JP Morgan, Target</t>
  </si>
  <si>
    <t>7/4/2018 6:46:21 PM</t>
  </si>
  <si>
    <t>lacson</t>
  </si>
  <si>
    <t>rosario</t>
  </si>
  <si>
    <t>298550</t>
  </si>
  <si>
    <t>2130 angeles st fortune village 1 gent deleon valenzuela city</t>
  </si>
  <si>
    <t>09260217255</t>
  </si>
  <si>
    <t>Markho Lacson</t>
  </si>
  <si>
    <t>khomar29</t>
  </si>
  <si>
    <t xml:space="preserve">Sta cecilia college; Maysan Ntional High School; </t>
  </si>
  <si>
    <t xml:space="preserve">Gent deleon valenzuela city; Maysan Rd Valenzuela city; </t>
  </si>
  <si>
    <t xml:space="preserve">Hotel and Restaurant Management; ; </t>
  </si>
  <si>
    <t xml:space="preserve">Alorica Teleservices; Teleperformance Phils; Eperformax; </t>
  </si>
  <si>
    <t xml:space="preserve">Quezon City; Sm Aura Taguig; Makati City; </t>
  </si>
  <si>
    <t xml:space="preserve">Barclay Card US; Suntrust Bank and Jpmc; Target.com; </t>
  </si>
  <si>
    <t xml:space="preserve">07/10/2017; 02/01/2014; </t>
  </si>
  <si>
    <t xml:space="preserve">07/30/2018; 05/31/2014; </t>
  </si>
  <si>
    <t xml:space="preserve">Others; Others; Account Pulled Out; </t>
  </si>
  <si>
    <t xml:space="preserve">15000; 20000; 14000; </t>
  </si>
  <si>
    <t xml:space="preserve">3500; n/a; ; </t>
  </si>
  <si>
    <t xml:space="preserve">Moved from JobId:153 by Jan.Pintason@vxi.com(Jan.Pintason@vxi.com); sh3; less than 2 yrs undergrad; excellent communication skills, very conversant; 12 mos cce in alorica for Barclay (Financial) RFL: Salary disputes; 35 mos cce in TP for Suntrust and JP Morgan (financial) RFL: Proximity, 3-4 hours travel time; 3 mos cce in E-performax (CSR/Financial) RFL: account was pulled out
(Bianca.Maglaque@vxi.com); Passed ID(Bianca.Maglaque@vxi.com); </t>
  </si>
  <si>
    <t>adapter; 2 yrs vocational graduate; v/b, stuttering, grammar lapses, awkward pauses, fillers</t>
  </si>
  <si>
    <t>Suba</t>
  </si>
  <si>
    <t>Bituin</t>
  </si>
  <si>
    <t>Cajucom</t>
  </si>
  <si>
    <t>pussycat82216@yahoo.com</t>
  </si>
  <si>
    <t>Alecilos Suba</t>
  </si>
  <si>
    <t>7/4/2018 8:50:23 PM</t>
  </si>
  <si>
    <t>298580</t>
  </si>
  <si>
    <t>9153224354</t>
  </si>
  <si>
    <t xml:space="preserve">Alecilos Suba; </t>
  </si>
  <si>
    <t xml:space="preserve">9454965689; </t>
  </si>
  <si>
    <t>sh2; college graduate; good comms, fillers, grammar lapses; 11 mos cce in WNS global services forTotal Transportation Services (non voice csr)RFL: went to province together with mother; 10 mos cce in Plipinas Teleserv Inc for DFA (CSR) RFL: for board exam; 6 mos cce in SPI global for Maynilad (CSR) RFL: end of contract</t>
  </si>
  <si>
    <t>Guerta</t>
  </si>
  <si>
    <t>Jade Ann</t>
  </si>
  <si>
    <t>Billones</t>
  </si>
  <si>
    <t>jade.guerta@gmail.com</t>
  </si>
  <si>
    <t>Chita Guerta</t>
  </si>
  <si>
    <t>total Transportation Services, Dfa, Mayilad</t>
  </si>
  <si>
    <t>7/4/2018 6:52:01 PM</t>
  </si>
  <si>
    <t xml:space="preserve">Jade Ann </t>
  </si>
  <si>
    <t>298551</t>
  </si>
  <si>
    <t>Blk. 6 Lot 1 Mataas na kahoy, Brgy. Tigbe, Norzagaray, Bulacan</t>
  </si>
  <si>
    <t>07/30/1988</t>
  </si>
  <si>
    <t>09485862985</t>
  </si>
  <si>
    <t xml:space="preserve">Quezon City Campus; </t>
  </si>
  <si>
    <t xml:space="preserve">03/29/2011; </t>
  </si>
  <si>
    <t xml:space="preserve">WNS Global Services; Pilipinas Teleserv Inc.; Spi Global Inc.; </t>
  </si>
  <si>
    <t xml:space="preserve">Eastwood City, Libis, Quezon City; Quiapo, Manila; Sampaloc, Manila; </t>
  </si>
  <si>
    <t xml:space="preserve">07/10/2015; 09/13/2013; 04/12/2012; </t>
  </si>
  <si>
    <t xml:space="preserve">06/30/2016; 07/31/2014; 10/31/2012; </t>
  </si>
  <si>
    <t xml:space="preserve">Personal Reasons; Personal Reasons; End of Contract; </t>
  </si>
  <si>
    <t xml:space="preserve">16,000.00; 11,800.00; ; </t>
  </si>
  <si>
    <t>Chita</t>
  </si>
  <si>
    <t>Bornales</t>
  </si>
  <si>
    <t xml:space="preserve">Melvin C. Guerta; </t>
  </si>
  <si>
    <t xml:space="preserve">09434648502; </t>
  </si>
  <si>
    <t xml:space="preserve">sh2; college graduate; good comms, fillers, grammar lapses; 11 mos cce in WNS global services for Total Transportation Services (non voice csr)RFL: went to province together with mother; 10 mos cce in Plipinas Teleserv Inc for DFA (CSR) RFL: for board exam; 6 mos cce in SPI global for Maynilad (CSR) RFL: end of contract(Bianca.Maglaque@vxi.com); Passed ID(Bianca.Maglaque@vxi.com); </t>
  </si>
  <si>
    <t>slight grammar lapses, w/ loacal accent; already has a contract w Allorica (17,500/month) but is not interested to pursue this because of the delay in the start date.</t>
  </si>
  <si>
    <t>Canceran</t>
  </si>
  <si>
    <t>Pascaran</t>
  </si>
  <si>
    <t>canceransam@yahoo.com.ph</t>
  </si>
  <si>
    <t>Sherwin Canceran</t>
  </si>
  <si>
    <t>real estate, service crew, sales, OFW, customer relation, RESULTS</t>
  </si>
  <si>
    <t>HK Noodles and Dimsum</t>
  </si>
  <si>
    <t>7/4/2018 4:58:12 PM</t>
  </si>
  <si>
    <t>298525</t>
  </si>
  <si>
    <t>3300</t>
  </si>
  <si>
    <t>Santa AMria Isabela</t>
  </si>
  <si>
    <t>Taraka</t>
  </si>
  <si>
    <t>01/25/1988</t>
  </si>
  <si>
    <t>09567945821</t>
  </si>
  <si>
    <t>jean</t>
  </si>
  <si>
    <t xml:space="preserve">CagayanColleges Tuguegarao; </t>
  </si>
  <si>
    <t xml:space="preserve">Tuguegarao Cagayan; </t>
  </si>
  <si>
    <t xml:space="preserve">BSN; </t>
  </si>
  <si>
    <t>Managuelod</t>
  </si>
  <si>
    <t xml:space="preserve">Sherwin Canceran; </t>
  </si>
  <si>
    <t xml:space="preserve">09959817775; </t>
  </si>
  <si>
    <t xml:space="preserve">slight grammar lapses, w/ loacal accent; already has a contract w Allorica (17,500/month) but is not interested to pursue this because of the delay in the start date. (Angeline.Castillo@vxi.com); slight grammar lapses, w/ loacal accent; already has a contract w Allorica (17,500/month) but is not interested to pursue this because of the delay in the start date.(Angeline.Castillo@vxi.com); </t>
  </si>
  <si>
    <t>No longer want to pursue app; Fresh grad, good comms w slight grammar lapses, eager to start employment</t>
  </si>
  <si>
    <t>Satin</t>
  </si>
  <si>
    <t>Lambon</t>
  </si>
  <si>
    <t>csatin7@gmail.com</t>
  </si>
  <si>
    <t>Carmena Satin</t>
  </si>
  <si>
    <t>7/4/2018 1:18:39 PM</t>
  </si>
  <si>
    <t>298381</t>
  </si>
  <si>
    <t>4301</t>
  </si>
  <si>
    <t>10/11/1997</t>
  </si>
  <si>
    <t>09464275218</t>
  </si>
  <si>
    <t xml:space="preserve">Dalubhasaan ng Lungsod ng Lucena; </t>
  </si>
  <si>
    <t xml:space="preserve">Brgy.Isabang Lucena City; </t>
  </si>
  <si>
    <t xml:space="preserve">Bachelor of Science in Entrepreneurship; </t>
  </si>
  <si>
    <t>Jaca</t>
  </si>
  <si>
    <t xml:space="preserve">Carmena Satin; </t>
  </si>
  <si>
    <t xml:space="preserve">09123014581; </t>
  </si>
  <si>
    <t xml:space="preserve">Hjalmar Rafa; ; </t>
  </si>
  <si>
    <t xml:space="preserve">School Registrar; ; </t>
  </si>
  <si>
    <t xml:space="preserve">Dalubhasaan ng Lungsod ng Lucena; ; </t>
  </si>
  <si>
    <t xml:space="preserve">Fresh grad, good comms w slight grammar lapses, eager to start employment
(Angeline.Castillo@vxi.com); Fresh grad, good comms w slight grammar lapses, eager to start employment
(Angeline.Castillo@vxi.com); </t>
  </si>
  <si>
    <t>trainable comms, fresh graduate, willing to start asap, has been a working student before</t>
  </si>
  <si>
    <t>Brenda</t>
  </si>
  <si>
    <t>Lagrimas</t>
  </si>
  <si>
    <t>brainduh.maindish.10@yahoo.com</t>
  </si>
  <si>
    <t>Brenda Lagrimas Mendez</t>
  </si>
  <si>
    <t>Saldy Mendez</t>
  </si>
  <si>
    <t>food industry</t>
  </si>
  <si>
    <t>7/4/2018 5:05:39 PM</t>
  </si>
  <si>
    <t>298526</t>
  </si>
  <si>
    <t>#157 Red Palm St. Brgy. Dela Paz</t>
  </si>
  <si>
    <t>#157 Red Palm St. Brgy. Dela Paz Antipolo City</t>
  </si>
  <si>
    <t>05/10/1995</t>
  </si>
  <si>
    <t>09478413276</t>
  </si>
  <si>
    <t>brndzmndz</t>
  </si>
  <si>
    <t>brainduhmain</t>
  </si>
  <si>
    <t>18k-20k</t>
  </si>
  <si>
    <t>Hongkong Noodles</t>
  </si>
  <si>
    <t xml:space="preserve">05/26/2018; </t>
  </si>
  <si>
    <t xml:space="preserve">ELIXER (KFC); </t>
  </si>
  <si>
    <t xml:space="preserve">06/07/2016; </t>
  </si>
  <si>
    <t xml:space="preserve">08/01/2017; </t>
  </si>
  <si>
    <t xml:space="preserve">4k; </t>
  </si>
  <si>
    <t>Cristy</t>
  </si>
  <si>
    <t>Cerbito</t>
  </si>
  <si>
    <t xml:space="preserve">Saldy Mendez; </t>
  </si>
  <si>
    <t xml:space="preserve">09398831535; </t>
  </si>
  <si>
    <t xml:space="preserve">Kimberly Gaffud; ; </t>
  </si>
  <si>
    <t xml:space="preserve">HR ; ; </t>
  </si>
  <si>
    <t xml:space="preserve">Telus, Cubao; ; </t>
  </si>
  <si>
    <t xml:space="preserve">09065580549; ; </t>
  </si>
  <si>
    <t xml:space="preserve">trainable comms, fresh graduate, willing to start asap, has been a working student before
(Angeline.Castillo@vxi.com); trainable comms, fresh graduate, willing to start asap, has been a working student before
(Angeline.Castillo@vxi.com); </t>
  </si>
  <si>
    <t>slight lisp with s, p and f, long stint w prev employer, good comms,</t>
  </si>
  <si>
    <t>Alipio</t>
  </si>
  <si>
    <t>Julius Angelo</t>
  </si>
  <si>
    <t>angelo_julius@yahoo.com</t>
  </si>
  <si>
    <t>Olivia Alipio</t>
  </si>
  <si>
    <t>0915-431-5003</t>
  </si>
  <si>
    <t>Remote Support Agent; Voice Tech Accpunt</t>
  </si>
  <si>
    <t>7/4/2018 3:33:19 PM</t>
  </si>
  <si>
    <t>298479</t>
  </si>
  <si>
    <t>106 Road 3 Bagong Pag-asa Quezon City</t>
  </si>
  <si>
    <t>09452473249</t>
  </si>
  <si>
    <t>4051182</t>
  </si>
  <si>
    <t xml:space="preserve">Informatics International College-Diliman; </t>
  </si>
  <si>
    <t xml:space="preserve">North Avenue Quezon City; </t>
  </si>
  <si>
    <t xml:space="preserve">Advance Diploma in Computer Science Major in Computer Programming; </t>
  </si>
  <si>
    <t xml:space="preserve">05/25/2012; </t>
  </si>
  <si>
    <t xml:space="preserve">Accenture Inc.; PeoplePlus Tech; </t>
  </si>
  <si>
    <t xml:space="preserve">Cybergate Tower Mandaluyong City; Makati City; </t>
  </si>
  <si>
    <t xml:space="preserve">580-5888; </t>
  </si>
  <si>
    <t xml:space="preserve">06/16/2013; 05/01/2012; </t>
  </si>
  <si>
    <t xml:space="preserve">05/15/2018; 06/15/2013; </t>
  </si>
  <si>
    <t xml:space="preserve">32400; 18,800; </t>
  </si>
  <si>
    <t xml:space="preserve">HMO; ; </t>
  </si>
  <si>
    <t>Cardenas</t>
  </si>
  <si>
    <t xml:space="preserve">Olivia Alipio; </t>
  </si>
  <si>
    <t xml:space="preserve">0915-431-5003; </t>
  </si>
  <si>
    <t xml:space="preserve">Gerald Garcia; Romina Paglinawan; Rhyan Contado; ; </t>
  </si>
  <si>
    <t xml:space="preserve">Team Lead; Associate Manager; Senior Analyst; ; </t>
  </si>
  <si>
    <t xml:space="preserve">Accenture Inc.; Accenture Inc.; Accenture Inc.; ; </t>
  </si>
  <si>
    <t xml:space="preserve">0917-772-4564; 0908-818-0907; 0915-581-4981; ; </t>
  </si>
  <si>
    <t xml:space="preserve">slight lisp with s, p and f, long stint w prev employer, good comms,
(Angeline.Castillo@vxi.com); slight lisp with s, p and f, long stint w prev employer, good comms,
(Angeline.Castillo@vxi.com); </t>
  </si>
  <si>
    <t>alright w QC site, expected is 15000, fresh grad, willing to start asap</t>
  </si>
  <si>
    <t>Calub</t>
  </si>
  <si>
    <t xml:space="preserve">Rica Jane </t>
  </si>
  <si>
    <t>Decena</t>
  </si>
  <si>
    <t>rjdcalub@neu.edu.ph</t>
  </si>
  <si>
    <t>Rica Jane Calub</t>
  </si>
  <si>
    <t>Mailyn Arandia</t>
  </si>
  <si>
    <t>7/4/2018 3:38:10 PM</t>
  </si>
  <si>
    <t>298480</t>
  </si>
  <si>
    <t>56 Bernardino Compound Balite Rodriguez, Rizal</t>
  </si>
  <si>
    <t>10/02/1997</t>
  </si>
  <si>
    <t>09294284283</t>
  </si>
  <si>
    <t>@jeynrica</t>
  </si>
  <si>
    <t xml:space="preserve">Central Avenue, Quezon City; </t>
  </si>
  <si>
    <t xml:space="preserve">BSBA - Marketing Management; </t>
  </si>
  <si>
    <t>Panes</t>
  </si>
  <si>
    <t xml:space="preserve">Mailyn Arandia; Mary Ann Cabana ; Maria Venus Amado; Van Kenue; </t>
  </si>
  <si>
    <t xml:space="preserve">OJT Supervisor; CSR; CSR; CSR; </t>
  </si>
  <si>
    <t xml:space="preserve">New Era University; Almar, Zabarte; Taguig; Litex, Quezon City; </t>
  </si>
  <si>
    <t xml:space="preserve">09223791190; 09058789554; 09995590231; 09350044256; </t>
  </si>
  <si>
    <t xml:space="preserve">Moved from JobId:153 by Irish.Victoriano@vxi.com(Irish.Victoriano@vxi.com); alright w QC site, expected is 15000, fresh grad, willing to start asap
(Angeline.Castillo@vxi.com); alright w QC site, expected is 15000, fresh grad, willing to start asap
(Angeline.Castillo@vxi.com); </t>
  </si>
  <si>
    <t>slight t&amp;th; p&amp;f mix up; slight tense lapses</t>
  </si>
  <si>
    <t>Cusipag</t>
  </si>
  <si>
    <t>Apriliza</t>
  </si>
  <si>
    <t>Baccay</t>
  </si>
  <si>
    <t>april.cusipag11@gmail.com</t>
  </si>
  <si>
    <t>April Cusipag</t>
  </si>
  <si>
    <t>Katrina Valerie Cusipag</t>
  </si>
  <si>
    <t>7/4/2018 5:03:57 PM</t>
  </si>
  <si>
    <t>298524</t>
  </si>
  <si>
    <t>Ph.4-C, Pkg.5, Blk.35, Lot4, Bagong Silang Caloocan City</t>
  </si>
  <si>
    <t>Bacolod-Kalawi</t>
  </si>
  <si>
    <t>04/04/1996</t>
  </si>
  <si>
    <t>09066052465</t>
  </si>
  <si>
    <t>Amparo</t>
  </si>
  <si>
    <t>MAribbay</t>
  </si>
  <si>
    <t xml:space="preserve">Katrina Valerie Cusipag; </t>
  </si>
  <si>
    <t xml:space="preserve">09555960150; </t>
  </si>
  <si>
    <t xml:space="preserve">slight t&amp;th; p&amp;f mix up; slight tense lapses
(Angeline.Castillo@vxi.com); slight t&amp;th; p&amp;f mix up; slight tense lapses
(Angeline.Castillo@vxi.com); </t>
  </si>
  <si>
    <t>long stints w previous companies, good comms, willing to be trained</t>
  </si>
  <si>
    <t>Morandarte</t>
  </si>
  <si>
    <t>Michael Luis</t>
  </si>
  <si>
    <t>morandartemichael1@gmail.com</t>
  </si>
  <si>
    <t>7/4/2018 5:10:07 PM</t>
  </si>
  <si>
    <t>298523</t>
  </si>
  <si>
    <t>58 Torres Bugallon St. Concepcion Uno Marikina city</t>
  </si>
  <si>
    <t>Lemery Batangas</t>
  </si>
  <si>
    <t>04/10/1993</t>
  </si>
  <si>
    <t>09994381402</t>
  </si>
  <si>
    <t>IRISH</t>
  </si>
  <si>
    <t xml:space="preserve">CDV; </t>
  </si>
  <si>
    <t xml:space="preserve">06/01/2013; </t>
  </si>
  <si>
    <t xml:space="preserve">07/01/2015; </t>
  </si>
  <si>
    <t xml:space="preserve">19,000; </t>
  </si>
  <si>
    <t>Arandia</t>
  </si>
  <si>
    <t xml:space="preserve">Justin Plaza; ; </t>
  </si>
  <si>
    <t xml:space="preserve">09759126866; ; </t>
  </si>
  <si>
    <t xml:space="preserve">Moved from JobId:153 by Jan.Pintason@vxi.com(Jan.Pintason@vxi.com); long stints w previous companies, good comms, willing to be trained
(Angeline.Castillo@vxi.com); long stints w previous companies, good comms, willing to be trained
(Angeline.Castillo@vxi.com); </t>
  </si>
  <si>
    <t xml:space="preserve">B&amp;V mix up, slight lapse in tenses, slight in&amp;on mix up </t>
  </si>
  <si>
    <t>CALARA</t>
  </si>
  <si>
    <t>VANESSA</t>
  </si>
  <si>
    <t>ARAZA</t>
  </si>
  <si>
    <t>arazavanessa620@gmail.com</t>
  </si>
  <si>
    <t>Assenav Araza Calara</t>
  </si>
  <si>
    <t>ROSARIO CHARITY ARAZA</t>
  </si>
  <si>
    <t>Boost Mobile, Bell Canada, Promodizer</t>
  </si>
  <si>
    <t>7/4/2018 6:40:01 PM</t>
  </si>
  <si>
    <t>298548</t>
  </si>
  <si>
    <t>26 LIPANA SITIO PANDAYAN</t>
  </si>
  <si>
    <t>Unisan</t>
  </si>
  <si>
    <t>09997417665</t>
  </si>
  <si>
    <t>09124246122</t>
  </si>
  <si>
    <t xml:space="preserve">ICCT ; </t>
  </si>
  <si>
    <t xml:space="preserve">BS BUSS.MANAGEMENT; </t>
  </si>
  <si>
    <t xml:space="preserve">10/30/2000; </t>
  </si>
  <si>
    <t xml:space="preserve">SITEL PHILIPPINES; </t>
  </si>
  <si>
    <t xml:space="preserve">ORTIGAS, PASIG CITY; </t>
  </si>
  <si>
    <t xml:space="preserve">BELL CANADA; </t>
  </si>
  <si>
    <t>LAGUADOR</t>
  </si>
  <si>
    <t>ROSARIO CHARITY</t>
  </si>
  <si>
    <t>MALATE</t>
  </si>
  <si>
    <t xml:space="preserve">ROSARIO CHARITY ARAZA; </t>
  </si>
  <si>
    <t xml:space="preserve">09467542610; </t>
  </si>
  <si>
    <t xml:space="preserve">EVANGELINE SORIANO; ; </t>
  </si>
  <si>
    <t xml:space="preserve">OPERATION MANAGER; ; </t>
  </si>
  <si>
    <t xml:space="preserve">SITEL PHILS. PASIG CITY; ; </t>
  </si>
  <si>
    <t xml:space="preserve">B&amp;V mix up, slight lapse in tenses, slight in&amp;on mix up 
(Angeline.Castillo@vxi.com); B&amp;V mix up, slight lapse in tenses, slight in&amp;on mix up 
(Angeline.Castillo@vxi.com); </t>
  </si>
  <si>
    <t>good w qc, can satrt asap, highly trainable, expected salary is 14-16k</t>
  </si>
  <si>
    <t>reena</t>
  </si>
  <si>
    <t>gojar</t>
  </si>
  <si>
    <t>kjvallejo18@gmail.com</t>
  </si>
  <si>
    <t>reena_samson06@yahoo.com</t>
  </si>
  <si>
    <t>Cathecist, Teacher</t>
  </si>
  <si>
    <t>7/4/2018 6:42:06 PM</t>
  </si>
  <si>
    <t>298549</t>
  </si>
  <si>
    <t>66 st. andrew st brgy holy spirit quezon city</t>
  </si>
  <si>
    <t>66 st. andrew st brgy holy spirit quzon city</t>
  </si>
  <si>
    <t>06/15/1993</t>
  </si>
  <si>
    <t>09983129696</t>
  </si>
  <si>
    <t>jon caravan</t>
  </si>
  <si>
    <t xml:space="preserve">stella maris college; </t>
  </si>
  <si>
    <t xml:space="preserve">cubao quezon city; </t>
  </si>
  <si>
    <t xml:space="preserve">bachelor of science in religious education; </t>
  </si>
  <si>
    <t xml:space="preserve">03/25/2013; </t>
  </si>
  <si>
    <t xml:space="preserve">catechetical foundation of archdiocese of manila; </t>
  </si>
  <si>
    <t xml:space="preserve">makati city; </t>
  </si>
  <si>
    <t xml:space="preserve">05/27/2013; </t>
  </si>
  <si>
    <t xml:space="preserve">10,000-12,000; </t>
  </si>
  <si>
    <t>josefina</t>
  </si>
  <si>
    <t xml:space="preserve">rose marie dela torre; ; </t>
  </si>
  <si>
    <t xml:space="preserve">catechist; ; </t>
  </si>
  <si>
    <t xml:space="preserve">diocese of novaliches; ; </t>
  </si>
  <si>
    <t xml:space="preserve">09276631474; ; </t>
  </si>
  <si>
    <t xml:space="preserve">Moved from JobId:153 by Jan.Pintason@vxi.com(Jan.Pintason@vxi.com); good w qc, can satrt asap, highly trainable, expected salary is 14-16k
(Angeline.Castillo@vxi.com); good w qc, can satrt asap, highly trainable, expected salary is 14-16k
(Angeline.Castillo@vxi.com); </t>
  </si>
  <si>
    <t>asked to RS because she had an appointemnt w  NBI that cannot be moved, asked if she could come back tomorrow</t>
  </si>
  <si>
    <t>Baloloy</t>
  </si>
  <si>
    <t>Michelle Lorraine</t>
  </si>
  <si>
    <t>Llego</t>
  </si>
  <si>
    <t>elle.aine13@gmail.com</t>
  </si>
  <si>
    <t>PLDT HOME DSL</t>
  </si>
  <si>
    <t>7/4/2018 8:23:20 PM</t>
  </si>
  <si>
    <t>298574</t>
  </si>
  <si>
    <t>09507090193</t>
  </si>
  <si>
    <t>HK Dimsum</t>
  </si>
  <si>
    <t xml:space="preserve">asked to RS because she had an appointemnt w  NBI that cannot be moved, asked if she could come back tomorrow
(Angeline.Castillo@vxi.com); asked to RS because she had an appointemnt w  NBI that cannot be moved, asked if she could come back tomorrow
(Angeline.Castillo@vxi.com); </t>
  </si>
  <si>
    <t>was looking for only a night shift non voice account or a dayshift voice accpunt because he wanted something different</t>
  </si>
  <si>
    <t>Jetrowe</t>
  </si>
  <si>
    <t>Polinar</t>
  </si>
  <si>
    <t xml:space="preserve"> jetmustdie03@yahoo.com</t>
  </si>
  <si>
    <t>Norma Cruz</t>
  </si>
  <si>
    <t>Voyage, ANZ, Lion City Rentals, UBER PH, UBER  Eats</t>
  </si>
  <si>
    <t>7/4/2018 8:34:05 PM</t>
  </si>
  <si>
    <t>298575</t>
  </si>
  <si>
    <t>09752619013</t>
  </si>
  <si>
    <t>jetmustdie03@yahoo.com</t>
  </si>
  <si>
    <t xml:space="preserve">Norma Cruz; </t>
  </si>
  <si>
    <t xml:space="preserve">09214562531; </t>
  </si>
  <si>
    <t>failed comms, poor comprehension</t>
  </si>
  <si>
    <t>Amang</t>
  </si>
  <si>
    <t>Estologa</t>
  </si>
  <si>
    <t>max.mark58@gmail.com</t>
  </si>
  <si>
    <t>7/4/2018 8:43:16 PM</t>
  </si>
  <si>
    <t>298578</t>
  </si>
  <si>
    <t>Casimiro</t>
  </si>
  <si>
    <t>jane.casimiroguevarra9116@gmail.com</t>
  </si>
  <si>
    <t>Sales Assistant</t>
  </si>
  <si>
    <t>7/4/2018 8:50:52 PM</t>
  </si>
  <si>
    <t>298581</t>
  </si>
  <si>
    <t>09054875232</t>
  </si>
  <si>
    <t xml:space="preserve">Joan Guevarra; </t>
  </si>
  <si>
    <t xml:space="preserve">09104968110; </t>
  </si>
  <si>
    <t>local accent; major grammar lapses; pron lapses pf, bv, thd, tth; wrong choice of words</t>
  </si>
  <si>
    <t>Exclamado</t>
  </si>
  <si>
    <t>marivic_dimatulac1994@yahoo.com</t>
  </si>
  <si>
    <t>marivic.dimatulac@yahoo.com</t>
  </si>
  <si>
    <t>Victor Dimatulac</t>
  </si>
  <si>
    <t>Branch Officer</t>
  </si>
  <si>
    <t>Kenny Rogers SM North</t>
  </si>
  <si>
    <t>7/4/2018 9:12:55 PM</t>
  </si>
  <si>
    <t>298583</t>
  </si>
  <si>
    <t>9212048560</t>
  </si>
  <si>
    <t>Kenny Rogers</t>
  </si>
  <si>
    <t>major lapses in grammar; pron lapses pf, bv, tht, thd, ie; disorganized thoughts</t>
  </si>
  <si>
    <t>Duban</t>
  </si>
  <si>
    <t>Mark Niño Gil</t>
  </si>
  <si>
    <t>elyxjazz@gmail.com</t>
  </si>
  <si>
    <t>Jennifer Santos</t>
  </si>
  <si>
    <t>7/4/2018 9:14:03 PM</t>
  </si>
  <si>
    <t>298584</t>
  </si>
  <si>
    <t>9653954615</t>
  </si>
  <si>
    <t>F VERSANT; Shifter3; has 18 mos cce (alorica, Amazon); 1st year UG; no sales exp; trainable comms; minor lapses in pron and tenses; can start asap</t>
  </si>
  <si>
    <t>Jose Dante</t>
  </si>
  <si>
    <t>Frias</t>
  </si>
  <si>
    <t>merudgea@gmail.com</t>
  </si>
  <si>
    <t>Thelma Trinidad</t>
  </si>
  <si>
    <t>167 mos</t>
  </si>
  <si>
    <t>18 mos</t>
  </si>
  <si>
    <t>120 mos</t>
  </si>
  <si>
    <t>7/4/2018 1:44:08 PM</t>
  </si>
  <si>
    <t>298397</t>
  </si>
  <si>
    <t>4227</t>
  </si>
  <si>
    <t>Camarin Lalayat</t>
  </si>
  <si>
    <t>Kalingalan Caluan</t>
  </si>
  <si>
    <t>4221</t>
  </si>
  <si>
    <t>Pandan Catanduanes</t>
  </si>
  <si>
    <t>Pandan</t>
  </si>
  <si>
    <t>03/20/1976</t>
  </si>
  <si>
    <t>09157218803</t>
  </si>
  <si>
    <t>0438621862</t>
  </si>
  <si>
    <t>merudge2@gmail.com</t>
  </si>
  <si>
    <t>334369824-4</t>
  </si>
  <si>
    <t>204-029-720</t>
  </si>
  <si>
    <t>Josh Frias</t>
  </si>
  <si>
    <t>P18,000.00</t>
  </si>
  <si>
    <t>Bel Genacub</t>
  </si>
  <si>
    <t xml:space="preserve">ICCT Colleges; </t>
  </si>
  <si>
    <t xml:space="preserve">Cainta Rizal; </t>
  </si>
  <si>
    <t xml:space="preserve">Mj Plaza Chino Roces Makati City; </t>
  </si>
  <si>
    <t xml:space="preserve">Amazon Account; </t>
  </si>
  <si>
    <t xml:space="preserve">03/17/2016; </t>
  </si>
  <si>
    <t xml:space="preserve">11/25/2017; </t>
  </si>
  <si>
    <t>Letecia</t>
  </si>
  <si>
    <t>Rima</t>
  </si>
  <si>
    <t xml:space="preserve">Jose Trinidad; Bel Genacub; </t>
  </si>
  <si>
    <t xml:space="preserve">Custumer Service Representative; Head Hunter; </t>
  </si>
  <si>
    <t xml:space="preserve">Bldg N. UP Ayala Land Technohub; VXI; </t>
  </si>
  <si>
    <t xml:space="preserve">09178950578; N/A; </t>
  </si>
  <si>
    <t xml:space="preserve">Moved from JobId:153 by Jan.Pintason@vxi.com(Jan.Pintason@vxi.com); Passed ID - for OV(Mikee.DelaCruz@vxi.com); Shifter3; has 18 mos cce (alorica, Amazon); 1st year UG; no sales exp; trainable comms; minor lapses in pron and tenses; can start asap
(Mikee.DelaCruz@vxi.com); </t>
  </si>
  <si>
    <t>1st yr UG; 7 mos cce</t>
  </si>
  <si>
    <t>Edmar</t>
  </si>
  <si>
    <t>Bolalin</t>
  </si>
  <si>
    <t>edmarsuarez07@gmail.com</t>
  </si>
  <si>
    <t>edmarsuarezofficial</t>
  </si>
  <si>
    <t>Maybs Baloyo</t>
  </si>
  <si>
    <t>7/4/2018 9:15:02 PM</t>
  </si>
  <si>
    <t>298585</t>
  </si>
  <si>
    <t>9205215117</t>
  </si>
  <si>
    <t>Shifter2; has 21 mos cce; (CVG, Macys, 14 mos; Sykes, Wells Fargo; Alorica); good comms; 3rd yr UG; can start asap</t>
  </si>
  <si>
    <t>Ben John</t>
  </si>
  <si>
    <t>jibanez3594@gmail.com</t>
  </si>
  <si>
    <t>Milagros Ibañez</t>
  </si>
  <si>
    <t>Wells Fargo, Macys</t>
  </si>
  <si>
    <t>21 mos</t>
  </si>
  <si>
    <t>9 mos</t>
  </si>
  <si>
    <t>7/4/2018 1:35:55 PM</t>
  </si>
  <si>
    <t>298392</t>
  </si>
  <si>
    <t>101 Arasity St. Tinajeros</t>
  </si>
  <si>
    <t>03/05/1994</t>
  </si>
  <si>
    <t>09959004610</t>
  </si>
  <si>
    <t>jibanez3594@gmai.com</t>
  </si>
  <si>
    <t>3438617062</t>
  </si>
  <si>
    <t>330075021</t>
  </si>
  <si>
    <t>220001628313</t>
  </si>
  <si>
    <t>121174424430</t>
  </si>
  <si>
    <t xml:space="preserve">Higher Ground Baptist Academy; Chinese General Hospital College of Nursing and Liberal Arts; Lyceum of the Philippines University; University of the East; </t>
  </si>
  <si>
    <t xml:space="preserve">Malabon City; Blumentritt, Manila City; Muralla, Intramuros Manila; Samson road Caloocan City; </t>
  </si>
  <si>
    <t xml:space="preserve">Secondary; BS Nursing; BSBA Marketing Management; BS Hotel and Restaurant Management; </t>
  </si>
  <si>
    <t xml:space="preserve">03/31/2010; 03/31/2011; 03/29/2013; 10/30/2016; </t>
  </si>
  <si>
    <t xml:space="preserve">Convergys; Sykes Asia; Convergys; Alorica; </t>
  </si>
  <si>
    <t xml:space="preserve">Sta Cruz Manila; Mandaluyong; Sta Cruz; Eton Centris; </t>
  </si>
  <si>
    <t xml:space="preserve">Customer Service; Financial; Customer Service; Financial; </t>
  </si>
  <si>
    <t xml:space="preserve">Macy's; Wells Fargo; Macy's; Credit One; </t>
  </si>
  <si>
    <t xml:space="preserve">08/01/2016; 01/30/2017; 05/01/2017; 02/26/2018; </t>
  </si>
  <si>
    <t xml:space="preserve">01/22/2017; 04/29/2017; 02/17/2018; 06/02/2018; </t>
  </si>
  <si>
    <t xml:space="preserve">End of Contract; Personal Reasons; Account Pulled Out; Account Pulled Out; </t>
  </si>
  <si>
    <t xml:space="preserve">17,500; 23,000; 20000; 25000; </t>
  </si>
  <si>
    <t>Batsantos</t>
  </si>
  <si>
    <t xml:space="preserve">Julian Daniel Isleta; Michael Evan Santos; Melody Cabradilla; ; </t>
  </si>
  <si>
    <t xml:space="preserve">Team Leader; Senior Technical Associate; Senior Customer Service Associate; ; </t>
  </si>
  <si>
    <t xml:space="preserve">Convergys, Sta. Cruz Manila; Concentrix, Eastwood; Alorica, Centris; ; </t>
  </si>
  <si>
    <t xml:space="preserve">09063933644; 09063228874; 09369868779; ; </t>
  </si>
  <si>
    <t xml:space="preserve">Moved from JobId:153 by Jan.Pintason@vxi.com(Jan.Pintason@vxi.com); Shifter2; has 21 mos cce; (CVG, Macys, 14 mos; Sykes, Wells Fargo; Alorica); good comms; 3rd yr UG; can start asap
(Mikee.DelaCruz@vxi.com); Shifter2; has 21 mos cce; (CVG, Macys, 14 mos; Sykes, Wells Fargo; Alorica); good comms; 3rd yr UG; can start asap
(Mikee.DelaCruz@vxi.com); Passed ID - for OV DTV Ace(Mikee.DelaCruz@vxi.com); Passed ID - for OV DTV Ace(Mikee.DelaCruz@vxi.com); </t>
  </si>
  <si>
    <t>Shifter3; has 64 mos cce; (Ace Global, Chase; CVG Collections; Tata, Collections; AIG, Life insurance); no sales exp; good comms; associate degree; can start asap</t>
  </si>
  <si>
    <t>Jess Helix</t>
  </si>
  <si>
    <t>Espenueva</t>
  </si>
  <si>
    <t>jdev7606@gmail.com</t>
  </si>
  <si>
    <t>Jessica Yee</t>
  </si>
  <si>
    <t>Collections, Life Insurance</t>
  </si>
  <si>
    <t>83 mos</t>
  </si>
  <si>
    <t>7/4/2018 1:24:08 PM</t>
  </si>
  <si>
    <t>298395</t>
  </si>
  <si>
    <t>8 Gold St., Richland II Subd.,</t>
  </si>
  <si>
    <t>174 Purok II, Lanas</t>
  </si>
  <si>
    <t>Bani</t>
  </si>
  <si>
    <t>09064070363</t>
  </si>
  <si>
    <t xml:space="preserve">Jessica Eira Tee; </t>
  </si>
  <si>
    <t xml:space="preserve">09952738516; </t>
  </si>
  <si>
    <t xml:space="preserve">Shifter3; has 64 mos cce; (Ace Global, Chase; CVG Collections; Tata, Collections; AIG, Life insurance); no sales exp; good comms; associate degree; can start asap
(Mikee.DelaCruz@vxi.com); Shifter3; has 64 mos cce; (Ace Global, Chase; CVG Collections; Tata, Collections; AIG, Life insurance); no sales exp; good comms; associate degree; can start asap
(Mikee.DelaCruz@vxi.com); Passed ID - for OV DTV ace(Mikee.DelaCruz@vxi.com); Passed ID - for OV DTV ace(Mikee.DelaCruz@vxi.com); </t>
  </si>
  <si>
    <t>sh2; handled local acct (Smart); cannot provide specific scenarios, had a lot of hard time eanswering questions; major pron and  grammar lapses; vernacular slips</t>
  </si>
  <si>
    <t>Cabe</t>
  </si>
  <si>
    <t>Krizia</t>
  </si>
  <si>
    <t>Alaurin</t>
  </si>
  <si>
    <t>kriziacabe@yahoo.com</t>
  </si>
  <si>
    <t>Krizia Cabe</t>
  </si>
  <si>
    <t>Niño Cabe</t>
  </si>
  <si>
    <t>Smart</t>
  </si>
  <si>
    <t>7/4/2018 9:16:10 PM</t>
  </si>
  <si>
    <t>298586</t>
  </si>
  <si>
    <t>91502175864</t>
  </si>
  <si>
    <t>pron lapses bv, pf, thd, tht; fragmented answers; lots of fillers</t>
  </si>
  <si>
    <t>Karl Reynald</t>
  </si>
  <si>
    <t>San Diego</t>
  </si>
  <si>
    <t>karl.reyes85@yahoo.com</t>
  </si>
  <si>
    <t>Karl Reyes</t>
  </si>
  <si>
    <t>Editha Reyes</t>
  </si>
  <si>
    <t>7/4/2018 9:17:17 PM</t>
  </si>
  <si>
    <t>298587</t>
  </si>
  <si>
    <t>9058264130</t>
  </si>
  <si>
    <t>Starter; college grad; good comms; can start asap</t>
  </si>
  <si>
    <t>Gorio</t>
  </si>
  <si>
    <t>Daniela Mariel</t>
  </si>
  <si>
    <t>Gabas</t>
  </si>
  <si>
    <t>danielaemil15@gmail.com</t>
  </si>
  <si>
    <t>Alfredo Gorio</t>
  </si>
  <si>
    <t>7/4/2018 3:43:17 PM</t>
  </si>
  <si>
    <t>298487</t>
  </si>
  <si>
    <t>69 C Ocampo Street F Amorsolo UP Diliman Quezon City</t>
  </si>
  <si>
    <t>Abuyog Leye</t>
  </si>
  <si>
    <t>06/01/1998</t>
  </si>
  <si>
    <t>09456185865</t>
  </si>
  <si>
    <t>danielaemi15@gmail.com</t>
  </si>
  <si>
    <t>Facebook post about the caravan</t>
  </si>
  <si>
    <t xml:space="preserve">UNIVERSITY OF SANTO TOMAS; </t>
  </si>
  <si>
    <t xml:space="preserve">06/01/1998; </t>
  </si>
  <si>
    <t>Maria Evelyn</t>
  </si>
  <si>
    <t>Borneo</t>
  </si>
  <si>
    <t xml:space="preserve">Bernice G. Gorio; </t>
  </si>
  <si>
    <t xml:space="preserve">09058649113; </t>
  </si>
  <si>
    <t xml:space="preserve">Starter; college grad; good comms; can start asap
(Mikee.DelaCruz@vxi.com); Starter; college grad; good comms; can start asap
(Mikee.DelaCruz@vxi.com); Passed ID - for Comcast/Xoom OV(Mikee.DelaCruz@vxi.com); Passed ID - for Comcast/Xoom OV(Mikee.DelaCruz@vxi.com); </t>
  </si>
  <si>
    <t>laughing during the interview for unknown reason; pron lapses pf, bv, thd, tth; disorganized thoughts; grammar lapses; dead airs</t>
  </si>
  <si>
    <t>Arizala</t>
  </si>
  <si>
    <t>Sinohin</t>
  </si>
  <si>
    <t>elliarizalaqueen@gmail.com</t>
  </si>
  <si>
    <t>Analisa</t>
  </si>
  <si>
    <t>7/4/2018 9:18:17 PM</t>
  </si>
  <si>
    <t>298588</t>
  </si>
  <si>
    <t>9071730495</t>
  </si>
  <si>
    <t>prep usage; slow thought proseccing; tense issues</t>
  </si>
  <si>
    <t>Jamito</t>
  </si>
  <si>
    <t>Jasmin</t>
  </si>
  <si>
    <t>Enteria</t>
  </si>
  <si>
    <t>jhazjamito7@gmail.com</t>
  </si>
  <si>
    <t>jhasminjamito_10@yahoo.com</t>
  </si>
  <si>
    <t>Froilan Jamito</t>
  </si>
  <si>
    <t>7/4/2018 9:21:50 PM</t>
  </si>
  <si>
    <t>298589</t>
  </si>
  <si>
    <t>9558172316</t>
  </si>
  <si>
    <t>local accent; poor thought org; pron lapses; grammar lapses</t>
  </si>
  <si>
    <t>Zamudio</t>
  </si>
  <si>
    <t>Ian Jay</t>
  </si>
  <si>
    <t>Marmol</t>
  </si>
  <si>
    <t>ianjayzamudio123@gmail.com</t>
  </si>
  <si>
    <t>Ian Zamudio</t>
  </si>
  <si>
    <t>Maribel Zamudio</t>
  </si>
  <si>
    <t>7/4/2018 9:29:01 PM</t>
  </si>
  <si>
    <t>298590</t>
  </si>
  <si>
    <t>9214605510</t>
  </si>
  <si>
    <t>pron lapses pf, bv, s/sh; lots of fillers; disorganized thoughts; wrong choice of words</t>
  </si>
  <si>
    <t>Kyle Angelo</t>
  </si>
  <si>
    <t>Aspacio</t>
  </si>
  <si>
    <t>kanjeruucardenas@gmail.com</t>
  </si>
  <si>
    <t>Itsmekairuu</t>
  </si>
  <si>
    <t>Odessey Aspacio</t>
  </si>
  <si>
    <t>7/4/2018 9:30:35 PM</t>
  </si>
  <si>
    <t>298591</t>
  </si>
  <si>
    <t>9062119329</t>
  </si>
  <si>
    <t>Shifter3; has 45 mos cce (Alorica, Healthcare); 2nd yr UG; good comms; can start after 30 days</t>
  </si>
  <si>
    <t>Danao Jr.</t>
  </si>
  <si>
    <t>Daniel</t>
  </si>
  <si>
    <t>Bañoc</t>
  </si>
  <si>
    <t>dmdestiny05@gmail.com</t>
  </si>
  <si>
    <t>Felizanda Bañoc</t>
  </si>
  <si>
    <t>99 mos</t>
  </si>
  <si>
    <t>45 mos</t>
  </si>
  <si>
    <t>7/4/2018 4:06:52 PM</t>
  </si>
  <si>
    <t>Danao Jr</t>
  </si>
  <si>
    <t>298488</t>
  </si>
  <si>
    <t>4325 C. Zamora St. Fortune 7, Parada Valenzuela City</t>
  </si>
  <si>
    <t>02/10/1989</t>
  </si>
  <si>
    <t>09215087342</t>
  </si>
  <si>
    <t>9560050</t>
  </si>
  <si>
    <t>dmdestin05@gmail.com</t>
  </si>
  <si>
    <t>3408470242</t>
  </si>
  <si>
    <t>440253297</t>
  </si>
  <si>
    <t>020260344413</t>
  </si>
  <si>
    <t>121098260158</t>
  </si>
  <si>
    <t>dmdestiny05@yahoo.com</t>
  </si>
  <si>
    <t>Jhae_Arr@yahoo.com</t>
  </si>
  <si>
    <t>Mary</t>
  </si>
  <si>
    <t xml:space="preserve">University Of The East; </t>
  </si>
  <si>
    <t xml:space="preserve">Samson Rd, Caloocan city; </t>
  </si>
  <si>
    <t xml:space="preserve">BAS CAS; </t>
  </si>
  <si>
    <t xml:space="preserve">04/30/2008; </t>
  </si>
  <si>
    <t xml:space="preserve">sta. mesa manila; </t>
  </si>
  <si>
    <t xml:space="preserve">16,300; </t>
  </si>
  <si>
    <t xml:space="preserve">Felizarda </t>
  </si>
  <si>
    <t>Lubay</t>
  </si>
  <si>
    <t xml:space="preserve">Jane Margarette Buen; ; </t>
  </si>
  <si>
    <t xml:space="preserve">Alorica/sta.mesa manila; ; </t>
  </si>
  <si>
    <t xml:space="preserve">09177085562; ; </t>
  </si>
  <si>
    <t xml:space="preserve">Moved from JobId:153 by Yawkheen.samson@vxi.com(Yawkheen.samson@vxi.com); Shifter3; has 45 mos cce (Alorica, Healthcare); 2nd yr UG; good comms; can start after 30 days
(Mikee.DelaCruz@vxi.com); Shifter3; has 45 mos cce (Alorica, Healthcare); 2nd yr UG; good comms; can start after 30 days
(Mikee.DelaCruz@vxi.com); Passed ID - for DTV Ace OV(Mikee.DelaCruz@vxi.com); Passed ID - for DTV Ace OV(Mikee.DelaCruz@vxi.com); </t>
  </si>
  <si>
    <t>tense issues; wrong choice of words; seemed rehearsed but cannot answer during free speech</t>
  </si>
  <si>
    <t>Jenirose</t>
  </si>
  <si>
    <t>jenirosegutierrez@gmail.com</t>
  </si>
  <si>
    <t>jennygutierrez</t>
  </si>
  <si>
    <t>Norma Apostol</t>
  </si>
  <si>
    <t>7/4/2018 9:34:17 PM</t>
  </si>
  <si>
    <t>298592</t>
  </si>
  <si>
    <t>9162460841</t>
  </si>
  <si>
    <t>has plans to study masters this year; vernacular slips; pron lapses; stuttering; tense issues</t>
  </si>
  <si>
    <t>Gregorio</t>
  </si>
  <si>
    <t>Jasstin Gwayen</t>
  </si>
  <si>
    <t>userjassname@gmail.com</t>
  </si>
  <si>
    <t>justin_gregorio@yahoo.com</t>
  </si>
  <si>
    <t>James Carlo Limin</t>
  </si>
  <si>
    <t>7/4/2018 9:36:22 PM</t>
  </si>
  <si>
    <t>298593</t>
  </si>
  <si>
    <t>9264358074</t>
  </si>
  <si>
    <t>Adapter; vocational course; former OFW; trainable comms</t>
  </si>
  <si>
    <t>Espina</t>
  </si>
  <si>
    <t>Donna Fhe</t>
  </si>
  <si>
    <t>Araneta</t>
  </si>
  <si>
    <t>ceekei1225@gmail.com</t>
  </si>
  <si>
    <t>Godofredo Espina</t>
  </si>
  <si>
    <t>7/4/2018 11:16:14 PM</t>
  </si>
  <si>
    <t>298557</t>
  </si>
  <si>
    <t>#3 Interior 8 Lakas Street Matandang Balara, Q.C.</t>
  </si>
  <si>
    <t>09269008734</t>
  </si>
  <si>
    <t>3423902737</t>
  </si>
  <si>
    <t>453-943-533-000</t>
  </si>
  <si>
    <t>03-025618604-3</t>
  </si>
  <si>
    <t xml:space="preserve">Katipuna Ave., Quezon City; </t>
  </si>
  <si>
    <t xml:space="preserve">Manangement Information System; </t>
  </si>
  <si>
    <t xml:space="preserve">03/20/2002; </t>
  </si>
  <si>
    <t xml:space="preserve">Geefeckel Espina; ; </t>
  </si>
  <si>
    <t xml:space="preserve">Encoder; ; </t>
  </si>
  <si>
    <t xml:space="preserve">LRA; ; </t>
  </si>
  <si>
    <t xml:space="preserve">09176946365; ; </t>
  </si>
  <si>
    <t xml:space="preserve">Moved from JobId:153 by Mikee.DelaCruz@vxi.com(Mikee.DelaCruz@vxi.com); Adapter; vocational course; former OFW; trainable comms
(Mikee.DelaCruz@vxi.com); Adapter; vocational course; former OFW; trainable comms
(Mikee.DelaCruz@vxi.com); Passed ID - for OV Comcast/Xoom(Mikee.DelaCruz@vxi.com); </t>
  </si>
  <si>
    <t>stutters a lot; wrong choice of words; grammar issues</t>
  </si>
  <si>
    <t>Benbinuto</t>
  </si>
  <si>
    <t>Jessica Joy</t>
  </si>
  <si>
    <t>jjmb092096@gmail.com</t>
  </si>
  <si>
    <t>Virgie Benbinuto</t>
  </si>
  <si>
    <t>7/4/2018 9:37:28 PM</t>
  </si>
  <si>
    <t>298594</t>
  </si>
  <si>
    <t>9752259720</t>
  </si>
  <si>
    <t>looking for a dayshift account; left CVG due to studying caregiving; just finished it this May 2018 and accdg to her she needs money for the processing of her requirements to Canada; her plan is to work as a caregiver in Canada but just trying to apply for a job to earn money for it</t>
  </si>
  <si>
    <t>Mia Felnee</t>
  </si>
  <si>
    <t>Manaligod</t>
  </si>
  <si>
    <t>miafelneefrancisco@yahoo.com</t>
  </si>
  <si>
    <t>Nida Francisco</t>
  </si>
  <si>
    <t>7/4/2018 9:38:30 PM</t>
  </si>
  <si>
    <t>298595</t>
  </si>
  <si>
    <t>9395018942</t>
  </si>
  <si>
    <t>local accent; poor thought org; tense issues; SVA; grammar lapses</t>
  </si>
  <si>
    <t>Martillana</t>
  </si>
  <si>
    <t>Pura</t>
  </si>
  <si>
    <t>jernnifermartillana1229@gmail.com</t>
  </si>
  <si>
    <t>Abner Martillana</t>
  </si>
  <si>
    <t>Frontline Assoc</t>
  </si>
  <si>
    <t>7/4/2018 9:40:26 PM</t>
  </si>
  <si>
    <t>298596</t>
  </si>
  <si>
    <t>9454979363</t>
  </si>
  <si>
    <t>signed JO last year but was not able to attend training due to the result of her medical exam; looking for 22k base pay for a pure CSR account only</t>
  </si>
  <si>
    <t>Cabañog</t>
  </si>
  <si>
    <t>melaicabanog_07@yahoo.com</t>
  </si>
  <si>
    <t>Cyrel Lucena</t>
  </si>
  <si>
    <t>7/4/2018 9:41:53 PM</t>
  </si>
  <si>
    <t>298598</t>
  </si>
  <si>
    <t>9395061018</t>
  </si>
  <si>
    <t>HS grad; 4 mos cce</t>
  </si>
  <si>
    <t>Cristine Jules</t>
  </si>
  <si>
    <t>crietinejulesramos@gmail.com</t>
  </si>
  <si>
    <t>CJ Ramos</t>
  </si>
  <si>
    <t>Aaron Ramos</t>
  </si>
  <si>
    <t>7/4/2018 9:43:05 PM</t>
  </si>
  <si>
    <t>298599</t>
  </si>
  <si>
    <t>9069236759</t>
  </si>
  <si>
    <t>LET passer; will pursue teaching; just wanted to try something out; f comms; local accent; grammar and pron lapses</t>
  </si>
  <si>
    <t>Baral</t>
  </si>
  <si>
    <t>Vincent</t>
  </si>
  <si>
    <t>Benitez</t>
  </si>
  <si>
    <t>vincentbbaral28@gmail.com</t>
  </si>
  <si>
    <t>Vincent Baral</t>
  </si>
  <si>
    <t>Joven Baral</t>
  </si>
  <si>
    <t>Quality Control</t>
  </si>
  <si>
    <t>7/4/2018 9:44:14 PM</t>
  </si>
  <si>
    <t>298600</t>
  </si>
  <si>
    <t>9462833948</t>
  </si>
  <si>
    <t>just waiting for her TOR and diploma before pursuing a job related to her course and has plans to take the board exam for med tech; dead airs; pron lapses; lots of fillers; poor vocabs</t>
  </si>
  <si>
    <t>Reyno</t>
  </si>
  <si>
    <t>Dianne Mariel</t>
  </si>
  <si>
    <t>Lipata</t>
  </si>
  <si>
    <t>diannemariel_reyno@yahoo.com</t>
  </si>
  <si>
    <t>DM Reyno</t>
  </si>
  <si>
    <t>Revelina Reyno</t>
  </si>
  <si>
    <t>7/4/2018 9:45:35 PM</t>
  </si>
  <si>
    <t>298601</t>
  </si>
  <si>
    <t>9234190794</t>
  </si>
  <si>
    <t>Adapter, FA - Comms, regional accent, Sentence cons, SVA issues; cannot express himself in english properly</t>
  </si>
  <si>
    <t>Dela Rosa</t>
  </si>
  <si>
    <t>Glenndon Paulle</t>
  </si>
  <si>
    <t>glenndonkaquilala@gmail.com</t>
  </si>
  <si>
    <t>7/4/2018 10:16:06 AM</t>
  </si>
  <si>
    <t>298283</t>
  </si>
  <si>
    <t>09977241876</t>
  </si>
  <si>
    <t>Adapter, can converse but has a lot of grammar issues; sentence cons; stuttering; struggling to organize her thoughts</t>
  </si>
  <si>
    <t>Pechayco</t>
  </si>
  <si>
    <t>Castillan</t>
  </si>
  <si>
    <t>pechaycokimberly@gmail.com</t>
  </si>
  <si>
    <t>Emilita Pechayco</t>
  </si>
  <si>
    <t>Service Crew, Medical Transcriptionist</t>
  </si>
  <si>
    <t>7/4/2018 11:10:35 AM</t>
  </si>
  <si>
    <t>298305</t>
  </si>
  <si>
    <t>9066168172</t>
  </si>
  <si>
    <t>Emilita</t>
  </si>
  <si>
    <t xml:space="preserve">Emilita Pechayco; </t>
  </si>
  <si>
    <t xml:space="preserve">09050269544; </t>
  </si>
  <si>
    <t>Starter, FA - Comms, speaks in vernacular, thought organization; cannot construct sentences very well.</t>
  </si>
  <si>
    <t>Casco</t>
  </si>
  <si>
    <t>Rica</t>
  </si>
  <si>
    <t>Guerrero</t>
  </si>
  <si>
    <t>ricagererocasco@gmail.com</t>
  </si>
  <si>
    <t>Arlette Casco</t>
  </si>
  <si>
    <t>7/4/2018 12:03:25 PM</t>
  </si>
  <si>
    <t>298351</t>
  </si>
  <si>
    <t>09212322776</t>
  </si>
  <si>
    <t xml:space="preserve">Arlette Casco; </t>
  </si>
  <si>
    <t xml:space="preserve">09099022287; </t>
  </si>
  <si>
    <t>Adapter, FA - Comms, regional accent, poor sentence cons</t>
  </si>
  <si>
    <t>Guballo</t>
  </si>
  <si>
    <t>Madolid</t>
  </si>
  <si>
    <t>jessamaeguball10@gmail.com</t>
  </si>
  <si>
    <t>7/4/2018 1:04:25 PM</t>
  </si>
  <si>
    <t>298380</t>
  </si>
  <si>
    <t>09101040728</t>
  </si>
  <si>
    <t>Adapter; CG; poor comms; gropes for words; local accent; thought org; pronunciation issues</t>
  </si>
  <si>
    <t>Dalapo</t>
  </si>
  <si>
    <t>Chris</t>
  </si>
  <si>
    <t>Duna</t>
  </si>
  <si>
    <t>cjaena0917@gmail.com</t>
  </si>
  <si>
    <t>Rey Dalapo</t>
  </si>
  <si>
    <t>Mcdonald's</t>
  </si>
  <si>
    <t>7/4/2018 2:27:23 PM</t>
  </si>
  <si>
    <t>298439</t>
  </si>
  <si>
    <t>09500533502</t>
  </si>
  <si>
    <t xml:space="preserve">Rey Dalapo; </t>
  </si>
  <si>
    <t xml:space="preserve">09474003526; </t>
  </si>
  <si>
    <t>Adapter; poor comms, speaks in vernacular; comprehension issues; limited vocabulary</t>
  </si>
  <si>
    <t>Ma. Pamela</t>
  </si>
  <si>
    <t>Retes</t>
  </si>
  <si>
    <t>ryspam019@gmail.com</t>
  </si>
  <si>
    <t>Sandra Reyes</t>
  </si>
  <si>
    <t>7/4/2018 2:52:38 PM</t>
  </si>
  <si>
    <t>298457</t>
  </si>
  <si>
    <t>09758709751</t>
  </si>
  <si>
    <t>639758709751</t>
  </si>
  <si>
    <t xml:space="preserve">Sandra Reyes; </t>
  </si>
  <si>
    <t xml:space="preserve">09099380341; </t>
  </si>
  <si>
    <t>NI - Post, candidate is applying for an IT Help Desk, not open for Agent position</t>
  </si>
  <si>
    <t>Judilla</t>
  </si>
  <si>
    <t>johnbertgggg@gmail.com</t>
  </si>
  <si>
    <t xml:space="preserve">Jean Gregorio </t>
  </si>
  <si>
    <t>7/4/2018 5:17:56 PM</t>
  </si>
  <si>
    <t>298530</t>
  </si>
  <si>
    <t>9958558394</t>
  </si>
  <si>
    <t xml:space="preserve">Jean Gregorio ; </t>
  </si>
  <si>
    <t xml:space="preserve">09755578590; </t>
  </si>
  <si>
    <t>Starter, poor comms, sentence cons, thought org, SVA issues</t>
  </si>
  <si>
    <t>Angelica Mar</t>
  </si>
  <si>
    <t>gelisantos15@gmail.com</t>
  </si>
  <si>
    <t>Armie Juevesano</t>
  </si>
  <si>
    <t>7/4/2018 5:38:18 PM</t>
  </si>
  <si>
    <t>298535</t>
  </si>
  <si>
    <t>9358707258</t>
  </si>
  <si>
    <t>Juevesano</t>
  </si>
  <si>
    <t>Armie</t>
  </si>
  <si>
    <t xml:space="preserve">Armie Juevesano; </t>
  </si>
  <si>
    <t xml:space="preserve">09555511261; </t>
  </si>
  <si>
    <t>Sh3, handled Local Account for 4 years, poor comms, speaks in vernacular, thick local accent (approved by Wynton)</t>
  </si>
  <si>
    <t>Memije</t>
  </si>
  <si>
    <t xml:space="preserve">Neil Anthony </t>
  </si>
  <si>
    <t>Gascon</t>
  </si>
  <si>
    <t>neilejimem29@gmail.com</t>
  </si>
  <si>
    <t>Janice Memije</t>
  </si>
  <si>
    <t>PLDT, Smart</t>
  </si>
  <si>
    <t>7/4/2018 5:58:38 PM</t>
  </si>
  <si>
    <t>298541</t>
  </si>
  <si>
    <t>09957830446</t>
  </si>
  <si>
    <t>Josefina</t>
  </si>
  <si>
    <t>Lumbres</t>
  </si>
  <si>
    <t xml:space="preserve">Janice Memije; </t>
  </si>
  <si>
    <t xml:space="preserve">09367492772; </t>
  </si>
  <si>
    <t>candidate was interviewed by Marlon last Monday, 7/2; FA - Comms</t>
  </si>
  <si>
    <t>Convergys PayPal CSR Jan2018-Apr2018=4mos RFL:went abroad for a family reunion; tried to file an immediate resignation but it was not approved so he went AWOL</t>
  </si>
  <si>
    <t>Ravago</t>
  </si>
  <si>
    <t>Abe</t>
  </si>
  <si>
    <t>richard.ravago@yahoo.com</t>
  </si>
  <si>
    <t>Corazon Ravago</t>
  </si>
  <si>
    <t>Kenneth Arizcano</t>
  </si>
  <si>
    <t>7/5/2018 9:45:32 AM</t>
  </si>
  <si>
    <t>298609</t>
  </si>
  <si>
    <t>16P Tower 2, Celadon Park, Sta. Cruz, Manila</t>
  </si>
  <si>
    <t>333 East Calaguiman, Samal, Bataan</t>
  </si>
  <si>
    <t>0926-068-1926</t>
  </si>
  <si>
    <t>Applicant Referral</t>
  </si>
  <si>
    <t>Kenneth Arriesgado</t>
  </si>
  <si>
    <t xml:space="preserve">Mapua Institute of Technology; Mapua Institute of Technology; </t>
  </si>
  <si>
    <t xml:space="preserve">High School Graduate; High School Graduate; </t>
  </si>
  <si>
    <t xml:space="preserve">Sta. Cruz, Manila; Intramuros, Manila; </t>
  </si>
  <si>
    <t xml:space="preserve">03/31/1992; 04/01/1997; </t>
  </si>
  <si>
    <t xml:space="preserve">Convergys; Rogers Communications; Davis + Henderson; EXPERICA; </t>
  </si>
  <si>
    <t xml:space="preserve">Manila, Philippines; Ontario, Canada; Ontario, Canada; Ontario, Canada; </t>
  </si>
  <si>
    <t xml:space="preserve">Customer Service; Customer Service; Customer Service; Workforce; </t>
  </si>
  <si>
    <t xml:space="preserve">01/15/2018; 03/18/2013; 07/01/2011; 11/15/2010; </t>
  </si>
  <si>
    <t xml:space="preserve">04/30/2018; 02/19/2016; 03/15/2013; 02/28/2011; </t>
  </si>
  <si>
    <t xml:space="preserve">Family Reasons; Others; Career Growth; End of Contract; </t>
  </si>
  <si>
    <t xml:space="preserve">Abe </t>
  </si>
  <si>
    <t xml:space="preserve">Corazon Ravago; </t>
  </si>
  <si>
    <t xml:space="preserve">0929-8464419; </t>
  </si>
  <si>
    <t xml:space="preserve">Regan Bernabe; Kenneth Arriesgado; Louie Elbo; Kenneth Arriesgado; </t>
  </si>
  <si>
    <t xml:space="preserve">0949-887-2204; 0927-866-4653; 0917-538-4217; 0927-866-4653; </t>
  </si>
  <si>
    <t xml:space="preserve">Good comms; assoc grad; can start ASAP; Teletech T-Mobile CSR/sales 26mos, Stream Global Dish 18mos, Convergys AT&amp;T CSR 5mos </t>
  </si>
  <si>
    <t>Avellano</t>
  </si>
  <si>
    <t>Maria Angelica</t>
  </si>
  <si>
    <t>Emocling</t>
  </si>
  <si>
    <t>mariaavellano@rocket.com</t>
  </si>
  <si>
    <t>Allan Mark Roa</t>
  </si>
  <si>
    <t>Kristian David De Leon</t>
  </si>
  <si>
    <t>7/5/2018 9:54:59 AM</t>
  </si>
  <si>
    <t>298610</t>
  </si>
  <si>
    <t>158 Ilocos sur st Bago Bantay, Qc</t>
  </si>
  <si>
    <t>10/05/1988</t>
  </si>
  <si>
    <t>09566598118</t>
  </si>
  <si>
    <t>mariaavellano1005@gmail.com</t>
  </si>
  <si>
    <t>04-1780358-6</t>
  </si>
  <si>
    <t>249-197-110-000</t>
  </si>
  <si>
    <t>08-050635793-8</t>
  </si>
  <si>
    <t>1090-0017-114</t>
  </si>
  <si>
    <t>mariaaavellano@rocketmail.com</t>
  </si>
  <si>
    <t xml:space="preserve">St Augustine School Of Nursing; </t>
  </si>
  <si>
    <t xml:space="preserve">Practical Nursing; </t>
  </si>
  <si>
    <t xml:space="preserve">05/18/2012; </t>
  </si>
  <si>
    <t xml:space="preserve">Teletech; Stream Global; Convergys; Asian Therapeutics Inc; Shindengen Philippines; </t>
  </si>
  <si>
    <t xml:space="preserve">16fl Gateway Tower, Araneta Cubao, Quezon City; 6th flr Sm North Edsa Annex bldg. Quezon City; Delta D building Up technohub, Diliman, Quezon City; Ortigas, Quezon City; Calamba, Laguna; </t>
  </si>
  <si>
    <t xml:space="preserve">(049)5493146; </t>
  </si>
  <si>
    <t xml:space="preserve">Agent; Agent; Agent; Agent; Non-agent; </t>
  </si>
  <si>
    <t xml:space="preserve">Customer Service; Customer Service; Customer Service; Sales; Quality; </t>
  </si>
  <si>
    <t xml:space="preserve">T-Mobile; Dish Network; AT&amp;T; Osim; </t>
  </si>
  <si>
    <t xml:space="preserve">04/17/2016; 10/07/2013; 04/01/2013; 07/01/2008; 06/01/2006; </t>
  </si>
  <si>
    <t xml:space="preserve">06/30/2018; 02/15/2016; 09/01/2013; 04/01/2010; 04/01/2007; </t>
  </si>
  <si>
    <t xml:space="preserve">Account Pulled Out; Career Growth; End of Contract; Others; Proximity; </t>
  </si>
  <si>
    <t xml:space="preserve">24000; 20000; 16000; 20000; 15000; </t>
  </si>
  <si>
    <t xml:space="preserve">free meal, Hmo, insurance and apparels; ; ; ; ; </t>
  </si>
  <si>
    <t>Nardo</t>
  </si>
  <si>
    <t xml:space="preserve">Carl Henson Jr; Don King Batac; Mark Palo; Kristian David De Leon; </t>
  </si>
  <si>
    <t xml:space="preserve">Operations Manager; Director; Operations Manager; CSR; </t>
  </si>
  <si>
    <t xml:space="preserve">Teletech; Usana Health Sciences; Stream Global - Dish network; VXI Quezon Ciy site; </t>
  </si>
  <si>
    <t xml:space="preserve">09175915908; 0917535530; 09985764124; ; </t>
  </si>
  <si>
    <t xml:space="preserve">Moved from JobId:153 by Jan.Pintason@vxi.com(Jan.Pintason@vxi.com); Good comms; assoc grad; can start ASAP; Teletech T-Mobile CSR/sales 26mos, Stream Global Dish 18mos, Convergys AT&amp;T CSR 5mos (Hillarie.Reyes@vxi.com); For DTV ACE(Hillarie.Reyes@vxi.com); </t>
  </si>
  <si>
    <t>Pron lapses; lacks in spontaneity; poor sentence construction; local accent; dead airs</t>
  </si>
  <si>
    <t>Velizario</t>
  </si>
  <si>
    <t>Jelliah</t>
  </si>
  <si>
    <t>Mundo</t>
  </si>
  <si>
    <t>jelliahmundo@gmail.com</t>
  </si>
  <si>
    <t>Jelliah Velizario</t>
  </si>
  <si>
    <t>Jerry Velizario</t>
  </si>
  <si>
    <t>Roderick Vergara</t>
  </si>
  <si>
    <t>7/5/2018 9:36:44 AM</t>
  </si>
  <si>
    <t>298611</t>
  </si>
  <si>
    <t>#160 Purok 1 Sucol Calumpit, Bulacan</t>
  </si>
  <si>
    <t>04/03/2000</t>
  </si>
  <si>
    <t>09979272393</t>
  </si>
  <si>
    <t>@jeeleey</t>
  </si>
  <si>
    <t>210353</t>
  </si>
  <si>
    <t>Roderick V. Vergara Jr.</t>
  </si>
  <si>
    <t xml:space="preserve">Lord's Angels Montessori School Inc.; </t>
  </si>
  <si>
    <t xml:space="preserve">Accountancy and Business Management; </t>
  </si>
  <si>
    <t>Ma. Elaine</t>
  </si>
  <si>
    <t>Dela Pena</t>
  </si>
  <si>
    <t xml:space="preserve">Joseph Bingbong Gutierrez; Roderick Vergara Jr.; </t>
  </si>
  <si>
    <t xml:space="preserve">Teacher; TSR; </t>
  </si>
  <si>
    <t xml:space="preserve">Lord's Angels Montessori School Inc.; VXI; </t>
  </si>
  <si>
    <t xml:space="preserve">09266921654; 09654362962; </t>
  </si>
  <si>
    <t xml:space="preserve"> poor sentence construction; local accent; Pron lapses; lacks in spontaneity;</t>
  </si>
  <si>
    <t>Mary Antonete</t>
  </si>
  <si>
    <t>De Martin</t>
  </si>
  <si>
    <t>annie_mortel@yahoo.com</t>
  </si>
  <si>
    <t>maryantonetemortel@yahoo.com</t>
  </si>
  <si>
    <t>Josephine Mortel</t>
  </si>
  <si>
    <t>7/5/2018 10:15:53 AM</t>
  </si>
  <si>
    <t>mortel</t>
  </si>
  <si>
    <t>mary antonete</t>
  </si>
  <si>
    <t>de martin</t>
  </si>
  <si>
    <t>298612</t>
  </si>
  <si>
    <t>barangay batasan hills, quezon city</t>
  </si>
  <si>
    <t>oriental mindoro</t>
  </si>
  <si>
    <t>09/06/1996</t>
  </si>
  <si>
    <t>El Nido</t>
  </si>
  <si>
    <t>09974865665</t>
  </si>
  <si>
    <t>anny_mortel@yahoo.com</t>
  </si>
  <si>
    <t>all about technical support</t>
  </si>
  <si>
    <t>job boards</t>
  </si>
  <si>
    <t>sittie</t>
  </si>
  <si>
    <t xml:space="preserve">john paul college; </t>
  </si>
  <si>
    <t xml:space="preserve">odiong,roxas,oriental mindoro; </t>
  </si>
  <si>
    <t xml:space="preserve">bachelor of science in computer engineering; </t>
  </si>
  <si>
    <t xml:space="preserve">04/03/2018; </t>
  </si>
  <si>
    <t>josephine</t>
  </si>
  <si>
    <t>tatoy</t>
  </si>
  <si>
    <t xml:space="preserve">josephine mortel; </t>
  </si>
  <si>
    <t xml:space="preserve">09384386595; </t>
  </si>
  <si>
    <t xml:space="preserve">lito leonardo; sittie; </t>
  </si>
  <si>
    <t xml:space="preserve">engineering department head; ; </t>
  </si>
  <si>
    <t xml:space="preserve">john paul college, roxas oriental mindoro; ; </t>
  </si>
  <si>
    <t xml:space="preserve">09198625435; ; </t>
  </si>
  <si>
    <t xml:space="preserve"> local accent; Pron lapses; lacks in spontaneity; poor sentence construction;</t>
  </si>
  <si>
    <t>Dadea</t>
  </si>
  <si>
    <t>Atuli</t>
  </si>
  <si>
    <t>smiledadea0405@gmail.com</t>
  </si>
  <si>
    <t>Ignacio Dadea</t>
  </si>
  <si>
    <t>Katherine Co</t>
  </si>
  <si>
    <t>7/5/2018 10:43:42 AM</t>
  </si>
  <si>
    <t>298613</t>
  </si>
  <si>
    <t>Malabon city</t>
  </si>
  <si>
    <t>legazpi city</t>
  </si>
  <si>
    <t>04/05/1998</t>
  </si>
  <si>
    <t>09772644947</t>
  </si>
  <si>
    <t>ismaelatulidadea</t>
  </si>
  <si>
    <t>16992</t>
  </si>
  <si>
    <t>katherine Allado</t>
  </si>
  <si>
    <t xml:space="preserve">Bico University; </t>
  </si>
  <si>
    <t xml:space="preserve">Legazpi city, Albay; </t>
  </si>
  <si>
    <t xml:space="preserve">AB Political Science; </t>
  </si>
  <si>
    <t>Salve</t>
  </si>
  <si>
    <t xml:space="preserve">Ignacio Dadea; </t>
  </si>
  <si>
    <t xml:space="preserve">09055387854; </t>
  </si>
  <si>
    <t>Jenalyn</t>
  </si>
  <si>
    <t>Sanorjo</t>
  </si>
  <si>
    <t>jhenvargas13@gmail.com</t>
  </si>
  <si>
    <t>vargasjenalyn138@yahoo.com</t>
  </si>
  <si>
    <t>Jerome Sanorjo</t>
  </si>
  <si>
    <t>7/5/2018 10:55:02 AM</t>
  </si>
  <si>
    <t>298616</t>
  </si>
  <si>
    <t>Blk 9 Lot 9 Southville 8a San Isidro Rodriguez Rizal</t>
  </si>
  <si>
    <t>Polangui, Albay</t>
  </si>
  <si>
    <t>06/13/1997</t>
  </si>
  <si>
    <t>09754593391</t>
  </si>
  <si>
    <t>00000</t>
  </si>
  <si>
    <t xml:space="preserve">Bicol University Polangui Campus; Polangui General Comprehensive High School; </t>
  </si>
  <si>
    <t xml:space="preserve">Polangui Albay; Polangui Albay; </t>
  </si>
  <si>
    <t xml:space="preserve">Information Technology; ; </t>
  </si>
  <si>
    <t xml:space="preserve">04/11/2018; 03/25/2014; </t>
  </si>
  <si>
    <t xml:space="preserve">Michelle A. Lo; Sheena Luz Refran; Ma. Fay Cantuangco; ; </t>
  </si>
  <si>
    <t xml:space="preserve">HRMO Chief; Instructor; Proffesor; ; </t>
  </si>
  <si>
    <t xml:space="preserve">DepEd division of Naga City; Bicol University ; Bicol University; ; </t>
  </si>
  <si>
    <t xml:space="preserve">09999966445; 09175218424; ; ; </t>
  </si>
  <si>
    <t>F VERSANT; Average comms; can start ASAP; grad; United Health Group in-house CSR 21mos, IBM United Healthcare CSR 26mos</t>
  </si>
  <si>
    <t>Winston Nikko</t>
  </si>
  <si>
    <t>nicoreyes216@gmail.com</t>
  </si>
  <si>
    <t>Winick Reyes</t>
  </si>
  <si>
    <t>Angeline Reyes</t>
  </si>
  <si>
    <t>7/5/2018 10:54:42 AM</t>
  </si>
  <si>
    <t>WInston Nikko</t>
  </si>
  <si>
    <t>298617</t>
  </si>
  <si>
    <t>19 Elga St. Tatalon QC</t>
  </si>
  <si>
    <t xml:space="preserve"> Calumpit Bulacan</t>
  </si>
  <si>
    <t>09778416385</t>
  </si>
  <si>
    <t>4108893</t>
  </si>
  <si>
    <t>nickreyes216@gmail.com</t>
  </si>
  <si>
    <t>winick reyes</t>
  </si>
  <si>
    <t xml:space="preserve">PLM; </t>
  </si>
  <si>
    <t xml:space="preserve">Bachelor in Masscommunication; </t>
  </si>
  <si>
    <t xml:space="preserve">04/20/2007; </t>
  </si>
  <si>
    <t xml:space="preserve">United Health Group; </t>
  </si>
  <si>
    <t xml:space="preserve">Technohub QC; </t>
  </si>
  <si>
    <t xml:space="preserve">5883200; </t>
  </si>
  <si>
    <t xml:space="preserve">03/03/2015; </t>
  </si>
  <si>
    <t xml:space="preserve">12/10/2017; </t>
  </si>
  <si>
    <t>Angeline</t>
  </si>
  <si>
    <t>Mangalonzo</t>
  </si>
  <si>
    <t xml:space="preserve">Kirk Alvin Awat; ; </t>
  </si>
  <si>
    <t xml:space="preserve">Far Eastern University; ; </t>
  </si>
  <si>
    <t xml:space="preserve">09778113954; ; </t>
  </si>
  <si>
    <t xml:space="preserve">Moved from JobId:153 by Canice.Zapanta@vxi.com(Canice.Zapanta@vxi.com); Average comms; can start ASAP; grad; United Health Group in-house CSR 21mos, IBM United Healthcare CSR 26mos(Hillarie.Reyes@vxi.com); For DTV(Hillarie.Reyes@vxi.com); </t>
  </si>
  <si>
    <t>F VERSANT</t>
  </si>
  <si>
    <t>low vocabs;  local accent; Pron lapses; lacks in spontaneity; poor sentence construction;</t>
  </si>
  <si>
    <t>Cejes</t>
  </si>
  <si>
    <t>erica.cejes30@gmail.com</t>
  </si>
  <si>
    <t>ces_erica20@yahoo.com</t>
  </si>
  <si>
    <t>Kristine V. Ces</t>
  </si>
  <si>
    <t>7/5/2018 10:46:01 AM</t>
  </si>
  <si>
    <t>298622</t>
  </si>
  <si>
    <t>0036 Area 1 family compd. karuhatan Valenzuela city</t>
  </si>
  <si>
    <t>06/20/1998</t>
  </si>
  <si>
    <t>09128860185</t>
  </si>
  <si>
    <t>erica.cejes@gmail.com</t>
  </si>
  <si>
    <t>34-7306283-4</t>
  </si>
  <si>
    <t>022005044735</t>
  </si>
  <si>
    <t>121216751999</t>
  </si>
  <si>
    <t>cejes_erica20@yahoo.com</t>
  </si>
  <si>
    <t xml:space="preserve">Access Computer College; Maysan National Highschool; </t>
  </si>
  <si>
    <t xml:space="preserve">C.M Recto Manila City; Maysan Road Valenzuela City; </t>
  </si>
  <si>
    <t xml:space="preserve">BS in Computer Science; ; </t>
  </si>
  <si>
    <t xml:space="preserve">05/30/2018; 07/04/2014; </t>
  </si>
  <si>
    <t>Cely</t>
  </si>
  <si>
    <t xml:space="preserve">Cely V. Cejes; </t>
  </si>
  <si>
    <t xml:space="preserve">09150389941; </t>
  </si>
  <si>
    <t xml:space="preserve">Annalyn D. Lico; ; </t>
  </si>
  <si>
    <t xml:space="preserve">CCTV cleck; ; </t>
  </si>
  <si>
    <t xml:space="preserve">union bank; ; </t>
  </si>
  <si>
    <t xml:space="preserve">09356025273; ; </t>
  </si>
  <si>
    <t>short answers; Pron lapses; lacks in spontaneity; low vocabs;  local accent; poor sentence construction;</t>
  </si>
  <si>
    <t>Gamul</t>
  </si>
  <si>
    <t>Geza</t>
  </si>
  <si>
    <t>Estilloso</t>
  </si>
  <si>
    <t>bebegg04@gmail.com</t>
  </si>
  <si>
    <t>j.gamul@yahoo.com</t>
  </si>
  <si>
    <t>Jeszel Flores</t>
  </si>
  <si>
    <t>Ian Paolo Trinidad</t>
  </si>
  <si>
    <t>ATT Blue HPI 1</t>
  </si>
  <si>
    <t>7/5/2018 11:07:50 AM</t>
  </si>
  <si>
    <t>298625</t>
  </si>
  <si>
    <t>38P MArvex Drive Balintawak Q.C.</t>
  </si>
  <si>
    <t>Tuguis, Looc, Romblon</t>
  </si>
  <si>
    <t>ROMBLON</t>
  </si>
  <si>
    <t>Ganassi</t>
  </si>
  <si>
    <t>Romblon</t>
  </si>
  <si>
    <t>09460028446</t>
  </si>
  <si>
    <t xml:space="preserve">                           34-3919479-1</t>
  </si>
  <si>
    <t xml:space="preserve"> 09-202021169-7</t>
  </si>
  <si>
    <t xml:space="preserve">Recto, Manila; </t>
  </si>
  <si>
    <t xml:space="preserve">Gezel-Ann Gamul Flores; </t>
  </si>
  <si>
    <t xml:space="preserve">09095411245; </t>
  </si>
  <si>
    <t xml:space="preserve">Gerald Sabigan; Lucila Miñon; </t>
  </si>
  <si>
    <t xml:space="preserve">Technical Assistant; Customer Service Associate; </t>
  </si>
  <si>
    <t xml:space="preserve">Quezon City; LBC/Quezon City; </t>
  </si>
  <si>
    <t xml:space="preserve">09075146145; 09076220677; </t>
  </si>
  <si>
    <t>Pron lapses; lacks in spontaneity; low vocabs;  local accent; poor sentence construction;</t>
  </si>
  <si>
    <t>Ramo</t>
  </si>
  <si>
    <t>Izar</t>
  </si>
  <si>
    <t>Llorca</t>
  </si>
  <si>
    <t>izarlramo@yahoo.com</t>
  </si>
  <si>
    <t>Rosalie  Briones</t>
  </si>
  <si>
    <t>Loads Coordinator</t>
  </si>
  <si>
    <t>7/5/2018 11:04:57 AM</t>
  </si>
  <si>
    <t>RAMO</t>
  </si>
  <si>
    <t>IZAR</t>
  </si>
  <si>
    <t>LLORCA</t>
  </si>
  <si>
    <t>298630</t>
  </si>
  <si>
    <t>1041 LEO ST. SAMPALOC, MANILA</t>
  </si>
  <si>
    <t>5507</t>
  </si>
  <si>
    <t>PUNTA LOOC ROMBLON</t>
  </si>
  <si>
    <t>09086147487</t>
  </si>
  <si>
    <t>09458340708</t>
  </si>
  <si>
    <t>3425248033</t>
  </si>
  <si>
    <t>940935053</t>
  </si>
  <si>
    <t>010516735673</t>
  </si>
  <si>
    <t>121007217948</t>
  </si>
  <si>
    <t xml:space="preserve">ROMBLON STATE UNIVERSITY; </t>
  </si>
  <si>
    <t xml:space="preserve">ODIONGAN, ROMBLON; </t>
  </si>
  <si>
    <t xml:space="preserve">BS INFORMATION TECHNOLOGY; </t>
  </si>
  <si>
    <t xml:space="preserve">03/04/2005; </t>
  </si>
  <si>
    <t xml:space="preserve">BANK OF MAKATI INC.; </t>
  </si>
  <si>
    <t xml:space="preserve">44 G. PUYAT SN ISIDRO, MAKATI CITY; </t>
  </si>
  <si>
    <t xml:space="preserve">8890000; </t>
  </si>
  <si>
    <t xml:space="preserve">07/25/2011; </t>
  </si>
  <si>
    <t xml:space="preserve">10/24/2017; </t>
  </si>
  <si>
    <t xml:space="preserve">14800; </t>
  </si>
  <si>
    <t>CELINA</t>
  </si>
  <si>
    <t>SOLIVEN</t>
  </si>
  <si>
    <t xml:space="preserve">ROSALIE D. BRIONES; </t>
  </si>
  <si>
    <t xml:space="preserve">09084912789; </t>
  </si>
  <si>
    <t xml:space="preserve">NIÑO PINEDA; RINEL C. BATA; </t>
  </si>
  <si>
    <t xml:space="preserve">SUPERVISOR; CSR; </t>
  </si>
  <si>
    <t xml:space="preserve">BANK OF MAKATI; N/A; </t>
  </si>
  <si>
    <t xml:space="preserve">8890000; 09430802929; </t>
  </si>
  <si>
    <t>heavy fillers; pron lapses; low vocabs; lacks in spontaneity; poor sentence construction</t>
  </si>
  <si>
    <t>sherie_gem217@yahoo.com</t>
  </si>
  <si>
    <t>shecruz96@yahoo.com</t>
  </si>
  <si>
    <t>Lilia P. Cruz</t>
  </si>
  <si>
    <t>Trade Assistant</t>
  </si>
  <si>
    <t>Mark Glenn Luris</t>
  </si>
  <si>
    <t>7/5/2018 11:34:31 AM</t>
  </si>
  <si>
    <t xml:space="preserve">Sheila Marie </t>
  </si>
  <si>
    <t>298632</t>
  </si>
  <si>
    <t>86 Linaw St. Brgy Siena Qc</t>
  </si>
  <si>
    <t>09171401702</t>
  </si>
  <si>
    <t>3405802460</t>
  </si>
  <si>
    <t>248605730</t>
  </si>
  <si>
    <t>03-050360076-1</t>
  </si>
  <si>
    <t>1070-0209-8126</t>
  </si>
  <si>
    <t>Not toxic account</t>
  </si>
  <si>
    <t>HR No. 220113</t>
  </si>
  <si>
    <t xml:space="preserve">546 M.V Delos Santos Street, Sampaloc Manila; </t>
  </si>
  <si>
    <t xml:space="preserve">Bachelor of Bus. Admin Major in Mgt; </t>
  </si>
  <si>
    <t xml:space="preserve">03/31/2007; </t>
  </si>
  <si>
    <t xml:space="preserve">BSB Junrose Autoparts Corp; </t>
  </si>
  <si>
    <t xml:space="preserve">1933 Felix Huertas  St., Tayuman Sta. Cruz Manila; </t>
  </si>
  <si>
    <t xml:space="preserve">06/20/2016; </t>
  </si>
  <si>
    <t xml:space="preserve">13000; </t>
  </si>
  <si>
    <t xml:space="preserve">Dohn Consuelo Gamboa; Ma. Diannara Pimentel; </t>
  </si>
  <si>
    <t xml:space="preserve">HR-Specialist; Trade Assistant; </t>
  </si>
  <si>
    <t xml:space="preserve">BSB Group; BSB Junrose Autoparts Corp; </t>
  </si>
  <si>
    <t xml:space="preserve">7325181; 7325181; </t>
  </si>
  <si>
    <t>Pron lapses;  poor sentence construction; lacks in spontaneity; low vocabs;  local accent;</t>
  </si>
  <si>
    <t>Romelyn</t>
  </si>
  <si>
    <t>Mejias</t>
  </si>
  <si>
    <t>romeangels15@gmail.com</t>
  </si>
  <si>
    <t>romelyn.sales7@facebook.com</t>
  </si>
  <si>
    <t>Flordeliz Mejias</t>
  </si>
  <si>
    <t>7/5/2018 11:36:47 AM</t>
  </si>
  <si>
    <t>298641</t>
  </si>
  <si>
    <t>Pinagsalaban Taal, Bocaue Bulacan</t>
  </si>
  <si>
    <t>09058612353</t>
  </si>
  <si>
    <t>09362676260</t>
  </si>
  <si>
    <t xml:space="preserve">Others </t>
  </si>
  <si>
    <t>IT Staff</t>
  </si>
  <si>
    <t>Ms. Raschelle</t>
  </si>
  <si>
    <t xml:space="preserve">Bulacan Agricultural State College; </t>
  </si>
  <si>
    <t xml:space="preserve">Pinaod San Ildefonso, Bulacan; </t>
  </si>
  <si>
    <t xml:space="preserve">WILBES and WILCRIS Trading; </t>
  </si>
  <si>
    <t xml:space="preserve">Tondo Manila; </t>
  </si>
  <si>
    <t xml:space="preserve">07/30/2016; </t>
  </si>
  <si>
    <t xml:space="preserve">7,000; </t>
  </si>
  <si>
    <t>Avelina</t>
  </si>
  <si>
    <t>Jomao-as</t>
  </si>
  <si>
    <t xml:space="preserve">Michelle Cortez; ; </t>
  </si>
  <si>
    <t xml:space="preserve">Program Chairman, IT Head; ; </t>
  </si>
  <si>
    <t xml:space="preserve">Bulacan Agricultural State College; ; </t>
  </si>
  <si>
    <t xml:space="preserve">09054603112; ; </t>
  </si>
  <si>
    <t>Pron lapses; lacks in spontaneity; low vocabs;  local accent; poor sentence construction;left Sitel because he was failing the metrics</t>
  </si>
  <si>
    <t>Belleza</t>
  </si>
  <si>
    <t>Laurence Royce</t>
  </si>
  <si>
    <t>Soabas</t>
  </si>
  <si>
    <t>renzbelleza16@yahoo.com</t>
  </si>
  <si>
    <t>Rodelia Belleza</t>
  </si>
  <si>
    <t>7/5/2018 11:25:31 AM</t>
  </si>
  <si>
    <t xml:space="preserve">Laurence Royce </t>
  </si>
  <si>
    <t xml:space="preserve">Soabas </t>
  </si>
  <si>
    <t>298635</t>
  </si>
  <si>
    <t>1093 Karen Avenue Tañada Subdivision</t>
  </si>
  <si>
    <t>08/09/1996</t>
  </si>
  <si>
    <t>09758259558</t>
  </si>
  <si>
    <t>8767601</t>
  </si>
  <si>
    <t>34-7212999-8</t>
  </si>
  <si>
    <t>342-962-402-000</t>
  </si>
  <si>
    <t>121214524851</t>
  </si>
  <si>
    <t xml:space="preserve">Samson Road Caloocan City; </t>
  </si>
  <si>
    <t xml:space="preserve">04/27/2017; </t>
  </si>
  <si>
    <t xml:space="preserve">Virgin Media Inbound ; </t>
  </si>
  <si>
    <t xml:space="preserve">11/24/2017; </t>
  </si>
  <si>
    <t>Rodelea</t>
  </si>
  <si>
    <t xml:space="preserve">Jezza San Miguel ; ; </t>
  </si>
  <si>
    <t xml:space="preserve">Data Anlysis; ; </t>
  </si>
  <si>
    <t xml:space="preserve">Accenture ; ; </t>
  </si>
  <si>
    <t xml:space="preserve">099561504278; ; </t>
  </si>
  <si>
    <t>Convergys Dish TSR Feb2017-Apr2018=11mos RFL:was supposed to put up a business but it did not work|went AWOL</t>
  </si>
  <si>
    <t>Palustre</t>
  </si>
  <si>
    <t>Royzaldy</t>
  </si>
  <si>
    <t>Amaro</t>
  </si>
  <si>
    <t>royzaldy.palustre@gmail.com</t>
  </si>
  <si>
    <t>shikuichi01@gmail.com</t>
  </si>
  <si>
    <t>Layann Lacno</t>
  </si>
  <si>
    <t>7/5/2018 11:18:48 AM</t>
  </si>
  <si>
    <t>298637</t>
  </si>
  <si>
    <t>41 North Diversion Road, Brgy. Unang Sigaw, Camachile, Quezon City</t>
  </si>
  <si>
    <t>3007</t>
  </si>
  <si>
    <t>Purok 3, Paterio Franco St., Cambaog, Bustos, Bulacan</t>
  </si>
  <si>
    <t>08/29/1990</t>
  </si>
  <si>
    <t>09752031478</t>
  </si>
  <si>
    <t>3413116009</t>
  </si>
  <si>
    <t>433240798000</t>
  </si>
  <si>
    <t>220001223690</t>
  </si>
  <si>
    <t>121083982762</t>
  </si>
  <si>
    <t>Application through Advertisement</t>
  </si>
  <si>
    <t xml:space="preserve">Global Reciprocal Colleges; </t>
  </si>
  <si>
    <t xml:space="preserve">Rizal Ave, cor, 9th Ave, Grace Park, Quezon City; </t>
  </si>
  <si>
    <t xml:space="preserve">BSBA-HRDM; </t>
  </si>
  <si>
    <t xml:space="preserve">04/20/2013; </t>
  </si>
  <si>
    <t xml:space="preserve">Convergys; Projen; </t>
  </si>
  <si>
    <t xml:space="preserve">6th Flr, Annex Bldg, SM North EDSA, Quezon City; Quirino Highway, Balumbato, Quezon City; </t>
  </si>
  <si>
    <t xml:space="preserve">09174629311; 09164273194; </t>
  </si>
  <si>
    <t xml:space="preserve">Technical Support; Others ; </t>
  </si>
  <si>
    <t xml:space="preserve">02/20/2017; 04/08/2016; </t>
  </si>
  <si>
    <t xml:space="preserve">04/25/2018; 12/30/2016; </t>
  </si>
  <si>
    <t xml:space="preserve">AWOL; Career Growth; </t>
  </si>
  <si>
    <t xml:space="preserve">17000; 12000; </t>
  </si>
  <si>
    <t xml:space="preserve">4500; 2000; </t>
  </si>
  <si>
    <t>Lorie</t>
  </si>
  <si>
    <t>Tresreyes</t>
  </si>
  <si>
    <t xml:space="preserve">Lay-ann Lacno Palustre; </t>
  </si>
  <si>
    <t xml:space="preserve">09354761478; </t>
  </si>
  <si>
    <t xml:space="preserve">Erwin Bernadas; Paul Vicencio; Kevin; </t>
  </si>
  <si>
    <t xml:space="preserve">Team Leader; HR Manager; ; </t>
  </si>
  <si>
    <t xml:space="preserve">Convergys / 6th Flr, Annex Bldg, SM North EDSA, Quezon City; Quirino Highway, Balumbato, Quezon City; ; </t>
  </si>
  <si>
    <t xml:space="preserve">09174629311; 09164273194; ; </t>
  </si>
  <si>
    <t>No ccx; was having a lot of hard time expressing; not able to expound sentences; speaks in vernacular at times; fragmented</t>
  </si>
  <si>
    <t>John Dashiell</t>
  </si>
  <si>
    <t>Mamangon</t>
  </si>
  <si>
    <t>xxjhndshllxx@gmail.com</t>
  </si>
  <si>
    <t>johnkardashiell@yahoo.com</t>
  </si>
  <si>
    <t>Jennifer Dungo</t>
  </si>
  <si>
    <t>Veronica Lomotos</t>
  </si>
  <si>
    <t>7/5/2018 11:33:51 AM</t>
  </si>
  <si>
    <t>298619</t>
  </si>
  <si>
    <t>4853 Mannga St. San Vicente Ferrer Camarin Caloocan City</t>
  </si>
  <si>
    <t>4853 Mangga St. San Vicente Ferrer Camarin Caloocan City</t>
  </si>
  <si>
    <t>12/28/1999</t>
  </si>
  <si>
    <t>+639755776676</t>
  </si>
  <si>
    <t>2940239</t>
  </si>
  <si>
    <t xml:space="preserve">St. Augustine School Of Nursing College; </t>
  </si>
  <si>
    <t xml:space="preserve">JB Crystal Bldg., Quirino Highway , Lagro , Quezon City; </t>
  </si>
  <si>
    <t xml:space="preserve">Jennifer M. Dungo; </t>
  </si>
  <si>
    <t xml:space="preserve">+639266872781; </t>
  </si>
  <si>
    <t xml:space="preserve">Michael Factura; ; </t>
  </si>
  <si>
    <t xml:space="preserve">Data Encoder; ; </t>
  </si>
  <si>
    <t xml:space="preserve">Novaliches Police Station 4; ; </t>
  </si>
  <si>
    <t xml:space="preserve">+639122545864; ; </t>
  </si>
  <si>
    <t>jennylynignaci14@yahoo.com</t>
  </si>
  <si>
    <t>jennylyn morales</t>
  </si>
  <si>
    <t>Gloria Ignacio</t>
  </si>
  <si>
    <t>Waitress</t>
  </si>
  <si>
    <t>7/5/2018 11:34:40 AM</t>
  </si>
  <si>
    <t>298618</t>
  </si>
  <si>
    <t>1118</t>
  </si>
  <si>
    <t>Blk11 Lot30 Malipaka St. Maligaya Park Novaliches Quezon City</t>
  </si>
  <si>
    <t>Blk11 Lot30 Malipaka St. Maliagaya Park Novaliches Quezon City</t>
  </si>
  <si>
    <t>10/07/1994</t>
  </si>
  <si>
    <t>09568339467</t>
  </si>
  <si>
    <t>34-5968658-0</t>
  </si>
  <si>
    <t>485477760000</t>
  </si>
  <si>
    <t>03-025832945-3</t>
  </si>
  <si>
    <t>121171783117</t>
  </si>
  <si>
    <t>@jnnylynmrls</t>
  </si>
  <si>
    <t xml:space="preserve">Zabarte Subd. Novaliches Quezon City; </t>
  </si>
  <si>
    <t xml:space="preserve">Bachelor of Science in Hotel and Restaurant Management; </t>
  </si>
  <si>
    <t xml:space="preserve">04/28/2016; </t>
  </si>
  <si>
    <t xml:space="preserve">City of Dreams Manila; </t>
  </si>
  <si>
    <t xml:space="preserve">Paeanaque City; </t>
  </si>
  <si>
    <t xml:space="preserve">04/03/2017; </t>
  </si>
  <si>
    <t xml:space="preserve">03/08/2018; </t>
  </si>
  <si>
    <t xml:space="preserve">15,000; </t>
  </si>
  <si>
    <t>Demiao</t>
  </si>
  <si>
    <t xml:space="preserve">Gloria Ignacio; </t>
  </si>
  <si>
    <t xml:space="preserve">09101631063; </t>
  </si>
  <si>
    <t xml:space="preserve">Rainbow Garcia; ; </t>
  </si>
  <si>
    <t xml:space="preserve">Casino Dealer; ; </t>
  </si>
  <si>
    <t xml:space="preserve">City of Dreams manila - Paranaque City; ; </t>
  </si>
  <si>
    <t xml:space="preserve">09453056282; ; </t>
  </si>
  <si>
    <t>Balog</t>
  </si>
  <si>
    <t>John Lee</t>
  </si>
  <si>
    <t>Meres</t>
  </si>
  <si>
    <t>balogjohnlee@yahoo.com</t>
  </si>
  <si>
    <t>Joemar Coz</t>
  </si>
  <si>
    <t>7/5/2018 11:51:20 AM</t>
  </si>
  <si>
    <t>298645</t>
  </si>
  <si>
    <t>5211</t>
  </si>
  <si>
    <t>Bongabong, Oriental Mindoro</t>
  </si>
  <si>
    <t>09759144837</t>
  </si>
  <si>
    <t>15, 0000</t>
  </si>
  <si>
    <t xml:space="preserve">Innovative College of Science and Technology; </t>
  </si>
  <si>
    <t xml:space="preserve">Malitbog, Bongabong, Oriental Mindoro; </t>
  </si>
  <si>
    <t xml:space="preserve">03/23/2018; </t>
  </si>
  <si>
    <t xml:space="preserve">Analyn </t>
  </si>
  <si>
    <t xml:space="preserve">Joemar H. Coz; </t>
  </si>
  <si>
    <t xml:space="preserve">Teacher; </t>
  </si>
  <si>
    <t xml:space="preserve">09172026160; </t>
  </si>
  <si>
    <t xml:space="preserve">Joemar H. Coz; ; </t>
  </si>
  <si>
    <t xml:space="preserve">Public School Teacher; ; </t>
  </si>
  <si>
    <t xml:space="preserve">Labasan National High School; ; </t>
  </si>
  <si>
    <t xml:space="preserve">09172026160; ; </t>
  </si>
  <si>
    <t>Candidate wants to think about the offer first; not that comfortable with the offer; asking is 25-30K; no ccx; good comm skills; showed low level of commitment during  the interview</t>
  </si>
  <si>
    <t>Lemuel Louise</t>
  </si>
  <si>
    <t>lp_sevilla21@yahoo.com</t>
  </si>
  <si>
    <t>lemuel louise pineda sevilla</t>
  </si>
  <si>
    <t>Lourdes Pineda</t>
  </si>
  <si>
    <t>Operations Officer</t>
  </si>
  <si>
    <t>52mos</t>
  </si>
  <si>
    <t>7/5/2018 12:06:43 PM</t>
  </si>
  <si>
    <t>298649</t>
  </si>
  <si>
    <t>Amatista St., San Andres Bukid Manila</t>
  </si>
  <si>
    <t>4026</t>
  </si>
  <si>
    <t>D1 block 8 lot 1 Pontiac St., Mercado Village Sta Rosa Laguna</t>
  </si>
  <si>
    <t>07/12/1990</t>
  </si>
  <si>
    <t>09999973587</t>
  </si>
  <si>
    <t>34-0532071-9</t>
  </si>
  <si>
    <t>428-319-523-000</t>
  </si>
  <si>
    <t>03-051018453-6</t>
  </si>
  <si>
    <t>121037635346</t>
  </si>
  <si>
    <t xml:space="preserve">Far Eastern University; Nasugbu Christian Faith Academy; </t>
  </si>
  <si>
    <t xml:space="preserve">Nicanor Reyes St. Sampaloc Manila; Nasugbu Batangas; </t>
  </si>
  <si>
    <t xml:space="preserve">Marketing Management; ; </t>
  </si>
  <si>
    <t xml:space="preserve">04/20/2012; 04/25/2007; </t>
  </si>
  <si>
    <t xml:space="preserve">Triple Excellence Marketing Services Inc; Mobile Future Inc; Philippe Gadgets &amp; Accesories; </t>
  </si>
  <si>
    <t xml:space="preserve">San Andres Bukid Manila; Ortigas Pasig City; West Ave. Quezon City; </t>
  </si>
  <si>
    <t xml:space="preserve">Non-agent; Agent; Non-agent; </t>
  </si>
  <si>
    <t xml:space="preserve">Operations; Sales; Training; </t>
  </si>
  <si>
    <t xml:space="preserve">Multi-national Accounts; Abenson's/Anson's accounts; </t>
  </si>
  <si>
    <t xml:space="preserve">04/20/2015; 02/20/2014; 09/17/2012; </t>
  </si>
  <si>
    <t xml:space="preserve">04/28/2018; 09/30/2014; 05/27/2013; </t>
  </si>
  <si>
    <t xml:space="preserve">Management; Career Growth; Personal Reasons; </t>
  </si>
  <si>
    <t xml:space="preserve">30000; 22000; 17000; </t>
  </si>
  <si>
    <t xml:space="preserve">medical, dental etc.; ; ; </t>
  </si>
  <si>
    <t xml:space="preserve">Lourdes Sevilla; </t>
  </si>
  <si>
    <t xml:space="preserve">09987927819; </t>
  </si>
  <si>
    <t xml:space="preserve">Ronnie Roldan; Greg Trivinio; Marlon Gonzales; ; </t>
  </si>
  <si>
    <t xml:space="preserve">Commercial Business Director; Sales Manager; Marketing Manager; ; </t>
  </si>
  <si>
    <t xml:space="preserve">Triple Excellence Marketing Services Inc. / San Andres Bukid Manila; Mobile Future Inc; Triple Excellence Marketing Services Inc. / San Andres Bukid Manila; ; </t>
  </si>
  <si>
    <t xml:space="preserve">09178906248; 09063228493; 09175432351; ; </t>
  </si>
  <si>
    <t>thick local accent, SVA errors and tense lapses; poor sentence construction, had a hard time expressing sel</t>
  </si>
  <si>
    <t>Ching</t>
  </si>
  <si>
    <t>John Sen Rafael</t>
  </si>
  <si>
    <t>Torio</t>
  </si>
  <si>
    <t>chingrafael14@gmail.com</t>
  </si>
  <si>
    <t>Rafael Torio Ching</t>
  </si>
  <si>
    <t>John Renz Ching</t>
  </si>
  <si>
    <t>IT Assistant</t>
  </si>
  <si>
    <t>7/5/2018 12:08:03 PM</t>
  </si>
  <si>
    <t>298653</t>
  </si>
  <si>
    <t>1121</t>
  </si>
  <si>
    <t>4696 litex road brgy commonwealth quezon city</t>
  </si>
  <si>
    <t>09773945148</t>
  </si>
  <si>
    <t>34-4840600-1</t>
  </si>
  <si>
    <t>319-699-781-000</t>
  </si>
  <si>
    <t>1211-3124-1406</t>
  </si>
  <si>
    <t>johnsenrafael</t>
  </si>
  <si>
    <t>IT related Position</t>
  </si>
  <si>
    <t>VXI facebook job posting</t>
  </si>
  <si>
    <t xml:space="preserve">Quezon City Polytechnic University; </t>
  </si>
  <si>
    <t xml:space="preserve">04/22/2017; </t>
  </si>
  <si>
    <t xml:space="preserve">iService Global Business Solutions co.; </t>
  </si>
  <si>
    <t xml:space="preserve">Quezon City , Timog Ave; </t>
  </si>
  <si>
    <t xml:space="preserve">06/27/2017; </t>
  </si>
  <si>
    <t xml:space="preserve">12,750.00; </t>
  </si>
  <si>
    <t>Grafil</t>
  </si>
  <si>
    <t xml:space="preserve">John Renz Ching; </t>
  </si>
  <si>
    <t xml:space="preserve">09176237670; </t>
  </si>
  <si>
    <t xml:space="preserve">emmabell raymundo; ; </t>
  </si>
  <si>
    <t xml:space="preserve">Accounting Specialist; ; </t>
  </si>
  <si>
    <t xml:space="preserve">iService Global Business Solutions Co.; ; </t>
  </si>
  <si>
    <t xml:space="preserve">09171541728; ; </t>
  </si>
  <si>
    <t xml:space="preserve">Starter; low self condidence; very soft spoken speaks in vernaculars; lacks in spontaneity; takes time to finish sentence; High attrition risk thinking about going back to school in June next year; </t>
  </si>
  <si>
    <t>Sistine Andrea</t>
  </si>
  <si>
    <t>Cosme</t>
  </si>
  <si>
    <t>mssisandra@yahoo.com</t>
  </si>
  <si>
    <t>Sistine Andrea Fabian</t>
  </si>
  <si>
    <t>Luzviminda Fabian</t>
  </si>
  <si>
    <t>7/5/2018 12:09:25 PM</t>
  </si>
  <si>
    <t>Sistine</t>
  </si>
  <si>
    <t>298655</t>
  </si>
  <si>
    <t>12-D Robinia Street, Saint Dominic IV, Brgy. Culiat, Tandang Sora, Quezon City</t>
  </si>
  <si>
    <t>09562579628</t>
  </si>
  <si>
    <t>3527512</t>
  </si>
  <si>
    <t>Referred by a friend</t>
  </si>
  <si>
    <t xml:space="preserve">University of the East Caloocan; </t>
  </si>
  <si>
    <t xml:space="preserve">AB Communication; </t>
  </si>
  <si>
    <t xml:space="preserve">Luzviminda C. Fabian; Ma. Lancell Minette L. Quebral; </t>
  </si>
  <si>
    <t xml:space="preserve">Mother; Friend; </t>
  </si>
  <si>
    <t xml:space="preserve">09063246169; 09157900142; </t>
  </si>
  <si>
    <t xml:space="preserve">Dr. Efren Gimoto; Charlaine Andrea Lazalita; </t>
  </si>
  <si>
    <t xml:space="preserve">University of the East Caloocan; University of the Caloocan; </t>
  </si>
  <si>
    <t>Starter; pron lapses; poor sentence construction; low vocabs; local accent</t>
  </si>
  <si>
    <t>Jerwin</t>
  </si>
  <si>
    <t>Eugeniojerwin15@gmail.com</t>
  </si>
  <si>
    <t>JerwinEugenio</t>
  </si>
  <si>
    <t>Gema Eugenio</t>
  </si>
  <si>
    <t>Leoper Yuson</t>
  </si>
  <si>
    <t>7/5/2018 12:27:18 PM</t>
  </si>
  <si>
    <t>298661</t>
  </si>
  <si>
    <t>19katipunanBagbagNovaliches.</t>
  </si>
  <si>
    <t>01/15/1997</t>
  </si>
  <si>
    <t>09083827677</t>
  </si>
  <si>
    <t>to be follow</t>
  </si>
  <si>
    <t>Loeper Yuson 243979</t>
  </si>
  <si>
    <t>Leoper yuson</t>
  </si>
  <si>
    <t xml:space="preserve">STI NOVALICHES; </t>
  </si>
  <si>
    <t xml:space="preserve">Diamond st Corner quirino highway novaliches; </t>
  </si>
  <si>
    <t xml:space="preserve">HRS; </t>
  </si>
  <si>
    <t xml:space="preserve">Ghemalyn Eugenio; </t>
  </si>
  <si>
    <t xml:space="preserve">09284160807; </t>
  </si>
  <si>
    <t xml:space="preserve">none; Loeper yuson; </t>
  </si>
  <si>
    <t xml:space="preserve">none; Agent; </t>
  </si>
  <si>
    <t xml:space="preserve">none; allenkeangenrev@gmail.com; </t>
  </si>
  <si>
    <t xml:space="preserve">none; 09184321211; </t>
  </si>
  <si>
    <t>De Vega</t>
  </si>
  <si>
    <t>Byron Allen</t>
  </si>
  <si>
    <t>jadesweet27@gmail.com</t>
  </si>
  <si>
    <t>khalintiao023@yahoo.com</t>
  </si>
  <si>
    <t>Edgardo De Vega</t>
  </si>
  <si>
    <t>Cook</t>
  </si>
  <si>
    <t>Edilberto Gabun Jr.</t>
  </si>
  <si>
    <t>7/5/2018 12:23:53 PM</t>
  </si>
  <si>
    <t>298657</t>
  </si>
  <si>
    <t>142 Progreso St Bagong Barrio Caloocan City</t>
  </si>
  <si>
    <t>Diffun Quirino</t>
  </si>
  <si>
    <t>QUIRINO</t>
  </si>
  <si>
    <t>10/27/1993</t>
  </si>
  <si>
    <t>09457515538</t>
  </si>
  <si>
    <t>1210-8737-6570</t>
  </si>
  <si>
    <t>16000-20000</t>
  </si>
  <si>
    <t>Edel Gabun</t>
  </si>
  <si>
    <t xml:space="preserve">William Shaw St Grace Park Caloocan City; </t>
  </si>
  <si>
    <t xml:space="preserve">Hotel and Restaurants Management; </t>
  </si>
  <si>
    <t xml:space="preserve">01/17/2012; </t>
  </si>
  <si>
    <t xml:space="preserve">Tateyama; </t>
  </si>
  <si>
    <t xml:space="preserve">Fort Strip Bonifacio Global City Taguig; </t>
  </si>
  <si>
    <t xml:space="preserve">02/03/2017; </t>
  </si>
  <si>
    <t xml:space="preserve">7000; </t>
  </si>
  <si>
    <t xml:space="preserve">Rogelio Dela Cruz; Edel Gabun; </t>
  </si>
  <si>
    <t xml:space="preserve">Self Employed; Agent; </t>
  </si>
  <si>
    <t xml:space="preserve">Busines Owner; VXI; </t>
  </si>
  <si>
    <t xml:space="preserve">Amazon CSR 3 mos Average comms; grad; can start ASAP; </t>
  </si>
  <si>
    <t>Luna</t>
  </si>
  <si>
    <t>velascom1026@gmail.com</t>
  </si>
  <si>
    <t>Mariebel Luna</t>
  </si>
  <si>
    <t>7/5/2018 12:54:43 PM</t>
  </si>
  <si>
    <t>298665</t>
  </si>
  <si>
    <t>10 A 13th AVenue Murphy Cubao Quezon City</t>
  </si>
  <si>
    <t>10 A 13th Avenue Murphy Cubao Quezon City</t>
  </si>
  <si>
    <t>10/26/1993</t>
  </si>
  <si>
    <t>09567912472</t>
  </si>
  <si>
    <t>7992529</t>
  </si>
  <si>
    <t>18-20,000</t>
  </si>
  <si>
    <t xml:space="preserve">The National Teachers College; Ramon Magsaysay Cubao High School; </t>
  </si>
  <si>
    <t xml:space="preserve">Manila ; Cubao; </t>
  </si>
  <si>
    <t xml:space="preserve">Education; ; </t>
  </si>
  <si>
    <t xml:space="preserve">10/17/2015; ; </t>
  </si>
  <si>
    <t xml:space="preserve">Quex=zon City; </t>
  </si>
  <si>
    <t xml:space="preserve">08/04/2018; </t>
  </si>
  <si>
    <t xml:space="preserve">11/17/2016; </t>
  </si>
  <si>
    <t xml:space="preserve">2,500; </t>
  </si>
  <si>
    <t>Limban</t>
  </si>
  <si>
    <t xml:space="preserve">Maribel Luna; </t>
  </si>
  <si>
    <t xml:space="preserve">Aunty; </t>
  </si>
  <si>
    <t xml:space="preserve">09054177895; </t>
  </si>
  <si>
    <t xml:space="preserve">Aries Felipe; Bryan Dequito; Millanie Frivaldo; ; </t>
  </si>
  <si>
    <t xml:space="preserve">CSR; Quality Analist; CSR; ; </t>
  </si>
  <si>
    <t xml:space="preserve">VXI; Alorica; Sitel; ; </t>
  </si>
  <si>
    <t xml:space="preserve">09269986783; 09454131880; 09368842259; ; </t>
  </si>
  <si>
    <t xml:space="preserve">Amazon CSR 3 mos Average comms; grad; can start ASAP; 
(Hillarie.Reyes@vxi.com); For Central(Hillarie.Reyes@vxi.com); </t>
  </si>
  <si>
    <t>groping for words, had difficulty in expressing self in english, slow pacinng and noticeable grammar lapses; no cce</t>
  </si>
  <si>
    <t>Gacer</t>
  </si>
  <si>
    <t>Bless</t>
  </si>
  <si>
    <t>Medroso</t>
  </si>
  <si>
    <t>gacerbless01@gmail.com</t>
  </si>
  <si>
    <t>Nena Gacer</t>
  </si>
  <si>
    <t>7/5/2018 12:33:00 PM</t>
  </si>
  <si>
    <t>298667</t>
  </si>
  <si>
    <t>Block 12 Lot 1 The Loop Gillian Hills LLano Road Caloocan City</t>
  </si>
  <si>
    <t>09272430470</t>
  </si>
  <si>
    <t>Friends</t>
  </si>
  <si>
    <t xml:space="preserve">Centro Escolar University Manila; </t>
  </si>
  <si>
    <t xml:space="preserve">#9 Mendiola St. San Miguel 1005 Manila Philippines; </t>
  </si>
  <si>
    <t xml:space="preserve">Hummanities and Social Science; </t>
  </si>
  <si>
    <t xml:space="preserve">04/17/2018; </t>
  </si>
  <si>
    <t>Nena</t>
  </si>
  <si>
    <t xml:space="preserve">Nena M. Gacer; </t>
  </si>
  <si>
    <t xml:space="preserve">0209224243303; </t>
  </si>
  <si>
    <t xml:space="preserve">Bless M. Gacer; Eden Gabun; </t>
  </si>
  <si>
    <t xml:space="preserve">Customer Service Representative; Customer Service Representative; </t>
  </si>
  <si>
    <t xml:space="preserve">VXI- Quezon City; VXI- Quezon City; </t>
  </si>
  <si>
    <t xml:space="preserve">09272430470; ; </t>
  </si>
  <si>
    <t>looking for a non voice account… that’s also the reason why she left last company</t>
  </si>
  <si>
    <t>Mary Jennielyn</t>
  </si>
  <si>
    <t>Melicio</t>
  </si>
  <si>
    <t>jneen0216@gmail.com</t>
  </si>
  <si>
    <t>Rosita San Diego</t>
  </si>
  <si>
    <t>Khenon Cuaresma</t>
  </si>
  <si>
    <t>7/5/2018 12:42:11 PM</t>
  </si>
  <si>
    <t>298669</t>
  </si>
  <si>
    <t>3018 Paz Azicate Ph. 1</t>
  </si>
  <si>
    <t>09/13/1994</t>
  </si>
  <si>
    <t>09502930373</t>
  </si>
  <si>
    <t>3442714692</t>
  </si>
  <si>
    <t>000337038375</t>
  </si>
  <si>
    <t>210251970135</t>
  </si>
  <si>
    <t>121107727827</t>
  </si>
  <si>
    <t>19 000</t>
  </si>
  <si>
    <t xml:space="preserve">STI Balagtas; Bacoor National High School; </t>
  </si>
  <si>
    <t xml:space="preserve">Borol 1st Balagtas Bulacan ; Borol 1st Bacoor Cavite; </t>
  </si>
  <si>
    <t xml:space="preserve">BSBA major in management; ; </t>
  </si>
  <si>
    <t xml:space="preserve">10/01/2012; 03/27/2012; </t>
  </si>
  <si>
    <t xml:space="preserve">Convergys; Buddies &amp; Partners Online; </t>
  </si>
  <si>
    <t xml:space="preserve">Quezon City; Marilao Bulacan ; </t>
  </si>
  <si>
    <t xml:space="preserve">SiriusXm- Account Resolutions Team; Health Insurance Benefits; </t>
  </si>
  <si>
    <t xml:space="preserve">04/24/2017; 08/10/2015; </t>
  </si>
  <si>
    <t xml:space="preserve">04/25/2018; 01/04/2017; </t>
  </si>
  <si>
    <t xml:space="preserve">Health Issue; Others; </t>
  </si>
  <si>
    <t xml:space="preserve">18 000; 16 000; </t>
  </si>
  <si>
    <t>Melecio</t>
  </si>
  <si>
    <t>Benjielyn</t>
  </si>
  <si>
    <t xml:space="preserve">ranier Jed Lumanlan; ; </t>
  </si>
  <si>
    <t xml:space="preserve">Convergys Sm North Edsa; ; </t>
  </si>
  <si>
    <t xml:space="preserve">09328702870; ; </t>
  </si>
  <si>
    <t>Pron lapses; poor sentence construction; local accent ; low vocabs</t>
  </si>
  <si>
    <t>Buenaventura</t>
  </si>
  <si>
    <t>Sabino</t>
  </si>
  <si>
    <t>lynzkiebuenaventura10@gmail.com</t>
  </si>
  <si>
    <t>Aileen S. Buenaventura</t>
  </si>
  <si>
    <t>Rea Soliman</t>
  </si>
  <si>
    <t>Jade Candelaria De Ramos</t>
  </si>
  <si>
    <t>7/5/2018 1:04:37 PM</t>
  </si>
  <si>
    <t>298677</t>
  </si>
  <si>
    <t>102 Balite Calumpit Bulacan</t>
  </si>
  <si>
    <t>102 Balite, Calumpit, Bulacan</t>
  </si>
  <si>
    <t>09566124890</t>
  </si>
  <si>
    <t>lynzkiebuenaventura10@yahoo.com</t>
  </si>
  <si>
    <t>34-7614048-1</t>
  </si>
  <si>
    <t>917249478332</t>
  </si>
  <si>
    <t>Aileen Buenaventura</t>
  </si>
  <si>
    <t>@itsaileenbuena</t>
  </si>
  <si>
    <t>@aighleen</t>
  </si>
  <si>
    <t>HR ID: 211603</t>
  </si>
  <si>
    <t>Jane De Ramos</t>
  </si>
  <si>
    <t xml:space="preserve">Bachelor of Arts in Legal Management; </t>
  </si>
  <si>
    <t xml:space="preserve">06/20/2018; </t>
  </si>
  <si>
    <t>Laygo</t>
  </si>
  <si>
    <t xml:space="preserve">Renato S. Buenaventura; </t>
  </si>
  <si>
    <t xml:space="preserve">09334424204; </t>
  </si>
  <si>
    <t xml:space="preserve">Atty. Christian Paul A. Linag; Atty. Rhea Ann J. Soliman; ; </t>
  </si>
  <si>
    <t xml:space="preserve">Court Decongestion Officer; Branch Clerk ; ; </t>
  </si>
  <si>
    <t xml:space="preserve">Regional Trial Court Malolos City, Bulacan; Regional Trial Court Malolos City, Bulacan; ; </t>
  </si>
  <si>
    <t xml:space="preserve">09269030126         ; 09751545671; ; </t>
  </si>
  <si>
    <t>Sadang</t>
  </si>
  <si>
    <t>Evarose</t>
  </si>
  <si>
    <t>Collado</t>
  </si>
  <si>
    <t>sadangevarose@yahoo.com</t>
  </si>
  <si>
    <t>adangevarose</t>
  </si>
  <si>
    <t>Sharmaine Narciso</t>
  </si>
  <si>
    <t>Staff Nurse</t>
  </si>
  <si>
    <t>7/5/2018 1:09:02 PM</t>
  </si>
  <si>
    <t>sadang</t>
  </si>
  <si>
    <t>evarose</t>
  </si>
  <si>
    <t>collado</t>
  </si>
  <si>
    <t>298680</t>
  </si>
  <si>
    <t>06 nicolas cpd taal bocaue bulacan</t>
  </si>
  <si>
    <t>fil.</t>
  </si>
  <si>
    <t>0915 572 1923</t>
  </si>
  <si>
    <t>sadangevarose</t>
  </si>
  <si>
    <t xml:space="preserve">scout ramon albano mem, colleges; </t>
  </si>
  <si>
    <t xml:space="preserve">balut tondo manila; </t>
  </si>
  <si>
    <t xml:space="preserve">03/21/1981; </t>
  </si>
  <si>
    <t>juanita</t>
  </si>
  <si>
    <t>b.</t>
  </si>
  <si>
    <t xml:space="preserve">sharmaine s. narciso; </t>
  </si>
  <si>
    <t xml:space="preserve">daughter; </t>
  </si>
  <si>
    <t xml:space="preserve">09290190799; </t>
  </si>
  <si>
    <t xml:space="preserve">lolita ramos; walk in; </t>
  </si>
  <si>
    <t xml:space="preserve">public health nurse; ; </t>
  </si>
  <si>
    <t xml:space="preserve">rural health unit  balagtas bulacan; ; </t>
  </si>
  <si>
    <t>has a plane ticket to middle east for next month, local accent, pf/,b v, poor sentence construction</t>
  </si>
  <si>
    <t>Dimapilis</t>
  </si>
  <si>
    <t>Denver</t>
  </si>
  <si>
    <t>denverdimapilis24@gmail.com</t>
  </si>
  <si>
    <t>Roselyn Dimapilis</t>
  </si>
  <si>
    <t>7/5/2018 1:15:26 PM</t>
  </si>
  <si>
    <t>298682</t>
  </si>
  <si>
    <t>189 Camia St. Ligas,Malolos City,Bulacan</t>
  </si>
  <si>
    <t>09675709899</t>
  </si>
  <si>
    <t>Ms. Aira</t>
  </si>
  <si>
    <t xml:space="preserve">Malolos City; </t>
  </si>
  <si>
    <t xml:space="preserve">BS in Industrial Engineering; </t>
  </si>
  <si>
    <t xml:space="preserve">06/20/2008; </t>
  </si>
  <si>
    <t xml:space="preserve">The Kana Cafe; NLEX Corporatiion; IQ Systems Packaging; Zilog Electronis Phils; </t>
  </si>
  <si>
    <t xml:space="preserve">Dubai,UAE; Balintawak,Caloocan City; Nestle Compound; Paranaque City; </t>
  </si>
  <si>
    <t xml:space="preserve">Workforce; Workforce; Operations; Operations; </t>
  </si>
  <si>
    <t xml:space="preserve">05/19/2016; 06/19/2010; </t>
  </si>
  <si>
    <t xml:space="preserve">06/14/2018; 12/30/2015; </t>
  </si>
  <si>
    <t xml:space="preserve">Career Growth; Personal Reasons; Salary; End of Contract; </t>
  </si>
  <si>
    <t xml:space="preserve">2000 AED; 17000 PHP; ; ; </t>
  </si>
  <si>
    <t>Remedios</t>
  </si>
  <si>
    <t>De Jesus</t>
  </si>
  <si>
    <t xml:space="preserve">Carol Jane Mendoza; Mildred Reyes; Robert Aniag; ; </t>
  </si>
  <si>
    <t xml:space="preserve">Patrol Crew; Toll Supervisor; Regular Full-Time Teller; ; </t>
  </si>
  <si>
    <t xml:space="preserve">NLEX Corporation,Caloocan City; NLEX Corporation,Caloocan City; NLEX Corporation,Caloocan City; ; </t>
  </si>
  <si>
    <t xml:space="preserve">09429911751; 09228010701; 09069583799; ; </t>
  </si>
  <si>
    <t>Frameluh Abarrientos</t>
  </si>
  <si>
    <t xml:space="preserve">Average comms; 4UG; can start ASAP; SPI Scoot 1 yr SMART/SUN 5mos, Sykes Yahoo Backoffice 9mos  </t>
  </si>
  <si>
    <t>See</t>
  </si>
  <si>
    <t>Marianne Joy</t>
  </si>
  <si>
    <t>Inducal</t>
  </si>
  <si>
    <t>sam_pao11@yahoo.com</t>
  </si>
  <si>
    <t>sam_pao11@yhaoo.com</t>
  </si>
  <si>
    <t>Jimmy Inducal</t>
  </si>
  <si>
    <t>Ralph Kennedy Arceo</t>
  </si>
  <si>
    <t>7/5/2018 1:16:29 PM</t>
  </si>
  <si>
    <t>298684</t>
  </si>
  <si>
    <t>58 Elga St. Tatalon Quezon City</t>
  </si>
  <si>
    <t>04/07/1989</t>
  </si>
  <si>
    <t>09356908110</t>
  </si>
  <si>
    <t>34-2050562-9</t>
  </si>
  <si>
    <t>321-693-305</t>
  </si>
  <si>
    <t>03-050622434-5</t>
  </si>
  <si>
    <t>1211-4257-0318</t>
  </si>
  <si>
    <t xml:space="preserve">Angelicum College; Southeast Asian College; New Endland College; </t>
  </si>
  <si>
    <t xml:space="preserve">Quezon City; Welcome Rotonda Quezon City; Cordillera Quezon City; </t>
  </si>
  <si>
    <t xml:space="preserve">n/a; Bs. Nursing; Bs. Nursing; </t>
  </si>
  <si>
    <t xml:space="preserve">04/20/2006; 03/27/2009; 03/25/2011; </t>
  </si>
  <si>
    <t xml:space="preserve">Sykes Asia Inc.; Spi-Crm; Spi-Crm; </t>
  </si>
  <si>
    <t xml:space="preserve">Gilmore New Manila; Sampaloc Manila; Sampaloc Manila; </t>
  </si>
  <si>
    <t xml:space="preserve">Non-Voice; Customer Service; Sales; </t>
  </si>
  <si>
    <t xml:space="preserve">Yahoo; Scoot; Sun-Smart (Local Account); </t>
  </si>
  <si>
    <t xml:space="preserve">04/20/2015; 03/01/2016; 08/22/2017; </t>
  </si>
  <si>
    <t xml:space="preserve">01/05/2016; 03/17/2017; 01/29/2018; </t>
  </si>
  <si>
    <t xml:space="preserve">; Account Pulled Out; Account Pulled Out; </t>
  </si>
  <si>
    <t xml:space="preserve">16,500; 15,000; 12,600; </t>
  </si>
  <si>
    <t xml:space="preserve">2,000; 2,000; none; </t>
  </si>
  <si>
    <t>Ta-a</t>
  </si>
  <si>
    <t xml:space="preserve">Jimmy B. Inducal; Vince Carlo Cawan; </t>
  </si>
  <si>
    <t xml:space="preserve">Father; Partner; </t>
  </si>
  <si>
    <t xml:space="preserve">7119909; 09973767477; </t>
  </si>
  <si>
    <t xml:space="preserve">Ralph Kennedy Arceo; Maricel Padullo; Marenel Pangilinan; Ven Paul Halili; Jose Bawit; Jhay Espero; Angelica Yu; Stephanie Bay-An; </t>
  </si>
  <si>
    <t xml:space="preserve">Teal Leader; Teal Leader; Chat support; Csr; csr; csr; csr; csr; </t>
  </si>
  <si>
    <t xml:space="preserve">Spi-Crm Manila; Spi-Crm Manila; Afni Quezon City; Spi-Crm Manila; n/a; Spi-Crm Manila; Spi-Crm Manila; Telus International; </t>
  </si>
  <si>
    <t xml:space="preserve">09195673477; 09218817999; 09102039455; 09476813370; 09982573680; 09355464339; 09972689119; 09272998845; </t>
  </si>
  <si>
    <t xml:space="preserve">Average comms; 4UG; can start ASAP; SPI Scoot 1 yr SMART/SUN 5mos, Sykes Yahoo Backoffice 9mos  
(Hillarie.Reyes@vxi.com); For Central(Hillarie.Reyes@vxi.com); </t>
  </si>
  <si>
    <t>Average comms; can start ASAP; 3UG; Global Innov8ion Inc DME CSR19mos</t>
  </si>
  <si>
    <t>Aratia</t>
  </si>
  <si>
    <t>Lu Patrice</t>
  </si>
  <si>
    <t>patricearatia@gmail.com</t>
  </si>
  <si>
    <t>patricearatia</t>
  </si>
  <si>
    <t>Florence Aratia</t>
  </si>
  <si>
    <t>Milagros Juliet Ladimo</t>
  </si>
  <si>
    <t>7/5/2018 1:52:33 PM</t>
  </si>
  <si>
    <t>298710</t>
  </si>
  <si>
    <t>50 Sampaguita Avenue Sta Quiteria Village Brgy 162 Caloocan City</t>
  </si>
  <si>
    <t>09270019881</t>
  </si>
  <si>
    <t>34-6344205-3</t>
  </si>
  <si>
    <t>032522048169</t>
  </si>
  <si>
    <t>249545</t>
  </si>
  <si>
    <t>Milagros Ladimo</t>
  </si>
  <si>
    <t xml:space="preserve">10/26/2015; </t>
  </si>
  <si>
    <t xml:space="preserve">Global Innov8ion Inc; </t>
  </si>
  <si>
    <t xml:space="preserve">4634388; </t>
  </si>
  <si>
    <t xml:space="preserve">10/27/2016; </t>
  </si>
  <si>
    <t xml:space="preserve">16-17k; </t>
  </si>
  <si>
    <t>Balanova</t>
  </si>
  <si>
    <t xml:space="preserve">Flor Aratia; </t>
  </si>
  <si>
    <t xml:space="preserve">09055626456; </t>
  </si>
  <si>
    <t xml:space="preserve">Maricris Magcaling; Rojeanne Mallorca; Ryan Dela Isla; ; </t>
  </si>
  <si>
    <t xml:space="preserve">Team Leader; Agent; Agent; ; </t>
  </si>
  <si>
    <t xml:space="preserve">Global Innov8ion Inc Makati; SPI Makati; Ingram BGC; ; </t>
  </si>
  <si>
    <t xml:space="preserve">09060094043; 09052331365; 09171007836; ; </t>
  </si>
  <si>
    <t xml:space="preserve">Average comms; can start ASAP; 3UG; Global Innov8ion Inc  DME CSR19mos(Hillarie.Reyes@vxi.com); For BGI(Hillarie.Reyes@vxi.com); </t>
  </si>
  <si>
    <t>not ok with shifting and rotation schedule due to business and family</t>
  </si>
  <si>
    <t>Joson</t>
  </si>
  <si>
    <t>Almira</t>
  </si>
  <si>
    <t>Sosa</t>
  </si>
  <si>
    <t>josonalmira@gmail.com</t>
  </si>
  <si>
    <t>Mariebel Sol</t>
  </si>
  <si>
    <t>7/5/2018 1:52:38 PM</t>
  </si>
  <si>
    <t>298717</t>
  </si>
  <si>
    <t>14 A RIVERA St Brgy Talipapa Caloocan City</t>
  </si>
  <si>
    <t>09565642105</t>
  </si>
  <si>
    <t xml:space="preserve">BOGNUYAN NATIONAL HIGH SCHOOL; </t>
  </si>
  <si>
    <t xml:space="preserve">BOGNUYAN GASAN MARINDUQUE; </t>
  </si>
  <si>
    <t xml:space="preserve">03/22/2007; </t>
  </si>
  <si>
    <t xml:space="preserve">GLOBAL INNOV8ION INC; </t>
  </si>
  <si>
    <t xml:space="preserve">MAKATI; </t>
  </si>
  <si>
    <t xml:space="preserve">06/03/2020; </t>
  </si>
  <si>
    <t xml:space="preserve">07/02/2020; </t>
  </si>
  <si>
    <t xml:space="preserve">16000-17000; </t>
  </si>
  <si>
    <t>JOSON</t>
  </si>
  <si>
    <t>ZELMA</t>
  </si>
  <si>
    <t xml:space="preserve">MARIBEL SOL; </t>
  </si>
  <si>
    <t xml:space="preserve">09089990800; </t>
  </si>
  <si>
    <t>QC - IP Lite</t>
  </si>
  <si>
    <t>Lara Bajado</t>
  </si>
  <si>
    <t>Starter; was able to express self; wiling to work in under any conditions. good comm skills</t>
  </si>
  <si>
    <t>al.sarmiento27@gmail.com</t>
  </si>
  <si>
    <t>Jeanette Silao</t>
  </si>
  <si>
    <t>7/5/2018 1:46:15 PM</t>
  </si>
  <si>
    <t>Tarac</t>
  </si>
  <si>
    <t>298714</t>
  </si>
  <si>
    <t xml:space="preserve">Leyte </t>
  </si>
  <si>
    <t>Alburquerque</t>
  </si>
  <si>
    <t>05/27/1994</t>
  </si>
  <si>
    <t>09664417471</t>
  </si>
  <si>
    <t>n\a</t>
  </si>
  <si>
    <t xml:space="preserve">central ave. Quezon City; </t>
  </si>
  <si>
    <t xml:space="preserve">Jeanette Silao; </t>
  </si>
  <si>
    <t xml:space="preserve">099717366559; </t>
  </si>
  <si>
    <t xml:space="preserve">Starter; was able to express self; wiling to work in under any conditions. good comm skills(salimah.ayangwa@vxi.com); </t>
  </si>
  <si>
    <t>adapter; poor sentence construction, thick local accent, fragmented, fillers, article slips.</t>
  </si>
  <si>
    <t>Alog</t>
  </si>
  <si>
    <t>Bernalyn</t>
  </si>
  <si>
    <t>Avenido</t>
  </si>
  <si>
    <t>bernalyn.alog@gmail.com</t>
  </si>
  <si>
    <t>Bernalyn Avenido Alog</t>
  </si>
  <si>
    <t>Bernardo Alog</t>
  </si>
  <si>
    <t>7/5/2018 2:10:49 PM</t>
  </si>
  <si>
    <t>298725</t>
  </si>
  <si>
    <t>#17 Ofelia Street, Road 20, Project 8, Quezon City</t>
  </si>
  <si>
    <t>2900</t>
  </si>
  <si>
    <t>Brgy. 41 Balacad, Laoag City, Ilocos Norte</t>
  </si>
  <si>
    <t>05/24/1987</t>
  </si>
  <si>
    <t>Laoag City</t>
  </si>
  <si>
    <t>09461684001</t>
  </si>
  <si>
    <t>670-8381</t>
  </si>
  <si>
    <t>21</t>
  </si>
  <si>
    <t>Jamiel Anne Embile</t>
  </si>
  <si>
    <t xml:space="preserve">Mariano Marcos State University; </t>
  </si>
  <si>
    <t xml:space="preserve">Laoag City, Ilocos Norte; </t>
  </si>
  <si>
    <t xml:space="preserve">12/29/2016; </t>
  </si>
  <si>
    <t xml:space="preserve">Onlineshopping; </t>
  </si>
  <si>
    <t xml:space="preserve">Laoag City; </t>
  </si>
  <si>
    <t xml:space="preserve">09461684001; </t>
  </si>
  <si>
    <t>Edilberta</t>
  </si>
  <si>
    <t>Cajes</t>
  </si>
  <si>
    <t xml:space="preserve">Mr. Gilbert S. Domingo; Jamiel Anne Embile; </t>
  </si>
  <si>
    <t xml:space="preserve">TIHOS/Laoag City; ; </t>
  </si>
  <si>
    <t xml:space="preserve">09097829223; ; </t>
  </si>
  <si>
    <t>Suitos</t>
  </si>
  <si>
    <t>Chrisline Joy</t>
  </si>
  <si>
    <t>Chrislinejoysuitos@yahoo.com</t>
  </si>
  <si>
    <t>angelinalopez_1226@yahoo.com</t>
  </si>
  <si>
    <t>Nicole Samson</t>
  </si>
  <si>
    <t>Zaldy Bautista</t>
  </si>
  <si>
    <t>7/5/2018 2:16:15 PM</t>
  </si>
  <si>
    <t>298724</t>
  </si>
  <si>
    <t>136 Baltazar Bukid 4th st. Caloocan city</t>
  </si>
  <si>
    <t>08/23/1996</t>
  </si>
  <si>
    <t>09053331662</t>
  </si>
  <si>
    <t>02-026413494-4</t>
  </si>
  <si>
    <t>Cheejhay Lopez</t>
  </si>
  <si>
    <t xml:space="preserve">Zaldy Bautista </t>
  </si>
  <si>
    <t xml:space="preserve">North Manila ; </t>
  </si>
  <si>
    <t xml:space="preserve">Bachelor Science of Criminology; </t>
  </si>
  <si>
    <t>Evangelyn</t>
  </si>
  <si>
    <t xml:space="preserve">Nicole Justine Samson; </t>
  </si>
  <si>
    <t xml:space="preserve">09975285977; </t>
  </si>
  <si>
    <t xml:space="preserve">Jayvee N. Garcia; Mely J. Batadista Jr.; </t>
  </si>
  <si>
    <t xml:space="preserve">Head Alumni affairs &amp; Placement services; CSR ; </t>
  </si>
  <si>
    <t xml:space="preserve">WCC Aeronutical &amp; Technological Colleges; VXI - Quezon City; </t>
  </si>
  <si>
    <t xml:space="preserve">09278508066; 09392584828; </t>
  </si>
  <si>
    <t>RS VERSANT; For OV ACE CEN PP XOOM IP LITE BGI; P ID; P SRP; 2mos with vxi, 2years with tp, hs grad, average comms</t>
  </si>
  <si>
    <t>Del Carmen</t>
  </si>
  <si>
    <t>Carolyn</t>
  </si>
  <si>
    <t>Balmes</t>
  </si>
  <si>
    <t>cbdelcarmen26@gmail.com</t>
  </si>
  <si>
    <t>Carmen Del Carmen</t>
  </si>
  <si>
    <t>7/5/2018 2:08:37 PM</t>
  </si>
  <si>
    <t>del Carmen</t>
  </si>
  <si>
    <t>298728</t>
  </si>
  <si>
    <t>70B Zamora Street</t>
  </si>
  <si>
    <t>2726 P. Guevarra Street</t>
  </si>
  <si>
    <t>08/26/1989</t>
  </si>
  <si>
    <t>09952729484</t>
  </si>
  <si>
    <t xml:space="preserve">Nazarene Catholic School; </t>
  </si>
  <si>
    <t xml:space="preserve">Hidalgo Street, Quiapo Manila; </t>
  </si>
  <si>
    <t xml:space="preserve">04/05/2006; </t>
  </si>
  <si>
    <t>Simplexity</t>
  </si>
  <si>
    <t xml:space="preserve">Teleperformance; VXI Global; </t>
  </si>
  <si>
    <t xml:space="preserve">SM Fairview, Quezon City; Quezon City; </t>
  </si>
  <si>
    <t xml:space="preserve">Telstra; Simplexity; </t>
  </si>
  <si>
    <t xml:space="preserve">01/18/2010; 06/16/2012; </t>
  </si>
  <si>
    <t xml:space="preserve">01/23/2012; 08/10/2012; </t>
  </si>
  <si>
    <t xml:space="preserve">21,000; 20,000; </t>
  </si>
  <si>
    <t xml:space="preserve">John Dela Pasion; Mary Lou Valeza; ; </t>
  </si>
  <si>
    <t xml:space="preserve">CSR; Registered Nurse; ; </t>
  </si>
  <si>
    <t xml:space="preserve">Concentrix, Quezon City; Seaman's Hospital, Metro Manila; ; </t>
  </si>
  <si>
    <t xml:space="preserve">09959318830; 09162995386; ; </t>
  </si>
  <si>
    <t>07/06/2018</t>
  </si>
  <si>
    <t xml:space="preserve">Moved from JobId:153 by Jan.Pintason@vxi.com(Jan.Pintason@vxi.com); 2mos with vxi, 2years with tp, hs grad, average comms(Raffy.Sangco@vxi.com); For OV ACE CEN PP XOOM IP LITE BGI; P ID; P SRP; 2mos with vxi, 2years with tp, hs grad, average comms(Raffy.Sangco@vxi.com); </t>
  </si>
  <si>
    <t>PM For OV ACE CEN PP XOOM IP LITE BGI; P ID; P SRP;6mos with cvg, 1year 6mos with alorica; 2ndyear2ndsem, average comms</t>
  </si>
  <si>
    <t>Novilla</t>
  </si>
  <si>
    <t>Dea Katrina</t>
  </si>
  <si>
    <t>Paz Pablo</t>
  </si>
  <si>
    <t>novilladeakatrina@gmail.com</t>
  </si>
  <si>
    <t>/deekatrinanovilla</t>
  </si>
  <si>
    <t>John Jerico Gelacio</t>
  </si>
  <si>
    <t>John Patrick Laya</t>
  </si>
  <si>
    <t>7/5/2018 2:17:34 PM</t>
  </si>
  <si>
    <t>NOVILLA</t>
  </si>
  <si>
    <t>DEA KATRINA</t>
  </si>
  <si>
    <t>PAZ PABLO</t>
  </si>
  <si>
    <t>298730</t>
  </si>
  <si>
    <t>259 MAGSAYSAY NORTE ENRIQUEZ ST. CABANATUAN, NUEVA ECIJA</t>
  </si>
  <si>
    <t>166 POBLACION NORTE STA. BARBARA, PANGASINAN</t>
  </si>
  <si>
    <t>Paglat</t>
  </si>
  <si>
    <t>Santa Barbara</t>
  </si>
  <si>
    <t>09656885949</t>
  </si>
  <si>
    <t>3450605405</t>
  </si>
  <si>
    <t>020264649529</t>
  </si>
  <si>
    <t>915224525778</t>
  </si>
  <si>
    <t>@deakatrinanovilla</t>
  </si>
  <si>
    <t>@katrinanovilla</t>
  </si>
  <si>
    <t>JOHN PATRICK LAYA</t>
  </si>
  <si>
    <t>243403</t>
  </si>
  <si>
    <t xml:space="preserve">MARIANO QUINTO ALARILLA POLYTECHNIC COLLEGE; </t>
  </si>
  <si>
    <t xml:space="preserve">MEYCAUAYAN, BULACAN; </t>
  </si>
  <si>
    <t xml:space="preserve">BACHELOR IN SECONDARY EDUCATION; </t>
  </si>
  <si>
    <t xml:space="preserve">ALORICA PH; </t>
  </si>
  <si>
    <t xml:space="preserve">ETON CENTRIS, NORTH EDSA QUEZON CITY; </t>
  </si>
  <si>
    <t xml:space="preserve">UNITED PARCEL SERVICES; </t>
  </si>
  <si>
    <t xml:space="preserve">02/16/2015; </t>
  </si>
  <si>
    <t xml:space="preserve">02/10/2017; </t>
  </si>
  <si>
    <t>CRISTINA</t>
  </si>
  <si>
    <t>RAYO</t>
  </si>
  <si>
    <t xml:space="preserve">JOHN JERICHO GELACIO; </t>
  </si>
  <si>
    <t xml:space="preserve">09979888125; </t>
  </si>
  <si>
    <t xml:space="preserve">CHARLIE BERCES; JOHN PATRICK LAYA; </t>
  </si>
  <si>
    <t xml:space="preserve">TRAINER; TSR; </t>
  </si>
  <si>
    <t xml:space="preserve">CONVERGYS PH; VXI; </t>
  </si>
  <si>
    <t xml:space="preserve">6mos with cvg, 1year 6mos with alorica; 2ndyear2ndsem, average comms(Raffy.Sangco@vxi.com); PM For OV ACE CEN PP XOOM IP LITE BGI; P ID; P SRP;6mos with cvg, 1year 6mos with alorica; 2ndyear2ndsem, average comms(Raffy.Sangco@vxi.com); </t>
  </si>
  <si>
    <t>very thick local accent, fragmented, SVA erros and tense lapses</t>
  </si>
  <si>
    <t>Mary Gail</t>
  </si>
  <si>
    <t>mgffpacqc@gmail.com</t>
  </si>
  <si>
    <t>Joselito Ulan</t>
  </si>
  <si>
    <t>Underwriter</t>
  </si>
  <si>
    <t>7/5/2018 2:42:30 PM</t>
  </si>
  <si>
    <t>FRANCISCO</t>
  </si>
  <si>
    <t>MARY GAIL</t>
  </si>
  <si>
    <t>298754</t>
  </si>
  <si>
    <t>SAMPALOC MANILA</t>
  </si>
  <si>
    <t>CABIAO NUEVA ECIJA</t>
  </si>
  <si>
    <t>Cabiao</t>
  </si>
  <si>
    <t>09361280673</t>
  </si>
  <si>
    <t>Php 18,000.00</t>
  </si>
  <si>
    <t xml:space="preserve">FAR EASTERN UNIVERSITY DILIMAN; </t>
  </si>
  <si>
    <t xml:space="preserve">MAPAYAPA VILLAGE DILIMAN QUEZON CITY; </t>
  </si>
  <si>
    <t xml:space="preserve">BSBA FINANCIAL MANAGEMENT; </t>
  </si>
  <si>
    <t xml:space="preserve">05/02/2015; </t>
  </si>
  <si>
    <t xml:space="preserve">FPG INSURANCE; </t>
  </si>
  <si>
    <t xml:space="preserve">DEALER ACCOUNTS; </t>
  </si>
  <si>
    <t xml:space="preserve">07/20/2016; </t>
  </si>
  <si>
    <t xml:space="preserve">07/20/2018; </t>
  </si>
  <si>
    <t xml:space="preserve">JOSELITO ULAN JR; </t>
  </si>
  <si>
    <t xml:space="preserve">09995013373; </t>
  </si>
  <si>
    <t xml:space="preserve">NANCY DELA CRUZ; ; </t>
  </si>
  <si>
    <t xml:space="preserve">AVP; ; </t>
  </si>
  <si>
    <t xml:space="preserve">FPG INSURANCE MAKATI CITY; ; </t>
  </si>
  <si>
    <t>compre, grammar lapses, tenses, pron, local accent, fragmented, stuttering, fillers, 3rdyear 2ndsem, ncce</t>
  </si>
  <si>
    <t>Teotico</t>
  </si>
  <si>
    <t>Macalinao</t>
  </si>
  <si>
    <t>aceheart_17@yahoo.com</t>
  </si>
  <si>
    <t>Mgt Mgt</t>
  </si>
  <si>
    <t>Andy Ramos</t>
  </si>
  <si>
    <t>Mary Ann Brijuega</t>
  </si>
  <si>
    <t>7/5/2018 4:45:47 PM</t>
  </si>
  <si>
    <t>298806</t>
  </si>
  <si>
    <t>1118 Bambi Ext. Tarog St., Tanada Subd. Valenzuela City</t>
  </si>
  <si>
    <t>09477082914</t>
  </si>
  <si>
    <t xml:space="preserve">Our lady of Lourdes College, University of the East Caloocan; </t>
  </si>
  <si>
    <t xml:space="preserve">Valenzuela City, Caloocan City; </t>
  </si>
  <si>
    <t xml:space="preserve">Bachelor of Science and Business Administration; </t>
  </si>
  <si>
    <t xml:space="preserve">AeroSky Inc., Jumbo Transport, Mid Solar Trading; </t>
  </si>
  <si>
    <t xml:space="preserve">Makati City, Paranaque City, Marilao Bulacan; </t>
  </si>
  <si>
    <t>Irene</t>
  </si>
  <si>
    <t xml:space="preserve">Analyn Canon; January Alcaraz; </t>
  </si>
  <si>
    <t xml:space="preserve">Operation Manager; agent; </t>
  </si>
  <si>
    <t xml:space="preserve">Mandaluyong City; ; </t>
  </si>
  <si>
    <t xml:space="preserve">09471662187; 09205375180; </t>
  </si>
  <si>
    <t>Joffrey Valebia</t>
  </si>
  <si>
    <t>Starter; was able to express self; trainable;</t>
  </si>
  <si>
    <t>Despi</t>
  </si>
  <si>
    <t>Marijoe</t>
  </si>
  <si>
    <t>Obero</t>
  </si>
  <si>
    <t>despi.marijoe@gmail.com</t>
  </si>
  <si>
    <t>Marjorie Despi</t>
  </si>
  <si>
    <t>Famela Gomez</t>
  </si>
  <si>
    <t>7/5/2018 4:40:47 PM</t>
  </si>
  <si>
    <t>298804</t>
  </si>
  <si>
    <t>38 K-1st Street, Barangay Kamuning, Quezon City</t>
  </si>
  <si>
    <t>Alipion, Barangay Lalagsan, La Castellana, Negros Occidental</t>
  </si>
  <si>
    <t>12/15/1997</t>
  </si>
  <si>
    <t>09353544434</t>
  </si>
  <si>
    <t>Not Applicable</t>
  </si>
  <si>
    <t>34-7504355-0</t>
  </si>
  <si>
    <t>252523</t>
  </si>
  <si>
    <t xml:space="preserve">Christian Ecclesiastical School; STI College - Fairview; </t>
  </si>
  <si>
    <t xml:space="preserve">; 70 A Regalado Avenue, North Fairview, Quezon City; </t>
  </si>
  <si>
    <t xml:space="preserve">; Bachelor of Science in Tourism Management; </t>
  </si>
  <si>
    <t xml:space="preserve">; 05/28/2018; </t>
  </si>
  <si>
    <t xml:space="preserve">Obero </t>
  </si>
  <si>
    <t xml:space="preserve">Raizza Carla Meñez; Alaiza Mae Estrella; Famela Gomez; ; </t>
  </si>
  <si>
    <t xml:space="preserve">College Instructor; Travel Agent ; Call Center Agent; ; </t>
  </si>
  <si>
    <t xml:space="preserve">STI College Fairview ; MAVP Travel and Tours; VXI Muñoz; ; </t>
  </si>
  <si>
    <t xml:space="preserve">09051144179; 09261544078; 09759954632; ; </t>
  </si>
  <si>
    <t xml:space="preserve">Moved from JobId:153 by Jan.Pintason@vxi.com(Jan.Pintason@vxi.com); Starter; was able to express self; trainable; (salimah.ayangwa@vxi.com); </t>
  </si>
  <si>
    <t>Starter; was able to express self; trainable</t>
  </si>
  <si>
    <t>Mata</t>
  </si>
  <si>
    <t>Rodgine She</t>
  </si>
  <si>
    <t>Tabunggao</t>
  </si>
  <si>
    <t>matarodgineshe@gmail.com</t>
  </si>
  <si>
    <t>Rodgine She Mata</t>
  </si>
  <si>
    <t>Rodito Mata</t>
  </si>
  <si>
    <t>{Pass</t>
  </si>
  <si>
    <t>7/5/2018 4:41:41 PM</t>
  </si>
  <si>
    <t xml:space="preserve">Mata </t>
  </si>
  <si>
    <t>298809</t>
  </si>
  <si>
    <t>Phase 6B Blk-89 Lot-4 Towerville Brgy. Gaya Gaya City of San Jose Del Monte Bulacan</t>
  </si>
  <si>
    <t>08/09/1998</t>
  </si>
  <si>
    <t>09260575200</t>
  </si>
  <si>
    <t>@rodgineshe</t>
  </si>
  <si>
    <t xml:space="preserve">Christian Eccleciastical School; STI COLLEGE FAIRVIEW; </t>
  </si>
  <si>
    <t>Sofronia</t>
  </si>
  <si>
    <t>Candole</t>
  </si>
  <si>
    <t xml:space="preserve">Raizza Carla Meñez; Jean Toraja; Famel Gomez; ; </t>
  </si>
  <si>
    <t xml:space="preserve">College Instructor; Cad Operator; Call Center Agent; ; </t>
  </si>
  <si>
    <t xml:space="preserve">STI COLLEGE FAIRVIEW; Al Abbar Aluminum Phils Inc; VXI; ; </t>
  </si>
  <si>
    <t xml:space="preserve">; 09065581775; 09759954632; ; </t>
  </si>
  <si>
    <t xml:space="preserve">Moved from JobId:153 by Jan.Pintason@vxi.com(Jan.Pintason@vxi.com); Starter; was able to express self; trainable(salimah.ayangwa@vxi.com); </t>
  </si>
  <si>
    <t>`</t>
  </si>
  <si>
    <t>For OV ACE CEN XOOM IP LITE BGI; P ID; P SRP;7mos with wiipro, 1year 3mos with alorica, 1year 8mos with transcom, 1st year 2ndsem, average comms</t>
  </si>
  <si>
    <t>Aeron Paul</t>
  </si>
  <si>
    <t>retrygarfield20@gmail.com</t>
  </si>
  <si>
    <t>Jocelyn Andal</t>
  </si>
  <si>
    <t>7/5/2018 4:27:14 PM</t>
  </si>
  <si>
    <t>Aeron paul</t>
  </si>
  <si>
    <t>298811</t>
  </si>
  <si>
    <t xml:space="preserve">19 san miguel heights rd 3 brgy. marulas </t>
  </si>
  <si>
    <t>05/20/1990</t>
  </si>
  <si>
    <t>09172722099</t>
  </si>
  <si>
    <t>TSR or CSR</t>
  </si>
  <si>
    <t>Group Page</t>
  </si>
  <si>
    <t xml:space="preserve">Mc Arthur High Way Valenzuela city; </t>
  </si>
  <si>
    <t xml:space="preserve">BS. Nursing; </t>
  </si>
  <si>
    <t xml:space="preserve">Transcom; EGS / Alorica Centris; Wipro / Quess Corp; </t>
  </si>
  <si>
    <t xml:space="preserve">Ortigas City; Quezon City; Quezon City; </t>
  </si>
  <si>
    <t xml:space="preserve">Customer Service; Technical Support; Others; </t>
  </si>
  <si>
    <t xml:space="preserve">Talk Talk; Dell; Back Office IT service Desk; </t>
  </si>
  <si>
    <t xml:space="preserve">09/01/2011; 02/01/2016; 06/01/2017; </t>
  </si>
  <si>
    <t xml:space="preserve">02/28/2013; 03/31/2017; 03/30/2018; </t>
  </si>
  <si>
    <t xml:space="preserve">Proximity; Salary; End of Contract; </t>
  </si>
  <si>
    <t xml:space="preserve">21,000; 14.000; 28,000; </t>
  </si>
  <si>
    <t>Herminda</t>
  </si>
  <si>
    <t>pisngot</t>
  </si>
  <si>
    <t xml:space="preserve">Jocelyn Andal; </t>
  </si>
  <si>
    <t xml:space="preserve">09351286460; </t>
  </si>
  <si>
    <t xml:space="preserve">7mos with wiipro, 1year 3mos with alorica, 1year 8mos with transcom, 1st year 2ndsem, average comms(Raffy.Sangco@vxi.com); 7mos with wiipro, 1year 3mos with alorica, 1year 8mos with transcom, 1st year 2ndsem, average comms(Raffy.Sangco@vxi.com); </t>
  </si>
  <si>
    <t>PM For OV ACE CEN PP XOOM IP LITE BGI; P ID; P SRP; 1year 6mos with taskus; 6mos with techmahindra, 2ndyear 2ndsem, average comms</t>
  </si>
  <si>
    <t>Pantua</t>
  </si>
  <si>
    <t>Valerio</t>
  </si>
  <si>
    <t>edwinjrpantua@yahoo.com</t>
  </si>
  <si>
    <t>vonadrielmpantua@yahoo.com</t>
  </si>
  <si>
    <t>Lorene Pantua</t>
  </si>
  <si>
    <t>7/5/2018 5:09:59 PM</t>
  </si>
  <si>
    <t>Edwin, Jr</t>
  </si>
  <si>
    <t>298815</t>
  </si>
  <si>
    <t>#8 Cabalitang St. Brgy. Krus na Ligas</t>
  </si>
  <si>
    <t>07/06/1987</t>
  </si>
  <si>
    <t>09664008895</t>
  </si>
  <si>
    <t>3416990879</t>
  </si>
  <si>
    <t>000320047172</t>
  </si>
  <si>
    <t>030512374219</t>
  </si>
  <si>
    <t>121126734819</t>
  </si>
  <si>
    <t xml:space="preserve">Central Avenue, Commonwealth Quezon City; </t>
  </si>
  <si>
    <t xml:space="preserve">BS - Psychology; </t>
  </si>
  <si>
    <t xml:space="preserve">TaskUs Inc; </t>
  </si>
  <si>
    <t xml:space="preserve">LRT City Anonas Station, Aurora Boulevard Quezon City; </t>
  </si>
  <si>
    <t xml:space="preserve">09175870433; </t>
  </si>
  <si>
    <t xml:space="preserve">Uber/UberEats; </t>
  </si>
  <si>
    <t xml:space="preserve">18600; </t>
  </si>
  <si>
    <t>Lorinda</t>
  </si>
  <si>
    <t xml:space="preserve">Lorinda Pantua; </t>
  </si>
  <si>
    <t xml:space="preserve">09270726154; </t>
  </si>
  <si>
    <t xml:space="preserve">Allen Kay Penaranda; Maureen Clutario; Maria Miguela Salome Bucao; ; </t>
  </si>
  <si>
    <t xml:space="preserve">HR Specialist; Court Stenographer III; Email Support Representative; ; </t>
  </si>
  <si>
    <t xml:space="preserve">Acquire Asia Pacific; Supreme Court of the Philippines; TaskUs Inc; ; </t>
  </si>
  <si>
    <t xml:space="preserve">09055143143; 09176699311; 09164424248; ; </t>
  </si>
  <si>
    <t xml:space="preserve">1year 6mos with taskus; 6mos with techmahindra, 2ndyear 2ndsem, average comms(Raffy.Sangco@vxi.com); PM For OV ACE CEN PP XOOM IP LITE BGI; P ID; P SRP; 1year 6mos with taskus; 6mos with techmahindra, 2ndyear 2ndsem, average comms(Raffy.Sangco@vxi.com); </t>
  </si>
  <si>
    <t>Callo</t>
  </si>
  <si>
    <t>Christian Dior</t>
  </si>
  <si>
    <t>mmcctravelandtours2016@gmail.com</t>
  </si>
  <si>
    <t>Aaron Castillo</t>
  </si>
  <si>
    <t>7/5/2018 3:41:52 PM</t>
  </si>
  <si>
    <t>callo</t>
  </si>
  <si>
    <t>christian dior</t>
  </si>
  <si>
    <t>cruz</t>
  </si>
  <si>
    <t>298792</t>
  </si>
  <si>
    <t>16 rosal extension payatas a quezon city</t>
  </si>
  <si>
    <t>camarines sur</t>
  </si>
  <si>
    <t>04/05/2018</t>
  </si>
  <si>
    <t>09778527841</t>
  </si>
  <si>
    <t>rufina</t>
  </si>
  <si>
    <t>ano</t>
  </si>
  <si>
    <t xml:space="preserve">aaron castillo; </t>
  </si>
  <si>
    <t xml:space="preserve">housemate; </t>
  </si>
  <si>
    <t xml:space="preserve">09276117768; </t>
  </si>
  <si>
    <t>SVA errors and tense lapses, pronoin slips; fragmented; mumbles; SVA errors</t>
  </si>
  <si>
    <t>Jhon jhon</t>
  </si>
  <si>
    <t>Bello</t>
  </si>
  <si>
    <t>Jhoniez2x@gmail.com</t>
  </si>
  <si>
    <t>Jhon Jhon Bello Aguilar</t>
  </si>
  <si>
    <t>julie Anne Moica</t>
  </si>
  <si>
    <t>Stephanie Bejer</t>
  </si>
  <si>
    <t>7/5/2018 5:41:29 PM</t>
  </si>
  <si>
    <t>Jhon Jhon</t>
  </si>
  <si>
    <t>298856</t>
  </si>
  <si>
    <t>15 BF Homes Road</t>
  </si>
  <si>
    <t>08/12/1993</t>
  </si>
  <si>
    <t>09458747475</t>
  </si>
  <si>
    <t>3123213</t>
  </si>
  <si>
    <t>249874</t>
  </si>
  <si>
    <t>Stephany Vdal Bejer</t>
  </si>
  <si>
    <t xml:space="preserve">STI College Quezon Avenue; </t>
  </si>
  <si>
    <t xml:space="preserve">Bello </t>
  </si>
  <si>
    <t>Jaldo</t>
  </si>
  <si>
    <t xml:space="preserve">Julie Ann Mojica; </t>
  </si>
  <si>
    <t xml:space="preserve">09954829530; </t>
  </si>
  <si>
    <t xml:space="preserve">Stephany Vidal Bejer; ; </t>
  </si>
  <si>
    <t xml:space="preserve">Technical Support; ; </t>
  </si>
  <si>
    <t xml:space="preserve">VXI; ; </t>
  </si>
  <si>
    <t xml:space="preserve">09157832404; ; </t>
  </si>
  <si>
    <t>Average comms, can start ASAP, HS grad, Alorica Sprint Inbound/outbound sales 20mos</t>
  </si>
  <si>
    <t>Dave Roman</t>
  </si>
  <si>
    <t>Lacaba</t>
  </si>
  <si>
    <t>urbano.dave17@gmail.com</t>
  </si>
  <si>
    <t>Nathalia Shane</t>
  </si>
  <si>
    <t>Era Shane Urbano</t>
  </si>
  <si>
    <t>7/5/2018 5:20:08 PM</t>
  </si>
  <si>
    <t>298840</t>
  </si>
  <si>
    <t>Lot 12 Blk 85 Yen St Phase 8 North Fairview Quezon City</t>
  </si>
  <si>
    <t>09/12/1997</t>
  </si>
  <si>
    <t>09755482023</t>
  </si>
  <si>
    <t>Era Shane Lacaba URbano</t>
  </si>
  <si>
    <t xml:space="preserve">1 Esperanza St., Hilltop Mansion, Novaliches, Lagro, Quezon City, Metro Manila; </t>
  </si>
  <si>
    <t xml:space="preserve">03/13/2015; </t>
  </si>
  <si>
    <t xml:space="preserve">alorica Inc.; </t>
  </si>
  <si>
    <t xml:space="preserve">Sprint Inboud/Outbound; </t>
  </si>
  <si>
    <t xml:space="preserve">09/26/2016; </t>
  </si>
  <si>
    <t>Superada</t>
  </si>
  <si>
    <t xml:space="preserve">Tomas Tomas Jr.; Jack Melendrez; Kaycel Echegoyen; ; </t>
  </si>
  <si>
    <t xml:space="preserve">Telesalse Consultant; Telesalse Consultant; Telesalse Consultant; ; </t>
  </si>
  <si>
    <t xml:space="preserve">Alorica Inc.; Alorica Inc.; Alorica Inc.; ; </t>
  </si>
  <si>
    <t xml:space="preserve">09063134489; 09772590945; 09235209536; ; </t>
  </si>
  <si>
    <t xml:space="preserve">Moved from JobId:153 by Jan.Pintason@vxi.com(Jan.Pintason@vxi.com); Average comms, can start ASAP, HS grad, Alorica Sprint Inbound/outbound sales 20mos(Hillarie.Reyes@vxi.com); For DTV(Hillarie.Reyes@vxi.com); </t>
  </si>
  <si>
    <t>has to get cleared in Alorica; Average comms; can start ASAP; HS grad; Alorica Sprint inbound/outbound Aug2016-May2018=21mos</t>
  </si>
  <si>
    <t>Suelto</t>
  </si>
  <si>
    <t>generalnash13@gmail.com</t>
  </si>
  <si>
    <t>Dave Roman Urbano</t>
  </si>
  <si>
    <t>7/5/2018 5:19:57 PM</t>
  </si>
  <si>
    <t>298839</t>
  </si>
  <si>
    <t>34 Karuhatan Road Valenzuela city</t>
  </si>
  <si>
    <t>09279823141</t>
  </si>
  <si>
    <t xml:space="preserve">Meridian International Learning Experience; </t>
  </si>
  <si>
    <t xml:space="preserve">79 Mother Ignacia Avenue, Quezon City, 1103 Metro Manila; </t>
  </si>
  <si>
    <t xml:space="preserve">social science and humanities; </t>
  </si>
  <si>
    <t xml:space="preserve">Sprint Inbound/Outbound; </t>
  </si>
  <si>
    <t xml:space="preserve">08/19/2016; </t>
  </si>
  <si>
    <t xml:space="preserve">Tomas Thomas Jr; Jack Melendrez; Kaycel Echegoyen; ; </t>
  </si>
  <si>
    <t xml:space="preserve">Telesales Consultant; Telesales Consultant; Telesales Consultant; ; </t>
  </si>
  <si>
    <t xml:space="preserve">Alorica-Quezon City; Alorica-Quezon City; Alorica-Quezon City; ; </t>
  </si>
  <si>
    <t xml:space="preserve">Moved from JobId:153 by Jan.Pintason@vxi.com(Jan.Pintason@vxi.com); Average comms; can start ASAP; HS grad; Alorica Sprint inbound/outbound Aug2016-May2018=21mos(Hillarie.Reyes@vxi.com); For DTV ACE(Hillarie.Reyes@vxi.com); </t>
  </si>
  <si>
    <t xml:space="preserve">Average comms; can start ASAP; 2UG; Concentrix Amazon CSR 3mos; Convergys Comcast TSR 5mos, ATT 2 mos|Oct2016-Jul2017-7mos; Sitel  Groupon CSR 6mos </t>
  </si>
  <si>
    <t>Mikaela Kristine</t>
  </si>
  <si>
    <t>Alejo</t>
  </si>
  <si>
    <t>mikaelakristinecristobal@gmail.com</t>
  </si>
  <si>
    <t>Jose Alejo</t>
  </si>
  <si>
    <t>Darwin Pedrajas</t>
  </si>
  <si>
    <t>7/5/2018 5:57:29 PM</t>
  </si>
  <si>
    <t>298866</t>
  </si>
  <si>
    <t>3021</t>
  </si>
  <si>
    <t>104 Catleya St. Paliwas, Obando, Bulacan</t>
  </si>
  <si>
    <t>Datu Saudi-Ampatuan</t>
  </si>
  <si>
    <t>12/10/1991</t>
  </si>
  <si>
    <t>09759380992</t>
  </si>
  <si>
    <t>3734513</t>
  </si>
  <si>
    <t>248871</t>
  </si>
  <si>
    <t xml:space="preserve">Sitel Philippines; Convergys; Concentrix; </t>
  </si>
  <si>
    <t xml:space="preserve">Ortigas  City; Mandlauyong City; Quezon City; </t>
  </si>
  <si>
    <t xml:space="preserve">Customer Service; Technical Support; Customer Service; </t>
  </si>
  <si>
    <t xml:space="preserve">10/12/2015; 10/03/2016; 10/28/2017; </t>
  </si>
  <si>
    <t xml:space="preserve">04/09/2016; 07/30/2017; 01/29/2018; </t>
  </si>
  <si>
    <t xml:space="preserve">Career Growth; Career Growth; Health Issue; </t>
  </si>
  <si>
    <t xml:space="preserve">15,000; 18,000; 20,000; </t>
  </si>
  <si>
    <t>Villafuerte</t>
  </si>
  <si>
    <t xml:space="preserve">Jose V. Alejo; </t>
  </si>
  <si>
    <t xml:space="preserve">3734513; </t>
  </si>
  <si>
    <t xml:space="preserve">Marie Abie Bolido; ; </t>
  </si>
  <si>
    <t xml:space="preserve">Dealer; ; </t>
  </si>
  <si>
    <t xml:space="preserve">City of Dreams; ; </t>
  </si>
  <si>
    <t xml:space="preserve">09260413765; ; </t>
  </si>
  <si>
    <t xml:space="preserve">Average comms; can start ASAP; 2UG; Concentrix Amazon CSR 3mos; Convergys Comcast TSR 5mos, ATT 2 mos|Oct2016-Jul2017-7mos; Sitel  Groupon CSR 6mos 
(Hillarie.Reyes@vxi.com); For DTV (Hillarie.Reyes@vxi.com); </t>
  </si>
  <si>
    <t>For OV ACE CEN PP XOOM IP LITE BGI; P ID; P SRP; 11mos with concentrix, 2ndyear 2ndsem, average comms</t>
  </si>
  <si>
    <t>Jessica Aira</t>
  </si>
  <si>
    <t>jessicaairad@yahoo.com</t>
  </si>
  <si>
    <t>Archie Arcolas</t>
  </si>
  <si>
    <t>7/5/2018 6:01:53 PM</t>
  </si>
  <si>
    <t xml:space="preserve">Jessica Aira </t>
  </si>
  <si>
    <t>298864</t>
  </si>
  <si>
    <t>37-g sta.clara st san pascual obando bulacan</t>
  </si>
  <si>
    <t>09/12/1996</t>
  </si>
  <si>
    <t>09168939854</t>
  </si>
  <si>
    <t>darwin pedrajas</t>
  </si>
  <si>
    <t xml:space="preserve">Unibersidad De manila; </t>
  </si>
  <si>
    <t xml:space="preserve">business administration; </t>
  </si>
  <si>
    <t xml:space="preserve">Concentrix ; </t>
  </si>
  <si>
    <t xml:space="preserve">UP Ayala technohub Quezon city; </t>
  </si>
  <si>
    <t xml:space="preserve"> financial Account; </t>
  </si>
  <si>
    <t xml:space="preserve">05/03/2016; </t>
  </si>
  <si>
    <t xml:space="preserve">04/24/2017; </t>
  </si>
  <si>
    <t xml:space="preserve">14500; </t>
  </si>
  <si>
    <t>Ma.Olimar</t>
  </si>
  <si>
    <t xml:space="preserve">marie abie bolido; ; </t>
  </si>
  <si>
    <t xml:space="preserve">dealer; ; </t>
  </si>
  <si>
    <t xml:space="preserve">Moved from JobId:153 by Jan.Pintason@vxi.com(Jan.Pintason@vxi.com); 11mos with concentrix, 2ndyear 2ndsem, average comms(Raffy.Sangco@vxi.com); For OV ACE CEN PP XOOM IP LITE BGI; P ID; P SRP; 11mos with concentrix, 2ndyear 2ndsem, average comms(Raffy.Sangco@vxi.com); </t>
  </si>
  <si>
    <t>Shifter 3; 2 years in SPI, 5 mos in Qualphone, able to express self; trianablle</t>
  </si>
  <si>
    <t>Adarna</t>
  </si>
  <si>
    <t>Jhan Vincent</t>
  </si>
  <si>
    <t>Arcaya</t>
  </si>
  <si>
    <t>jvjhan9@gmail.com</t>
  </si>
  <si>
    <t>rcay vince jayvee</t>
  </si>
  <si>
    <t>Ellaine Adarna</t>
  </si>
  <si>
    <t>7/5/2018 6:14:12 PM</t>
  </si>
  <si>
    <t>adarna</t>
  </si>
  <si>
    <t>jhan vincent</t>
  </si>
  <si>
    <t>arcaya</t>
  </si>
  <si>
    <t>298870</t>
  </si>
  <si>
    <t>02</t>
  </si>
  <si>
    <t>49 alibangbang veterans village</t>
  </si>
  <si>
    <t>6200</t>
  </si>
  <si>
    <t>rizal street brgy tinago</t>
  </si>
  <si>
    <t>NEGROS ORIENTAL</t>
  </si>
  <si>
    <t>02/09/1992</t>
  </si>
  <si>
    <t>Dumaguete</t>
  </si>
  <si>
    <t>09289752017</t>
  </si>
  <si>
    <t xml:space="preserve">silliman university; </t>
  </si>
  <si>
    <t xml:space="preserve">dumaguete city negros oriental; </t>
  </si>
  <si>
    <t xml:space="preserve">bs computer engineering; </t>
  </si>
  <si>
    <t xml:space="preserve">03/05/2012; </t>
  </si>
  <si>
    <t xml:space="preserve">spicrm; </t>
  </si>
  <si>
    <t xml:space="preserve">pldt homebro/my dsl; </t>
  </si>
  <si>
    <t xml:space="preserve">09/02/2013; </t>
  </si>
  <si>
    <t xml:space="preserve">1500; </t>
  </si>
  <si>
    <t>ma. ellaine</t>
  </si>
  <si>
    <t>gerona</t>
  </si>
  <si>
    <t>ms.</t>
  </si>
  <si>
    <t xml:space="preserve">ma ellaine a. adarna; </t>
  </si>
  <si>
    <t xml:space="preserve">09458037445; </t>
  </si>
  <si>
    <t xml:space="preserve">; jeremiah yanoc; </t>
  </si>
  <si>
    <t xml:space="preserve">; team leader; </t>
  </si>
  <si>
    <t xml:space="preserve">; spicrm; </t>
  </si>
  <si>
    <t xml:space="preserve">; 09176081238; </t>
  </si>
  <si>
    <t xml:space="preserve">Shifter 3; 2 years in SPI, 5 mos in Qualphone, able to express self; trianablle(salimah.ayangwa@vxi.com); </t>
  </si>
  <si>
    <t>local accent, dead, air, SVA errors, tense lapses. fillers</t>
  </si>
  <si>
    <t>Alcover</t>
  </si>
  <si>
    <t>Maria Christine</t>
  </si>
  <si>
    <t>Caluyong</t>
  </si>
  <si>
    <t>chrisbasea3@gmail.com</t>
  </si>
  <si>
    <t>Vicky Lozano</t>
  </si>
  <si>
    <t>Kris Emmanuel Cruz</t>
  </si>
  <si>
    <t>7/5/2018 8:17:10 PM</t>
  </si>
  <si>
    <t>298917</t>
  </si>
  <si>
    <t>1610</t>
  </si>
  <si>
    <t>43 Gumamela St. Sgt. De Leon Ext. Santolan Pasig City</t>
  </si>
  <si>
    <t>Carles Tarong IloIlo</t>
  </si>
  <si>
    <t>01/09/1999</t>
  </si>
  <si>
    <t>09770314873</t>
  </si>
  <si>
    <t>251319</t>
  </si>
  <si>
    <t xml:space="preserve">Technological institute of the Philippines; </t>
  </si>
  <si>
    <t xml:space="preserve">STEM; </t>
  </si>
  <si>
    <t xml:space="preserve">; Kris Emmanuel Cruz; </t>
  </si>
  <si>
    <t xml:space="preserve">; TSR; </t>
  </si>
  <si>
    <t xml:space="preserve">; 09129526773; </t>
  </si>
  <si>
    <t>SVA errors and tens elapses; poor sentence consturction; had a ahrd time expressing self</t>
  </si>
  <si>
    <t>Verances</t>
  </si>
  <si>
    <t>Estella</t>
  </si>
  <si>
    <t>Macalalay</t>
  </si>
  <si>
    <t>coestella6@gmail.com</t>
  </si>
  <si>
    <t>estella verances co</t>
  </si>
  <si>
    <t>Nenita Verances</t>
  </si>
  <si>
    <t>7/5/2018 8:38:21 PM</t>
  </si>
  <si>
    <t>verances</t>
  </si>
  <si>
    <t>estella</t>
  </si>
  <si>
    <t>macalalay</t>
  </si>
  <si>
    <t>298925</t>
  </si>
  <si>
    <t>san mateo, rizal</t>
  </si>
  <si>
    <t>12/19/1999</t>
  </si>
  <si>
    <t>09095198399</t>
  </si>
  <si>
    <t>Krise Emmanuel Cruz</t>
  </si>
  <si>
    <t xml:space="preserve">minien national high school; </t>
  </si>
  <si>
    <t>nenita</t>
  </si>
  <si>
    <t>macanlalay</t>
  </si>
  <si>
    <t xml:space="preserve">; TSR Agent; </t>
  </si>
  <si>
    <t>gropes for words; tense lapses; SVA errors annd tense lapses</t>
  </si>
  <si>
    <t>Tibon</t>
  </si>
  <si>
    <t>Elbrando</t>
  </si>
  <si>
    <t>Bellazar</t>
  </si>
  <si>
    <t>elbrandotibon@gmail.com</t>
  </si>
  <si>
    <t>Julian Tibon</t>
  </si>
  <si>
    <t>7/5/2018 8:38:09 PM</t>
  </si>
  <si>
    <t>Pellazar</t>
  </si>
  <si>
    <t>298927</t>
  </si>
  <si>
    <t>Block 5 Lot 20 Celina, Burgos, Rodriguez, Rizal</t>
  </si>
  <si>
    <t>Rodriguez, Rizal</t>
  </si>
  <si>
    <t>01/17/1999</t>
  </si>
  <si>
    <t xml:space="preserve">Technological Institute of the Philippines ; </t>
  </si>
  <si>
    <t xml:space="preserve">Cubao,Quezon City; </t>
  </si>
  <si>
    <t xml:space="preserve">STEM-Strand; </t>
  </si>
  <si>
    <t xml:space="preserve">04/21/2018; </t>
  </si>
  <si>
    <t>Sacurom</t>
  </si>
  <si>
    <t xml:space="preserve">; TSR agent; </t>
  </si>
  <si>
    <t>For OV ACE CEN PP XOOM IP LITE BGI; P ID; P SRP;4years with cvg, college grad, ncce</t>
  </si>
  <si>
    <t>Jennilyn</t>
  </si>
  <si>
    <t>jengjimenezofficial@gmail.com</t>
  </si>
  <si>
    <t>Alfredo Jimenez</t>
  </si>
  <si>
    <t>Arniella Arra Soriano</t>
  </si>
  <si>
    <t>7/5/2018 9:01:01 PM</t>
  </si>
  <si>
    <t>298928</t>
  </si>
  <si>
    <t>26 Doña Juana St. San Agustin Village, Talipapa, Novaliches quezon City</t>
  </si>
  <si>
    <t>10/13/1990</t>
  </si>
  <si>
    <t>09163591161</t>
  </si>
  <si>
    <t>3417472930</t>
  </si>
  <si>
    <t>000400899829</t>
  </si>
  <si>
    <t>010509408381</t>
  </si>
  <si>
    <t>121124636549</t>
  </si>
  <si>
    <t>25,000 - 27,000</t>
  </si>
  <si>
    <t>213809</t>
  </si>
  <si>
    <t>Arnielle Soriano</t>
  </si>
  <si>
    <t xml:space="preserve">Ismael Mathay Sr. High School; STI COLLEGE MUÑOZ EDSA; </t>
  </si>
  <si>
    <t xml:space="preserve">GSIS Village, Proj.8 Quezon City; Tanco-Cu Bldg. Congressional Ave, Quezon City; </t>
  </si>
  <si>
    <t xml:space="preserve">High School; Bachelor of Science in Information Technology; </t>
  </si>
  <si>
    <t xml:space="preserve">03/30/2006; 05/22/2014; </t>
  </si>
  <si>
    <t xml:space="preserve">SM Hypermarket Novaliches ; Convergys Corporation; </t>
  </si>
  <si>
    <t xml:space="preserve">Sangandaan, Quirino Highway, Quezon City; Glorietta 5, East Street, Ayala, Makati; </t>
  </si>
  <si>
    <t xml:space="preserve">05/01/2010; 07/21/2014; </t>
  </si>
  <si>
    <t xml:space="preserve">09/30/2010; 06/30/2018; </t>
  </si>
  <si>
    <t xml:space="preserve">End of Contract; Proximity; </t>
  </si>
  <si>
    <t xml:space="preserve">Anthony Calimlim; Gemma Luisa dela Rosa; Michelle de Leon; Gabriel de Jesus; </t>
  </si>
  <si>
    <t xml:space="preserve">Customer Service Representative; Housewife; Customer Service Representative; n/a; </t>
  </si>
  <si>
    <t xml:space="preserve">Convergys, Ayala, Makati; n/a Cavite; Wells Fargo, Taguig City; Quezon City; </t>
  </si>
  <si>
    <t xml:space="preserve">09068433737; 09756231971; 09074778251; 09975140474; </t>
  </si>
  <si>
    <t xml:space="preserve">Moved from JobId:153 by Jan.Pintason@vxi.com(Jan.Pintason@vxi.com); 4years with cvg, college grad, ncce(Raffy.Sangco@vxi.com); For OV ACE CEN PP XOOM IP LITE BGI; P ID; P SRP;4years with cvg, college grad, ncce(Raffy.Sangco@vxi.com); </t>
  </si>
  <si>
    <t>tense lapses; SVA erros; poor sentence construction; fragmented</t>
  </si>
  <si>
    <t>Dominic</t>
  </si>
  <si>
    <t>Nolla</t>
  </si>
  <si>
    <t>dominic_ordiales@yahoo.com</t>
  </si>
  <si>
    <t>Vincent Ordiales</t>
  </si>
  <si>
    <t>Jhanela de Guzman</t>
  </si>
  <si>
    <t>7/5/2018 9:29:48 PM</t>
  </si>
  <si>
    <t>ORDIALES</t>
  </si>
  <si>
    <t>DOMINIC</t>
  </si>
  <si>
    <t>NOLLA</t>
  </si>
  <si>
    <t>298934</t>
  </si>
  <si>
    <t>101</t>
  </si>
  <si>
    <t>BRGY. 128 ZONE 10 BALUT TONDO MANILA</t>
  </si>
  <si>
    <t>MATAMBO OAS ALBAY</t>
  </si>
  <si>
    <t>09486098601</t>
  </si>
  <si>
    <t>16 000 - 20 000</t>
  </si>
  <si>
    <t>241707 JHANELA DE GUZMAN</t>
  </si>
  <si>
    <t>JHANELA DE GUZMAN</t>
  </si>
  <si>
    <t xml:space="preserve">OAS COMMUNITY COLLEGE; </t>
  </si>
  <si>
    <t xml:space="preserve">CALZADA, OAS, ALBAY; </t>
  </si>
  <si>
    <t xml:space="preserve">BATCHELOR OF ELEMENTARY EDUCATION; </t>
  </si>
  <si>
    <t>ANNABELLE</t>
  </si>
  <si>
    <t>REMPILLO</t>
  </si>
  <si>
    <t>For OV ACE CEN PP XOOM IP LITE BGI; P ID; P SRP; 2years with gcs, 4mos with maxprofit, hs grad, average comms</t>
  </si>
  <si>
    <t>Correa</t>
  </si>
  <si>
    <t>Kenneth</t>
  </si>
  <si>
    <t>kennycorrea0425@gmail.com</t>
  </si>
  <si>
    <t>Casey Correa</t>
  </si>
  <si>
    <t>7/5/2018 9:33:49 PM</t>
  </si>
  <si>
    <t>298931</t>
  </si>
  <si>
    <t>Rodriguez St Bldg 11 Unit 518 Balut Tondo manila</t>
  </si>
  <si>
    <t xml:space="preserve">cavite city </t>
  </si>
  <si>
    <t xml:space="preserve">pillipino </t>
  </si>
  <si>
    <t>09274188230</t>
  </si>
  <si>
    <t>022522818</t>
  </si>
  <si>
    <t>18 000 - 20 000</t>
  </si>
  <si>
    <t>241707 Jhanela de Guznam</t>
  </si>
  <si>
    <t>DUIRON</t>
  </si>
  <si>
    <t>MA.Theresa</t>
  </si>
  <si>
    <t xml:space="preserve">Moved from JobId:153 by Irish.Victoriano@vxi.com(Irish.Victoriano@vxi.com); 2years with gcs, 4mos with maxprofit, hs grad, average comms(Raffy.Sangco@vxi.com); For OV ACE CEN PP XOOM IP LITE BGI; P ID; P SRP; 2years with gcs, 4mos with maxprofit, hs grad, average comms(Raffy.Sangco@vxi.com); </t>
  </si>
  <si>
    <t>Applied last June 11</t>
  </si>
  <si>
    <t>Maquinado</t>
  </si>
  <si>
    <t>Pida</t>
  </si>
  <si>
    <t>Asuque</t>
  </si>
  <si>
    <t>pidamaquinano54@gmail.com</t>
  </si>
  <si>
    <t>7/5/2018 10:58:38 PM</t>
  </si>
  <si>
    <t>Maquinano</t>
  </si>
  <si>
    <t>298948</t>
  </si>
  <si>
    <t>Blk 37 lot 1 Congerss Village Rd. 6 North Caloocan City</t>
  </si>
  <si>
    <t>Mati Davao Oreintal</t>
  </si>
  <si>
    <t>11/07/1963</t>
  </si>
  <si>
    <t>PILIPINO</t>
  </si>
  <si>
    <t>09184605892</t>
  </si>
  <si>
    <t>3744083</t>
  </si>
  <si>
    <t>relative</t>
  </si>
  <si>
    <t xml:space="preserve">Divine Word University / former Divine Mercy College; </t>
  </si>
  <si>
    <t xml:space="preserve">University avenue, Caloocan City; </t>
  </si>
  <si>
    <t xml:space="preserve">BEED- Bachelor in Elementary Education; </t>
  </si>
  <si>
    <t>Villaflor</t>
  </si>
  <si>
    <t>Aning</t>
  </si>
  <si>
    <t>sh3; at least 2 yrs undergrad; average comms, grammar lapses, incorrect tenses, fillers; tech support only; 13 mos cce in West contact Services for Comcast West and Central (Tech/sales) RFL: account was reloctaed to MOA, security, salary disputeswith incentives;</t>
  </si>
  <si>
    <t>Relox</t>
  </si>
  <si>
    <t>Julie Mae</t>
  </si>
  <si>
    <t>Lunar</t>
  </si>
  <si>
    <t>JmRelox031@yahoo.com</t>
  </si>
  <si>
    <t>Jennie Relox</t>
  </si>
  <si>
    <t>Comcast West and Central</t>
  </si>
  <si>
    <t>7/5/2018 2:37:45 PM</t>
  </si>
  <si>
    <t>298745</t>
  </si>
  <si>
    <t>Baranggay 310 zone 31 Sta.Cruz Manila</t>
  </si>
  <si>
    <t>4222</t>
  </si>
  <si>
    <t>59 Baranggay Pinagkaisahan Cuenca Batangas</t>
  </si>
  <si>
    <t>07/31/2018</t>
  </si>
  <si>
    <t>Cagayan de Oro</t>
  </si>
  <si>
    <t>09951926557</t>
  </si>
  <si>
    <t>jmrelox031@yahoo.com</t>
  </si>
  <si>
    <t>3467757045</t>
  </si>
  <si>
    <t>337972197</t>
  </si>
  <si>
    <t>090255611983</t>
  </si>
  <si>
    <t>121199658812</t>
  </si>
  <si>
    <t>jmrelox@yahoo.com</t>
  </si>
  <si>
    <t>jmhaicah31@instagram.com</t>
  </si>
  <si>
    <t>20,000 basic salary</t>
  </si>
  <si>
    <t xml:space="preserve">Lunar </t>
  </si>
  <si>
    <t>Jude Torres</t>
  </si>
  <si>
    <t>sh3; 2 yrs vocational graduate; average comms, grammar lapses; 18 mos cce in Alorica Makati for Amazon (CSR) RFL: discrimination from teammates and other employees for getting an award, proximity, 4 hours travel time</t>
  </si>
  <si>
    <t>Nelyn</t>
  </si>
  <si>
    <t>nelynerwin025@gmail.com</t>
  </si>
  <si>
    <t>Grace Estacio</t>
  </si>
  <si>
    <t>7/5/2018 2:37:53 PM</t>
  </si>
  <si>
    <t>298746</t>
  </si>
  <si>
    <t>#9 Manga St. Payatas B Quezon City</t>
  </si>
  <si>
    <t>10/24/1995</t>
  </si>
  <si>
    <t>09981709689</t>
  </si>
  <si>
    <t>nelynestacio.ne@gmail.com</t>
  </si>
  <si>
    <t>3445282875</t>
  </si>
  <si>
    <t>332897598000</t>
  </si>
  <si>
    <t>03252308869</t>
  </si>
  <si>
    <t>121178788691</t>
  </si>
  <si>
    <t>nelyn_estacio@yahoo.com.ph</t>
  </si>
  <si>
    <t>Any Available Position</t>
  </si>
  <si>
    <t>175000</t>
  </si>
  <si>
    <t xml:space="preserve">Mary the Queen College of Quezon City; </t>
  </si>
  <si>
    <t xml:space="preserve">Diliman Quezon City; </t>
  </si>
  <si>
    <t xml:space="preserve">06/06/2013; </t>
  </si>
  <si>
    <t xml:space="preserve">Alorica Teleservices Inc.; </t>
  </si>
  <si>
    <t xml:space="preserve">Pasong Tamo Extension Makati City; </t>
  </si>
  <si>
    <t xml:space="preserve">01/09/2016; </t>
  </si>
  <si>
    <t>Vistar</t>
  </si>
  <si>
    <t xml:space="preserve">Maria Elena Dela Cruz; ; </t>
  </si>
  <si>
    <t xml:space="preserve">Rodriguez Rizal; ; </t>
  </si>
  <si>
    <t xml:space="preserve">09497947669; ; </t>
  </si>
  <si>
    <t>9:50 Ma</t>
  </si>
  <si>
    <t>adapter; 2 yrs vocational graduate; poor sentence construction, incorrect tenses, stuttering</t>
  </si>
  <si>
    <t>elmer.solis@yahoo.com</t>
  </si>
  <si>
    <t>Simeona Solis</t>
  </si>
  <si>
    <t>7/5/2018 11:18:38 PM</t>
  </si>
  <si>
    <t>298954</t>
  </si>
  <si>
    <t>9219669577</t>
  </si>
  <si>
    <t xml:space="preserve">Simeona Solis; </t>
  </si>
  <si>
    <t xml:space="preserve">9390380; </t>
  </si>
  <si>
    <t>starter; college graduate; p/f, v/b, grammar lapses, heavy fillers, stuttering</t>
  </si>
  <si>
    <t>Cangas</t>
  </si>
  <si>
    <t>Nhel</t>
  </si>
  <si>
    <t>nhelcangas21@gmail.com</t>
  </si>
  <si>
    <t>Marilyn Hernandez</t>
  </si>
  <si>
    <t>7/5/2018 11:22:45 PM</t>
  </si>
  <si>
    <t>298955</t>
  </si>
  <si>
    <t>9567732541</t>
  </si>
  <si>
    <t xml:space="preserve">Marilyn Hernandez; </t>
  </si>
  <si>
    <t xml:space="preserve">9171282124; </t>
  </si>
  <si>
    <t>adapter; college graduate; average comms, grammar lapses, incorrect tenses, fillers; the only one taking care of her kid, will also go back to school for a short course</t>
  </si>
  <si>
    <t>Ma. Victoria</t>
  </si>
  <si>
    <t>Monterola</t>
  </si>
  <si>
    <t>missfreespirited88@gmail.com</t>
  </si>
  <si>
    <t>Amelia Dela Cruz</t>
  </si>
  <si>
    <t>7/5/2018 11:27:44 PM</t>
  </si>
  <si>
    <t>298956</t>
  </si>
  <si>
    <t>9995816554</t>
  </si>
  <si>
    <t xml:space="preserve">Amelia Dela Cruz; </t>
  </si>
  <si>
    <t xml:space="preserve">9478629864; </t>
  </si>
  <si>
    <t>sh3; at least 2 yrs undergrad; average comms, awkward pauses, fillers, grammar lapses; 18 mos cce in The Results for Sirius XM (CSR/Tech/Sales) RFL: massic VTO/dialling hours was limited</t>
  </si>
  <si>
    <t>Arenal</t>
  </si>
  <si>
    <t>Mark Raymond</t>
  </si>
  <si>
    <t>Remigio</t>
  </si>
  <si>
    <t>iamkram814@gmail.com</t>
  </si>
  <si>
    <t>Ma. Isabelita Arenal</t>
  </si>
  <si>
    <t>7/5/2018 2:34:28 PM</t>
  </si>
  <si>
    <t>298735</t>
  </si>
  <si>
    <t>98 MH Del Pilar St.</t>
  </si>
  <si>
    <t>98 MH Del Pilar St</t>
  </si>
  <si>
    <t>08/14/1977</t>
  </si>
  <si>
    <t>09208723606</t>
  </si>
  <si>
    <t>9478492</t>
  </si>
  <si>
    <t>sh3; college graduate; good comms with minor grammar lapses; 7 mos cce in WNS for Hotel Saving.com (CSR) RFL: wife went abroad, need to take care of children; 13 mos cce in Stellar for Jetstar Airline (CSR/SaleS) RFL: comtinous contractonly, no regularization; 5 mos cce in Telus, inhouse (CSR) RFL: non-regularization; 5 mos cce in Arvato Digital Service for xbox 360 (CSR/Tech) RFL: downsizing</t>
  </si>
  <si>
    <t>Bon</t>
  </si>
  <si>
    <t>allanbon88@gmail.com</t>
  </si>
  <si>
    <t>Honorata Bon</t>
  </si>
  <si>
    <t>Hotel Saving.com, Jetstar, Telus, Xbox360</t>
  </si>
  <si>
    <t>7/5/2018 3:24:40 PM</t>
  </si>
  <si>
    <t>298744</t>
  </si>
  <si>
    <t>#402 G. Bautista street San Jose Rodriguez Rizal</t>
  </si>
  <si>
    <t>09053069143</t>
  </si>
  <si>
    <t>Allan Bon (Kuya Bon)</t>
  </si>
  <si>
    <t>referal</t>
  </si>
  <si>
    <t>Angel</t>
  </si>
  <si>
    <t xml:space="preserve">Eastern Valley School; Rosevelt College San Mateo; Technological Institute of the Philippines; Colegio de Montalban; </t>
  </si>
  <si>
    <t xml:space="preserve">Associate Degree Graduate; Associate Degree Graduate; College Undergraduate; Associate Degree Graduate; </t>
  </si>
  <si>
    <t xml:space="preserve">Rodriguez Rizal; San Mateo Rizal; Cubao, Q.C.; San Jose Rodriguez Rizal; </t>
  </si>
  <si>
    <t xml:space="preserve">Elementary; High School; B.S.E.E.; B.S.B.A. H.R.D.M.; </t>
  </si>
  <si>
    <t xml:space="preserve">03/15/1988; 03/15/1994; 10/15/1996; 04/06/2018; </t>
  </si>
  <si>
    <t xml:space="preserve">Arvato Digital Services; Telus; Stellar ; WNS; </t>
  </si>
  <si>
    <t xml:space="preserve">Eastwood City Libis ; Cubao Q.C.; Eastwood City Lbis; Eastwood ; </t>
  </si>
  <si>
    <t xml:space="preserve">X-box 360 Gaming console; Business Billing; Jetstar Airways; Hotelsavings.com/ Avis &amp; Budget Car Rental; </t>
  </si>
  <si>
    <t xml:space="preserve">10/15/2008; 01/15/2010; 01/15/2011; 03/15/2012; </t>
  </si>
  <si>
    <t xml:space="preserve">03/15/2009; 11/15/2010; 02/15/2012; 10/15/2012; </t>
  </si>
  <si>
    <t xml:space="preserve">Non-regularized; Failed Training; Non-regularized; Personal Reasons; </t>
  </si>
  <si>
    <t xml:space="preserve">14000; 15000; 17000; 18500; </t>
  </si>
  <si>
    <t>Honorata</t>
  </si>
  <si>
    <t xml:space="preserve">Christian Alfonso; Christopher Alegre; Darlene G. Cruz ; ; </t>
  </si>
  <si>
    <t xml:space="preserve">Head of Finance; finance Officer; Registrar staff; ; </t>
  </si>
  <si>
    <t xml:space="preserve">PHAR PHILS. INC.; Innogen Pharm Inc.; Colegio de Montalban; ; </t>
  </si>
  <si>
    <t xml:space="preserve">02-621-51-68; 09233593836; 09204970228; ; </t>
  </si>
  <si>
    <t xml:space="preserve">starter; at least 2 yrs undergrad; stuttering, poor sentence construction, trails off, grammar lapses; </t>
  </si>
  <si>
    <t>Pontay</t>
  </si>
  <si>
    <t>jppontay@yahoo.com</t>
  </si>
  <si>
    <t>Andres Pontay Jr.</t>
  </si>
  <si>
    <t>7/5/2018 11:33:12 PM</t>
  </si>
  <si>
    <t>298957</t>
  </si>
  <si>
    <t>9954582186</t>
  </si>
  <si>
    <t xml:space="preserve">Andres Pontay Jr.; </t>
  </si>
  <si>
    <t xml:space="preserve">9954582185; </t>
  </si>
  <si>
    <t>sh1; at least 2 yrs undergrad; applying for a non voice account</t>
  </si>
  <si>
    <t>Murillo</t>
  </si>
  <si>
    <t>Imee Chrizl</t>
  </si>
  <si>
    <t>Albutra</t>
  </si>
  <si>
    <t>imeemurillo7@gmail.com</t>
  </si>
  <si>
    <t>Grace Del Rosario</t>
  </si>
  <si>
    <t>7/5/2018 11:38:46 PM</t>
  </si>
  <si>
    <t>298958</t>
  </si>
  <si>
    <t>9054250442</t>
  </si>
  <si>
    <t xml:space="preserve">Grace Del Rosario; </t>
  </si>
  <si>
    <t xml:space="preserve">9175772823; </t>
  </si>
  <si>
    <t>sh1; at least 2 yrs undergrad; average comms, awkward pauses, fillers, good accent; 2 mos cce in SPI-CRM for 1800 flowers (CSR/Sales) RFL: seasonal account</t>
  </si>
  <si>
    <t>Ostan</t>
  </si>
  <si>
    <t>Paula Beatriz</t>
  </si>
  <si>
    <t>Ayawon</t>
  </si>
  <si>
    <t>paula.osta97@gmail.com</t>
  </si>
  <si>
    <t>Aivie Ostan</t>
  </si>
  <si>
    <t>7/5/2018 4:37:02 PM</t>
  </si>
  <si>
    <t>298821</t>
  </si>
  <si>
    <t>9 Ilang-Ilang Street, Pasig City</t>
  </si>
  <si>
    <t>T. Carreon Street, Bagbag, Novaliches</t>
  </si>
  <si>
    <t>09395297743</t>
  </si>
  <si>
    <t>paula.ostan97@gmail.com</t>
  </si>
  <si>
    <t>34-7665839-7</t>
  </si>
  <si>
    <t>030263043655</t>
  </si>
  <si>
    <t xml:space="preserve">University of Antique; </t>
  </si>
  <si>
    <t xml:space="preserve">Sibalom, Antique; </t>
  </si>
  <si>
    <t xml:space="preserve">BS in Accounting Technology; </t>
  </si>
  <si>
    <t xml:space="preserve">SPiCRM; </t>
  </si>
  <si>
    <t xml:space="preserve">Welcome Rotonda; </t>
  </si>
  <si>
    <t xml:space="preserve">03/19/2018; </t>
  </si>
  <si>
    <t xml:space="preserve">05/27/2018; </t>
  </si>
  <si>
    <t>Mifa</t>
  </si>
  <si>
    <t xml:space="preserve">Aivie Ostan; </t>
  </si>
  <si>
    <t xml:space="preserve">09475879011; </t>
  </si>
  <si>
    <t xml:space="preserve">Maricar Dela Pena; ; </t>
  </si>
  <si>
    <t xml:space="preserve">Realpage, Rockwell East Ortigas; ; </t>
  </si>
  <si>
    <t xml:space="preserve">09463612201; ; </t>
  </si>
  <si>
    <t xml:space="preserve">sh3; college graduate; average comms, grammar lapses, regional accent, stuttering; 28 mos cce in SPI-CRM for 1800 flowers (Outbound Sales) and PLDT (CSR/Tech) RFL: cease accounts, ordered from DOLE; </t>
  </si>
  <si>
    <t>Carbonera</t>
  </si>
  <si>
    <t>Arnie</t>
  </si>
  <si>
    <t>Ferman</t>
  </si>
  <si>
    <t>arniecarbonera58@yahoo.com</t>
  </si>
  <si>
    <t>Analyn Carbonera</t>
  </si>
  <si>
    <t>1800 flowers, PLDT</t>
  </si>
  <si>
    <t>7/5/2018 4:50:33 PM</t>
  </si>
  <si>
    <t>298825</t>
  </si>
  <si>
    <t>9111</t>
  </si>
  <si>
    <t>Phase 8 dollar st north fairview</t>
  </si>
  <si>
    <t>9000</t>
  </si>
  <si>
    <t>Purok 7 Dabong2x Mailag Valencia City</t>
  </si>
  <si>
    <t>BUKIDNON</t>
  </si>
  <si>
    <t>Valencia City</t>
  </si>
  <si>
    <t>09755540697</t>
  </si>
  <si>
    <t>8145339</t>
  </si>
  <si>
    <t>arniecarbonera58@gmail.com</t>
  </si>
  <si>
    <t>3456990606</t>
  </si>
  <si>
    <t>326299433</t>
  </si>
  <si>
    <t>22K</t>
  </si>
  <si>
    <t>CARAVAN</t>
  </si>
  <si>
    <t xml:space="preserve">Child Jesus College; </t>
  </si>
  <si>
    <t xml:space="preserve">Phase 1 bagong silang caloocan city; </t>
  </si>
  <si>
    <t xml:space="preserve">03/29/2013; </t>
  </si>
  <si>
    <t xml:space="preserve">Spi CRM; </t>
  </si>
  <si>
    <t xml:space="preserve">6TH FLOOR CITIMOTORS MAKATI; </t>
  </si>
  <si>
    <t xml:space="preserve">09399192134; </t>
  </si>
  <si>
    <t xml:space="preserve">INBOUND AND OUTBOUND SALES; </t>
  </si>
  <si>
    <t xml:space="preserve">02/08/2016; </t>
  </si>
  <si>
    <t xml:space="preserve">20K; </t>
  </si>
  <si>
    <t xml:space="preserve">1K; </t>
  </si>
  <si>
    <t xml:space="preserve">Analyn Carbonera; </t>
  </si>
  <si>
    <t xml:space="preserve">09464235028; </t>
  </si>
  <si>
    <t xml:space="preserve">Pauline Rose Janaban; Arlyn Carbonera; </t>
  </si>
  <si>
    <t xml:space="preserve">Team Leader; Sales; </t>
  </si>
  <si>
    <t xml:space="preserve">Spi Crm Makati; Nitz Quezon City; </t>
  </si>
  <si>
    <t xml:space="preserve">09994903827; 09352155677; </t>
  </si>
  <si>
    <t>starter; college graduate; grammar lapses, incorrect tenses, fillers; not amenable to working on holidays or weekends due to church duties</t>
  </si>
  <si>
    <t>Lapeña</t>
  </si>
  <si>
    <t>John Rei Christopher</t>
  </si>
  <si>
    <t>Sacdalan</t>
  </si>
  <si>
    <t>johnreilapena12@gmail.com</t>
  </si>
  <si>
    <t>annabelle Lapeña</t>
  </si>
  <si>
    <t>7/5/2018 11:43:43 PM</t>
  </si>
  <si>
    <t>298959</t>
  </si>
  <si>
    <t>9422482073</t>
  </si>
  <si>
    <t xml:space="preserve">annabelle Lapeña; </t>
  </si>
  <si>
    <t xml:space="preserve">9335234333; </t>
  </si>
  <si>
    <t>starter; college graduate; good comms with minor grammar lapses, very conversant; not amenable to night shift</t>
  </si>
  <si>
    <t>Lico</t>
  </si>
  <si>
    <t>johnjosephlico@gmail.com</t>
  </si>
  <si>
    <t>Maria Teresa Lico</t>
  </si>
  <si>
    <t>7/5/2018 11:49:07 PM</t>
  </si>
  <si>
    <t>298960</t>
  </si>
  <si>
    <t>9955527205</t>
  </si>
  <si>
    <t xml:space="preserve">Maria Teresa Lico; </t>
  </si>
  <si>
    <t xml:space="preserve">9432595108; </t>
  </si>
  <si>
    <t>starter; vocational graduate; grammar lapses, incorrect tenses, poor sentence construction;</t>
  </si>
  <si>
    <t>Botua</t>
  </si>
  <si>
    <t>Jenny Cris</t>
  </si>
  <si>
    <t>jennycrisbotua@gmail.com</t>
  </si>
  <si>
    <t>Jay R. Botua</t>
  </si>
  <si>
    <t>7/5/2018 11:53:41 PM</t>
  </si>
  <si>
    <t>298961</t>
  </si>
  <si>
    <t>9165189790</t>
  </si>
  <si>
    <t xml:space="preserve">Jay R. Botua; </t>
  </si>
  <si>
    <t xml:space="preserve">9094395153; </t>
  </si>
  <si>
    <t>sh3; high school graduate; stuttering, grammar lapses, very conversant; 14mos cce in alorica for amazon (CSR) RFL: Proximity, 3-4 hours of travel time</t>
  </si>
  <si>
    <t>Paul</t>
  </si>
  <si>
    <t>Jallorina</t>
  </si>
  <si>
    <t>Paul.Jallorina.Castillo@gmail.com</t>
  </si>
  <si>
    <t>Pacita Castillo</t>
  </si>
  <si>
    <t>7/5/2018 7:21:56 PM</t>
  </si>
  <si>
    <t>298900</t>
  </si>
  <si>
    <t>blk 4 lot 34 Sapang Palay Bulacan City of San jose Del Monte bulacan</t>
  </si>
  <si>
    <t>09059127794</t>
  </si>
  <si>
    <t>paul.jallorina.castillo@gmail.com</t>
  </si>
  <si>
    <t>cody_sykes24@yahoo.com</t>
  </si>
  <si>
    <t xml:space="preserve">Sapang Palay National High School; </t>
  </si>
  <si>
    <t xml:space="preserve">Fatima V Sapang Palay bulacan; </t>
  </si>
  <si>
    <t xml:space="preserve">Alorica Teleservice; </t>
  </si>
  <si>
    <t xml:space="preserve">Sta. Messa Manila; </t>
  </si>
  <si>
    <t xml:space="preserve">05/12/2017; </t>
  </si>
  <si>
    <t xml:space="preserve">07/19/2018; </t>
  </si>
  <si>
    <t>Pacita</t>
  </si>
  <si>
    <t xml:space="preserve">Ruth Mae Bautista; ; </t>
  </si>
  <si>
    <t xml:space="preserve">NA; ; </t>
  </si>
  <si>
    <t xml:space="preserve">09151899178; ; </t>
  </si>
  <si>
    <t>sh2; at least 2 yrs undergrad; good comms with minor grammar lapses; 6 mos cce in sitel for Bell canada (Csr/tech/sales) RFL: needed to go back to iloilo</t>
  </si>
  <si>
    <t>Betonio</t>
  </si>
  <si>
    <t>Mark Jimwel</t>
  </si>
  <si>
    <t>mjbeto.mb@gmail.com</t>
  </si>
  <si>
    <t>Rose Vergara</t>
  </si>
  <si>
    <t>Bell Canada</t>
  </si>
  <si>
    <t>7/5/2018 7:19:12 PM</t>
  </si>
  <si>
    <t>298899</t>
  </si>
  <si>
    <t>348 Shoe ave. Concepcion</t>
  </si>
  <si>
    <t>348 shoe ave. Concepcion</t>
  </si>
  <si>
    <t>02/06/1997</t>
  </si>
  <si>
    <t>09550498545</t>
  </si>
  <si>
    <t>34-5314544-1</t>
  </si>
  <si>
    <t>Jimwel Natividad Betonio</t>
  </si>
  <si>
    <t>Headhunter</t>
  </si>
  <si>
    <t xml:space="preserve">PUP; </t>
  </si>
  <si>
    <t xml:space="preserve">Sta mesa Manila; </t>
  </si>
  <si>
    <t xml:space="preserve">BSECE; </t>
  </si>
  <si>
    <t xml:space="preserve">05/31/2015; </t>
  </si>
  <si>
    <t xml:space="preserve">Ortigas, QC; </t>
  </si>
  <si>
    <t xml:space="preserve">06/12/2717; </t>
  </si>
  <si>
    <t xml:space="preserve">12/16/2017; </t>
  </si>
  <si>
    <t xml:space="preserve">Rose Vergara; </t>
  </si>
  <si>
    <t xml:space="preserve">Live in partner; </t>
  </si>
  <si>
    <t xml:space="preserve">09202754889; </t>
  </si>
  <si>
    <t xml:space="preserve">Veronica Salazar; Mary Grace Belvez; John Victor Natividad; ; </t>
  </si>
  <si>
    <t xml:space="preserve">Owner; Team Leader; CSR/TSR; ; </t>
  </si>
  <si>
    <t xml:space="preserve">TSJ Arts and Photography, Marikina City; Site, Ortigas, QC; Site, Ortigas, QC; ; </t>
  </si>
  <si>
    <t>Marjorie Abesamis</t>
  </si>
  <si>
    <t>sh3; college graduate; good comms with minor grammar lapses; 18 mos cce in Startek for ATT mobility (CSR/Sales) RFL: went back to province; 6 mos cce in convergys for ATT mobility (CSR/Sales) RFL: on a floating status</t>
  </si>
  <si>
    <t>Licuanan</t>
  </si>
  <si>
    <t>Arjim</t>
  </si>
  <si>
    <t>Alicoben</t>
  </si>
  <si>
    <t>arjim_licuanan25@yahoo.com</t>
  </si>
  <si>
    <t>Purea</t>
  </si>
  <si>
    <t>ATT mobility</t>
  </si>
  <si>
    <t>7/5/2018 7:22:23 PM</t>
  </si>
  <si>
    <t>298901</t>
  </si>
  <si>
    <t>165 Saint Catherine Street</t>
  </si>
  <si>
    <t>09770835994</t>
  </si>
  <si>
    <t xml:space="preserve">Virgen Milagrosa University Foundation; </t>
  </si>
  <si>
    <t xml:space="preserve">San Carlos City Pangasinan; </t>
  </si>
  <si>
    <t>Aida</t>
  </si>
  <si>
    <t>Zamuco</t>
  </si>
  <si>
    <t>wants to be with her bf on a same accnt; bf failed cen | sh3; high school graduate; good comms with minor grammar lapses; 17 mos cce in TP Ortigas for Voyage a la carte (CSR/SaleS) RFL: site location, career opportunities, requested medical leave for 1 month for breast augmentation</t>
  </si>
  <si>
    <t>Jenald</t>
  </si>
  <si>
    <t>Lobaton</t>
  </si>
  <si>
    <t>Reyes022198@gmail.com</t>
  </si>
  <si>
    <t>Aurora Reyes</t>
  </si>
  <si>
    <t>Voyage a la carte</t>
  </si>
  <si>
    <t>7/5/2018 7:19:33 PM</t>
  </si>
  <si>
    <t>Jonald</t>
  </si>
  <si>
    <t>298898</t>
  </si>
  <si>
    <t>1445</t>
  </si>
  <si>
    <t>Lot 09 Block 36 Phase 1 Northville 1 Barangay Bignay Valenzuela City</t>
  </si>
  <si>
    <t>02/21/1998</t>
  </si>
  <si>
    <t>09479813489</t>
  </si>
  <si>
    <t>Jhana Lobaton Reyes</t>
  </si>
  <si>
    <t>ReyesJhana21</t>
  </si>
  <si>
    <t>18,000.00 to 20,000.00</t>
  </si>
  <si>
    <t xml:space="preserve">Dalandanan National High School; </t>
  </si>
  <si>
    <t xml:space="preserve">Dalandanan, Valenzuela City; </t>
  </si>
  <si>
    <t xml:space="preserve">Rockwell, Ortigas; </t>
  </si>
  <si>
    <t xml:space="preserve">Voyages Ala Carte; </t>
  </si>
  <si>
    <t xml:space="preserve">12/19/2016; </t>
  </si>
  <si>
    <t>wants to be with her bf on a same accnt; bf failed cen</t>
  </si>
  <si>
    <t>sh3; at least 2 rs undergrad; average comms, monotonous, grammar lpases, incorrect tenses; 12 mos cce in TP for Hilton Hotel (non-voice chat) RFL: proximity, 2 - 3 hours travel time</t>
  </si>
  <si>
    <t>Omaña</t>
  </si>
  <si>
    <t>Ken Harvey</t>
  </si>
  <si>
    <t>Baroy</t>
  </si>
  <si>
    <t>khervey16@gmail.com</t>
  </si>
  <si>
    <t xml:space="preserve">Ceferino sua Jr. </t>
  </si>
  <si>
    <t>Hilton Hotel</t>
  </si>
  <si>
    <t>7/5/2018 7:20:10 PM</t>
  </si>
  <si>
    <t>298897</t>
  </si>
  <si>
    <t>Blk4 Lot 37 Metrogreen Village San Bartolome Novaliches</t>
  </si>
  <si>
    <t>06/16/1994</t>
  </si>
  <si>
    <t>09276273224</t>
  </si>
  <si>
    <t>UP Techno Hub</t>
  </si>
  <si>
    <t xml:space="preserve">Manual L. Quezon University; </t>
  </si>
  <si>
    <t xml:space="preserve">Hidalgo Street Quiapo Manila; </t>
  </si>
  <si>
    <t xml:space="preserve">Rockwell Ortigas ; </t>
  </si>
  <si>
    <t xml:space="preserve">Hilton; </t>
  </si>
  <si>
    <t xml:space="preserve">05/15/2017; </t>
  </si>
  <si>
    <t>Mirriam</t>
  </si>
  <si>
    <t>Raymund Villanueva</t>
  </si>
  <si>
    <t>sh3; high school gradaute; good comms with minor grammar lapses; 17 mos cce in Alorica ATT (tech) RFL: father was sick needed to take careof him in cebu; 3 mos cce in Intelenet for HRCC (CSR) RFL: location, 2 - 3 hours travel time</t>
  </si>
  <si>
    <t>Gerald Paola</t>
  </si>
  <si>
    <t>Villaluz</t>
  </si>
  <si>
    <t>geraldpaolo.marcelo@gmail.com</t>
  </si>
  <si>
    <t>Leny Marcelo</t>
  </si>
  <si>
    <t>ATT, HRCC</t>
  </si>
  <si>
    <t>7/6/2018 7:33:20 PM</t>
  </si>
  <si>
    <t>Gerald Paolo</t>
  </si>
  <si>
    <t>299242</t>
  </si>
  <si>
    <t>1682 Maceda Street, Sampaloc Manila =</t>
  </si>
  <si>
    <t>02/22/1992</t>
  </si>
  <si>
    <t>09565838966</t>
  </si>
  <si>
    <t>Reyes Barbecue</t>
  </si>
  <si>
    <t xml:space="preserve">ESPS; </t>
  </si>
  <si>
    <t xml:space="preserve">1912 Rizal Ave., Sta. Cruz Manila; </t>
  </si>
  <si>
    <t xml:space="preserve">04/24/2009; </t>
  </si>
  <si>
    <t xml:space="preserve">Magallanes Makati City; </t>
  </si>
  <si>
    <t xml:space="preserve">01/06/2018; </t>
  </si>
  <si>
    <t>Ricafrente</t>
  </si>
  <si>
    <t xml:space="preserve">Mary Grace Rulloda; ; </t>
  </si>
  <si>
    <t xml:space="preserve">09278529500; ; </t>
  </si>
  <si>
    <t xml:space="preserve">not sure when she can pursue application or will be pursuing application; applied to check options; currently employed; </t>
  </si>
  <si>
    <t>Fuentes</t>
  </si>
  <si>
    <t>olivia.tan05@yahoo.com</t>
  </si>
  <si>
    <t>Carlos Luisa</t>
  </si>
  <si>
    <t>12 months and above</t>
  </si>
  <si>
    <t>Hong Kong Noodles (Cubao)</t>
  </si>
  <si>
    <t>7/5/2018 10:14:16 PM</t>
  </si>
  <si>
    <t>298949</t>
  </si>
  <si>
    <t>9755152702</t>
  </si>
  <si>
    <t>HK Noodles IMS</t>
  </si>
  <si>
    <t xml:space="preserve">Carlos Luisa; </t>
  </si>
  <si>
    <t xml:space="preserve">9998110030; </t>
  </si>
  <si>
    <t>WCCE shifter 3; OK comms; highly trainable; willing to start asap;</t>
  </si>
  <si>
    <t>Tanamor</t>
  </si>
  <si>
    <t>Anna Lorreine</t>
  </si>
  <si>
    <t>raintnmr@gmail.com</t>
  </si>
  <si>
    <t>Hazel Anne Germentil</t>
  </si>
  <si>
    <t>Citibank/JP Morgan</t>
  </si>
  <si>
    <t>7/5/2018 1:37:17 PM</t>
  </si>
  <si>
    <t>TANAMOR</t>
  </si>
  <si>
    <t>ANNA LORREINE</t>
  </si>
  <si>
    <t>LOPEZ</t>
  </si>
  <si>
    <t>298699</t>
  </si>
  <si>
    <t>339 LUCAS CUADRA STA QUITERIA CALOOCAN</t>
  </si>
  <si>
    <t>39A NEW YEARS AVENUE GSIS VILLAGE SAN PEDRO LAGUNA</t>
  </si>
  <si>
    <t>05/28/1986</t>
  </si>
  <si>
    <t>09454676792</t>
  </si>
  <si>
    <t>028682367</t>
  </si>
  <si>
    <t>04-1392552-3</t>
  </si>
  <si>
    <t>304-549-83</t>
  </si>
  <si>
    <t>01-050993336-2</t>
  </si>
  <si>
    <t>Job Caravan / Hongkong Noodles</t>
  </si>
  <si>
    <t xml:space="preserve">Arellano University ; Arellano University ; Manila Tytana College; </t>
  </si>
  <si>
    <t xml:space="preserve">Legarda Manila; Legarda Manila; Pasay City ; </t>
  </si>
  <si>
    <t xml:space="preserve">BS Psychology; BS Nursing; BS Nursing ; </t>
  </si>
  <si>
    <t xml:space="preserve">03/31/2009; 10/31/2006; 11/30/2004; </t>
  </si>
  <si>
    <t xml:space="preserve">CITIGROUP BUSINESS PROCESS SOLUTIONS; JP MORGAN CHASE &amp; CO; EPLDT / INGRAM MICRO; </t>
  </si>
  <si>
    <t xml:space="preserve">PBCOM TOWER MAKATI CITY ; NET QUAD PLAZA BONIFACIO GLOBAL CITY; MCKINLEY HILL ; </t>
  </si>
  <si>
    <t xml:space="preserve">Financial; Financial; Customer Service; </t>
  </si>
  <si>
    <t xml:space="preserve">MORTGAGE; AUTO FINANCE; BACK OFFICE SALES; </t>
  </si>
  <si>
    <t xml:space="preserve">08/01/2012; 06/30/2010; 12/01/2006; </t>
  </si>
  <si>
    <t xml:space="preserve">06/10/2016; 03/31/2011; 06/30/2010; </t>
  </si>
  <si>
    <t xml:space="preserve">Career Growth; Career Growth; Career Growth; </t>
  </si>
  <si>
    <t xml:space="preserve">35,000; 25,000; 15,000; </t>
  </si>
  <si>
    <t>MARJORIE</t>
  </si>
  <si>
    <t xml:space="preserve">HAZEL ANNE GERMENTIL; </t>
  </si>
  <si>
    <t xml:space="preserve">09175386033; </t>
  </si>
  <si>
    <t xml:space="preserve">NICOLE ANNE DELOS REYES; HAZEL ANNE GERMENTIL; HERMIVEE MONDALLA; ; </t>
  </si>
  <si>
    <t xml:space="preserve">BUSINESS DEVELOPMENT OFFICER; NURSE SUPERVISOR; FORMER SEAFARER; ; </t>
  </si>
  <si>
    <t xml:space="preserve">PHILIPPINE TRANSMARINE CARRIERS / LIFELINKS; VXI; ROYAL CARIBBEAN INTERNATIONAL; ; </t>
  </si>
  <si>
    <t xml:space="preserve">09178457264; 09175386033; 09204277720; ; </t>
  </si>
  <si>
    <t xml:space="preserve">WCCE shifter 3; OK comms; highly trainable; willing to start asap;
(Khenon.Cuaresma@vxi.com); Passed ID-for OV(Khenon.Cuaresma@vxi.com); </t>
  </si>
  <si>
    <t>looking for a day shift account; poor comms</t>
  </si>
  <si>
    <t>Del Rio</t>
  </si>
  <si>
    <t>Hazel</t>
  </si>
  <si>
    <t>hazeldelrio@ymail.com</t>
  </si>
  <si>
    <t>John Hyrum Castillo</t>
  </si>
  <si>
    <t>7/5/2018 10:16:14 PM</t>
  </si>
  <si>
    <t>298950</t>
  </si>
  <si>
    <t>9293012881</t>
  </si>
  <si>
    <t xml:space="preserve">John Hyrum Castillo; </t>
  </si>
  <si>
    <t>looking for a nonvoice account; last company was with Conduent for a nonvoice account/chat support</t>
  </si>
  <si>
    <t>Volante</t>
  </si>
  <si>
    <t>Maria Dorothy</t>
  </si>
  <si>
    <t>Sarzuela</t>
  </si>
  <si>
    <t>zenithizer@yahoo.com</t>
  </si>
  <si>
    <t>Erra Samson</t>
  </si>
  <si>
    <t>7/5/2018 10:17:39 PM</t>
  </si>
  <si>
    <t>298951</t>
  </si>
  <si>
    <t>9778099166</t>
  </si>
  <si>
    <t xml:space="preserve">q; </t>
  </si>
  <si>
    <t xml:space="preserve">Erra Samson; </t>
  </si>
  <si>
    <t xml:space="preserve">9757623766; </t>
  </si>
  <si>
    <t>looking for a nonvoice account; poor comms</t>
  </si>
  <si>
    <t>Redeem</t>
  </si>
  <si>
    <t>Julaton</t>
  </si>
  <si>
    <t>redeemmarcos@yahoo.com</t>
  </si>
  <si>
    <t>Gregoria Marcos</t>
  </si>
  <si>
    <t>6 months to 11 months</t>
  </si>
  <si>
    <t>7/5/2018 10:19:26 PM</t>
  </si>
  <si>
    <t>298952</t>
  </si>
  <si>
    <t>9097345811</t>
  </si>
  <si>
    <t xml:space="preserve">Gregoria Marcos; </t>
  </si>
  <si>
    <t xml:space="preserve">5728436; </t>
  </si>
  <si>
    <t>Añasca</t>
  </si>
  <si>
    <t>Abegael</t>
  </si>
  <si>
    <t>Causia</t>
  </si>
  <si>
    <t>abeewithyou@gmail.com</t>
  </si>
  <si>
    <t>Roy Anasca (n)</t>
  </si>
  <si>
    <t>Healthcare/Retail/Phamacy</t>
  </si>
  <si>
    <t>7/5/2018 5:21:27 PM</t>
  </si>
  <si>
    <t>Anasca</t>
  </si>
  <si>
    <t>298845</t>
  </si>
  <si>
    <t>246 E Rodriguez Sr Ave QC</t>
  </si>
  <si>
    <t>5000</t>
  </si>
  <si>
    <t>251 South Fundidor Molo Iloilo City</t>
  </si>
  <si>
    <t>08/22/1983</t>
  </si>
  <si>
    <t>09154409468</t>
  </si>
  <si>
    <t xml:space="preserve">05/23/2003; </t>
  </si>
  <si>
    <t xml:space="preserve">Alta Resources Inc; </t>
  </si>
  <si>
    <t xml:space="preserve">Ortigas City Pasig; </t>
  </si>
  <si>
    <t xml:space="preserve">Online Retail/Healthcare; </t>
  </si>
  <si>
    <t xml:space="preserve">24800; </t>
  </si>
  <si>
    <t>Lerynia</t>
  </si>
  <si>
    <t>Bayarcal</t>
  </si>
  <si>
    <t xml:space="preserve">Roy D. Anasca; </t>
  </si>
  <si>
    <t xml:space="preserve">09420467581; </t>
  </si>
  <si>
    <t xml:space="preserve">Sheena Maie Monleon; ; </t>
  </si>
  <si>
    <t xml:space="preserve">Alta Resources; ; </t>
  </si>
  <si>
    <t xml:space="preserve">09163323376; ; </t>
  </si>
  <si>
    <t>pron and grammar lapses; short answers; sentence construction; stutters; difficulty expressing thoughts; preposition usage;</t>
  </si>
  <si>
    <t>Abeo</t>
  </si>
  <si>
    <t>Yaodaod Ulkhay</t>
  </si>
  <si>
    <t>Tito</t>
  </si>
  <si>
    <t>grimmiexpillow@gmail.com</t>
  </si>
  <si>
    <t>Annabel Abeo</t>
  </si>
  <si>
    <t>7/5/2018 10:20:47 PM</t>
  </si>
  <si>
    <t>298953</t>
  </si>
  <si>
    <t>9263438411</t>
  </si>
  <si>
    <t xml:space="preserve">Annabel Abeo; </t>
  </si>
  <si>
    <t xml:space="preserve">9263438411; </t>
  </si>
  <si>
    <t>Rowena Sanchez</t>
  </si>
  <si>
    <t>noCCE; adapter; OK comms; willing to start asap; highly trainable;</t>
  </si>
  <si>
    <t>Martin John</t>
  </si>
  <si>
    <t>Bozar</t>
  </si>
  <si>
    <t>bryantmj900@yahoo.com</t>
  </si>
  <si>
    <t>Nievas Fernandez</t>
  </si>
  <si>
    <t>7/5/2018 6:56:48 PM</t>
  </si>
  <si>
    <t>298885</t>
  </si>
  <si>
    <t>Blk 16 Lot 1 SeminaryRoad Bahay Toro Quezon City</t>
  </si>
  <si>
    <t>4807</t>
  </si>
  <si>
    <t>Sagrada Bagamanoc, Catanduanes</t>
  </si>
  <si>
    <t>Bagamanoc</t>
  </si>
  <si>
    <t>05/21/1996</t>
  </si>
  <si>
    <t>09777350030</t>
  </si>
  <si>
    <t xml:space="preserve">Catanduanes State University; Catanduanes State University; </t>
  </si>
  <si>
    <t xml:space="preserve">Virac, Catanduanes; Virac, Catanduanes; </t>
  </si>
  <si>
    <t xml:space="preserve">05/01/2017; 04/30/2012; </t>
  </si>
  <si>
    <t xml:space="preserve">Edgecomm Inc; </t>
  </si>
  <si>
    <t xml:space="preserve">Cupang Antipolo City Rizal; </t>
  </si>
  <si>
    <t xml:space="preserve">09171521970; </t>
  </si>
  <si>
    <t xml:space="preserve">07/16/2017; </t>
  </si>
  <si>
    <t xml:space="preserve">02/16/2018; </t>
  </si>
  <si>
    <t>Nieves</t>
  </si>
  <si>
    <t xml:space="preserve">Santos Delos Santos; Neri Gama; ; </t>
  </si>
  <si>
    <t xml:space="preserve">Engineer; Dispatcher; ; </t>
  </si>
  <si>
    <t xml:space="preserve">Edgecomm Inc. Cupang Antipolo City Rizal; Edgecomm Inc. Taytay Rizal; ; </t>
  </si>
  <si>
    <t xml:space="preserve">09171521970; 09173260329; ; </t>
  </si>
  <si>
    <t xml:space="preserve">Moved from JobId:153 by Jan.Pintason@vxi.com(Jan.Pintason@vxi.com); noCCE; adapter; OK comms; willing to start asap; highly trainable;
(Khenon.Cuaresma@vxi.com); Passed ID-for OV(Khenon.Cuaresma@vxi.com); </t>
  </si>
  <si>
    <t>Aranas</t>
  </si>
  <si>
    <t>Yul Michael Vince</t>
  </si>
  <si>
    <t>Butalid</t>
  </si>
  <si>
    <t>sylar.west@gmail.com</t>
  </si>
  <si>
    <t>Hazel Palmes</t>
  </si>
  <si>
    <t>7/5/2018 6:54:20 PM</t>
  </si>
  <si>
    <t>298884</t>
  </si>
  <si>
    <t>13 Milagrosa St., Villa Sabina Subd. Talipapa, Novaliches, Quezon City</t>
  </si>
  <si>
    <t>4800</t>
  </si>
  <si>
    <t>498 San Isidro Village, Virac, Catanduanes</t>
  </si>
  <si>
    <t>Guihulngan</t>
  </si>
  <si>
    <t>09565777313</t>
  </si>
  <si>
    <t>www.fb.com/chemicalkidyul</t>
  </si>
  <si>
    <t>@chemicalkidyul</t>
  </si>
  <si>
    <t>@chemkidyul</t>
  </si>
  <si>
    <t xml:space="preserve">Catanduanes State University; Saint Francis College,; </t>
  </si>
  <si>
    <t xml:space="preserve">Calatagan, Virac, Catanduanes; Bateria, Guihulngan, Negros Oriental; </t>
  </si>
  <si>
    <t xml:space="preserve">BS Information Technology; ; </t>
  </si>
  <si>
    <t xml:space="preserve">03/17/2017; 04/10/2009; </t>
  </si>
  <si>
    <t xml:space="preserve">Provincial health Office; </t>
  </si>
  <si>
    <t xml:space="preserve">San Isidro Village, Virac, Catanduanes; </t>
  </si>
  <si>
    <t xml:space="preserve">09156641501; </t>
  </si>
  <si>
    <t xml:space="preserve">06/05/2017; </t>
  </si>
  <si>
    <t>Minda</t>
  </si>
  <si>
    <t>Delostrico</t>
  </si>
  <si>
    <t xml:space="preserve">Hazel A. Palmes; </t>
  </si>
  <si>
    <t xml:space="preserve">Dr. Ma. Magdalena M. Martinez; Engr. Leo Armand Gapaz; Evelyn Haban; ; </t>
  </si>
  <si>
    <t xml:space="preserve">Oral Health Coordinator; Sanitation Coordinatr; Blood Coordinator; ; </t>
  </si>
  <si>
    <t xml:space="preserve">Provincial Health Office - Catanduanes, Virac, Catanduanes; Provincial Health Office - Catanduanes, Virac, Catanduanes; Provincial Health Office - Catanduanes, Virac, Catanduanes; ; </t>
  </si>
  <si>
    <t xml:space="preserve">09205949882; 09998814961; 09128764871; ; </t>
  </si>
  <si>
    <t xml:space="preserve">noCCE; adapter; OK comms; willing to start asap; highly trainable;
(Khenon.Cuaresma@vxi.com); Passed ID-for OV(Khenon.Cuaresma@vxi.com); </t>
  </si>
  <si>
    <t>pron lapses; local accent; poor thought org; fragmented answers</t>
  </si>
  <si>
    <t>Niverba</t>
  </si>
  <si>
    <t>Gle-San</t>
  </si>
  <si>
    <t>glaizhaleanne@yahoo.com</t>
  </si>
  <si>
    <t>Glesan Corpuz</t>
  </si>
  <si>
    <t>Alvin Niverba</t>
  </si>
  <si>
    <t>Lady Guard</t>
  </si>
  <si>
    <t>7/5/2018 8:56:43 PM</t>
  </si>
  <si>
    <t>298932</t>
  </si>
  <si>
    <t>9087341323</t>
  </si>
  <si>
    <t>vernacular slips; stuttering; poor vocabs; pron lapses</t>
  </si>
  <si>
    <t>Baniel</t>
  </si>
  <si>
    <t>Mayrine</t>
  </si>
  <si>
    <t>Angcao</t>
  </si>
  <si>
    <t>marine.baniel@yahoo.com</t>
  </si>
  <si>
    <t>Mayrine Angcao</t>
  </si>
  <si>
    <t>Ronald Baniel</t>
  </si>
  <si>
    <t>7/5/2018 8:59:35 PM</t>
  </si>
  <si>
    <t>298935</t>
  </si>
  <si>
    <t>9777002900</t>
  </si>
  <si>
    <t>F VERSANT; Shifter3; has 41 mos cce; (Magellan, EDU); with sales exp; 4th yr UG; average comms; can start asap</t>
  </si>
  <si>
    <t>Agbisit</t>
  </si>
  <si>
    <t>Fidess Marie</t>
  </si>
  <si>
    <t>Malcaba</t>
  </si>
  <si>
    <t>theinquisitivewriter@gmail.com</t>
  </si>
  <si>
    <t>Melecio Becina</t>
  </si>
  <si>
    <t>EDU</t>
  </si>
  <si>
    <t>51 mos</t>
  </si>
  <si>
    <t>41 mos</t>
  </si>
  <si>
    <t>7/5/2018 2:55:34 PM</t>
  </si>
  <si>
    <t>298763</t>
  </si>
  <si>
    <t>blk 24 lot 45 tierra nova royale 3 bagumbong</t>
  </si>
  <si>
    <t>Don Luis St. Teomora village, Brgy San Gabriel</t>
  </si>
  <si>
    <t>Los Ba?os</t>
  </si>
  <si>
    <t>09569301387</t>
  </si>
  <si>
    <t xml:space="preserve">Los Baños National High School; San Pablo Colleges; </t>
  </si>
  <si>
    <t xml:space="preserve">Umali Subdivision, Batong Malake, Los Baños, Laguna; ; </t>
  </si>
  <si>
    <t xml:space="preserve">; BS Hotel and Restaurant Management; </t>
  </si>
  <si>
    <t xml:space="preserve">Magellan E- Support Solutions; Asahel Trading; </t>
  </si>
  <si>
    <t xml:space="preserve">Mandaluyong City; Pasig City; </t>
  </si>
  <si>
    <t xml:space="preserve">Customer Service; Operations; </t>
  </si>
  <si>
    <t xml:space="preserve">09/23/2013; 08/03/2017; </t>
  </si>
  <si>
    <t xml:space="preserve">03/15/2016; 06/21/2018; </t>
  </si>
  <si>
    <t xml:space="preserve">; Environment; </t>
  </si>
  <si>
    <t xml:space="preserve">23000; 6000; </t>
  </si>
  <si>
    <t>Formato</t>
  </si>
  <si>
    <t xml:space="preserve">Beverly Linga; Roy Arthur Compledo; ; </t>
  </si>
  <si>
    <t xml:space="preserve">Executive Secretary; Owner; ; </t>
  </si>
  <si>
    <t xml:space="preserve">Asahel Trading, Pasig City; ; ; </t>
  </si>
  <si>
    <t xml:space="preserve">09975470140; ; ; </t>
  </si>
  <si>
    <t xml:space="preserve">Moved from JobId:153 by Jan.Pintason@vxi.com(Jan.Pintason@vxi.com); Shifter3; has 41 mos cce; (Magellan, EDU); with sales exp; 4th yr UG; average comms; can start asap
(Mikee.DelaCruz@vxi.com); Shifter3; has 41 mos cce; (Magellan, EDU); with sales exp; 4th yr UG; average comms; can start asap
(Mikee.DelaCruz@vxi.com); Passed ID - for DTV Ace OV(Mikee.DelaCruz@vxi.com); Passed ID - for DTV Ace OV(Mikee.DelaCruz@vxi.com); </t>
  </si>
  <si>
    <t>F VERSANT;Wbb tom</t>
  </si>
  <si>
    <t>Shifter3; has 68 mos cce; no sales exp; good comms; associate degree; can start asap</t>
  </si>
  <si>
    <t>Du</t>
  </si>
  <si>
    <t>lance_wow2008@yahoo.com</t>
  </si>
  <si>
    <t>Xyma Gatmaitan</t>
  </si>
  <si>
    <t>Time Warner Cable, Collections</t>
  </si>
  <si>
    <t>80 mos</t>
  </si>
  <si>
    <t>7/5/2018 2:45:28 PM</t>
  </si>
  <si>
    <t>298748</t>
  </si>
  <si>
    <t>415 Prudencio Street Sampaloc Manila</t>
  </si>
  <si>
    <t>09083714111</t>
  </si>
  <si>
    <t xml:space="preserve">España; </t>
  </si>
  <si>
    <t xml:space="preserve">Computer Programmer; </t>
  </si>
  <si>
    <t xml:space="preserve">03/08/2004; </t>
  </si>
  <si>
    <t xml:space="preserve">Alorica; Telus; Startek; Stream Global ; </t>
  </si>
  <si>
    <t xml:space="preserve">Mezza Bldg. Sta Mesa Manila; Market Market Taguig City; Ortigas Pasig City; 4th Floor SM North Edsa Annex Bldg; </t>
  </si>
  <si>
    <t xml:space="preserve">Technical Support; Technical Support; Technical Support; Technical Support; </t>
  </si>
  <si>
    <t xml:space="preserve">11/02/2016; 04/21/2014; 09/03/2012; 03/01/2011; </t>
  </si>
  <si>
    <t xml:space="preserve">09/30/2017; 09/15/2015; 01/09/2013; 03/02/2012; </t>
  </si>
  <si>
    <t xml:space="preserve">Personal Reasons; Personal Reasons; Account Pulled Out; Health Issue; </t>
  </si>
  <si>
    <t xml:space="preserve">22,000; 22,000; 19,000; 20,000; </t>
  </si>
  <si>
    <t xml:space="preserve">3,0000; 3,000; 1,500; 1,000; </t>
  </si>
  <si>
    <t>Magdalenda</t>
  </si>
  <si>
    <t>Espallardo</t>
  </si>
  <si>
    <t xml:space="preserve">Relie Arevalo; Djon Padua; Alvin Agregado; ; </t>
  </si>
  <si>
    <t xml:space="preserve">Team Leader; Team Leader; Team Leader; ; </t>
  </si>
  <si>
    <t xml:space="preserve">Telus / Market Market; Convergys UP Technohub; Stream Global SM Annex North Edsa; ; </t>
  </si>
  <si>
    <t xml:space="preserve">09052724050; 09167891111; 09213744757; ; </t>
  </si>
  <si>
    <t xml:space="preserve">Moved from JobId:153 by Jan.Pintason@vxi.com(Jan.Pintason@vxi.com); Shifter3; has 68 mos cce; no sales exp; good comms; associate degree; can start asap
(Mikee.DelaCruz@vxi.com); Shifter3; has 68 mos cce; no sales exp; good comms; associate degree; can start asap
(Mikee.DelaCruz@vxi.com); Passed ID - for DTV Ace OV(Mikee.DelaCruz@vxi.com); Passed ID - for DTV Ace OV(Mikee.DelaCruz@vxi.com); </t>
  </si>
  <si>
    <t xml:space="preserve"> </t>
  </si>
  <si>
    <t>Shifter3; has 21 mos cce; no sales exp; 2nd yr UG; good comms; can start asap</t>
  </si>
  <si>
    <t>Brian</t>
  </si>
  <si>
    <t>brian.gbelleza@yahoo.com</t>
  </si>
  <si>
    <t>Brian Belleza</t>
  </si>
  <si>
    <t>Gerardo Belleza</t>
  </si>
  <si>
    <t>Stripes, Game Master</t>
  </si>
  <si>
    <t>7/5/2018 2:33:59 PM</t>
  </si>
  <si>
    <t>298749</t>
  </si>
  <si>
    <t>20 Polaris Street,Tandang Sora, Quezon City</t>
  </si>
  <si>
    <t>008 Governor Locsin Street, Albay District, Legazpi City</t>
  </si>
  <si>
    <t>09082322304</t>
  </si>
  <si>
    <t>0527420694</t>
  </si>
  <si>
    <t>brian.gbelleza@gmail.com</t>
  </si>
  <si>
    <t>05-0895889-0</t>
  </si>
  <si>
    <t>SM North</t>
  </si>
  <si>
    <t xml:space="preserve">AMA College Legazpi; </t>
  </si>
  <si>
    <t xml:space="preserve">08/28/2015; </t>
  </si>
  <si>
    <t xml:space="preserve">Equinox Virtual Solutions; </t>
  </si>
  <si>
    <t xml:space="preserve">SEO CMN; </t>
  </si>
  <si>
    <t xml:space="preserve">03/12/2012; </t>
  </si>
  <si>
    <t xml:space="preserve">06/07/2013; </t>
  </si>
  <si>
    <t xml:space="preserve">10000; </t>
  </si>
  <si>
    <t xml:space="preserve">Gerardo Belleza; </t>
  </si>
  <si>
    <t xml:space="preserve">09281670260; </t>
  </si>
  <si>
    <t xml:space="preserve">Emmanuel Sabanal; ; </t>
  </si>
  <si>
    <t xml:space="preserve">Tech; ; </t>
  </si>
  <si>
    <t xml:space="preserve">Octagon ; ; </t>
  </si>
  <si>
    <t xml:space="preserve">09464554044; ; </t>
  </si>
  <si>
    <t>58 years old; f comms; pron lapses; grammar issues; slow thought processing</t>
  </si>
  <si>
    <t>Bared</t>
  </si>
  <si>
    <t>Barlaan</t>
  </si>
  <si>
    <t>baredevelyn@gmail.com</t>
  </si>
  <si>
    <t>Marianne bared</t>
  </si>
  <si>
    <t>7/5/2018 9:01:02 PM</t>
  </si>
  <si>
    <t>298936</t>
  </si>
  <si>
    <t>9979013348</t>
  </si>
  <si>
    <t>tense issues; vernacular slips; lots of fillers; pron lapses</t>
  </si>
  <si>
    <t>Nolloda</t>
  </si>
  <si>
    <t>Alamag</t>
  </si>
  <si>
    <t>nollodaangelica@gmail.com</t>
  </si>
  <si>
    <t>Angel Nolloda</t>
  </si>
  <si>
    <t>Vincent Nolloda</t>
  </si>
  <si>
    <t>Billing Officer</t>
  </si>
  <si>
    <t>7/5/2018 9:02:48 PM</t>
  </si>
  <si>
    <t>298937</t>
  </si>
  <si>
    <t>9488779968</t>
  </si>
  <si>
    <t>Shifter3; has 13 mos cce; (Alorica, Amazon); trainable comms; no sales exp; 1st yr UG; can start asap</t>
  </si>
  <si>
    <t>Quiling</t>
  </si>
  <si>
    <t>Marjurey</t>
  </si>
  <si>
    <t>Calumpiano</t>
  </si>
  <si>
    <t>majo0322@gmail.com</t>
  </si>
  <si>
    <t>marjurey.calumpiano</t>
  </si>
  <si>
    <t>Marie Dorie Butor</t>
  </si>
  <si>
    <t>67 mos</t>
  </si>
  <si>
    <t>13 mos</t>
  </si>
  <si>
    <t>48 mos</t>
  </si>
  <si>
    <t>7/5/2018 4:42:20 PM</t>
  </si>
  <si>
    <t>quiling</t>
  </si>
  <si>
    <t>marjurey</t>
  </si>
  <si>
    <t>calumpiano</t>
  </si>
  <si>
    <t>298817</t>
  </si>
  <si>
    <t>48 Orange road Potrero, malabon city</t>
  </si>
  <si>
    <t>03/22/1990</t>
  </si>
  <si>
    <t>Tomas Oppus</t>
  </si>
  <si>
    <t>09557201757</t>
  </si>
  <si>
    <t>majo032290@gmail.com</t>
  </si>
  <si>
    <t>34-1077475-8</t>
  </si>
  <si>
    <t>315-690-778</t>
  </si>
  <si>
    <t>02-050951567-1</t>
  </si>
  <si>
    <t>1210-3285-9327</t>
  </si>
  <si>
    <t>Ms. Mary</t>
  </si>
  <si>
    <t xml:space="preserve">Potrero National High School; Datamex Institute of Computer Technology; </t>
  </si>
  <si>
    <t xml:space="preserve">Malabon City; Caloocan City; </t>
  </si>
  <si>
    <t xml:space="preserve">; Computer Secretarial; </t>
  </si>
  <si>
    <t xml:space="preserve">03/26/2007; 04/17/2008; </t>
  </si>
  <si>
    <t xml:space="preserve">alorica teleservices inc.; Halina Hotel; Nice Hotel; </t>
  </si>
  <si>
    <t xml:space="preserve">makati city; pasay city; caloocan city; </t>
  </si>
  <si>
    <t xml:space="preserve">Agent; ; ; </t>
  </si>
  <si>
    <t xml:space="preserve">Customer Service; ; ; </t>
  </si>
  <si>
    <t xml:space="preserve">amazon; </t>
  </si>
  <si>
    <t xml:space="preserve">05/29/2017; 10/26/2013; 04/05/2013; </t>
  </si>
  <si>
    <t xml:space="preserve">03/25/2017; 10/03/2013; </t>
  </si>
  <si>
    <t xml:space="preserve">Account Pulled Out; End of Contract; End of Contract; </t>
  </si>
  <si>
    <t xml:space="preserve">18,500; 16000; ; </t>
  </si>
  <si>
    <t>butor</t>
  </si>
  <si>
    <t>marie dorie</t>
  </si>
  <si>
    <t>villasis</t>
  </si>
  <si>
    <t xml:space="preserve">niel carl A. cadiao; john matthew Andrada ; ; </t>
  </si>
  <si>
    <t xml:space="preserve">HR talent management; real time administration; ; </t>
  </si>
  <si>
    <t xml:space="preserve">alorica teleservices; alorica teleservices; ; </t>
  </si>
  <si>
    <t xml:space="preserve">09297339645; 09497366624; ; </t>
  </si>
  <si>
    <t xml:space="preserve">Moved from JobId:153 by Jan.Pintason@vxi.com(Jan.Pintason@vxi.com); Shifter3; has 13 mos cce; (Alorica, Amazon); trainable comms; no sales exp; 1st yr UG; can start asap
(Mikee.DelaCruz@vxi.com); Passed ID - for Comcast OV(Mikee.DelaCruz@vxi.com); Passed ID - for Comcast OV(Mikee.DelaCruz@vxi.com); </t>
  </si>
  <si>
    <t>taking up masters in educ; will pursue teaching; f comms; major pron lapses; grammar lapses</t>
  </si>
  <si>
    <t>Tabil</t>
  </si>
  <si>
    <t>salvador_jocelyn_t@yahoo.com</t>
  </si>
  <si>
    <t>Elsie Salvador</t>
  </si>
  <si>
    <t>7/5/2018 9:04:20 PM</t>
  </si>
  <si>
    <t>298938</t>
  </si>
  <si>
    <t>9756289188</t>
  </si>
  <si>
    <t>strong local accent; grammar lapses; poor vocabs; pron lapses (tth, bv, pf, thd,ie)</t>
  </si>
  <si>
    <t>Jason Joy</t>
  </si>
  <si>
    <t>salvadorjasonjoy@gmail.com</t>
  </si>
  <si>
    <t>Jhan Salvador</t>
  </si>
  <si>
    <t>Liason Officer, Teacher</t>
  </si>
  <si>
    <t>7/5/2018 9:05:31 PM</t>
  </si>
  <si>
    <t>298939</t>
  </si>
  <si>
    <t>9061864344</t>
  </si>
  <si>
    <t>not ok with weekends work; f comms; local accent; grammar and pron lapses; gropes for words</t>
  </si>
  <si>
    <t>Alyssa</t>
  </si>
  <si>
    <t>alyssamagat96@gmail.com</t>
  </si>
  <si>
    <t>lalaxmagat@yahoo.com</t>
  </si>
  <si>
    <t>Mary Joy Tiangco</t>
  </si>
  <si>
    <t>7/5/2018 9:06:27 PM</t>
  </si>
  <si>
    <t>298941</t>
  </si>
  <si>
    <t>9454373107</t>
  </si>
  <si>
    <t>data analyst; not ok with night shift; lives in Nueva Ecija, no place to stay yet in Manila; left accenture to look for a job in Nueva Ecija that is related to engineering</t>
  </si>
  <si>
    <t>Baruzo</t>
  </si>
  <si>
    <t>Cano</t>
  </si>
  <si>
    <t>francis.baruzo@gmail.com</t>
  </si>
  <si>
    <t>Angielyn Baruzo</t>
  </si>
  <si>
    <t>Data Analyst</t>
  </si>
  <si>
    <t>7/5/2018 9:07:32 PM</t>
  </si>
  <si>
    <t>298942</t>
  </si>
  <si>
    <t>9753789508</t>
  </si>
  <si>
    <t>Has a family emergency; declined app; Shifter3; has 29 mos cce (Sykes, Capital One); no sales exp; good comms; 4th yr UG; can start after 30 days</t>
  </si>
  <si>
    <t>Glenn</t>
  </si>
  <si>
    <t>glennguevrey22@gmail.com</t>
  </si>
  <si>
    <t>Glenn Reyes Guevarra</t>
  </si>
  <si>
    <t>Danilo Guevarra</t>
  </si>
  <si>
    <t>29 mos</t>
  </si>
  <si>
    <t>7/5/2018 5:05:02 PM</t>
  </si>
  <si>
    <t>298832</t>
  </si>
  <si>
    <t>104 Del pilar Street Cut-cut, Guiguinto, Bulaca</t>
  </si>
  <si>
    <t>104 Del pilars street cut cut Guiguinto Bulacan</t>
  </si>
  <si>
    <t>07/29/1994</t>
  </si>
  <si>
    <t>09457044540</t>
  </si>
  <si>
    <t>chickie</t>
  </si>
  <si>
    <t>chuckie</t>
  </si>
  <si>
    <t xml:space="preserve">Ps Psychology; </t>
  </si>
  <si>
    <t xml:space="preserve">Sykes Asia Inc; </t>
  </si>
  <si>
    <t xml:space="preserve">Mandaluyong; </t>
  </si>
  <si>
    <t xml:space="preserve">095224855225; </t>
  </si>
  <si>
    <t xml:space="preserve">12/14/2015; </t>
  </si>
  <si>
    <t xml:space="preserve">19k; </t>
  </si>
  <si>
    <t>guevarra</t>
  </si>
  <si>
    <t>reyes</t>
  </si>
  <si>
    <t xml:space="preserve">Danilo Guevarra; </t>
  </si>
  <si>
    <t xml:space="preserve">09195891428; </t>
  </si>
  <si>
    <t xml:space="preserve">Ma Cristina Rejuso; </t>
  </si>
  <si>
    <t xml:space="preserve">csr; </t>
  </si>
  <si>
    <t xml:space="preserve">CVG Quezon city; </t>
  </si>
  <si>
    <t xml:space="preserve">09195891421; </t>
  </si>
  <si>
    <t xml:space="preserve">Shifter3; has 29 mos cce (Sykes, Capital One); no sales exp; good comms; 4th yr UG; can start after 30 days
(Mikee.DelaCruz@vxi.com); Shifter3; has 29 mos cce (Sykes, Capital One); no sales exp; good comms; 4th yr UG; can start after 30 days
(Mikee.DelaCruz@vxi.com); Passed ID - for DTv Ace OV(Mikee.DelaCruz@vxi.com); Passed ID - for DTv Ace OV(Mikee.DelaCruz@vxi.com); </t>
  </si>
  <si>
    <t>Has a family emergency; declined app</t>
  </si>
  <si>
    <t>Shifter3; has 21 mos cce (Sutherland, Homuwei; Stellar, CSR); no sales exp; good comms; can start asap</t>
  </si>
  <si>
    <t>Ponio</t>
  </si>
  <si>
    <t>Resty Mervin</t>
  </si>
  <si>
    <t>rmponiovxi@gmail.com</t>
  </si>
  <si>
    <t>rmhpfacebook@gmail.com</t>
  </si>
  <si>
    <t>Anita Ponio</t>
  </si>
  <si>
    <t>Homuwie</t>
  </si>
  <si>
    <t>7/5/2018 5:04:49 PM</t>
  </si>
  <si>
    <t>298835</t>
  </si>
  <si>
    <t>12A/13A Quartz St., Twin River Subd. 2, Parang, Marikina City</t>
  </si>
  <si>
    <t>04/03/1973</t>
  </si>
  <si>
    <t>09163368623</t>
  </si>
  <si>
    <t>025764083</t>
  </si>
  <si>
    <t>rmponjobs@gmail.com</t>
  </si>
  <si>
    <t>Brian Nieva</t>
  </si>
  <si>
    <t xml:space="preserve">Trinity College of Quezon City; </t>
  </si>
  <si>
    <t xml:space="preserve">Cathedral Heights, Quezon City; </t>
  </si>
  <si>
    <t xml:space="preserve">Stellar Philippines; Sutherland Global Services; </t>
  </si>
  <si>
    <t xml:space="preserve">MDC Bldg., Eastwood, Libis, QC; 7F Harvester Bldg., 7th Ave., cor P.Tuazon, QC; </t>
  </si>
  <si>
    <t xml:space="preserve">2301200; 4592900; </t>
  </si>
  <si>
    <t xml:space="preserve">Others; Customer Service; </t>
  </si>
  <si>
    <t xml:space="preserve">07/17/2017; 11/17/2014; </t>
  </si>
  <si>
    <t xml:space="preserve">01/08/2018; 01/08/2016; </t>
  </si>
  <si>
    <t xml:space="preserve">HMO, etc; ; </t>
  </si>
  <si>
    <t xml:space="preserve">; Brian Neiva; </t>
  </si>
  <si>
    <t xml:space="preserve">; TL; </t>
  </si>
  <si>
    <t xml:space="preserve">; VXI, QC; </t>
  </si>
  <si>
    <t xml:space="preserve">; 09483442737; </t>
  </si>
  <si>
    <t xml:space="preserve">Moved from JobId:153 by Irish.Victoriano@vxi.com(Irish.Victoriano@vxi.com); Shifter3; has 21 mos cce (Sutherland, Homuwei; Stellar, CSR); no sales exp; good comms; can start asap
(Mikee.DelaCruz@vxi.com); Passed ID - for DTv Ace OV(Mikee.DelaCruz@vxi.com); </t>
  </si>
  <si>
    <t xml:space="preserve">DTV ACE </t>
  </si>
  <si>
    <t>pron lapses; poor thought org; tense issues</t>
  </si>
  <si>
    <t>Jayvee</t>
  </si>
  <si>
    <t>jayveeclopez10@yahoo.com</t>
  </si>
  <si>
    <t>Jayvee lopez</t>
  </si>
  <si>
    <t>Ma. Teresa Lopez</t>
  </si>
  <si>
    <t>7/5/2018 9:08:44 PM</t>
  </si>
  <si>
    <t>298943</t>
  </si>
  <si>
    <t>9654774527</t>
  </si>
  <si>
    <t>pron lapses; wrong choice of words; tense issues</t>
  </si>
  <si>
    <t>Barican</t>
  </si>
  <si>
    <t>jbarican21@gmail.com</t>
  </si>
  <si>
    <t>Jeremy Reyes</t>
  </si>
  <si>
    <t>Ofelia Barican</t>
  </si>
  <si>
    <t>7/5/2018 9:09:50 PM</t>
  </si>
  <si>
    <t>298944</t>
  </si>
  <si>
    <t>9365135351</t>
  </si>
  <si>
    <t>prefers to work during Wednesday to sundays only because he needs to help his father; f comms; gropes for words</t>
  </si>
  <si>
    <t>Honnie Dave</t>
  </si>
  <si>
    <t>Pasuit</t>
  </si>
  <si>
    <t>honniedave20@yahoo.com</t>
  </si>
  <si>
    <t>honniedave27</t>
  </si>
  <si>
    <t>Reza Dela Peña</t>
  </si>
  <si>
    <t>7/5/2018 9:10:57 PM</t>
  </si>
  <si>
    <t>298945</t>
  </si>
  <si>
    <t>9758720858</t>
  </si>
  <si>
    <t>Starter; college grad; trainable comms; can start asap</t>
  </si>
  <si>
    <t>Altaveros</t>
  </si>
  <si>
    <t>Erish</t>
  </si>
  <si>
    <t>erishaltaveros8@gmail.com</t>
  </si>
  <si>
    <t>Erish Altaveros</t>
  </si>
  <si>
    <t>Cynthia Altaveros</t>
  </si>
  <si>
    <t>7/5/2018 6:13:19 PM</t>
  </si>
  <si>
    <t>Altoveros</t>
  </si>
  <si>
    <t xml:space="preserve">Erish </t>
  </si>
  <si>
    <t>298869</t>
  </si>
  <si>
    <t xml:space="preserve">0126 Gaya-gaya </t>
  </si>
  <si>
    <t>0126 Gaya-gaya San Jose del monte Bulacan</t>
  </si>
  <si>
    <t>05/08/1996</t>
  </si>
  <si>
    <t>09050664669</t>
  </si>
  <si>
    <t>erishaltoveros8@gmail.com</t>
  </si>
  <si>
    <t>Ian</t>
  </si>
  <si>
    <t xml:space="preserve">STI College Fairview; </t>
  </si>
  <si>
    <t xml:space="preserve">Regalado Fairview; </t>
  </si>
  <si>
    <t>Cythia</t>
  </si>
  <si>
    <t xml:space="preserve">John Carlo Pena; ; </t>
  </si>
  <si>
    <t xml:space="preserve">Data Analyst; ; </t>
  </si>
  <si>
    <t xml:space="preserve">Collabera; ; </t>
  </si>
  <si>
    <t xml:space="preserve">09083611090; ; </t>
  </si>
  <si>
    <t xml:space="preserve">Moved from JobId:153 by Jan.Pintason@vxi.com(Jan.Pintason@vxi.com); Starter; college grad; trainable comms; can start asap
(Mikee.DelaCruz@vxi.com); Passed ID - for Comcast/Xoom OV(Mikee.DelaCruz@vxi.com); Passed ID - for Comcast/Xoom OV(Mikee.DelaCruz@vxi.com); </t>
  </si>
  <si>
    <t>3 sems in college; 4 mos cce</t>
  </si>
  <si>
    <t>Opelario Jr.</t>
  </si>
  <si>
    <t>rodopelario@gmail.com</t>
  </si>
  <si>
    <t>Josephine Opelario</t>
  </si>
  <si>
    <t>7/5/2018 9:11:58 PM</t>
  </si>
  <si>
    <t>298946</t>
  </si>
  <si>
    <t>poor comprehension; slow thought processing; pron and grammar lapses</t>
  </si>
  <si>
    <t>Asinas</t>
  </si>
  <si>
    <t>Goco</t>
  </si>
  <si>
    <t>mj.nokie006@gmail.com</t>
  </si>
  <si>
    <t>asinas_maryjoy</t>
  </si>
  <si>
    <t>Arnolfo Asinas</t>
  </si>
  <si>
    <t>7/5/2018 9:12:55 PM</t>
  </si>
  <si>
    <t>298947</t>
  </si>
  <si>
    <t>9066156952</t>
  </si>
  <si>
    <t>Sh2, Average comms, worked in Sitel for 9 mos; handled HealthCare, RFL was because of growth and proximity, open to all accounts, prefers sales, good for endorsement</t>
  </si>
  <si>
    <t>Ria</t>
  </si>
  <si>
    <t>riamaralit@yahoo.com</t>
  </si>
  <si>
    <t>Michael Maralit</t>
  </si>
  <si>
    <t>7/5/2018 11:43:43 AM</t>
  </si>
  <si>
    <t>298650</t>
  </si>
  <si>
    <t>09083047043</t>
  </si>
  <si>
    <t>Bugay</t>
  </si>
  <si>
    <t xml:space="preserve">Michael Maralit; </t>
  </si>
  <si>
    <t xml:space="preserve">09083047043; </t>
  </si>
  <si>
    <t xml:space="preserve">Sh2, Average comms, worked in Sitel for 9 mos; handled HealthCare, RFL was because of growth and proximity, open to all accounts, prefers sales, good for endorsement(Ray.Almeria@vxi.com); Sh2, Average comms, worked in Sitel for 9 mos; handled HealthCare, RFL was because of growth and proximity, open to all accounts, prefers sales, good for endorsement(Ray.Almeria@vxi.com); </t>
  </si>
  <si>
    <t>Adapter, poor comms, thick local accent, thought organization, sentence cons</t>
  </si>
  <si>
    <t>Bucu</t>
  </si>
  <si>
    <t>Shaira Nicole</t>
  </si>
  <si>
    <t>bucushaira@yahoo.com</t>
  </si>
  <si>
    <t>7/5/2018 12:35:20 PM</t>
  </si>
  <si>
    <t>298674</t>
  </si>
  <si>
    <t xml:space="preserve"> Quezon City</t>
  </si>
  <si>
    <t>09169916660</t>
  </si>
  <si>
    <t>Starter; poor comms; speaks in vernacular all throughout the interview</t>
  </si>
  <si>
    <t>Bon Ronnie</t>
  </si>
  <si>
    <t>bonronniemendoza05@gmail.com</t>
  </si>
  <si>
    <t>7/5/2018 2:10:11 PM</t>
  </si>
  <si>
    <t>298733</t>
  </si>
  <si>
    <t>09126500601</t>
  </si>
  <si>
    <t>Adapter, poor comms; thick local accent; sentence cons; cannot express himself properly</t>
  </si>
  <si>
    <t>Villaflores</t>
  </si>
  <si>
    <t>j.villaflores@yahoo.com</t>
  </si>
  <si>
    <t>7/5/2018 2:20:49 PM</t>
  </si>
  <si>
    <t>298743</t>
  </si>
  <si>
    <t>9121766244</t>
  </si>
  <si>
    <t>Adapter, candidat already applied last Tuesday, July 3; II by Ann; FA -  Comms</t>
  </si>
  <si>
    <t>Dolores Casi</t>
  </si>
  <si>
    <t>Non-Agent</t>
  </si>
  <si>
    <t>Starter; speaks in vernacular; poor comms; limited vocabulary</t>
  </si>
  <si>
    <t>Bandala</t>
  </si>
  <si>
    <t>Wendell Kasian</t>
  </si>
  <si>
    <t>Abao</t>
  </si>
  <si>
    <t>bandalawendell09@gmail.com</t>
  </si>
  <si>
    <t>Fatima Bandala</t>
  </si>
  <si>
    <t>7/5/2018 4:32:39 PM</t>
  </si>
  <si>
    <t>298824</t>
  </si>
  <si>
    <t>09060715227</t>
  </si>
  <si>
    <t>Fatima</t>
  </si>
  <si>
    <t xml:space="preserve">Fatima Bandala; </t>
  </si>
  <si>
    <t xml:space="preserve">3731169; </t>
  </si>
  <si>
    <t>Sh1, candidate asked for a call back tomorrow, 10 AM</t>
  </si>
  <si>
    <t>Baligasa</t>
  </si>
  <si>
    <t>Jay</t>
  </si>
  <si>
    <t>Tabang</t>
  </si>
  <si>
    <t>jay.baligasa@yahoo.com</t>
  </si>
  <si>
    <t>Juliet Baligasa</t>
  </si>
  <si>
    <t>7/5/2018 4:59:50 PM</t>
  </si>
  <si>
    <t>298837</t>
  </si>
  <si>
    <t>09273139160</t>
  </si>
  <si>
    <t>Juliet</t>
  </si>
  <si>
    <t xml:space="preserve">Juliet Baligasa; </t>
  </si>
  <si>
    <t xml:space="preserve">09273139168; </t>
  </si>
  <si>
    <t>Starter; poor comms, speaks in vernacular; sentence cons; cannot express himself in english properly</t>
  </si>
  <si>
    <t>Arnaiz</t>
  </si>
  <si>
    <t>Van Albert</t>
  </si>
  <si>
    <t>vnalbrt@gmail.com</t>
  </si>
  <si>
    <t>7/5/2018 5:28:46 PM</t>
  </si>
  <si>
    <t>298852</t>
  </si>
  <si>
    <t>09175590428</t>
  </si>
  <si>
    <t xml:space="preserve">Starter; poor comms, speaks in vernacular; sentence cons; cannot express himself in english properly(Ray.Almeria@vxi.com); </t>
  </si>
  <si>
    <t>NI - Post, looking for a non-voice account, poor comms as well</t>
  </si>
  <si>
    <t>Mirafuentes</t>
  </si>
  <si>
    <t>Frenzie Jhean</t>
  </si>
  <si>
    <t>Ricarte</t>
  </si>
  <si>
    <t>frenziejhean@yahoo.com</t>
  </si>
  <si>
    <t>Sonia Catamco</t>
  </si>
  <si>
    <t>7/5/2018 5:54:56 PM</t>
  </si>
  <si>
    <t>298862</t>
  </si>
  <si>
    <t>9255198409</t>
  </si>
  <si>
    <t>Catamco</t>
  </si>
  <si>
    <t xml:space="preserve">Sonia Catamco; </t>
  </si>
  <si>
    <t xml:space="preserve">09989649572; </t>
  </si>
  <si>
    <t>NI - Post, candidate is already a QA; not sure with the offer for an agent as well; she said she wants to try applying for a QA first.</t>
  </si>
  <si>
    <t>Hisita</t>
  </si>
  <si>
    <t>balmesplet@gmail.com</t>
  </si>
  <si>
    <t>Kerr Ervin Dizon</t>
  </si>
  <si>
    <t>QA</t>
  </si>
  <si>
    <t>7/5/2018 6:27:04 PM</t>
  </si>
  <si>
    <t>298878</t>
  </si>
  <si>
    <t>09272738918</t>
  </si>
  <si>
    <t xml:space="preserve">Kerr Ervin Dizon; </t>
  </si>
  <si>
    <t xml:space="preserve">09953406044; </t>
  </si>
  <si>
    <t>Adapter; poor comms; dead airs; heavy fillers; poor thought organization; cannot construct sentences properly</t>
  </si>
  <si>
    <t>Laarni</t>
  </si>
  <si>
    <t>Ager</t>
  </si>
  <si>
    <t>Laarnizara@gmail.com</t>
  </si>
  <si>
    <t>Erwin Salvador</t>
  </si>
  <si>
    <t>Checker, Cashier, Real Estate</t>
  </si>
  <si>
    <t>7/5/2018 6:53:48 PM</t>
  </si>
  <si>
    <t>298888</t>
  </si>
  <si>
    <t>09569042493</t>
  </si>
  <si>
    <t xml:space="preserve">Erwin Salvador; </t>
  </si>
  <si>
    <t xml:space="preserve">09758458928; </t>
  </si>
  <si>
    <t>For OV: Candidate is good for endorsement; average comm skills; with 11mos BPO exp in Accenture under tech account; wants to start immediately; somehow fragmented at times;</t>
  </si>
  <si>
    <t>Hyacynt Mae</t>
  </si>
  <si>
    <t>Rapista</t>
  </si>
  <si>
    <t>Hyacyntmaesantiago@gmail.com</t>
  </si>
  <si>
    <t>7/5/2018 9:06:13 PM</t>
  </si>
  <si>
    <t>298930</t>
  </si>
  <si>
    <t>#19 T. Santiago st. Villa Barretto west canumay valenzuela city</t>
  </si>
  <si>
    <t>09457517115</t>
  </si>
  <si>
    <t>hyacyntmaesantiago@gmail.com</t>
  </si>
  <si>
    <t>34-6356465-6</t>
  </si>
  <si>
    <t>0202-6871-0846</t>
  </si>
  <si>
    <t>marlon</t>
  </si>
  <si>
    <t xml:space="preserve">Pamantasan ng Lungsod ng valenzuela; </t>
  </si>
  <si>
    <t xml:space="preserve">Bsba major in HRDM; </t>
  </si>
  <si>
    <t xml:space="preserve">04/23/2017; </t>
  </si>
  <si>
    <t xml:space="preserve">internet service; </t>
  </si>
  <si>
    <t xml:space="preserve">07/28/2017; </t>
  </si>
  <si>
    <t>Rosie</t>
  </si>
  <si>
    <t>Benasfre</t>
  </si>
  <si>
    <t xml:space="preserve">Julie Ann soberano; ; </t>
  </si>
  <si>
    <t xml:space="preserve">09985940495; ; </t>
  </si>
  <si>
    <t>Fresh Grad; no experience; Candidate did not meet basic qualification on comm skills; having a lot of hard time expressing; not able to expound sentences</t>
  </si>
  <si>
    <t>Jenina</t>
  </si>
  <si>
    <t>jhenina_perez28@yahoo.com</t>
  </si>
  <si>
    <t>7/5/2018 1:04:20 PM</t>
  </si>
  <si>
    <t>298686</t>
  </si>
  <si>
    <t>15 Paes St. concepcion Malabon City</t>
  </si>
  <si>
    <t>Aborlan</t>
  </si>
  <si>
    <t>9973009532</t>
  </si>
  <si>
    <t>Candidate still want to think about it first. Candidate is good for endorsement; can start after 30 - 60days as she is still connected to her company; will still render; conversant; good comm skills</t>
  </si>
  <si>
    <t>Granado</t>
  </si>
  <si>
    <t>Judy Grace</t>
  </si>
  <si>
    <t>Oliveros</t>
  </si>
  <si>
    <t>granadogracejudy@gmail.com</t>
  </si>
  <si>
    <t>7/5/2018 1:19:50 PM</t>
  </si>
  <si>
    <t>298703</t>
  </si>
  <si>
    <t>19 Sitio Putat Camalig Meycuayan Bulacan</t>
  </si>
  <si>
    <t>9352026909</t>
  </si>
  <si>
    <t xml:space="preserve">Candidate is good for endorsement; can start after 30 - 60days as she is still connected to her company; will still render; conversant; good comm skills
(marlon.joson@vxi.com); </t>
  </si>
  <si>
    <t>Abundo</t>
  </si>
  <si>
    <t>Gerios</t>
  </si>
  <si>
    <t>leksiskupz@gmail.com</t>
  </si>
  <si>
    <t>7/5/2018 3:55:35 PM</t>
  </si>
  <si>
    <t>298801</t>
  </si>
  <si>
    <t>9266802936</t>
  </si>
  <si>
    <t>Candidate is good for endorsement; can start asap; with 16mos exp in EGS; good comm skills; conversant</t>
  </si>
  <si>
    <t>Portugal</t>
  </si>
  <si>
    <t>Joethesa Marie</t>
  </si>
  <si>
    <t>joeprtgl@gmail.com</t>
  </si>
  <si>
    <t>7/5/2018 6:51:12 PM</t>
  </si>
  <si>
    <t>298892</t>
  </si>
  <si>
    <t>180 11th Ave. Grace Park Caloocan City Brgy 95</t>
  </si>
  <si>
    <t>9666546472</t>
  </si>
  <si>
    <t xml:space="preserve">Candidate is good for endorsement; can start asap; with 16mos exp in EGS; good comm skills; conversant
(marlon.joson@vxi.com); Good for endorsement(marlon.joson@vxi.com); </t>
  </si>
  <si>
    <t>QC - BGI-RC1</t>
  </si>
  <si>
    <t>Fram Abarrientos</t>
  </si>
  <si>
    <t>ncce. No sales exp. College grad. Good comms. Can start ASAP.</t>
  </si>
  <si>
    <t>Lantano</t>
  </si>
  <si>
    <t>Wendy</t>
  </si>
  <si>
    <t>Ng</t>
  </si>
  <si>
    <t>wnlantano@neu.edu.ph</t>
  </si>
  <si>
    <t>xoxodylan143@gmail.com</t>
  </si>
  <si>
    <t>marianne lantano</t>
  </si>
  <si>
    <t>Carl Joseph Manzano</t>
  </si>
  <si>
    <t>7/6/2018 2:31:23 AM</t>
  </si>
  <si>
    <t>lantano</t>
  </si>
  <si>
    <t>wendy</t>
  </si>
  <si>
    <t>ng</t>
  </si>
  <si>
    <t>298962</t>
  </si>
  <si>
    <t>no. 53 unit c osmena st ts cruz subdivision novaliches quezon city</t>
  </si>
  <si>
    <t>12/09/1995</t>
  </si>
  <si>
    <t>09290944089</t>
  </si>
  <si>
    <t>xoxodylan143</t>
  </si>
  <si>
    <t>carl joseph villanueva manzano</t>
  </si>
  <si>
    <t xml:space="preserve">novaliches high school; new era university; </t>
  </si>
  <si>
    <t xml:space="preserve">lakandula street ts cruz subdivision novaliches quezon city; no. 9 central avenue diliman quezon city; </t>
  </si>
  <si>
    <t xml:space="preserve">; B.S. in computer science; </t>
  </si>
  <si>
    <t xml:space="preserve">03/01/2012; 04/06/2017; </t>
  </si>
  <si>
    <t xml:space="preserve">accenture inc.; </t>
  </si>
  <si>
    <t xml:space="preserve">BGC Taguig; </t>
  </si>
  <si>
    <t xml:space="preserve">06/06/2017; </t>
  </si>
  <si>
    <t>perez</t>
  </si>
  <si>
    <t>marianne</t>
  </si>
  <si>
    <t xml:space="preserve">marianne lantano; </t>
  </si>
  <si>
    <t xml:space="preserve">09222372119; </t>
  </si>
  <si>
    <t xml:space="preserve">noel alexis bardelosa; ; </t>
  </si>
  <si>
    <t xml:space="preserve">telstra quezon city; ; </t>
  </si>
  <si>
    <t xml:space="preserve">09750243990; ; </t>
  </si>
  <si>
    <t xml:space="preserve">ncce. No sales exp. College grad. Good comms. Can start ASAP.
(Canice.Zapanta@vxi.com); ok for OV(Canice.Zapanta@vxi.com); </t>
  </si>
  <si>
    <t>Adapter; no sales; Pron lapses; poor sentence construction; local accent; low vocabs; monotonous; fillers "ano"</t>
  </si>
  <si>
    <t>sheldonxxx10@yahoo.com</t>
  </si>
  <si>
    <t>Armando Roque</t>
  </si>
  <si>
    <t>Jasper Kiang</t>
  </si>
  <si>
    <t>ATT ICM 1</t>
  </si>
  <si>
    <t>7/6/2018 9:03:41 AM</t>
  </si>
  <si>
    <t>Loric</t>
  </si>
  <si>
    <t>298964</t>
  </si>
  <si>
    <t>Bago bantay Grass Residences q.c</t>
  </si>
  <si>
    <t>Muzon Pabahay200 CSJDM Bulacan</t>
  </si>
  <si>
    <t>01/05/1989</t>
  </si>
  <si>
    <t>09185582910</t>
  </si>
  <si>
    <t>Sheldonxxx10@yahoo.com</t>
  </si>
  <si>
    <t>0111-3106941-4</t>
  </si>
  <si>
    <t>21-025158348-4</t>
  </si>
  <si>
    <t>121083344330</t>
  </si>
  <si>
    <t>500</t>
  </si>
  <si>
    <t>Jasper Bryan Kiang</t>
  </si>
  <si>
    <t xml:space="preserve">Poblacion, Sta. Maria, Bulacan; </t>
  </si>
  <si>
    <t xml:space="preserve">Diploma in Computer Electronics and Technology; </t>
  </si>
  <si>
    <t xml:space="preserve">06/14/2007; </t>
  </si>
  <si>
    <t>Arnaldo</t>
  </si>
  <si>
    <t xml:space="preserve">Armando A. Roque; </t>
  </si>
  <si>
    <t xml:space="preserve">09756834672; </t>
  </si>
  <si>
    <t xml:space="preserve">Rayman Joseph C. Ocampo; Camille Delos Reys; </t>
  </si>
  <si>
    <t xml:space="preserve">IT - Operation; Interior Designer; </t>
  </si>
  <si>
    <t xml:space="preserve">Tata Consulting Services Global, Taguig City; DMCI Bankal Makati City; </t>
  </si>
  <si>
    <t xml:space="preserve">09778408663; 09165471734; </t>
  </si>
  <si>
    <t>Good comms; 1UG; still employed has to present approved resignation letter; TP Hi Right 90mos B2B</t>
  </si>
  <si>
    <t>De Sesto</t>
  </si>
  <si>
    <t>John Philip</t>
  </si>
  <si>
    <t>desestojohnphilip@gmail.com</t>
  </si>
  <si>
    <t>Nacamura Taro</t>
  </si>
  <si>
    <t>Felipe de Sesto Jr.</t>
  </si>
  <si>
    <t>VXI Bldg</t>
  </si>
  <si>
    <t>7/6/2018 9:10:29 AM</t>
  </si>
  <si>
    <t>de Sesto</t>
  </si>
  <si>
    <t>298965</t>
  </si>
  <si>
    <t>2079 MBP Compound Gen. T. de Leon, Valenzuela City</t>
  </si>
  <si>
    <t>Brgy Resing, Bangar La Union</t>
  </si>
  <si>
    <t>10/01/1991</t>
  </si>
  <si>
    <t>09196843102</t>
  </si>
  <si>
    <t>Nakamura Taro</t>
  </si>
  <si>
    <t>Would also like to apply for a position in the training department if available</t>
  </si>
  <si>
    <t xml:space="preserve">Fatima University; University of Makati; </t>
  </si>
  <si>
    <t xml:space="preserve">McArthur Hi-way Brgy. Marulas, Valenzuela City; JP Rizal Ext. West Rembo, Makati City; </t>
  </si>
  <si>
    <t xml:space="preserve">BS Criminology; BS Computer Science; </t>
  </si>
  <si>
    <t xml:space="preserve">11/01/2012; 11/01/2011; </t>
  </si>
  <si>
    <t xml:space="preserve">Aegis/Teleperformance; </t>
  </si>
  <si>
    <t xml:space="preserve">RBC Meralco Cmp. Ortigas Ave. Pasig City; </t>
  </si>
  <si>
    <t xml:space="preserve">12/03/2010; </t>
  </si>
  <si>
    <t xml:space="preserve">Grace Gamit; Grace Gamit; </t>
  </si>
  <si>
    <t xml:space="preserve">Self Employed; Self Employed; </t>
  </si>
  <si>
    <t xml:space="preserve">09776523998; 09776523998; </t>
  </si>
  <si>
    <t xml:space="preserve">Moved from JobId:153 by Jan.Pintason@vxi.com(Jan.Pintason@vxi.com); Good comms; 1UG; still employed has to present approved resignation letter; TP Hi Right 90mos B2B(Hillarie.Reyes@vxi.com); For DTV(Hillarie.Reyes@vxi.com); </t>
  </si>
  <si>
    <t>pron lapses; poor sentence constructions; local accent; low vocabs; monotonous</t>
  </si>
  <si>
    <t>Jeros Raphaelle</t>
  </si>
  <si>
    <t>Halili</t>
  </si>
  <si>
    <t>jerosraphaelle25@gmail.com</t>
  </si>
  <si>
    <t>Jeros Rivera</t>
  </si>
  <si>
    <t>Rosanna Rivera</t>
  </si>
  <si>
    <t>7/6/2018 8:59:29 AM</t>
  </si>
  <si>
    <t>rivera</t>
  </si>
  <si>
    <t>jeros</t>
  </si>
  <si>
    <t>halili</t>
  </si>
  <si>
    <t>298967</t>
  </si>
  <si>
    <t>5522</t>
  </si>
  <si>
    <t>#11 r. nicolas street poblacion sta maria bulacan</t>
  </si>
  <si>
    <t>#11 R. nicolas street poblacion sta maria bulacan</t>
  </si>
  <si>
    <t>11/05/1992</t>
  </si>
  <si>
    <t>09993388101</t>
  </si>
  <si>
    <t>market rate</t>
  </si>
  <si>
    <t xml:space="preserve">university of the east; </t>
  </si>
  <si>
    <t xml:space="preserve">caloocan; </t>
  </si>
  <si>
    <t xml:space="preserve">bsit; </t>
  </si>
  <si>
    <t xml:space="preserve">05/09/2013; </t>
  </si>
  <si>
    <t xml:space="preserve">muscat oman; </t>
  </si>
  <si>
    <t>rosana</t>
  </si>
  <si>
    <t xml:space="preserve">rosana; </t>
  </si>
  <si>
    <t xml:space="preserve">09204779951; </t>
  </si>
  <si>
    <t>sagaturml@yahoo.com</t>
  </si>
  <si>
    <t>Michelle Lagman</t>
  </si>
  <si>
    <t>Gerrany Sumaoy</t>
  </si>
  <si>
    <t>7/6/2018 11:39:45 AM</t>
  </si>
  <si>
    <t>298968</t>
  </si>
  <si>
    <t>blk 36 lot 18 marilao grand villas marilao bulacan</t>
  </si>
  <si>
    <t>09566222516</t>
  </si>
  <si>
    <t>3551610</t>
  </si>
  <si>
    <t>33-5234842-0</t>
  </si>
  <si>
    <t>211-407416-000</t>
  </si>
  <si>
    <t>1070-00374186</t>
  </si>
  <si>
    <t>icm</t>
  </si>
  <si>
    <t xml:space="preserve">gerrany sumaoy </t>
  </si>
  <si>
    <t xml:space="preserve">Interface computer college ; </t>
  </si>
  <si>
    <t xml:space="preserve">10th ave. kalookan city; </t>
  </si>
  <si>
    <t xml:space="preserve">comp programmer; </t>
  </si>
  <si>
    <t xml:space="preserve">10/18/1997; </t>
  </si>
  <si>
    <t xml:space="preserve">NJS I.T. Solutions and comp. services; </t>
  </si>
  <si>
    <t xml:space="preserve">No. 64 unit #3 san jose condo  II maginoo st brgy. central q.c.. ; </t>
  </si>
  <si>
    <t xml:space="preserve">3551610; </t>
  </si>
  <si>
    <t xml:space="preserve">06/01/2008; </t>
  </si>
  <si>
    <t xml:space="preserve">07/06/2018; </t>
  </si>
  <si>
    <t>Virginia</t>
  </si>
  <si>
    <t>Maninggo</t>
  </si>
  <si>
    <t xml:space="preserve">gerrany sumaoy; gerrany sumaoy; </t>
  </si>
  <si>
    <t xml:space="preserve">tech support; tech support; </t>
  </si>
  <si>
    <t xml:space="preserve">vxi icm account; vxi icm account; </t>
  </si>
  <si>
    <t xml:space="preserve">09035231818; 09035231818; </t>
  </si>
  <si>
    <t xml:space="preserve">Moved from JobId:153 by Hillarie.Reyes@vxi.com(Hillarie.Reyes@vxi.com); </t>
  </si>
  <si>
    <t>comprehension issues; low vocabs; local accent;  poor  sentence construction</t>
  </si>
  <si>
    <t>Liongson Jr</t>
  </si>
  <si>
    <t>Edmundo</t>
  </si>
  <si>
    <t>casper_eal216@yahoo.com</t>
  </si>
  <si>
    <t>Rose Marie Liongson</t>
  </si>
  <si>
    <t>Supervisor</t>
  </si>
  <si>
    <t>7/6/2018 10:23:59 AM</t>
  </si>
  <si>
    <t>LIONGSON</t>
  </si>
  <si>
    <t>EDMUNDO JR.</t>
  </si>
  <si>
    <t>AGUILAR</t>
  </si>
  <si>
    <t>298969</t>
  </si>
  <si>
    <t>783 - C Ma. Guizon St. Gagalangin, Tondo, Manila</t>
  </si>
  <si>
    <t>02/16/1972</t>
  </si>
  <si>
    <t>0927 242 1188</t>
  </si>
  <si>
    <t>02 9038664</t>
  </si>
  <si>
    <t>33 4005306 0</t>
  </si>
  <si>
    <t>191 886 019</t>
  </si>
  <si>
    <t>19 051324995 4</t>
  </si>
  <si>
    <t>1040 0196 4120</t>
  </si>
  <si>
    <t>Ads</t>
  </si>
  <si>
    <t xml:space="preserve">Philippine College of Criminology; </t>
  </si>
  <si>
    <t xml:space="preserve">Sales St. Sta. Cruz Manila; </t>
  </si>
  <si>
    <t xml:space="preserve">11/25/1995; </t>
  </si>
  <si>
    <t xml:space="preserve">Light Rail Transit Authority; </t>
  </si>
  <si>
    <t xml:space="preserve">Gate 1 LRTA Comp. Aurora Blvd. Pasay City; </t>
  </si>
  <si>
    <t xml:space="preserve">11/30/2005; </t>
  </si>
  <si>
    <t xml:space="preserve">01/01/2014; </t>
  </si>
  <si>
    <t xml:space="preserve">17,255.00; </t>
  </si>
  <si>
    <t xml:space="preserve">free access to all railways in phils.; </t>
  </si>
  <si>
    <t>Liongson</t>
  </si>
  <si>
    <t xml:space="preserve">Rosemarie V. Liongson; </t>
  </si>
  <si>
    <t xml:space="preserve">0975 346 4789; </t>
  </si>
  <si>
    <t xml:space="preserve">Felix Gerard R. Leyson; ; </t>
  </si>
  <si>
    <t xml:space="preserve">Department Manager A; ; </t>
  </si>
  <si>
    <t xml:space="preserve">Light Rail Transit Authority; ; </t>
  </si>
  <si>
    <t xml:space="preserve">0917 552 4991; ; </t>
  </si>
  <si>
    <t>for CS acct only ; Average comms; can start ASAP; grad; Teletech Telstra CSR 22mos, TP ATT CSR 3mos,   HGS Ethna CSR 5mos| for CSR account only, not hitting the sales quota in prev account</t>
  </si>
  <si>
    <t>Deogracias Jr.</t>
  </si>
  <si>
    <t>cruzdeo917@gmail.com</t>
  </si>
  <si>
    <t>Evelyn C. Arimbay</t>
  </si>
  <si>
    <t>Erwin Perez</t>
  </si>
  <si>
    <t>7/6/2018 9:50:37 AM</t>
  </si>
  <si>
    <t>Deogracias Jr</t>
  </si>
  <si>
    <t>298970</t>
  </si>
  <si>
    <t>3028 Rizal Avenue Ext Sta</t>
  </si>
  <si>
    <t>09/17/1972</t>
  </si>
  <si>
    <t>09177201700</t>
  </si>
  <si>
    <t>027110487</t>
  </si>
  <si>
    <t>3315678661</t>
  </si>
  <si>
    <t>177792308</t>
  </si>
  <si>
    <t>010252793149</t>
  </si>
  <si>
    <t>000706952601</t>
  </si>
  <si>
    <t>Deogracias Cruz</t>
  </si>
  <si>
    <t>non voice if avalable</t>
  </si>
  <si>
    <t>27,000.00</t>
  </si>
  <si>
    <t xml:space="preserve">University of Santo Tomas; </t>
  </si>
  <si>
    <t xml:space="preserve">España, Manila; </t>
  </si>
  <si>
    <t xml:space="preserve">03/15/1993; </t>
  </si>
  <si>
    <t xml:space="preserve">Telstra- TeleTech; </t>
  </si>
  <si>
    <t xml:space="preserve">Five EComm Bldg, MOA Pasay City; </t>
  </si>
  <si>
    <t xml:space="preserve">6329077200; </t>
  </si>
  <si>
    <t xml:space="preserve">Technical and Billing; </t>
  </si>
  <si>
    <t xml:space="preserve">26,500.00; </t>
  </si>
  <si>
    <t xml:space="preserve">Ligaya </t>
  </si>
  <si>
    <t>Cuyugan</t>
  </si>
  <si>
    <t xml:space="preserve">Evelyn C. Arimbay; </t>
  </si>
  <si>
    <t xml:space="preserve">022549421; </t>
  </si>
  <si>
    <t xml:space="preserve">Ma. Lourdes Tolentino; na; </t>
  </si>
  <si>
    <t xml:space="preserve">Branch Supervisor; ; </t>
  </si>
  <si>
    <t xml:space="preserve">BDO Rizal Avenue; ; </t>
  </si>
  <si>
    <t xml:space="preserve">027329848 0999881112; ; </t>
  </si>
  <si>
    <t xml:space="preserve">Average comms; can start ASAP; grad; Teletech Telstra CSR 22mos,
TP ATT CSR 3mos,   HGS Ethna CSR 5mos (Hillarie.Reyes@vxi.com); For IP LIte(Hillarie.Reyes@vxi.com); </t>
  </si>
  <si>
    <t>Bugarin</t>
  </si>
  <si>
    <t>Marie Benedine</t>
  </si>
  <si>
    <t>marie.benedine11@gmail.com</t>
  </si>
  <si>
    <t>Emma De Vera</t>
  </si>
  <si>
    <t>7/6/2018 10:14:44 AM</t>
  </si>
  <si>
    <t>298973</t>
  </si>
  <si>
    <t>62 Santiago Street, SFDM, Quezon City</t>
  </si>
  <si>
    <t>3522</t>
  </si>
  <si>
    <t>Centro Pamplona Cagayan</t>
  </si>
  <si>
    <t>Akbar</t>
  </si>
  <si>
    <t>Sanchez-Mira</t>
  </si>
  <si>
    <t>09177352090</t>
  </si>
  <si>
    <t>mari.benedine11@gmail.com</t>
  </si>
  <si>
    <t>01-1994834-1</t>
  </si>
  <si>
    <t>296-350-302-000</t>
  </si>
  <si>
    <t>05-0501592606</t>
  </si>
  <si>
    <t>22000-25000</t>
  </si>
  <si>
    <t xml:space="preserve">Pamplona Institute; Divine Word College of Laoag; </t>
  </si>
  <si>
    <t xml:space="preserve">Centro Pamplona Cagayan; General Segundo Ave., Laoag City, Ilocos Norte; </t>
  </si>
  <si>
    <t xml:space="preserve">; BS Accountancy; </t>
  </si>
  <si>
    <t xml:space="preserve">04/08/2005; 03/20/2009; </t>
  </si>
  <si>
    <t xml:space="preserve">UHPC Bukidnon Hydro Power I Corp; STI College of Kalookan Inc; ADI Telecoms Trading Corp; HH Asia Tyre Corp; Kookee House Inc; </t>
  </si>
  <si>
    <t xml:space="preserve">1032 Edsa Muñoz, Quezon City; 109 Samson road, corner Caimito road, Caloocan City; 138 West Avenue, Quezon City; Alabang Zapote road, Las Piñas City; General Segundo Ave., Laoag City, Ilocos Norte; </t>
  </si>
  <si>
    <t xml:space="preserve">920-0810; 294-4001; 555-3333; NA; N/A; </t>
  </si>
  <si>
    <t xml:space="preserve">Non-agent; Non-agent; Non-agent; Non-agent; Non-agent; </t>
  </si>
  <si>
    <t xml:space="preserve">Finance; Finance; Finance; Finance; Finance; </t>
  </si>
  <si>
    <t xml:space="preserve">Accounting ; Accounting; Accounting; Accounting ; Accounting; </t>
  </si>
  <si>
    <t xml:space="preserve">10/16/2017; 08/14/2014; 03/12/2012; 09/15/2010; 02/10/2010; </t>
  </si>
  <si>
    <t xml:space="preserve">03/15/2018; 02/17/2016; 05/15/2013; 07/15/2011; 08/31/2010; </t>
  </si>
  <si>
    <t xml:space="preserve">Personal Reasons; Family Reasons; Career Growth; Career Growth; Career Growth; </t>
  </si>
  <si>
    <t xml:space="preserve">18,000; 13,000; 13,000; 13,000; 8,000; </t>
  </si>
  <si>
    <t xml:space="preserve">Food and Snack Allowance; None; None; None; None; </t>
  </si>
  <si>
    <t>Marina</t>
  </si>
  <si>
    <t>Baguyo</t>
  </si>
  <si>
    <t xml:space="preserve">Emma De Vera; </t>
  </si>
  <si>
    <t xml:space="preserve">Aunt/Landlady; </t>
  </si>
  <si>
    <t xml:space="preserve">09772691696; </t>
  </si>
  <si>
    <t xml:space="preserve">Ma. Lourdes Palma Santos; Marife C. Ibarra; Mary Grace Candelario; Avigael Tantay; Karen Soberano; ; </t>
  </si>
  <si>
    <t xml:space="preserve">HR/Admin/Finance Manager; School Admin; HR Officer; Accounting Manager; Accounting Supervisor; ; </t>
  </si>
  <si>
    <t xml:space="preserve">UHPC - Quezon City; STI - Caloocan City; STI - Caloocan City; Oxford Dist./ADI Telecoms Trading Corp; Oxford Dist./ADI Telecoms Trading Corp; ; </t>
  </si>
  <si>
    <t xml:space="preserve">920-0810; 294-4001; 294-4001; 555-3333; 555-3333; ; </t>
  </si>
  <si>
    <t>comprehension issues; pron lapses; poor sentence constructions; regional accent; low vocabs; monotonous; fragmented sentences;</t>
  </si>
  <si>
    <t>Garzon</t>
  </si>
  <si>
    <t>Erwin</t>
  </si>
  <si>
    <t>Palaran</t>
  </si>
  <si>
    <t>erwingarzon16@gmail.com</t>
  </si>
  <si>
    <t>Edlin Garzon</t>
  </si>
  <si>
    <t>7/6/2018 11:16:59 AM</t>
  </si>
  <si>
    <t>298976</t>
  </si>
  <si>
    <t>balon bato</t>
  </si>
  <si>
    <t>6525</t>
  </si>
  <si>
    <t>bato leyte</t>
  </si>
  <si>
    <t>06/02/1996</t>
  </si>
  <si>
    <t>09474710588</t>
  </si>
  <si>
    <t>erwin16garzon16@gmail.com</t>
  </si>
  <si>
    <t>02-027103413-1</t>
  </si>
  <si>
    <t>orwan16garzon16@gmail.com</t>
  </si>
  <si>
    <t>i want to develop my skills</t>
  </si>
  <si>
    <t xml:space="preserve">saint joseph college; </t>
  </si>
  <si>
    <t xml:space="preserve">tunga-tunga maasin city; </t>
  </si>
  <si>
    <t xml:space="preserve">IT; </t>
  </si>
  <si>
    <t>I WANT TO DEVELOP MY SKILLS</t>
  </si>
  <si>
    <t>I WANT TO WORK THIS COMPANY</t>
  </si>
  <si>
    <t xml:space="preserve">QC; </t>
  </si>
  <si>
    <t xml:space="preserve">09474710588; </t>
  </si>
  <si>
    <t xml:space="preserve">07/12/2018; </t>
  </si>
  <si>
    <t>BATHOHINOG</t>
  </si>
  <si>
    <t>VICTORIA</t>
  </si>
  <si>
    <t>PALARAN</t>
  </si>
  <si>
    <t xml:space="preserve">EDLYN; </t>
  </si>
  <si>
    <t xml:space="preserve">09366054303; </t>
  </si>
  <si>
    <t>regional accent, fillers, grasping for words, grammar lapses, tenses, pron, idea gathering, pron, fluency, 2years course college grad, ncce</t>
  </si>
  <si>
    <t>Araza</t>
  </si>
  <si>
    <t>Hinundayan</t>
  </si>
  <si>
    <t>maryannaraza0115@gmail.com</t>
  </si>
  <si>
    <t>Anthony Ortega</t>
  </si>
  <si>
    <t>Jean Pamela Solano</t>
  </si>
  <si>
    <t>7/6/2018 11:30:03 AM</t>
  </si>
  <si>
    <t>298984</t>
  </si>
  <si>
    <t>8A Caingin St. Tinajeros,Malabon</t>
  </si>
  <si>
    <t>6725</t>
  </si>
  <si>
    <t>Brgy. Pangdan,Zumarraga, Samar</t>
  </si>
  <si>
    <t>SAMAR</t>
  </si>
  <si>
    <t>Madalum</t>
  </si>
  <si>
    <t>06/28/1990</t>
  </si>
  <si>
    <t>Zumarraga</t>
  </si>
  <si>
    <t>09467674393</t>
  </si>
  <si>
    <t>0420520160</t>
  </si>
  <si>
    <t>309833956</t>
  </si>
  <si>
    <t>121080634464</t>
  </si>
  <si>
    <t>any position that enhance my skills</t>
  </si>
  <si>
    <t>Jean Pamela Orbello Solano</t>
  </si>
  <si>
    <t xml:space="preserve">Lagro, Quezon City; </t>
  </si>
  <si>
    <t xml:space="preserve">Computer System Design and Programming; </t>
  </si>
  <si>
    <t xml:space="preserve">05/18/2011; </t>
  </si>
  <si>
    <t xml:space="preserve">Be Connected Management Services/Suyen Corporation; </t>
  </si>
  <si>
    <t xml:space="preserve">Libertad, Pasay City; </t>
  </si>
  <si>
    <t xml:space="preserve">7778888; </t>
  </si>
  <si>
    <t xml:space="preserve">05/21/2016; </t>
  </si>
  <si>
    <t xml:space="preserve">10/20/2017; </t>
  </si>
  <si>
    <t xml:space="preserve">512 a day; </t>
  </si>
  <si>
    <t xml:space="preserve">Anthony Versoza Ortega; </t>
  </si>
  <si>
    <t xml:space="preserve">09999593660; </t>
  </si>
  <si>
    <t xml:space="preserve">Queen Elizh A. Castillo; Jean Pamela Orbello Solano; </t>
  </si>
  <si>
    <t xml:space="preserve">supervisor; CSR; </t>
  </si>
  <si>
    <t xml:space="preserve">charles &amp; keith boutique lucky chinatown ground floor; VXI Quezon City; </t>
  </si>
  <si>
    <t xml:space="preserve">09057590423; none; </t>
  </si>
  <si>
    <t>applying for back office post</t>
  </si>
  <si>
    <t>Gavan</t>
  </si>
  <si>
    <t>Hazela</t>
  </si>
  <si>
    <t>hazelagavan@gmail.com</t>
  </si>
  <si>
    <t>Annabelle Gavantan</t>
  </si>
  <si>
    <t>7/6/2018 6:30:23 PM</t>
  </si>
  <si>
    <t>299227</t>
  </si>
  <si>
    <t>510 Tagaytay St. Caloocan City</t>
  </si>
  <si>
    <t>08/24/1980</t>
  </si>
  <si>
    <t>9655289095</t>
  </si>
  <si>
    <t>Human Resource</t>
  </si>
  <si>
    <t xml:space="preserve">Annabelle Gavantan; </t>
  </si>
  <si>
    <t xml:space="preserve">9487381309; </t>
  </si>
  <si>
    <t xml:space="preserve">not comfortable w pure sales; Average comms; 2UG; can start ASAP; Sitel Philippines Sears TSR 18mos, Staples CSR 14mos, Macys 3mos CSR | Oct2015-Apr2018=30mos </t>
  </si>
  <si>
    <t>Canotal</t>
  </si>
  <si>
    <t>Graciela</t>
  </si>
  <si>
    <t>Isaac</t>
  </si>
  <si>
    <t>gisaac23828@gmail.com</t>
  </si>
  <si>
    <t>Angelito Canotal</t>
  </si>
  <si>
    <t>7/6/2018 11:04:13 AM</t>
  </si>
  <si>
    <t>298992</t>
  </si>
  <si>
    <t>1099 Green Valley P. Buhangin, Sta. Maria Bulacan</t>
  </si>
  <si>
    <t>1099 Green Valley P. Buhangin Sta. Maria Bulacan</t>
  </si>
  <si>
    <t>09216529541</t>
  </si>
  <si>
    <t>03-9954647-9</t>
  </si>
  <si>
    <t>182-915-372</t>
  </si>
  <si>
    <t>121054150326</t>
  </si>
  <si>
    <t xml:space="preserve">Central Colleges of the Philippines; National Teachers College; </t>
  </si>
  <si>
    <t xml:space="preserve">Aurora Blvd, QC; Mendiola, Quiapo; </t>
  </si>
  <si>
    <t xml:space="preserve">Bachelor or Science in Secretarial Administration; ; </t>
  </si>
  <si>
    <t xml:space="preserve">03/27/1991; 03/27/1988; </t>
  </si>
  <si>
    <t xml:space="preserve">Sitel Philippines; Escobar Travel and Toours; WRNE Net Marketing Corp; Air Cool; Kams International, Inc; </t>
  </si>
  <si>
    <t xml:space="preserve">Ortigas, Pasig City; Kamias QC; Kamias QC; Binondo, Manila; Mandaluyong City; </t>
  </si>
  <si>
    <t xml:space="preserve">Agent; Non-agent; Agent; Non-agent; Non-agent; </t>
  </si>
  <si>
    <t xml:space="preserve">Technical Support; Workforce; Non-Voice; Workforce; Operations; </t>
  </si>
  <si>
    <t xml:space="preserve">Sears; </t>
  </si>
  <si>
    <t xml:space="preserve">10/27/2015; 06/30/2014; 10/25/2012; 06/30/2010; 06/30/1997; </t>
  </si>
  <si>
    <t xml:space="preserve">04/30/2018; 09/20/2015; 06/30/2014; 05/20/2011; 08/30/2008; </t>
  </si>
  <si>
    <t xml:space="preserve">Career Growth; ; Career Growth; Salary; Career Growth; </t>
  </si>
  <si>
    <t xml:space="preserve">23,000.00; 17,000.00; 15,000.00; 12,000.00; 12,000.00; </t>
  </si>
  <si>
    <t xml:space="preserve">na; ; ; ; ; </t>
  </si>
  <si>
    <t xml:space="preserve">Angelito Nazarene I. Canotal; </t>
  </si>
  <si>
    <t xml:space="preserve">09216529541; </t>
  </si>
  <si>
    <t xml:space="preserve">Daisy Escoto; Joanne Bautista; </t>
  </si>
  <si>
    <t xml:space="preserve">Marketing Director; CSR; </t>
  </si>
  <si>
    <t xml:space="preserve">Richland Incorporated; Sitel Philippines; </t>
  </si>
  <si>
    <t xml:space="preserve">09477065858; 09214578667; </t>
  </si>
  <si>
    <t xml:space="preserve">Average comms; 2UG; can start ASAP; Sitel Philippines Sears TSR 18mos, Staples CSR 14mos, Macys 3mos CSR | Oct2015-Apr2018=30mos 
(Hillarie.Reyes@vxi.com); For DTV (Hillarie.Reyes@vxi.com); </t>
  </si>
  <si>
    <t>takes time to construct sentences; very soft spoken; monotonous</t>
  </si>
  <si>
    <t>Jhiane Monique</t>
  </si>
  <si>
    <t>Rañola</t>
  </si>
  <si>
    <t>sanchezjhiane@yahoo.com</t>
  </si>
  <si>
    <t>jhiane.moimoi</t>
  </si>
  <si>
    <t>Zenaida Sanchez</t>
  </si>
  <si>
    <t>7/6/2018 10:52:53 AM</t>
  </si>
  <si>
    <t>298993</t>
  </si>
  <si>
    <t>694 tagaytay street caloocan city</t>
  </si>
  <si>
    <t>694 Tagaytay Street Caloocan City</t>
  </si>
  <si>
    <t>09266776108</t>
  </si>
  <si>
    <t>jhianeee</t>
  </si>
  <si>
    <t xml:space="preserve">Asian Studies; </t>
  </si>
  <si>
    <t xml:space="preserve">Zenaida Sanchez; </t>
  </si>
  <si>
    <t xml:space="preserve">09178283851; </t>
  </si>
  <si>
    <t xml:space="preserve">For Central(Hillarie.Reyes@vxi.com); </t>
  </si>
  <si>
    <t>Actub</t>
  </si>
  <si>
    <t>Diana</t>
  </si>
  <si>
    <t>Saburao</t>
  </si>
  <si>
    <t>dianaactub@gmail.com</t>
  </si>
  <si>
    <t>Miguel Actub</t>
  </si>
  <si>
    <t>7/6/2018 11:00:27 AM</t>
  </si>
  <si>
    <t>298997</t>
  </si>
  <si>
    <t>44 Archer St. North Fairview, Quezon City</t>
  </si>
  <si>
    <t>09361383936</t>
  </si>
  <si>
    <t xml:space="preserve">Liceo de Cagayan University; </t>
  </si>
  <si>
    <t xml:space="preserve">Carmen, Cagayan de Oro City; </t>
  </si>
  <si>
    <t xml:space="preserve">Miguel Actub; </t>
  </si>
  <si>
    <t xml:space="preserve">09206554699; </t>
  </si>
  <si>
    <t>local accent, grammar lapses ,tenses, pron, grammar lapses, tenses, prepo, college grad, ncce</t>
  </si>
  <si>
    <t>Constante</t>
  </si>
  <si>
    <t>Britan</t>
  </si>
  <si>
    <t>graceconstante471@gmail.com</t>
  </si>
  <si>
    <t>Raymond Constante</t>
  </si>
  <si>
    <t>Marriane Villano</t>
  </si>
  <si>
    <t>7/6/2018 11:39:28 AM</t>
  </si>
  <si>
    <t>299007</t>
  </si>
  <si>
    <t>Bocaue Bulacan</t>
  </si>
  <si>
    <t>09424468264</t>
  </si>
  <si>
    <t>HRID Mayan Villano</t>
  </si>
  <si>
    <t xml:space="preserve">La Consolacion University Phillippines; </t>
  </si>
  <si>
    <t xml:space="preserve">Malolos Bulacan; </t>
  </si>
  <si>
    <t xml:space="preserve">Bachelor of Science in Business Administration Major in Financial Management; </t>
  </si>
  <si>
    <t>Jenny</t>
  </si>
  <si>
    <t>Española</t>
  </si>
  <si>
    <t xml:space="preserve">Raymon Constante; </t>
  </si>
  <si>
    <t xml:space="preserve">09239585693; </t>
  </si>
  <si>
    <t xml:space="preserve">Marriane Villano; Marriane Villano; </t>
  </si>
  <si>
    <t xml:space="preserve">HRID 165911; HRID 165911; </t>
  </si>
  <si>
    <t xml:space="preserve">VXI Company; VXI Company; </t>
  </si>
  <si>
    <t xml:space="preserve">0917304388; 0917304388; </t>
  </si>
  <si>
    <t>applying for IT Staff</t>
  </si>
  <si>
    <t>Charles Benson</t>
  </si>
  <si>
    <t>Gilpric</t>
  </si>
  <si>
    <t>bensoncharles273@gmail.com</t>
  </si>
  <si>
    <t>Cynthia Dagta</t>
  </si>
  <si>
    <t>Computer Teacher</t>
  </si>
  <si>
    <t>7/6/2018 11:24:14 AM</t>
  </si>
  <si>
    <t>dagta</t>
  </si>
  <si>
    <t>charles benson</t>
  </si>
  <si>
    <t>gilpric</t>
  </si>
  <si>
    <t>299005</t>
  </si>
  <si>
    <t>2433 r hidalgo st Villa Imelda Camarin Caloocan City</t>
  </si>
  <si>
    <t>Antipolo City</t>
  </si>
  <si>
    <t>09219260442</t>
  </si>
  <si>
    <t xml:space="preserve">Congressional Ave., Caloocan City; </t>
  </si>
  <si>
    <t xml:space="preserve">BS Information System; </t>
  </si>
  <si>
    <t xml:space="preserve">03/15/2017; </t>
  </si>
  <si>
    <t>Gulpric</t>
  </si>
  <si>
    <t>Cynthia</t>
  </si>
  <si>
    <t>Oralier</t>
  </si>
  <si>
    <t xml:space="preserve">Moved from JobId:156 by Jan.Pintason@vxi.com(Jan.Pintason@vxi.com); </t>
  </si>
  <si>
    <t>For OV ACE CEN PP XOOM IP LITE; P ID; P SRP; 2years with sykes college grad, average comms</t>
  </si>
  <si>
    <t>Dipasupil</t>
  </si>
  <si>
    <t>Princess Camille</t>
  </si>
  <si>
    <t>Bobadilla</t>
  </si>
  <si>
    <t>dipasupilprincess@gmail.com</t>
  </si>
  <si>
    <t>princess camille dipasupil</t>
  </si>
  <si>
    <t>Guillermo Aranas</t>
  </si>
  <si>
    <t>7/6/2018 11:44:47 AM</t>
  </si>
  <si>
    <t>299013</t>
  </si>
  <si>
    <t>62 P.zamora Bgry. 15 Caloocan city</t>
  </si>
  <si>
    <t>4323</t>
  </si>
  <si>
    <t>Bobadilla Compaound Candelaria Quezon</t>
  </si>
  <si>
    <t>12/11/1995</t>
  </si>
  <si>
    <t>09151585996</t>
  </si>
  <si>
    <t>cessycessylove</t>
  </si>
  <si>
    <t>vxi building</t>
  </si>
  <si>
    <t xml:space="preserve">Manuel s. Enverga University Candelaria INC.; </t>
  </si>
  <si>
    <t xml:space="preserve">Malabanban Norte Candelari Quezon; </t>
  </si>
  <si>
    <t xml:space="preserve">Bachelor of science in Business Administration; </t>
  </si>
  <si>
    <t xml:space="preserve">Hotel Drive, Ayala center, Makati City; </t>
  </si>
  <si>
    <t xml:space="preserve">Telco; </t>
  </si>
  <si>
    <t xml:space="preserve">08/29/2016; </t>
  </si>
  <si>
    <t>bobadilla</t>
  </si>
  <si>
    <t>edelita</t>
  </si>
  <si>
    <t>castro</t>
  </si>
  <si>
    <t xml:space="preserve">Raphael de Guzman; ; </t>
  </si>
  <si>
    <t xml:space="preserve">Sykes Asia / Hotl Drive, ayala Center, Makati City; ; </t>
  </si>
  <si>
    <t xml:space="preserve">09359343087; ; </t>
  </si>
  <si>
    <t xml:space="preserve">Moved from JobId:153 by Jan.Pintason@vxi.com(Jan.Pintason@vxi.com); 2years with sykes college grad, average comms(Raffy.Sangco@vxi.com); For OV ACE CEN PP XOOM IP LITE; P ID; P SRP; 2years with sykes college grad, average comms (Raffy.Sangco@vxi.com); </t>
  </si>
  <si>
    <t>vernacular slips, grammar lapses, tenses, pron, idea gathering, fragmented, sva, fillers, college grad, ncce</t>
  </si>
  <si>
    <t>Rachel Ann</t>
  </si>
  <si>
    <t>villena.rachelann@gmail.com</t>
  </si>
  <si>
    <t>rach1798</t>
  </si>
  <si>
    <t>Ellaine Villena</t>
  </si>
  <si>
    <t>7/6/2018 11:45:12 AM</t>
  </si>
  <si>
    <t>299014</t>
  </si>
  <si>
    <t>3008</t>
  </si>
  <si>
    <t>094 Mabini St. Poblacion, San Rafael, Bulacan</t>
  </si>
  <si>
    <t>Matanog</t>
  </si>
  <si>
    <t>03/17/1998</t>
  </si>
  <si>
    <t>San Rafael</t>
  </si>
  <si>
    <t>09051397495</t>
  </si>
  <si>
    <t>34-7535522-2</t>
  </si>
  <si>
    <t>Rachel Ann Villena</t>
  </si>
  <si>
    <t xml:space="preserve">Bulacan State University- Bustos Campus; </t>
  </si>
  <si>
    <t xml:space="preserve">Poblacion, Bustos, Bulacan; </t>
  </si>
  <si>
    <t xml:space="preserve">Paul Jayson Tiu; George Anton Castillo; Ma. Cristina Boton; ; </t>
  </si>
  <si>
    <t xml:space="preserve">Desktop Support Associate; Desktop Support upervisor; Bulacan State University Area Chair; ; </t>
  </si>
  <si>
    <t xml:space="preserve">Teletech UP Technohub, Quezon City; Teletech UP Technohub, Quezon City; Bulacan State University, Bustos, Bulacan; ; </t>
  </si>
  <si>
    <t xml:space="preserve">09980517340; 09778459225; 09327331653; ; </t>
  </si>
  <si>
    <t>local accent, fragmented, pron, idea gathering, prepo, sva, fluency, college grad, ncce</t>
  </si>
  <si>
    <t>Javiniar</t>
  </si>
  <si>
    <t>Kristine Joyce</t>
  </si>
  <si>
    <t>joycejaviniar30@yahoo.com</t>
  </si>
  <si>
    <t>Editha Javiniar</t>
  </si>
  <si>
    <t>Baker</t>
  </si>
  <si>
    <t>7/6/2018 11:48:40 AM</t>
  </si>
  <si>
    <t>JAVINIAR</t>
  </si>
  <si>
    <t>KRISTINE JOYCE</t>
  </si>
  <si>
    <t>299018</t>
  </si>
  <si>
    <t>108 2ND ST 1ST AVE. GRACE PARK,CALOOCAN CITY</t>
  </si>
  <si>
    <t>04/17/2018</t>
  </si>
  <si>
    <t>09652870226</t>
  </si>
  <si>
    <t xml:space="preserve">Sta.Mesa MAnila; </t>
  </si>
  <si>
    <t xml:space="preserve">BS Hospitality Management MAjor in Culinary Arts; </t>
  </si>
  <si>
    <t xml:space="preserve">Editha </t>
  </si>
  <si>
    <t>Buensuceso</t>
  </si>
  <si>
    <t xml:space="preserve">Editha Javiniar; </t>
  </si>
  <si>
    <t xml:space="preserve">09162579249; </t>
  </si>
  <si>
    <t>grasping for words, dead air, pron, local accent, grammar lapses, fragmented, college grad, ncce</t>
  </si>
  <si>
    <t>Morgado</t>
  </si>
  <si>
    <t>Janine</t>
  </si>
  <si>
    <t>Sabangan</t>
  </si>
  <si>
    <t>janinemorgado08@gmail.com</t>
  </si>
  <si>
    <t>Christian Soles</t>
  </si>
  <si>
    <t>7/6/2018 12:38:08 PM</t>
  </si>
  <si>
    <t>299038</t>
  </si>
  <si>
    <t>Asamba Compound Brgy. Baesa Quezon CiTY</t>
  </si>
  <si>
    <t>Asamba Compound Brgy. Baesa Quezon City</t>
  </si>
  <si>
    <t>11/01/1996</t>
  </si>
  <si>
    <t>Puerto Princesa City</t>
  </si>
  <si>
    <t>09661953703</t>
  </si>
  <si>
    <t>minimum wage</t>
  </si>
  <si>
    <t>vxi-family.com</t>
  </si>
  <si>
    <t xml:space="preserve">Palawan State University; Coron School of Fisheries; </t>
  </si>
  <si>
    <t xml:space="preserve">Coron Palawan; Brgy. 1 Coron Palawan; </t>
  </si>
  <si>
    <t xml:space="preserve">Bachelor of Science and Business Administration Major in Marketing Management; Vocational; </t>
  </si>
  <si>
    <t xml:space="preserve">04/10/2018; 03/29/2018; </t>
  </si>
  <si>
    <t xml:space="preserve">Virgie Morgado; </t>
  </si>
  <si>
    <t xml:space="preserve">09776089208; </t>
  </si>
  <si>
    <t xml:space="preserve">Allan Umali; ; </t>
  </si>
  <si>
    <t xml:space="preserve">Owner; ; </t>
  </si>
  <si>
    <t xml:space="preserve">UDCC Coron Palawan; ; </t>
  </si>
  <si>
    <t xml:space="preserve">09178881161; ; </t>
  </si>
  <si>
    <t xml:space="preserve">low vocabs; monotonous; pron lapses; poor sentence constructions; local accent; </t>
  </si>
  <si>
    <t>Enoc</t>
  </si>
  <si>
    <t>Darol</t>
  </si>
  <si>
    <t>enocroseann08@gmail.com</t>
  </si>
  <si>
    <t>Rose Enoc</t>
  </si>
  <si>
    <t>Glen Carlo Enoc</t>
  </si>
  <si>
    <t>7/6/2018 1:19:00 PM</t>
  </si>
  <si>
    <t>299056</t>
  </si>
  <si>
    <t>Asamba Compound Quezon City</t>
  </si>
  <si>
    <t>05/08/1998</t>
  </si>
  <si>
    <t>Buruanga</t>
  </si>
  <si>
    <t>09651970251</t>
  </si>
  <si>
    <t>rose_enoc</t>
  </si>
  <si>
    <t>Quality Position</t>
  </si>
  <si>
    <t>512</t>
  </si>
  <si>
    <t xml:space="preserve">Palawan State Univesity; </t>
  </si>
  <si>
    <t xml:space="preserve">Coron Palawan; </t>
  </si>
  <si>
    <t xml:space="preserve">BSBA-Marketing Management; </t>
  </si>
  <si>
    <t xml:space="preserve">Ma. Alma </t>
  </si>
  <si>
    <t xml:space="preserve">None; None; </t>
  </si>
  <si>
    <t xml:space="preserve"> local accent; low vocabs; pron lapses; poor sentence constructions;monotonous</t>
  </si>
  <si>
    <t>Abinal</t>
  </si>
  <si>
    <t>Mark Rafael</t>
  </si>
  <si>
    <t>Duma</t>
  </si>
  <si>
    <t>ceronica16@gmail.com</t>
  </si>
  <si>
    <t>Berdie Abinal</t>
  </si>
  <si>
    <t>Account Developer</t>
  </si>
  <si>
    <t>Lyka May Dela Cruz</t>
  </si>
  <si>
    <t>7/6/2018 12:37:35 PM</t>
  </si>
  <si>
    <t>299041</t>
  </si>
  <si>
    <t>Blk 19 Lot 28 Tierra Monte Silangan San Mateo Rizal</t>
  </si>
  <si>
    <t>03/26/1995</t>
  </si>
  <si>
    <t>San Pablo</t>
  </si>
  <si>
    <t>09355252431</t>
  </si>
  <si>
    <t>3689283</t>
  </si>
  <si>
    <t>Lyka May Dela Cruz-253452</t>
  </si>
  <si>
    <t xml:space="preserve">Laguna College; </t>
  </si>
  <si>
    <t xml:space="preserve">San Pablo City, Laguna; </t>
  </si>
  <si>
    <t xml:space="preserve">BS HRM; </t>
  </si>
  <si>
    <t xml:space="preserve">09/26/2013; </t>
  </si>
  <si>
    <t>Berdie</t>
  </si>
  <si>
    <t>Bicomong</t>
  </si>
  <si>
    <t xml:space="preserve">Berdie Abinal; </t>
  </si>
  <si>
    <t xml:space="preserve">09358333055; </t>
  </si>
  <si>
    <t xml:space="preserve">Geomar Victorino Gajero; Jann Nikko Jay M. Jose; ; </t>
  </si>
  <si>
    <t xml:space="preserve">Customer Service Representative; Customer Service Representative; ; </t>
  </si>
  <si>
    <t xml:space="preserve">Interglobe; SITEL; ; </t>
  </si>
  <si>
    <t xml:space="preserve">09983498967; 09982446339; ; </t>
  </si>
  <si>
    <t>not ok with split off</t>
  </si>
  <si>
    <t>Fadim Kris</t>
  </si>
  <si>
    <t>Caino</t>
  </si>
  <si>
    <t>fadimngdulo@gmail.com</t>
  </si>
  <si>
    <t>Shime Sunga</t>
  </si>
  <si>
    <t>7/6/2018 12:38:13 PM</t>
  </si>
  <si>
    <t>299044</t>
  </si>
  <si>
    <t>334 Sampaga st. Canalate Malolos, Bulacan</t>
  </si>
  <si>
    <t>09/06/1989</t>
  </si>
  <si>
    <t>09978945596</t>
  </si>
  <si>
    <t xml:space="preserve">Bulacan State University; Marcelo H.Del Pilar National High School; </t>
  </si>
  <si>
    <t xml:space="preserve">Malolos, Bulacan; Malolos, Bulacam; </t>
  </si>
  <si>
    <t xml:space="preserve">Food technology; ; </t>
  </si>
  <si>
    <t xml:space="preserve">03/10/2011; 03/05/2005; </t>
  </si>
  <si>
    <t xml:space="preserve">Convergys; Teletech; Accenture; </t>
  </si>
  <si>
    <t xml:space="preserve">Quezon city; Quezon city; Taguig; </t>
  </si>
  <si>
    <t xml:space="preserve">Technical Support; Customer Service; Others; </t>
  </si>
  <si>
    <t xml:space="preserve">Dish; T mobile; Virgin Media; </t>
  </si>
  <si>
    <t xml:space="preserve">11/22/2017; 03/18/2017; 11/16/2015; </t>
  </si>
  <si>
    <t xml:space="preserve">05/15/2018; 07/30/2017; 01/13/2017; </t>
  </si>
  <si>
    <t xml:space="preserve">Family Reasons; Family Reasons; Proximity; </t>
  </si>
  <si>
    <t xml:space="preserve">19000; 19000; 17000; </t>
  </si>
  <si>
    <t>Cecinlia</t>
  </si>
  <si>
    <t xml:space="preserve">Moises Morit; Djoanna Jane Pador; Eddiebhoy NAceno; ; </t>
  </si>
  <si>
    <t xml:space="preserve">Team MAnager; Team Leader; Trainor; ; </t>
  </si>
  <si>
    <t xml:space="preserve">Convergys; Accenture; Convergys; ; </t>
  </si>
  <si>
    <t xml:space="preserve">local accent;monotonous; low vocabs;  pron lapses; poor sentence constructions; </t>
  </si>
  <si>
    <t>Jalea</t>
  </si>
  <si>
    <t>Angelie</t>
  </si>
  <si>
    <t>Cientos</t>
  </si>
  <si>
    <t>AngelieJalea@yahoo.com</t>
  </si>
  <si>
    <t>Angelie Jalea</t>
  </si>
  <si>
    <t>Aerielle Angelica Jalea</t>
  </si>
  <si>
    <t>Real Estate Agent</t>
  </si>
  <si>
    <t>7/6/2018 1:18:32 PM</t>
  </si>
  <si>
    <t>299047</t>
  </si>
  <si>
    <t>0453 F.Porciuncula St.Caypombo Sta.Maria Bulacan</t>
  </si>
  <si>
    <t>6123</t>
  </si>
  <si>
    <t>Altavas</t>
  </si>
  <si>
    <t>01/31/1973</t>
  </si>
  <si>
    <t>09970632852</t>
  </si>
  <si>
    <t>540- 829-252</t>
  </si>
  <si>
    <t xml:space="preserve">West Negros College; </t>
  </si>
  <si>
    <t xml:space="preserve">Bacolod City,Negros Occidental; </t>
  </si>
  <si>
    <t xml:space="preserve">03/26/1999; </t>
  </si>
  <si>
    <t>Dairo</t>
  </si>
  <si>
    <t>Buray</t>
  </si>
  <si>
    <t xml:space="preserve">Rose Revisa; ; </t>
  </si>
  <si>
    <t xml:space="preserve">In-House Agent; ; </t>
  </si>
  <si>
    <t xml:space="preserve">Brighthomes  Realty and Development Corporation; ; </t>
  </si>
  <si>
    <t xml:space="preserve">09358813566; ; </t>
  </si>
  <si>
    <t>sva, grammar lapses, tenses, pron, idea gathering, grasping for words, compre, college grad, ncce</t>
  </si>
  <si>
    <t>Seguiza</t>
  </si>
  <si>
    <t>Natahnieldc@gmail.com</t>
  </si>
  <si>
    <t>Nathaniel031@rocketmail.com</t>
  </si>
  <si>
    <t>Mary Jane Dela Cruz</t>
  </si>
  <si>
    <t>7/6/2018 12:51:37 PM</t>
  </si>
  <si>
    <t>299049</t>
  </si>
  <si>
    <t>#007 2nd Sandiego St. Sitio Sto. Rosario Maysan Valenzuela City</t>
  </si>
  <si>
    <t>12/31/1997</t>
  </si>
  <si>
    <t>09975238424</t>
  </si>
  <si>
    <t xml:space="preserve">Megamasterlink Fabricator and Electrical Services corporation; </t>
  </si>
  <si>
    <t xml:space="preserve">11/22/2017; </t>
  </si>
  <si>
    <t>Sefulan</t>
  </si>
  <si>
    <t xml:space="preserve">Mary Jane S. Dela Cruz; </t>
  </si>
  <si>
    <t xml:space="preserve">09217278190; </t>
  </si>
  <si>
    <t xml:space="preserve">Ms. Fianne Fay M. Sevadera; </t>
  </si>
  <si>
    <t xml:space="preserve">Professor; </t>
  </si>
  <si>
    <t xml:space="preserve">09253062812; </t>
  </si>
  <si>
    <t>having a hard time expressing, grammar lapses ,tenses, pron, idea gathering, compre, fluency, fillers, college grad, ncce</t>
  </si>
  <si>
    <t>Talanas</t>
  </si>
  <si>
    <t>John Alister</t>
  </si>
  <si>
    <t>Quirong</t>
  </si>
  <si>
    <t>talanasalister@gmail.com</t>
  </si>
  <si>
    <t>alister_talanas@yahoo.com</t>
  </si>
  <si>
    <t>Brigida Talanas</t>
  </si>
  <si>
    <t>7/6/2018 12:51:39 PM</t>
  </si>
  <si>
    <t>299051</t>
  </si>
  <si>
    <t>414 T. Manang St. Parada Valenzuela City</t>
  </si>
  <si>
    <t>07/01/1998</t>
  </si>
  <si>
    <t>09651831769</t>
  </si>
  <si>
    <t xml:space="preserve">Poblacion II Malinta Valenzuela City; </t>
  </si>
  <si>
    <t xml:space="preserve">BSBA Marketing Management; </t>
  </si>
  <si>
    <t xml:space="preserve">FINBAR Realty and Development Corporation; </t>
  </si>
  <si>
    <t xml:space="preserve">Brgy. Marulas Valenzuela City; </t>
  </si>
  <si>
    <t xml:space="preserve">11/29/2017; </t>
  </si>
  <si>
    <t>Brigida</t>
  </si>
  <si>
    <t>Sacnahon</t>
  </si>
  <si>
    <t xml:space="preserve">Brigida Talanas; </t>
  </si>
  <si>
    <t xml:space="preserve">09307905545; </t>
  </si>
  <si>
    <t xml:space="preserve">Ms. Fianne Fay M. Sevadera ; </t>
  </si>
  <si>
    <t xml:space="preserve">PLV- Malinta Valenzuela City; </t>
  </si>
  <si>
    <t>Avendaño</t>
  </si>
  <si>
    <t>Jeremie</t>
  </si>
  <si>
    <t>Jaring</t>
  </si>
  <si>
    <t>Mirabilla Avendaño</t>
  </si>
  <si>
    <t>Merchandiser</t>
  </si>
  <si>
    <t>7/6/2018 1:16:30 PM</t>
  </si>
  <si>
    <t>299062</t>
  </si>
  <si>
    <t>#031 Hermosa Hgts,Culis,Hermosa,Bataan</t>
  </si>
  <si>
    <t>Bataan</t>
  </si>
  <si>
    <t>02/02/1998</t>
  </si>
  <si>
    <t>09955608010</t>
  </si>
  <si>
    <t>bench2298@gmail.com</t>
  </si>
  <si>
    <t>02-3998299-9</t>
  </si>
  <si>
    <t>0725-006709868</t>
  </si>
  <si>
    <t>Jermie Avendaño</t>
  </si>
  <si>
    <t xml:space="preserve">Saint Peter of Verona Academy; Bulacan State University; </t>
  </si>
  <si>
    <t xml:space="preserve">Poblacion.Hermosa,Bataan; City of Malolos, Bulacan; </t>
  </si>
  <si>
    <t xml:space="preserve">; Bachelor in Industrial Technology Major in Electronics and Communication Technology; </t>
  </si>
  <si>
    <t xml:space="preserve">04/23/2018; 06/25/2018; </t>
  </si>
  <si>
    <t>MIrabilla</t>
  </si>
  <si>
    <t>Bernaldo</t>
  </si>
  <si>
    <t xml:space="preserve">MIrabilla Avendaño; </t>
  </si>
  <si>
    <t xml:space="preserve">09202988858; </t>
  </si>
  <si>
    <t>was terminated from 2 different companies due to policies issue</t>
  </si>
  <si>
    <t>Estrada Jr</t>
  </si>
  <si>
    <t>Diosdado</t>
  </si>
  <si>
    <t>Gorillo</t>
  </si>
  <si>
    <t>Jeldie Estrada</t>
  </si>
  <si>
    <t>7/6/2018 1:00:55 PM</t>
  </si>
  <si>
    <t>299059</t>
  </si>
  <si>
    <t>034 Libis Guyong, Sta Maria, Bulacan</t>
  </si>
  <si>
    <t>054 Jordan St, Freedom park V, Batasan Hills, QC</t>
  </si>
  <si>
    <t>09555270103</t>
  </si>
  <si>
    <t>estradajrdiosdado@gmail.com</t>
  </si>
  <si>
    <t>Febe</t>
  </si>
  <si>
    <t xml:space="preserve">Jeldie Estrada; </t>
  </si>
  <si>
    <t xml:space="preserve">09171330826; </t>
  </si>
  <si>
    <t>went AWOL twice || Acquire Asia Pacific Iprimus TSR Jan2016-Jul2018=18mos RFL:will relocate to Muñoz | resigned
Concentrix Amazon CSR Sept2014-Apr2015=7mos RFL:childcare resigned rendered30days wClearance   gap: unemployed
TP Verizon TSR Oct2013-Dec2013=2mos RFL:brought his wife to the hospital, would give birth | went AWOL
Sykes Virgin Mobile TSR Mar2010-Oct2010=7mos RFL:low salary rendered30days wCOE
ICT Virgin Mobile TSR Jan2009-Sept2009=8mos RFL:there was a typhoon | went AWOL</t>
  </si>
  <si>
    <t>Apacible</t>
  </si>
  <si>
    <t>Kenneth Jesper</t>
  </si>
  <si>
    <t>Alledo</t>
  </si>
  <si>
    <t>Czarriza Apacible</t>
  </si>
  <si>
    <t>7/6/2018 1:34:55 PM</t>
  </si>
  <si>
    <t>Allado</t>
  </si>
  <si>
    <t>299068</t>
  </si>
  <si>
    <t>1180</t>
  </si>
  <si>
    <t>7 esquivel QC</t>
  </si>
  <si>
    <t>San Juan La Union</t>
  </si>
  <si>
    <t>09957166713</t>
  </si>
  <si>
    <t>kapacible1979@gmail.com</t>
  </si>
  <si>
    <t xml:space="preserve">AMA; </t>
  </si>
  <si>
    <t xml:space="preserve">Acquire Asia Pacific; </t>
  </si>
  <si>
    <t xml:space="preserve">Shaw Mandaluyong; </t>
  </si>
  <si>
    <t xml:space="preserve">Iprimus; </t>
  </si>
  <si>
    <t xml:space="preserve">01/11/2016; </t>
  </si>
  <si>
    <t xml:space="preserve">24000; </t>
  </si>
  <si>
    <t xml:space="preserve">Charriza Apacible; </t>
  </si>
  <si>
    <t xml:space="preserve">09563785880; </t>
  </si>
  <si>
    <t xml:space="preserve">Faith Singson; ; </t>
  </si>
  <si>
    <t xml:space="preserve">Quality Assurance; ; </t>
  </si>
  <si>
    <t xml:space="preserve">Acquire Asia Pacific; ; </t>
  </si>
  <si>
    <t xml:space="preserve">09171201189; ; </t>
  </si>
  <si>
    <t>prepositions sluips, pronun slips, mumbles, incomprehensible, article slips, SVA errors and local accent</t>
  </si>
  <si>
    <t>Gargar</t>
  </si>
  <si>
    <t>Stefany</t>
  </si>
  <si>
    <t>Salili</t>
  </si>
  <si>
    <t>Louis Gargar</t>
  </si>
  <si>
    <t>Sales Associate</t>
  </si>
  <si>
    <t>Jonathan Gutierrez</t>
  </si>
  <si>
    <t>7/6/2018 1:54:54 PM</t>
  </si>
  <si>
    <t>299076</t>
  </si>
  <si>
    <t>Rd 5 M. Sioson St. Brg. Dampalit Malabon</t>
  </si>
  <si>
    <t>Toboso Neg. Occ.</t>
  </si>
  <si>
    <t>09/18/1990</t>
  </si>
  <si>
    <t>Toboso</t>
  </si>
  <si>
    <t>09950263371</t>
  </si>
  <si>
    <t>stefany.gargar@yahoo.com</t>
  </si>
  <si>
    <t>210041</t>
  </si>
  <si>
    <t>Jonathan Gutirrez Hrid</t>
  </si>
  <si>
    <t xml:space="preserve">Maya Maya St.Pampano Malabon City; </t>
  </si>
  <si>
    <t xml:space="preserve">Bachelor of Science in Business Administration; </t>
  </si>
  <si>
    <t xml:space="preserve">Qatar Duty Free; Mandurriao Star Inc.; Jollibee Food Corp; </t>
  </si>
  <si>
    <t xml:space="preserve">Doha; Sta. Cruz Manila; Bayan Malabon City; </t>
  </si>
  <si>
    <t xml:space="preserve">Others ; Others ; Others ; </t>
  </si>
  <si>
    <t xml:space="preserve">04/26/2017; 06/07/2012; 11/16/2011; </t>
  </si>
  <si>
    <t xml:space="preserve">04/30/2018; 04/20/2017; 04/20/2012; </t>
  </si>
  <si>
    <t xml:space="preserve">Family Reasons; Others; End of Contract; </t>
  </si>
  <si>
    <t xml:space="preserve">QR3000; P13000; P6000; </t>
  </si>
  <si>
    <t>Dacumos</t>
  </si>
  <si>
    <t xml:space="preserve">Louie Gargar; </t>
  </si>
  <si>
    <t xml:space="preserve">09165786547; </t>
  </si>
  <si>
    <t xml:space="preserve">Kato Arnold Kaboja; Jonathan Gutirrrez; </t>
  </si>
  <si>
    <t xml:space="preserve">Manager; CSR; </t>
  </si>
  <si>
    <t xml:space="preserve">Qatar Duty Free / Doha ; VIXI Quezn City; </t>
  </si>
  <si>
    <t xml:space="preserve">(974)66541551; 09065210447; </t>
  </si>
  <si>
    <t>gropes for words; short answers; vernacularl fragmentes;l has severe lisp</t>
  </si>
  <si>
    <t>Elen</t>
  </si>
  <si>
    <t>Rebecca Elen</t>
  </si>
  <si>
    <t>Sales Secretary</t>
  </si>
  <si>
    <t>7/6/2018 1:41:26 PM</t>
  </si>
  <si>
    <t>ELEN</t>
  </si>
  <si>
    <t>ROSEMARIE</t>
  </si>
  <si>
    <t>299075</t>
  </si>
  <si>
    <t>71 SAN ANTONIO ST. SFDM QUEZON CITY</t>
  </si>
  <si>
    <t>QUEZON CITY</t>
  </si>
  <si>
    <t>02/27/1991</t>
  </si>
  <si>
    <t>09064738927</t>
  </si>
  <si>
    <t>rhoze2709@gmail.com</t>
  </si>
  <si>
    <t>3418572075</t>
  </si>
  <si>
    <t>469595360</t>
  </si>
  <si>
    <t>121145322168</t>
  </si>
  <si>
    <t>my_rhoze@hotmail.com</t>
  </si>
  <si>
    <t>my_rhoze</t>
  </si>
  <si>
    <t>20,000-25,000</t>
  </si>
  <si>
    <t>Sitti</t>
  </si>
  <si>
    <t xml:space="preserve">04/15/2010; </t>
  </si>
  <si>
    <t xml:space="preserve">Guanco Development Corporation; </t>
  </si>
  <si>
    <t xml:space="preserve">(02) 361-82-29; </t>
  </si>
  <si>
    <t xml:space="preserve">02/03/2015; </t>
  </si>
  <si>
    <t>AUREA</t>
  </si>
  <si>
    <t xml:space="preserve">REBECCA D. ELEN; </t>
  </si>
  <si>
    <t xml:space="preserve">09174329151; </t>
  </si>
  <si>
    <t xml:space="preserve">ANGELA FAJARDO; MARIBEL CUISON; KRISTINE S. DIZON; ; </t>
  </si>
  <si>
    <t xml:space="preserve">SALES MARKETING ASSISTANT; SALES EXECUTIVE; SALES EXECUTIVE; ; </t>
  </si>
  <si>
    <t xml:space="preserve">GUANCO DEVELOPMENT CORPORATION; STEFISTONE; VMU ARCHITECTS; ; </t>
  </si>
  <si>
    <t xml:space="preserve">09176248827; 09759853075; 09778019893; ; </t>
  </si>
  <si>
    <t>4mos vocational course, no cce</t>
  </si>
  <si>
    <t>Marvic Mendoza</t>
  </si>
  <si>
    <t>Massage Therapist</t>
  </si>
  <si>
    <t>Rodolf Christian Gomez</t>
  </si>
  <si>
    <t>7/6/2018 2:20:10 PM</t>
  </si>
  <si>
    <t>299083</t>
  </si>
  <si>
    <t>11-c south A Brg.Paligsahan Diliman Q.C</t>
  </si>
  <si>
    <t>San Isidro Bacolor Pampanga</t>
  </si>
  <si>
    <t>03/31/1995</t>
  </si>
  <si>
    <t>City of San Fernando</t>
  </si>
  <si>
    <t>09276426675</t>
  </si>
  <si>
    <t>4155222</t>
  </si>
  <si>
    <t>rosie.roque.31@facebook.com</t>
  </si>
  <si>
    <t>213074</t>
  </si>
  <si>
    <t xml:space="preserve">Don Alejandro Roces Sr. Sciennce Technology; </t>
  </si>
  <si>
    <t xml:space="preserve">Roces Avenue; </t>
  </si>
  <si>
    <t>melo</t>
  </si>
  <si>
    <t xml:space="preserve">Marivic Mendoza; </t>
  </si>
  <si>
    <t xml:space="preserve">09075763909; </t>
  </si>
  <si>
    <t xml:space="preserve">; Rodolf Christian P. Gomez; </t>
  </si>
  <si>
    <t xml:space="preserve">; Employee; </t>
  </si>
  <si>
    <t>SVA errors and tense lapses, Short answers, pornun slips, gropes for wordsl had a hard time expressing self</t>
  </si>
  <si>
    <t>Bongat</t>
  </si>
  <si>
    <t>Syrel Anne</t>
  </si>
  <si>
    <t>syrelannegonzales@gmail.com</t>
  </si>
  <si>
    <t>Cathy Gonzales</t>
  </si>
  <si>
    <t>7/6/2018 2:04:26 PM</t>
  </si>
  <si>
    <t>299098</t>
  </si>
  <si>
    <t>18 Sampaloc St. Santolan,Pasig City</t>
  </si>
  <si>
    <t>Daet,Camarines Norte</t>
  </si>
  <si>
    <t>06/24/1998</t>
  </si>
  <si>
    <t>09975211880</t>
  </si>
  <si>
    <t xml:space="preserve">Access Computer College ; </t>
  </si>
  <si>
    <t xml:space="preserve">Information Communication Technology; </t>
  </si>
  <si>
    <t>Caubalejo</t>
  </si>
  <si>
    <t>Syvil</t>
  </si>
  <si>
    <t>B.</t>
  </si>
  <si>
    <t xml:space="preserve">Cathy Gonzales; </t>
  </si>
  <si>
    <t xml:space="preserve">Mother-in-law; </t>
  </si>
  <si>
    <t xml:space="preserve">09456887372; </t>
  </si>
  <si>
    <t>dead airs; struggling to express; pron lapses; poor sentence constructions; local accent; low vocabs; monotonous</t>
  </si>
  <si>
    <t>jimellegaming21@gmail.com</t>
  </si>
  <si>
    <t>Maricris Ramirez</t>
  </si>
  <si>
    <t>Christian Benedict Mercado</t>
  </si>
  <si>
    <t>7/6/2018 2:49:08 PM</t>
  </si>
  <si>
    <t>ramirez</t>
  </si>
  <si>
    <t>patricia ann</t>
  </si>
  <si>
    <t xml:space="preserve">garcia </t>
  </si>
  <si>
    <t>299107</t>
  </si>
  <si>
    <t>1480</t>
  </si>
  <si>
    <t xml:space="preserve">3A#rodriquezst.hulongduhat malabon city </t>
  </si>
  <si>
    <t xml:space="preserve">angat bulacan </t>
  </si>
  <si>
    <t>04/14/2000</t>
  </si>
  <si>
    <t>09754409312</t>
  </si>
  <si>
    <t>2701557</t>
  </si>
  <si>
    <t>patriciaanneramirez</t>
  </si>
  <si>
    <t>patriciaanne.ramirez.5</t>
  </si>
  <si>
    <t xml:space="preserve">15000 </t>
  </si>
  <si>
    <t>215016</t>
  </si>
  <si>
    <t>christian benedict t mercado</t>
  </si>
  <si>
    <t xml:space="preserve">Arellano university; </t>
  </si>
  <si>
    <t xml:space="preserve">pascual ave. malabon city ; </t>
  </si>
  <si>
    <t xml:space="preserve">tech-voh ; </t>
  </si>
  <si>
    <t xml:space="preserve">ramirez </t>
  </si>
  <si>
    <t xml:space="preserve">christian benedict t mercado; patricia ann ramirez ; </t>
  </si>
  <si>
    <t xml:space="preserve">comcast central ; call center ; </t>
  </si>
  <si>
    <t xml:space="preserve">vxi; vxi ; </t>
  </si>
  <si>
    <t xml:space="preserve">; 09754409312; </t>
  </si>
  <si>
    <t>SVA; pron lapses; poor sentence constructions; local accent; low vocabs; monotonous</t>
  </si>
  <si>
    <t>Acampado</t>
  </si>
  <si>
    <t>Joana Kate</t>
  </si>
  <si>
    <t>Neil Sobrejuanita</t>
  </si>
  <si>
    <t>7/6/2018 3:11:25 PM</t>
  </si>
  <si>
    <t>acampado</t>
  </si>
  <si>
    <t xml:space="preserve">joana kate </t>
  </si>
  <si>
    <t>299139</t>
  </si>
  <si>
    <t xml:space="preserve">214 celia 2 st.bayan bayanan malabon city </t>
  </si>
  <si>
    <t xml:space="preserve">214 celia 2 st. bayan bayanan malabon city </t>
  </si>
  <si>
    <t>03/06/2018</t>
  </si>
  <si>
    <t xml:space="preserve">pilipino </t>
  </si>
  <si>
    <t>09092292568</t>
  </si>
  <si>
    <t>4477992</t>
  </si>
  <si>
    <t>acampadokate.06@gmail.com</t>
  </si>
  <si>
    <t>joanakate acampado</t>
  </si>
  <si>
    <t>kate acampado</t>
  </si>
  <si>
    <t>katie acampado</t>
  </si>
  <si>
    <t xml:space="preserve">christian benedict t mercado </t>
  </si>
  <si>
    <t xml:space="preserve">gov.pascual ave. malabon city ; </t>
  </si>
  <si>
    <t xml:space="preserve">tech-voc; </t>
  </si>
  <si>
    <t xml:space="preserve">luzviminda </t>
  </si>
  <si>
    <t xml:space="preserve">punzalan </t>
  </si>
  <si>
    <t xml:space="preserve">reyes luzviminda punzalan ; </t>
  </si>
  <si>
    <t xml:space="preserve">none ; </t>
  </si>
  <si>
    <t xml:space="preserve">christian benedict f mercado ; joanakate acampado ; </t>
  </si>
  <si>
    <t xml:space="preserve">comcast central ; callcenter ; </t>
  </si>
  <si>
    <t xml:space="preserve">vxi ; vxi ; </t>
  </si>
  <si>
    <t xml:space="preserve">; 09092292568; </t>
  </si>
  <si>
    <t>F VT; For OV ACE CEN PP XOOM IP LITE BGI; P ID; P SRP; 9mos with alorica, 8mos with c3, 4mos with egs, 3rd year 2ndsem, average comms</t>
  </si>
  <si>
    <t>John Claude</t>
  </si>
  <si>
    <t>Doris Arat</t>
  </si>
  <si>
    <t>7/6/2018 2:52:25 PM</t>
  </si>
  <si>
    <t>Lumaban</t>
  </si>
  <si>
    <t>299131</t>
  </si>
  <si>
    <t>52 A. Escanilla St. Concepcion</t>
  </si>
  <si>
    <t>02/20/1990</t>
  </si>
  <si>
    <t>09509910772</t>
  </si>
  <si>
    <t>jcdelemos@yahoo.com</t>
  </si>
  <si>
    <t xml:space="preserve">Our Lady Of Fatima University; </t>
  </si>
  <si>
    <t xml:space="preserve">Marulas Valenzuela; </t>
  </si>
  <si>
    <t xml:space="preserve">EGS; C3 connect; Alorica; </t>
  </si>
  <si>
    <t xml:space="preserve">Sta Messa Manila; BGC makati; Chino roses makati; </t>
  </si>
  <si>
    <t xml:space="preserve">Amazon; Spirit; Comcast; </t>
  </si>
  <si>
    <t xml:space="preserve">10/26/2015; 02/11/2016; 08/07/2017; </t>
  </si>
  <si>
    <t xml:space="preserve">02/07/2016; 10/06/2016; 05/09/2018; </t>
  </si>
  <si>
    <t xml:space="preserve">Seasonal Acount; Career Growth; Others; </t>
  </si>
  <si>
    <t xml:space="preserve">16000; 18000; 21000; </t>
  </si>
  <si>
    <t>Ma. Edelina</t>
  </si>
  <si>
    <t xml:space="preserve">Dorris Ailyn Arat; </t>
  </si>
  <si>
    <t xml:space="preserve">Partnet; </t>
  </si>
  <si>
    <t xml:space="preserve">09393451948; </t>
  </si>
  <si>
    <t xml:space="preserve">Wilber Zurita; Mark Bulaon; ; ; </t>
  </si>
  <si>
    <t xml:space="preserve">Manager; Technical Support Representative; ; ; </t>
  </si>
  <si>
    <t xml:space="preserve">Philamlife; Alorica; ; ; </t>
  </si>
  <si>
    <t xml:space="preserve">9mos with alorica, 8mos with c3, 4mos with egs, 3rd year 2ndsem, average comms (Raffy.Sangco@vxi.com); For OV ACE CEN PP XOOM IP LITE BGI; P ID; P SRP; 9mos with alorica, 8mos with c3, 4mos with egs, 3rd year 2ndsem, average comms (Raffy.Sangco@vxi.com); </t>
  </si>
  <si>
    <t>4th Profile</t>
  </si>
  <si>
    <t>Average comms; can start ASAP; 2UG; CONVERGYS  SERIUS XM CSR Jan2016-Aug2017=19mos</t>
  </si>
  <si>
    <t>Mangahas</t>
  </si>
  <si>
    <t>Shailyn</t>
  </si>
  <si>
    <t>Juliet Mangahas</t>
  </si>
  <si>
    <t>Louie Bernardo</t>
  </si>
  <si>
    <t>7/6/2018 3:19:52 PM</t>
  </si>
  <si>
    <t>MANGAHAS</t>
  </si>
  <si>
    <t>SHAILYN</t>
  </si>
  <si>
    <t>ALCORAN</t>
  </si>
  <si>
    <t>299143</t>
  </si>
  <si>
    <t>0507 SAN PEDRO BUSTOS BULACAN</t>
  </si>
  <si>
    <t>SAN PEDRO BUSTOS</t>
  </si>
  <si>
    <t>09/17/1995</t>
  </si>
  <si>
    <t>09953778068</t>
  </si>
  <si>
    <t>SHAILYNMANGAHAS17@GMAIL.COM</t>
  </si>
  <si>
    <t>LOUIE BERNARDO 243963</t>
  </si>
  <si>
    <t>LOUIE BERNARDO</t>
  </si>
  <si>
    <t xml:space="preserve">BULACAN STATE UNIVERSITY; </t>
  </si>
  <si>
    <t xml:space="preserve">bUSTOS BULACAN; </t>
  </si>
  <si>
    <t xml:space="preserve">BSBA MAJOR IN FINANCIAL MANAGEMENT; </t>
  </si>
  <si>
    <t xml:space="preserve">06/19/2015; </t>
  </si>
  <si>
    <t xml:space="preserve">cONVERGYS ; </t>
  </si>
  <si>
    <t xml:space="preserve">SHAW BLVD; </t>
  </si>
  <si>
    <t xml:space="preserve">SERIUS XM; </t>
  </si>
  <si>
    <t xml:space="preserve">08/16/2017; </t>
  </si>
  <si>
    <t>RICO</t>
  </si>
  <si>
    <t xml:space="preserve">JOEYANNA SANTIAGO; LOUIE BERNARDO; </t>
  </si>
  <si>
    <t xml:space="preserve">TRAINER; CSR; </t>
  </si>
  <si>
    <t xml:space="preserve">CONVERGYS; VXI; </t>
  </si>
  <si>
    <t xml:space="preserve">Moved from JobId:153 by Jan.Pintason@vxi.com(Jan.Pintason@vxi.com); Average comms; can start ASAP; 2UG; CONVERGYS  SERIUS XM CSR Jan2016-Aug2017=19mos(Hillarie.Reyes@vxi.com); For DTV(Hillarie.Reyes@vxi.com); </t>
  </si>
  <si>
    <t>NQ</t>
  </si>
  <si>
    <t>FVT</t>
  </si>
  <si>
    <t>S2; TP handled local account:globe, last BPO exp was 2017, only applied in TP because he wanted exp and left of 6 mos because 6 mos of exp for him is enough. poor pronun, pf bv, poor sentence construction, had a hard time expressings self</t>
  </si>
  <si>
    <t>Callelero</t>
  </si>
  <si>
    <t>Mark Louie</t>
  </si>
  <si>
    <t>Talan</t>
  </si>
  <si>
    <t>Asuncion Talan</t>
  </si>
  <si>
    <t>7/6/2018 3:15:15 PM</t>
  </si>
  <si>
    <t>CALLELERO</t>
  </si>
  <si>
    <t>MARK LOUIE</t>
  </si>
  <si>
    <t>TALAN</t>
  </si>
  <si>
    <t>299137</t>
  </si>
  <si>
    <t>BLK 24 L 39 RIGHTHOMES SUBD.CAYPOMBO,STA. MARIA, BULACAN</t>
  </si>
  <si>
    <t>05/14/1992</t>
  </si>
  <si>
    <t>09564735965</t>
  </si>
  <si>
    <t>callelero.marklouie@yahoo.com</t>
  </si>
  <si>
    <t>itsLOUIEme</t>
  </si>
  <si>
    <t>kevin</t>
  </si>
  <si>
    <t xml:space="preserve">UNIVERSIDAD DE MANILA; </t>
  </si>
  <si>
    <t xml:space="preserve">ELECTRONICS TECHNOLOGY; </t>
  </si>
  <si>
    <t xml:space="preserve">AYALA-MAKATI; </t>
  </si>
  <si>
    <t xml:space="preserve">01/10/2017; </t>
  </si>
  <si>
    <t>ASUNCION</t>
  </si>
  <si>
    <t xml:space="preserve">CALLELERO,ASUNCION TALAN; </t>
  </si>
  <si>
    <t xml:space="preserve">09267223159; </t>
  </si>
  <si>
    <t xml:space="preserve">GEMMA GUMBAN; KEVIN; </t>
  </si>
  <si>
    <t xml:space="preserve">CSR; FLYERS; </t>
  </si>
  <si>
    <t xml:space="preserve">TELEPERFORMANCE-AYALA; VXI; </t>
  </si>
  <si>
    <t xml:space="preserve">09493310206; N/A; </t>
  </si>
  <si>
    <t>social work grad; has plans to take board exams for social work, fillers, gropes for words, answers were not related to question poor comprehension</t>
  </si>
  <si>
    <t>Paolla Luz</t>
  </si>
  <si>
    <t>Marievic Aguirre</t>
  </si>
  <si>
    <t>7/6/2018 3:14:26 PM</t>
  </si>
  <si>
    <t>AGUIRRE</t>
  </si>
  <si>
    <t xml:space="preserve">PAOLLA LUZ </t>
  </si>
  <si>
    <t>PUSE</t>
  </si>
  <si>
    <t>299142</t>
  </si>
  <si>
    <t>Calumpit bulacan</t>
  </si>
  <si>
    <t>Calumpit Bulacan</t>
  </si>
  <si>
    <t>06/05/1998</t>
  </si>
  <si>
    <t>09973522625</t>
  </si>
  <si>
    <t>aguirrepaolla@gmail.com</t>
  </si>
  <si>
    <t>34-7657997-1</t>
  </si>
  <si>
    <t>212501507730</t>
  </si>
  <si>
    <t>121227907401</t>
  </si>
  <si>
    <t>Paolla Luz Aguirre</t>
  </si>
  <si>
    <t>aguirrepaolla</t>
  </si>
  <si>
    <t xml:space="preserve">17-20, 000 </t>
  </si>
  <si>
    <t>Facebook Ad</t>
  </si>
  <si>
    <t xml:space="preserve">Assumpta Academy; La Consolacion University Philippines; </t>
  </si>
  <si>
    <t xml:space="preserve">San Jose Bulakan Bulacan; Malolos Bulacan; </t>
  </si>
  <si>
    <t xml:space="preserve">High school; BS Social Work; </t>
  </si>
  <si>
    <t xml:space="preserve">03/27/2015; 05/26/2018; </t>
  </si>
  <si>
    <t>MARIVIC</t>
  </si>
  <si>
    <t xml:space="preserve">Marivic Aguirre; </t>
  </si>
  <si>
    <t xml:space="preserve">09150433661; </t>
  </si>
  <si>
    <t xml:space="preserve">Mikhadelle Mallari; </t>
  </si>
  <si>
    <t xml:space="preserve">Victory Group Leader; </t>
  </si>
  <si>
    <t xml:space="preserve">Victory Church Malolos; </t>
  </si>
  <si>
    <t xml:space="preserve">09352873804; </t>
  </si>
  <si>
    <t xml:space="preserve">dead air, poor comprehension, local accent, </t>
  </si>
  <si>
    <t>Familara</t>
  </si>
  <si>
    <t>Facalarin</t>
  </si>
  <si>
    <t>Marvin Principio</t>
  </si>
  <si>
    <t>Princess Camille Dipasupi</t>
  </si>
  <si>
    <t>7/6/2018 3:35:39 PM</t>
  </si>
  <si>
    <t>299155</t>
  </si>
  <si>
    <t>2214 Mabuhay St. Sta.Ana, Manila</t>
  </si>
  <si>
    <t>11/02/1997</t>
  </si>
  <si>
    <t>09202802025</t>
  </si>
  <si>
    <t>eugene.familara@yahoo.com</t>
  </si>
  <si>
    <t>eugene28_vullag@yahoo.com</t>
  </si>
  <si>
    <t>Princess Camille Dipasupil</t>
  </si>
  <si>
    <t xml:space="preserve">Arroceros St. Ermita, Manila; </t>
  </si>
  <si>
    <t xml:space="preserve">Bachelor of Indstrial Technology Major in Food Technology; </t>
  </si>
  <si>
    <t>Elenita</t>
  </si>
  <si>
    <t xml:space="preserve">Jade Crisha A. Ferrer; </t>
  </si>
  <si>
    <t xml:space="preserve">Cashier; </t>
  </si>
  <si>
    <t xml:space="preserve">09553292346; </t>
  </si>
  <si>
    <t>fragmented sentences; SVA; pron lapses; poor sentence constructions; local accent; low vocabs; monotonous</t>
  </si>
  <si>
    <t>Mary Grace Rodriguez</t>
  </si>
  <si>
    <t>Domestic Helper</t>
  </si>
  <si>
    <t>Joyce Apos</t>
  </si>
  <si>
    <t>7/6/2018 4:01:27 PM</t>
  </si>
  <si>
    <t>RODRIGUEZ</t>
  </si>
  <si>
    <t>SALVE</t>
  </si>
  <si>
    <t>CANDELARIA</t>
  </si>
  <si>
    <t>299162</t>
  </si>
  <si>
    <t>144</t>
  </si>
  <si>
    <t>#61 alley 3 palasan Val.city</t>
  </si>
  <si>
    <t>09/13/1978</t>
  </si>
  <si>
    <t>09306798917</t>
  </si>
  <si>
    <t>evlas13@gmail.com</t>
  </si>
  <si>
    <t xml:space="preserve">System Technology Institute; TECHNICAL EDUCATION AND SKILLS DEVELOP AUTHORITY; </t>
  </si>
  <si>
    <t xml:space="preserve">caloocan Branch; MALABON BRANCH; </t>
  </si>
  <si>
    <t xml:space="preserve">COMPUTER PROGRAMMING; BREAD AND PASTRY PRODUCTION; </t>
  </si>
  <si>
    <t xml:space="preserve">04/01/1998; 12/01/2017; </t>
  </si>
  <si>
    <t xml:space="preserve">N/A; GOLDEN ARCHES DEVELOPMENT CORP.; </t>
  </si>
  <si>
    <t xml:space="preserve">KOWLOON TING HONGKONG; CITY BANK BUILDING PASEP DE ROXAS MAKATI CITY; </t>
  </si>
  <si>
    <t xml:space="preserve">Others ; Operations; </t>
  </si>
  <si>
    <t xml:space="preserve">01/01/2011; 07/06/2018; </t>
  </si>
  <si>
    <t xml:space="preserve">12/01/2014; 01/01/2011; </t>
  </si>
  <si>
    <t xml:space="preserve">Terminated; ; </t>
  </si>
  <si>
    <t xml:space="preserve">25000; ; </t>
  </si>
  <si>
    <t>EDECITA</t>
  </si>
  <si>
    <t>CLARITO</t>
  </si>
  <si>
    <t xml:space="preserve">MARY GRACE RODRIGUEZ; </t>
  </si>
  <si>
    <t xml:space="preserve">DAUGHTER; </t>
  </si>
  <si>
    <t xml:space="preserve">09086078162; </t>
  </si>
  <si>
    <t xml:space="preserve">JULIETREBADAJO; JOYCE APOS; </t>
  </si>
  <si>
    <t xml:space="preserve">PRIVATE TERACHER; CALL CENTER AGENT; </t>
  </si>
  <si>
    <t xml:space="preserve">GEN T.VAL.CITY; BONIFACIO ONE TECH TOWER; </t>
  </si>
  <si>
    <t xml:space="preserve">09327297721; ; </t>
  </si>
  <si>
    <t>termintaed from TP due to non compliace in athetication porcess fro ATT customers, disclosed an account number and passcode to customer withot customer athentication</t>
  </si>
  <si>
    <t>Nacis</t>
  </si>
  <si>
    <t>Archie</t>
  </si>
  <si>
    <t>Imelda Mendioro</t>
  </si>
  <si>
    <t>Maria Gamela Dellemos</t>
  </si>
  <si>
    <t>5:40 pPM</t>
  </si>
  <si>
    <t>7/6/2018 4:07:28 PM</t>
  </si>
  <si>
    <t>Lising</t>
  </si>
  <si>
    <t>299164</t>
  </si>
  <si>
    <t>Blk 6 Lot 10 C Camia St., Almar Subd., Camarin, Caloocan City</t>
  </si>
  <si>
    <t>12/01/1996</t>
  </si>
  <si>
    <t>Balaoan</t>
  </si>
  <si>
    <t>09273147384</t>
  </si>
  <si>
    <t>archynacis@yahoo.com</t>
  </si>
  <si>
    <t>01-052103197-8</t>
  </si>
  <si>
    <t>twitter.com/arxxhy</t>
  </si>
  <si>
    <t>251686</t>
  </si>
  <si>
    <t>Maria Gamela D. Dellomos</t>
  </si>
  <si>
    <t xml:space="preserve">Camarin, Caloocan City; </t>
  </si>
  <si>
    <t xml:space="preserve">05/08/2013; </t>
  </si>
  <si>
    <t xml:space="preserve">Teleperformance; Sitel; </t>
  </si>
  <si>
    <t xml:space="preserve">SM Fairview, Quezon City; Ortigas; </t>
  </si>
  <si>
    <t xml:space="preserve">AT&amp;T U-verse; Hearst Publication; </t>
  </si>
  <si>
    <t xml:space="preserve">02/07/2017; 10/15/2015; </t>
  </si>
  <si>
    <t xml:space="preserve">03/30/2018; 01/05/2017; </t>
  </si>
  <si>
    <t xml:space="preserve">Terminated; Account Pulled Out; </t>
  </si>
  <si>
    <t xml:space="preserve">19,000; 18,000; </t>
  </si>
  <si>
    <t xml:space="preserve">5,000; none; </t>
  </si>
  <si>
    <t>Cherry</t>
  </si>
  <si>
    <t>Oreiro</t>
  </si>
  <si>
    <t xml:space="preserve">Maria Gamela D. Dellomos; ; </t>
  </si>
  <si>
    <t xml:space="preserve">VXI - Quezon City; ; </t>
  </si>
  <si>
    <t xml:space="preserve">09568663957; ; </t>
  </si>
  <si>
    <t>Will enroll to a review center for the board exam in March next yr; looking for a job while waiting for grad;  very soft spoken; local accent; pron lapses; struggling to express; low vocabs; poor sentence construction</t>
  </si>
  <si>
    <t>Dumdum</t>
  </si>
  <si>
    <t>Sarah Jereymay</t>
  </si>
  <si>
    <t>Jemima Dumdum</t>
  </si>
  <si>
    <t>Ednalyn Salamante</t>
  </si>
  <si>
    <t>7/6/2018 4:14:53 PM</t>
  </si>
  <si>
    <t>299172</t>
  </si>
  <si>
    <t>San Jose del Monte, Bulacan</t>
  </si>
  <si>
    <t>12/10/1995</t>
  </si>
  <si>
    <t>09169389465</t>
  </si>
  <si>
    <t>sarahdumdum@gmail.com</t>
  </si>
  <si>
    <t>sarah101621@gmail.com</t>
  </si>
  <si>
    <t>20000php</t>
  </si>
  <si>
    <t>232545</t>
  </si>
  <si>
    <t xml:space="preserve">Philippine college of Health Sciences, inc; Christian Ecclesiastical School; </t>
  </si>
  <si>
    <t xml:space="preserve">Recto, Manila; Gaya-gaya San Jose del Monte, Bulacan; </t>
  </si>
  <si>
    <t xml:space="preserve">BS Medical Technology; ; </t>
  </si>
  <si>
    <t xml:space="preserve">06/18/2018; 03/20/2012; </t>
  </si>
  <si>
    <t>Jemima</t>
  </si>
  <si>
    <t>Nallos</t>
  </si>
  <si>
    <t xml:space="preserve">Jemima D. Dumdum; </t>
  </si>
  <si>
    <t xml:space="preserve">09338780879; </t>
  </si>
  <si>
    <t xml:space="preserve">Sherry Mae C. Aquilino; Ednalyn Salamante; </t>
  </si>
  <si>
    <t xml:space="preserve">Department of Pathology Employee; Agent; </t>
  </si>
  <si>
    <t xml:space="preserve">Ospital ng Maynila Medical Center Malate Manila; VXI Quezon City; </t>
  </si>
  <si>
    <t xml:space="preserve">09357736549; 09270474754; </t>
  </si>
  <si>
    <t>fragmented sentences; pron lapses; poor sentence constructions; local accent; low vocabs; monotonous</t>
  </si>
  <si>
    <t>Ruitas</t>
  </si>
  <si>
    <t>Shane Ann</t>
  </si>
  <si>
    <t>Lister</t>
  </si>
  <si>
    <t>Stephen Ruitas</t>
  </si>
  <si>
    <t>7/6/2018 3:50:15 PM</t>
  </si>
  <si>
    <t>299166</t>
  </si>
  <si>
    <t>267 Inang Petra St. Parada Valenzuela City`</t>
  </si>
  <si>
    <t>Lot2 Blk4 Villa Mercedez Sta.Rosa Laguna</t>
  </si>
  <si>
    <t>09361884006</t>
  </si>
  <si>
    <t>shaneannruitas@gmail.com</t>
  </si>
  <si>
    <t>34-5079775-3</t>
  </si>
  <si>
    <t>326636888-0000</t>
  </si>
  <si>
    <t>0202-6671-7963</t>
  </si>
  <si>
    <t>1211-6536-4863</t>
  </si>
  <si>
    <t>shaneannlister</t>
  </si>
  <si>
    <t>shn_rts</t>
  </si>
  <si>
    <t>Faye Lazaro</t>
  </si>
  <si>
    <t xml:space="preserve">Sta.Cecilia College; </t>
  </si>
  <si>
    <t xml:space="preserve">108 GenT. De Leon Valenzuela City; </t>
  </si>
  <si>
    <t xml:space="preserve">Business Administration Major Marketing Management; </t>
  </si>
  <si>
    <t xml:space="preserve">03/30/2017; </t>
  </si>
  <si>
    <t xml:space="preserve">Estephen Ruitas; </t>
  </si>
  <si>
    <t xml:space="preserve">09263228563; </t>
  </si>
  <si>
    <t xml:space="preserve">Ms. Ruby Rose Gerena; ; </t>
  </si>
  <si>
    <t xml:space="preserve">Manager Of Jollibee; ; </t>
  </si>
  <si>
    <t xml:space="preserve">One Mall GenT. De Leon; ; </t>
  </si>
  <si>
    <t xml:space="preserve">09151733722; ; </t>
  </si>
  <si>
    <t>lacks in spontaneity; pron lapses; poor sentence constructions; local accent; low vocabs; monotonous</t>
  </si>
  <si>
    <t>Pauline Kim</t>
  </si>
  <si>
    <t>Arecuela</t>
  </si>
  <si>
    <t>Jema Arabis</t>
  </si>
  <si>
    <t>7/6/2018 4:05:22 PM</t>
  </si>
  <si>
    <t>ARABIS</t>
  </si>
  <si>
    <t>PAULINE KIM</t>
  </si>
  <si>
    <t>ARTEZUELA</t>
  </si>
  <si>
    <t>299174</t>
  </si>
  <si>
    <t>VALENZUELA CITY</t>
  </si>
  <si>
    <t>Valderrama</t>
  </si>
  <si>
    <t>09773603347</t>
  </si>
  <si>
    <t>paulinekim072597@gmail.com</t>
  </si>
  <si>
    <t>34-5494605-0</t>
  </si>
  <si>
    <t>339-439-437-000</t>
  </si>
  <si>
    <t>02-026611738-9</t>
  </si>
  <si>
    <t>121204056940</t>
  </si>
  <si>
    <t>arabispaulinekim@yahoo.com</t>
  </si>
  <si>
    <t>paulinekim25</t>
  </si>
  <si>
    <t xml:space="preserve">STI CALOOCAN ; </t>
  </si>
  <si>
    <t xml:space="preserve">BS TOURISM MANAGEMENT ; </t>
  </si>
  <si>
    <t>N/A4</t>
  </si>
  <si>
    <t>GEMMA</t>
  </si>
  <si>
    <t xml:space="preserve">GEMMA ARABIS; </t>
  </si>
  <si>
    <t xml:space="preserve">09158069327; </t>
  </si>
  <si>
    <t xml:space="preserve">DHANILA KAYCEE NAVARRO ; ; </t>
  </si>
  <si>
    <t xml:space="preserve">MANAGER; ; </t>
  </si>
  <si>
    <t xml:space="preserve">E.T DIZON TRAVEL CORP.; ; </t>
  </si>
  <si>
    <t xml:space="preserve">09275278925; ; </t>
  </si>
  <si>
    <t xml:space="preserve">lacks in spontaneity;local accent; low vocabs; monotonous; pron lapses; poor sentence constructions; </t>
  </si>
  <si>
    <t>Jacinto</t>
  </si>
  <si>
    <t>Kim Charlotte</t>
  </si>
  <si>
    <t>Rowena Jacinto</t>
  </si>
  <si>
    <t>7/6/2018 4:06:08 PM</t>
  </si>
  <si>
    <t>JACINTO</t>
  </si>
  <si>
    <t>KIM CHARLOTTE</t>
  </si>
  <si>
    <t>299175</t>
  </si>
  <si>
    <t>31 A RIMAS ROAD POTRERO MALABON CITY</t>
  </si>
  <si>
    <t>09052825981</t>
  </si>
  <si>
    <t>kimcharlotte8@gmail.com</t>
  </si>
  <si>
    <t>34-6423702-1</t>
  </si>
  <si>
    <t>705-915-921-000</t>
  </si>
  <si>
    <t>0202-6818-3095</t>
  </si>
  <si>
    <t>121187673068</t>
  </si>
  <si>
    <t>kim charlotte jacinto</t>
  </si>
  <si>
    <t>FAYE LAZARO</t>
  </si>
  <si>
    <t xml:space="preserve">MC ARTHUR HIGHWAY VALENZUELA CITY; </t>
  </si>
  <si>
    <t xml:space="preserve">ROWENA </t>
  </si>
  <si>
    <t>TALISAY</t>
  </si>
  <si>
    <t xml:space="preserve">ROWENA TALISAY JACINTO; </t>
  </si>
  <si>
    <t xml:space="preserve">09075452333; </t>
  </si>
  <si>
    <t xml:space="preserve">RAYMOND RINCAL; </t>
  </si>
  <si>
    <t xml:space="preserve">TEAM LEADER; </t>
  </si>
  <si>
    <t xml:space="preserve">BLACKBEARDS SEAFOOD ISLAND; </t>
  </si>
  <si>
    <t xml:space="preserve">09064069094; </t>
  </si>
  <si>
    <t>Currently enrolled has classes in the evening, sem will end in September</t>
  </si>
  <si>
    <t>Umarga</t>
  </si>
  <si>
    <t>Cherylou</t>
  </si>
  <si>
    <t>Caubat</t>
  </si>
  <si>
    <t>Marichell Umarga</t>
  </si>
  <si>
    <t>7/6/2018 4:13:47 PM</t>
  </si>
  <si>
    <t>cherylou</t>
  </si>
  <si>
    <t>caubat</t>
  </si>
  <si>
    <t>299179</t>
  </si>
  <si>
    <t>batasan , QC</t>
  </si>
  <si>
    <t>naguilian la union</t>
  </si>
  <si>
    <t>05/03/1997</t>
  </si>
  <si>
    <t>Naguilian</t>
  </si>
  <si>
    <t>09195449415</t>
  </si>
  <si>
    <t>cherylouumarga@gmail.com</t>
  </si>
  <si>
    <t>3452226507</t>
  </si>
  <si>
    <t>326906374</t>
  </si>
  <si>
    <t>cherylou umarga</t>
  </si>
  <si>
    <t>building signage</t>
  </si>
  <si>
    <t xml:space="preserve">asian institute of computer studies; </t>
  </si>
  <si>
    <t xml:space="preserve">commonwealth quezon city; </t>
  </si>
  <si>
    <t xml:space="preserve">BS ENTREPRENEURSHIP; </t>
  </si>
  <si>
    <t>CAUBAT</t>
  </si>
  <si>
    <t>MARISSA</t>
  </si>
  <si>
    <t>NUDAS</t>
  </si>
  <si>
    <t xml:space="preserve">MARICIEL UMARGA; </t>
  </si>
  <si>
    <t xml:space="preserve">09466497871; </t>
  </si>
  <si>
    <t>applying for non voice; pron lapses, fillers, major grammar lapses</t>
  </si>
  <si>
    <t>Ancajas</t>
  </si>
  <si>
    <t>Jeanette</t>
  </si>
  <si>
    <t>Ogatia</t>
  </si>
  <si>
    <t>Victorina Ancahas</t>
  </si>
  <si>
    <t>7/6/2018 5:14:17 PM</t>
  </si>
  <si>
    <t xml:space="preserve">Jeanette </t>
  </si>
  <si>
    <t>299202</t>
  </si>
  <si>
    <t>Blk.37 Lot 30 Teachers' Village Brgy. San Rafael I CSJDM Bulacan</t>
  </si>
  <si>
    <t>Blk. 37 Lot 30 Teachers' Village Brgy. San Rafael I CSJDM Bulacan</t>
  </si>
  <si>
    <t>11/27/1997</t>
  </si>
  <si>
    <t>09953175355</t>
  </si>
  <si>
    <t>09972734791</t>
  </si>
  <si>
    <t>jeanette6915@gmail.com</t>
  </si>
  <si>
    <t>Jeanette Ancajas</t>
  </si>
  <si>
    <t>16 thousand</t>
  </si>
  <si>
    <t xml:space="preserve">Bulacan State University Sarmiento Campus; </t>
  </si>
  <si>
    <t xml:space="preserve">Brgy. Kaypian CSJDM Bulacan; </t>
  </si>
  <si>
    <t xml:space="preserve">Bachelor of Secondary Education major in English; </t>
  </si>
  <si>
    <t xml:space="preserve">Victorina </t>
  </si>
  <si>
    <t>Naing</t>
  </si>
  <si>
    <t xml:space="preserve">Jhon Herbert Gulinao; ; </t>
  </si>
  <si>
    <t xml:space="preserve">Teacher; ; </t>
  </si>
  <si>
    <t xml:space="preserve">Brgy. Norzagaray Bulacan; ; </t>
  </si>
  <si>
    <t xml:space="preserve">09322667241; ; </t>
  </si>
  <si>
    <t>prefers fixed schedule; slow pacing; no cce, no sales exp</t>
  </si>
  <si>
    <t>John Timothy Phil</t>
  </si>
  <si>
    <t>Calderon</t>
  </si>
  <si>
    <t>Julie Bautista</t>
  </si>
  <si>
    <t>Christian James Bautista</t>
  </si>
  <si>
    <t>7/6/2018 5:03:23 PM</t>
  </si>
  <si>
    <t>John Timothuy Phil</t>
  </si>
  <si>
    <t>299203</t>
  </si>
  <si>
    <t>B19L30 Dolmar Sub., Novaliches, Caloocan City</t>
  </si>
  <si>
    <t>01/28/2000</t>
  </si>
  <si>
    <t>09054563255</t>
  </si>
  <si>
    <t>939-0868</t>
  </si>
  <si>
    <t>assasin_00128@yahoo.com</t>
  </si>
  <si>
    <t>John Tim</t>
  </si>
  <si>
    <t>249622</t>
  </si>
  <si>
    <t>Christian James Bautista Doria</t>
  </si>
  <si>
    <t xml:space="preserve">AMA University; </t>
  </si>
  <si>
    <t xml:space="preserve">Maxima, Villa Arca Subdivision Project 8, Quezon City, Metro Manila; </t>
  </si>
  <si>
    <t>Julie</t>
  </si>
  <si>
    <t>Ballesteros</t>
  </si>
  <si>
    <t xml:space="preserve">Julie C. Bautiista; </t>
  </si>
  <si>
    <t xml:space="preserve">09950258459; </t>
  </si>
  <si>
    <t xml:space="preserve">Ernesto Carcasona; ; </t>
  </si>
  <si>
    <t xml:space="preserve">SHS Head; ; </t>
  </si>
  <si>
    <t xml:space="preserve">AMA University, Maxima, Villa Arca Subdivision Project 8, Quezon City, Metro Manila; ; </t>
  </si>
  <si>
    <t xml:space="preserve">09266017424; ; </t>
  </si>
  <si>
    <t>Inah Samantha</t>
  </si>
  <si>
    <t>Marchie Ramos</t>
  </si>
  <si>
    <t>Raymond Rosales</t>
  </si>
  <si>
    <t>Shifter 3; 8 years in Alorcia handled ATT Uverse, left the company already an SME, was able to express self; good comm skills</t>
  </si>
  <si>
    <t>Delos Santos</t>
  </si>
  <si>
    <t>Joshua Aaron</t>
  </si>
  <si>
    <t>Charito Delos Reyes</t>
  </si>
  <si>
    <t>Marie Chriz Miranda</t>
  </si>
  <si>
    <t>Central 1</t>
  </si>
  <si>
    <t>9:70 PM</t>
  </si>
  <si>
    <t>1yr8 mos in CVG handled ATT, was able to express self; good comm skills</t>
  </si>
  <si>
    <t>Paul Christian</t>
  </si>
  <si>
    <t>Hawod</t>
  </si>
  <si>
    <t>christianpaul316@yahoo.com</t>
  </si>
  <si>
    <t>Kriztine Nicole Capulong</t>
  </si>
  <si>
    <t>Angel Fariñas</t>
  </si>
  <si>
    <t>Central 2</t>
  </si>
  <si>
    <t>7/6/2018 9:22:01 PM</t>
  </si>
  <si>
    <t>299255</t>
  </si>
  <si>
    <t>721 Laong Nasa St., Tondo, Manila</t>
  </si>
  <si>
    <t>11/03/1996</t>
  </si>
  <si>
    <t>09753656348</t>
  </si>
  <si>
    <t>34-5463314-3</t>
  </si>
  <si>
    <t>329-109-988</t>
  </si>
  <si>
    <t>02-250125291-7</t>
  </si>
  <si>
    <t>1211-4853-1785</t>
  </si>
  <si>
    <t>18,500</t>
  </si>
  <si>
    <t>Company Employee</t>
  </si>
  <si>
    <t xml:space="preserve">Northbay, Pritil, Tondo, Manila; </t>
  </si>
  <si>
    <t xml:space="preserve">Associate Degree in Office Information System; </t>
  </si>
  <si>
    <t xml:space="preserve">06/15/2015; </t>
  </si>
  <si>
    <t xml:space="preserve">San Lazaro, Santa Cruz, Manila; </t>
  </si>
  <si>
    <t xml:space="preserve">AT&amp;T Uverse; </t>
  </si>
  <si>
    <t xml:space="preserve">07/26/2016; </t>
  </si>
  <si>
    <t xml:space="preserve">Kriztine Nicole Capulong; </t>
  </si>
  <si>
    <t xml:space="preserve">09752132741; </t>
  </si>
  <si>
    <t xml:space="preserve">Anton Van Fabreag; ; </t>
  </si>
  <si>
    <t xml:space="preserve">Customer Associate; ; </t>
  </si>
  <si>
    <t xml:space="preserve">Convergys San Lazaro; ; </t>
  </si>
  <si>
    <t xml:space="preserve">09168587804; ; </t>
  </si>
  <si>
    <t xml:space="preserve">Shifter 3; 1yr8 mos in CVG hanlded ATT Uverse; was able to express self; good comm skills(salimah.ayangwa@vxi.com); </t>
  </si>
  <si>
    <t>9:48 pn</t>
  </si>
  <si>
    <t>F Central, Xoom (active ATTUID); 1yr in Om,niglobe, 13 mo sin CVG handled att, was able to express self good comm skills</t>
  </si>
  <si>
    <t>Salcedo</t>
  </si>
  <si>
    <t>Sarah Ann</t>
  </si>
  <si>
    <t>Odog</t>
  </si>
  <si>
    <t>sarahsalcedo01@gmail.com</t>
  </si>
  <si>
    <t>Mary Lynn David</t>
  </si>
  <si>
    <t>7/6/2018 9:22:00 PM</t>
  </si>
  <si>
    <t>299254</t>
  </si>
  <si>
    <t>30 Intan St. Surigao Alley Brgy 153 Bagong Barrio Caloocan City</t>
  </si>
  <si>
    <t>09/04/1990</t>
  </si>
  <si>
    <t>09666704458</t>
  </si>
  <si>
    <t>09567707863</t>
  </si>
  <si>
    <t>02-051068608-0</t>
  </si>
  <si>
    <t>Ann Salcedo</t>
  </si>
  <si>
    <t xml:space="preserve">Batasan Hills National High School; </t>
  </si>
  <si>
    <t xml:space="preserve">Batasan Commonwealth Quezon City; </t>
  </si>
  <si>
    <t xml:space="preserve">03/24/2007; </t>
  </si>
  <si>
    <t xml:space="preserve">San Lazaro Santa Cruz Manila; </t>
  </si>
  <si>
    <t xml:space="preserve">AT&amp;T UVERSE; </t>
  </si>
  <si>
    <t>Garrido</t>
  </si>
  <si>
    <t xml:space="preserve">Mary Lynn David; </t>
  </si>
  <si>
    <t xml:space="preserve">09158878283; </t>
  </si>
  <si>
    <t xml:space="preserve">Maricris Manuel; ; </t>
  </si>
  <si>
    <t xml:space="preserve">Customer Service Representative; ; </t>
  </si>
  <si>
    <t xml:space="preserve">09236010098; ; </t>
  </si>
  <si>
    <t xml:space="preserve">Shifter 3; HS grad;1yr in Omniglobe, 1yri 1yr in TP; was able top express self; good comms(salimah.ayangwa@vxi.com); </t>
  </si>
  <si>
    <t>Shifter 3; 3 years in sitel handlled Virgin Media and Mobile, 6 mos in CVG handled At&amp;t,w as able to express self; good comm skills</t>
  </si>
  <si>
    <t>Ladjamatli</t>
  </si>
  <si>
    <t>Fernaiza</t>
  </si>
  <si>
    <t>Tungopon</t>
  </si>
  <si>
    <t>luckycullen29@gmail.com</t>
  </si>
  <si>
    <t>Prince Aprille Ladjamatli</t>
  </si>
  <si>
    <t>Joseph Michael Geronimo</t>
  </si>
  <si>
    <t>Training</t>
  </si>
  <si>
    <t>7/6/2018 11:21:45 PM</t>
  </si>
  <si>
    <t>Jailani</t>
  </si>
  <si>
    <t>299286</t>
  </si>
  <si>
    <t>132-A Libyan Street Culiat</t>
  </si>
  <si>
    <t>09951574800</t>
  </si>
  <si>
    <t xml:space="preserve">Culiat High School; </t>
  </si>
  <si>
    <t xml:space="preserve">Barangay Culiat, Tnadang Sora QC; </t>
  </si>
  <si>
    <t xml:space="preserve">Julia Cargas, Ortigas, Pasig; </t>
  </si>
  <si>
    <t xml:space="preserve">05/27/2015; </t>
  </si>
  <si>
    <t xml:space="preserve">03/01/2018; </t>
  </si>
  <si>
    <t xml:space="preserve">Appliances; </t>
  </si>
  <si>
    <t>Faida</t>
  </si>
  <si>
    <t xml:space="preserve">Prince Aprille Ladjamatli; </t>
  </si>
  <si>
    <t xml:space="preserve">09667781580; </t>
  </si>
  <si>
    <t xml:space="preserve">Joseph Michael Geronimo; Joseph Michael Geronimo; </t>
  </si>
  <si>
    <t xml:space="preserve">Trainer; Trainer; </t>
  </si>
  <si>
    <t xml:space="preserve">Sitel former Trainer; VXI; </t>
  </si>
  <si>
    <t xml:space="preserve">09165197353; 09165197353; </t>
  </si>
  <si>
    <t xml:space="preserve">Shifter 3; 3 years in sitel handlled Virgin Media and Mobile, 6 mos in CVG handled At&amp;t,w as able to express self; good comm skills(salimah.ayangwa@vxi.com); </t>
  </si>
  <si>
    <t>1 year voc cource; 4 mos cce</t>
  </si>
  <si>
    <t>Formeloza</t>
  </si>
  <si>
    <t>Demerlie</t>
  </si>
  <si>
    <t>Dominga Vinta</t>
  </si>
  <si>
    <t>7/6/2018 11:55:14 PM</t>
  </si>
  <si>
    <t>299287</t>
  </si>
  <si>
    <t>57 Pinagbakahan</t>
  </si>
  <si>
    <t>01/26/1986</t>
  </si>
  <si>
    <t>09550988097</t>
  </si>
  <si>
    <t>09123296750</t>
  </si>
  <si>
    <t>formelozademerlie@yahoo.com</t>
  </si>
  <si>
    <t>Dominga J. Vinta</t>
  </si>
  <si>
    <t xml:space="preserve">Marcelo H. Del Pilar National High School; </t>
  </si>
  <si>
    <t xml:space="preserve">Sta.Isabel City of Malolos Bulacan; </t>
  </si>
  <si>
    <t xml:space="preserve">Open High Program; </t>
  </si>
  <si>
    <t xml:space="preserve">Greenfield District Shaw Blvd Mandaluyong City; </t>
  </si>
  <si>
    <t>Manahan</t>
  </si>
  <si>
    <t xml:space="preserve">Marcela </t>
  </si>
  <si>
    <t xml:space="preserve">Elizar L. Formeloza; </t>
  </si>
  <si>
    <t xml:space="preserve">09217131310; </t>
  </si>
  <si>
    <t xml:space="preserve">Lorenzo Versoza; Dominga J. Vinta; </t>
  </si>
  <si>
    <t xml:space="preserve">Baranggay Captain; Call Center Agent; </t>
  </si>
  <si>
    <t xml:space="preserve">Pinagbakahan Malolos Bulacan; Pinagbakahan Malolos Bulacan; </t>
  </si>
  <si>
    <t xml:space="preserve">09322179054; 09210574969; </t>
  </si>
  <si>
    <t>sh3; college graduate; good comms with minor grammar lapses; 17 mos cce in C3-Car reservation (CSR/Sales) RFL: gave birth and wanted to be a full time mom; 9 mos exp in Phil. Sun Yat Senior high School as Mapeh teacher RFL: higher compensation, to experience another field; 11 mos exp in Emshagabil Learning center as Toddler teacher RFL: learning center was closed</t>
  </si>
  <si>
    <t>Ma. Girlie rose</t>
  </si>
  <si>
    <t>Lomot</t>
  </si>
  <si>
    <t>ghurlie0926@gmail.com</t>
  </si>
  <si>
    <t>Bryan Paul Diez</t>
  </si>
  <si>
    <t>Car Reservation</t>
  </si>
  <si>
    <t>7/6/2018 1:59:22 PM</t>
  </si>
  <si>
    <t>Ma. Girlie Rose</t>
  </si>
  <si>
    <t>299082</t>
  </si>
  <si>
    <t>Blk25 Lot 4 Recomville 2 Phase 3 Bagumbong, Caloocan City</t>
  </si>
  <si>
    <t>03/11/1990</t>
  </si>
  <si>
    <t>09276057134</t>
  </si>
  <si>
    <t>Any position will do</t>
  </si>
  <si>
    <t xml:space="preserve">Sangandaan, Caloocan City; </t>
  </si>
  <si>
    <t xml:space="preserve">BSE-TLE; </t>
  </si>
  <si>
    <t xml:space="preserve">Customer Contact Channels; </t>
  </si>
  <si>
    <t xml:space="preserve">Car reservation account; </t>
  </si>
  <si>
    <t xml:space="preserve">09/04/2017; </t>
  </si>
  <si>
    <t xml:space="preserve">1000; </t>
  </si>
  <si>
    <t xml:space="preserve">Bryan Paul Diez; </t>
  </si>
  <si>
    <t xml:space="preserve">09958912831; </t>
  </si>
  <si>
    <t xml:space="preserve">Eugene Boris; ; </t>
  </si>
  <si>
    <t xml:space="preserve">Customer Contact Channel/ BGC Taguig; ; </t>
  </si>
  <si>
    <t xml:space="preserve">09954818040; ; </t>
  </si>
  <si>
    <t xml:space="preserve">sh3; college graduate; good comms with minor grammar lapses; 17 mos cce in C3-Car reservation (CSR/Sales) RFL: gave birth and wanted to be a full time mom; 9 mos exp in Phil. Sun Yat Senior high School as Mapeh teacher RFL: higher compensation, to experience another field; 11 mos exp in Emshagabil Learning center as Toddler teacher RFL: learning center was closed
(Bianca.Maglaque@vxi.com); Passed ID(Bianca.Maglaque@vxi.com); </t>
  </si>
  <si>
    <t>sh2; 2 yrs vocational graduate; good comms with minor grammar lapses; asking for a 35k salary for financial</t>
  </si>
  <si>
    <t>Odchimar</t>
  </si>
  <si>
    <t>Nomer</t>
  </si>
  <si>
    <t>nomer.odchimar3@gmail.com</t>
  </si>
  <si>
    <t>Elizabeth Odchimar</t>
  </si>
  <si>
    <t>7/6/2018 10:16:37 PM</t>
  </si>
  <si>
    <t>299261</t>
  </si>
  <si>
    <t>9126717018</t>
  </si>
  <si>
    <t xml:space="preserve">Elizabeth Odchimar; </t>
  </si>
  <si>
    <t xml:space="preserve">9198876473; </t>
  </si>
  <si>
    <t>sh3; at least 2 yrs undergrad; average comms, grammar lapses, inocrrect tenses; 8 mos cce in Afni for Verizon (CSRT/Tech) RFL: unstable account, salary disputes; 13 mos cce in SPI-CRM for Dish (CSR/Tech/Sales) RFL: Proximity, security; 18 mos cce in TP for Boost Mobile (CSR) RFL: looking for a higher compensation</t>
  </si>
  <si>
    <t>Brett Dave</t>
  </si>
  <si>
    <t>Laviste</t>
  </si>
  <si>
    <t>brettskie15@gmail.com</t>
  </si>
  <si>
    <t>Memiar delos Santos</t>
  </si>
  <si>
    <t>Verizon, Dish, Boost</t>
  </si>
  <si>
    <t>7/6/2018 2:00:01 PM</t>
  </si>
  <si>
    <t>delos santos</t>
  </si>
  <si>
    <t>brett dave</t>
  </si>
  <si>
    <t>laviste</t>
  </si>
  <si>
    <t>299093</t>
  </si>
  <si>
    <t>b8 l23 diego silang street</t>
  </si>
  <si>
    <t>09392118759</t>
  </si>
  <si>
    <t xml:space="preserve">marikina polytechnic college; </t>
  </si>
  <si>
    <t xml:space="preserve">marikina city; </t>
  </si>
  <si>
    <t xml:space="preserve">bachelor of teacher in technical education; </t>
  </si>
  <si>
    <t xml:space="preserve">11/30/2014; </t>
  </si>
  <si>
    <t xml:space="preserve">teleperformance; spi crm; afni; </t>
  </si>
  <si>
    <t xml:space="preserve">edsa mandaluyong; mandaluyong; commonwealth; </t>
  </si>
  <si>
    <t xml:space="preserve">02/28/2014; 08/17/2016; 11/21/2017; </t>
  </si>
  <si>
    <t xml:space="preserve">08/16/2016; 09/20/2017; 07/04/2018; </t>
  </si>
  <si>
    <t xml:space="preserve">Salary; Security; Personal Reasons; </t>
  </si>
  <si>
    <t xml:space="preserve">16,000; 19,000; 21000; </t>
  </si>
  <si>
    <t>memia</t>
  </si>
  <si>
    <t>olasa</t>
  </si>
  <si>
    <t xml:space="preserve">memia delos santos; </t>
  </si>
  <si>
    <t xml:space="preserve">09198002912; </t>
  </si>
  <si>
    <t xml:space="preserve">sh3; at least 2 yrs undergrad; average comms, grammar lapses, inocrrect tenses; 8 mos cce in Afni for Verizon (CSRT/Tech) RFL: unstable account, salary disputes; 13 mos cce in SPI-CRM for Dish (CSR/Tech/Sales) RFL: Proximity, security; 18 mos cce in TP for Boost Mobile (CSR) RFL: looking for a higher compensation
(Bianca.Maglaque@vxi.com); Passed ID(Bianca.Maglaque@vxi.com); </t>
  </si>
  <si>
    <t>sh2; at least 2 yrs undergrad; good comms with minor grammar lapses; 9 mos cce in Afni for Verizon (CSR/Tech/Sales) RFL: salary disputes</t>
  </si>
  <si>
    <t>Irish Mae</t>
  </si>
  <si>
    <t>irishcristobal901@gmail.com</t>
  </si>
  <si>
    <t>Cesar Morales</t>
  </si>
  <si>
    <t>7/6/2018 1:53:17 PM</t>
  </si>
  <si>
    <t>299081</t>
  </si>
  <si>
    <t>11101</t>
  </si>
  <si>
    <t>66 Katuparan St. Brgy. Commonwealth QC</t>
  </si>
  <si>
    <t xml:space="preserve">Nueva Ecija </t>
  </si>
  <si>
    <t>Pagagawan</t>
  </si>
  <si>
    <t>09215188862</t>
  </si>
  <si>
    <t>4328452</t>
  </si>
  <si>
    <t>moralesirishmae@yahoo.com</t>
  </si>
  <si>
    <t>Ericka</t>
  </si>
  <si>
    <t xml:space="preserve">NO. 9 Central Avenue QC; </t>
  </si>
  <si>
    <t xml:space="preserve">BSE -ENGLISH ; </t>
  </si>
  <si>
    <t xml:space="preserve">AFNI CONTACT SOLUTIONS ; </t>
  </si>
  <si>
    <t xml:space="preserve">Batasan HIlls QC; </t>
  </si>
  <si>
    <t xml:space="preserve">Verizon Universal; </t>
  </si>
  <si>
    <t xml:space="preserve">09/21/2016; </t>
  </si>
  <si>
    <t>Junalyn</t>
  </si>
  <si>
    <t xml:space="preserve">Cesar L .Morales; </t>
  </si>
  <si>
    <t xml:space="preserve">09215188862; </t>
  </si>
  <si>
    <t xml:space="preserve">Bert JAcinto; Shaira Cristobal ; </t>
  </si>
  <si>
    <t xml:space="preserve">Convergys; Concentrix; </t>
  </si>
  <si>
    <t xml:space="preserve">09462323565; 09507268677; </t>
  </si>
  <si>
    <t xml:space="preserve">sh2; at least 2 yrs undergrad; good comms with minor grammar lapses; 9 mos cce in Afni for Verizon (CSR/Tech/Sales) RFL: salary disputes
(Bianca.Maglaque@vxi.com); Passed ID(Bianca.Maglaque@vxi.com); </t>
  </si>
  <si>
    <t>sh3; less than 2 yrs undergrad; average comms, grammar lapses, incorrect tenses; 23 mos cce in sitel for AVG Anti-virus (CSR/Tech/Sales) RFL: salary dispute;</t>
  </si>
  <si>
    <t>Esta</t>
  </si>
  <si>
    <t>Jica Jane</t>
  </si>
  <si>
    <t>Bermal</t>
  </si>
  <si>
    <t>jicaesta@gmail.com</t>
  </si>
  <si>
    <t>Rodolfo Esta</t>
  </si>
  <si>
    <t>AVG Anti virus</t>
  </si>
  <si>
    <t>7/6/2018 1:47:41 PM</t>
  </si>
  <si>
    <t>299084</t>
  </si>
  <si>
    <t>74 Alley 6 Batasan Hills Quezon City</t>
  </si>
  <si>
    <t>01/23/1990</t>
  </si>
  <si>
    <t>Bula</t>
  </si>
  <si>
    <t>09091504094</t>
  </si>
  <si>
    <t>3407224884</t>
  </si>
  <si>
    <t>330295985</t>
  </si>
  <si>
    <t>030259640748</t>
  </si>
  <si>
    <t>121171137136</t>
  </si>
  <si>
    <t>jicaesta@yahoo.com.ph</t>
  </si>
  <si>
    <t>19-20000</t>
  </si>
  <si>
    <t xml:space="preserve">No.9 Central Avenue, Quezon City; </t>
  </si>
  <si>
    <t xml:space="preserve">OJV Plaza, Pasig City; </t>
  </si>
  <si>
    <t xml:space="preserve">05/25/2016; </t>
  </si>
  <si>
    <t xml:space="preserve">HMO ; </t>
  </si>
  <si>
    <t>Plopino</t>
  </si>
  <si>
    <t xml:space="preserve">Nelia/ Rodolfo Esta; </t>
  </si>
  <si>
    <t xml:space="preserve">Parents; </t>
  </si>
  <si>
    <t xml:space="preserve">09107234580; </t>
  </si>
  <si>
    <t xml:space="preserve">Bryan Misalucha; CJ Reyes; </t>
  </si>
  <si>
    <t xml:space="preserve">SME; Senior CSR; </t>
  </si>
  <si>
    <t xml:space="preserve">09228401605; 09361289030; </t>
  </si>
  <si>
    <t xml:space="preserve">sh3; less than 2 yrs undergrad; average comms, grammar lapses, incorrect tenses; 23 mos cce in sitel for AVG Anti-virus (CSR/Tech/Sales) RFL: salary dispute;
(Bianca.Maglaque@vxi.com); Passed ID(Bianca.Maglaque@vxi.com); </t>
  </si>
  <si>
    <t>F Versant</t>
  </si>
  <si>
    <t>adapter; at least 2 yrs undergrad; grammar lapses, stuttering, awkward pauses, heavy fillers</t>
  </si>
  <si>
    <t>Cunan</t>
  </si>
  <si>
    <t>Harrybelle</t>
  </si>
  <si>
    <t>harrybelle.cunan@yahoo.com</t>
  </si>
  <si>
    <t>Myrna Cunan</t>
  </si>
  <si>
    <t>Teller</t>
  </si>
  <si>
    <t>7/6/2018 10:21:22 PM</t>
  </si>
  <si>
    <t>299262</t>
  </si>
  <si>
    <t>9353568304</t>
  </si>
  <si>
    <t xml:space="preserve">Myrna Cunan; </t>
  </si>
  <si>
    <t xml:space="preserve">9051600958; </t>
  </si>
  <si>
    <t>adapter; at least 2 yrs undergrad; stuttering, grammar lapses, incorrect tenses, poor sentence construction</t>
  </si>
  <si>
    <t>Shaira Marie Erika</t>
  </si>
  <si>
    <t>Bachicha</t>
  </si>
  <si>
    <t>cristobal_marie@ymail.com</t>
  </si>
  <si>
    <t>Ydanda B. Cristobal</t>
  </si>
  <si>
    <t>7/6/2018 10:27:14 PM</t>
  </si>
  <si>
    <t>299263</t>
  </si>
  <si>
    <t>9121350599</t>
  </si>
  <si>
    <t xml:space="preserve">Ydanda B. Cristobal; </t>
  </si>
  <si>
    <t xml:space="preserve">9222908874; </t>
  </si>
  <si>
    <t>starter; at least 2 yrs undergrad; poor sentence construction, grammar lapses, incorrect tenses, stuttering</t>
  </si>
  <si>
    <t>Belza</t>
  </si>
  <si>
    <t>Jerriel Jay</t>
  </si>
  <si>
    <t>jaybelza7@gmail.com</t>
  </si>
  <si>
    <t>Jenalyn Belza</t>
  </si>
  <si>
    <t>7/6/2018 10:36:04 PM</t>
  </si>
  <si>
    <t>299266</t>
  </si>
  <si>
    <t>9568450557</t>
  </si>
  <si>
    <t xml:space="preserve">Jenalyn Belza; </t>
  </si>
  <si>
    <t xml:space="preserve">9381644832; </t>
  </si>
  <si>
    <t>adapter; 2 yrs vocational graduate; grammar lapses, stuttering, incorrect tenses, heavy fillers</t>
  </si>
  <si>
    <t>Orosco</t>
  </si>
  <si>
    <t>Alyssa Kaye</t>
  </si>
  <si>
    <t>LyssaOrosco@gmail.com</t>
  </si>
  <si>
    <t>Joe marie Orosco</t>
  </si>
  <si>
    <t>Admin jobs</t>
  </si>
  <si>
    <t>7/6/2018 10:40:41 PM</t>
  </si>
  <si>
    <t>299271</t>
  </si>
  <si>
    <t>9306846172</t>
  </si>
  <si>
    <t xml:space="preserve">Joe marie Orosco; </t>
  </si>
  <si>
    <t xml:space="preserve">9235066397; </t>
  </si>
  <si>
    <t>sh2; less than 2 yrs undergrad; average comms, grammar lapses, stuttering; 8 mos cce in concentrix for Keybank (Technical/Financial) RFL: sensitive pregnancy; 6 mos cce in Teletech for Verizon (CSR/sales) RFL: mother suffered a mild stroke, needed to take care of her; 6 mos cce in Collective solutions (CSr) RFL: seasonal account</t>
  </si>
  <si>
    <t>Apple</t>
  </si>
  <si>
    <t>Bersales</t>
  </si>
  <si>
    <t>jpplesicat@yahoo.com</t>
  </si>
  <si>
    <t>Rey John Sicat</t>
  </si>
  <si>
    <t>Keybank, Verizon</t>
  </si>
  <si>
    <t>7/6/2018 4:45:52 PM</t>
  </si>
  <si>
    <t>299196</t>
  </si>
  <si>
    <t>B3 L4 Phase 2</t>
  </si>
  <si>
    <t>B3 L4 Phase2</t>
  </si>
  <si>
    <t>08/28/1994</t>
  </si>
  <si>
    <t>09303190843</t>
  </si>
  <si>
    <t>jpplesicat@gmail.com</t>
  </si>
  <si>
    <t>Apple Sicat</t>
  </si>
  <si>
    <t>other</t>
  </si>
  <si>
    <t xml:space="preserve">Montalban Heights National High School; Pamantasan ng Montalban; </t>
  </si>
  <si>
    <t xml:space="preserve">Montalban Rizal; Montalban Rizal; </t>
  </si>
  <si>
    <t xml:space="preserve">04/05/2010; 03/05/2012; </t>
  </si>
  <si>
    <t xml:space="preserve">UPA Technohub; </t>
  </si>
  <si>
    <t xml:space="preserve">Keybank; </t>
  </si>
  <si>
    <t xml:space="preserve">08/23/2016; </t>
  </si>
  <si>
    <t xml:space="preserve">18-19k; </t>
  </si>
  <si>
    <t>Magdaong</t>
  </si>
  <si>
    <t>Ma. Merlinda</t>
  </si>
  <si>
    <t>Mendina</t>
  </si>
  <si>
    <t xml:space="preserve">Rey John Philip D. Sicat; </t>
  </si>
  <si>
    <t xml:space="preserve">09091372349; </t>
  </si>
  <si>
    <t xml:space="preserve">sh2; less than 2 yrs undergrad; average comms, grammar lapses, stuttering; 8 mos cce in concentrix for Keybank (Technical/Financial) RFL: sensitive pregnancy; 6 mos cce in Teletech for Verizon (CSR/sales) RFL: mother suffered a mild stroke, needed to take care of her; 6 mos cce in Collective solutions (CSr) RFL: seasonal account
(Bianca.Maglaque@vxi.com); Passed ID(Bianca.Maglaque@vxi.com); </t>
  </si>
  <si>
    <t>adapter; college graduate; awkward pauses, one word answer, candidate is showing signs of not wanting to answer; at the end declined since she's not realy interested in applying</t>
  </si>
  <si>
    <t>Dulin</t>
  </si>
  <si>
    <t>Luela</t>
  </si>
  <si>
    <t>Arambillo</t>
  </si>
  <si>
    <t>louela_dulin@yahoo.com</t>
  </si>
  <si>
    <t>Ma. Luisa Lucero</t>
  </si>
  <si>
    <t>7/6/2018 10:45:33 PM</t>
  </si>
  <si>
    <t>299275</t>
  </si>
  <si>
    <t>9566872716</t>
  </si>
  <si>
    <t xml:space="preserve">Ma. Luisa Lucero; </t>
  </si>
  <si>
    <t xml:space="preserve">9777636259; </t>
  </si>
  <si>
    <t>adapter; college graduate; heavy stuttering and fillers, grammar lapses; will go back in abroad</t>
  </si>
  <si>
    <t>Wil Rogerson</t>
  </si>
  <si>
    <t>wilrogerson@gmail.com</t>
  </si>
  <si>
    <t>Wilfreda Castañeda</t>
  </si>
  <si>
    <t>7/6/2018 10:52:23 PM</t>
  </si>
  <si>
    <t>299281</t>
  </si>
  <si>
    <t>9060771620</t>
  </si>
  <si>
    <t xml:space="preserve">Wilfreda Castañeda; </t>
  </si>
  <si>
    <t xml:space="preserve">9352822734; </t>
  </si>
  <si>
    <t>sh3; at least 2 yrs undergrad; good comms with minor grammar lapses; 23 mos cce in concentrix for amazon (CSR) RFL: better opportunities, much a higher salary, salary disputes; 36 mos cce in Qualfon for Prepaid (CSR/Tech)</t>
  </si>
  <si>
    <t>Dandoy</t>
  </si>
  <si>
    <t>Darwin</t>
  </si>
  <si>
    <t>prodigaldaughter_2010@yahoo.com</t>
  </si>
  <si>
    <t>Darryl Dandoy</t>
  </si>
  <si>
    <t>Amazon, Prepaid</t>
  </si>
  <si>
    <t>7/6/2018 4:43:23 PM</t>
  </si>
  <si>
    <t>299195</t>
  </si>
  <si>
    <t>Brgy. San Vicente Quezon City</t>
  </si>
  <si>
    <t>07/17/1989</t>
  </si>
  <si>
    <t>09750438839</t>
  </si>
  <si>
    <t>0728622964</t>
  </si>
  <si>
    <t>439045194</t>
  </si>
  <si>
    <t>Technohub Quezon City</t>
  </si>
  <si>
    <t xml:space="preserve">Negros Oriental State University; </t>
  </si>
  <si>
    <t xml:space="preserve">Dumaguete City Negros Oriental; </t>
  </si>
  <si>
    <t xml:space="preserve">04/15/2013; </t>
  </si>
  <si>
    <t xml:space="preserve">Technohub Quezon City; </t>
  </si>
  <si>
    <t xml:space="preserve">07/13/2018; </t>
  </si>
  <si>
    <t>Rosalie</t>
  </si>
  <si>
    <t>Maputi</t>
  </si>
  <si>
    <t xml:space="preserve">Darryl R. Dandoy; </t>
  </si>
  <si>
    <t xml:space="preserve">09756132849; </t>
  </si>
  <si>
    <t xml:space="preserve">Carlos Capulso Jr.; ; </t>
  </si>
  <si>
    <t xml:space="preserve">Concentrix, Quezon City; ; </t>
  </si>
  <si>
    <t xml:space="preserve">09166354763; ; </t>
  </si>
  <si>
    <t xml:space="preserve">sh3; at least 2 yrs undergrad; good comms with minor grammar lapses; 23 mos cce in concentrix for amazon (CSR) RFL: better opportunities, much a higher salary, salary disputes; 36 mos cce in Qualfon for Prepaid (CSR/Tech)
(Bianca.Maglaque@vxi.com); Passed ID(Bianca.Maglaque@vxi.com); </t>
  </si>
  <si>
    <t>Declined app; has a prior commitment; sh3; college graduate; average comms, grammar lapses, heavy fillers, incorrect tenses; 36 mos cce in concentrix for amazon (CSR/Tech) RFL: better opportunity,salary, most of the sme including her were demoted; 4 mos cce in alorica for amazon (CSR) RFL: low salary; 2 mos cce in alorica as job fair assistant RFL: low salary, 10k</t>
  </si>
  <si>
    <t>Profogo</t>
  </si>
  <si>
    <t>Jesriel</t>
  </si>
  <si>
    <t>Irinco</t>
  </si>
  <si>
    <t>pjesriel@aol.com</t>
  </si>
  <si>
    <t>Zenaida Profogo</t>
  </si>
  <si>
    <t>7/6/2018 4:33:22 PM</t>
  </si>
  <si>
    <t>profogo</t>
  </si>
  <si>
    <t>jesriel</t>
  </si>
  <si>
    <t>irinco</t>
  </si>
  <si>
    <t>299190</t>
  </si>
  <si>
    <t>09758505266</t>
  </si>
  <si>
    <t>pjesriel@yahoo.com</t>
  </si>
  <si>
    <t>Event</t>
  </si>
  <si>
    <t xml:space="preserve">07/03/2015; </t>
  </si>
  <si>
    <t>zenaida</t>
  </si>
  <si>
    <t>pinca</t>
  </si>
  <si>
    <t xml:space="preserve">zenaida profogo; </t>
  </si>
  <si>
    <t xml:space="preserve">09066886659; </t>
  </si>
  <si>
    <t xml:space="preserve">sh3; college graduate; average comms, grammar lapses, heavy fillers, incorrect tenses; 36 mos cce in concentrix for amazon (CSR/Tech) RFL: better opportunity,salary, most of the sme including her were demoted; 4 mos cce in alorica for amazon (CSR) RFL: low salary; 2 mos cce in alorica as job fair assistant RFL: low salary, 10k
(Bianca.Maglaque@vxi.com); Passed ID(Bianca.Maglaque@vxi.com); </t>
  </si>
  <si>
    <t>sh2; high school graduate; good comms with minor grammar lapses; 11 mos cce in alorica for Barclays (financial) RFL: took a vacation; 5 mos cce in concentrix for sprint (CSR) RFL: Proximity, AWOL</t>
  </si>
  <si>
    <t>Ybañez</t>
  </si>
  <si>
    <t>Renalyn</t>
  </si>
  <si>
    <t>Ehem</t>
  </si>
  <si>
    <t>renren81516@gmail.com</t>
  </si>
  <si>
    <t>Jose Marie Malicdan</t>
  </si>
  <si>
    <t>Barclays, sprint</t>
  </si>
  <si>
    <t>7/6/2018 10:56:18 PM</t>
  </si>
  <si>
    <t>299284</t>
  </si>
  <si>
    <t>9959636191</t>
  </si>
  <si>
    <t xml:space="preserve">Jose Marie Malicdan; </t>
  </si>
  <si>
    <t xml:space="preserve">9361101882; </t>
  </si>
  <si>
    <t>sh3; at least 2 yrs undergrad; does not want any hardcore account or telcom, looking for a non voice</t>
  </si>
  <si>
    <t>Ruhama</t>
  </si>
  <si>
    <t>Cacho</t>
  </si>
  <si>
    <t>milfuelle03@gmail.com</t>
  </si>
  <si>
    <t>Rushen diaz</t>
  </si>
  <si>
    <t>7/6/2018 11:01:30 PM</t>
  </si>
  <si>
    <t>299285</t>
  </si>
  <si>
    <t>9194125053</t>
  </si>
  <si>
    <t xml:space="preserve">Rushen diaz; </t>
  </si>
  <si>
    <t xml:space="preserve">9176145056; </t>
  </si>
  <si>
    <t>sh3; less than 2 yrs undergrad; good comms with minor grammar lapses; 8 mos cce in Afni for Bloomington prepaid (CSR/Tech) RFL: family issues, went back to province; 29 mos cce in Alorica for Sprint Postpaid (Inbound Sales) RFL: medication of mom, took care of her</t>
  </si>
  <si>
    <t>Acuin</t>
  </si>
  <si>
    <t>De Oro</t>
  </si>
  <si>
    <t>Chardieboom1989@gmail.com</t>
  </si>
  <si>
    <t>Linda Acuin</t>
  </si>
  <si>
    <t>Bloomington Prepaid, Sprint</t>
  </si>
  <si>
    <t>7/6/2018 7:25:10 PM</t>
  </si>
  <si>
    <t>299240</t>
  </si>
  <si>
    <t>107 Brookside Bagong Silangan Quezon City</t>
  </si>
  <si>
    <t>+639154332036</t>
  </si>
  <si>
    <t>Stephen_generation17@yahoo.com</t>
  </si>
  <si>
    <t xml:space="preserve">Aloreca; </t>
  </si>
  <si>
    <t xml:space="preserve">Centris Cyber pod Quezon City; </t>
  </si>
  <si>
    <t xml:space="preserve">10/18/2014; </t>
  </si>
  <si>
    <t xml:space="preserve">08/12/2016; </t>
  </si>
  <si>
    <t xml:space="preserve">3,000; </t>
  </si>
  <si>
    <t>Linda</t>
  </si>
  <si>
    <t xml:space="preserve">Linda Acuin; </t>
  </si>
  <si>
    <t xml:space="preserve">+639213580288; </t>
  </si>
  <si>
    <t xml:space="preserve">Chuck Manalili; </t>
  </si>
  <si>
    <t xml:space="preserve">Batasan hill Quezon city; </t>
  </si>
  <si>
    <t xml:space="preserve">09555093903; </t>
  </si>
  <si>
    <t xml:space="preserve">sh3; less than 2 yrs undergrad; good comms with minor grammar lapses; 8 mos cce in Afni for Bloomington prepaid (CSR/Tech) RFL: family issues, went back to province; 29 mos cce in Alorica for Sprint Postpaid (Inbound Sales) RFL: medication of mom, took care of her
(Bianca.Maglaque@vxi.com); Passed ID(Bianca.Maglaque@vxi.com); </t>
  </si>
  <si>
    <t>sh3; at least 2 yrs undergrad; average comms, grammar lapses, incorrect tenses; 16 mos cce in alorica for Sirius XM (CSR) RFL: account was dissolved</t>
  </si>
  <si>
    <t>Roland</t>
  </si>
  <si>
    <t>Anlacan</t>
  </si>
  <si>
    <t>Ralquiam13@yahoo.com</t>
  </si>
  <si>
    <t>Rolando Quiambao</t>
  </si>
  <si>
    <t>7/6/2018 7:24:56 PM</t>
  </si>
  <si>
    <t xml:space="preserve">Anlacan </t>
  </si>
  <si>
    <t>299239</t>
  </si>
  <si>
    <t xml:space="preserve">0007 Saint Luke St. Lamar Village Guitnang Bayan II San Mateo, Rizal </t>
  </si>
  <si>
    <t xml:space="preserve">Alaminos,Pangasinan </t>
  </si>
  <si>
    <t>San Lorenzo Ruiz</t>
  </si>
  <si>
    <t>12/07/1997</t>
  </si>
  <si>
    <t>09177360901</t>
  </si>
  <si>
    <t>2595344</t>
  </si>
  <si>
    <t>Motokimaxted13@gmail.com</t>
  </si>
  <si>
    <t>34-6278976-2</t>
  </si>
  <si>
    <t>03-026036860-1</t>
  </si>
  <si>
    <t>Ralph Quiambao</t>
  </si>
  <si>
    <t>@Ralphquiam</t>
  </si>
  <si>
    <t xml:space="preserve">Caravan </t>
  </si>
  <si>
    <t xml:space="preserve">San Sebastian College ; </t>
  </si>
  <si>
    <t xml:space="preserve">Business Management ; </t>
  </si>
  <si>
    <t xml:space="preserve">Cubao ; </t>
  </si>
  <si>
    <t xml:space="preserve">Sirius XM ; </t>
  </si>
  <si>
    <t xml:space="preserve">09/27/2016; </t>
  </si>
  <si>
    <t xml:space="preserve">01/15/2018; </t>
  </si>
  <si>
    <t xml:space="preserve">ANLACAN </t>
  </si>
  <si>
    <t xml:space="preserve">MARIA SHELLEY </t>
  </si>
  <si>
    <t xml:space="preserve">CRUZ </t>
  </si>
  <si>
    <t xml:space="preserve">Rolando Quiambao Jr.; </t>
  </si>
  <si>
    <t xml:space="preserve">Father ; </t>
  </si>
  <si>
    <t xml:space="preserve">09182599996; </t>
  </si>
  <si>
    <t xml:space="preserve">Naz Fernandez ; Princess Magpayo; </t>
  </si>
  <si>
    <t xml:space="preserve">Chat Support ; CSR ; </t>
  </si>
  <si>
    <t xml:space="preserve">AFNI; Alorica ; </t>
  </si>
  <si>
    <t xml:space="preserve">09081605955; 09959434648; </t>
  </si>
  <si>
    <t xml:space="preserve">sh3; at least 2 yrs undergrad; average comms, grammar lapses, incorrect tenses; 16 mos cce in alorica for Sirius XM (CSR) RFL: account was dissolved
(Bianca.Maglaque@vxi.com); Passed ID(Bianca.Maglaque@vxi.com); </t>
  </si>
  <si>
    <t>sh3; less than 2 yrs undergrad; good comms with minor grammar lapses; 13 mos cce in TP for Telstra (CSR/Tech) RFL: unstable account; 12 mos cce in Transcom for Samsung (CSR/Tech) RFL: had a miscarriage; 7 mos cce in alorica/EGS for Credit One (Financial) RFL: wanted to extend knowledge</t>
  </si>
  <si>
    <t>Acta</t>
  </si>
  <si>
    <t>Evangeline Joy</t>
  </si>
  <si>
    <t>Arango</t>
  </si>
  <si>
    <t>evangelineacta1921@gmail.com</t>
  </si>
  <si>
    <t>Joseph Unabia</t>
  </si>
  <si>
    <t>Telstra, Samsung, Credit One</t>
  </si>
  <si>
    <t>7/6/2018 7:21:06 PM</t>
  </si>
  <si>
    <t>299236</t>
  </si>
  <si>
    <t xml:space="preserve">Brgy. San Agustin Novaliches </t>
  </si>
  <si>
    <t>04/27/1996</t>
  </si>
  <si>
    <t>09559179411</t>
  </si>
  <si>
    <t xml:space="preserve">St. Joseph College Of novaliches Caloocan City; Colegio De Sta Teresa De Avila ; </t>
  </si>
  <si>
    <t xml:space="preserve">Vicas market novaliches caloocan city ; Quezon city ; </t>
  </si>
  <si>
    <t xml:space="preserve">; B.S.I.T; </t>
  </si>
  <si>
    <t xml:space="preserve">03/13/2013; 04/03/2015; </t>
  </si>
  <si>
    <t xml:space="preserve">Teleperformance; Transcom Worldwide ; Alorica ; </t>
  </si>
  <si>
    <t xml:space="preserve">fairview terreces Bpo Building Quezon city; Mandaluyong Q.c; Centris Quezon Ave; </t>
  </si>
  <si>
    <t xml:space="preserve">Telstra; Samsung US; Credit one bank ; </t>
  </si>
  <si>
    <t xml:space="preserve">06/13/2017; 05/17/2016; 11/20/2015; </t>
  </si>
  <si>
    <t xml:space="preserve">07/06/2018; 05/17/2017; 05/10/2016; </t>
  </si>
  <si>
    <t xml:space="preserve">Others; Personal Reasons; Career Growth; </t>
  </si>
  <si>
    <t xml:space="preserve">21500; 25000; 19500; </t>
  </si>
  <si>
    <t>Lumen</t>
  </si>
  <si>
    <t xml:space="preserve">Moved from JobId:153 by Jan.Pintason@vxi.com(Jan.Pintason@vxi.com); sh3; less than 2 yrs undergrad; good comms with minor grammar lapses; 13 mos cce in TP for Telstra (CSR/Tech) RFL: unstable account; 12 mos cce in Transcom for Samsung (CSR/Tech) RFL: had a miscarriage; 7 mos cce in alorica/EGS for Credit One (Financial) RFL: wanted to extend knowledge
(Bianca.Maglaque@vxi.com); Passed ID(Bianca.Maglaque@vxi.com); </t>
  </si>
  <si>
    <t>F Central; sh2; at least 2 yrs undergrad; p/f, grammar lapses, stuttering, fillers; 7 mos cce in Sitel for Virgin Media (CSR/Upselling) RFL: looking for a better compsensation</t>
  </si>
  <si>
    <t>Dulag</t>
  </si>
  <si>
    <t>Junna</t>
  </si>
  <si>
    <t>junna.dulay89@gmail.com</t>
  </si>
  <si>
    <t>Marcelita Reyna</t>
  </si>
  <si>
    <t>Virgin Media</t>
  </si>
  <si>
    <t>7/6/2018 7:30:34 PM</t>
  </si>
  <si>
    <t>299238</t>
  </si>
  <si>
    <t>UC-2-Lower,Brgy. Citrus,Area G,City of San Jose Del Monte,Bulacan</t>
  </si>
  <si>
    <t>UC-2-Lower,Brgy. Citrus,Area G,City of San Jose Del Monte</t>
  </si>
  <si>
    <t>09084622053</t>
  </si>
  <si>
    <t>33-6900153-0</t>
  </si>
  <si>
    <t>234-074-576-000</t>
  </si>
  <si>
    <t>08-050565396-7</t>
  </si>
  <si>
    <t xml:space="preserve">Technological University of the Philippines; San Jose Del Monte National Trade School; </t>
  </si>
  <si>
    <t xml:space="preserve">Taft Ave. Manila; Fatima V,Area E,City of San Jose Del Monte,Bulacan; </t>
  </si>
  <si>
    <t xml:space="preserve">Electronics Engineering Technology; ; </t>
  </si>
  <si>
    <t xml:space="preserve">10/12/2000; 04/11/1997; </t>
  </si>
  <si>
    <t xml:space="preserve">Sitel Phil.; </t>
  </si>
  <si>
    <t xml:space="preserve">Ojv,Ortigas; </t>
  </si>
  <si>
    <t xml:space="preserve">Virgin Media-Movers; </t>
  </si>
  <si>
    <t xml:space="preserve">09/23/2016; </t>
  </si>
  <si>
    <t>Otayde</t>
  </si>
  <si>
    <t>Marcelita</t>
  </si>
  <si>
    <t>Terencio</t>
  </si>
  <si>
    <t xml:space="preserve">Aurora Sicat; Ronald Remollena; Sheila Abad; Ferdie; </t>
  </si>
  <si>
    <t xml:space="preserve">Housewife; NGO; Housewife; ; </t>
  </si>
  <si>
    <t xml:space="preserve">N/A; NGO; N/A; ; </t>
  </si>
  <si>
    <t xml:space="preserve">09353049057; 09165075009; 09355290282; ; </t>
  </si>
  <si>
    <t xml:space="preserve">Moved from JobId:153 by Jan.Pintason@vxi.com(Jan.Pintason@vxi.com); sh2; at least 2 yrs undergrad; p/f, grammar lapses, stuttering, fillers; 7 mos cce in Sitel for Virgin Media (CSR/Upselling) RFL: looking for a better compsensation
(Bianca.Maglaque@vxi.com); Passed ID(Bianca.Maglaque@vxi.com); </t>
  </si>
  <si>
    <t>starter; 2 yrs associate graduate; average comms, grammar lapses, incorrect tenses, awkward pauses; shows willingness and excitement with the role</t>
  </si>
  <si>
    <t>Ringor</t>
  </si>
  <si>
    <t>Pilo</t>
  </si>
  <si>
    <t>anastacianirozen@yahoo.com</t>
  </si>
  <si>
    <t>Nenita Agustin</t>
  </si>
  <si>
    <t>7/6/2018 7:36:39 PM</t>
  </si>
  <si>
    <t xml:space="preserve">Ringor </t>
  </si>
  <si>
    <t>299237</t>
  </si>
  <si>
    <t>Alecon homes Llano</t>
  </si>
  <si>
    <t>Brgy. Latap Cuyapo</t>
  </si>
  <si>
    <t>11/20/1994</t>
  </si>
  <si>
    <t>Matalom</t>
  </si>
  <si>
    <t>09667310346</t>
  </si>
  <si>
    <t>anastaciahirozen@yahoo.com</t>
  </si>
  <si>
    <t>3446323474</t>
  </si>
  <si>
    <t>030256288482</t>
  </si>
  <si>
    <t>121122393507</t>
  </si>
  <si>
    <t>Mj ringor</t>
  </si>
  <si>
    <t>TL Macy</t>
  </si>
  <si>
    <t xml:space="preserve">Quirino Hi-Way Novaliches; </t>
  </si>
  <si>
    <t xml:space="preserve">Associated in Information and Technology; </t>
  </si>
  <si>
    <t xml:space="preserve">06/22/2017; </t>
  </si>
  <si>
    <t>Juana Marie</t>
  </si>
  <si>
    <t xml:space="preserve"> Pilo</t>
  </si>
  <si>
    <t xml:space="preserve">Nenita R. Agustin; </t>
  </si>
  <si>
    <t xml:space="preserve">09218309409; </t>
  </si>
  <si>
    <t xml:space="preserve">MoniqueG. Lobaton; ; </t>
  </si>
  <si>
    <t xml:space="preserve">Meralco Valenzuela City; ; </t>
  </si>
  <si>
    <t xml:space="preserve">092163623526; ; </t>
  </si>
  <si>
    <t xml:space="preserve">starter; 2 yrs associate graduate; average comms, grammar lapses, incorrect tenses, awkward pauses; shows willingness and excitement with the role
(Bianca.Maglaque@vxi.com); Passed ID(Bianca.Maglaque@vxi.com); </t>
  </si>
  <si>
    <t>pron and grammar lapses; short answers; sentence construction; stutters; difficulty expressing thoughts; preposition usage; choice of words; Tagalog responses/slips;</t>
  </si>
  <si>
    <t>Agsalud</t>
  </si>
  <si>
    <t>Keijya Marie</t>
  </si>
  <si>
    <t>akeijyamarie@gmail.com</t>
  </si>
  <si>
    <t>Lexae De Vera</t>
  </si>
  <si>
    <t>090644693 96</t>
  </si>
  <si>
    <t>Kenny Rogers (SM North)</t>
  </si>
  <si>
    <t>7/6/2018 10:31:30 PM</t>
  </si>
  <si>
    <t>299264</t>
  </si>
  <si>
    <t>9212113489</t>
  </si>
  <si>
    <t>Kenny Rogers SM North Avckor</t>
  </si>
  <si>
    <t xml:space="preserve">Lexae De Vera; </t>
  </si>
  <si>
    <t xml:space="preserve">090644693 96; </t>
  </si>
  <si>
    <t xml:space="preserve">not amenable to work during hokidays and weekends; </t>
  </si>
  <si>
    <t>Mike Elizer</t>
  </si>
  <si>
    <t>siyaknimiko@gmail.com</t>
  </si>
  <si>
    <t>Noralyn Lopez</t>
  </si>
  <si>
    <t>7/6/2018 10:32:40 PM</t>
  </si>
  <si>
    <t>299265</t>
  </si>
  <si>
    <t>9478451947</t>
  </si>
  <si>
    <t xml:space="preserve">Noralyn Lopez; </t>
  </si>
  <si>
    <t xml:space="preserve">9323767965; </t>
  </si>
  <si>
    <t>Sta. Ana</t>
  </si>
  <si>
    <t>penajoycedela@yahoo.com</t>
  </si>
  <si>
    <t>Rosciel Dela Peña</t>
  </si>
  <si>
    <t>Health care</t>
  </si>
  <si>
    <t>7/6/2018 2:26:55 PM</t>
  </si>
  <si>
    <t>Sta Ana</t>
  </si>
  <si>
    <t>299113</t>
  </si>
  <si>
    <t>347 Ibayo St. Manatal Pandi Bulacan</t>
  </si>
  <si>
    <t>11/23/1997</t>
  </si>
  <si>
    <t>09556176852</t>
  </si>
  <si>
    <t>3458145051</t>
  </si>
  <si>
    <t>327615067000</t>
  </si>
  <si>
    <t>210253737268</t>
  </si>
  <si>
    <t>916098799362</t>
  </si>
  <si>
    <t>delajoycepena@yahoo.com</t>
  </si>
  <si>
    <t xml:space="preserve">21k Basic </t>
  </si>
  <si>
    <t xml:space="preserve">Immaculate Conception Child Development Center Inc.; Dr. Yanga's Colleges Inc; </t>
  </si>
  <si>
    <t xml:space="preserve">Poblacion Pandi Bulacan; Wakas, Bocaue Bulacan; </t>
  </si>
  <si>
    <t xml:space="preserve">; Associate In Computer Technology; </t>
  </si>
  <si>
    <t xml:space="preserve">04/02/2014; 03/21/2016; </t>
  </si>
  <si>
    <t xml:space="preserve">NTT DATA SERVICES; </t>
  </si>
  <si>
    <t xml:space="preserve">1800 Building Eastwood, Quezon City; </t>
  </si>
  <si>
    <t>ROSCIEL</t>
  </si>
  <si>
    <t>MAURICIO</t>
  </si>
  <si>
    <t xml:space="preserve">Rosciel Dela Peña; </t>
  </si>
  <si>
    <t xml:space="preserve">09067028364; </t>
  </si>
  <si>
    <t xml:space="preserve">Lapuz Edison; N/A; </t>
  </si>
  <si>
    <t xml:space="preserve">Team Leader; N/A; </t>
  </si>
  <si>
    <t xml:space="preserve">NTT DATA SERVICES QUEZON CITY; N/A; </t>
  </si>
  <si>
    <t xml:space="preserve">09171530531; N/A; </t>
  </si>
  <si>
    <t>applied last year and signed the contract but was tagged as adapter and now she mentioned that she did not disclose that she had bpo experience because of the COE; inconcistent answers; did not attend training and did not notify;</t>
  </si>
  <si>
    <t>Cruzado</t>
  </si>
  <si>
    <t>Danielle Ann</t>
  </si>
  <si>
    <t>Legazon</t>
  </si>
  <si>
    <t>daniellecruzado1@yahoo.com</t>
  </si>
  <si>
    <t>daniellecruzado@yahoo.com</t>
  </si>
  <si>
    <t>Kristalyn Magana</t>
  </si>
  <si>
    <t>7/6/2018 10:35:11 PM</t>
  </si>
  <si>
    <t>299267</t>
  </si>
  <si>
    <t>9554700709</t>
  </si>
  <si>
    <t xml:space="preserve">Kristalyn Magana; </t>
  </si>
  <si>
    <t xml:space="preserve">9356703048; </t>
  </si>
  <si>
    <t>pron and grammar lapses; short answers; sentence construction; stutters; difficulty expressing thoughts; preposition usage; choice of words; canned responses;</t>
  </si>
  <si>
    <t>Comodero</t>
  </si>
  <si>
    <t>Angela Paula</t>
  </si>
  <si>
    <t>angelapaula.comodero@gmail.com</t>
  </si>
  <si>
    <t>Gina David</t>
  </si>
  <si>
    <t>7/6/2018 10:36:30 PM</t>
  </si>
  <si>
    <t>299268</t>
  </si>
  <si>
    <t>9991052046</t>
  </si>
  <si>
    <t xml:space="preserve">Gina David; </t>
  </si>
  <si>
    <t xml:space="preserve">Na; </t>
  </si>
  <si>
    <t xml:space="preserve">9084641371; </t>
  </si>
  <si>
    <t>She has family emergency; her dad is in the hospital; declined app; noCCE; adapter; OK comms; willing to start asap; highly trainable;</t>
  </si>
  <si>
    <t>Desamito</t>
  </si>
  <si>
    <t>Leslie Diane</t>
  </si>
  <si>
    <t>Oropeo</t>
  </si>
  <si>
    <t>dlesliediane@yahoo.com</t>
  </si>
  <si>
    <t>Luzviminda Desamito</t>
  </si>
  <si>
    <t>7/6/2018 2:31:03 PM</t>
  </si>
  <si>
    <t>299112</t>
  </si>
  <si>
    <t>1920</t>
  </si>
  <si>
    <t>BLK. 27 St. James Street Sitio Lambak Genesis Floodway Brgy. San Juan Taytay Rizal</t>
  </si>
  <si>
    <t>11/03/1997</t>
  </si>
  <si>
    <t>09308460178</t>
  </si>
  <si>
    <t>34-6517923-0</t>
  </si>
  <si>
    <t>714-544-596-000</t>
  </si>
  <si>
    <t>03-026084623-6</t>
  </si>
  <si>
    <t>9171-7979-1019</t>
  </si>
  <si>
    <t>Leslie Desamito</t>
  </si>
  <si>
    <t>@alx_lsldndsmt</t>
  </si>
  <si>
    <t xml:space="preserve">19k </t>
  </si>
  <si>
    <t xml:space="preserve">ABE International Business College; </t>
  </si>
  <si>
    <t xml:space="preserve">Cainta, Rizal; </t>
  </si>
  <si>
    <t xml:space="preserve">Bachelor of Science in Tourism; </t>
  </si>
  <si>
    <t xml:space="preserve">Collabera Technologies; Altalux Holdings Inc.; Greatwall Manpower and Services; </t>
  </si>
  <si>
    <t xml:space="preserve">Makati City; Paranaque City; Little Baguio, San Juan City; </t>
  </si>
  <si>
    <t xml:space="preserve">Others ; Human Resource; Others ; </t>
  </si>
  <si>
    <t xml:space="preserve">02/13/2018; 06/17/2017; 02/02/2017; </t>
  </si>
  <si>
    <t xml:space="preserve">05/07/2018; 01/30/2018; 05/15/2017; </t>
  </si>
  <si>
    <t xml:space="preserve">End of Contract; Others; Others; </t>
  </si>
  <si>
    <t xml:space="preserve">php 13, 365; 17k; minimum; </t>
  </si>
  <si>
    <t xml:space="preserve">SSS, Philhealth, PAGIBIG, HMO, Insurance; ; ; </t>
  </si>
  <si>
    <t>Victorio</t>
  </si>
  <si>
    <t xml:space="preserve">Luzviminda Desamito; </t>
  </si>
  <si>
    <t xml:space="preserve">09301006053; </t>
  </si>
  <si>
    <t xml:space="preserve">Marian Luardo ; n/a; </t>
  </si>
  <si>
    <t xml:space="preserve">Employee Relations Officer; n/a; </t>
  </si>
  <si>
    <t xml:space="preserve">Collabera Tech - Makati ; n/a; </t>
  </si>
  <si>
    <t xml:space="preserve">09178509907; n/a; </t>
  </si>
  <si>
    <t>not interested with the post in line with the salary offer; expected salary is more than 20K basic since he is currently getting 20K basic;</t>
  </si>
  <si>
    <t>Rafael Jesus</t>
  </si>
  <si>
    <t>rafaeljesusdevera@yahoo.com</t>
  </si>
  <si>
    <t>Lovely Andres</t>
  </si>
  <si>
    <t>7/6/2018 10:37:52 PM</t>
  </si>
  <si>
    <t>299269</t>
  </si>
  <si>
    <t>9494788284</t>
  </si>
  <si>
    <t xml:space="preserve">Lovely Andres; </t>
  </si>
  <si>
    <t xml:space="preserve">9152187869; </t>
  </si>
  <si>
    <t>Dadis</t>
  </si>
  <si>
    <t xml:space="preserve">Janet </t>
  </si>
  <si>
    <t>Abarcar</t>
  </si>
  <si>
    <t>janetabarcar.ja@gmail.com</t>
  </si>
  <si>
    <t>Johann Abarcar</t>
  </si>
  <si>
    <t>Expedia/Optus/Globe</t>
  </si>
  <si>
    <t>7/6/2018 4:58:18 PM</t>
  </si>
  <si>
    <t>Janet</t>
  </si>
  <si>
    <t>299193</t>
  </si>
  <si>
    <t>Brgy Hulo Pililla Rizal</t>
  </si>
  <si>
    <t>10/13/1981</t>
  </si>
  <si>
    <t>Cainta</t>
  </si>
  <si>
    <t>09272761013</t>
  </si>
  <si>
    <t>3375599337</t>
  </si>
  <si>
    <t>214684294000</t>
  </si>
  <si>
    <t>190902344342</t>
  </si>
  <si>
    <t>121073240956</t>
  </si>
  <si>
    <t>Yd Ie Tej</t>
  </si>
  <si>
    <t>Any position that fits with my qualification</t>
  </si>
  <si>
    <t xml:space="preserve">Rizal Polytechnic College; Angono National High School; </t>
  </si>
  <si>
    <t xml:space="preserve">Morong Rizal; Angono Rizal; </t>
  </si>
  <si>
    <t xml:space="preserve">TYET - EMET; ; </t>
  </si>
  <si>
    <t xml:space="preserve">03/29/2001; 03/30/1998; </t>
  </si>
  <si>
    <t xml:space="preserve">WNS Global Services Phil Inc; Convergys Phil Services Corporation; Tech Mahindra Ltd.; Hizon Labaratories Inc; Miyoshi Technologies Phil Inc; Fujitsuten Corporation of the Phil; Plastimer Industrial Corporation; </t>
  </si>
  <si>
    <t xml:space="preserve">Eastwood Libis QC; Eastwood Libis QC; Eastwood Libis QC; Antipolo City; Calamba Laguna; Sta Rosa Laguna; Valenzuela City; </t>
  </si>
  <si>
    <t xml:space="preserve">Agent; Agent; Agent; Non-agent; Non-agent; Non-agent; Non-agent; </t>
  </si>
  <si>
    <t xml:space="preserve">Sales; Customer Service; Non-Voice; Others ; Others ; Others ; Others ; </t>
  </si>
  <si>
    <t xml:space="preserve">Travel Account ; Telco Account - Optus; Telco Account - Globe; Production Worker; Tooling Clerk; Machine Inspector; Line Worker; </t>
  </si>
  <si>
    <t xml:space="preserve">12/02/2016; 07/01/2016; 01/22/2015; 06/22/2009; 05/21/2003; 08/03/2002; 09/05/2001; </t>
  </si>
  <si>
    <t xml:space="preserve">03/28/2018; 09/20/2016; 06/15/2016; 11/05/2009; 06/10/2005; 01/05/2003; 02/05/2002; </t>
  </si>
  <si>
    <t xml:space="preserve">Career Growth; Seasonal Acount; Career Growth; End of Contract; Family Reasons; End of Contract; End of Contract; </t>
  </si>
  <si>
    <t xml:space="preserve">20000; 20000; 10200; 7000; 7000; 7000; 7000; </t>
  </si>
  <si>
    <t xml:space="preserve">; ; ; ; ; ; ; </t>
  </si>
  <si>
    <t>Lily</t>
  </si>
  <si>
    <t>Almencion</t>
  </si>
  <si>
    <t xml:space="preserve">Johann Abarcar; </t>
  </si>
  <si>
    <t xml:space="preserve">09168261512; </t>
  </si>
  <si>
    <t xml:space="preserve">Cheryl Espartero; Conie Diaz; Louis Arnulito Nheil Palavino; ; </t>
  </si>
  <si>
    <t xml:space="preserve">Travelocity Operation Service ; Travelocity Service Excellence; Team Leader RWI Call Thru; ; </t>
  </si>
  <si>
    <t xml:space="preserve">WNS / Eastwood Libis; WNS / Eastwood Libis; Tech Mahindra Ltd; ; </t>
  </si>
  <si>
    <t xml:space="preserve">09260642121; 09984190888; 09062433040; ; </t>
  </si>
  <si>
    <t>2:54P</t>
  </si>
  <si>
    <t>did not complete 2 years in college; average comms; starter</t>
  </si>
  <si>
    <t>Gawigawen</t>
  </si>
  <si>
    <t>gawigawen.90@gmail.com</t>
  </si>
  <si>
    <t>Camille Flores</t>
  </si>
  <si>
    <t>7/6/2018 10:39:16 PM</t>
  </si>
  <si>
    <t>299270</t>
  </si>
  <si>
    <t>9771871995</t>
  </si>
  <si>
    <t xml:space="preserve">Camille Flores; </t>
  </si>
  <si>
    <t xml:space="preserve">9178504116; </t>
  </si>
  <si>
    <t>WCCE shifter 3; average comms; highly trainable; willing to start asap; rendering until next week;</t>
  </si>
  <si>
    <t>Clarence Wynne</t>
  </si>
  <si>
    <t>clrvsquez@gmail.com</t>
  </si>
  <si>
    <t>Marites Vsquez</t>
  </si>
  <si>
    <t>Freedom Mobile</t>
  </si>
  <si>
    <t>7/6/2018 4:40:31 PM</t>
  </si>
  <si>
    <t>299197</t>
  </si>
  <si>
    <t>7h Carnation St Tanza Navotas City</t>
  </si>
  <si>
    <t>09365491339</t>
  </si>
  <si>
    <t>clarynneee</t>
  </si>
  <si>
    <t xml:space="preserve">Manila City; </t>
  </si>
  <si>
    <t xml:space="preserve">Bachelor of Science in Accountancy; </t>
  </si>
  <si>
    <t xml:space="preserve">03/19/2016; </t>
  </si>
  <si>
    <t xml:space="preserve">Startek Philippines; Teleperformance Philippines; </t>
  </si>
  <si>
    <t xml:space="preserve">Quality; Customer Service; </t>
  </si>
  <si>
    <t xml:space="preserve">Freedom Mobile; Bell Mobility; </t>
  </si>
  <si>
    <t xml:space="preserve">07/27/2016; 04/15/2016; </t>
  </si>
  <si>
    <t xml:space="preserve">07/13/2018; 07/07/2016; </t>
  </si>
  <si>
    <t xml:space="preserve">Career Growth; Failed Training; </t>
  </si>
  <si>
    <t xml:space="preserve">19000; 16k; </t>
  </si>
  <si>
    <t>Haca</t>
  </si>
  <si>
    <t xml:space="preserve">Carl Carvajal; Mary Unajan; </t>
  </si>
  <si>
    <t xml:space="preserve">Training and Quality Supervisor; Quality Advocate; </t>
  </si>
  <si>
    <t xml:space="preserve">Startek Makati City; Startek Makati City; </t>
  </si>
  <si>
    <t xml:space="preserve">09053420920; 09084641378; </t>
  </si>
  <si>
    <t xml:space="preserve">Moved from JobId:153 by Irish.Victoriano@vxi.com(Irish.Victoriano@vxi.com); WCCE shifter 3; average comms; highly trainable; willing to start asap; rendering until next week;
(Khenon.Cuaresma@vxi.com); Passed ID-for OV(Khenon.Cuaresma@vxi.com); </t>
  </si>
  <si>
    <t>still rendering, has shift 9PM, wbb tom; WCCE shifter 3; OK comms; highly trainable; willing to start asap;</t>
  </si>
  <si>
    <t>Malinge</t>
  </si>
  <si>
    <t>John Emerson</t>
  </si>
  <si>
    <t>Canicula</t>
  </si>
  <si>
    <t>jemmalinge@yahoo.com</t>
  </si>
  <si>
    <t>Rocele Ignacio</t>
  </si>
  <si>
    <t>AT&amp;T/Intuit</t>
  </si>
  <si>
    <t>7/6/2018 5:48:33 PM</t>
  </si>
  <si>
    <t>299219</t>
  </si>
  <si>
    <t>146 Alley II Howmart Road Baesa Quezon City</t>
  </si>
  <si>
    <t>09/22/1994</t>
  </si>
  <si>
    <t>09360334077</t>
  </si>
  <si>
    <t>jem.malinge@yahoo.com</t>
  </si>
  <si>
    <t>Sm North</t>
  </si>
  <si>
    <t xml:space="preserve">San Bartolome, Novaliches Quezon City; </t>
  </si>
  <si>
    <t xml:space="preserve">BS Industrial Engineering; </t>
  </si>
  <si>
    <t xml:space="preserve">11/09/2015; </t>
  </si>
  <si>
    <t xml:space="preserve">Spark Marketing and Research; Convergys; </t>
  </si>
  <si>
    <t xml:space="preserve">Ortigas City; Shaw Blvd Mandaluyong City; </t>
  </si>
  <si>
    <t xml:space="preserve">12/15/2015; 01/25/2017; </t>
  </si>
  <si>
    <t xml:space="preserve">05/31/2016; 01/25/2018; </t>
  </si>
  <si>
    <t xml:space="preserve">10k; 26k; </t>
  </si>
  <si>
    <t>Rosy</t>
  </si>
  <si>
    <t xml:space="preserve">Rommel Ramirez; ; </t>
  </si>
  <si>
    <t xml:space="preserve">TPG; ; </t>
  </si>
  <si>
    <t xml:space="preserve">09352214935; ; </t>
  </si>
  <si>
    <t xml:space="preserve">Moved from JobId:153 by Jan.Pintason@vxi.com(Jan.Pintason@vxi.com); WCCE shifter 3; OK comms; highly trainable; willing to start asap;
(Khenon.Cuaresma@vxi.com); Passed ID-for OV(Khenon.Cuaresma@vxi.com); </t>
  </si>
  <si>
    <t>pron and grammar lapses; short answers; sentence construction; stutters; difficulty expressing thoughts; preposition usage; choice of words;</t>
  </si>
  <si>
    <t>Alba</t>
  </si>
  <si>
    <t>Isabella Andrea</t>
  </si>
  <si>
    <t>albaisabella2798@gmail.com</t>
  </si>
  <si>
    <t>Shiela Alba</t>
  </si>
  <si>
    <t xml:space="preserve">   </t>
  </si>
  <si>
    <t>7/6/2018 10:41:03 PM</t>
  </si>
  <si>
    <t>299272</t>
  </si>
  <si>
    <t>9369773181</t>
  </si>
  <si>
    <t>nA</t>
  </si>
  <si>
    <t xml:space="preserve">Shiela Alba; </t>
  </si>
  <si>
    <t xml:space="preserve">9154650506; </t>
  </si>
  <si>
    <t>pron and grammar lapses; short answers; sentence construction; stutters; difficulty expressing thoughts; preposition usage; vernacular slips;</t>
  </si>
  <si>
    <t>Amisa</t>
  </si>
  <si>
    <t>ams.fon29@gmail.com</t>
  </si>
  <si>
    <t>Ma. Judith Fontanilla</t>
  </si>
  <si>
    <t>7/6/2018 10:42:45 PM</t>
  </si>
  <si>
    <t>299273</t>
  </si>
  <si>
    <t>9268828002</t>
  </si>
  <si>
    <t xml:space="preserve">Ma. Judith Fontanilla; </t>
  </si>
  <si>
    <t xml:space="preserve">9565219727; </t>
  </si>
  <si>
    <t>F DTV Ace, Central ;WCCE shifter 3; OK comms; highly trainable; willing to start asap;</t>
  </si>
  <si>
    <t>Jeanifer</t>
  </si>
  <si>
    <t>Ferfas</t>
  </si>
  <si>
    <t>jeaniferarellano8189@gmail.com</t>
  </si>
  <si>
    <t>Glenn Suria</t>
  </si>
  <si>
    <t>Dish/FYF</t>
  </si>
  <si>
    <t>7/6/2018 7:39:57 PM</t>
  </si>
  <si>
    <t>299245</t>
  </si>
  <si>
    <t xml:space="preserve">Brgy. San Vicente </t>
  </si>
  <si>
    <t>Brgy. Tigbauan Road</t>
  </si>
  <si>
    <t>Buadiposo-Buntong</t>
  </si>
  <si>
    <t>08/18/1995</t>
  </si>
  <si>
    <t>09383844366</t>
  </si>
  <si>
    <t>0000000000.</t>
  </si>
  <si>
    <t>jeaniferarellano81895@gmail.com</t>
  </si>
  <si>
    <t xml:space="preserve">John B. Lacson Maritime University; </t>
  </si>
  <si>
    <t xml:space="preserve">Molo, Iloilo; </t>
  </si>
  <si>
    <t xml:space="preserve">BSCSM; </t>
  </si>
  <si>
    <t xml:space="preserve">SPICRM ILO; </t>
  </si>
  <si>
    <t xml:space="preserve">DISH\FYF; </t>
  </si>
  <si>
    <t xml:space="preserve">11,000; </t>
  </si>
  <si>
    <t>Melodie</t>
  </si>
  <si>
    <t>Sernicula</t>
  </si>
  <si>
    <t xml:space="preserve">Glenn H. Suria; </t>
  </si>
  <si>
    <t xml:space="preserve">Boyfriend; </t>
  </si>
  <si>
    <t xml:space="preserve">09305993144; </t>
  </si>
  <si>
    <t>Mabazza</t>
  </si>
  <si>
    <t>markedwithfailure00@gmailcom</t>
  </si>
  <si>
    <t>Angelina Mabazza</t>
  </si>
  <si>
    <t>7/6/2018 7:43:52 PM</t>
  </si>
  <si>
    <t>299244</t>
  </si>
  <si>
    <t>910 Leo st., Sampaloc, Manila.</t>
  </si>
  <si>
    <t>09/27/1992</t>
  </si>
  <si>
    <t>09123569599</t>
  </si>
  <si>
    <t>markedwithfailure00@gmail.com</t>
  </si>
  <si>
    <t>20k - 22k basic</t>
  </si>
  <si>
    <t xml:space="preserve">Informatics College Manila; Victorino Mapa High School; </t>
  </si>
  <si>
    <t xml:space="preserve">Claro M. Recto, Manila; San Miguel, Quiapo, Manila; </t>
  </si>
  <si>
    <t xml:space="preserve">B.S.I.T.; ; </t>
  </si>
  <si>
    <t xml:space="preserve">10/18/2015; 04/14/2008; </t>
  </si>
  <si>
    <t xml:space="preserve">call care solutions; </t>
  </si>
  <si>
    <t xml:space="preserve">Buendia, Makati; </t>
  </si>
  <si>
    <t xml:space="preserve">Medicare; </t>
  </si>
  <si>
    <t xml:space="preserve">03/15/2014; </t>
  </si>
  <si>
    <t xml:space="preserve">10/17/2015; </t>
  </si>
  <si>
    <t>Arenas</t>
  </si>
  <si>
    <t xml:space="preserve">Josepha Palma; </t>
  </si>
  <si>
    <t xml:space="preserve">09958193188; </t>
  </si>
  <si>
    <t xml:space="preserve">Josepha Palma; Christine Ella Evalle; </t>
  </si>
  <si>
    <t xml:space="preserve">Technical support; Costumer Support; </t>
  </si>
  <si>
    <t xml:space="preserve">Transcom / Tondo, Manila; Qualfon / Bacood, Sta.Mesa, Manila; </t>
  </si>
  <si>
    <t xml:space="preserve">09958193188; 09995075782; </t>
  </si>
  <si>
    <t xml:space="preserve">Passed ID-for OV(Khenon.Cuaresma@vxi.com); </t>
  </si>
  <si>
    <t>Maryluz</t>
  </si>
  <si>
    <t>Villavicente</t>
  </si>
  <si>
    <t>enriquezmaryluz@gmail.com</t>
  </si>
  <si>
    <t>Ginalyn Ebnriquez</t>
  </si>
  <si>
    <t>7/6/2018 10:44:09 PM</t>
  </si>
  <si>
    <t>299274</t>
  </si>
  <si>
    <t>9297580614</t>
  </si>
  <si>
    <t xml:space="preserve">Ginalyn Ebnriquez; </t>
  </si>
  <si>
    <t xml:space="preserve">9754243673; </t>
  </si>
  <si>
    <t>Ochave</t>
  </si>
  <si>
    <t>Virgilio III</t>
  </si>
  <si>
    <t>Basagre</t>
  </si>
  <si>
    <t>ochavenpi@gmail.com</t>
  </si>
  <si>
    <t>Janna Marie Ochave</t>
  </si>
  <si>
    <t>7/6/2018 10:45:36 PM</t>
  </si>
  <si>
    <t>299276</t>
  </si>
  <si>
    <t>9560188432</t>
  </si>
  <si>
    <t xml:space="preserve">Janna Marie Ochave; </t>
  </si>
  <si>
    <t xml:space="preserve">9065990860; </t>
  </si>
  <si>
    <t xml:space="preserve">looking for nonvoice account; </t>
  </si>
  <si>
    <t>Janna Marie</t>
  </si>
  <si>
    <t>Cabueñas</t>
  </si>
  <si>
    <t>jhanapots66@gmail.com</t>
  </si>
  <si>
    <t>Virgilio Ochave III</t>
  </si>
  <si>
    <t>7/6/2018 10:46:47 PM</t>
  </si>
  <si>
    <t>299277</t>
  </si>
  <si>
    <t>9065990860</t>
  </si>
  <si>
    <t xml:space="preserve">Virgilio Ochave III; </t>
  </si>
  <si>
    <t xml:space="preserve">9560188432; </t>
  </si>
  <si>
    <t>Mallare</t>
  </si>
  <si>
    <t>Harlene</t>
  </si>
  <si>
    <t>Balisong</t>
  </si>
  <si>
    <t>harlenemallare@gmail.com</t>
  </si>
  <si>
    <t>Aniceta Balisong</t>
  </si>
  <si>
    <t>7/6/2018 10:48:50 PM</t>
  </si>
  <si>
    <t>299278</t>
  </si>
  <si>
    <t>9655760039</t>
  </si>
  <si>
    <t xml:space="preserve">Aniceta Balisong; </t>
  </si>
  <si>
    <t xml:space="preserve">9363603019; </t>
  </si>
  <si>
    <t>Dulayan</t>
  </si>
  <si>
    <t>Jill</t>
  </si>
  <si>
    <t>Tabog</t>
  </si>
  <si>
    <t>arahjill@gmail.com</t>
  </si>
  <si>
    <t>Jerome Dulayan</t>
  </si>
  <si>
    <t>7/6/2018 10:50:05 PM</t>
  </si>
  <si>
    <t>299279</t>
  </si>
  <si>
    <t>9120051974</t>
  </si>
  <si>
    <t xml:space="preserve">Jerome Dulayan; </t>
  </si>
  <si>
    <t xml:space="preserve">9120051974; </t>
  </si>
  <si>
    <t>Albonia</t>
  </si>
  <si>
    <t>Ana Marie</t>
  </si>
  <si>
    <t>alboniaanamarie24@gmail.com</t>
  </si>
  <si>
    <t>Joed Dela Cruz</t>
  </si>
  <si>
    <t>7/6/2018 10:51:22 PM</t>
  </si>
  <si>
    <t>299280</t>
  </si>
  <si>
    <t>9273731396</t>
  </si>
  <si>
    <t xml:space="preserve">Joed Dela Cruz; </t>
  </si>
  <si>
    <t xml:space="preserve">9273731397; </t>
  </si>
  <si>
    <t>Jofer</t>
  </si>
  <si>
    <t>Dula</t>
  </si>
  <si>
    <t>sopr15@icloud.com</t>
  </si>
  <si>
    <t>Emy Bai=utista</t>
  </si>
  <si>
    <t>7/6/2018 10:52:37 PM</t>
  </si>
  <si>
    <t>299282</t>
  </si>
  <si>
    <t>9473238050</t>
  </si>
  <si>
    <t xml:space="preserve">Emy Bai=utista; </t>
  </si>
  <si>
    <t xml:space="preserve">9098519883; </t>
  </si>
  <si>
    <t>Anica Nicole</t>
  </si>
  <si>
    <t>anbalingit21@yahoo.com</t>
  </si>
  <si>
    <t>Mia Raphaela Balilngit</t>
  </si>
  <si>
    <t>7/6/2018 10:53:44 PM</t>
  </si>
  <si>
    <t>299283</t>
  </si>
  <si>
    <t>9058952072</t>
  </si>
  <si>
    <t xml:space="preserve">Mia Raphaela Balilngit; </t>
  </si>
  <si>
    <t xml:space="preserve">9398233291; </t>
  </si>
  <si>
    <t>passed; good comms; willing to start asap; 20000 asking</t>
  </si>
  <si>
    <t>monleon</t>
  </si>
  <si>
    <t>sheena maie</t>
  </si>
  <si>
    <t>genosas</t>
  </si>
  <si>
    <t>sheenamonleon@gmail.com</t>
  </si>
  <si>
    <t>alfe john monleon</t>
  </si>
  <si>
    <t xml:space="preserve">Nurse, Marketing Assoc, Auto Insurance, Diabetic Account, Kohl's, BCBS, </t>
  </si>
  <si>
    <t>7/6/2018 5:49:28 PM</t>
  </si>
  <si>
    <t>299218</t>
  </si>
  <si>
    <t>262 pook masagana bahay toro project 8 quezon city</t>
  </si>
  <si>
    <t>5300</t>
  </si>
  <si>
    <t>31-v reynoso st. bgy. masigla puerto princesa city palawan</t>
  </si>
  <si>
    <t>Donsol</t>
  </si>
  <si>
    <t>05/10/1986</t>
  </si>
  <si>
    <t>09163323376</t>
  </si>
  <si>
    <t>hk cubao</t>
  </si>
  <si>
    <t xml:space="preserve">palawan national school; gateway educational foundation inc. ; </t>
  </si>
  <si>
    <t xml:space="preserve">puerto princesa city palawan; purto princesa city palawan; </t>
  </si>
  <si>
    <t xml:space="preserve">; patient care technician; </t>
  </si>
  <si>
    <t xml:space="preserve">04/12/2003; 04/09/2007; </t>
  </si>
  <si>
    <t xml:space="preserve">alta resources ph inc.; one world connections inc.; starboard manpower inc.; explore outside the box partnership inc.; </t>
  </si>
  <si>
    <t xml:space="preserve">pasig city; pasig city; manila; pasig city; </t>
  </si>
  <si>
    <t xml:space="preserve">Customer Service; Sales; Sales; Sales; </t>
  </si>
  <si>
    <t xml:space="preserve">healthcare; acmg; diabetic account; auto insurance; </t>
  </si>
  <si>
    <t xml:space="preserve">10/24/2016; 03/10/2015; 07/14/2014; 03/17/2014; </t>
  </si>
  <si>
    <t xml:space="preserve">05/31/2018; 09/30/2016; 02/13/2015; 06/30/2014; </t>
  </si>
  <si>
    <t xml:space="preserve">Account Pulled Out; Personal Reasons; Account Pulled Out; End of Contract; </t>
  </si>
  <si>
    <t xml:space="preserve">24000; 20000; 15000; 10000; </t>
  </si>
  <si>
    <t>maria fe</t>
  </si>
  <si>
    <t>espinosa</t>
  </si>
  <si>
    <t xml:space="preserve">alfe john monleon; </t>
  </si>
  <si>
    <t xml:space="preserve">09776598005; </t>
  </si>
  <si>
    <t xml:space="preserve">abegael anasca; anna cita animo; jesus mauricio; ; </t>
  </si>
  <si>
    <t xml:space="preserve">agent; hr personnel; agent; ; </t>
  </si>
  <si>
    <t xml:space="preserve">alta resources pasig city; roqson industrial inc.; convergys san lazaro; ; </t>
  </si>
  <si>
    <t xml:space="preserve">09154409468; 09270021161; 09368673976; ; </t>
  </si>
  <si>
    <t xml:space="preserve">passed; good comms; willing to start asap; 20000 asking
(Angeline.Castillo@vxi.com); passed; good comms; willing to start asap; 20000 asking
(Angeline.Castillo@vxi.com); </t>
  </si>
  <si>
    <t>F Central; declined app; prev comp shop manager; slight confusion w is and are; trainable comms; willing to start asap</t>
  </si>
  <si>
    <t>Hans Christian</t>
  </si>
  <si>
    <t>hansdcruz28@gmail.com</t>
  </si>
  <si>
    <t>Eduardo dela Cruz</t>
  </si>
  <si>
    <t>7/6/2018 3:28:10 PM</t>
  </si>
  <si>
    <t>299154</t>
  </si>
  <si>
    <t>11 Tipan St. Tañong</t>
  </si>
  <si>
    <t>09978790753</t>
  </si>
  <si>
    <t xml:space="preserve">STI College Marikina; </t>
  </si>
  <si>
    <t xml:space="preserve">Concepcion Marikina City; </t>
  </si>
  <si>
    <t>Elena</t>
  </si>
  <si>
    <t>Capellan</t>
  </si>
  <si>
    <t xml:space="preserve">Eduardo dela Cruz; </t>
  </si>
  <si>
    <t xml:space="preserve">09955117622; </t>
  </si>
  <si>
    <t xml:space="preserve">prev comp shop manager; slight confusion w is and are; trainable comms; willing to start asap
(Angeline.Castillo@vxi.com); prev comp shop manager; slight confusion w is and are; trainable comms; willing to start asap
(Angeline.Castillo@vxi.com); </t>
  </si>
  <si>
    <t>long stint w prev company; wants new environments; rendering til 7/31</t>
  </si>
  <si>
    <t>Mark Ehlon</t>
  </si>
  <si>
    <t>Saavedra</t>
  </si>
  <si>
    <t>markehlonhaddad.corp@gmail.com</t>
  </si>
  <si>
    <t>Noel Haddad</t>
  </si>
  <si>
    <t>Largo</t>
  </si>
  <si>
    <t>7/6/2018 3:19:32 PM</t>
  </si>
  <si>
    <t>299150</t>
  </si>
  <si>
    <t xml:space="preserve">Block 28 Lot 3 Phase 4 Eastwood Residences Brgy. San Isidro Rodriguez (Montalban) Rizal </t>
  </si>
  <si>
    <t>09950081120</t>
  </si>
  <si>
    <t>HongKong Noodles</t>
  </si>
  <si>
    <t xml:space="preserve">Centro Escolar University; </t>
  </si>
  <si>
    <t xml:space="preserve">Legarda Mendiola Manila; </t>
  </si>
  <si>
    <t xml:space="preserve">Bachelor of Science in Medical Technology; </t>
  </si>
  <si>
    <t xml:space="preserve">Largo; </t>
  </si>
  <si>
    <t xml:space="preserve">02/22/2016; </t>
  </si>
  <si>
    <t xml:space="preserve">6000; </t>
  </si>
  <si>
    <t>Paz</t>
  </si>
  <si>
    <t>Miras</t>
  </si>
  <si>
    <t xml:space="preserve">Noel Haddad; </t>
  </si>
  <si>
    <t xml:space="preserve">09753252142; </t>
  </si>
  <si>
    <t xml:space="preserve">Maria Cristina Viyo; </t>
  </si>
  <si>
    <t xml:space="preserve">Alorica Teleservices Inc. Quezon City; </t>
  </si>
  <si>
    <t xml:space="preserve">09292998608; </t>
  </si>
  <si>
    <t xml:space="preserve">long stint w prev company; wants new environments; rendering til 7/31
(Angeline.Castillo@vxi.com); long stint w prev company; wants new environments; rendering til 7/31
(Angeline.Castillo@vxi.com); </t>
  </si>
  <si>
    <t>wanted a stable employment; good emp bg; exp is 19000; willing to start asap</t>
  </si>
  <si>
    <t>Aira Reizend Amor</t>
  </si>
  <si>
    <t>airareizendamor00@gmail.com</t>
  </si>
  <si>
    <t>Nenita Santos</t>
  </si>
  <si>
    <t>Comcast (NonVoice)</t>
  </si>
  <si>
    <t>7/6/2018 3:15:50 PM</t>
  </si>
  <si>
    <t>299148</t>
  </si>
  <si>
    <t>103 A-Int San Pascual, Obando, Bulacan</t>
  </si>
  <si>
    <t>11/06/1995</t>
  </si>
  <si>
    <t>09174585477</t>
  </si>
  <si>
    <t>3454037817</t>
  </si>
  <si>
    <t>323852305</t>
  </si>
  <si>
    <t>212504405033</t>
  </si>
  <si>
    <t>121172141992</t>
  </si>
  <si>
    <t>Aira Reizend Amor Santos</t>
  </si>
  <si>
    <t>areizendamor</t>
  </si>
  <si>
    <t>airareizendamor</t>
  </si>
  <si>
    <t xml:space="preserve">Phiippine Normal University; </t>
  </si>
  <si>
    <t xml:space="preserve">Taft Avenie, Manila; </t>
  </si>
  <si>
    <t xml:space="preserve">Education; </t>
  </si>
  <si>
    <t xml:space="preserve">04/30/2014; </t>
  </si>
  <si>
    <t>Robles</t>
  </si>
  <si>
    <t xml:space="preserve">Nenita Santos; </t>
  </si>
  <si>
    <t xml:space="preserve">09356442643; </t>
  </si>
  <si>
    <t xml:space="preserve">Jane Sy; ; </t>
  </si>
  <si>
    <t xml:space="preserve">Afni &amp; Quezon City; ; </t>
  </si>
  <si>
    <t xml:space="preserve">09169914961; ; </t>
  </si>
  <si>
    <t>F DTV Ace, declined app; willing to start asap; looking for new environment; wants a voice acct</t>
  </si>
  <si>
    <t>Viyo</t>
  </si>
  <si>
    <t>Maquiling</t>
  </si>
  <si>
    <t>ariahviyo@gmail.com</t>
  </si>
  <si>
    <t>Lorna Cabangon</t>
  </si>
  <si>
    <t>Verizon (Nonvoice)</t>
  </si>
  <si>
    <t>7/6/2018 3:28:04 PM</t>
  </si>
  <si>
    <t>299149</t>
  </si>
  <si>
    <t>Blk. 37 Lot 23 Sitio Maligaya</t>
  </si>
  <si>
    <t>Rizal, Antipolo</t>
  </si>
  <si>
    <t>Culasi</t>
  </si>
  <si>
    <t>09292998608</t>
  </si>
  <si>
    <t xml:space="preserve">Masscommunication; </t>
  </si>
  <si>
    <t xml:space="preserve">02/29/2016; </t>
  </si>
  <si>
    <t>Merlyn</t>
  </si>
  <si>
    <t>Ubid</t>
  </si>
  <si>
    <t xml:space="preserve">Lorna Cabangon; </t>
  </si>
  <si>
    <t xml:space="preserve">Mark Ehlon Haddad; </t>
  </si>
  <si>
    <t xml:space="preserve">09950081120; </t>
  </si>
  <si>
    <t xml:space="preserve">willing to start asap; looking for new environment; wants a voice acct
(Angeline.Castillo@vxi.com); willing to start asap; looking for new environment; wants a voice acct
(Angeline.Castillo@vxi.com); </t>
  </si>
  <si>
    <t>good comms; interested for voice acct but prev accts handled were for non voice</t>
  </si>
  <si>
    <t>Apolinar</t>
  </si>
  <si>
    <t>Ma. Elizabeth</t>
  </si>
  <si>
    <t>Porcadilla</t>
  </si>
  <si>
    <t>apolinar.eliz956@gmail.com</t>
  </si>
  <si>
    <t>Flordeliza Apolinar</t>
  </si>
  <si>
    <t>Boost; UPS</t>
  </si>
  <si>
    <t>7/6/2018 8:14:22 PM</t>
  </si>
  <si>
    <t>299247</t>
  </si>
  <si>
    <t>02/12/1995</t>
  </si>
  <si>
    <t>09560430097</t>
  </si>
  <si>
    <t>HK Noodles</t>
  </si>
  <si>
    <t xml:space="preserve">Flordeliza Apolinar; </t>
  </si>
  <si>
    <t xml:space="preserve">09361951730; </t>
  </si>
  <si>
    <t>fresh grad, willingto start asap, constant dl in college, good comms</t>
  </si>
  <si>
    <t>Bertoldo</t>
  </si>
  <si>
    <t>Jeroe</t>
  </si>
  <si>
    <t>Dehino</t>
  </si>
  <si>
    <t>jeroe.bertoldo@gmail.com</t>
  </si>
  <si>
    <t>jessica bertoldo</t>
  </si>
  <si>
    <t>7/6/2018 8:25:31 PM</t>
  </si>
  <si>
    <t>299248</t>
  </si>
  <si>
    <t>09271849738</t>
  </si>
  <si>
    <t>Initial interview</t>
  </si>
  <si>
    <t>poor comprehension and comms</t>
  </si>
  <si>
    <t>Cristi</t>
  </si>
  <si>
    <t>paulvincent_cristi@yahoo.com</t>
  </si>
  <si>
    <t>Cynthia Cristi</t>
  </si>
  <si>
    <t>7/6/2018 8:36:32 PM</t>
  </si>
  <si>
    <t>299250</t>
  </si>
  <si>
    <t>09655432952</t>
  </si>
  <si>
    <t xml:space="preserve">Cynthia Cristi; </t>
  </si>
  <si>
    <t xml:space="preserve">09395596392; </t>
  </si>
  <si>
    <t>poor comms; low comprehension</t>
  </si>
  <si>
    <t>Joselito</t>
  </si>
  <si>
    <t>Acrobes</t>
  </si>
  <si>
    <t>perez@yahoo.com</t>
  </si>
  <si>
    <t>Yolanda Perez</t>
  </si>
  <si>
    <t>7/6/2018 8:45:21 PM</t>
  </si>
  <si>
    <t>299251</t>
  </si>
  <si>
    <t>09365372296</t>
  </si>
  <si>
    <t xml:space="preserve">Yolanda Perez; </t>
  </si>
  <si>
    <t xml:space="preserve">09102918186; </t>
  </si>
  <si>
    <t xml:space="preserve">constant grammar lapses; </t>
  </si>
  <si>
    <t>Irisch</t>
  </si>
  <si>
    <t>irisch.paras.torres@gmail.com</t>
  </si>
  <si>
    <t>Alma Torres</t>
  </si>
  <si>
    <t>7/6/2018 8:50:19 PM</t>
  </si>
  <si>
    <t>299252</t>
  </si>
  <si>
    <t>09354070795</t>
  </si>
  <si>
    <t xml:space="preserve">Alma Torres; </t>
  </si>
  <si>
    <t xml:space="preserve">09354070795; </t>
  </si>
  <si>
    <t>p&amp;f lapses; local accent; uses vernacular language</t>
  </si>
  <si>
    <t>Basimayor</t>
  </si>
  <si>
    <t>Bias</t>
  </si>
  <si>
    <t>biasjhie@yahoo.com</t>
  </si>
  <si>
    <t>Marlon Santillan</t>
  </si>
  <si>
    <t xml:space="preserve">Computer Sales </t>
  </si>
  <si>
    <t>7/6/2018 8:56:16 PM</t>
  </si>
  <si>
    <t>Basinayor</t>
  </si>
  <si>
    <t>299253</t>
  </si>
  <si>
    <t>0909919801</t>
  </si>
  <si>
    <t>biasjhie@google.com</t>
  </si>
  <si>
    <t xml:space="preserve">malon Santillan; </t>
  </si>
  <si>
    <t xml:space="preserve">09096683658; </t>
  </si>
  <si>
    <t>vernacular, p&amp;f lapses; 3 kids; currently not working</t>
  </si>
  <si>
    <t>O</t>
  </si>
  <si>
    <t>maribel.delacruz65@yahoo.com</t>
  </si>
  <si>
    <t>Jesus dela cruz</t>
  </si>
  <si>
    <t>Furniture sales; Clerk Construction</t>
  </si>
  <si>
    <t>7/6/2018 9:12:44 PM</t>
  </si>
  <si>
    <t>299256</t>
  </si>
  <si>
    <t>09954147868</t>
  </si>
  <si>
    <t xml:space="preserve">Jesus dela cruz; </t>
  </si>
  <si>
    <t>p&amp;f; local accent; "ph'; plural tense</t>
  </si>
  <si>
    <t>Gaytos</t>
  </si>
  <si>
    <t>wendyalejogaytos530@gmail.com</t>
  </si>
  <si>
    <t>Emelinda Gaytos</t>
  </si>
  <si>
    <t xml:space="preserve">barista; </t>
  </si>
  <si>
    <t>7/6/2018 9:22:17 PM</t>
  </si>
  <si>
    <t>299257</t>
  </si>
  <si>
    <t>09652636840</t>
  </si>
  <si>
    <t>wendyalejogaetos30@gmail.com</t>
  </si>
  <si>
    <t xml:space="preserve">Maricris Fontelar; </t>
  </si>
  <si>
    <t xml:space="preserve">0910663958; </t>
  </si>
  <si>
    <t>looking for a higher basic pay</t>
  </si>
  <si>
    <t>Mempin</t>
  </si>
  <si>
    <t>Lilac</t>
  </si>
  <si>
    <t>Catalan</t>
  </si>
  <si>
    <t>lmempin0605@gmail.com</t>
  </si>
  <si>
    <t>General Inquiry</t>
  </si>
  <si>
    <t>7/6/2018 9:33:16 PM</t>
  </si>
  <si>
    <t>299258</t>
  </si>
  <si>
    <t>commitment issue; will do immediate resignation</t>
  </si>
  <si>
    <t>Canete</t>
  </si>
  <si>
    <t>Mario</t>
  </si>
  <si>
    <t>lopezmarionne5@gmail.com</t>
  </si>
  <si>
    <t>Jerly Lopez</t>
  </si>
  <si>
    <t>FTE</t>
  </si>
  <si>
    <t>7/6/2018 9:42:40 PM</t>
  </si>
  <si>
    <t>299259</t>
  </si>
  <si>
    <t>09278883284</t>
  </si>
  <si>
    <t xml:space="preserve">Jerly Lopez; </t>
  </si>
  <si>
    <t xml:space="preserve">0945419582; </t>
  </si>
  <si>
    <t>grammar lapses, only looking around, tense lapses</t>
  </si>
  <si>
    <t>Esperida</t>
  </si>
  <si>
    <t>joshesperida013@gmail.com</t>
  </si>
  <si>
    <t>Madelon Esperida</t>
  </si>
  <si>
    <t xml:space="preserve">Audit </t>
  </si>
  <si>
    <t>7/6/2018 9:50:10 PM</t>
  </si>
  <si>
    <t>299260</t>
  </si>
  <si>
    <t>09979100506</t>
  </si>
  <si>
    <t xml:space="preserve">Madelon Esperida; </t>
  </si>
  <si>
    <t xml:space="preserve">09129580908; </t>
  </si>
  <si>
    <t>Adapter; poor comms; speaks in vernacular all throughout the interview despite of warnings; with sales exp</t>
  </si>
  <si>
    <t>Tapas</t>
  </si>
  <si>
    <t>Jan Edrian</t>
  </si>
  <si>
    <t>Bilano</t>
  </si>
  <si>
    <t>janedriantapas@gmail.com</t>
  </si>
  <si>
    <t>7/6/2018 10:30:36 AM</t>
  </si>
  <si>
    <t>298987</t>
  </si>
  <si>
    <t>Angat</t>
  </si>
  <si>
    <t>09229150014</t>
  </si>
  <si>
    <t>Starter, poor comms; sentence cons, thought organization; SVA issues</t>
  </si>
  <si>
    <t>Rentoy</t>
  </si>
  <si>
    <t>Jhayboy</t>
  </si>
  <si>
    <t>Pebello</t>
  </si>
  <si>
    <t>7/6/2018 10:44:58 AM</t>
  </si>
  <si>
    <t>298991</t>
  </si>
  <si>
    <t>09756496147</t>
  </si>
  <si>
    <t>rentoyjhayboy@gmail.com</t>
  </si>
  <si>
    <t>Starter.; poor comms; candidate is applying for an office staff; not open for an agent position</t>
  </si>
  <si>
    <t>Arieta</t>
  </si>
  <si>
    <t>abengarieta1996@gmail.com</t>
  </si>
  <si>
    <t>7/6/2018 11:04:18 AM</t>
  </si>
  <si>
    <t>299002</t>
  </si>
  <si>
    <t>09383707598</t>
  </si>
  <si>
    <t>Adapter; can converse but has a lot of grammar lapses; consistent tenses issues; heavy fillers, stuttering all throughout the interview</t>
  </si>
  <si>
    <t>Dela Rama</t>
  </si>
  <si>
    <t>drosechad1823@gmail.com</t>
  </si>
  <si>
    <t>Encoder, Machine Operator</t>
  </si>
  <si>
    <t>7/6/2018 11:14:43 AM</t>
  </si>
  <si>
    <t>299010</t>
  </si>
  <si>
    <t>09652794618</t>
  </si>
  <si>
    <t>Sh3, HS Grad, 14 mos CCE for 3 companies; Longest CCE is 6 mos; FA - Educ</t>
  </si>
  <si>
    <t>Olan</t>
  </si>
  <si>
    <t>Noche</t>
  </si>
  <si>
    <t>dadivhinz05@yahoo.com</t>
  </si>
  <si>
    <t>7/6/2018 11:41:26 AM</t>
  </si>
  <si>
    <t>299020</t>
  </si>
  <si>
    <t>9656150059</t>
  </si>
  <si>
    <t>NI - NARN, looking for a back office position/non-voice, will think about it first, will drop by on monday July 9 according to her.</t>
  </si>
  <si>
    <t>Sagun</t>
  </si>
  <si>
    <t xml:space="preserve">Julia Marie </t>
  </si>
  <si>
    <t>De Jose</t>
  </si>
  <si>
    <t>juliasagun11@gmail.com</t>
  </si>
  <si>
    <t>7/6/2018 11:53:10 AM</t>
  </si>
  <si>
    <t>Julia Marie</t>
  </si>
  <si>
    <t>299027</t>
  </si>
  <si>
    <t>09173940711</t>
  </si>
  <si>
    <t>Sh3. Good comms, handled local account for 50 mos; had been a TL, no sales exp, no to 19k, open for sales, good for endorsement</t>
  </si>
  <si>
    <t>Baylon</t>
  </si>
  <si>
    <t>Gaon</t>
  </si>
  <si>
    <t>jc_baylon18@yahoo.com</t>
  </si>
  <si>
    <t>Ana Baylon</t>
  </si>
  <si>
    <t>Globe Post Paid</t>
  </si>
  <si>
    <t>7/6/2018 12:41:36 PM</t>
  </si>
  <si>
    <t>299050</t>
  </si>
  <si>
    <t>#44 Gen. Luis St. Nagkasisang Nayon, Novaliches, Quezon City</t>
  </si>
  <si>
    <t>Upper Calpi St. Talaonga Sta. Magdalena, Sorsogon</t>
  </si>
  <si>
    <t>09958473532</t>
  </si>
  <si>
    <t>Ana</t>
  </si>
  <si>
    <t xml:space="preserve"> Ana Baylon; </t>
  </si>
  <si>
    <t xml:space="preserve">094488464762; </t>
  </si>
  <si>
    <t xml:space="preserve">Sh3. Good comms, handled local account for 50 mos; had been a TL, no sales exp, no to 19k, open for sales, good for endorsement(Ray.Almeria@vxi.com); Sh3. Good comms, handled local account for 50 mos; had been a TL, no sales exp, no to 19k, open for sales, good for endorsement(Ray.Almeria@vxi.com); </t>
  </si>
  <si>
    <t>Starter; poor comms; according to the candidate, she did not apply in VXI and she just gave birth and she is not looking for a job, candidate also applied last June 22, Failed II by Erriel</t>
  </si>
  <si>
    <t>Sagaral</t>
  </si>
  <si>
    <t>Vicere</t>
  </si>
  <si>
    <t>Bayeta</t>
  </si>
  <si>
    <t>Viceresagaral25@gmail.com</t>
  </si>
  <si>
    <t>7/6/2018 1:29:17 PM</t>
  </si>
  <si>
    <t>299077</t>
  </si>
  <si>
    <t>09077067318</t>
  </si>
  <si>
    <t>Adapter,can converse but gropes for words; limited vocabulary; cannot construct sentences; dead airs</t>
  </si>
  <si>
    <t>Baldoza</t>
  </si>
  <si>
    <t>Clarice</t>
  </si>
  <si>
    <t>Estabaya</t>
  </si>
  <si>
    <t>claricebaldoza19@gmail.com</t>
  </si>
  <si>
    <t>Rose Baldoza</t>
  </si>
  <si>
    <t>Sales Consultant</t>
  </si>
  <si>
    <t>7/6/2018 1:40:58 PM</t>
  </si>
  <si>
    <t>299090</t>
  </si>
  <si>
    <t>9555076626</t>
  </si>
  <si>
    <t xml:space="preserve">Rose Baldoza; </t>
  </si>
  <si>
    <t xml:space="preserve">09067063890; </t>
  </si>
  <si>
    <t>Starter; poor comms; thick local accent; cannot express himself properly in english</t>
  </si>
  <si>
    <t>Bestes</t>
  </si>
  <si>
    <t>Ramlie</t>
  </si>
  <si>
    <t>Cubillas</t>
  </si>
  <si>
    <t>Don2bestes@gmail.com</t>
  </si>
  <si>
    <t>7/6/2018 2:04:48 PM</t>
  </si>
  <si>
    <t>299109</t>
  </si>
  <si>
    <t>09568528914</t>
  </si>
  <si>
    <t>Adapter; can converse but has grammar lapses; incomplete sentences; missing verbs; thought organization; heavy fillers;</t>
  </si>
  <si>
    <t>Alaso</t>
  </si>
  <si>
    <t>Gencianos</t>
  </si>
  <si>
    <t>alasodiana@gmail.com</t>
  </si>
  <si>
    <t>Gaming Assistant, Sales</t>
  </si>
  <si>
    <t>7/6/2018 2:20:00 PM</t>
  </si>
  <si>
    <t>299118</t>
  </si>
  <si>
    <t>09974754709</t>
  </si>
  <si>
    <t>Starter; UG - 2nd year, 4 sems, poor comms, cannot express herself in english; speaks in vernacular</t>
  </si>
  <si>
    <t>Rumpon</t>
  </si>
  <si>
    <t>Marielle</t>
  </si>
  <si>
    <t>elleicutedebtchen@gmail.com</t>
  </si>
  <si>
    <t>7/6/2018 2:56:01 PM</t>
  </si>
  <si>
    <t>299138</t>
  </si>
  <si>
    <t>9177579015</t>
  </si>
  <si>
    <t xml:space="preserve">Elena Rumpon; </t>
  </si>
  <si>
    <t xml:space="preserve">09255090863; </t>
  </si>
  <si>
    <t xml:space="preserve">Sh2; ( Approved by Wynton );FA - Neg. Work BG, according to the candidate, he was employed in CVG 2x, first was from Oct. 2016 - Sept. 2017. handled DTV BGI; RFL was because of medical condition. he went back last Jan 2018 after undergoing medication for 4 mos; worked for 2 mos from Jan. 2018 - March 2018. RFL was peer pressure and personal. he mentioned his ex-partner was keeping his wallet and all of his ID were there including the company ID that is why he went NCNS and he received DAF according to him. </t>
  </si>
  <si>
    <t>John Eric</t>
  </si>
  <si>
    <t>bermejoj11@yahoo.com</t>
  </si>
  <si>
    <t>ATT Mobility, DTV BGI</t>
  </si>
  <si>
    <t>7/6/2018 3:21:20 PM</t>
  </si>
  <si>
    <t>299152</t>
  </si>
  <si>
    <t>Claveria</t>
  </si>
  <si>
    <t>639156995013</t>
  </si>
  <si>
    <t xml:space="preserve">23k </t>
  </si>
  <si>
    <t xml:space="preserve">Assoc in Computer Science; </t>
  </si>
  <si>
    <t>Shashila</t>
  </si>
  <si>
    <t xml:space="preserve">Camille Bermejo; </t>
  </si>
  <si>
    <t xml:space="preserve">09451087498; </t>
  </si>
  <si>
    <t>Sh1, Average comms; handled Telco accounts; had been handling her business for a year now, she missed handling calls that is why she wants to work again; hypertensive; can provide med cert and she is taking medications; open to all accounts; good for endorsement</t>
  </si>
  <si>
    <t>Jacalan</t>
  </si>
  <si>
    <t>Norvelle</t>
  </si>
  <si>
    <t>nsandiegojacalan@gmail.com</t>
  </si>
  <si>
    <t>Comcast, Teletech, Receptionist, HR Assistant</t>
  </si>
  <si>
    <t>7/6/2018 5:22:11 PM</t>
  </si>
  <si>
    <t>299214</t>
  </si>
  <si>
    <t>09950862315</t>
  </si>
  <si>
    <t xml:space="preserve">Remedios San Diego; </t>
  </si>
  <si>
    <t xml:space="preserve">09166555958; </t>
  </si>
  <si>
    <t xml:space="preserve">Sh1, Average comms; handled Telco accounts; had been handling her business for a year now, she missed work that is why she wants to work; hypertensive; open to all accounts; good for endorsement(Ray.Almeria@vxi.com); Sh1, Average comms; handled Telco accounts; had been handling her business for a year now, she missed work that is why she wants to work; hypertensive; open to all accounts; good for endorsement(Ray.Almeria@vxi.com); </t>
  </si>
  <si>
    <t>Sh2, average comms, handling financial, retail account, prefers night shift account, UG - 1st year, 1st sem, Longest CCE is 8 mos</t>
  </si>
  <si>
    <t>Crisostomo</t>
  </si>
  <si>
    <t>Malenab</t>
  </si>
  <si>
    <t>crisloujen21@gmail.com</t>
  </si>
  <si>
    <t>Alvin Lagardo</t>
  </si>
  <si>
    <t>Financial, Retail Account</t>
  </si>
  <si>
    <t>7/6/2018 6:39:44 PM</t>
  </si>
  <si>
    <t>299229</t>
  </si>
  <si>
    <t>09194112126</t>
  </si>
  <si>
    <t>Wilhelmina</t>
  </si>
  <si>
    <t>Kasirayan</t>
  </si>
  <si>
    <t xml:space="preserve">Alvin Lagardo; </t>
  </si>
  <si>
    <t xml:space="preserve">09552194436; </t>
  </si>
  <si>
    <t xml:space="preserve">Sh2, average comms, handling financial, retail account, prefers night shift account, open to all accounts, good for endorsement(Ray.Almeria@vxi.com); </t>
  </si>
  <si>
    <t>Candidate is no longer interested to continue application due to high salary expectaion; 5yrs BPO exp with 25-27K basic salary exp.</t>
  </si>
  <si>
    <t>Rommelmarco@yahoo.com</t>
  </si>
  <si>
    <t>7/6/2018 12:07:18 PM</t>
  </si>
  <si>
    <t>299031</t>
  </si>
  <si>
    <t>9157364611</t>
  </si>
  <si>
    <t>No CCX; no sales exp; candidate was having a lot of hard time expressing; not able to complete some sentences and expound toughts; speaks in vernacular at times</t>
  </si>
  <si>
    <t>Aljay</t>
  </si>
  <si>
    <t>Goleña</t>
  </si>
  <si>
    <t>aljaybalingit@gmail.com</t>
  </si>
  <si>
    <t>7/6/2018 12:36:17 PM</t>
  </si>
  <si>
    <t>299048</t>
  </si>
  <si>
    <t>64 Aguirre Ave. Pilar Village PH5 Zone 11 las Piñas city</t>
  </si>
  <si>
    <t>149 San Jose Bulacan</t>
  </si>
  <si>
    <t>9177122696</t>
  </si>
  <si>
    <t>HS Grad only; No CCX; no sales exp; candidate was having a lot of hard time expressing; not able to complete some sentences and expound toughts; speaks in vernacular at times</t>
  </si>
  <si>
    <t>Gania</t>
  </si>
  <si>
    <t>L</t>
  </si>
  <si>
    <t>Tatagania@yahoo.com</t>
  </si>
  <si>
    <t>7/6/2018 1:31:46 PM</t>
  </si>
  <si>
    <t>299071</t>
  </si>
  <si>
    <t>9661566595</t>
  </si>
  <si>
    <t>Omega</t>
  </si>
  <si>
    <t>Ma Louella</t>
  </si>
  <si>
    <t>omega.louella@gmail.com</t>
  </si>
  <si>
    <t>7/6/2018 1:47:32 PM</t>
  </si>
  <si>
    <t>299092</t>
  </si>
  <si>
    <t>0802 Sitio Crossing Iba hagonoy Bulacan</t>
  </si>
  <si>
    <t>9355929023</t>
  </si>
  <si>
    <t>Cornel</t>
  </si>
  <si>
    <t>Mariella Joy</t>
  </si>
  <si>
    <t>cmariella0297@gmail.com</t>
  </si>
  <si>
    <t>7/6/2018 1:59:55 PM</t>
  </si>
  <si>
    <t>299102</t>
  </si>
  <si>
    <t>9950892217</t>
  </si>
  <si>
    <t>Tiwana</t>
  </si>
  <si>
    <t>leeyhunard@gmail.com</t>
  </si>
  <si>
    <t>7/6/2018 2:13:22 PM</t>
  </si>
  <si>
    <t>299114</t>
  </si>
  <si>
    <t>9302272736</t>
  </si>
  <si>
    <t>1st yr college only; No CCX; no sales exp; candidate was having a lot of hard time expressing; not able to complete some sentences and expound toughts; speaks in vernacular at times</t>
  </si>
  <si>
    <t>Lazar</t>
  </si>
  <si>
    <t>Anna Ralaine</t>
  </si>
  <si>
    <t>Mahibalis</t>
  </si>
  <si>
    <t>ralainelazaro@gmail.com</t>
  </si>
  <si>
    <t>7/6/2018 2:29:29 PM</t>
  </si>
  <si>
    <t>299123</t>
  </si>
  <si>
    <t>9077129503</t>
  </si>
  <si>
    <t>Bernard Joseph</t>
  </si>
  <si>
    <t>Nazareno</t>
  </si>
  <si>
    <t>mier.bernard@gmail.com</t>
  </si>
  <si>
    <t>7/6/2018 2:48:50 PM</t>
  </si>
  <si>
    <t>299134</t>
  </si>
  <si>
    <t>9552548091</t>
  </si>
  <si>
    <t>Ysla</t>
  </si>
  <si>
    <t>Amorin</t>
  </si>
  <si>
    <t>Gandaqmxado@yahoo.com</t>
  </si>
  <si>
    <t>7/6/2018 3:59:28 PM</t>
  </si>
  <si>
    <t>299178</t>
  </si>
  <si>
    <t>9262150922</t>
  </si>
  <si>
    <t>Candidate is already employed and no longer interested</t>
  </si>
  <si>
    <t>Honey Laine</t>
  </si>
  <si>
    <t>Q</t>
  </si>
  <si>
    <t>carreonhoneylaine@gmail.com</t>
  </si>
  <si>
    <t>7/6/2018 6:07:44 PM</t>
  </si>
  <si>
    <t>299222</t>
  </si>
  <si>
    <t>9424559050</t>
  </si>
  <si>
    <t xml:space="preserve">n./a; </t>
  </si>
  <si>
    <t>Not interested anymore; No CCX; no sales exp; candidate was having a lot of hard time expressing; not able to complete some sentences and expound toughts; speaks in vernacular at times</t>
  </si>
  <si>
    <t>Benedick</t>
  </si>
  <si>
    <t>benedickpasion@yahoo.com</t>
  </si>
  <si>
    <t>7/6/2018 6:22:41 PM</t>
  </si>
  <si>
    <t>299226</t>
  </si>
  <si>
    <t>Quezon city</t>
  </si>
  <si>
    <t>Same</t>
  </si>
  <si>
    <t>9216811767</t>
  </si>
  <si>
    <t>Nolasco</t>
  </si>
  <si>
    <t>core_breaker06@yahoo.com</t>
  </si>
  <si>
    <t>7/6/2018 6:37:24 PM</t>
  </si>
  <si>
    <t>299230</t>
  </si>
  <si>
    <t>9288683759</t>
  </si>
  <si>
    <t>Candidate is still employed and not interested yet to apply to any companies; he wants to withdraw his application</t>
  </si>
  <si>
    <t>Galinato</t>
  </si>
  <si>
    <t>Joker Edward</t>
  </si>
  <si>
    <t>Jedwardg18@gmail.com</t>
  </si>
  <si>
    <t>7/6/2018 7:01:43 PM</t>
  </si>
  <si>
    <t>299234</t>
  </si>
  <si>
    <t>9556975253</t>
  </si>
  <si>
    <t>Good for OV endorsement; Wipro 11mos; Hinduja 9mos; good comm skills; conversant; can start asap</t>
  </si>
  <si>
    <t>Roel</t>
  </si>
  <si>
    <t>Tolentino_roel@yahoo.com</t>
  </si>
  <si>
    <t>7/6/2018 7:31:48 PM</t>
  </si>
  <si>
    <t>299243</t>
  </si>
  <si>
    <t>505 Purok 6 Meyto Calumpit Bulacan</t>
  </si>
  <si>
    <t>9352752614</t>
  </si>
  <si>
    <t xml:space="preserve">Good for OV endorsement; Wipro 11mos; Hinduja 9mos; good comm skills; conversant; can start asap
(marlon.joson@vxi.com); Good for endorsement(marlon.joson@vxi.com); </t>
  </si>
  <si>
    <t>1st yr UG; no cce</t>
  </si>
  <si>
    <t>Nicole Christleen</t>
  </si>
  <si>
    <t>Madarcos</t>
  </si>
  <si>
    <t>kulai.khulet@gmail.com</t>
  </si>
  <si>
    <t>Walter Flores</t>
  </si>
  <si>
    <t>7/7/2018 8:21:28 AM</t>
  </si>
  <si>
    <t>299288</t>
  </si>
  <si>
    <t>356 Litex Rd. Brgy. Commonwealth Quezon City</t>
  </si>
  <si>
    <t>03/30/1999</t>
  </si>
  <si>
    <t>09309043935</t>
  </si>
  <si>
    <t>+6324019554</t>
  </si>
  <si>
    <t>khulai.khulet@gmail.com</t>
  </si>
  <si>
    <t>34-7175511-4</t>
  </si>
  <si>
    <t>03-251060152-0</t>
  </si>
  <si>
    <t>121212124000</t>
  </si>
  <si>
    <t>official.nicolegonzaga</t>
  </si>
  <si>
    <t xml:space="preserve">Alternative Learning System; Integrated Innovation and Hospitality Colleges, Inc.; </t>
  </si>
  <si>
    <t xml:space="preserve">San Ildefonso, Bulacan; Zabarte Ave., Brgy. Kaligayahan Novaliches Quezon City; </t>
  </si>
  <si>
    <t xml:space="preserve">; Information Technology; </t>
  </si>
  <si>
    <t xml:space="preserve">08/17/2016; 03/10/2017; </t>
  </si>
  <si>
    <t xml:space="preserve">RBS; Cisco; Megaphric; </t>
  </si>
  <si>
    <t xml:space="preserve">Makati; East Ave., Quezon City; Quezon City; </t>
  </si>
  <si>
    <t xml:space="preserve">09297639714; </t>
  </si>
  <si>
    <t xml:space="preserve">03/05/2018; 09/08/2014; 03/23/2015; </t>
  </si>
  <si>
    <t xml:space="preserve">06/01/2018; 03/08/2015; 07/11/2015; </t>
  </si>
  <si>
    <t xml:space="preserve">Salary; End of Contract; Family Reasons; </t>
  </si>
  <si>
    <t xml:space="preserve">8000; 350/ per day; 400/ per day; </t>
  </si>
  <si>
    <t>Marilen</t>
  </si>
  <si>
    <t xml:space="preserve">Marilen M. Gonzaga; </t>
  </si>
  <si>
    <t xml:space="preserve">09167595325; </t>
  </si>
  <si>
    <t xml:space="preserve">Mary Rose Deleon; Jovannie Docallos; ; </t>
  </si>
  <si>
    <t xml:space="preserve">Business woman; Salesclerk; ; </t>
  </si>
  <si>
    <t xml:space="preserve">Quezon City; Holy Spirit, Quezon City; ; </t>
  </si>
  <si>
    <t xml:space="preserve">09392512412; 09502337149; ; </t>
  </si>
  <si>
    <t>can't express self in english</t>
  </si>
  <si>
    <t>Ronna</t>
  </si>
  <si>
    <t>ronnamadarcos@gmail.com</t>
  </si>
  <si>
    <t>7/7/2018 8:35:52 AM</t>
  </si>
  <si>
    <t>299290</t>
  </si>
  <si>
    <t>301 Litex Road,Brgy.Commonwealth,Quezon City</t>
  </si>
  <si>
    <t>2420</t>
  </si>
  <si>
    <t>San Carlos CITY,Pangasinan</t>
  </si>
  <si>
    <t>11/28/1998</t>
  </si>
  <si>
    <t>09122749340</t>
  </si>
  <si>
    <t>4019554</t>
  </si>
  <si>
    <t>RonnaMadarcos@gmail.com</t>
  </si>
  <si>
    <t>05-02569261-6</t>
  </si>
  <si>
    <t>918179738177</t>
  </si>
  <si>
    <t>Ronna Madarcos</t>
  </si>
  <si>
    <t xml:space="preserve">Guelew Integrated School; </t>
  </si>
  <si>
    <t xml:space="preserve">Guelew San Carlos Carlos City, Pangasinan; </t>
  </si>
  <si>
    <t xml:space="preserve">k-12 graduate; </t>
  </si>
  <si>
    <t>Benny</t>
  </si>
  <si>
    <t xml:space="preserve">Leomar Madarcos; </t>
  </si>
  <si>
    <t xml:space="preserve">09500462048; </t>
  </si>
  <si>
    <t>major grammar lapses; pron issues (pf, bv, tth,thd, ie); poor thought organization; wrong choice of words</t>
  </si>
  <si>
    <t>Gargabite</t>
  </si>
  <si>
    <t>Roxane Jean</t>
  </si>
  <si>
    <t>Bartolome</t>
  </si>
  <si>
    <t>roxiegbite@yahoo.com</t>
  </si>
  <si>
    <t>Analyn Santillan</t>
  </si>
  <si>
    <t>Paula Alyssa Quitco</t>
  </si>
  <si>
    <t>7/7/2018 8:25:55 AM</t>
  </si>
  <si>
    <t>299289</t>
  </si>
  <si>
    <t>L4 Blk3 New Easterview Homes Brgy Sta. Ana San Mateo Rizal</t>
  </si>
  <si>
    <t>L4 Blk3 New Easterview Homes Brgy Sta Ana San Mateo Rizal</t>
  </si>
  <si>
    <t>09358135841</t>
  </si>
  <si>
    <t>2971396</t>
  </si>
  <si>
    <t xml:space="preserve">Cainta Rizal ; </t>
  </si>
  <si>
    <t xml:space="preserve">BS. HRM; </t>
  </si>
  <si>
    <t xml:space="preserve">Rochelle </t>
  </si>
  <si>
    <t xml:space="preserve">Analyn Santillan; Paula Alyssa Quitco; </t>
  </si>
  <si>
    <t xml:space="preserve">sales associate; Account Associate II; </t>
  </si>
  <si>
    <t xml:space="preserve">aetna enterprises; VXI Panorama 1; </t>
  </si>
  <si>
    <t xml:space="preserve">09756740369; 09262236562; </t>
  </si>
  <si>
    <t xml:space="preserve">Moved from JobId:152 by Mikee.DelaCruz@vxi.com(Mikee.DelaCruz@vxi.com); </t>
  </si>
  <si>
    <t xml:space="preserve">WCCE; looking for a dayshift account; expected salary is 30K; </t>
  </si>
  <si>
    <t>Villaranda</t>
  </si>
  <si>
    <t>9153451003 09154202488</t>
  </si>
  <si>
    <t>pepzez@yahoo.com</t>
  </si>
  <si>
    <t>Cecilia Bautista Fontanilla</t>
  </si>
  <si>
    <t>7/7/2018 11:18:06 AM</t>
  </si>
  <si>
    <t>fontanilla</t>
  </si>
  <si>
    <t>gilbert</t>
  </si>
  <si>
    <t>villaranda</t>
  </si>
  <si>
    <t>299294</t>
  </si>
  <si>
    <t>1075 r.papa street bo. obrero tondo, manila</t>
  </si>
  <si>
    <t>07/11/1970</t>
  </si>
  <si>
    <t>09154202488</t>
  </si>
  <si>
    <t>202502028</t>
  </si>
  <si>
    <t xml:space="preserve">espiritu santo parochial school; De Lasalle University; </t>
  </si>
  <si>
    <t xml:space="preserve">tayuman st., ,manila; Taft Avenue, Manila; </t>
  </si>
  <si>
    <t xml:space="preserve">; BSC-BMG; </t>
  </si>
  <si>
    <t xml:space="preserve">03/01/1986; 12/01/1989; </t>
  </si>
  <si>
    <t xml:space="preserve">05/01/2007; </t>
  </si>
  <si>
    <t>Erlinad</t>
  </si>
  <si>
    <t xml:space="preserve">Cecilia Bautista Fontanilla; </t>
  </si>
  <si>
    <t xml:space="preserve">09266117377; </t>
  </si>
  <si>
    <t xml:space="preserve">mark sevilla; michael jason ocampo; ; </t>
  </si>
  <si>
    <t xml:space="preserve">president-manager; ccm-; ; </t>
  </si>
  <si>
    <t xml:space="preserve">s linq manila; teleperformance-moa; ; </t>
  </si>
  <si>
    <t xml:space="preserve">09175871739; ; ; </t>
  </si>
  <si>
    <t xml:space="preserve">WCCE; shifter 3; OK comms; highly trainable; willing to start asap; last post was TL; willing to be an agent again; </t>
  </si>
  <si>
    <t>Romar</t>
  </si>
  <si>
    <t>Babilonia</t>
  </si>
  <si>
    <t>romar.centeno@gmail.com</t>
  </si>
  <si>
    <t>Bell Mobility</t>
  </si>
  <si>
    <t>Aceline Marie David</t>
  </si>
  <si>
    <t>7/7/2018 11:22:55 AM</t>
  </si>
  <si>
    <t>299295</t>
  </si>
  <si>
    <t>Blk 11 Lot 23 Phase 1 Northville 4 Lambakin</t>
  </si>
  <si>
    <t>07/20/1991</t>
  </si>
  <si>
    <t>09267121416</t>
  </si>
  <si>
    <t xml:space="preserve">PUP - Manila; </t>
  </si>
  <si>
    <t xml:space="preserve">Sta mesa, Manila; </t>
  </si>
  <si>
    <t xml:space="preserve">Bachelor of Arts in English; </t>
  </si>
  <si>
    <t xml:space="preserve">05/11/2012; </t>
  </si>
  <si>
    <t xml:space="preserve">Alphaland Makati City; </t>
  </si>
  <si>
    <t xml:space="preserve">Canadian Telco Account; </t>
  </si>
  <si>
    <t xml:space="preserve">05/02/2011; </t>
  </si>
  <si>
    <t xml:space="preserve">29,500; </t>
  </si>
  <si>
    <t>Portera</t>
  </si>
  <si>
    <t xml:space="preserve">Timoteo Sevilla; N/A; </t>
  </si>
  <si>
    <t xml:space="preserve">Assistant Call Center Manager; N/A; </t>
  </si>
  <si>
    <t xml:space="preserve">Teleperformance - Alphaland Makati; N/A; </t>
  </si>
  <si>
    <t xml:space="preserve">09494272566; N/A; </t>
  </si>
  <si>
    <t xml:space="preserve">Moved from JobId:153 by Yawkheen.samson@vxi.com(Yawkheen.samson@vxi.com); WCCE; shifter 3; OK comms; highly trainable; willing to start asap; last post was TL; willing to be an agent again; (Khenon.Cuaresma@vxi.com); Passed ID-for OV(Khenon.Cuaresma@vxi.com); </t>
  </si>
  <si>
    <t>For OV ACE CEN PP XOOM IP LITE BGI; P ID; P SRP; 1year 10 with vxi, 1year with engagex, college grad, average comms</t>
  </si>
  <si>
    <t>Jayrelle</t>
  </si>
  <si>
    <t>Moyo</t>
  </si>
  <si>
    <t>jayrelledamian02@gmail.com</t>
  </si>
  <si>
    <t>Mark Peter Bentayen</t>
  </si>
  <si>
    <t>7/7/2018 11:50:29 AM</t>
  </si>
  <si>
    <t>299298</t>
  </si>
  <si>
    <t>0600 Camacho St.Makinabang,Baliwag,Bulacan</t>
  </si>
  <si>
    <t>09426162774</t>
  </si>
  <si>
    <t>170093</t>
  </si>
  <si>
    <t xml:space="preserve">La Consolacion University of the Philippines; Bulacan State University; Saint Augustine College; </t>
  </si>
  <si>
    <t xml:space="preserve">Graduate 4 or 5-year course; Graduate 4 or 5-year course; High School Graduate; </t>
  </si>
  <si>
    <t xml:space="preserve">Malolos Bulacan; Bustos Campus, Malolos City; Poblacion, Baliwag, Bulacan; </t>
  </si>
  <si>
    <t xml:space="preserve"> Professiona Education; Bachelor of Industrial Technology Major in Drafting; Secondary Education; </t>
  </si>
  <si>
    <t xml:space="preserve">05/11/2018; 04/02/2005; 03/23/2000; </t>
  </si>
  <si>
    <t>153500</t>
  </si>
  <si>
    <t>AT&amp;T Uverse Account</t>
  </si>
  <si>
    <t xml:space="preserve">VXI Global Holdings Company; </t>
  </si>
  <si>
    <t xml:space="preserve">Uverse Account; </t>
  </si>
  <si>
    <t xml:space="preserve">10/29/2015; </t>
  </si>
  <si>
    <t xml:space="preserve">07/08/2017; </t>
  </si>
  <si>
    <t>Sacil</t>
  </si>
  <si>
    <t xml:space="preserve">Reymar Arnold Bentayen; </t>
  </si>
  <si>
    <t xml:space="preserve">09426162774; </t>
  </si>
  <si>
    <t xml:space="preserve">Rochelle Arcega ; Edmond Cruz; Mark Peter Bentayen; </t>
  </si>
  <si>
    <t xml:space="preserve">Business Woman; Team Leader; Agent; </t>
  </si>
  <si>
    <t xml:space="preserve">Baliwag Bulacan; WNS; 5 Laguna St, Ramon Magsaysay, Bagong Bantay Quezon City; </t>
  </si>
  <si>
    <t xml:space="preserve">09257755220; 09454096962; ; </t>
  </si>
  <si>
    <t xml:space="preserve">1year 10 with vxi, 1year with engagex, college grad, average comms(Raffy.Sangco@vxi.com); For OV ACE CEN PP XOOM IP LITE BGI; P ID; P SRP; 1year 10 with vxi, 1year with engagex, college grad, average comms(Raffy.Sangco@vxi.com); </t>
  </si>
  <si>
    <t>vernacular slips, grammar lapses, tenses, pron, having a hard time expressing, fluency, college grad, ncce</t>
  </si>
  <si>
    <t>Lubrica</t>
  </si>
  <si>
    <t>Givson</t>
  </si>
  <si>
    <t>Maño</t>
  </si>
  <si>
    <t>lubricagivson@gmail.com</t>
  </si>
  <si>
    <t>7/7/2018 12:21:59 PM</t>
  </si>
  <si>
    <t>299301</t>
  </si>
  <si>
    <t>67 Port Santiago, Brgy. Alicia, Q.c.</t>
  </si>
  <si>
    <t>01/31/2019</t>
  </si>
  <si>
    <t>09261996444</t>
  </si>
  <si>
    <t>givsonlubrica</t>
  </si>
  <si>
    <t>its_givlubrica</t>
  </si>
  <si>
    <t xml:space="preserve">B.S I.T; </t>
  </si>
  <si>
    <t xml:space="preserve">04/22/2018; </t>
  </si>
  <si>
    <t>grasping for words, having a hard time expressing, dead air, fillers, pron, grammar lapses, prepo, 2years course college grad, ncce</t>
  </si>
  <si>
    <t>Jhon Carlo</t>
  </si>
  <si>
    <t>Marmo</t>
  </si>
  <si>
    <t>jayceepogi019@gmail.com</t>
  </si>
  <si>
    <t>Genalyn Joy M. Santiago</t>
  </si>
  <si>
    <t>Delivery Staff</t>
  </si>
  <si>
    <t>Edjie May Ramos</t>
  </si>
  <si>
    <t>ATT BLUE QC 03</t>
  </si>
  <si>
    <t>7/7/2018 12:31:54 PM</t>
  </si>
  <si>
    <t>299302</t>
  </si>
  <si>
    <t>Blk 70 Lot 16 Northville 8, Brgy. Bangkal, City of Malolos, Bulacan</t>
  </si>
  <si>
    <t>09/11/1996</t>
  </si>
  <si>
    <t>09275512506</t>
  </si>
  <si>
    <t>9275512506</t>
  </si>
  <si>
    <t xml:space="preserve">Bulacan State University; La Consolacion University Phillipines; Food for Hungry Minds School; Sta.Isabel Elementary School; </t>
  </si>
  <si>
    <t xml:space="preserve">Mc.Arthur Hi-Way , City of Malolos,  Bulacan; Brgy. Catmon , City of Malolos , Bulacan; Brgy . Sto Rosario , City of Malolos , Bulacan; Brgy.Sta.Isabel , City of Malolos, Bulacan; </t>
  </si>
  <si>
    <t xml:space="preserve">BIT - Automotive Technology; ; ; ; </t>
  </si>
  <si>
    <t xml:space="preserve">04/27/2015; 03/29/2013; 03/31/2009; 03/29/2006; </t>
  </si>
  <si>
    <t xml:space="preserve">Conradiance Enterprises Corporation; Hypertech Wire and Cable; Marby's Bskeshop; </t>
  </si>
  <si>
    <t xml:space="preserve">Malolos; Guiguinto , Bulacan; Bulakan , Bulacan; </t>
  </si>
  <si>
    <t xml:space="preserve">08/22/2016; 10/12/2015; 03/03/2014; </t>
  </si>
  <si>
    <t xml:space="preserve">07/07/2018; 03/16/2016; 04/30/2014; </t>
  </si>
  <si>
    <t xml:space="preserve">Personal Reasons; Personal Reasons; Personal Reasons; </t>
  </si>
  <si>
    <t xml:space="preserve">php 7800; php 7500; 2500; </t>
  </si>
  <si>
    <t xml:space="preserve">Genalyn Joy M. Santiago; </t>
  </si>
  <si>
    <t xml:space="preserve">09655499792; </t>
  </si>
  <si>
    <t xml:space="preserve">Mr.Allan Ranido; Ms. Analyn De Guzman; Rafaelito L. Santiago; ; </t>
  </si>
  <si>
    <t xml:space="preserve">Warehouse Supervisor; Teacher; Driver; ; </t>
  </si>
  <si>
    <t xml:space="preserve">Conradiance Enterprises Corporation ; ; ; ; </t>
  </si>
  <si>
    <t xml:space="preserve">09234100933; 09430599043; 09420179472; ; </t>
  </si>
  <si>
    <t>passed II and ID. Starter. For CEN and IP Lite OV</t>
  </si>
  <si>
    <t>John Rick</t>
  </si>
  <si>
    <t>papiejekjek@gmail.com</t>
  </si>
  <si>
    <t>Instagram</t>
  </si>
  <si>
    <t>7/7/2018 12:31:57 PM</t>
  </si>
  <si>
    <t>299304</t>
  </si>
  <si>
    <t>Brgy San Pablo City of Malolos Bulacan</t>
  </si>
  <si>
    <t>09654350851</t>
  </si>
  <si>
    <t>P20,0000</t>
  </si>
  <si>
    <t xml:space="preserve">Guinhawa City of Malolos Bulacan; </t>
  </si>
  <si>
    <t xml:space="preserve">BA Mass Communication; </t>
  </si>
  <si>
    <t>Camacho</t>
  </si>
  <si>
    <t xml:space="preserve">Shiela Ann Francisco; ; </t>
  </si>
  <si>
    <t xml:space="preserve">Registered Nurse; ; </t>
  </si>
  <si>
    <t xml:space="preserve">Graman Medical Hospital; ; </t>
  </si>
  <si>
    <t xml:space="preserve">09066475790; ; </t>
  </si>
  <si>
    <t>For OV ACE CEN PP XOOM IP LITE BGI; P ID; P SRP; 4years with sitel college grad, average comms</t>
  </si>
  <si>
    <t>Cecile</t>
  </si>
  <si>
    <t>cecile014@gmail.com</t>
  </si>
  <si>
    <t>cecile barrera domingo</t>
  </si>
  <si>
    <t>Junree V. Loquez</t>
  </si>
  <si>
    <t>7/7/2018 1:00:23 PM</t>
  </si>
  <si>
    <t>299306</t>
  </si>
  <si>
    <t>1477</t>
  </si>
  <si>
    <t>8 Magnolia St. Maysilo Malabon City</t>
  </si>
  <si>
    <t>Zamboanga  City</t>
  </si>
  <si>
    <t>09065564818</t>
  </si>
  <si>
    <t>33-4948998-1</t>
  </si>
  <si>
    <t>915963812</t>
  </si>
  <si>
    <t>121121423902</t>
  </si>
  <si>
    <t>reffered by a common friend</t>
  </si>
  <si>
    <t xml:space="preserve">Arlegui, Quiapo Manila; </t>
  </si>
  <si>
    <t xml:space="preserve">B. S. Chemical Engineering; </t>
  </si>
  <si>
    <t xml:space="preserve">03/30/1996; </t>
  </si>
  <si>
    <t xml:space="preserve">Taipan Place, Ortigas Center Pasig City; </t>
  </si>
  <si>
    <t xml:space="preserve">07/07/2018; </t>
  </si>
  <si>
    <t xml:space="preserve">healthcard; </t>
  </si>
  <si>
    <t>Barrera</t>
  </si>
  <si>
    <t>Dulcenea</t>
  </si>
  <si>
    <t>Lozada</t>
  </si>
  <si>
    <t xml:space="preserve">Junree V. Loquez; </t>
  </si>
  <si>
    <t xml:space="preserve">09277811449; </t>
  </si>
  <si>
    <t xml:space="preserve">Peggy J. Gallego; Roselyn Soledad; Jorelyn Sanchez; ; </t>
  </si>
  <si>
    <t xml:space="preserve">Social Welfare Officer; TSR; CSR; ; </t>
  </si>
  <si>
    <t xml:space="preserve">Commission on Human Rights; Transcom; Transcom; ; </t>
  </si>
  <si>
    <t xml:space="preserve">09175266905; 09176404353; 09062225659; ; </t>
  </si>
  <si>
    <t xml:space="preserve">4years with sitel college grad, average comms(Raffy.Sangco@vxi.com); For OV ACE CEN PP XOOM IP LITE BGI; P ID; P SRP; 4years with sitel college grad, average comms(Raffy.Sangco@vxi.com); </t>
  </si>
  <si>
    <t>For OV ACE CEN PP XOOM IP LITE BGI; P ID; P SRP; 2years with sitel 3rdyear 2ndse, average comms</t>
  </si>
  <si>
    <t>Carmela</t>
  </si>
  <si>
    <t>buenaventura_carmela@yahoo.com</t>
  </si>
  <si>
    <t>Carmela Obcena Pineda</t>
  </si>
  <si>
    <t>7/7/2018 1:16:55 PM</t>
  </si>
  <si>
    <t>BUENAVENTURA</t>
  </si>
  <si>
    <t>CARMELA</t>
  </si>
  <si>
    <t>PINEDA</t>
  </si>
  <si>
    <t>299311</t>
  </si>
  <si>
    <t>80 Panghulo Rd., Panghulo, Malabon City</t>
  </si>
  <si>
    <t>197 Lilac St., Panghulo, Obando, Bulacan</t>
  </si>
  <si>
    <t>04/10/1979</t>
  </si>
  <si>
    <t>09212801509</t>
  </si>
  <si>
    <t>33-6545099-4</t>
  </si>
  <si>
    <t>John Melvin Manansala Paule</t>
  </si>
  <si>
    <t xml:space="preserve">BSBA Management; </t>
  </si>
  <si>
    <t xml:space="preserve">03/31/1999; </t>
  </si>
  <si>
    <t xml:space="preserve">Sitel Philippines, Inc; </t>
  </si>
  <si>
    <t xml:space="preserve">Taipan Place , Emerald Ave, Ortigas, Pasig City; </t>
  </si>
  <si>
    <t xml:space="preserve">Healthcard; </t>
  </si>
  <si>
    <t>Obcena</t>
  </si>
  <si>
    <t xml:space="preserve">Leziel Durante; ; </t>
  </si>
  <si>
    <t xml:space="preserve">Sitel Phils, Inc; ; </t>
  </si>
  <si>
    <t xml:space="preserve">09153904739; ; </t>
  </si>
  <si>
    <t xml:space="preserve">Moved from JobId:153 by Yawkheen.samson@vxi.com(Yawkheen.samson@vxi.com); 2years with sitel 3rdyear 2ndse, average comms(Raffy.Sangco@vxi.com); For OV ACE CEN PP XOOM IP LITE BGI; P ID; P SRP; 2years with sitel 3rdyear 2ndse, average comms(Raffy.Sangco@vxi.com); </t>
  </si>
  <si>
    <t>plans to work abroad, fcomms, ncce, college grad,</t>
  </si>
  <si>
    <t>De Juan</t>
  </si>
  <si>
    <t>Micah Joy</t>
  </si>
  <si>
    <t>micahjoynazareno@gmail.com</t>
  </si>
  <si>
    <t>Micah Joy De Juan</t>
  </si>
  <si>
    <t>Dan Paolo C. Fabella</t>
  </si>
  <si>
    <t>Lynce Andres</t>
  </si>
  <si>
    <t>7/7/2018 1:13:16 PM</t>
  </si>
  <si>
    <t>299313</t>
  </si>
  <si>
    <t>462 Blk.4.C.Molina St. Veinte Reales, Valenzuela City</t>
  </si>
  <si>
    <t>Camandag, Looc, Romblon</t>
  </si>
  <si>
    <t>Looc</t>
  </si>
  <si>
    <t>09298311600</t>
  </si>
  <si>
    <t>0440879639</t>
  </si>
  <si>
    <t>216554</t>
  </si>
  <si>
    <t xml:space="preserve">Romblon State University Main Campus; </t>
  </si>
  <si>
    <t xml:space="preserve">Odiongan, Romblon; </t>
  </si>
  <si>
    <t xml:space="preserve">Bachelor of Science in Biology; </t>
  </si>
  <si>
    <t xml:space="preserve">Dan Paolo C. Fabella; </t>
  </si>
  <si>
    <t xml:space="preserve">09062444181; </t>
  </si>
  <si>
    <t xml:space="preserve">Lerna C. Fabella; Lynce Andres; </t>
  </si>
  <si>
    <t xml:space="preserve">Teacher 1; Technical Associate; </t>
  </si>
  <si>
    <t xml:space="preserve">Looc Central Elementary School; VXI Global Holdings Inc; </t>
  </si>
  <si>
    <t xml:space="preserve">09213361749; 09554897707; </t>
  </si>
  <si>
    <t>having a hard time expressing, grammar lapses, tenses, pron, stuttering, college grad, ncce</t>
  </si>
  <si>
    <t>Buhain</t>
  </si>
  <si>
    <t>MYHAZELCAMACHO@GMAIL.COM</t>
  </si>
  <si>
    <t>NERRISA B. CAMACHO</t>
  </si>
  <si>
    <t>Admin Staff</t>
  </si>
  <si>
    <t>7/7/2018 1:24:47 PM</t>
  </si>
  <si>
    <t>CAMACHO</t>
  </si>
  <si>
    <t>HAZEL</t>
  </si>
  <si>
    <t>BUHAIN</t>
  </si>
  <si>
    <t>299316</t>
  </si>
  <si>
    <t>BANGA 2ND PALRIDEL BULCAN</t>
  </si>
  <si>
    <t>09358815646</t>
  </si>
  <si>
    <t>21-025511483-7</t>
  </si>
  <si>
    <t>15K</t>
  </si>
  <si>
    <t xml:space="preserve">MALOLOS,BULACAN; </t>
  </si>
  <si>
    <t xml:space="preserve">BA LEGAL MANAGEMENT; </t>
  </si>
  <si>
    <t xml:space="preserve">04/20/2016; </t>
  </si>
  <si>
    <t xml:space="preserve">GUIGUINTO WATER DISTRICT; </t>
  </si>
  <si>
    <t xml:space="preserve">GUIGUINTO, BULACAN; </t>
  </si>
  <si>
    <t xml:space="preserve">09/07/2018; </t>
  </si>
  <si>
    <t>NERISSA</t>
  </si>
  <si>
    <t>DELGADO</t>
  </si>
  <si>
    <t xml:space="preserve">NERRISA B. CAMACHO; </t>
  </si>
  <si>
    <t xml:space="preserve">09364612933; </t>
  </si>
  <si>
    <t xml:space="preserve">JAYSON GAGALAC; ; </t>
  </si>
  <si>
    <t xml:space="preserve">PROJECT ENGINEER; ; </t>
  </si>
  <si>
    <t xml:space="preserve">AYALA PROPERTY MANAGEMENT CORPORATION; ; </t>
  </si>
  <si>
    <t xml:space="preserve">09364618598; ; </t>
  </si>
  <si>
    <t>prefers non voice post only</t>
  </si>
  <si>
    <t>John Jerome</t>
  </si>
  <si>
    <t>damdeok_05@yahoo.com</t>
  </si>
  <si>
    <t>Melody Dela Cruz</t>
  </si>
  <si>
    <t>7/7/2018 3:09:55 PM</t>
  </si>
  <si>
    <t>299326</t>
  </si>
  <si>
    <t>59A Camus Extension Street Barangay Ibaba Malabon City</t>
  </si>
  <si>
    <t>34A Pulong Gubat Candaba Pampanga</t>
  </si>
  <si>
    <t>04/05/1995</t>
  </si>
  <si>
    <t>09153258920</t>
  </si>
  <si>
    <t>7093177</t>
  </si>
  <si>
    <t>or technical support if available</t>
  </si>
  <si>
    <t>Billboard Ads</t>
  </si>
  <si>
    <t xml:space="preserve">STI College Baliuag; Asian Institute of Computer Studies; </t>
  </si>
  <si>
    <t xml:space="preserve">Baliuag Bulacan; Baliuag Bulacan; </t>
  </si>
  <si>
    <t xml:space="preserve">Batchelor of Science in Information Technology; Computer Science; </t>
  </si>
  <si>
    <t xml:space="preserve">04/14/2017; 04/09/2013; </t>
  </si>
  <si>
    <t>Paano</t>
  </si>
  <si>
    <t xml:space="preserve">Melbourne Pangilinan; Melody Dela Cruz; </t>
  </si>
  <si>
    <t xml:space="preserve">Uncle; Mother; </t>
  </si>
  <si>
    <t xml:space="preserve">09369543117; 09550478648; </t>
  </si>
  <si>
    <t xml:space="preserve">Jason Villafuerte; Raymark Anthony Santos; </t>
  </si>
  <si>
    <t xml:space="preserve">IT Professor; Encoder/Clerk; </t>
  </si>
  <si>
    <t xml:space="preserve">STI College, Baliuag City; DOLE PYSEDO, Malolos Bulacan; </t>
  </si>
  <si>
    <t xml:space="preserve">09489020443; 09062700718; </t>
  </si>
  <si>
    <t>Rienzo Theo</t>
  </si>
  <si>
    <t>Alisasis</t>
  </si>
  <si>
    <t>tienzotrinidad5@gmail.com</t>
  </si>
  <si>
    <t>Maria Sergia A. Trinidad</t>
  </si>
  <si>
    <t>Frenchester Martino Trinidad</t>
  </si>
  <si>
    <t>ROCKET</t>
  </si>
  <si>
    <t>7/7/2018 2:59:55 PM</t>
  </si>
  <si>
    <t>299327</t>
  </si>
  <si>
    <t>0068 Bintog</t>
  </si>
  <si>
    <t>01/10/1998</t>
  </si>
  <si>
    <t>Plaridel</t>
  </si>
  <si>
    <t>09267256650</t>
  </si>
  <si>
    <t>Frenchester Trinidad</t>
  </si>
  <si>
    <t>Maria Sergia</t>
  </si>
  <si>
    <t xml:space="preserve">Maria Sergia A. Trinidad; </t>
  </si>
  <si>
    <t xml:space="preserve">09267256650; </t>
  </si>
  <si>
    <t xml:space="preserve">Lizette Dilig; ; </t>
  </si>
  <si>
    <t xml:space="preserve">Tandang Sora, QC; ; </t>
  </si>
  <si>
    <t xml:space="preserve">09326249018; ; </t>
  </si>
  <si>
    <t>For OV CEN XOOM IP LITE BGI; P ID; P SRP; 5th year 1st sem, ncce, average comms</t>
  </si>
  <si>
    <t>Irma</t>
  </si>
  <si>
    <t>Arzadon</t>
  </si>
  <si>
    <t>irmabueno0408@gmail.com</t>
  </si>
  <si>
    <t>Erlynda A. Bueno</t>
  </si>
  <si>
    <t>Angela Butron</t>
  </si>
  <si>
    <t>7/7/2018 4:12:01 PM</t>
  </si>
  <si>
    <t>299333</t>
  </si>
  <si>
    <t>431 Heroes del 96</t>
  </si>
  <si>
    <t>03/04/1996</t>
  </si>
  <si>
    <t>09195296815</t>
  </si>
  <si>
    <t xml:space="preserve">Morning breeze,Monumento; </t>
  </si>
  <si>
    <t xml:space="preserve">Bachelor of science in accountancy; </t>
  </si>
  <si>
    <t>Erlynda</t>
  </si>
  <si>
    <t xml:space="preserve">Erlynda A. Bueno; </t>
  </si>
  <si>
    <t xml:space="preserve">09128838784; </t>
  </si>
  <si>
    <t xml:space="preserve">Angela Butron; Angela Butron; </t>
  </si>
  <si>
    <t xml:space="preserve">Customer service representative; Customer service representative; </t>
  </si>
  <si>
    <t xml:space="preserve">5th year 1st sem, ncce, average comms(Raffy.Sangco@vxi.com); For OV CEN XOOM IP LITE BGI; P ID; P SRP; 5th year 1st sem, ncce, average comms(Raffy.Sangco@vxi.com); </t>
  </si>
  <si>
    <t>9;30 AM</t>
  </si>
  <si>
    <t>starter; college graduate; vernacular slips, gramar lapses, hevay fillers, stuttering</t>
  </si>
  <si>
    <t>Natalio</t>
  </si>
  <si>
    <t>Shara Mariz</t>
  </si>
  <si>
    <t>shara.natalio@gmail.com</t>
  </si>
  <si>
    <t>Sedrick Mark Natalio</t>
  </si>
  <si>
    <t>Jollibee SM North-Annex</t>
  </si>
  <si>
    <t xml:space="preserve">starter; college graduate; vernacular slips, grammar lapses, incorrect tenses; </t>
  </si>
  <si>
    <t>Marighel</t>
  </si>
  <si>
    <t>shelmarie_017@yahoo.com</t>
  </si>
  <si>
    <t>Kenedy Clemente</t>
  </si>
  <si>
    <t xml:space="preserve">sh2; college graduate; average comms, grammar lapses, inocrrect tenses, fillers; 7 mos cce in Convergys for DTV (Tecch/Sales) RFL: needed to go to Manila; 6 mos exp in Mcdonalds as kitchen crew RFL: finished school; 6 mos exp in Jollibee as Cashier RFL: went back to school; </t>
  </si>
  <si>
    <t>Omoy</t>
  </si>
  <si>
    <t>johnmichaelomoy1@yahoo.com</t>
  </si>
  <si>
    <t>Jessica Omoy</t>
  </si>
  <si>
    <t>7/7/2018 1:31:56 PM</t>
  </si>
  <si>
    <t>omoy</t>
  </si>
  <si>
    <t>john michael</t>
  </si>
  <si>
    <t>manalo</t>
  </si>
  <si>
    <t>299315</t>
  </si>
  <si>
    <t>morong,bataan</t>
  </si>
  <si>
    <t>nagbalayong</t>
  </si>
  <si>
    <t>05/03/1996</t>
  </si>
  <si>
    <t>fillipino</t>
  </si>
  <si>
    <t>09386436826</t>
  </si>
  <si>
    <t>0240033918</t>
  </si>
  <si>
    <t>07051341285</t>
  </si>
  <si>
    <t>121184008581</t>
  </si>
  <si>
    <t>johnmichaelomoy</t>
  </si>
  <si>
    <t>26k</t>
  </si>
  <si>
    <t xml:space="preserve">lyceum of subic bay; </t>
  </si>
  <si>
    <t xml:space="preserve">subic bay freeport zone; </t>
  </si>
  <si>
    <t xml:space="preserve">criminology; </t>
  </si>
  <si>
    <t xml:space="preserve">convergys; </t>
  </si>
  <si>
    <t xml:space="preserve">clark pampanga; </t>
  </si>
  <si>
    <t xml:space="preserve">directv; </t>
  </si>
  <si>
    <t xml:space="preserve">10/02/2017; </t>
  </si>
  <si>
    <t>jessica</t>
  </si>
  <si>
    <t xml:space="preserve">jessica omoy; </t>
  </si>
  <si>
    <t xml:space="preserve">09474325845; </t>
  </si>
  <si>
    <t xml:space="preserve">marian macapagal; vergel malit; </t>
  </si>
  <si>
    <t xml:space="preserve">; agent; </t>
  </si>
  <si>
    <t xml:space="preserve">lazada; convergys; </t>
  </si>
  <si>
    <t xml:space="preserve">09301802865; 09369694946; </t>
  </si>
  <si>
    <t>sh2; college graduate; good comms with minor grammar lapses; not amenable to working on weekends</t>
  </si>
  <si>
    <t>Yap</t>
  </si>
  <si>
    <t>Paul Raymund</t>
  </si>
  <si>
    <t>Jumoc</t>
  </si>
  <si>
    <t>paulraymundyap@gmail.com</t>
  </si>
  <si>
    <t>Maria Fe Yap</t>
  </si>
  <si>
    <t>sh3; at least 2 yrs undergrad; average comms, grammar lapses, incorrect tenses; 17 mos cce in alorica for Comcast NED (Tech/Upselling) RFL: Proximity, 3 hours of travel time</t>
  </si>
  <si>
    <t>Rejuso</t>
  </si>
  <si>
    <t>Sahara</t>
  </si>
  <si>
    <t>Quintal</t>
  </si>
  <si>
    <t>sam_rejuso@yahoo.com</t>
  </si>
  <si>
    <t>Princess Rejuso</t>
  </si>
  <si>
    <t>sh3; at least 2 yrs undergrad; good comms with minor grammar lapses; 72 mos cce in One world connection for ATT WAC (csr/sales/tech), Verizon (csr/tech/sales) and Samsung (Tech) RFL: site will relocate in Taguig</t>
  </si>
  <si>
    <t>koko.blietzenn13@gmail.com</t>
  </si>
  <si>
    <t>Lydia Carino</t>
  </si>
  <si>
    <t>ATT WAC, Verizon, Samsung</t>
  </si>
  <si>
    <t>7/7/2018 2:05:22 PM</t>
  </si>
  <si>
    <t>299321</t>
  </si>
  <si>
    <t>B7 L8 Date Palm St. Whispering Palms Subdivision Llano Caloocan CIty</t>
  </si>
  <si>
    <t>02/14/1991</t>
  </si>
  <si>
    <t>09236414524</t>
  </si>
  <si>
    <t>Lettuce Villaflor</t>
  </si>
  <si>
    <t>any post will be okay even for TSR/SALES? and others</t>
  </si>
  <si>
    <t>Jenmar Espina</t>
  </si>
  <si>
    <t xml:space="preserve">Monumento Caloocan; </t>
  </si>
  <si>
    <t xml:space="preserve">Med; </t>
  </si>
  <si>
    <t xml:space="preserve">06/01/2010; </t>
  </si>
  <si>
    <t xml:space="preserve">One World Connection; </t>
  </si>
  <si>
    <t xml:space="preserve">N/a; </t>
  </si>
  <si>
    <t xml:space="preserve">ATT/SAMSUNG/CARLSON/Q.A Post work; </t>
  </si>
  <si>
    <t xml:space="preserve">02/15/2010; </t>
  </si>
  <si>
    <t xml:space="preserve">32000; </t>
  </si>
  <si>
    <t xml:space="preserve">5000; </t>
  </si>
  <si>
    <t>Lydia</t>
  </si>
  <si>
    <t xml:space="preserve">Lydia Carino; </t>
  </si>
  <si>
    <t xml:space="preserve">09074085486; </t>
  </si>
  <si>
    <t xml:space="preserve">Hannah Villaflor; Jenmar Espina; </t>
  </si>
  <si>
    <t xml:space="preserve">technical rep; CSR; </t>
  </si>
  <si>
    <t xml:space="preserve">World of Hope; VXI; </t>
  </si>
  <si>
    <t xml:space="preserve">091992222222; 09151312329; </t>
  </si>
  <si>
    <t>sh2; at least 2 yrs undergrad; average comms, grammar lapses, active listening; 8 mos cce in Trinocular Contact Solution for healthcare account (Outbound Sales) RFL: client wanted to pull out the accouny</t>
  </si>
  <si>
    <t>Jhucel Rebiel</t>
  </si>
  <si>
    <t>thebiel@yahoo.com.ph</t>
  </si>
  <si>
    <t>Belinda F. Bueno</t>
  </si>
  <si>
    <t>7/7/2018 2:01:08 PM</t>
  </si>
  <si>
    <t>299322</t>
  </si>
  <si>
    <t>Blk 11 Lt 17 Carnauba St Whispering Palm Subd. Llano Rd. Barangay 167 Caloocan City</t>
  </si>
  <si>
    <t>11/24/1999</t>
  </si>
  <si>
    <t>09545654645</t>
  </si>
  <si>
    <t>4568781</t>
  </si>
  <si>
    <t>Thebhiel@yahoo.com.ph</t>
  </si>
  <si>
    <t xml:space="preserve">N/a </t>
  </si>
  <si>
    <t>Rebiel Bueno</t>
  </si>
  <si>
    <t>N.a</t>
  </si>
  <si>
    <t>Any Position</t>
  </si>
  <si>
    <t xml:space="preserve">Ermita, Manila; </t>
  </si>
  <si>
    <t xml:space="preserve">BT-Cet ; </t>
  </si>
  <si>
    <t xml:space="preserve">Trinocular Solutions; </t>
  </si>
  <si>
    <t xml:space="preserve">10/03/2017; </t>
  </si>
  <si>
    <t>Belinda</t>
  </si>
  <si>
    <t>Palmos</t>
  </si>
  <si>
    <t xml:space="preserve">Belinda Bueno; </t>
  </si>
  <si>
    <t xml:space="preserve">983-83-16; </t>
  </si>
  <si>
    <t xml:space="preserve">Junrie Villabeto; Jenmar Espina; </t>
  </si>
  <si>
    <t xml:space="preserve">Assistant Engineer; CSR; </t>
  </si>
  <si>
    <t xml:space="preserve">Vulture Enterprise; VXI; </t>
  </si>
  <si>
    <t xml:space="preserve">09382882514; 09153102329; </t>
  </si>
  <si>
    <t>starter; college graduate; grammar lapses, poor sentence contruction, vernacular slips</t>
  </si>
  <si>
    <t>Gaguhas</t>
  </si>
  <si>
    <t>Vy-vyen</t>
  </si>
  <si>
    <t>Datul</t>
  </si>
  <si>
    <t>vyengaguhas13@gmail.com</t>
  </si>
  <si>
    <t>Remedios Gaguhas</t>
  </si>
  <si>
    <t>sh3; at least 2 yrs undergrad; good comms with minor grammar lapses; 24 mos cce in sitel for HP Printers (Tech/Sales) RFL: salary disputes; 21 mos cce in Convergys for Time Warner (Tech/Sales) RFL: family issues, went back to province to manage their farm; 5 mos exp in Pacific Hub for Jollibee order taking RFL: salary disputes; lied about his application, does not want to admit that he signed a JO in SWW before; failed, approved by Wynton</t>
  </si>
  <si>
    <t>Pertos</t>
  </si>
  <si>
    <t>albert Limnuel</t>
  </si>
  <si>
    <t>Didde</t>
  </si>
  <si>
    <t>albertipertos@gmail.com</t>
  </si>
  <si>
    <t>Lilia D. Pertos</t>
  </si>
  <si>
    <t>HP Printers, Time Warner</t>
  </si>
  <si>
    <t>adapter; college graduate; grammar lapses, stuttering, incorrect tenses, heavy fillers</t>
  </si>
  <si>
    <t>Dalabajan</t>
  </si>
  <si>
    <t>Despabiladeras</t>
  </si>
  <si>
    <t>despaniladerasdaisy@gmail.com</t>
  </si>
  <si>
    <t>Joy D. Gran</t>
  </si>
  <si>
    <t>adapter; college graduate; comprehension issues, poor sentence construction, stuttering, answers are not related to the questions</t>
  </si>
  <si>
    <t>Cate</t>
  </si>
  <si>
    <t>Castañeda</t>
  </si>
  <si>
    <t>zenaidacate@gmail.com</t>
  </si>
  <si>
    <t>Ruth Grace Cate</t>
  </si>
  <si>
    <t>sh3; at least 2 yrs undergrad; good comms with minor grammar lapses; 18 mos cce in cognizant for healthcare (CSR) RFL: proximity, 3 hours of travel time; 6 mos cce in sitel for airline account (CSR/SaleS) RFL: proximity, 3 hours travel time</t>
  </si>
  <si>
    <t>Patrick</t>
  </si>
  <si>
    <t>Espique</t>
  </si>
  <si>
    <t>tetrock_134@gmail.com</t>
  </si>
  <si>
    <t>Cherry Cebujano</t>
  </si>
  <si>
    <t>healthcare, Airline</t>
  </si>
  <si>
    <t>starter; college graduate; stuttering, grammar lapses, incorrect tense, heavy fillers</t>
  </si>
  <si>
    <t>Lumontad</t>
  </si>
  <si>
    <t>Rosanne Amabelle Lily</t>
  </si>
  <si>
    <t>Amonares</t>
  </si>
  <si>
    <t>Rosannelumontad40@gmail.com</t>
  </si>
  <si>
    <t>Armantado Lumontad</t>
  </si>
  <si>
    <t>sh3; college graduate; good comms with minor grammar lapses; 18 mos cce in Learn ti Trade for Forest Trading (Financial) RFL: end of contract; 6 mos cce in Intelenet for Barclays (Financial) RFL: end of contract; 18 mos cce in Telus for Sprint (CSR/tech/SaleS0 RFL: account was dissolved; 36 mos cce in Proximity offshore/RothChild for sales business to business account  RFL: no benefits</t>
  </si>
  <si>
    <t>Jospeh Christian</t>
  </si>
  <si>
    <t>Mojica</t>
  </si>
  <si>
    <t>josephyumul14@gmail,com</t>
  </si>
  <si>
    <t>Norma Yumul</t>
  </si>
  <si>
    <t>Forest Trading, Barclay, Sprint, Business to business</t>
  </si>
  <si>
    <t>7/7/2018 6:01:43 PM</t>
  </si>
  <si>
    <t>Joseph Christian</t>
  </si>
  <si>
    <t>299338</t>
  </si>
  <si>
    <t xml:space="preserve">#38b capillan street S.F.D.M. Quezon City </t>
  </si>
  <si>
    <t xml:space="preserve">#38b Capillan Street S.F.D.M. Quezon City </t>
  </si>
  <si>
    <t>09661928951</t>
  </si>
  <si>
    <t>josephyumul14@gmail.com</t>
  </si>
  <si>
    <t xml:space="preserve">Maricris </t>
  </si>
  <si>
    <t xml:space="preserve">Far Eastern University ; </t>
  </si>
  <si>
    <t xml:space="preserve">Recto Manila ; </t>
  </si>
  <si>
    <t xml:space="preserve">BS HRM ; </t>
  </si>
  <si>
    <t xml:space="preserve">03/14/2011; </t>
  </si>
  <si>
    <t xml:space="preserve">Learn To Trade Phil.; Intelenet Global Service ; Telus intl. Phil. ; Iproximity Offshore Inc.; </t>
  </si>
  <si>
    <t xml:space="preserve">BGC, Taguig ; Mckinley Hill Taguig City ; Taguig City ; Makati City ; </t>
  </si>
  <si>
    <t xml:space="preserve">Financial; Financial; Customer Service; Sales; </t>
  </si>
  <si>
    <t xml:space="preserve">01/16/2017; 08/15/2016; 02/16/2015; 01/09/2012; </t>
  </si>
  <si>
    <t xml:space="preserve">06/30/2018; 01/13/2017; 08/22/2016; 01/16/2015; </t>
  </si>
  <si>
    <t xml:space="preserve">End of Contract; Seasonal Acount; End of Contract; Account Pulled Out; </t>
  </si>
  <si>
    <t xml:space="preserve">Mojica </t>
  </si>
  <si>
    <t xml:space="preserve">Norma </t>
  </si>
  <si>
    <t xml:space="preserve">Cadaba </t>
  </si>
  <si>
    <t xml:space="preserve">Norma Yumul ; </t>
  </si>
  <si>
    <t xml:space="preserve">09152904328; </t>
  </si>
  <si>
    <t xml:space="preserve">sh1; college graduate; average comms, grammar lapses, fillers; looking for a chat support; </t>
  </si>
  <si>
    <t>Arit</t>
  </si>
  <si>
    <t>jasonjr.arit@gmail.com</t>
  </si>
  <si>
    <t>Norma Morales</t>
  </si>
  <si>
    <t>starter; college graduate; grammar lapses, fillers, incorrect tenses, awkward pauses</t>
  </si>
  <si>
    <t>alyssamagat06@gmail.com</t>
  </si>
  <si>
    <t>starter; college graduate; poor sentence construction, speaks in filipino, cannot express herself well</t>
  </si>
  <si>
    <t>Caserez</t>
  </si>
  <si>
    <t>Bago</t>
  </si>
  <si>
    <t>reynalyncaserez@gmail.com</t>
  </si>
  <si>
    <t>Alice Caserez</t>
  </si>
  <si>
    <t>:5:00 PM</t>
  </si>
  <si>
    <t>starter; college graduate; average comms, fillers, stuttering, grammar lapses; shows willingness and excitement with the role</t>
  </si>
  <si>
    <t>Pulga</t>
  </si>
  <si>
    <t>Acel Ann</t>
  </si>
  <si>
    <t>Belbes</t>
  </si>
  <si>
    <t>acelannpulgacengceng@gmail.com</t>
  </si>
  <si>
    <t>Bernadette Pulga</t>
  </si>
  <si>
    <t>7/7/2018 6:01:29 PM</t>
  </si>
  <si>
    <t>299340</t>
  </si>
  <si>
    <t>Panghulo Obando Bulacan</t>
  </si>
  <si>
    <t>Obando, Bulacan</t>
  </si>
  <si>
    <t>09554283307</t>
  </si>
  <si>
    <t>Ms. Ayeh</t>
  </si>
  <si>
    <t xml:space="preserve">Navotas Polytechnic College; </t>
  </si>
  <si>
    <t xml:space="preserve">Navotas City; </t>
  </si>
  <si>
    <t xml:space="preserve">Human Resource Management; </t>
  </si>
  <si>
    <t xml:space="preserve">04/19/2017; </t>
  </si>
  <si>
    <t xml:space="preserve">Bernadette Pulga; </t>
  </si>
  <si>
    <t xml:space="preserve">09752791026; </t>
  </si>
  <si>
    <t>WCCE; shifter 2; currently employed; available after 30 days; will render; OK comms; highly trainable;</t>
  </si>
  <si>
    <t>Hierco</t>
  </si>
  <si>
    <t>Azzy Gendelle</t>
  </si>
  <si>
    <t>Montañano</t>
  </si>
  <si>
    <t>+63 9364610383</t>
  </si>
  <si>
    <t>azzyhierco@gmail.com</t>
  </si>
  <si>
    <t>Julius Abanes</t>
  </si>
  <si>
    <t>WCCE; shifter 3; OK comms; highly trainable; willing to start asap; currently employed and rendering until July 29;</t>
  </si>
  <si>
    <t>Renoria</t>
  </si>
  <si>
    <t>Pamela Camille</t>
  </si>
  <si>
    <t>+63 9308728019</t>
  </si>
  <si>
    <t>pamrenoria028@gmail.com</t>
  </si>
  <si>
    <t>Rica Renoria</t>
  </si>
  <si>
    <t>not interested with the post; already employed</t>
  </si>
  <si>
    <t>Bulahan Jr</t>
  </si>
  <si>
    <t>Ranie</t>
  </si>
  <si>
    <t>kingjed28@yahoo.com</t>
  </si>
  <si>
    <t xml:space="preserve">not interested with the post; </t>
  </si>
  <si>
    <t>Vivar</t>
  </si>
  <si>
    <t>Maria Anna Patricia</t>
  </si>
  <si>
    <t>mapdvivar@gmail.com</t>
  </si>
  <si>
    <t xml:space="preserve">WCCE shifter 2; inconsistent answers in leaving previous companies; currently employed; did not resign yet; wants to leave because she was endorsed to a different LOB;was terminated twice due to failed nesting; eventually mentioned that she had history of PTB and it was her reason for leaving; </t>
  </si>
  <si>
    <t>Janica</t>
  </si>
  <si>
    <t>Ulangca</t>
  </si>
  <si>
    <t>+63 9558596255</t>
  </si>
  <si>
    <t>janicabananna@gmail.com</t>
  </si>
  <si>
    <t>Mary Jane Samson</t>
  </si>
  <si>
    <t>prefers dayshift account as recommended by doctor; left last company because of the scheduled; shifter 3;</t>
  </si>
  <si>
    <t>+63 9974379694</t>
  </si>
  <si>
    <t>helle27victoria@gmail.com</t>
  </si>
  <si>
    <t>Manato Victoria</t>
  </si>
  <si>
    <t>has 32 mos CCE;handled CSR,TSR and Sales; Ave comms; highly trainable; willing to be part of either QC or MOA site</t>
  </si>
  <si>
    <t xml:space="preserve">Dia </t>
  </si>
  <si>
    <t>Moses Paul</t>
  </si>
  <si>
    <t>Quiazon</t>
  </si>
  <si>
    <t>mosespaul.dia@yahoo.co</t>
  </si>
  <si>
    <t>lorizel Pama Dia</t>
  </si>
  <si>
    <t>12 mos. And above</t>
  </si>
  <si>
    <t>Kaiz Manalili</t>
  </si>
  <si>
    <t>kaiz Manalili</t>
  </si>
  <si>
    <t>7/8/2018 2:02:25 PM</t>
  </si>
  <si>
    <t>Dia</t>
  </si>
  <si>
    <t>299372</t>
  </si>
  <si>
    <t>27 purok 4b luzon avenue corner congressional avenue extension Q.C</t>
  </si>
  <si>
    <t xml:space="preserve">albay </t>
  </si>
  <si>
    <t>09955657731</t>
  </si>
  <si>
    <t>09065581163</t>
  </si>
  <si>
    <t>Mosespaul.Dia@yahoo.com</t>
  </si>
  <si>
    <t>Florenciano</t>
  </si>
  <si>
    <t xml:space="preserve">Lorizel P.Dia; </t>
  </si>
  <si>
    <t xml:space="preserve">09065581163; </t>
  </si>
  <si>
    <t xml:space="preserve">philip victor reyes; ; </t>
  </si>
  <si>
    <t xml:space="preserve">training manager; ; </t>
  </si>
  <si>
    <t xml:space="preserve">startek philippines; ; </t>
  </si>
  <si>
    <t xml:space="preserve">09771244490; ; </t>
  </si>
  <si>
    <t xml:space="preserve">Good for endorsement(Kaiz.Manalili@vxi.com); candidate has 32 mos CC exp. handled CSR,TSR and Sales ; Ave comms ; highly trainable(Kaiz.Manalili@vxi.com);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</si>
</sst>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h:mm\ AM/PM;@"/>
    <numFmt numFmtId="165" formatCode="[$-409]d\-mmm\-yy;@"/>
    <numFmt numFmtId="166" formatCode="[$-409]d\-mmm;@"/>
    <numFmt numFmtId="167" formatCode="h:mm\ \a"/>
    <numFmt numFmtId="168" formatCode="[$-3409]dd\-mmm\-yy;@"/>
  </numFmts>
  <fonts count="60" x14ac:knownFonts="1">
    <font>
      <sz val="11"/>
      <color theme="1"/>
      <name val="Calibri"/>
      <family val="2"/>
      <scheme val="minor"/>
    </font>
    <font>
      <sz val="11"/>
      <color theme="1"/>
      <name val="Calibri"/>
      <family val="2"/>
      <scheme val="minor"/>
    </font>
    <font>
      <sz val="11"/>
      <color rgb="FFFF0000"/>
      <name val="Calibri"/>
      <family val="2"/>
      <scheme val="minor"/>
    </font>
    <font>
      <b/>
      <sz val="10"/>
      <name val="Calibri"/>
      <family val="2"/>
      <scheme val="minor"/>
    </font>
    <font>
      <b/>
      <sz val="10"/>
      <color rgb="FFFFFFFF"/>
      <name val="Calibri"/>
      <family val="2"/>
      <scheme val="minor"/>
    </font>
    <font>
      <b/>
      <i/>
      <sz val="10"/>
      <name val="Calibri"/>
      <family val="2"/>
      <scheme val="minor"/>
    </font>
    <font>
      <b/>
      <sz val="10"/>
      <color theme="1"/>
      <name val="Calibri"/>
      <family val="2"/>
      <scheme val="minor"/>
    </font>
    <font>
      <b/>
      <sz val="10"/>
      <color indexed="8"/>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10"/>
      <color rgb="FF222222"/>
      <name val="Calibri"/>
      <family val="2"/>
      <scheme val="minor"/>
    </font>
    <font>
      <sz val="10"/>
      <color theme="1"/>
      <name val="Calibri"/>
      <family val="2"/>
    </font>
    <font>
      <sz val="10"/>
      <color rgb="FF000000"/>
      <name val="Calibri"/>
      <family val="2"/>
    </font>
    <font>
      <sz val="10"/>
      <name val="Calibri"/>
      <family val="2"/>
      <scheme val="minor"/>
    </font>
    <font>
      <sz val="10"/>
      <color rgb="FF565657"/>
      <name val="Arial"/>
      <family val="2"/>
    </font>
    <font>
      <sz val="9"/>
      <name val="Calibri"/>
      <family val="2"/>
      <scheme val="minor"/>
    </font>
    <font>
      <sz val="9"/>
      <name val="Arial"/>
      <family val="2"/>
    </font>
    <font>
      <sz val="10"/>
      <color rgb="FF000000"/>
      <name val="Calibri"/>
      <family val="2"/>
      <scheme val="minor"/>
    </font>
    <font>
      <b/>
      <sz val="10"/>
      <color rgb="FF565657"/>
      <name val="Arial"/>
      <family val="2"/>
    </font>
    <font>
      <sz val="9"/>
      <color rgb="FF565657"/>
      <name val="Arial"/>
      <family val="2"/>
    </font>
    <font>
      <sz val="8"/>
      <color rgb="FF565657"/>
      <name val="Arial"/>
      <family val="2"/>
    </font>
    <font>
      <sz val="11"/>
      <color rgb="FF565657"/>
      <name val="Arial"/>
      <family val="2"/>
    </font>
    <font>
      <b/>
      <sz val="8"/>
      <color rgb="FF000000"/>
      <name val="Tahoma"/>
      <family val="2"/>
    </font>
    <font>
      <sz val="8"/>
      <color rgb="FF000000"/>
      <name val="Tahoma"/>
      <family val="2"/>
    </font>
    <font>
      <sz val="11"/>
      <color rgb="FF000000"/>
      <name val="Calibri"/>
      <family val="2"/>
      <scheme val="minor"/>
    </font>
    <font>
      <sz val="11"/>
      <name val="Calibri"/>
      <family val="2"/>
      <scheme val="minor"/>
    </font>
    <font>
      <sz val="11"/>
      <color theme="1"/>
      <name val="Arial"/>
      <family val="2"/>
    </font>
    <font>
      <u/>
      <sz val="11"/>
      <color indexed="4"/>
      <name val="Calibri"/>
      <family val="2"/>
      <scheme val="minor"/>
    </font>
    <font>
      <sz val="10"/>
      <color rgb="FF000000"/>
      <name val="Calibri Light"/>
      <family val="2"/>
    </font>
    <font>
      <b/>
      <sz val="11"/>
      <name val="Calibri"/>
      <family val="2"/>
      <scheme val="minor"/>
    </font>
    <font>
      <sz val="11"/>
      <color rgb="FF000000"/>
      <name val="Calibri"/>
      <family val="2"/>
    </font>
    <font>
      <b/>
      <sz val="11"/>
      <name val="Calibri"/>
      <family val="2"/>
    </font>
    <font>
      <u/>
      <sz val="11"/>
      <color indexed="4"/>
      <name val="Calibri"/>
      <family val="2"/>
    </font>
    <font>
      <sz val="11"/>
      <name val="Calibri"/>
      <family val="2"/>
    </font>
    <font>
      <sz val="11"/>
      <color theme="1"/>
      <name val="Cambria"/>
      <family val="2"/>
      <scheme val="major"/>
    </font>
    <font>
      <sz val="10"/>
      <name val="Arial"/>
      <family val="2"/>
      <charset val="1"/>
    </font>
    <font>
      <sz val="10"/>
      <color rgb="FFFF0000"/>
      <name val="Calibri"/>
      <family val="2"/>
      <scheme val="minor"/>
    </font>
    <font>
      <sz val="10"/>
      <color rgb="FFFF0000"/>
      <name val="Calibri"/>
      <family val="2"/>
    </font>
    <font>
      <u/>
      <sz val="10"/>
      <color theme="10"/>
      <name val="Arial"/>
      <family val="2"/>
      <charset val="1"/>
    </font>
    <font>
      <b/>
      <sz val="10"/>
      <name val="Calibri"/>
      <family val="2"/>
    </font>
    <font>
      <b/>
      <sz val="10"/>
      <color rgb="FFFFFFFF"/>
      <name val="Calibri"/>
      <family val="2"/>
    </font>
    <font>
      <sz val="10"/>
      <color rgb="FF333333"/>
      <name val="Calibri"/>
      <family val="2"/>
      <scheme val="minor"/>
    </font>
    <font>
      <sz val="10"/>
      <name val="Calibri"/>
      <family val="2"/>
    </font>
    <font>
      <u/>
      <sz val="10"/>
      <color rgb="FF0563C1"/>
      <name val="Calibri"/>
      <family val="2"/>
    </font>
    <font>
      <i/>
      <sz val="10"/>
      <name val="Calibri"/>
      <family val="2"/>
    </font>
    <font>
      <sz val="10"/>
      <name val="Arial"/>
      <family val="2"/>
    </font>
    <font>
      <b/>
      <sz val="8"/>
      <color indexed="81"/>
      <name val="Tahoma"/>
      <family val="2"/>
    </font>
    <font>
      <b/>
      <sz val="10"/>
      <color rgb="FFFFC000"/>
      <name val="Calibri"/>
      <family val="2"/>
      <scheme val="minor"/>
    </font>
    <font>
      <u/>
      <sz val="10"/>
      <color theme="1"/>
      <name val="Calibri"/>
      <family val="2"/>
      <scheme val="minor"/>
    </font>
    <font>
      <sz val="10"/>
      <color theme="0"/>
      <name val="Calibri"/>
      <family val="2"/>
      <scheme val="minor"/>
    </font>
    <font>
      <sz val="10"/>
      <color theme="10"/>
      <name val="Calibri"/>
      <family val="2"/>
      <scheme val="minor"/>
    </font>
    <font>
      <i/>
      <sz val="10"/>
      <name val="Calibri"/>
      <family val="2"/>
      <scheme val="minor"/>
    </font>
    <font>
      <u/>
      <sz val="10"/>
      <color rgb="FF0563C1"/>
      <name val="Calibri"/>
      <family val="2"/>
      <scheme val="minor"/>
    </font>
    <font>
      <b/>
      <sz val="10"/>
      <color theme="0"/>
      <name val="Calibri"/>
      <family val="2"/>
      <scheme val="minor"/>
    </font>
    <font>
      <u/>
      <sz val="10"/>
      <color rgb="FF0070C0"/>
      <name val="Calibri"/>
      <family val="2"/>
      <scheme val="minor"/>
    </font>
    <font>
      <sz val="10"/>
      <color rgb="FF565657"/>
      <name val="Calibri"/>
      <family val="2"/>
      <scheme val="minor"/>
    </font>
    <font>
      <sz val="10"/>
      <color rgb="FF444444"/>
      <name val="Calibri"/>
      <family val="2"/>
      <scheme val="minor"/>
    </font>
    <font>
      <sz val="10"/>
      <color rgb="FF0563C1"/>
      <name val="Calibri"/>
      <family val="2"/>
      <scheme val="minor"/>
    </font>
    <font>
      <sz val="10"/>
      <color theme="2" tint="-0.89999084444715716"/>
      <name val="Calibri"/>
      <family val="2"/>
      <scheme val="minor"/>
    </font>
  </fonts>
  <fills count="27">
    <fill>
      <patternFill patternType="none"/>
    </fill>
    <fill>
      <patternFill patternType="gray125"/>
    </fill>
    <fill>
      <patternFill patternType="solid">
        <fgColor rgb="FFFFE699"/>
        <bgColor rgb="FF000000"/>
      </patternFill>
    </fill>
    <fill>
      <patternFill patternType="solid">
        <fgColor rgb="FFFFF2CC"/>
        <bgColor rgb="FF000000"/>
      </patternFill>
    </fill>
    <fill>
      <patternFill patternType="solid">
        <fgColor rgb="FF1F4E78"/>
        <bgColor rgb="FF000000"/>
      </patternFill>
    </fill>
    <fill>
      <patternFill patternType="solid">
        <fgColor rgb="FFBDD7EE"/>
        <bgColor rgb="FF000000"/>
      </patternFill>
    </fill>
    <fill>
      <patternFill patternType="solid">
        <fgColor rgb="FFFFD966"/>
        <bgColor rgb="FF000000"/>
      </patternFill>
    </fill>
    <fill>
      <patternFill patternType="solid">
        <fgColor theme="5" tint="0.59999389629810485"/>
        <bgColor indexed="64"/>
      </patternFill>
    </fill>
    <fill>
      <patternFill patternType="solid">
        <fgColor indexed="26"/>
        <bgColor indexed="64"/>
      </patternFill>
    </fill>
    <fill>
      <patternFill patternType="solid">
        <fgColor indexed="31"/>
        <bgColor indexed="64"/>
      </patternFill>
    </fill>
    <fill>
      <patternFill patternType="solid">
        <fgColor indexed="44"/>
        <bgColor indexed="64"/>
      </patternFill>
    </fill>
    <fill>
      <patternFill patternType="solid">
        <fgColor indexed="24"/>
        <bgColor indexed="64"/>
      </patternFill>
    </fill>
    <fill>
      <patternFill patternType="solid">
        <fgColor indexed="40"/>
        <bgColor indexed="64"/>
      </patternFill>
    </fill>
    <fill>
      <patternFill patternType="solid">
        <fgColor indexed="42"/>
        <bgColor indexed="64"/>
      </patternFill>
    </fill>
    <fill>
      <patternFill patternType="solid">
        <fgColor indexed="29"/>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CC99FF"/>
        <bgColor indexed="64"/>
      </patternFill>
    </fill>
    <fill>
      <patternFill patternType="solid">
        <fgColor theme="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5F5F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top style="medium">
        <color rgb="FFDDDDDD"/>
      </top>
      <bottom/>
      <diagonal/>
    </border>
    <border>
      <left/>
      <right/>
      <top/>
      <bottom style="medium">
        <color indexed="64"/>
      </bottom>
      <diagonal/>
    </border>
    <border>
      <left/>
      <right style="thin">
        <color indexed="64"/>
      </right>
      <top style="thin">
        <color indexed="64"/>
      </top>
      <bottom style="thin">
        <color indexed="64"/>
      </bottom>
      <diagonal/>
    </border>
  </borders>
  <cellStyleXfs count="12">
    <xf numFmtId="0" fontId="0" fillId="0" borderId="0"/>
    <xf numFmtId="0" fontId="9" fillId="0" borderId="0" applyNumberFormat="0" applyFill="0" applyBorder="0" applyAlignment="0" applyProtection="0"/>
    <xf numFmtId="0" fontId="27" fillId="0" borderId="0"/>
    <xf numFmtId="0" fontId="34" fillId="0" borderId="0" applyBorder="0">
      <alignment vertical="center"/>
    </xf>
    <xf numFmtId="0" fontId="9" fillId="0" borderId="0" applyNumberFormat="0" applyFill="0" applyBorder="0" applyAlignment="0" applyProtection="0"/>
    <xf numFmtId="0" fontId="36" fillId="0" borderId="0" applyBorder="0">
      <protection locked="0"/>
    </xf>
    <xf numFmtId="0" fontId="36" fillId="0" borderId="0" applyBorder="0">
      <protection locked="0"/>
    </xf>
    <xf numFmtId="0" fontId="39" fillId="0" borderId="0" applyNumberFormat="0" applyFill="0" applyBorder="0" applyAlignment="0" applyProtection="0">
      <protection locked="0"/>
    </xf>
    <xf numFmtId="0" fontId="46" fillId="0" borderId="0"/>
    <xf numFmtId="0" fontId="8" fillId="0" borderId="0"/>
    <xf numFmtId="0" fontId="46" fillId="0" borderId="0"/>
    <xf numFmtId="0" fontId="1" fillId="0" borderId="0"/>
  </cellStyleXfs>
  <cellXfs count="577">
    <xf numFmtId="0" fontId="0" fillId="0" borderId="0" xfId="0"/>
    <xf numFmtId="0" fontId="3" fillId="2" borderId="1" xfId="0" applyNumberFormat="1" applyFont="1" applyFill="1" applyBorder="1" applyAlignment="1" applyProtection="1">
      <alignment horizontal="center" vertical="center" wrapText="1"/>
      <protection locked="0"/>
    </xf>
    <xf numFmtId="164" fontId="3" fillId="3" borderId="1" xfId="0" applyNumberFormat="1" applyFont="1" applyFill="1" applyBorder="1" applyAlignment="1" applyProtection="1">
      <alignment horizontal="center" vertical="center" wrapText="1"/>
      <protection locked="0"/>
    </xf>
    <xf numFmtId="0" fontId="4" fillId="4" borderId="1" xfId="0" applyNumberFormat="1" applyFont="1" applyFill="1" applyBorder="1" applyAlignment="1" applyProtection="1">
      <alignment horizontal="center" vertical="center" wrapText="1"/>
    </xf>
    <xf numFmtId="165" fontId="3" fillId="3" borderId="1" xfId="0" applyNumberFormat="1" applyFont="1" applyFill="1" applyBorder="1" applyAlignment="1" applyProtection="1">
      <alignment horizontal="center" vertical="center" wrapText="1"/>
      <protection locked="0"/>
    </xf>
    <xf numFmtId="165" fontId="3" fillId="2" borderId="1" xfId="0" applyNumberFormat="1" applyFont="1" applyFill="1" applyBorder="1" applyAlignment="1" applyProtection="1">
      <alignment horizontal="center" vertical="center" wrapText="1"/>
      <protection locked="0"/>
    </xf>
    <xf numFmtId="0" fontId="3" fillId="2" borderId="1" xfId="0" applyNumberFormat="1" applyFont="1" applyFill="1" applyBorder="1" applyAlignment="1" applyProtection="1">
      <alignment horizontal="center" vertical="center" wrapText="1"/>
    </xf>
    <xf numFmtId="165" fontId="3" fillId="3" borderId="1" xfId="0" applyNumberFormat="1" applyFont="1" applyFill="1" applyBorder="1" applyAlignment="1">
      <alignment horizontal="center" vertical="center" wrapText="1"/>
    </xf>
    <xf numFmtId="9" fontId="3" fillId="3" borderId="1" xfId="0" applyNumberFormat="1" applyFont="1" applyFill="1" applyBorder="1" applyAlignment="1" applyProtection="1">
      <alignment vertical="center" wrapText="1"/>
      <protection locked="0"/>
    </xf>
    <xf numFmtId="0" fontId="4" fillId="4" borderId="1" xfId="0" applyNumberFormat="1" applyFont="1" applyFill="1" applyBorder="1" applyAlignment="1">
      <alignment horizontal="center" vertical="center" wrapText="1"/>
    </xf>
    <xf numFmtId="0" fontId="4" fillId="4"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3" fillId="2" borderId="1" xfId="0" applyNumberFormat="1" applyFont="1" applyFill="1" applyBorder="1" applyAlignment="1">
      <alignment horizontal="center" vertical="center" wrapText="1"/>
    </xf>
    <xf numFmtId="164" fontId="3" fillId="2" borderId="1" xfId="0" applyNumberFormat="1" applyFont="1" applyFill="1" applyBorder="1" applyAlignment="1" applyProtection="1">
      <alignment horizontal="center" vertical="center" wrapText="1"/>
      <protection locked="0"/>
    </xf>
    <xf numFmtId="0" fontId="3" fillId="2" borderId="1" xfId="0" applyFont="1" applyFill="1" applyBorder="1" applyAlignment="1" applyProtection="1">
      <alignment horizontal="center" vertical="center" wrapText="1"/>
      <protection locked="0"/>
    </xf>
    <xf numFmtId="0" fontId="4" fillId="4" borderId="1" xfId="0" applyFont="1" applyFill="1" applyBorder="1" applyAlignment="1" applyProtection="1">
      <alignment horizontal="center" vertical="center" wrapText="1"/>
      <protection locked="0"/>
    </xf>
    <xf numFmtId="0" fontId="3" fillId="5" borderId="1" xfId="0" applyFont="1" applyFill="1" applyBorder="1" applyAlignment="1" applyProtection="1">
      <alignment horizontal="center" vertical="center" wrapText="1"/>
      <protection locked="0"/>
    </xf>
    <xf numFmtId="0" fontId="3" fillId="6" borderId="1" xfId="0" applyFont="1" applyFill="1" applyBorder="1" applyAlignment="1" applyProtection="1">
      <alignment horizontal="center" vertical="center" wrapText="1"/>
      <protection locked="0"/>
    </xf>
    <xf numFmtId="0" fontId="5" fillId="5" borderId="1"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6" fillId="7" borderId="1" xfId="0" applyFont="1" applyFill="1" applyBorder="1" applyAlignment="1">
      <alignment horizontal="center" vertical="center"/>
    </xf>
    <xf numFmtId="0" fontId="7" fillId="8" borderId="1" xfId="0" applyNumberFormat="1" applyFont="1" applyFill="1" applyBorder="1" applyAlignment="1" applyProtection="1">
      <alignment horizontal="center" vertical="center" wrapText="1"/>
    </xf>
    <xf numFmtId="0" fontId="7" fillId="0" borderId="1" xfId="0" applyNumberFormat="1" applyFont="1" applyFill="1" applyBorder="1" applyAlignment="1" applyProtection="1">
      <alignment horizontal="center" vertical="center" wrapText="1"/>
    </xf>
    <xf numFmtId="0" fontId="7" fillId="9" borderId="1" xfId="0" applyNumberFormat="1" applyFont="1" applyFill="1" applyBorder="1" applyAlignment="1" applyProtection="1">
      <alignment horizontal="center" vertical="center" wrapText="1"/>
    </xf>
    <xf numFmtId="0" fontId="7" fillId="10" borderId="1" xfId="0" applyNumberFormat="1" applyFont="1" applyFill="1" applyBorder="1" applyAlignment="1" applyProtection="1">
      <alignment horizontal="center" vertical="center" wrapText="1"/>
    </xf>
    <xf numFmtId="0" fontId="7" fillId="11" borderId="1" xfId="0" applyNumberFormat="1" applyFont="1" applyFill="1" applyBorder="1" applyAlignment="1" applyProtection="1">
      <alignment horizontal="center" vertical="center" wrapText="1"/>
    </xf>
    <xf numFmtId="0" fontId="7" fillId="12" borderId="1" xfId="0" applyNumberFormat="1" applyFont="1" applyFill="1" applyBorder="1" applyAlignment="1" applyProtection="1">
      <alignment horizontal="center" vertical="center" wrapText="1"/>
    </xf>
    <xf numFmtId="0" fontId="7" fillId="13" borderId="1" xfId="0" applyNumberFormat="1" applyFont="1" applyFill="1" applyBorder="1" applyAlignment="1" applyProtection="1">
      <alignment horizontal="center" vertical="center" wrapText="1"/>
    </xf>
    <xf numFmtId="0" fontId="7" fillId="14" borderId="1" xfId="0" applyNumberFormat="1" applyFont="1" applyFill="1" applyBorder="1" applyAlignment="1" applyProtection="1">
      <alignment horizontal="center" vertical="center" wrapText="1"/>
    </xf>
    <xf numFmtId="0" fontId="8" fillId="0" borderId="0" xfId="0" applyFont="1" applyAlignment="1">
      <alignment horizontal="center"/>
    </xf>
    <xf numFmtId="18" fontId="8" fillId="0" borderId="0" xfId="0" applyNumberFormat="1" applyFont="1" applyAlignment="1">
      <alignment horizontal="center"/>
    </xf>
    <xf numFmtId="14" fontId="8" fillId="0" borderId="0" xfId="0" applyNumberFormat="1" applyFont="1" applyAlignment="1">
      <alignment horizontal="center"/>
    </xf>
    <xf numFmtId="0" fontId="8" fillId="0" borderId="0" xfId="0" applyFont="1" applyAlignment="1">
      <alignment horizontal="center" vertical="center"/>
    </xf>
    <xf numFmtId="0" fontId="8" fillId="0" borderId="0" xfId="0" applyFont="1" applyAlignment="1"/>
    <xf numFmtId="0" fontId="10" fillId="0" borderId="0" xfId="1" applyFont="1" applyAlignment="1">
      <alignment horizontal="center"/>
    </xf>
    <xf numFmtId="0" fontId="8" fillId="0" borderId="0" xfId="0" applyFont="1" applyFill="1" applyBorder="1" applyAlignment="1">
      <alignment horizontal="center"/>
    </xf>
    <xf numFmtId="20" fontId="8" fillId="0" borderId="0" xfId="0" applyNumberFormat="1" applyFont="1" applyAlignment="1">
      <alignment horizontal="center"/>
    </xf>
    <xf numFmtId="0" fontId="8" fillId="0" borderId="0" xfId="0" applyFont="1" applyFill="1" applyBorder="1" applyAlignment="1"/>
    <xf numFmtId="0" fontId="10" fillId="0" borderId="0" xfId="1" applyFont="1" applyFill="1" applyBorder="1" applyAlignment="1">
      <alignment horizontal="center"/>
    </xf>
    <xf numFmtId="0" fontId="11" fillId="0" borderId="0" xfId="0" applyFont="1" applyAlignment="1">
      <alignment horizontal="center"/>
    </xf>
    <xf numFmtId="0" fontId="8" fillId="15" borderId="0" xfId="0" applyFont="1" applyFill="1" applyAlignment="1">
      <alignment horizontal="center"/>
    </xf>
    <xf numFmtId="0" fontId="9" fillId="0" borderId="0" xfId="1" applyAlignment="1">
      <alignment horizontal="center"/>
    </xf>
    <xf numFmtId="0" fontId="8" fillId="0" borderId="2" xfId="0" applyFont="1" applyBorder="1" applyAlignment="1">
      <alignment horizontal="center"/>
    </xf>
    <xf numFmtId="0" fontId="8" fillId="0" borderId="0" xfId="0" applyFont="1" applyBorder="1" applyAlignment="1">
      <alignment horizontal="center"/>
    </xf>
    <xf numFmtId="14" fontId="8" fillId="0" borderId="2" xfId="0" applyNumberFormat="1" applyFont="1" applyBorder="1" applyAlignment="1">
      <alignment horizontal="center"/>
    </xf>
    <xf numFmtId="0" fontId="8" fillId="0" borderId="2" xfId="0" applyFont="1" applyBorder="1" applyAlignment="1"/>
    <xf numFmtId="0" fontId="12" fillId="0" borderId="0" xfId="0" applyFont="1" applyFill="1" applyBorder="1" applyAlignment="1">
      <alignment horizontal="center"/>
    </xf>
    <xf numFmtId="0" fontId="13" fillId="0" borderId="0" xfId="0" applyFont="1" applyFill="1" applyBorder="1" applyAlignment="1">
      <alignment horizontal="center"/>
    </xf>
    <xf numFmtId="16" fontId="8" fillId="0" borderId="0" xfId="0" applyNumberFormat="1" applyFont="1" applyAlignment="1">
      <alignment horizontal="center"/>
    </xf>
    <xf numFmtId="0" fontId="14" fillId="0" borderId="0" xfId="0" applyFont="1" applyFill="1" applyBorder="1" applyAlignment="1">
      <alignment horizontal="center"/>
    </xf>
    <xf numFmtId="0" fontId="14" fillId="0" borderId="0" xfId="0" applyFont="1" applyBorder="1" applyAlignment="1">
      <alignment horizontal="center"/>
    </xf>
    <xf numFmtId="165" fontId="14" fillId="0" borderId="0" xfId="0" applyNumberFormat="1" applyFont="1" applyBorder="1" applyAlignment="1">
      <alignment horizontal="center"/>
    </xf>
    <xf numFmtId="0" fontId="14" fillId="0" borderId="0" xfId="0" applyFont="1" applyAlignment="1"/>
    <xf numFmtId="0" fontId="15" fillId="0" borderId="0" xfId="0" applyFont="1" applyAlignment="1">
      <alignment horizontal="center"/>
    </xf>
    <xf numFmtId="164" fontId="14" fillId="0" borderId="0" xfId="0" applyNumberFormat="1" applyFont="1" applyBorder="1" applyAlignment="1">
      <alignment horizontal="center"/>
    </xf>
    <xf numFmtId="0" fontId="14" fillId="0" borderId="0" xfId="0" applyNumberFormat="1" applyFont="1" applyBorder="1" applyAlignment="1">
      <alignment horizontal="center"/>
    </xf>
    <xf numFmtId="165" fontId="14" fillId="0" borderId="0" xfId="0" applyNumberFormat="1" applyFont="1" applyFill="1" applyBorder="1" applyAlignment="1">
      <alignment horizontal="center"/>
    </xf>
    <xf numFmtId="18" fontId="8" fillId="0" borderId="0" xfId="0" quotePrefix="1" applyNumberFormat="1" applyFont="1" applyAlignment="1">
      <alignment horizontal="center"/>
    </xf>
    <xf numFmtId="18" fontId="8" fillId="0" borderId="0" xfId="0" applyNumberFormat="1" applyFont="1" applyBorder="1" applyAlignment="1">
      <alignment horizontal="center"/>
    </xf>
    <xf numFmtId="15" fontId="8" fillId="0" borderId="2" xfId="0" applyNumberFormat="1" applyFont="1" applyBorder="1" applyAlignment="1">
      <alignment horizontal="center"/>
    </xf>
    <xf numFmtId="18" fontId="8" fillId="0" borderId="2" xfId="0" applyNumberFormat="1" applyFont="1" applyBorder="1" applyAlignment="1">
      <alignment horizontal="center"/>
    </xf>
    <xf numFmtId="15" fontId="8" fillId="0" borderId="0" xfId="0" applyNumberFormat="1" applyFont="1" applyAlignment="1">
      <alignment horizontal="center"/>
    </xf>
    <xf numFmtId="0" fontId="14" fillId="0" borderId="0" xfId="0" applyFont="1" applyAlignment="1">
      <alignment horizontal="center"/>
    </xf>
    <xf numFmtId="0" fontId="14" fillId="0" borderId="0" xfId="0" applyFont="1" applyFill="1" applyBorder="1" applyAlignment="1">
      <alignment horizontal="center" vertical="center"/>
    </xf>
    <xf numFmtId="165" fontId="14" fillId="0" borderId="0" xfId="0" applyNumberFormat="1" applyFont="1" applyBorder="1" applyAlignment="1">
      <alignment horizontal="center" vertical="center"/>
    </xf>
    <xf numFmtId="0" fontId="14" fillId="0" borderId="0" xfId="0" applyFont="1" applyBorder="1" applyAlignment="1">
      <alignment horizontal="center" vertical="center"/>
    </xf>
    <xf numFmtId="14" fontId="14" fillId="0" borderId="0" xfId="0" applyNumberFormat="1" applyFont="1" applyAlignment="1">
      <alignment horizontal="center"/>
    </xf>
    <xf numFmtId="0" fontId="14" fillId="0" borderId="0" xfId="0" applyFont="1" applyAlignment="1">
      <alignment horizontal="left"/>
    </xf>
    <xf numFmtId="0" fontId="14" fillId="0" borderId="0" xfId="1" applyFont="1" applyAlignment="1">
      <alignment horizontal="center"/>
    </xf>
    <xf numFmtId="165" fontId="14" fillId="0" borderId="0" xfId="0" applyNumberFormat="1" applyFont="1" applyFill="1" applyBorder="1" applyAlignment="1">
      <alignment horizontal="center" vertical="center"/>
    </xf>
    <xf numFmtId="18" fontId="14" fillId="0" borderId="0" xfId="0" applyNumberFormat="1" applyFont="1" applyAlignment="1">
      <alignment horizontal="center"/>
    </xf>
    <xf numFmtId="0" fontId="0" fillId="0" borderId="0" xfId="0" applyAlignment="1">
      <alignment horizontal="center"/>
    </xf>
    <xf numFmtId="0" fontId="16" fillId="0" borderId="0" xfId="0" applyFont="1"/>
    <xf numFmtId="0" fontId="14" fillId="0" borderId="0" xfId="1" applyFont="1"/>
    <xf numFmtId="18" fontId="0" fillId="0" borderId="0" xfId="0" applyNumberFormat="1"/>
    <xf numFmtId="0" fontId="8" fillId="0" borderId="2" xfId="0" applyFont="1" applyBorder="1" applyAlignment="1">
      <alignment horizontal="left"/>
    </xf>
    <xf numFmtId="18" fontId="6" fillId="0" borderId="0" xfId="0" applyNumberFormat="1" applyFont="1" applyAlignment="1">
      <alignment horizontal="center"/>
    </xf>
    <xf numFmtId="0" fontId="8" fillId="0" borderId="0" xfId="0" applyFont="1" applyAlignment="1">
      <alignment horizontal="left"/>
    </xf>
    <xf numFmtId="0" fontId="0" fillId="0" borderId="0" xfId="0" applyFill="1" applyBorder="1" applyAlignment="1"/>
    <xf numFmtId="18" fontId="0" fillId="0" borderId="0" xfId="0" applyNumberFormat="1" applyAlignment="1">
      <alignment horizontal="center"/>
    </xf>
    <xf numFmtId="0" fontId="0" fillId="0" borderId="0" xfId="0" applyAlignment="1"/>
    <xf numFmtId="14" fontId="0" fillId="0" borderId="0" xfId="0" applyNumberFormat="1" applyAlignment="1">
      <alignment horizontal="center"/>
    </xf>
    <xf numFmtId="0" fontId="17" fillId="0" borderId="0" xfId="0" applyFont="1" applyAlignment="1">
      <alignment horizontal="center"/>
    </xf>
    <xf numFmtId="0" fontId="9" fillId="0" borderId="0" xfId="1"/>
    <xf numFmtId="0" fontId="18" fillId="0" borderId="0" xfId="0" applyFont="1" applyFill="1" applyBorder="1" applyAlignment="1">
      <alignment horizontal="center" vertical="center"/>
    </xf>
    <xf numFmtId="0" fontId="14" fillId="0" borderId="0" xfId="0" applyFont="1"/>
    <xf numFmtId="0" fontId="19" fillId="0" borderId="0" xfId="0" applyFont="1" applyAlignment="1">
      <alignment horizontal="center"/>
    </xf>
    <xf numFmtId="0" fontId="20" fillId="0" borderId="0" xfId="0" applyFont="1"/>
    <xf numFmtId="0" fontId="21" fillId="0" borderId="0" xfId="0" applyFont="1"/>
    <xf numFmtId="0" fontId="0" fillId="0" borderId="2" xfId="0" applyBorder="1" applyAlignment="1">
      <alignment horizontal="center"/>
    </xf>
    <xf numFmtId="18" fontId="0" fillId="0" borderId="2" xfId="0" applyNumberFormat="1" applyBorder="1"/>
    <xf numFmtId="0" fontId="0" fillId="0" borderId="2" xfId="0" applyBorder="1"/>
    <xf numFmtId="15" fontId="0" fillId="0" borderId="2" xfId="0" applyNumberFormat="1" applyBorder="1"/>
    <xf numFmtId="0" fontId="9" fillId="0" borderId="2" xfId="1" applyBorder="1"/>
    <xf numFmtId="15" fontId="0" fillId="0" borderId="0" xfId="0" applyNumberFormat="1" applyBorder="1"/>
    <xf numFmtId="0" fontId="0" fillId="0" borderId="0" xfId="0" applyFill="1" applyBorder="1"/>
    <xf numFmtId="20" fontId="0" fillId="0" borderId="0" xfId="0" applyNumberFormat="1"/>
    <xf numFmtId="15" fontId="0" fillId="0" borderId="0" xfId="0" applyNumberFormat="1"/>
    <xf numFmtId="18" fontId="0" fillId="0" borderId="2" xfId="0" applyNumberFormat="1" applyBorder="1" applyAlignment="1">
      <alignment horizontal="center"/>
    </xf>
    <xf numFmtId="15" fontId="0" fillId="0" borderId="2" xfId="0" applyNumberFormat="1" applyBorder="1" applyAlignment="1">
      <alignment horizontal="center"/>
    </xf>
    <xf numFmtId="0" fontId="0" fillId="0" borderId="2" xfId="0" applyBorder="1" applyAlignment="1"/>
    <xf numFmtId="0" fontId="0" fillId="0" borderId="2" xfId="0" applyFont="1" applyBorder="1" applyAlignment="1"/>
    <xf numFmtId="0" fontId="9" fillId="0" borderId="2" xfId="1" applyBorder="1" applyAlignment="1">
      <alignment horizontal="center"/>
    </xf>
    <xf numFmtId="0" fontId="0" fillId="0" borderId="0" xfId="0" applyFill="1" applyBorder="1" applyAlignment="1">
      <alignment horizontal="center"/>
    </xf>
    <xf numFmtId="15" fontId="0" fillId="0" borderId="0" xfId="0" quotePrefix="1" applyNumberFormat="1" applyAlignment="1">
      <alignment horizontal="center"/>
    </xf>
    <xf numFmtId="0" fontId="22" fillId="0" borderId="0" xfId="0" applyFont="1" applyAlignment="1"/>
    <xf numFmtId="2" fontId="22" fillId="0" borderId="0" xfId="0" applyNumberFormat="1" applyFont="1" applyAlignment="1"/>
    <xf numFmtId="0" fontId="0" fillId="0" borderId="0" xfId="0" applyFont="1" applyAlignment="1"/>
    <xf numFmtId="18" fontId="0" fillId="0" borderId="0" xfId="0" quotePrefix="1" applyNumberFormat="1"/>
    <xf numFmtId="0" fontId="0" fillId="0" borderId="0" xfId="0" applyBorder="1" applyAlignment="1"/>
    <xf numFmtId="0" fontId="0" fillId="0" borderId="0" xfId="0" applyBorder="1" applyAlignment="1">
      <alignment horizontal="center"/>
    </xf>
    <xf numFmtId="0" fontId="9" fillId="0" borderId="0" xfId="1" applyBorder="1" applyAlignment="1">
      <alignment horizontal="center"/>
    </xf>
    <xf numFmtId="0" fontId="14" fillId="0" borderId="2" xfId="0" applyFont="1" applyFill="1" applyBorder="1" applyAlignment="1">
      <alignment horizontal="center" vertical="center"/>
    </xf>
    <xf numFmtId="0" fontId="14" fillId="0" borderId="2" xfId="0" applyFont="1" applyBorder="1" applyAlignment="1">
      <alignment horizontal="center"/>
    </xf>
    <xf numFmtId="165" fontId="14" fillId="0" borderId="2" xfId="0" applyNumberFormat="1" applyFont="1" applyFill="1" applyBorder="1" applyAlignment="1">
      <alignment horizontal="center" vertical="center"/>
    </xf>
    <xf numFmtId="0" fontId="0" fillId="0" borderId="2" xfId="0" applyFill="1" applyBorder="1" applyAlignment="1">
      <alignment horizontal="center"/>
    </xf>
    <xf numFmtId="165" fontId="14" fillId="16" borderId="0" xfId="0" applyNumberFormat="1" applyFont="1" applyFill="1" applyBorder="1" applyAlignment="1">
      <alignment horizontal="center" vertical="center"/>
    </xf>
    <xf numFmtId="165" fontId="0" fillId="17" borderId="0" xfId="0" applyNumberFormat="1" applyFont="1" applyFill="1" applyBorder="1" applyAlignment="1" applyProtection="1">
      <alignment horizontal="center" vertical="center" wrapText="1"/>
      <protection locked="0"/>
    </xf>
    <xf numFmtId="0" fontId="0" fillId="17" borderId="0" xfId="0" applyNumberFormat="1" applyFont="1" applyFill="1" applyBorder="1" applyAlignment="1" applyProtection="1">
      <alignment horizontal="center" vertical="center" wrapText="1"/>
    </xf>
    <xf numFmtId="0" fontId="0" fillId="17" borderId="0" xfId="0" applyNumberFormat="1" applyFont="1" applyFill="1" applyBorder="1" applyAlignment="1" applyProtection="1">
      <alignment horizontal="center" vertical="center" wrapText="1"/>
      <protection locked="0"/>
    </xf>
    <xf numFmtId="165" fontId="0" fillId="18" borderId="0" xfId="0" applyNumberFormat="1" applyFont="1" applyFill="1" applyBorder="1" applyAlignment="1" applyProtection="1">
      <alignment horizontal="center" vertical="center" wrapText="1"/>
      <protection locked="0"/>
    </xf>
    <xf numFmtId="165" fontId="0" fillId="18" borderId="0" xfId="0" applyNumberFormat="1" applyFont="1" applyFill="1" applyBorder="1" applyAlignment="1">
      <alignment horizontal="center" vertical="center" wrapText="1"/>
    </xf>
    <xf numFmtId="9" fontId="0" fillId="18" borderId="0" xfId="0" applyNumberFormat="1" applyFont="1" applyFill="1" applyBorder="1" applyAlignment="1" applyProtection="1">
      <alignment horizontal="center" vertical="center" wrapText="1"/>
      <protection locked="0"/>
    </xf>
    <xf numFmtId="0" fontId="0" fillId="19" borderId="0" xfId="0" applyNumberFormat="1" applyFont="1" applyFill="1" applyBorder="1" applyAlignment="1">
      <alignment horizontal="center" vertical="center" wrapText="1"/>
    </xf>
    <xf numFmtId="0" fontId="0" fillId="19" borderId="0" xfId="0" applyFont="1" applyFill="1" applyBorder="1" applyAlignment="1">
      <alignment horizontal="center" vertical="center" wrapText="1"/>
    </xf>
    <xf numFmtId="0" fontId="0" fillId="17" borderId="0" xfId="0" applyFont="1" applyFill="1" applyBorder="1" applyAlignment="1">
      <alignment horizontal="center" vertical="center" wrapText="1"/>
    </xf>
    <xf numFmtId="0" fontId="0" fillId="20" borderId="0" xfId="0" applyFont="1" applyFill="1" applyBorder="1" applyAlignment="1">
      <alignment horizontal="center" vertical="center" wrapText="1"/>
    </xf>
    <xf numFmtId="0" fontId="0" fillId="19" borderId="0" xfId="0" applyNumberFormat="1" applyFont="1" applyFill="1" applyBorder="1" applyAlignment="1" applyProtection="1">
      <alignment horizontal="center" vertical="center" wrapText="1"/>
    </xf>
    <xf numFmtId="15" fontId="25" fillId="0" borderId="0" xfId="0" applyNumberFormat="1" applyFont="1" applyAlignment="1">
      <alignment horizontal="center"/>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0" xfId="0" applyFont="1" applyFill="1" applyBorder="1" applyAlignment="1">
      <alignment horizontal="center" vertical="center" wrapText="1"/>
    </xf>
    <xf numFmtId="0" fontId="0" fillId="0" borderId="0" xfId="0" applyFont="1" applyBorder="1" applyAlignment="1">
      <alignment horizontal="center"/>
    </xf>
    <xf numFmtId="0" fontId="9" fillId="0" borderId="0" xfId="1" applyFont="1" applyBorder="1" applyAlignment="1">
      <alignment horizontal="center"/>
    </xf>
    <xf numFmtId="0" fontId="0" fillId="0" borderId="0" xfId="2" applyFont="1" applyBorder="1" applyAlignment="1">
      <alignment horizontal="center"/>
    </xf>
    <xf numFmtId="0" fontId="0" fillId="0" borderId="0" xfId="0" applyFont="1" applyAlignment="1">
      <alignment horizontal="center" vertical="center"/>
    </xf>
    <xf numFmtId="0" fontId="0" fillId="0" borderId="0" xfId="0" applyFont="1" applyAlignment="1">
      <alignment horizontal="center"/>
    </xf>
    <xf numFmtId="0" fontId="25" fillId="0" borderId="0" xfId="0" applyFont="1" applyAlignment="1">
      <alignment horizontal="center"/>
    </xf>
    <xf numFmtId="0" fontId="2" fillId="0" borderId="0" xfId="0" applyFont="1" applyFill="1" applyBorder="1" applyAlignment="1">
      <alignment horizontal="center" vertical="center" wrapText="1"/>
    </xf>
    <xf numFmtId="0" fontId="0" fillId="0" borderId="0" xfId="0" applyFont="1" applyFill="1" applyBorder="1" applyAlignment="1">
      <alignment horizontal="center"/>
    </xf>
    <xf numFmtId="0" fontId="9" fillId="0" borderId="0" xfId="1" applyFont="1" applyAlignment="1">
      <alignment horizontal="center" vertical="center"/>
    </xf>
    <xf numFmtId="0" fontId="2" fillId="15" borderId="0" xfId="0" applyFont="1" applyFill="1" applyAlignment="1">
      <alignment horizontal="center"/>
    </xf>
    <xf numFmtId="0" fontId="26" fillId="0" borderId="0" xfId="0" applyFont="1" applyAlignment="1">
      <alignment horizontal="center" vertical="center"/>
    </xf>
    <xf numFmtId="0" fontId="28" fillId="0" borderId="0" xfId="0" applyFont="1" applyAlignment="1">
      <alignment horizontal="center" vertical="center"/>
    </xf>
    <xf numFmtId="15" fontId="0" fillId="0" borderId="0" xfId="0" applyNumberFormat="1" applyFont="1" applyAlignment="1">
      <alignment horizontal="center"/>
    </xf>
    <xf numFmtId="0" fontId="25" fillId="0" borderId="0" xfId="0" applyFont="1" applyBorder="1" applyAlignment="1">
      <alignment horizontal="center" vertical="center"/>
    </xf>
    <xf numFmtId="14" fontId="25" fillId="0" borderId="0" xfId="0" applyNumberFormat="1" applyFont="1" applyBorder="1" applyAlignment="1">
      <alignment horizontal="center" vertical="center"/>
    </xf>
    <xf numFmtId="0" fontId="2" fillId="15" borderId="0" xfId="0" applyFont="1" applyFill="1" applyBorder="1" applyAlignment="1">
      <alignment horizontal="center" vertical="center" wrapText="1"/>
    </xf>
    <xf numFmtId="0" fontId="2" fillId="0" borderId="0" xfId="0" applyFont="1" applyFill="1" applyAlignment="1">
      <alignment horizontal="center" vertical="center"/>
    </xf>
    <xf numFmtId="0" fontId="25" fillId="0" borderId="0" xfId="0" applyFont="1" applyFill="1" applyAlignment="1">
      <alignment horizontal="center"/>
    </xf>
    <xf numFmtId="165" fontId="0" fillId="0" borderId="0" xfId="0" applyNumberFormat="1" applyFont="1" applyFill="1" applyBorder="1" applyAlignment="1">
      <alignment horizontal="center"/>
    </xf>
    <xf numFmtId="0" fontId="2" fillId="0" borderId="0" xfId="0" applyFont="1" applyFill="1" applyAlignment="1">
      <alignment horizontal="center"/>
    </xf>
    <xf numFmtId="0" fontId="9" fillId="0" borderId="0" xfId="1" applyFont="1" applyAlignment="1" applyProtection="1">
      <alignment horizontal="center"/>
      <protection locked="0"/>
    </xf>
    <xf numFmtId="16" fontId="25" fillId="0" borderId="0" xfId="0" applyNumberFormat="1" applyFont="1" applyAlignment="1">
      <alignment horizontal="center"/>
    </xf>
    <xf numFmtId="0" fontId="2" fillId="15" borderId="0" xfId="0" applyFont="1" applyFill="1" applyAlignment="1">
      <alignment horizontal="center" vertical="center"/>
    </xf>
    <xf numFmtId="0" fontId="25" fillId="0" borderId="0" xfId="0" applyFont="1" applyFill="1" applyBorder="1" applyAlignment="1">
      <alignment horizontal="center" vertical="center"/>
    </xf>
    <xf numFmtId="0" fontId="29" fillId="0" borderId="0" xfId="0" applyFont="1" applyBorder="1" applyAlignment="1">
      <alignment horizontal="center" vertical="center"/>
    </xf>
    <xf numFmtId="0" fontId="30" fillId="0" borderId="0" xfId="0" applyFont="1" applyAlignment="1">
      <alignment horizontal="center" vertical="center"/>
    </xf>
    <xf numFmtId="0" fontId="2" fillId="0" borderId="0" xfId="0" applyFont="1" applyFill="1" applyBorder="1" applyAlignment="1">
      <alignment horizontal="center"/>
    </xf>
    <xf numFmtId="0" fontId="8" fillId="0" borderId="0" xfId="2" applyFont="1" applyBorder="1" applyAlignment="1">
      <alignment horizontal="center"/>
    </xf>
    <xf numFmtId="0" fontId="27" fillId="0" borderId="0" xfId="2" applyBorder="1"/>
    <xf numFmtId="15" fontId="31" fillId="0" borderId="0" xfId="0" applyNumberFormat="1" applyFont="1" applyAlignment="1">
      <alignment horizontal="center"/>
    </xf>
    <xf numFmtId="0" fontId="32" fillId="0" borderId="0" xfId="0" applyFont="1" applyAlignment="1">
      <alignment horizontal="center" vertical="center"/>
    </xf>
    <xf numFmtId="0" fontId="0" fillId="0" borderId="0" xfId="0" applyAlignment="1">
      <alignment horizontal="center" vertical="center"/>
    </xf>
    <xf numFmtId="0" fontId="9" fillId="0" borderId="0" xfId="1" applyAlignment="1" applyProtection="1">
      <alignment horizontal="center"/>
      <protection locked="0"/>
    </xf>
    <xf numFmtId="0" fontId="33" fillId="0" borderId="0" xfId="0" applyFont="1" applyAlignment="1">
      <alignment horizontal="center" vertical="center"/>
    </xf>
    <xf numFmtId="0" fontId="31" fillId="0" borderId="0" xfId="0" applyFont="1" applyAlignment="1">
      <alignment horizontal="center"/>
    </xf>
    <xf numFmtId="0" fontId="31" fillId="0" borderId="0" xfId="0" applyFont="1" applyFill="1" applyBorder="1" applyAlignment="1">
      <alignment horizontal="center" vertical="center"/>
    </xf>
    <xf numFmtId="165" fontId="0" fillId="0" borderId="0" xfId="0" applyNumberFormat="1" applyFont="1" applyAlignment="1">
      <alignment horizontal="center" vertical="center"/>
    </xf>
    <xf numFmtId="0" fontId="0" fillId="0" borderId="0" xfId="0" applyFont="1" applyBorder="1" applyAlignment="1">
      <alignment horizontal="center" vertical="center"/>
    </xf>
    <xf numFmtId="165" fontId="0" fillId="0" borderId="0" xfId="0" applyNumberFormat="1" applyFont="1" applyBorder="1" applyAlignment="1">
      <alignment horizontal="center" vertical="center"/>
    </xf>
    <xf numFmtId="0" fontId="0" fillId="0" borderId="0" xfId="0" applyNumberFormat="1" applyFont="1" applyBorder="1" applyAlignment="1">
      <alignment horizontal="center" vertical="center"/>
    </xf>
    <xf numFmtId="165" fontId="9" fillId="0" borderId="0" xfId="1" applyNumberFormat="1" applyFont="1" applyBorder="1" applyAlignment="1">
      <alignment horizontal="center" vertical="center"/>
    </xf>
    <xf numFmtId="0" fontId="0" fillId="0" borderId="0" xfId="0" applyFont="1" applyBorder="1" applyAlignment="1">
      <alignment horizontal="center" vertical="center" wrapText="1"/>
    </xf>
    <xf numFmtId="0" fontId="2" fillId="0" borderId="0" xfId="0" applyFont="1" applyAlignment="1">
      <alignment horizontal="center" vertical="center"/>
    </xf>
    <xf numFmtId="0" fontId="35" fillId="0" borderId="0" xfId="3" applyFont="1" applyAlignment="1">
      <alignment horizontal="center" vertical="center"/>
    </xf>
    <xf numFmtId="0" fontId="9" fillId="0" borderId="0" xfId="4" applyFont="1" applyAlignment="1">
      <alignment horizontal="center" vertical="center"/>
    </xf>
    <xf numFmtId="0" fontId="9" fillId="0" borderId="0" xfId="4" applyFont="1" applyAlignment="1" applyProtection="1">
      <alignment horizontal="center" vertical="center"/>
    </xf>
    <xf numFmtId="0" fontId="0" fillId="21" borderId="0" xfId="0" applyFont="1" applyFill="1" applyAlignment="1">
      <alignment horizontal="center" vertical="center"/>
    </xf>
    <xf numFmtId="0" fontId="31" fillId="0" borderId="0" xfId="0" applyFont="1" applyAlignment="1">
      <alignment horizontal="center" vertical="center"/>
    </xf>
    <xf numFmtId="0" fontId="26" fillId="0" borderId="0" xfId="5" applyFont="1" applyAlignment="1" applyProtection="1">
      <alignment horizontal="center" vertical="center"/>
    </xf>
    <xf numFmtId="14" fontId="8" fillId="0" borderId="0" xfId="0" applyNumberFormat="1" applyFont="1" applyFill="1" applyBorder="1" applyAlignment="1">
      <alignment horizontal="center" vertical="center"/>
    </xf>
    <xf numFmtId="0" fontId="8" fillId="0" borderId="0" xfId="0" applyFont="1" applyFill="1" applyBorder="1" applyAlignment="1">
      <alignment horizontal="center" vertical="center"/>
    </xf>
    <xf numFmtId="165" fontId="8" fillId="0" borderId="0" xfId="0" applyNumberFormat="1" applyFont="1" applyFill="1" applyBorder="1" applyAlignment="1">
      <alignment horizontal="center" vertical="center"/>
    </xf>
    <xf numFmtId="0" fontId="14" fillId="22" borderId="0" xfId="0" applyFont="1" applyFill="1" applyBorder="1" applyAlignment="1">
      <alignment horizontal="center" vertical="center"/>
    </xf>
    <xf numFmtId="0" fontId="13" fillId="0" borderId="0" xfId="0" applyFont="1" applyFill="1" applyBorder="1" applyAlignment="1">
      <alignment horizontal="center" vertical="center"/>
    </xf>
    <xf numFmtId="165" fontId="13" fillId="0" borderId="0" xfId="0" applyNumberFormat="1" applyFont="1" applyFill="1" applyBorder="1" applyAlignment="1">
      <alignment horizontal="center" vertical="center"/>
    </xf>
    <xf numFmtId="0" fontId="13" fillId="0" borderId="0" xfId="0" applyNumberFormat="1" applyFont="1" applyFill="1" applyBorder="1" applyAlignment="1">
      <alignment horizontal="center" vertical="center"/>
    </xf>
    <xf numFmtId="165" fontId="9" fillId="0" borderId="0" xfId="1" applyNumberFormat="1" applyFill="1" applyBorder="1" applyAlignment="1">
      <alignment horizontal="center" vertical="center"/>
    </xf>
    <xf numFmtId="14" fontId="8" fillId="0" borderId="0" xfId="0" applyNumberFormat="1" applyFont="1" applyBorder="1" applyAlignment="1">
      <alignment horizontal="center" vertical="center"/>
    </xf>
    <xf numFmtId="0" fontId="8" fillId="0" borderId="0" xfId="0" applyFont="1" applyFill="1" applyAlignment="1">
      <alignment horizontal="center" vertical="center"/>
    </xf>
    <xf numFmtId="0" fontId="8" fillId="22" borderId="0" xfId="0" applyFont="1" applyFill="1" applyAlignment="1">
      <alignment horizontal="center" vertical="center"/>
    </xf>
    <xf numFmtId="165" fontId="8" fillId="0" borderId="0" xfId="0" applyNumberFormat="1" applyFont="1" applyFill="1" applyBorder="1" applyAlignment="1">
      <alignment horizontal="center"/>
    </xf>
    <xf numFmtId="0" fontId="8" fillId="0" borderId="0" xfId="0" applyNumberFormat="1" applyFont="1" applyFill="1" applyBorder="1" applyAlignment="1">
      <alignment horizontal="center"/>
    </xf>
    <xf numFmtId="0" fontId="9" fillId="0" borderId="0" xfId="1" applyFill="1" applyBorder="1" applyAlignment="1">
      <alignment horizontal="center"/>
    </xf>
    <xf numFmtId="0" fontId="37" fillId="0" borderId="0" xfId="0" applyFont="1" applyFill="1" applyBorder="1" applyAlignment="1">
      <alignment horizontal="center"/>
    </xf>
    <xf numFmtId="0" fontId="14" fillId="0" borderId="0" xfId="0" applyFont="1" applyFill="1" applyBorder="1" applyAlignment="1">
      <alignment horizontal="center" vertical="center" wrapText="1"/>
    </xf>
    <xf numFmtId="0" fontId="14" fillId="22" borderId="0" xfId="0" applyFont="1" applyFill="1" applyBorder="1" applyAlignment="1">
      <alignment horizontal="center" vertical="center" wrapText="1"/>
    </xf>
    <xf numFmtId="14" fontId="13" fillId="0" borderId="0" xfId="6" applyNumberFormat="1" applyFont="1" applyFill="1" applyBorder="1" applyAlignment="1" applyProtection="1">
      <alignment horizontal="center" vertical="center"/>
    </xf>
    <xf numFmtId="0" fontId="13" fillId="0" borderId="0" xfId="6" applyFont="1" applyFill="1" applyBorder="1" applyAlignment="1" applyProtection="1">
      <alignment horizontal="center" vertical="center"/>
    </xf>
    <xf numFmtId="0" fontId="38" fillId="0" borderId="0" xfId="6" applyFont="1" applyFill="1" applyBorder="1" applyAlignment="1" applyProtection="1">
      <alignment horizontal="center" vertical="center"/>
    </xf>
    <xf numFmtId="0" fontId="14" fillId="0" borderId="0" xfId="6" applyFont="1" applyFill="1" applyBorder="1" applyAlignment="1">
      <alignment horizontal="center" vertical="center"/>
      <protection locked="0"/>
    </xf>
    <xf numFmtId="0" fontId="9" fillId="0" borderId="0" xfId="1" applyFill="1" applyBorder="1" applyAlignment="1">
      <alignment horizontal="center" vertical="center"/>
    </xf>
    <xf numFmtId="165" fontId="13" fillId="0" borderId="0" xfId="6" applyNumberFormat="1" applyFont="1" applyFill="1" applyBorder="1" applyAlignment="1" applyProtection="1">
      <alignment horizontal="center" vertical="center"/>
    </xf>
    <xf numFmtId="0" fontId="14" fillId="0" borderId="0" xfId="6" applyFont="1" applyFill="1" applyBorder="1" applyAlignment="1" applyProtection="1">
      <alignment horizontal="center" vertical="center"/>
    </xf>
    <xf numFmtId="0" fontId="8" fillId="0" borderId="0" xfId="0" applyFont="1" applyFill="1" applyBorder="1" applyAlignment="1" applyProtection="1">
      <alignment horizontal="center" vertical="center"/>
      <protection locked="0"/>
    </xf>
    <xf numFmtId="14" fontId="0" fillId="0" borderId="0" xfId="0" applyNumberFormat="1" applyAlignment="1">
      <alignment horizontal="center" vertical="center"/>
    </xf>
    <xf numFmtId="0" fontId="9" fillId="0" borderId="0" xfId="1" applyAlignment="1">
      <alignment horizontal="center" vertical="center"/>
    </xf>
    <xf numFmtId="0" fontId="14" fillId="0" borderId="0" xfId="6" applyFont="1" applyBorder="1" applyAlignment="1">
      <alignment horizontal="center" vertical="center"/>
      <protection locked="0"/>
    </xf>
    <xf numFmtId="0" fontId="10" fillId="0" borderId="0" xfId="7" applyFont="1" applyBorder="1" applyAlignment="1">
      <alignment horizontal="center" vertical="center"/>
      <protection locked="0"/>
    </xf>
    <xf numFmtId="0" fontId="0" fillId="0" borderId="0" xfId="0" applyFill="1" applyAlignment="1">
      <alignment horizontal="center" vertical="center"/>
    </xf>
    <xf numFmtId="14" fontId="13" fillId="0" borderId="0" xfId="0" applyNumberFormat="1" applyFont="1" applyFill="1" applyBorder="1" applyAlignment="1">
      <alignment horizontal="center" vertical="center"/>
    </xf>
    <xf numFmtId="0" fontId="8" fillId="0" borderId="0" xfId="0" applyFont="1" applyFill="1" applyAlignment="1">
      <alignment horizontal="center"/>
    </xf>
    <xf numFmtId="0" fontId="3" fillId="2" borderId="3" xfId="0" applyNumberFormat="1" applyFont="1" applyFill="1" applyBorder="1" applyAlignment="1" applyProtection="1">
      <alignment horizontal="center" vertical="center" wrapText="1"/>
      <protection locked="0"/>
    </xf>
    <xf numFmtId="164" fontId="3" fillId="3" borderId="3" xfId="0" applyNumberFormat="1" applyFont="1" applyFill="1" applyBorder="1" applyAlignment="1" applyProtection="1">
      <alignment horizontal="center" vertical="center" wrapText="1"/>
      <protection locked="0"/>
    </xf>
    <xf numFmtId="0" fontId="4" fillId="4" borderId="3" xfId="0" applyNumberFormat="1" applyFont="1" applyFill="1" applyBorder="1" applyAlignment="1" applyProtection="1">
      <alignment horizontal="center" vertical="center" wrapText="1"/>
    </xf>
    <xf numFmtId="165" fontId="3" fillId="3" borderId="3" xfId="0" applyNumberFormat="1" applyFont="1" applyFill="1" applyBorder="1" applyAlignment="1" applyProtection="1">
      <alignment horizontal="center" vertical="center" wrapText="1"/>
      <protection locked="0"/>
    </xf>
    <xf numFmtId="165" fontId="3" fillId="2" borderId="3" xfId="0" applyNumberFormat="1" applyFont="1" applyFill="1" applyBorder="1" applyAlignment="1" applyProtection="1">
      <alignment horizontal="center" vertical="center" wrapText="1"/>
      <protection locked="0"/>
    </xf>
    <xf numFmtId="0" fontId="3" fillId="2" borderId="3" xfId="0" applyNumberFormat="1" applyFont="1" applyFill="1" applyBorder="1" applyAlignment="1" applyProtection="1">
      <alignment horizontal="center" vertical="center" wrapText="1"/>
    </xf>
    <xf numFmtId="165" fontId="40" fillId="3" borderId="3" xfId="0" applyNumberFormat="1" applyFont="1" applyFill="1" applyBorder="1" applyAlignment="1" applyProtection="1">
      <alignment horizontal="center" vertical="center" wrapText="1"/>
      <protection locked="0"/>
    </xf>
    <xf numFmtId="165" fontId="40" fillId="3" borderId="3" xfId="0" applyNumberFormat="1" applyFont="1" applyFill="1" applyBorder="1" applyAlignment="1">
      <alignment horizontal="center" vertical="center" wrapText="1"/>
    </xf>
    <xf numFmtId="9" fontId="3" fillId="3" borderId="3" xfId="0" applyNumberFormat="1" applyFont="1" applyFill="1" applyBorder="1" applyAlignment="1" applyProtection="1">
      <alignment horizontal="left" vertical="center" wrapText="1"/>
      <protection locked="0"/>
    </xf>
    <xf numFmtId="0" fontId="4" fillId="4" borderId="3" xfId="0" applyNumberFormat="1" applyFont="1" applyFill="1" applyBorder="1" applyAlignment="1">
      <alignment horizontal="center" vertical="center" wrapText="1"/>
    </xf>
    <xf numFmtId="0" fontId="41" fillId="4" borderId="3" xfId="0" applyFont="1" applyFill="1" applyBorder="1" applyAlignment="1">
      <alignment horizontal="center" vertical="center" wrapText="1"/>
    </xf>
    <xf numFmtId="0" fontId="40" fillId="2" borderId="3"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164" fontId="3" fillId="2" borderId="3" xfId="0" applyNumberFormat="1" applyFont="1" applyFill="1" applyBorder="1" applyAlignment="1">
      <alignment horizontal="center" vertical="center" wrapText="1"/>
    </xf>
    <xf numFmtId="164" fontId="3" fillId="2" borderId="3" xfId="0" applyNumberFormat="1" applyFont="1" applyFill="1" applyBorder="1" applyAlignment="1" applyProtection="1">
      <alignment horizontal="center" vertical="center" wrapText="1"/>
      <protection locked="0"/>
    </xf>
    <xf numFmtId="0" fontId="3" fillId="2" borderId="3" xfId="0" applyFont="1" applyFill="1" applyBorder="1" applyAlignment="1" applyProtection="1">
      <alignment horizontal="center" vertical="center" wrapText="1"/>
      <protection locked="0"/>
    </xf>
    <xf numFmtId="0" fontId="4" fillId="4" borderId="3" xfId="0" applyFont="1" applyFill="1" applyBorder="1" applyAlignment="1" applyProtection="1">
      <alignment horizontal="center" vertical="center" wrapText="1"/>
      <protection locked="0"/>
    </xf>
    <xf numFmtId="0" fontId="3" fillId="5" borderId="3" xfId="0" applyFont="1" applyFill="1" applyBorder="1" applyAlignment="1" applyProtection="1">
      <alignment horizontal="center" vertical="center" wrapText="1"/>
      <protection locked="0"/>
    </xf>
    <xf numFmtId="0" fontId="3" fillId="6" borderId="3" xfId="0" applyFont="1" applyFill="1" applyBorder="1" applyAlignment="1" applyProtection="1">
      <alignment horizontal="center" vertical="center" wrapText="1"/>
      <protection locked="0"/>
    </xf>
    <xf numFmtId="0" fontId="5" fillId="5" borderId="4" xfId="0" applyFont="1" applyFill="1" applyBorder="1" applyAlignment="1">
      <alignment horizontal="center" vertical="center" wrapText="1"/>
    </xf>
    <xf numFmtId="0" fontId="6" fillId="7" borderId="0" xfId="0" applyFont="1" applyFill="1" applyBorder="1" applyAlignment="1">
      <alignment horizontal="center" vertical="center" wrapText="1"/>
    </xf>
    <xf numFmtId="0" fontId="6" fillId="7" borderId="0" xfId="0" applyFont="1" applyFill="1" applyBorder="1" applyAlignment="1">
      <alignment horizontal="center" vertical="center"/>
    </xf>
    <xf numFmtId="0" fontId="7" fillId="8" borderId="0" xfId="0" applyNumberFormat="1" applyFont="1" applyFill="1" applyBorder="1" applyAlignment="1" applyProtection="1">
      <alignment horizontal="center" vertical="center" wrapText="1"/>
    </xf>
    <xf numFmtId="0" fontId="7" fillId="8" borderId="5" xfId="0" applyNumberFormat="1" applyFont="1" applyFill="1" applyBorder="1" applyAlignment="1" applyProtection="1">
      <alignment horizontal="center" vertical="center" wrapText="1"/>
    </xf>
    <xf numFmtId="0" fontId="7" fillId="8" borderId="3" xfId="0" applyNumberFormat="1" applyFont="1" applyFill="1" applyBorder="1" applyAlignment="1" applyProtection="1">
      <alignment horizontal="center" vertical="center" wrapText="1"/>
    </xf>
    <xf numFmtId="0" fontId="7" fillId="0" borderId="3" xfId="0" applyNumberFormat="1" applyFont="1" applyFill="1" applyBorder="1" applyAlignment="1" applyProtection="1">
      <alignment horizontal="center" vertical="center" wrapText="1"/>
    </xf>
    <xf numFmtId="0" fontId="7" fillId="9" borderId="3" xfId="0" applyNumberFormat="1" applyFont="1" applyFill="1" applyBorder="1" applyAlignment="1" applyProtection="1">
      <alignment horizontal="center" vertical="center" wrapText="1"/>
    </xf>
    <xf numFmtId="0" fontId="7" fillId="10" borderId="3" xfId="0" applyNumberFormat="1" applyFont="1" applyFill="1" applyBorder="1" applyAlignment="1" applyProtection="1">
      <alignment horizontal="center" vertical="center" wrapText="1"/>
    </xf>
    <xf numFmtId="0" fontId="7" fillId="11" borderId="3" xfId="0" applyNumberFormat="1" applyFont="1" applyFill="1" applyBorder="1" applyAlignment="1" applyProtection="1">
      <alignment horizontal="center" vertical="center" wrapText="1"/>
    </xf>
    <xf numFmtId="0" fontId="7" fillId="12" borderId="3" xfId="0" applyNumberFormat="1" applyFont="1" applyFill="1" applyBorder="1" applyAlignment="1" applyProtection="1">
      <alignment horizontal="center" vertical="center" wrapText="1"/>
    </xf>
    <xf numFmtId="0" fontId="7" fillId="13" borderId="3" xfId="0" applyNumberFormat="1" applyFont="1" applyFill="1" applyBorder="1" applyAlignment="1" applyProtection="1">
      <alignment horizontal="center" vertical="center" wrapText="1"/>
    </xf>
    <xf numFmtId="0" fontId="7" fillId="14" borderId="3" xfId="0" applyNumberFormat="1" applyFont="1" applyFill="1" applyBorder="1" applyAlignment="1" applyProtection="1">
      <alignment horizontal="center" vertical="center" wrapText="1"/>
    </xf>
    <xf numFmtId="0" fontId="6" fillId="0" borderId="0" xfId="0" applyFont="1" applyBorder="1" applyAlignment="1">
      <alignment horizontal="center" vertical="center"/>
    </xf>
    <xf numFmtId="164" fontId="8" fillId="0" borderId="0" xfId="0" applyNumberFormat="1" applyFont="1" applyFill="1" applyBorder="1" applyAlignment="1">
      <alignment horizontal="center" vertical="center"/>
    </xf>
    <xf numFmtId="0" fontId="14" fillId="0" borderId="0" xfId="0" applyFont="1" applyFill="1" applyBorder="1" applyAlignment="1">
      <alignment horizontal="left" vertical="center"/>
    </xf>
    <xf numFmtId="0" fontId="42" fillId="0" borderId="0" xfId="0" applyFont="1" applyFill="1" applyBorder="1" applyAlignment="1">
      <alignment horizontal="center" vertical="center"/>
    </xf>
    <xf numFmtId="0" fontId="8" fillId="0" borderId="0" xfId="0" applyNumberFormat="1" applyFont="1" applyFill="1" applyBorder="1" applyAlignment="1">
      <alignment horizontal="center" vertical="center"/>
    </xf>
    <xf numFmtId="0" fontId="14" fillId="0" borderId="0" xfId="0" applyFont="1" applyAlignment="1">
      <alignment horizontal="left" vertical="center"/>
    </xf>
    <xf numFmtId="0" fontId="14" fillId="0" borderId="0" xfId="0" applyFont="1" applyAlignment="1">
      <alignment horizontal="center" vertical="center"/>
    </xf>
    <xf numFmtId="0" fontId="8" fillId="0" borderId="0" xfId="0" applyFont="1" applyBorder="1" applyAlignment="1">
      <alignment horizontal="center" vertical="center"/>
    </xf>
    <xf numFmtId="0" fontId="8" fillId="0" borderId="0" xfId="0" quotePrefix="1" applyFont="1" applyFill="1" applyBorder="1" applyAlignment="1">
      <alignment horizontal="center" vertical="center"/>
    </xf>
    <xf numFmtId="164" fontId="8" fillId="0" borderId="0" xfId="0" applyNumberFormat="1" applyFont="1" applyAlignment="1">
      <alignment horizontal="center" vertical="center"/>
    </xf>
    <xf numFmtId="0" fontId="8" fillId="0" borderId="0" xfId="0" applyFont="1" applyAlignment="1">
      <alignment vertical="center"/>
    </xf>
    <xf numFmtId="15" fontId="8" fillId="0" borderId="0" xfId="0" applyNumberFormat="1" applyFont="1" applyAlignment="1">
      <alignment horizontal="center" vertical="center"/>
    </xf>
    <xf numFmtId="0" fontId="8" fillId="0" borderId="0" xfId="0" applyNumberFormat="1" applyFont="1" applyBorder="1" applyAlignment="1">
      <alignment horizontal="center" vertical="center"/>
    </xf>
    <xf numFmtId="0" fontId="8" fillId="0" borderId="0" xfId="0" applyFont="1" applyBorder="1" applyAlignment="1">
      <alignment horizontal="left" vertical="center"/>
    </xf>
    <xf numFmtId="0" fontId="8" fillId="0" borderId="0" xfId="0" applyNumberFormat="1" applyFont="1" applyAlignment="1">
      <alignment horizontal="center" vertical="center"/>
    </xf>
    <xf numFmtId="18" fontId="8" fillId="0" borderId="0" xfId="0" applyNumberFormat="1" applyFont="1" applyAlignment="1">
      <alignment horizontal="center" vertical="center"/>
    </xf>
    <xf numFmtId="0" fontId="42" fillId="0" borderId="0" xfId="0" applyFont="1" applyAlignment="1">
      <alignment horizontal="left" vertical="center"/>
    </xf>
    <xf numFmtId="0" fontId="14" fillId="0" borderId="0" xfId="0" applyFont="1" applyBorder="1" applyAlignment="1">
      <alignment horizontal="left" vertical="center"/>
    </xf>
    <xf numFmtId="0" fontId="14" fillId="0" borderId="6" xfId="0" applyFont="1" applyFill="1" applyBorder="1" applyAlignment="1">
      <alignment horizontal="left" vertical="center"/>
    </xf>
    <xf numFmtId="0" fontId="8" fillId="0" borderId="2" xfId="0" applyFont="1" applyFill="1" applyBorder="1" applyAlignment="1">
      <alignment horizontal="center" vertical="center"/>
    </xf>
    <xf numFmtId="164" fontId="8" fillId="0" borderId="2" xfId="0" applyNumberFormat="1" applyFont="1" applyFill="1" applyBorder="1" applyAlignment="1">
      <alignment horizontal="center" vertical="center"/>
    </xf>
    <xf numFmtId="0" fontId="18" fillId="0" borderId="2" xfId="0" applyFont="1" applyFill="1" applyBorder="1" applyAlignment="1">
      <alignment horizontal="center" vertical="center"/>
    </xf>
    <xf numFmtId="165" fontId="8" fillId="0" borderId="2" xfId="0" applyNumberFormat="1" applyFont="1" applyFill="1" applyBorder="1" applyAlignment="1">
      <alignment horizontal="center" vertical="center"/>
    </xf>
    <xf numFmtId="0" fontId="8" fillId="0" borderId="2" xfId="0" applyNumberFormat="1" applyFont="1" applyFill="1" applyBorder="1" applyAlignment="1">
      <alignment horizontal="center" vertical="center"/>
    </xf>
    <xf numFmtId="0" fontId="8" fillId="0" borderId="2" xfId="0" quotePrefix="1" applyFont="1" applyFill="1" applyBorder="1" applyAlignment="1">
      <alignment horizontal="center" vertical="center"/>
    </xf>
    <xf numFmtId="0" fontId="14" fillId="0" borderId="0" xfId="0" applyFont="1" applyFill="1" applyAlignment="1">
      <alignment horizontal="left" vertical="center"/>
    </xf>
    <xf numFmtId="0" fontId="14" fillId="0" borderId="0" xfId="0" applyNumberFormat="1" applyFont="1" applyFill="1" applyBorder="1" applyAlignment="1" applyProtection="1">
      <alignment horizontal="center" vertical="center"/>
    </xf>
    <xf numFmtId="164" fontId="18" fillId="0" borderId="0" xfId="0" applyNumberFormat="1" applyFont="1" applyFill="1" applyBorder="1" applyAlignment="1">
      <alignment horizontal="center" vertical="center"/>
    </xf>
    <xf numFmtId="0" fontId="18" fillId="0" borderId="0" xfId="0" applyNumberFormat="1" applyFont="1" applyFill="1" applyBorder="1" applyAlignment="1">
      <alignment horizontal="center" vertical="center"/>
    </xf>
    <xf numFmtId="0" fontId="14" fillId="0" borderId="7" xfId="0" applyFont="1" applyBorder="1" applyAlignment="1">
      <alignment horizontal="left" vertical="center"/>
    </xf>
    <xf numFmtId="0" fontId="42" fillId="0" borderId="0" xfId="0" applyFont="1" applyFill="1" applyBorder="1" applyAlignment="1">
      <alignment horizontal="left" vertical="center"/>
    </xf>
    <xf numFmtId="164" fontId="18" fillId="0" borderId="0" xfId="0" applyNumberFormat="1" applyFont="1" applyBorder="1" applyAlignment="1">
      <alignment horizontal="center" vertical="center"/>
    </xf>
    <xf numFmtId="0" fontId="18" fillId="0" borderId="0" xfId="0" applyNumberFormat="1" applyFont="1" applyBorder="1" applyAlignment="1">
      <alignment horizontal="center" vertical="center"/>
    </xf>
    <xf numFmtId="0" fontId="18" fillId="0" borderId="0" xfId="0" applyFont="1" applyBorder="1" applyAlignment="1">
      <alignment horizontal="center" vertical="center"/>
    </xf>
    <xf numFmtId="165" fontId="8" fillId="0" borderId="0" xfId="0" applyNumberFormat="1" applyFont="1" applyBorder="1" applyAlignment="1">
      <alignment horizontal="center" vertical="center"/>
    </xf>
    <xf numFmtId="164" fontId="8" fillId="0" borderId="0" xfId="0" applyNumberFormat="1" applyFont="1" applyBorder="1" applyAlignment="1">
      <alignment horizontal="center" vertical="center"/>
    </xf>
    <xf numFmtId="0" fontId="8" fillId="0" borderId="6" xfId="0" applyFont="1" applyBorder="1" applyAlignment="1">
      <alignment horizontal="center" vertical="center"/>
    </xf>
    <xf numFmtId="164" fontId="18" fillId="0" borderId="6" xfId="0" applyNumberFormat="1" applyFont="1" applyBorder="1" applyAlignment="1">
      <alignment horizontal="center" vertical="center"/>
    </xf>
    <xf numFmtId="0" fontId="18" fillId="0" borderId="6" xfId="0" applyNumberFormat="1" applyFont="1" applyBorder="1" applyAlignment="1">
      <alignment horizontal="center" vertical="center"/>
    </xf>
    <xf numFmtId="0" fontId="18" fillId="0" borderId="6" xfId="0" applyFont="1" applyBorder="1" applyAlignment="1">
      <alignment horizontal="center" vertical="center"/>
    </xf>
    <xf numFmtId="165" fontId="8" fillId="0" borderId="6" xfId="0" applyNumberFormat="1" applyFont="1" applyBorder="1" applyAlignment="1">
      <alignment horizontal="center" vertical="center"/>
    </xf>
    <xf numFmtId="165" fontId="14" fillId="0" borderId="6" xfId="0" applyNumberFormat="1" applyFont="1" applyBorder="1" applyAlignment="1">
      <alignment horizontal="center" vertical="center"/>
    </xf>
    <xf numFmtId="0" fontId="14" fillId="0" borderId="6" xfId="0" applyFont="1" applyBorder="1" applyAlignment="1">
      <alignment horizontal="left" vertical="center"/>
    </xf>
    <xf numFmtId="0" fontId="14" fillId="0" borderId="6" xfId="0" applyFont="1" applyBorder="1" applyAlignment="1">
      <alignment horizontal="center" vertical="center"/>
    </xf>
    <xf numFmtId="164" fontId="8" fillId="0" borderId="6" xfId="0" applyNumberFormat="1" applyFont="1" applyBorder="1" applyAlignment="1">
      <alignment horizontal="center" vertical="center"/>
    </xf>
    <xf numFmtId="164" fontId="13" fillId="0" borderId="0" xfId="0" applyNumberFormat="1" applyFont="1" applyFill="1" applyBorder="1" applyAlignment="1">
      <alignment horizontal="center" vertical="center"/>
    </xf>
    <xf numFmtId="0" fontId="43" fillId="0" borderId="0" xfId="0" applyFont="1" applyFill="1" applyBorder="1" applyAlignment="1">
      <alignment horizontal="left" vertical="center"/>
    </xf>
    <xf numFmtId="165" fontId="44" fillId="0" borderId="0" xfId="1" applyNumberFormat="1" applyFont="1" applyFill="1" applyBorder="1" applyAlignment="1">
      <alignment horizontal="center" vertical="center"/>
    </xf>
    <xf numFmtId="20" fontId="13" fillId="0" borderId="0" xfId="0" applyNumberFormat="1" applyFont="1" applyFill="1" applyBorder="1" applyAlignment="1">
      <alignment horizontal="center" vertical="center"/>
    </xf>
    <xf numFmtId="18" fontId="13" fillId="0" borderId="0" xfId="0" applyNumberFormat="1" applyFont="1" applyFill="1" applyBorder="1" applyAlignment="1">
      <alignment horizontal="center" vertical="center"/>
    </xf>
    <xf numFmtId="0" fontId="45" fillId="0" borderId="0" xfId="0" applyFont="1" applyFill="1" applyBorder="1" applyAlignment="1">
      <alignment horizontal="center" vertical="center" wrapText="1"/>
    </xf>
    <xf numFmtId="0" fontId="43" fillId="0" borderId="0" xfId="0" applyFont="1" applyFill="1" applyBorder="1" applyAlignment="1">
      <alignment horizontal="center" vertical="center" wrapText="1"/>
    </xf>
    <xf numFmtId="0" fontId="8" fillId="0" borderId="0" xfId="0" applyFont="1" applyFill="1" applyBorder="1" applyAlignment="1">
      <alignment horizontal="left" vertical="center"/>
    </xf>
    <xf numFmtId="0" fontId="14" fillId="0" borderId="2" xfId="0" applyFont="1" applyFill="1" applyBorder="1" applyAlignment="1">
      <alignment horizontal="left" vertical="center"/>
    </xf>
    <xf numFmtId="0" fontId="14" fillId="0" borderId="2" xfId="0" applyNumberFormat="1" applyFont="1" applyFill="1" applyBorder="1" applyAlignment="1">
      <alignment horizontal="center" vertical="center"/>
    </xf>
    <xf numFmtId="0" fontId="8" fillId="0" borderId="0" xfId="8" applyFont="1" applyFill="1" applyBorder="1" applyAlignment="1">
      <alignment vertical="center"/>
    </xf>
    <xf numFmtId="0" fontId="8" fillId="0" borderId="0" xfId="8" applyFont="1" applyFill="1" applyBorder="1" applyAlignment="1">
      <alignment horizontal="center" vertical="center"/>
    </xf>
    <xf numFmtId="0" fontId="8" fillId="0" borderId="0" xfId="0" applyFont="1" applyFill="1" applyBorder="1" applyAlignment="1">
      <alignment vertical="center"/>
    </xf>
    <xf numFmtId="0" fontId="14" fillId="0" borderId="0" xfId="0" applyNumberFormat="1" applyFont="1" applyFill="1" applyBorder="1" applyAlignment="1">
      <alignment horizontal="center" vertical="center"/>
    </xf>
    <xf numFmtId="0" fontId="14" fillId="0" borderId="0" xfId="0" applyNumberFormat="1" applyFont="1" applyBorder="1" applyAlignment="1" applyProtection="1">
      <alignment horizontal="center" vertical="center"/>
    </xf>
    <xf numFmtId="18" fontId="8" fillId="0" borderId="0" xfId="0" applyNumberFormat="1" applyFont="1" applyAlignment="1">
      <alignment vertical="center"/>
    </xf>
    <xf numFmtId="0" fontId="8" fillId="0" borderId="0" xfId="0" applyFont="1" applyBorder="1"/>
    <xf numFmtId="0" fontId="14" fillId="0" borderId="0" xfId="0" applyNumberFormat="1" applyFont="1" applyBorder="1" applyAlignment="1">
      <alignment horizontal="center" vertical="center"/>
    </xf>
    <xf numFmtId="0" fontId="14" fillId="0" borderId="0" xfId="0" applyFont="1" applyAlignment="1">
      <alignment vertical="center"/>
    </xf>
    <xf numFmtId="0" fontId="8" fillId="0" borderId="0" xfId="0" applyFont="1" applyFill="1" applyBorder="1" applyAlignment="1">
      <alignment horizontal="center" vertical="top"/>
    </xf>
    <xf numFmtId="15" fontId="8" fillId="0" borderId="0" xfId="0" applyNumberFormat="1" applyFont="1" applyFill="1" applyBorder="1" applyAlignment="1">
      <alignment horizontal="center" vertical="top"/>
    </xf>
    <xf numFmtId="0" fontId="8" fillId="0" borderId="0" xfId="0" applyNumberFormat="1" applyFont="1" applyFill="1" applyBorder="1" applyAlignment="1"/>
    <xf numFmtId="0" fontId="14" fillId="0" borderId="0" xfId="0" applyFont="1" applyFill="1" applyBorder="1" applyAlignment="1">
      <alignment horizontal="left" vertical="top"/>
    </xf>
    <xf numFmtId="165" fontId="8" fillId="0" borderId="0" xfId="0" applyNumberFormat="1" applyFont="1" applyFill="1" applyBorder="1" applyAlignment="1">
      <alignment horizontal="center" vertical="top"/>
    </xf>
    <xf numFmtId="16" fontId="8" fillId="0" borderId="0" xfId="0" applyNumberFormat="1" applyFont="1" applyFill="1" applyBorder="1" applyAlignment="1">
      <alignment horizontal="center"/>
    </xf>
    <xf numFmtId="164" fontId="8" fillId="0" borderId="0" xfId="0" applyNumberFormat="1" applyFont="1" applyFill="1" applyBorder="1" applyAlignment="1">
      <alignment horizontal="center" vertical="top"/>
    </xf>
    <xf numFmtId="18" fontId="8" fillId="0" borderId="0" xfId="0" applyNumberFormat="1" applyFont="1" applyFill="1" applyBorder="1" applyAlignment="1">
      <alignment horizontal="center"/>
    </xf>
    <xf numFmtId="0" fontId="8" fillId="0" borderId="0" xfId="0" applyNumberFormat="1" applyFont="1" applyFill="1" applyBorder="1" applyAlignment="1">
      <alignment horizontal="center" vertical="top"/>
    </xf>
    <xf numFmtId="0" fontId="8" fillId="0" borderId="0" xfId="0" applyNumberFormat="1" applyFont="1" applyFill="1" applyBorder="1" applyAlignment="1" applyProtection="1">
      <alignment horizontal="center" vertical="center"/>
      <protection locked="0"/>
    </xf>
    <xf numFmtId="0" fontId="8" fillId="0" borderId="8" xfId="0" applyFont="1" applyFill="1" applyBorder="1" applyAlignment="1">
      <alignment horizontal="center" vertical="center"/>
    </xf>
    <xf numFmtId="164" fontId="8" fillId="0" borderId="8" xfId="0" applyNumberFormat="1" applyFont="1" applyFill="1" applyBorder="1" applyAlignment="1">
      <alignment horizontal="center" vertical="center"/>
    </xf>
    <xf numFmtId="0" fontId="8" fillId="0" borderId="8" xfId="0" applyFont="1" applyFill="1" applyBorder="1" applyAlignment="1">
      <alignment horizontal="center" vertical="top"/>
    </xf>
    <xf numFmtId="15" fontId="8" fillId="0" borderId="8" xfId="0" applyNumberFormat="1" applyFont="1" applyFill="1" applyBorder="1" applyAlignment="1">
      <alignment horizontal="center" vertical="top"/>
    </xf>
    <xf numFmtId="0" fontId="8" fillId="0" borderId="8" xfId="0" applyFont="1" applyFill="1" applyBorder="1" applyAlignment="1"/>
    <xf numFmtId="0" fontId="8" fillId="0" borderId="8" xfId="0" applyNumberFormat="1" applyFont="1" applyFill="1" applyBorder="1" applyAlignment="1"/>
    <xf numFmtId="0" fontId="14" fillId="0" borderId="8" xfId="0" applyFont="1" applyFill="1" applyBorder="1" applyAlignment="1">
      <alignment horizontal="left" vertical="top"/>
    </xf>
    <xf numFmtId="165" fontId="8" fillId="0" borderId="8" xfId="0" applyNumberFormat="1" applyFont="1" applyFill="1" applyBorder="1" applyAlignment="1">
      <alignment horizontal="center" vertical="top"/>
    </xf>
    <xf numFmtId="0" fontId="8" fillId="0" borderId="8" xfId="0" applyNumberFormat="1" applyFont="1" applyFill="1" applyBorder="1" applyAlignment="1">
      <alignment horizontal="center"/>
    </xf>
    <xf numFmtId="0" fontId="8" fillId="0" borderId="8" xfId="0" applyFont="1" applyFill="1" applyBorder="1" applyAlignment="1">
      <alignment horizontal="center"/>
    </xf>
    <xf numFmtId="164" fontId="8" fillId="0" borderId="8" xfId="0" applyNumberFormat="1" applyFont="1" applyFill="1" applyBorder="1" applyAlignment="1">
      <alignment horizontal="center" vertical="top"/>
    </xf>
    <xf numFmtId="18" fontId="8" fillId="0" borderId="8" xfId="0" applyNumberFormat="1" applyFont="1" applyFill="1" applyBorder="1" applyAlignment="1">
      <alignment horizontal="center"/>
    </xf>
    <xf numFmtId="0" fontId="8" fillId="0" borderId="8" xfId="0" applyNumberFormat="1" applyFont="1" applyFill="1" applyBorder="1" applyAlignment="1">
      <alignment horizontal="center" vertical="top"/>
    </xf>
    <xf numFmtId="0" fontId="8" fillId="0" borderId="0" xfId="0" applyFont="1"/>
    <xf numFmtId="165" fontId="8" fillId="0" borderId="8" xfId="0" applyNumberFormat="1" applyFont="1" applyFill="1" applyBorder="1" applyAlignment="1">
      <alignment horizontal="center" vertical="center"/>
    </xf>
    <xf numFmtId="0" fontId="14" fillId="0" borderId="8" xfId="0" applyFont="1" applyFill="1" applyBorder="1" applyAlignment="1">
      <alignment horizontal="left" vertical="center"/>
    </xf>
    <xf numFmtId="0" fontId="8" fillId="0" borderId="8" xfId="0" applyNumberFormat="1" applyFont="1" applyFill="1" applyBorder="1" applyAlignment="1">
      <alignment horizontal="center" vertical="center"/>
    </xf>
    <xf numFmtId="0" fontId="14" fillId="0" borderId="8" xfId="0" applyFont="1" applyFill="1" applyBorder="1" applyAlignment="1">
      <alignment horizontal="center" vertical="center"/>
    </xf>
    <xf numFmtId="9" fontId="3" fillId="3" borderId="1" xfId="0" applyNumberFormat="1" applyFont="1" applyFill="1" applyBorder="1" applyAlignment="1" applyProtection="1">
      <alignment horizontal="center" vertical="center" wrapText="1"/>
      <protection locked="0"/>
    </xf>
    <xf numFmtId="0" fontId="48" fillId="23" borderId="3" xfId="0" applyFont="1" applyFill="1" applyBorder="1" applyAlignment="1">
      <alignment horizontal="center" vertical="center" wrapText="1"/>
    </xf>
    <xf numFmtId="165" fontId="48" fillId="23" borderId="3" xfId="0" applyNumberFormat="1" applyFont="1" applyFill="1" applyBorder="1" applyAlignment="1">
      <alignment horizontal="center" vertical="center" wrapText="1"/>
    </xf>
    <xf numFmtId="0" fontId="3" fillId="18" borderId="1" xfId="0" applyFont="1" applyFill="1" applyBorder="1" applyAlignment="1" applyProtection="1">
      <alignment horizontal="center" vertical="center" wrapText="1"/>
      <protection locked="0"/>
    </xf>
    <xf numFmtId="164" fontId="8" fillId="0" borderId="0" xfId="0" applyNumberFormat="1" applyFont="1" applyAlignment="1">
      <alignment horizontal="center"/>
    </xf>
    <xf numFmtId="165" fontId="8" fillId="0" borderId="0" xfId="0" applyNumberFormat="1" applyFont="1" applyAlignment="1">
      <alignment horizontal="center"/>
    </xf>
    <xf numFmtId="0" fontId="8" fillId="0" borderId="0" xfId="0" applyNumberFormat="1" applyFont="1" applyAlignment="1">
      <alignment horizontal="center"/>
    </xf>
    <xf numFmtId="0" fontId="18" fillId="0" borderId="0" xfId="0" applyFont="1" applyBorder="1" applyAlignment="1">
      <alignment horizontal="center"/>
    </xf>
    <xf numFmtId="0" fontId="18" fillId="0" borderId="0" xfId="0" applyFont="1" applyFill="1" applyBorder="1" applyAlignment="1">
      <alignment horizontal="center"/>
    </xf>
    <xf numFmtId="0" fontId="8" fillId="0" borderId="0" xfId="0" applyFont="1" applyBorder="1" applyAlignment="1">
      <alignment horizontal="left"/>
    </xf>
    <xf numFmtId="164" fontId="8" fillId="0" borderId="0" xfId="0" applyNumberFormat="1" applyFont="1" applyBorder="1" applyAlignment="1">
      <alignment horizontal="center"/>
    </xf>
    <xf numFmtId="165" fontId="8" fillId="0" borderId="0" xfId="0" applyNumberFormat="1" applyFont="1" applyBorder="1" applyAlignment="1">
      <alignment horizontal="center"/>
    </xf>
    <xf numFmtId="0" fontId="49" fillId="0" borderId="0" xfId="0" applyFont="1" applyAlignment="1">
      <alignment horizontal="center"/>
    </xf>
    <xf numFmtId="0" fontId="18" fillId="0" borderId="0" xfId="0" applyNumberFormat="1" applyFont="1" applyFill="1" applyBorder="1" applyAlignment="1">
      <alignment horizontal="center"/>
    </xf>
    <xf numFmtId="0" fontId="8" fillId="0" borderId="0" xfId="0" applyNumberFormat="1" applyFont="1" applyBorder="1" applyAlignment="1">
      <alignment horizontal="center"/>
    </xf>
    <xf numFmtId="0" fontId="18" fillId="0" borderId="0" xfId="0" applyNumberFormat="1" applyFont="1" applyBorder="1" applyAlignment="1">
      <alignment horizontal="center"/>
    </xf>
    <xf numFmtId="0" fontId="14" fillId="0" borderId="0" xfId="0" applyFont="1" applyBorder="1" applyAlignment="1">
      <alignment horizontal="left"/>
    </xf>
    <xf numFmtId="18" fontId="8" fillId="0" borderId="0" xfId="0" applyNumberFormat="1" applyFont="1" applyBorder="1" applyAlignment="1">
      <alignment horizontal="center" vertical="center"/>
    </xf>
    <xf numFmtId="0" fontId="50" fillId="0" borderId="0" xfId="0" applyFont="1" applyFill="1" applyBorder="1" applyAlignment="1">
      <alignment horizontal="center"/>
    </xf>
    <xf numFmtId="165" fontId="50" fillId="0" borderId="0" xfId="0" applyNumberFormat="1" applyFont="1" applyFill="1" applyBorder="1" applyAlignment="1">
      <alignment horizontal="center"/>
    </xf>
    <xf numFmtId="0" fontId="14" fillId="0" borderId="0" xfId="0" applyNumberFormat="1" applyFont="1" applyFill="1" applyBorder="1" applyAlignment="1">
      <alignment horizontal="center"/>
    </xf>
    <xf numFmtId="0" fontId="14" fillId="0" borderId="0" xfId="0" applyFont="1" applyFill="1" applyBorder="1" applyAlignment="1">
      <alignment horizontal="left"/>
    </xf>
    <xf numFmtId="0" fontId="51" fillId="0" borderId="0" xfId="0" applyFont="1" applyBorder="1" applyAlignment="1">
      <alignment horizontal="center"/>
    </xf>
    <xf numFmtId="0" fontId="18" fillId="0" borderId="0" xfId="0" applyFont="1" applyAlignment="1">
      <alignment horizontal="center"/>
    </xf>
    <xf numFmtId="0" fontId="14" fillId="0" borderId="0" xfId="0" applyFont="1" applyFill="1" applyAlignment="1">
      <alignment horizontal="center"/>
    </xf>
    <xf numFmtId="165" fontId="18" fillId="0" borderId="0" xfId="0" applyNumberFormat="1" applyFont="1" applyFill="1" applyBorder="1" applyAlignment="1">
      <alignment horizontal="center"/>
    </xf>
    <xf numFmtId="0" fontId="8" fillId="0" borderId="0" xfId="0" applyFont="1" applyFill="1" applyBorder="1" applyAlignment="1">
      <alignment horizontal="left"/>
    </xf>
    <xf numFmtId="0" fontId="10" fillId="0" borderId="0" xfId="1" applyFont="1" applyBorder="1" applyAlignment="1">
      <alignment horizontal="center"/>
    </xf>
    <xf numFmtId="0" fontId="18" fillId="0" borderId="0" xfId="0" applyFont="1" applyFill="1" applyBorder="1" applyAlignment="1">
      <alignment horizontal="left"/>
    </xf>
    <xf numFmtId="164" fontId="18" fillId="0" borderId="0" xfId="0" applyNumberFormat="1" applyFont="1" applyFill="1" applyBorder="1" applyAlignment="1">
      <alignment horizontal="center"/>
    </xf>
    <xf numFmtId="0" fontId="8" fillId="0" borderId="0" xfId="0" applyFont="1" applyBorder="1" applyAlignment="1"/>
    <xf numFmtId="0" fontId="52" fillId="0" borderId="0" xfId="0" applyFont="1" applyFill="1" applyBorder="1" applyAlignment="1">
      <alignment horizontal="center" wrapText="1"/>
    </xf>
    <xf numFmtId="0" fontId="14" fillId="0" borderId="0" xfId="0" applyFont="1" applyFill="1" applyBorder="1" applyAlignment="1">
      <alignment horizontal="center" wrapText="1"/>
    </xf>
    <xf numFmtId="16" fontId="8" fillId="0" borderId="0" xfId="0" applyNumberFormat="1" applyFont="1" applyBorder="1" applyAlignment="1">
      <alignment horizontal="center"/>
    </xf>
    <xf numFmtId="15" fontId="8" fillId="0" borderId="0" xfId="0" applyNumberFormat="1" applyFont="1" applyBorder="1" applyAlignment="1">
      <alignment horizontal="center"/>
    </xf>
    <xf numFmtId="0" fontId="18" fillId="0" borderId="6" xfId="0" applyFont="1" applyFill="1" applyBorder="1" applyAlignment="1">
      <alignment horizontal="center"/>
    </xf>
    <xf numFmtId="164" fontId="8" fillId="0" borderId="6" xfId="0" applyNumberFormat="1" applyFont="1" applyBorder="1" applyAlignment="1">
      <alignment horizontal="center"/>
    </xf>
    <xf numFmtId="16" fontId="8" fillId="0" borderId="6" xfId="0" applyNumberFormat="1" applyFont="1" applyBorder="1" applyAlignment="1">
      <alignment horizontal="center"/>
    </xf>
    <xf numFmtId="0" fontId="8" fillId="0" borderId="6" xfId="0" applyFont="1" applyBorder="1" applyAlignment="1">
      <alignment horizontal="center"/>
    </xf>
    <xf numFmtId="15" fontId="8" fillId="0" borderId="6" xfId="0" applyNumberFormat="1" applyFont="1" applyBorder="1" applyAlignment="1">
      <alignment horizontal="center"/>
    </xf>
    <xf numFmtId="165" fontId="18" fillId="0" borderId="6" xfId="0" applyNumberFormat="1" applyFont="1" applyFill="1" applyBorder="1" applyAlignment="1">
      <alignment horizontal="center"/>
    </xf>
    <xf numFmtId="0" fontId="8" fillId="0" borderId="6" xfId="0" applyFont="1" applyBorder="1" applyAlignment="1">
      <alignment horizontal="left"/>
    </xf>
    <xf numFmtId="0" fontId="8" fillId="0" borderId="6" xfId="0" applyNumberFormat="1" applyFont="1" applyBorder="1" applyAlignment="1">
      <alignment horizontal="center"/>
    </xf>
    <xf numFmtId="0" fontId="18" fillId="0" borderId="6" xfId="0" applyFont="1" applyBorder="1" applyAlignment="1">
      <alignment horizontal="center"/>
    </xf>
    <xf numFmtId="0" fontId="18" fillId="0" borderId="6" xfId="0" applyNumberFormat="1" applyFont="1" applyFill="1" applyBorder="1" applyAlignment="1">
      <alignment horizontal="center"/>
    </xf>
    <xf numFmtId="0" fontId="18" fillId="0" borderId="6" xfId="0" applyFont="1" applyFill="1" applyBorder="1" applyAlignment="1">
      <alignment horizontal="left"/>
    </xf>
    <xf numFmtId="164" fontId="18" fillId="0" borderId="6" xfId="0" applyNumberFormat="1" applyFont="1" applyFill="1" applyBorder="1" applyAlignment="1">
      <alignment horizontal="center"/>
    </xf>
    <xf numFmtId="0" fontId="14" fillId="0" borderId="6" xfId="0" applyFont="1" applyFill="1" applyBorder="1" applyAlignment="1">
      <alignment horizontal="center"/>
    </xf>
    <xf numFmtId="0" fontId="8" fillId="0" borderId="6" xfId="0" applyFont="1" applyFill="1" applyBorder="1" applyAlignment="1"/>
    <xf numFmtId="0" fontId="8" fillId="0" borderId="6" xfId="0" applyFont="1" applyBorder="1" applyAlignment="1"/>
    <xf numFmtId="18" fontId="18" fillId="0" borderId="0" xfId="0" applyNumberFormat="1" applyFont="1" applyFill="1" applyBorder="1" applyAlignment="1">
      <alignment horizontal="center"/>
    </xf>
    <xf numFmtId="16" fontId="18" fillId="0" borderId="0" xfId="0" applyNumberFormat="1" applyFont="1" applyAlignment="1">
      <alignment horizontal="center"/>
    </xf>
    <xf numFmtId="0" fontId="18" fillId="0" borderId="0" xfId="0" applyFont="1" applyFill="1" applyBorder="1" applyAlignment="1">
      <alignment horizontal="center" vertical="top"/>
    </xf>
    <xf numFmtId="16" fontId="18" fillId="0" borderId="0" xfId="0" applyNumberFormat="1" applyFont="1" applyFill="1" applyBorder="1" applyAlignment="1">
      <alignment horizontal="center"/>
    </xf>
    <xf numFmtId="164" fontId="18" fillId="0" borderId="0" xfId="0" applyNumberFormat="1" applyFont="1" applyFill="1" applyBorder="1" applyAlignment="1">
      <alignment horizontal="left"/>
    </xf>
    <xf numFmtId="165" fontId="18" fillId="0" borderId="0" xfId="0" applyNumberFormat="1" applyFont="1" applyAlignment="1">
      <alignment horizontal="center"/>
    </xf>
    <xf numFmtId="0" fontId="1" fillId="0" borderId="0" xfId="0" applyFont="1" applyFill="1" applyBorder="1" applyAlignment="1"/>
    <xf numFmtId="0" fontId="1" fillId="0" borderId="0" xfId="0" applyFont="1" applyBorder="1" applyAlignment="1"/>
    <xf numFmtId="0" fontId="18" fillId="0" borderId="0" xfId="0" applyNumberFormat="1" applyFont="1" applyAlignment="1">
      <alignment horizontal="center"/>
    </xf>
    <xf numFmtId="165" fontId="18" fillId="0" borderId="0" xfId="0" applyNumberFormat="1" applyFont="1" applyBorder="1" applyAlignment="1">
      <alignment horizontal="center"/>
    </xf>
    <xf numFmtId="165" fontId="53" fillId="0" borderId="0" xfId="1" applyNumberFormat="1" applyFont="1" applyFill="1" applyBorder="1" applyAlignment="1">
      <alignment horizontal="center"/>
    </xf>
    <xf numFmtId="49" fontId="18" fillId="0" borderId="0" xfId="0" applyNumberFormat="1" applyFont="1" applyFill="1" applyBorder="1" applyAlignment="1">
      <alignment horizontal="center"/>
    </xf>
    <xf numFmtId="164" fontId="14" fillId="0" borderId="0" xfId="0" applyNumberFormat="1" applyFont="1" applyFill="1" applyBorder="1" applyAlignment="1">
      <alignment horizontal="center"/>
    </xf>
    <xf numFmtId="164" fontId="14" fillId="0" borderId="0" xfId="0" applyNumberFormat="1" applyFont="1" applyFill="1" applyBorder="1" applyAlignment="1">
      <alignment horizontal="center" vertical="center"/>
    </xf>
    <xf numFmtId="0" fontId="8" fillId="0" borderId="0" xfId="0" applyFont="1" applyBorder="1" applyAlignment="1">
      <alignment horizontal="center" vertical="top"/>
    </xf>
    <xf numFmtId="0" fontId="18" fillId="0" borderId="0" xfId="0" applyFont="1" applyFill="1" applyBorder="1" applyAlignment="1">
      <alignment horizontal="left" vertical="center"/>
    </xf>
    <xf numFmtId="0" fontId="18" fillId="0" borderId="0" xfId="0" applyNumberFormat="1" applyFont="1" applyFill="1" applyBorder="1" applyAlignment="1">
      <alignment horizontal="left" vertical="center"/>
    </xf>
    <xf numFmtId="0" fontId="14" fillId="0" borderId="0" xfId="0" applyFont="1" applyFill="1" applyBorder="1" applyAlignment="1">
      <alignment horizontal="center" vertical="top"/>
    </xf>
    <xf numFmtId="0" fontId="8" fillId="0" borderId="0" xfId="0" applyFont="1" applyBorder="1" applyAlignment="1">
      <alignment horizontal="left" vertical="top"/>
    </xf>
    <xf numFmtId="0" fontId="18" fillId="0" borderId="6" xfId="0" applyFont="1" applyFill="1" applyBorder="1" applyAlignment="1">
      <alignment horizontal="center" vertical="center"/>
    </xf>
    <xf numFmtId="164" fontId="14" fillId="0" borderId="6" xfId="0" applyNumberFormat="1" applyFont="1" applyFill="1" applyBorder="1" applyAlignment="1">
      <alignment horizontal="center" vertical="center"/>
    </xf>
    <xf numFmtId="0" fontId="18" fillId="0" borderId="6" xfId="0" applyNumberFormat="1" applyFont="1" applyFill="1" applyBorder="1" applyAlignment="1">
      <alignment horizontal="center" vertical="center"/>
    </xf>
    <xf numFmtId="15" fontId="18" fillId="0" borderId="6" xfId="0" applyNumberFormat="1" applyFont="1" applyFill="1" applyBorder="1" applyAlignment="1">
      <alignment horizontal="center" vertical="center"/>
    </xf>
    <xf numFmtId="0" fontId="8" fillId="0" borderId="6" xfId="0" applyFont="1" applyFill="1" applyBorder="1" applyAlignment="1">
      <alignment horizontal="left" vertical="center"/>
    </xf>
    <xf numFmtId="0" fontId="8" fillId="0" borderId="6" xfId="0" applyFont="1" applyBorder="1" applyAlignment="1">
      <alignment horizontal="center" vertical="top"/>
    </xf>
    <xf numFmtId="0" fontId="18" fillId="0" borderId="6" xfId="0" applyFont="1" applyFill="1" applyBorder="1" applyAlignment="1">
      <alignment horizontal="left" vertical="center"/>
    </xf>
    <xf numFmtId="0" fontId="8" fillId="0" borderId="6" xfId="0" applyFont="1" applyFill="1" applyBorder="1" applyAlignment="1">
      <alignment horizontal="center" vertical="center"/>
    </xf>
    <xf numFmtId="0" fontId="18" fillId="0" borderId="6" xfId="0" applyFont="1" applyFill="1" applyBorder="1" applyAlignment="1">
      <alignment horizontal="center" vertical="top"/>
    </xf>
    <xf numFmtId="0" fontId="18" fillId="0" borderId="6" xfId="0" applyNumberFormat="1" applyFont="1" applyFill="1" applyBorder="1" applyAlignment="1">
      <alignment horizontal="left" vertical="center"/>
    </xf>
    <xf numFmtId="164" fontId="18" fillId="0" borderId="6" xfId="0" applyNumberFormat="1" applyFont="1" applyFill="1" applyBorder="1" applyAlignment="1">
      <alignment horizontal="center" vertical="center"/>
    </xf>
    <xf numFmtId="18" fontId="18" fillId="0" borderId="6" xfId="0" applyNumberFormat="1" applyFont="1" applyFill="1" applyBorder="1" applyAlignment="1">
      <alignment horizontal="center" vertical="center"/>
    </xf>
    <xf numFmtId="0" fontId="14" fillId="0" borderId="6" xfId="0" applyFont="1" applyFill="1" applyBorder="1" applyAlignment="1">
      <alignment horizontal="center" vertical="top"/>
    </xf>
    <xf numFmtId="0" fontId="14" fillId="0" borderId="0" xfId="0" applyNumberFormat="1" applyFont="1" applyAlignment="1">
      <alignment horizontal="center"/>
    </xf>
    <xf numFmtId="0" fontId="18" fillId="0" borderId="0" xfId="0" applyFont="1" applyAlignment="1">
      <alignment horizontal="center" vertical="center"/>
    </xf>
    <xf numFmtId="14" fontId="8" fillId="0" borderId="0" xfId="0" applyNumberFormat="1" applyFont="1" applyAlignment="1">
      <alignment horizontal="left"/>
    </xf>
    <xf numFmtId="0" fontId="8" fillId="0" borderId="0" xfId="1" applyNumberFormat="1" applyFont="1" applyFill="1" applyBorder="1" applyAlignment="1">
      <alignment horizontal="center"/>
    </xf>
    <xf numFmtId="165" fontId="18" fillId="0" borderId="0" xfId="1" applyNumberFormat="1" applyFont="1" applyFill="1" applyBorder="1" applyAlignment="1">
      <alignment horizontal="center"/>
    </xf>
    <xf numFmtId="0" fontId="18" fillId="0" borderId="0" xfId="0" quotePrefix="1" applyNumberFormat="1" applyFont="1" applyFill="1" applyBorder="1" applyAlignment="1">
      <alignment horizontal="center"/>
    </xf>
    <xf numFmtId="0" fontId="18" fillId="0" borderId="0" xfId="0" applyFont="1"/>
    <xf numFmtId="0" fontId="18" fillId="0" borderId="0" xfId="0" applyFont="1" applyFill="1" applyAlignment="1">
      <alignment horizontal="center"/>
    </xf>
    <xf numFmtId="165" fontId="18" fillId="0" borderId="0" xfId="0" applyNumberFormat="1" applyFont="1"/>
    <xf numFmtId="0" fontId="8" fillId="0" borderId="0" xfId="1" applyFont="1" applyFill="1" applyBorder="1" applyAlignment="1">
      <alignment horizontal="center"/>
    </xf>
    <xf numFmtId="0" fontId="18" fillId="0" borderId="0" xfId="0" applyNumberFormat="1" applyFont="1" applyFill="1" applyBorder="1" applyAlignment="1">
      <alignment horizontal="left"/>
    </xf>
    <xf numFmtId="0" fontId="14" fillId="0" borderId="6" xfId="0" applyFont="1" applyFill="1" applyBorder="1" applyAlignment="1">
      <alignment horizontal="left"/>
    </xf>
    <xf numFmtId="0" fontId="18" fillId="0" borderId="6" xfId="0" applyFont="1" applyBorder="1"/>
    <xf numFmtId="0" fontId="8" fillId="0" borderId="6" xfId="0" applyNumberFormat="1" applyFont="1" applyFill="1" applyBorder="1" applyAlignment="1">
      <alignment horizontal="center"/>
    </xf>
    <xf numFmtId="164" fontId="18" fillId="0" borderId="6" xfId="0" applyNumberFormat="1" applyFont="1" applyFill="1" applyBorder="1" applyAlignment="1">
      <alignment horizontal="left"/>
    </xf>
    <xf numFmtId="0" fontId="18" fillId="0" borderId="2" xfId="0" applyFont="1" applyFill="1" applyBorder="1" applyAlignment="1">
      <alignment horizontal="center"/>
    </xf>
    <xf numFmtId="164" fontId="18" fillId="0" borderId="0" xfId="0" applyNumberFormat="1" applyFont="1" applyBorder="1" applyAlignment="1">
      <alignment horizontal="center"/>
    </xf>
    <xf numFmtId="164" fontId="8" fillId="0" borderId="0" xfId="0" applyNumberFormat="1" applyFont="1" applyFill="1" applyBorder="1" applyAlignment="1">
      <alignment horizontal="center"/>
    </xf>
    <xf numFmtId="16" fontId="18" fillId="0" borderId="0" xfId="0" applyNumberFormat="1" applyFont="1" applyFill="1" applyAlignment="1">
      <alignment horizontal="center"/>
    </xf>
    <xf numFmtId="164" fontId="18" fillId="0" borderId="0" xfId="0" applyNumberFormat="1" applyFont="1" applyFill="1" applyAlignment="1">
      <alignment horizontal="center"/>
    </xf>
    <xf numFmtId="0" fontId="8" fillId="0" borderId="0" xfId="0" applyFont="1" applyFill="1" applyAlignment="1">
      <alignment horizontal="left"/>
    </xf>
    <xf numFmtId="164" fontId="8" fillId="0" borderId="0" xfId="0" applyNumberFormat="1" applyFont="1" applyFill="1" applyAlignment="1">
      <alignment horizontal="center"/>
    </xf>
    <xf numFmtId="0" fontId="8" fillId="0" borderId="0" xfId="0" applyFont="1" applyFill="1" applyAlignment="1"/>
    <xf numFmtId="15" fontId="8" fillId="0" borderId="0" xfId="0" applyNumberFormat="1" applyFont="1" applyFill="1" applyBorder="1" applyAlignment="1">
      <alignment horizontal="center"/>
    </xf>
    <xf numFmtId="165" fontId="8" fillId="0" borderId="0" xfId="0" applyNumberFormat="1" applyFont="1" applyFill="1" applyAlignment="1">
      <alignment horizontal="center"/>
    </xf>
    <xf numFmtId="0" fontId="18" fillId="0" borderId="0" xfId="0" applyFont="1" applyFill="1" applyAlignment="1">
      <alignment horizontal="center" vertical="center"/>
    </xf>
    <xf numFmtId="0" fontId="14" fillId="0" borderId="0" xfId="0" applyFont="1" applyFill="1" applyBorder="1" applyAlignment="1" applyProtection="1">
      <alignment horizontal="left" vertical="center"/>
      <protection locked="0"/>
    </xf>
    <xf numFmtId="164" fontId="8" fillId="0" borderId="6" xfId="0" applyNumberFormat="1" applyFont="1" applyFill="1" applyBorder="1" applyAlignment="1">
      <alignment horizontal="center"/>
    </xf>
    <xf numFmtId="0" fontId="8" fillId="0" borderId="6" xfId="0" applyFont="1" applyFill="1" applyBorder="1" applyAlignment="1">
      <alignment horizontal="center"/>
    </xf>
    <xf numFmtId="15"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8" fillId="0" borderId="6" xfId="0" applyFont="1" applyFill="1" applyBorder="1" applyAlignment="1">
      <alignment horizontal="left"/>
    </xf>
    <xf numFmtId="0" fontId="8" fillId="0" borderId="0" xfId="0" applyNumberFormat="1" applyFont="1"/>
    <xf numFmtId="15" fontId="18" fillId="0" borderId="0" xfId="0" applyNumberFormat="1" applyFont="1" applyFill="1" applyBorder="1" applyAlignment="1">
      <alignment horizontal="center"/>
    </xf>
    <xf numFmtId="165" fontId="18" fillId="0" borderId="0" xfId="0" applyNumberFormat="1" applyFont="1" applyFill="1" applyAlignment="1">
      <alignment horizontal="center"/>
    </xf>
    <xf numFmtId="0" fontId="18" fillId="0" borderId="0" xfId="0" applyNumberFormat="1" applyFont="1" applyFill="1" applyAlignment="1">
      <alignment horizontal="center"/>
    </xf>
    <xf numFmtId="164" fontId="18" fillId="0" borderId="0" xfId="0" applyNumberFormat="1" applyFont="1" applyBorder="1" applyAlignment="1">
      <alignment horizontal="left"/>
    </xf>
    <xf numFmtId="164" fontId="8" fillId="0" borderId="0" xfId="0" applyNumberFormat="1" applyFont="1" applyBorder="1" applyAlignment="1">
      <alignment horizontal="left"/>
    </xf>
    <xf numFmtId="165" fontId="8" fillId="0" borderId="6" xfId="0" applyNumberFormat="1" applyFont="1" applyBorder="1" applyAlignment="1">
      <alignment horizontal="center"/>
    </xf>
    <xf numFmtId="0" fontId="14" fillId="0" borderId="6" xfId="0" applyFont="1" applyBorder="1" applyAlignment="1">
      <alignment horizontal="left"/>
    </xf>
    <xf numFmtId="164" fontId="8" fillId="0" borderId="6" xfId="0" applyNumberFormat="1" applyFont="1" applyBorder="1" applyAlignment="1">
      <alignment horizontal="left"/>
    </xf>
    <xf numFmtId="18" fontId="8" fillId="0" borderId="6" xfId="0" applyNumberFormat="1" applyFont="1" applyBorder="1" applyAlignment="1">
      <alignment horizontal="center"/>
    </xf>
    <xf numFmtId="0" fontId="8" fillId="0" borderId="0" xfId="0" applyNumberFormat="1" applyFont="1" applyBorder="1" applyAlignment="1"/>
    <xf numFmtId="0" fontId="6" fillId="7" borderId="9" xfId="0" applyFont="1" applyFill="1" applyBorder="1" applyAlignment="1">
      <alignment horizontal="center" vertical="center" wrapText="1"/>
    </xf>
    <xf numFmtId="166" fontId="54" fillId="19" borderId="1" xfId="0" applyNumberFormat="1" applyFont="1" applyFill="1" applyBorder="1" applyAlignment="1">
      <alignment horizontal="center" vertical="center" wrapText="1"/>
    </xf>
    <xf numFmtId="0" fontId="54" fillId="19"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0" xfId="0" applyFont="1" applyBorder="1" applyAlignment="1">
      <alignment horizontal="center"/>
    </xf>
    <xf numFmtId="20" fontId="18" fillId="0" borderId="0" xfId="0" applyNumberFormat="1" applyFont="1" applyFill="1" applyBorder="1" applyAlignment="1">
      <alignment horizontal="center" vertical="center"/>
    </xf>
    <xf numFmtId="165" fontId="18" fillId="0" borderId="0" xfId="0" applyNumberFormat="1" applyFont="1" applyFill="1" applyBorder="1" applyAlignment="1">
      <alignment horizontal="center" vertical="center"/>
    </xf>
    <xf numFmtId="0" fontId="14" fillId="0" borderId="0" xfId="0" applyFont="1" applyFill="1" applyBorder="1" applyAlignment="1">
      <alignment vertical="center"/>
    </xf>
    <xf numFmtId="165" fontId="53" fillId="0" borderId="0" xfId="1" applyNumberFormat="1" applyFont="1" applyFill="1" applyBorder="1" applyAlignment="1">
      <alignment horizontal="center" vertical="center"/>
    </xf>
    <xf numFmtId="164" fontId="18" fillId="0" borderId="0" xfId="0" applyNumberFormat="1" applyFont="1" applyFill="1" applyBorder="1" applyAlignment="1">
      <alignment horizontal="left" vertical="center"/>
    </xf>
    <xf numFmtId="0" fontId="14" fillId="0" borderId="0" xfId="0" applyNumberFormat="1" applyFont="1" applyFill="1" applyAlignment="1">
      <alignment horizontal="center" vertical="center"/>
    </xf>
    <xf numFmtId="0" fontId="8" fillId="0" borderId="0" xfId="0" applyNumberFormat="1" applyFont="1" applyFill="1" applyAlignment="1">
      <alignment horizontal="center" vertical="center"/>
    </xf>
    <xf numFmtId="0" fontId="52" fillId="0" borderId="0" xfId="0" applyFont="1" applyFill="1" applyBorder="1" applyAlignment="1">
      <alignment horizontal="center" vertical="center" wrapText="1"/>
    </xf>
    <xf numFmtId="165" fontId="10" fillId="0" borderId="0" xfId="1" applyNumberFormat="1" applyFont="1" applyFill="1" applyBorder="1" applyAlignment="1">
      <alignment horizontal="center" vertical="center"/>
    </xf>
    <xf numFmtId="165" fontId="53" fillId="0" borderId="0" xfId="0" applyNumberFormat="1" applyFont="1" applyFill="1" applyBorder="1" applyAlignment="1">
      <alignment horizontal="center" vertical="center"/>
    </xf>
    <xf numFmtId="0" fontId="8" fillId="0" borderId="0" xfId="0" applyFont="1" applyFill="1" applyBorder="1" applyAlignment="1">
      <alignment vertical="top" wrapText="1"/>
    </xf>
    <xf numFmtId="16" fontId="18" fillId="0" borderId="0" xfId="0" applyNumberFormat="1" applyFont="1" applyFill="1" applyBorder="1" applyAlignment="1">
      <alignment horizontal="center" vertical="center"/>
    </xf>
    <xf numFmtId="165" fontId="55" fillId="0" borderId="0" xfId="0" applyNumberFormat="1" applyFont="1" applyFill="1" applyBorder="1" applyAlignment="1">
      <alignment horizontal="center" vertical="center"/>
    </xf>
    <xf numFmtId="18" fontId="18" fillId="0" borderId="0" xfId="0" applyNumberFormat="1" applyFont="1" applyFill="1" applyBorder="1" applyAlignment="1">
      <alignment horizontal="center" vertical="center"/>
    </xf>
    <xf numFmtId="0" fontId="8" fillId="0" borderId="0" xfId="0" applyFont="1" applyFill="1" applyBorder="1" applyAlignment="1">
      <alignment vertical="top"/>
    </xf>
    <xf numFmtId="164" fontId="18" fillId="0" borderId="0" xfId="0" applyNumberFormat="1" applyFont="1" applyFill="1" applyBorder="1" applyAlignment="1">
      <alignment horizontal="center" vertical="top"/>
    </xf>
    <xf numFmtId="18" fontId="18" fillId="0" borderId="0" xfId="0" applyNumberFormat="1" applyFont="1" applyFill="1" applyBorder="1" applyAlignment="1">
      <alignment horizontal="center" vertical="top"/>
    </xf>
    <xf numFmtId="0" fontId="8" fillId="0" borderId="0" xfId="9" applyFont="1" applyBorder="1" applyAlignment="1">
      <alignment horizontal="center"/>
    </xf>
    <xf numFmtId="0" fontId="42" fillId="0" borderId="0" xfId="0" applyFont="1" applyAlignment="1"/>
    <xf numFmtId="165" fontId="18" fillId="0" borderId="0" xfId="0" applyNumberFormat="1" applyFont="1" applyAlignment="1">
      <alignment horizontal="center" vertical="center"/>
    </xf>
    <xf numFmtId="0" fontId="52" fillId="0" borderId="0" xfId="0" applyFont="1" applyAlignment="1">
      <alignment horizontal="right" wrapText="1"/>
    </xf>
    <xf numFmtId="0" fontId="14" fillId="0" borderId="0" xfId="0" applyFont="1" applyAlignment="1">
      <alignment wrapText="1"/>
    </xf>
    <xf numFmtId="165" fontId="8" fillId="0" borderId="0" xfId="0" applyNumberFormat="1" applyFont="1" applyAlignment="1">
      <alignment horizontal="center" vertical="center"/>
    </xf>
    <xf numFmtId="0" fontId="52" fillId="0" borderId="0" xfId="0" applyFont="1" applyAlignment="1">
      <alignment horizontal="right"/>
    </xf>
    <xf numFmtId="0" fontId="8" fillId="24" borderId="0" xfId="0" applyFont="1" applyFill="1" applyBorder="1" applyAlignment="1">
      <alignment horizontal="center" vertical="center"/>
    </xf>
    <xf numFmtId="0" fontId="8" fillId="0" borderId="0" xfId="0" applyFont="1" applyBorder="1" applyAlignment="1">
      <alignment vertical="center"/>
    </xf>
    <xf numFmtId="165" fontId="14" fillId="0" borderId="0" xfId="1" applyNumberFormat="1" applyFont="1" applyAlignment="1" applyProtection="1">
      <alignment horizontal="center"/>
    </xf>
    <xf numFmtId="165" fontId="14" fillId="0" borderId="0" xfId="0" applyNumberFormat="1" applyFont="1" applyAlignment="1">
      <alignment horizontal="center"/>
    </xf>
    <xf numFmtId="165" fontId="14" fillId="0" borderId="0" xfId="1" applyNumberFormat="1" applyFont="1" applyFill="1" applyBorder="1" applyAlignment="1">
      <alignment horizontal="center" vertical="center"/>
    </xf>
    <xf numFmtId="165" fontId="10" fillId="0" borderId="0" xfId="1" applyNumberFormat="1" applyFont="1" applyAlignment="1">
      <alignment horizontal="center"/>
    </xf>
    <xf numFmtId="18" fontId="8" fillId="0" borderId="0" xfId="0" applyNumberFormat="1" applyFont="1" applyFill="1" applyBorder="1" applyAlignment="1">
      <alignment horizontal="center" vertical="center"/>
    </xf>
    <xf numFmtId="165" fontId="8" fillId="0" borderId="0" xfId="1" applyNumberFormat="1" applyFont="1" applyFill="1" applyBorder="1" applyAlignment="1">
      <alignment horizontal="center" vertical="center"/>
    </xf>
    <xf numFmtId="0" fontId="52" fillId="0" borderId="0" xfId="0" applyFont="1" applyBorder="1" applyAlignment="1">
      <alignment horizontal="center" wrapText="1"/>
    </xf>
    <xf numFmtId="0" fontId="14" fillId="0" borderId="0" xfId="0" applyFont="1" applyBorder="1" applyAlignment="1">
      <alignment horizontal="center" wrapText="1"/>
    </xf>
    <xf numFmtId="0" fontId="14" fillId="0" borderId="0" xfId="8" applyFont="1" applyBorder="1" applyAlignment="1">
      <alignment horizontal="center" vertical="center"/>
    </xf>
    <xf numFmtId="0" fontId="42" fillId="0" borderId="0" xfId="0" applyFont="1" applyBorder="1" applyAlignment="1"/>
    <xf numFmtId="165" fontId="18" fillId="0" borderId="0" xfId="0" applyNumberFormat="1" applyFont="1" applyBorder="1" applyAlignment="1">
      <alignment horizontal="center" vertical="center"/>
    </xf>
    <xf numFmtId="18" fontId="18" fillId="0" borderId="0" xfId="0" applyNumberFormat="1" applyFont="1" applyBorder="1" applyAlignment="1">
      <alignment horizontal="center" vertical="center"/>
    </xf>
    <xf numFmtId="20" fontId="14" fillId="0" borderId="0" xfId="0" applyNumberFormat="1" applyFont="1" applyFill="1" applyBorder="1" applyAlignment="1">
      <alignment horizontal="center" vertical="center"/>
    </xf>
    <xf numFmtId="18" fontId="14" fillId="0" borderId="0" xfId="0" applyNumberFormat="1" applyFont="1" applyBorder="1" applyAlignment="1">
      <alignment horizontal="center" vertical="center"/>
    </xf>
    <xf numFmtId="0" fontId="8" fillId="0" borderId="0" xfId="10" applyFont="1" applyFill="1" applyBorder="1" applyAlignment="1">
      <alignment horizontal="center"/>
    </xf>
    <xf numFmtId="1" fontId="14" fillId="0" borderId="0" xfId="0" applyNumberFormat="1" applyFont="1" applyBorder="1" applyAlignment="1">
      <alignment horizontal="center" vertical="center"/>
    </xf>
    <xf numFmtId="1" fontId="14" fillId="0" borderId="0" xfId="0" applyNumberFormat="1" applyFont="1" applyFill="1" applyBorder="1" applyAlignment="1">
      <alignment horizontal="center" vertical="center"/>
    </xf>
    <xf numFmtId="165" fontId="10" fillId="0" borderId="0" xfId="1" applyNumberFormat="1" applyFont="1" applyBorder="1" applyAlignment="1">
      <alignment horizontal="center" vertical="center"/>
    </xf>
    <xf numFmtId="165" fontId="10" fillId="0" borderId="0" xfId="1" applyNumberFormat="1" applyFont="1" applyBorder="1" applyAlignment="1">
      <alignment horizontal="center"/>
    </xf>
    <xf numFmtId="20" fontId="8" fillId="0" borderId="0" xfId="0" applyNumberFormat="1" applyFont="1" applyBorder="1" applyAlignment="1">
      <alignment horizontal="center"/>
    </xf>
    <xf numFmtId="165" fontId="10" fillId="0" borderId="0" xfId="1" applyNumberFormat="1" applyFont="1" applyBorder="1" applyAlignment="1" applyProtection="1">
      <alignment horizontal="center"/>
    </xf>
    <xf numFmtId="165" fontId="14" fillId="0" borderId="0" xfId="1" applyNumberFormat="1" applyFont="1" applyBorder="1" applyAlignment="1" applyProtection="1">
      <alignment horizontal="center"/>
    </xf>
    <xf numFmtId="165" fontId="8" fillId="0" borderId="0" xfId="0" applyNumberFormat="1" applyFont="1" applyBorder="1" applyAlignment="1"/>
    <xf numFmtId="0" fontId="14" fillId="0" borderId="0" xfId="0" applyFont="1" applyBorder="1" applyAlignment="1"/>
    <xf numFmtId="0" fontId="14" fillId="0" borderId="0" xfId="0" applyFont="1" applyFill="1" applyBorder="1" applyAlignment="1">
      <alignment vertical="top" wrapText="1"/>
    </xf>
    <xf numFmtId="0" fontId="14" fillId="0" borderId="0" xfId="0" applyFont="1" applyBorder="1" applyAlignment="1">
      <alignment vertical="center"/>
    </xf>
    <xf numFmtId="164" fontId="8" fillId="0" borderId="0" xfId="9" applyNumberFormat="1" applyFont="1" applyBorder="1" applyAlignment="1">
      <alignment horizontal="center"/>
    </xf>
    <xf numFmtId="0" fontId="18" fillId="0" borderId="0" xfId="11" applyFont="1" applyFill="1" applyBorder="1" applyAlignment="1">
      <alignment horizontal="center" vertical="center"/>
    </xf>
    <xf numFmtId="0" fontId="8" fillId="0" borderId="0" xfId="9" applyFont="1" applyBorder="1" applyAlignment="1">
      <alignment horizontal="center" vertical="center"/>
    </xf>
    <xf numFmtId="165" fontId="8" fillId="0" borderId="0" xfId="9" applyNumberFormat="1" applyFont="1" applyBorder="1" applyAlignment="1">
      <alignment horizontal="center"/>
    </xf>
    <xf numFmtId="0" fontId="14" fillId="0" borderId="0" xfId="9" applyFont="1" applyBorder="1" applyAlignment="1"/>
    <xf numFmtId="0" fontId="8" fillId="0" borderId="0" xfId="9" applyNumberFormat="1" applyFont="1" applyBorder="1" applyAlignment="1">
      <alignment horizontal="center"/>
    </xf>
    <xf numFmtId="0" fontId="18" fillId="0" borderId="0" xfId="9" applyFont="1" applyBorder="1" applyAlignment="1">
      <alignment horizontal="center" vertical="center"/>
    </xf>
    <xf numFmtId="18" fontId="8" fillId="0" borderId="0" xfId="9" applyNumberFormat="1" applyFont="1" applyBorder="1" applyAlignment="1">
      <alignment horizontal="center"/>
    </xf>
    <xf numFmtId="0" fontId="10" fillId="0" borderId="0" xfId="1" applyNumberFormat="1" applyFont="1" applyBorder="1" applyAlignment="1">
      <alignment horizontal="center"/>
    </xf>
    <xf numFmtId="0" fontId="42" fillId="0" borderId="0" xfId="0" applyFont="1" applyBorder="1" applyAlignment="1">
      <alignment horizontal="center"/>
    </xf>
    <xf numFmtId="0" fontId="14" fillId="0" borderId="0" xfId="0" applyFont="1" applyFill="1" applyBorder="1"/>
    <xf numFmtId="0" fontId="14" fillId="0" borderId="1" xfId="0" applyFont="1" applyBorder="1" applyAlignment="1">
      <alignment vertical="center"/>
    </xf>
    <xf numFmtId="0" fontId="14" fillId="0" borderId="1" xfId="0" applyFont="1" applyBorder="1" applyAlignment="1">
      <alignment horizontal="center"/>
    </xf>
    <xf numFmtId="164" fontId="18" fillId="0" borderId="0" xfId="0" applyNumberFormat="1" applyFont="1" applyBorder="1" applyAlignment="1">
      <alignment horizontal="left" vertical="center"/>
    </xf>
    <xf numFmtId="165" fontId="55" fillId="0" borderId="0" xfId="0" applyNumberFormat="1" applyFont="1" applyBorder="1" applyAlignment="1">
      <alignment horizontal="center" vertical="center"/>
    </xf>
    <xf numFmtId="15" fontId="14" fillId="0" borderId="0" xfId="0" applyNumberFormat="1" applyFont="1" applyBorder="1" applyAlignment="1">
      <alignment horizontal="center" vertical="center"/>
    </xf>
    <xf numFmtId="0" fontId="10" fillId="0" borderId="0" xfId="1" applyNumberFormat="1" applyFont="1" applyFill="1" applyBorder="1" applyAlignment="1">
      <alignment horizontal="center"/>
    </xf>
    <xf numFmtId="0" fontId="18" fillId="0" borderId="0" xfId="5" applyNumberFormat="1" applyFont="1" applyFill="1" applyBorder="1" applyAlignment="1" applyProtection="1">
      <alignment horizontal="center"/>
    </xf>
    <xf numFmtId="167" fontId="8" fillId="0" borderId="0" xfId="0" applyNumberFormat="1" applyFont="1" applyFill="1" applyBorder="1" applyAlignment="1">
      <alignment horizontal="center"/>
    </xf>
    <xf numFmtId="18" fontId="14" fillId="0" borderId="0" xfId="0" applyNumberFormat="1" applyFont="1" applyBorder="1" applyAlignment="1">
      <alignment horizontal="center"/>
    </xf>
    <xf numFmtId="0" fontId="10" fillId="0" borderId="0" xfId="1" applyFont="1" applyBorder="1"/>
    <xf numFmtId="0" fontId="10" fillId="0" borderId="0" xfId="1" applyFont="1" applyBorder="1" applyAlignment="1">
      <alignment horizontal="center" vertical="center"/>
    </xf>
    <xf numFmtId="1" fontId="8" fillId="0" borderId="0" xfId="0" applyNumberFormat="1" applyFont="1" applyFill="1" applyBorder="1" applyAlignment="1">
      <alignment horizontal="center" vertical="center"/>
    </xf>
    <xf numFmtId="0" fontId="8" fillId="25" borderId="0" xfId="0" applyFont="1" applyFill="1" applyBorder="1" applyAlignment="1">
      <alignment horizontal="center" vertical="center"/>
    </xf>
    <xf numFmtId="0" fontId="49" fillId="0" borderId="0" xfId="1" applyFont="1" applyBorder="1" applyAlignment="1">
      <alignment horizontal="center" vertical="center"/>
    </xf>
    <xf numFmtId="0" fontId="10" fillId="0" borderId="0" xfId="1" applyFont="1" applyFill="1" applyBorder="1" applyAlignment="1">
      <alignment horizontal="center" vertical="center"/>
    </xf>
    <xf numFmtId="165" fontId="10" fillId="0" borderId="0" xfId="1" applyNumberFormat="1" applyFont="1" applyFill="1" applyBorder="1" applyAlignment="1">
      <alignment horizontal="left" vertical="center"/>
    </xf>
    <xf numFmtId="0" fontId="14" fillId="26" borderId="0" xfId="0" applyFont="1" applyFill="1" applyBorder="1" applyAlignment="1">
      <alignment vertical="top"/>
    </xf>
    <xf numFmtId="0" fontId="56" fillId="0" borderId="0" xfId="0" applyFont="1" applyBorder="1"/>
    <xf numFmtId="0" fontId="14" fillId="0" borderId="0" xfId="0" applyFont="1" applyBorder="1" applyAlignment="1">
      <alignment horizontal="center" vertical="center" wrapText="1"/>
    </xf>
    <xf numFmtId="0" fontId="14" fillId="0" borderId="0" xfId="0" applyFont="1" applyFill="1" applyBorder="1" applyAlignment="1" applyProtection="1">
      <alignment vertical="center"/>
    </xf>
    <xf numFmtId="0" fontId="57" fillId="0" borderId="0" xfId="0" applyFont="1" applyBorder="1" applyAlignment="1">
      <alignment horizontal="center"/>
    </xf>
    <xf numFmtId="165" fontId="18" fillId="0" borderId="0" xfId="1" applyNumberFormat="1" applyFont="1" applyFill="1" applyBorder="1" applyAlignment="1">
      <alignment horizontal="center" vertical="center"/>
    </xf>
    <xf numFmtId="165" fontId="58" fillId="0" borderId="0" xfId="1" applyNumberFormat="1" applyFont="1" applyFill="1" applyBorder="1" applyAlignment="1">
      <alignment horizontal="center" vertical="center"/>
    </xf>
    <xf numFmtId="0" fontId="8" fillId="0" borderId="0" xfId="0" applyFont="1" applyFill="1"/>
    <xf numFmtId="0" fontId="8" fillId="0" borderId="0" xfId="0" applyFont="1" applyFill="1" applyBorder="1"/>
    <xf numFmtId="0" fontId="8" fillId="15" borderId="0" xfId="0" applyFont="1" applyFill="1"/>
    <xf numFmtId="168" fontId="8" fillId="0" borderId="0" xfId="0" applyNumberFormat="1" applyFont="1" applyFill="1" applyBorder="1" applyAlignment="1">
      <alignment horizontal="center"/>
    </xf>
    <xf numFmtId="0" fontId="8" fillId="0" borderId="0" xfId="0" applyNumberFormat="1" applyFont="1" applyFill="1" applyBorder="1" applyAlignment="1">
      <alignment vertical="center"/>
    </xf>
    <xf numFmtId="0" fontId="8" fillId="0" borderId="0" xfId="0" applyFont="1" applyBorder="1" applyAlignment="1" applyProtection="1">
      <alignment horizontal="center"/>
      <protection locked="0"/>
    </xf>
    <xf numFmtId="0" fontId="8" fillId="0" borderId="0" xfId="0" applyFont="1" applyBorder="1" applyAlignment="1" applyProtection="1">
      <alignment horizontal="left"/>
      <protection locked="0"/>
    </xf>
    <xf numFmtId="18" fontId="14" fillId="0" borderId="0" xfId="0" applyNumberFormat="1" applyFont="1" applyFill="1" applyBorder="1" applyAlignment="1">
      <alignment horizontal="center" vertical="center"/>
    </xf>
    <xf numFmtId="0" fontId="10" fillId="0" borderId="0" xfId="1" applyFont="1" applyBorder="1" applyAlignment="1">
      <alignment horizontal="left" vertical="center" wrapText="1"/>
    </xf>
    <xf numFmtId="0" fontId="10" fillId="0" borderId="0" xfId="1" applyFont="1" applyBorder="1" applyAlignment="1">
      <alignment vertical="center" wrapText="1"/>
    </xf>
    <xf numFmtId="18" fontId="8" fillId="0" borderId="0" xfId="0" applyNumberFormat="1" applyFont="1" applyBorder="1" applyAlignment="1" applyProtection="1">
      <alignment horizontal="center"/>
      <protection locked="0"/>
    </xf>
    <xf numFmtId="0" fontId="8" fillId="0" borderId="0" xfId="0" applyFont="1" applyBorder="1" applyProtection="1">
      <protection locked="0"/>
    </xf>
    <xf numFmtId="20" fontId="8" fillId="0" borderId="0" xfId="0" applyNumberFormat="1" applyFont="1" applyBorder="1" applyAlignment="1" applyProtection="1">
      <alignment horizontal="center"/>
      <protection locked="0"/>
    </xf>
    <xf numFmtId="20" fontId="8" fillId="0" borderId="0" xfId="0" applyNumberFormat="1" applyFont="1" applyFill="1" applyBorder="1" applyAlignment="1">
      <alignment horizontal="center"/>
    </xf>
    <xf numFmtId="20" fontId="8" fillId="0" borderId="0" xfId="0" applyNumberFormat="1" applyFont="1" applyBorder="1"/>
    <xf numFmtId="0" fontId="59" fillId="0" borderId="0" xfId="0" applyFont="1" applyFill="1" applyBorder="1" applyAlignment="1">
      <alignment vertical="center"/>
    </xf>
    <xf numFmtId="0" fontId="59" fillId="0" borderId="0" xfId="0" applyFont="1" applyAlignment="1">
      <alignment vertical="center"/>
    </xf>
    <xf numFmtId="165" fontId="10" fillId="0" borderId="0" xfId="1" applyNumberFormat="1" applyFont="1" applyAlignment="1">
      <alignment horizontal="center" vertical="center"/>
    </xf>
    <xf numFmtId="0" fontId="42" fillId="0" borderId="0" xfId="0" applyFont="1"/>
    <xf numFmtId="18" fontId="8" fillId="0" borderId="0" xfId="0" applyNumberFormat="1" applyFont="1" applyBorder="1" applyProtection="1">
      <protection locked="0"/>
    </xf>
    <xf numFmtId="0" fontId="10" fillId="0" borderId="0" xfId="1" applyFont="1"/>
  </cellXfs>
  <cellStyles count="12">
    <cellStyle name="Hyperlink" xfId="1" builtinId="8"/>
    <cellStyle name="Hyperlink 2 2" xfId="4"/>
    <cellStyle name="Hyperlink 5" xfId="7"/>
    <cellStyle name="Normal" xfId="0" builtinId="0"/>
    <cellStyle name="Normal 10" xfId="10"/>
    <cellStyle name="Normal 12" xfId="6"/>
    <cellStyle name="Normal 2" xfId="2"/>
    <cellStyle name="Normal 3" xfId="8"/>
    <cellStyle name="Normal 3 4" xfId="9"/>
    <cellStyle name="Normal 3 6" xfId="11"/>
    <cellStyle name="Normal 5" xfId="3"/>
    <cellStyle name="Normal 6" xf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mejorada\AppData\Local\Microsoft\Windows\Temporary%20Internet%20Files\Content.Outlook\9XHOM1NC\OFFSITE%20DATABA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Recruitment\DAVAO\2017%20Files\DV%20Rob\Recruiter%20Files\Ellaine\Lounge%201\Applicant%20Database-%20January%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Recruitment\Compliance%202015\TA%20Daily%20Database\2018\DAVAO\DVROB\3rd%20Quarter\July-%20DVROB_Applicant%20Database%20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Recruitment\Compliance%202015\TA%20Daily%20Database\2018\MOA\JUNE\MOA%20JUN%202018%20WT%20Database%20v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Recruitment\Compliance%202015\TA%20Daily%20Database\2018\DAVAO\DVCEN\2nd%20Quarter\Use%20this_DV%20Centrale%20May%202018%20Applicant%20Databas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RAW FILE"/>
      <sheetName val="Sheet1"/>
      <sheetName val="DO NOT EDIT - DATABASE DROPDOWN"/>
    </sheetNames>
    <sheetDataSet>
      <sheetData sheetId="0" refreshError="1"/>
      <sheetData sheetId="1" refreshError="1"/>
      <sheetData sheetId="2" refreshError="1"/>
      <sheetData sheetId="3">
        <row r="2">
          <cell r="C2" t="str">
            <v>Not_Qualified</v>
          </cell>
          <cell r="K2" t="str">
            <v>Starter</v>
          </cell>
        </row>
        <row r="3">
          <cell r="K3" t="str">
            <v>Adapter</v>
          </cell>
        </row>
        <row r="4">
          <cell r="K4" t="str">
            <v>Shifter1</v>
          </cell>
        </row>
        <row r="5">
          <cell r="K5" t="str">
            <v>Shifter2</v>
          </cell>
        </row>
        <row r="6">
          <cell r="K6" t="str">
            <v>Shifter3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il"/>
      <sheetName val="Sheet1"/>
      <sheetName val="DO NOT EDIT"/>
      <sheetName val="DO NOT EDIT - DATABASE DROPDOWN"/>
    </sheetNames>
    <sheetDataSet>
      <sheetData sheetId="0"/>
      <sheetData sheetId="1"/>
      <sheetData sheetId="2">
        <row r="2">
          <cell r="K2" t="str">
            <v>Starter</v>
          </cell>
          <cell r="AN2" t="str">
            <v>None</v>
          </cell>
          <cell r="AO2" t="str">
            <v>None</v>
          </cell>
        </row>
        <row r="3">
          <cell r="K3" t="str">
            <v>Adapter</v>
          </cell>
          <cell r="AN3" t="str">
            <v>1 - 5 mos</v>
          </cell>
          <cell r="AO3" t="str">
            <v>1 - 5 mos</v>
          </cell>
        </row>
        <row r="4">
          <cell r="K4" t="str">
            <v>Shifter1</v>
          </cell>
          <cell r="AN4" t="str">
            <v>6- 11 mos</v>
          </cell>
          <cell r="AO4" t="str">
            <v>6- 11 mos</v>
          </cell>
        </row>
        <row r="5">
          <cell r="K5" t="str">
            <v>Shifter2</v>
          </cell>
          <cell r="AN5" t="str">
            <v>12 mos above</v>
          </cell>
          <cell r="AO5" t="str">
            <v>12 mos above</v>
          </cell>
        </row>
        <row r="6">
          <cell r="K6" t="str">
            <v>Shifter3</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Y 2018"/>
      <sheetName val="DO NOT EDIT - DATABASE DROPDOWN"/>
      <sheetName val="DO NOT EDIT"/>
      <sheetName val="Sheet2"/>
      <sheetName val="Sheet1"/>
    </sheetNames>
    <sheetDataSet>
      <sheetData sheetId="0"/>
      <sheetData sheetId="1"/>
      <sheetData sheetId="2">
        <row r="2">
          <cell r="L2" t="str">
            <v>1 - 5 mos</v>
          </cell>
          <cell r="M2" t="str">
            <v>1 - 5 mos</v>
          </cell>
          <cell r="N2" t="str">
            <v>1 - 5 mos</v>
          </cell>
        </row>
        <row r="3">
          <cell r="L3" t="str">
            <v>6 - 11 mos</v>
          </cell>
          <cell r="M3" t="str">
            <v>6 - 11 mos</v>
          </cell>
          <cell r="N3" t="str">
            <v>6 - 11 mos</v>
          </cell>
        </row>
        <row r="4">
          <cell r="L4" t="str">
            <v>12 mos above</v>
          </cell>
          <cell r="M4" t="str">
            <v>12 mos above</v>
          </cell>
          <cell r="N4" t="str">
            <v>12 mos above</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 2018"/>
      <sheetName val="Sheet1"/>
      <sheetName val="DO NOT EDIT - DATABASE DROPDOWN"/>
    </sheetNames>
    <sheetDataSet>
      <sheetData sheetId="0" refreshError="1"/>
      <sheetData sheetId="1" refreshError="1"/>
      <sheetData sheetId="2">
        <row r="2">
          <cell r="B2" t="str">
            <v>Pre-Screening</v>
          </cell>
          <cell r="C2" t="str">
            <v>Not_Qualified</v>
          </cell>
          <cell r="W2" t="str">
            <v>Walk_In</v>
          </cell>
          <cell r="AA2" t="str">
            <v>Academic_Linkages_LGU</v>
          </cell>
          <cell r="AN2" t="str">
            <v>Vocational Course</v>
          </cell>
        </row>
        <row r="3">
          <cell r="B3" t="str">
            <v>Initial Interview</v>
          </cell>
          <cell r="C3" t="str">
            <v>Failed_App</v>
          </cell>
          <cell r="W3" t="str">
            <v>Call_Outs</v>
          </cell>
          <cell r="AA3" t="str">
            <v>ARP</v>
          </cell>
          <cell r="AN3" t="str">
            <v>High School Graduate</v>
          </cell>
        </row>
        <row r="4">
          <cell r="B4" t="str">
            <v>In-Depth Interview</v>
          </cell>
          <cell r="C4" t="str">
            <v>No_Show</v>
          </cell>
          <cell r="W4" t="str">
            <v>Offsite</v>
          </cell>
          <cell r="AA4" t="str">
            <v>Advertising</v>
          </cell>
          <cell r="AN4" t="str">
            <v>High School Undergrad</v>
          </cell>
        </row>
        <row r="5">
          <cell r="B5" t="str">
            <v>Profiling</v>
          </cell>
          <cell r="C5" t="str">
            <v>Not_Interested</v>
          </cell>
          <cell r="AA5" t="str">
            <v>Direct_Sourcing</v>
          </cell>
          <cell r="AN5" t="str">
            <v>Senior High Graduate</v>
          </cell>
        </row>
        <row r="6">
          <cell r="B6" t="str">
            <v>Job Offer</v>
          </cell>
          <cell r="C6" t="str">
            <v>Rescheduled</v>
          </cell>
          <cell r="AA6" t="str">
            <v>ERP</v>
          </cell>
          <cell r="AN6" t="str">
            <v>College Graduate</v>
          </cell>
        </row>
        <row r="7">
          <cell r="C7" t="str">
            <v>Accepted_Offer</v>
          </cell>
          <cell r="AA7" t="str">
            <v>Job_Boards</v>
          </cell>
          <cell r="AN7" t="str">
            <v>Undergrad - less than 2 yrs</v>
          </cell>
        </row>
        <row r="8">
          <cell r="AA8" t="str">
            <v>Job_Fairs</v>
          </cell>
          <cell r="AN8" t="str">
            <v>Undergrad - at least 2 yrs</v>
          </cell>
        </row>
        <row r="9">
          <cell r="AA9" t="str">
            <v>Social_Media</v>
          </cell>
          <cell r="AN9" t="str">
            <v>Associate Degree Graduate</v>
          </cell>
        </row>
        <row r="10">
          <cell r="AA10" t="str">
            <v>Third_Party_HH</v>
          </cell>
          <cell r="AN10" t="str">
            <v xml:space="preserve">Master's / Doctorate degree </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y 2018"/>
      <sheetName val="DO NOT EDIT"/>
    </sheetNames>
    <sheetDataSet>
      <sheetData sheetId="0" refreshError="1"/>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Ceandelacruz1104@gmail.com" TargetMode="External"/><Relationship Id="rId21" Type="http://schemas.openxmlformats.org/officeDocument/2006/relationships/hyperlink" Target="mailto:gutierrezprincess740@gmail.co" TargetMode="External"/><Relationship Id="rId42" Type="http://schemas.openxmlformats.org/officeDocument/2006/relationships/hyperlink" Target="mailto:jhaycee.castro@yahoo.com" TargetMode="External"/><Relationship Id="rId63" Type="http://schemas.openxmlformats.org/officeDocument/2006/relationships/hyperlink" Target="mailto:marquez.ryanpaul@yahoo.com" TargetMode="External"/><Relationship Id="rId84" Type="http://schemas.openxmlformats.org/officeDocument/2006/relationships/hyperlink" Target="mailto:jasmine_lulu23@yahoo.com" TargetMode="External"/><Relationship Id="rId138" Type="http://schemas.openxmlformats.org/officeDocument/2006/relationships/hyperlink" Target="mailto:bejaydl@gmail.om" TargetMode="External"/><Relationship Id="rId159" Type="http://schemas.openxmlformats.org/officeDocument/2006/relationships/hyperlink" Target="mailto:alitaptap250@gmail.com" TargetMode="External"/><Relationship Id="rId170" Type="http://schemas.openxmlformats.org/officeDocument/2006/relationships/hyperlink" Target="mailto:maglasang1991@gmail.com" TargetMode="External"/><Relationship Id="rId191" Type="http://schemas.openxmlformats.org/officeDocument/2006/relationships/hyperlink" Target="mailto:kitpadillajr.@gmail.com" TargetMode="External"/><Relationship Id="rId205" Type="http://schemas.openxmlformats.org/officeDocument/2006/relationships/hyperlink" Target="mailto:villegaskitlee@gmail.com" TargetMode="External"/><Relationship Id="rId107" Type="http://schemas.openxmlformats.org/officeDocument/2006/relationships/hyperlink" Target="mailto:valenciayen@gmail.com" TargetMode="External"/><Relationship Id="rId11" Type="http://schemas.openxmlformats.org/officeDocument/2006/relationships/hyperlink" Target="mailto:capitly.angel@gmail.com" TargetMode="External"/><Relationship Id="rId32" Type="http://schemas.openxmlformats.org/officeDocument/2006/relationships/hyperlink" Target="mailto:patriciareyes.lopez26@gmail.com" TargetMode="External"/><Relationship Id="rId53" Type="http://schemas.openxmlformats.org/officeDocument/2006/relationships/hyperlink" Target="mailto:ralph.cruz86@gmail.com" TargetMode="External"/><Relationship Id="rId74" Type="http://schemas.openxmlformats.org/officeDocument/2006/relationships/hyperlink" Target="mailto:cruzjhumar@yahoo.com" TargetMode="External"/><Relationship Id="rId128" Type="http://schemas.openxmlformats.org/officeDocument/2006/relationships/hyperlink" Target="mailto:kevinselosa85@gmail.com" TargetMode="External"/><Relationship Id="rId149" Type="http://schemas.openxmlformats.org/officeDocument/2006/relationships/hyperlink" Target="mailto:ellainejoyce@gmail.com" TargetMode="External"/><Relationship Id="rId5" Type="http://schemas.openxmlformats.org/officeDocument/2006/relationships/hyperlink" Target="mailto:misterconfident1107@gmail.com" TargetMode="External"/><Relationship Id="rId90" Type="http://schemas.openxmlformats.org/officeDocument/2006/relationships/hyperlink" Target="mailto:C.villanueva010@yahoo.com" TargetMode="External"/><Relationship Id="rId95" Type="http://schemas.openxmlformats.org/officeDocument/2006/relationships/hyperlink" Target="mailto:bombaybs@yahoo.co," TargetMode="External"/><Relationship Id="rId160" Type="http://schemas.openxmlformats.org/officeDocument/2006/relationships/hyperlink" Target="mailto:philvergara09@gmail.com" TargetMode="External"/><Relationship Id="rId165" Type="http://schemas.openxmlformats.org/officeDocument/2006/relationships/hyperlink" Target="mailto:deleonmelanie43@gmail.com" TargetMode="External"/><Relationship Id="rId181" Type="http://schemas.openxmlformats.org/officeDocument/2006/relationships/hyperlink" Target="mailto:meganmedrano7@gmail.com" TargetMode="External"/><Relationship Id="rId186" Type="http://schemas.openxmlformats.org/officeDocument/2006/relationships/hyperlink" Target="mailto:raymondorogo1314@gmail.com" TargetMode="External"/><Relationship Id="rId216" Type="http://schemas.openxmlformats.org/officeDocument/2006/relationships/hyperlink" Target="mailto:juliee_cast19@yahoo.com" TargetMode="External"/><Relationship Id="rId211" Type="http://schemas.openxmlformats.org/officeDocument/2006/relationships/hyperlink" Target="mailto:denizenyandan@gmail.com" TargetMode="External"/><Relationship Id="rId22" Type="http://schemas.openxmlformats.org/officeDocument/2006/relationships/hyperlink" Target="mailto:dre4lex4@gmail.com" TargetMode="External"/><Relationship Id="rId27" Type="http://schemas.openxmlformats.org/officeDocument/2006/relationships/hyperlink" Target="mailto:hayato08196@gmail.com" TargetMode="External"/><Relationship Id="rId43" Type="http://schemas.openxmlformats.org/officeDocument/2006/relationships/hyperlink" Target="mailto:christiantacut91@icloud.com" TargetMode="External"/><Relationship Id="rId48" Type="http://schemas.openxmlformats.org/officeDocument/2006/relationships/hyperlink" Target="mailto:mdiacharlie3@yahoo.com" TargetMode="External"/><Relationship Id="rId64" Type="http://schemas.openxmlformats.org/officeDocument/2006/relationships/hyperlink" Target="mailto:aaroncabarle@gmail.com" TargetMode="External"/><Relationship Id="rId69" Type="http://schemas.openxmlformats.org/officeDocument/2006/relationships/hyperlink" Target="mailto:jcbuss@gmail.com" TargetMode="External"/><Relationship Id="rId113" Type="http://schemas.openxmlformats.org/officeDocument/2006/relationships/hyperlink" Target="mailto:jayreyes21@gmail.com" TargetMode="External"/><Relationship Id="rId118" Type="http://schemas.openxmlformats.org/officeDocument/2006/relationships/hyperlink" Target="mailto:cruzervie09@yahoo.com" TargetMode="External"/><Relationship Id="rId134" Type="http://schemas.openxmlformats.org/officeDocument/2006/relationships/hyperlink" Target="mailto:teodociojan@gmail.com" TargetMode="External"/><Relationship Id="rId139" Type="http://schemas.openxmlformats.org/officeDocument/2006/relationships/hyperlink" Target="mailto:palaparjohn50@yahoo.com" TargetMode="External"/><Relationship Id="rId80" Type="http://schemas.openxmlformats.org/officeDocument/2006/relationships/hyperlink" Target="mailto:joelglai1982@gmail.com" TargetMode="External"/><Relationship Id="rId85" Type="http://schemas.openxmlformats.org/officeDocument/2006/relationships/hyperlink" Target="mailto:switzyglicem@gmail.com" TargetMode="External"/><Relationship Id="rId150" Type="http://schemas.openxmlformats.org/officeDocument/2006/relationships/hyperlink" Target="mailto:evangelicdaryl@gmail.com" TargetMode="External"/><Relationship Id="rId155" Type="http://schemas.openxmlformats.org/officeDocument/2006/relationships/hyperlink" Target="mailto:jeffersoncarreonsiapno@gmail.com" TargetMode="External"/><Relationship Id="rId171" Type="http://schemas.openxmlformats.org/officeDocument/2006/relationships/hyperlink" Target="mailto:earldominic.damian@gmail.com" TargetMode="External"/><Relationship Id="rId176" Type="http://schemas.openxmlformats.org/officeDocument/2006/relationships/hyperlink" Target="mailto:parasrowie.official@gmail.com" TargetMode="External"/><Relationship Id="rId192" Type="http://schemas.openxmlformats.org/officeDocument/2006/relationships/hyperlink" Target="mailto:juanito.aquino@outlook.com" TargetMode="External"/><Relationship Id="rId197" Type="http://schemas.openxmlformats.org/officeDocument/2006/relationships/hyperlink" Target="mailto:checarunungan@gmail.com" TargetMode="External"/><Relationship Id="rId206" Type="http://schemas.openxmlformats.org/officeDocument/2006/relationships/hyperlink" Target="mailto:isbendlang@gmail.com" TargetMode="External"/><Relationship Id="rId201" Type="http://schemas.openxmlformats.org/officeDocument/2006/relationships/hyperlink" Target="mailto:robelynluna@gmil.com" TargetMode="External"/><Relationship Id="rId12" Type="http://schemas.openxmlformats.org/officeDocument/2006/relationships/hyperlink" Target="mailto:oscarmallarijr@yahoo.com" TargetMode="External"/><Relationship Id="rId17" Type="http://schemas.openxmlformats.org/officeDocument/2006/relationships/hyperlink" Target="mailto:mrsernal@gmail.com" TargetMode="External"/><Relationship Id="rId33" Type="http://schemas.openxmlformats.org/officeDocument/2006/relationships/hyperlink" Target="mailto:agathaesguerra08@gmail.com" TargetMode="External"/><Relationship Id="rId38" Type="http://schemas.openxmlformats.org/officeDocument/2006/relationships/hyperlink" Target="mailto:takako28@yahoo.com" TargetMode="External"/><Relationship Id="rId59" Type="http://schemas.openxmlformats.org/officeDocument/2006/relationships/hyperlink" Target="mailto:strasse_trinidad@yahoo.com" TargetMode="External"/><Relationship Id="rId103" Type="http://schemas.openxmlformats.org/officeDocument/2006/relationships/hyperlink" Target="mailto:shelaire06@yahoo.com" TargetMode="External"/><Relationship Id="rId108" Type="http://schemas.openxmlformats.org/officeDocument/2006/relationships/hyperlink" Target="mailto:Bascog33@yahoo.com" TargetMode="External"/><Relationship Id="rId124" Type="http://schemas.openxmlformats.org/officeDocument/2006/relationships/hyperlink" Target="mailto:yaeluan01@icloud.com" TargetMode="External"/><Relationship Id="rId129" Type="http://schemas.openxmlformats.org/officeDocument/2006/relationships/hyperlink" Target="mailto:marcuzvillanueva@yahoo.com" TargetMode="External"/><Relationship Id="rId54" Type="http://schemas.openxmlformats.org/officeDocument/2006/relationships/hyperlink" Target="mailto:aeveljohn.castro1@gmail.com" TargetMode="External"/><Relationship Id="rId70" Type="http://schemas.openxmlformats.org/officeDocument/2006/relationships/hyperlink" Target="mailto:gg.peralta2@gmail.com" TargetMode="External"/><Relationship Id="rId75" Type="http://schemas.openxmlformats.org/officeDocument/2006/relationships/hyperlink" Target="mailto:gutierrez.franklindelano@gmail.com" TargetMode="External"/><Relationship Id="rId91" Type="http://schemas.openxmlformats.org/officeDocument/2006/relationships/hyperlink" Target="mailto:normansamudio002@gmail.com" TargetMode="External"/><Relationship Id="rId96" Type="http://schemas.openxmlformats.org/officeDocument/2006/relationships/hyperlink" Target="mailto:nikspinpin04@gmail.com" TargetMode="External"/><Relationship Id="rId140" Type="http://schemas.openxmlformats.org/officeDocument/2006/relationships/hyperlink" Target="mailto:chtaguinin1922@gmail.com" TargetMode="External"/><Relationship Id="rId145" Type="http://schemas.openxmlformats.org/officeDocument/2006/relationships/hyperlink" Target="mailto:clkdeasan0520@gmail.com" TargetMode="External"/><Relationship Id="rId161" Type="http://schemas.openxmlformats.org/officeDocument/2006/relationships/hyperlink" Target="mailto:johnvaliao@yahoo.com" TargetMode="External"/><Relationship Id="rId166" Type="http://schemas.openxmlformats.org/officeDocument/2006/relationships/hyperlink" Target="mailto:remorig1@gmail.com" TargetMode="External"/><Relationship Id="rId182" Type="http://schemas.openxmlformats.org/officeDocument/2006/relationships/hyperlink" Target="mailto:charizzeannebalingit@gmail.com" TargetMode="External"/><Relationship Id="rId187" Type="http://schemas.openxmlformats.org/officeDocument/2006/relationships/hyperlink" Target="mailto:abc.360@divine@gmail.com" TargetMode="External"/><Relationship Id="rId217" Type="http://schemas.openxmlformats.org/officeDocument/2006/relationships/hyperlink" Target="mailto:renzmarvin015@gmail.com" TargetMode="External"/><Relationship Id="rId1" Type="http://schemas.openxmlformats.org/officeDocument/2006/relationships/hyperlink" Target="mailto:sharmaine.tiria@gmail.com" TargetMode="External"/><Relationship Id="rId6" Type="http://schemas.openxmlformats.org/officeDocument/2006/relationships/hyperlink" Target="mailto:whrenzelsenia26@gmail.com" TargetMode="External"/><Relationship Id="rId212" Type="http://schemas.openxmlformats.org/officeDocument/2006/relationships/hyperlink" Target="mailto:scotthuston24@gmail.com" TargetMode="External"/><Relationship Id="rId23" Type="http://schemas.openxmlformats.org/officeDocument/2006/relationships/hyperlink" Target="mailto:jocel_espinosa@ymail.com" TargetMode="External"/><Relationship Id="rId28" Type="http://schemas.openxmlformats.org/officeDocument/2006/relationships/hyperlink" Target="mailto:sashnhey2207@gmail.com" TargetMode="External"/><Relationship Id="rId49" Type="http://schemas.openxmlformats.org/officeDocument/2006/relationships/hyperlink" Target="mailto:corkene.thlee@gmail.com" TargetMode="External"/><Relationship Id="rId114" Type="http://schemas.openxmlformats.org/officeDocument/2006/relationships/hyperlink" Target="mailto:sel_46@yahoo.com" TargetMode="External"/><Relationship Id="rId119" Type="http://schemas.openxmlformats.org/officeDocument/2006/relationships/hyperlink" Target="mailto:danjunae@gmail.com" TargetMode="External"/><Relationship Id="rId44" Type="http://schemas.openxmlformats.org/officeDocument/2006/relationships/hyperlink" Target="mailto:dancaperezfrancisco@gmail.com" TargetMode="External"/><Relationship Id="rId60" Type="http://schemas.openxmlformats.org/officeDocument/2006/relationships/hyperlink" Target="mailto:kasterzapata@gmail.com" TargetMode="External"/><Relationship Id="rId65" Type="http://schemas.openxmlformats.org/officeDocument/2006/relationships/hyperlink" Target="mailto:jerrytagacay@hotmail.com" TargetMode="External"/><Relationship Id="rId81" Type="http://schemas.openxmlformats.org/officeDocument/2006/relationships/hyperlink" Target="mailto:dedel_dalyn@yahoo.com" TargetMode="External"/><Relationship Id="rId86" Type="http://schemas.openxmlformats.org/officeDocument/2006/relationships/hyperlink" Target="mailto:steffie.klietz@gmail.com" TargetMode="External"/><Relationship Id="rId130" Type="http://schemas.openxmlformats.org/officeDocument/2006/relationships/hyperlink" Target="mailto:vinzmcginnis@gmail.com" TargetMode="External"/><Relationship Id="rId135" Type="http://schemas.openxmlformats.org/officeDocument/2006/relationships/hyperlink" Target="mailto:paulandrewdelatorre@gmail.com" TargetMode="External"/><Relationship Id="rId151" Type="http://schemas.openxmlformats.org/officeDocument/2006/relationships/hyperlink" Target="mailto:janraygatus@gmail.com" TargetMode="External"/><Relationship Id="rId156" Type="http://schemas.openxmlformats.org/officeDocument/2006/relationships/hyperlink" Target="mailto:yvett.fernando@yahoo.com" TargetMode="External"/><Relationship Id="rId177" Type="http://schemas.openxmlformats.org/officeDocument/2006/relationships/hyperlink" Target="mailto:francisramirezmarcelino@gmail.com" TargetMode="External"/><Relationship Id="rId198" Type="http://schemas.openxmlformats.org/officeDocument/2006/relationships/hyperlink" Target="mailto:pharaoh152004@gmail.com" TargetMode="External"/><Relationship Id="rId172" Type="http://schemas.openxmlformats.org/officeDocument/2006/relationships/hyperlink" Target="mailto:aileenpelias13@gmail.com" TargetMode="External"/><Relationship Id="rId193" Type="http://schemas.openxmlformats.org/officeDocument/2006/relationships/hyperlink" Target="mailto:chakslagman@yahoo.com" TargetMode="External"/><Relationship Id="rId202" Type="http://schemas.openxmlformats.org/officeDocument/2006/relationships/hyperlink" Target="mailto:markjoseph.cabansag@gmail.com" TargetMode="External"/><Relationship Id="rId207" Type="http://schemas.openxmlformats.org/officeDocument/2006/relationships/hyperlink" Target="mailto:cute21guy@yahoo.com" TargetMode="External"/><Relationship Id="rId13" Type="http://schemas.openxmlformats.org/officeDocument/2006/relationships/hyperlink" Target="mailto:lawrencecamplon26@gmail.com" TargetMode="External"/><Relationship Id="rId18" Type="http://schemas.openxmlformats.org/officeDocument/2006/relationships/hyperlink" Target="mailto:ricardoguina@yahoo.com" TargetMode="External"/><Relationship Id="rId39" Type="http://schemas.openxmlformats.org/officeDocument/2006/relationships/hyperlink" Target="mailto:alcris2003@yahoo.com" TargetMode="External"/><Relationship Id="rId109" Type="http://schemas.openxmlformats.org/officeDocument/2006/relationships/hyperlink" Target="mailto:jetmanaquino@gmail.com" TargetMode="External"/><Relationship Id="rId34" Type="http://schemas.openxmlformats.org/officeDocument/2006/relationships/hyperlink" Target="mailto:wcholle@gmail.com" TargetMode="External"/><Relationship Id="rId50" Type="http://schemas.openxmlformats.org/officeDocument/2006/relationships/hyperlink" Target="mailto:katrinacuevas4@gmail.com" TargetMode="External"/><Relationship Id="rId55" Type="http://schemas.openxmlformats.org/officeDocument/2006/relationships/hyperlink" Target="mailto:Edwincastaneda817@gmail.com" TargetMode="External"/><Relationship Id="rId76" Type="http://schemas.openxmlformats.org/officeDocument/2006/relationships/hyperlink" Target="mailto:sharon.apilado@yahoo.com" TargetMode="External"/><Relationship Id="rId97" Type="http://schemas.openxmlformats.org/officeDocument/2006/relationships/hyperlink" Target="mailto:itsgottabeshai@gmail.com" TargetMode="External"/><Relationship Id="rId104" Type="http://schemas.openxmlformats.org/officeDocument/2006/relationships/hyperlink" Target="mailto:manalac.jesel@gmail.com" TargetMode="External"/><Relationship Id="rId120" Type="http://schemas.openxmlformats.org/officeDocument/2006/relationships/hyperlink" Target="mailto:crissalmdiroy@gmail.com" TargetMode="External"/><Relationship Id="rId125" Type="http://schemas.openxmlformats.org/officeDocument/2006/relationships/hyperlink" Target="mailto:em.edwinos@gmail.com" TargetMode="External"/><Relationship Id="rId141" Type="http://schemas.openxmlformats.org/officeDocument/2006/relationships/hyperlink" Target="mailto:ttaguinin@gmail.com" TargetMode="External"/><Relationship Id="rId146" Type="http://schemas.openxmlformats.org/officeDocument/2006/relationships/hyperlink" Target="mailto:jhay.gonzales07@outlook.com" TargetMode="External"/><Relationship Id="rId167" Type="http://schemas.openxmlformats.org/officeDocument/2006/relationships/hyperlink" Target="mailto:genieprofas@yahoo.com" TargetMode="External"/><Relationship Id="rId188" Type="http://schemas.openxmlformats.org/officeDocument/2006/relationships/hyperlink" Target="mailto:Rjfelicitias@gmail.com" TargetMode="External"/><Relationship Id="rId7" Type="http://schemas.openxmlformats.org/officeDocument/2006/relationships/hyperlink" Target="mailto:charlotteumlas2996@yahoo.com" TargetMode="External"/><Relationship Id="rId71" Type="http://schemas.openxmlformats.org/officeDocument/2006/relationships/hyperlink" Target="mailto:alecxpr@gmail.com" TargetMode="External"/><Relationship Id="rId92" Type="http://schemas.openxmlformats.org/officeDocument/2006/relationships/hyperlink" Target="mailto:japnatrick@gmail.com" TargetMode="External"/><Relationship Id="rId162" Type="http://schemas.openxmlformats.org/officeDocument/2006/relationships/hyperlink" Target="mailto:acuarhoney@gmail.com" TargetMode="External"/><Relationship Id="rId183" Type="http://schemas.openxmlformats.org/officeDocument/2006/relationships/hyperlink" Target="mailto:nikkitabagamasbad24@gmail.com" TargetMode="External"/><Relationship Id="rId213" Type="http://schemas.openxmlformats.org/officeDocument/2006/relationships/hyperlink" Target="mailto:lax.23jason@gmail.com" TargetMode="External"/><Relationship Id="rId218" Type="http://schemas.openxmlformats.org/officeDocument/2006/relationships/hyperlink" Target="mailto:antineza@yahoo.com" TargetMode="External"/><Relationship Id="rId2" Type="http://schemas.openxmlformats.org/officeDocument/2006/relationships/hyperlink" Target="mailto:megz.mlo@gmail.com" TargetMode="External"/><Relationship Id="rId29" Type="http://schemas.openxmlformats.org/officeDocument/2006/relationships/hyperlink" Target="mailto:castroi.jenine@icloud.com" TargetMode="External"/><Relationship Id="rId24" Type="http://schemas.openxmlformats.org/officeDocument/2006/relationships/hyperlink" Target="mailto:marielloves15@gmail.com" TargetMode="External"/><Relationship Id="rId40" Type="http://schemas.openxmlformats.org/officeDocument/2006/relationships/hyperlink" Target="mailto:intal_benjamin@rocketmail.com" TargetMode="External"/><Relationship Id="rId45" Type="http://schemas.openxmlformats.org/officeDocument/2006/relationships/hyperlink" Target="mailto:sanangelmac24@yahoo.com" TargetMode="External"/><Relationship Id="rId66" Type="http://schemas.openxmlformats.org/officeDocument/2006/relationships/hyperlink" Target="mailto:larryvicencio@gmail.com" TargetMode="External"/><Relationship Id="rId87" Type="http://schemas.openxmlformats.org/officeDocument/2006/relationships/hyperlink" Target="mailto:richardpamintuanthechosen1@gmail.com" TargetMode="External"/><Relationship Id="rId110" Type="http://schemas.openxmlformats.org/officeDocument/2006/relationships/hyperlink" Target="mailto:ramaquino35@gmail.com" TargetMode="External"/><Relationship Id="rId115" Type="http://schemas.openxmlformats.org/officeDocument/2006/relationships/hyperlink" Target="mailto:Nylecohj_04@ymail.com" TargetMode="External"/><Relationship Id="rId131" Type="http://schemas.openxmlformats.org/officeDocument/2006/relationships/hyperlink" Target="mailto:julieeeeng@gmail.com" TargetMode="External"/><Relationship Id="rId136" Type="http://schemas.openxmlformats.org/officeDocument/2006/relationships/hyperlink" Target="mailto:maiannelynnadi79@gmail.com" TargetMode="External"/><Relationship Id="rId157" Type="http://schemas.openxmlformats.org/officeDocument/2006/relationships/hyperlink" Target="mailto:saltarodel@yahoo.com" TargetMode="External"/><Relationship Id="rId178" Type="http://schemas.openxmlformats.org/officeDocument/2006/relationships/hyperlink" Target="mailto:rozemorta@yahoo.com" TargetMode="External"/><Relationship Id="rId61" Type="http://schemas.openxmlformats.org/officeDocument/2006/relationships/hyperlink" Target="mailto:jen_arah28@yahoo.com" TargetMode="External"/><Relationship Id="rId82" Type="http://schemas.openxmlformats.org/officeDocument/2006/relationships/hyperlink" Target="mailto:charleston.ebbes@outlook.com" TargetMode="External"/><Relationship Id="rId152" Type="http://schemas.openxmlformats.org/officeDocument/2006/relationships/hyperlink" Target="mailto:markjustine1114@gmail.com" TargetMode="External"/><Relationship Id="rId173" Type="http://schemas.openxmlformats.org/officeDocument/2006/relationships/hyperlink" Target="mailto:christian_acierto18@yahoo.com" TargetMode="External"/><Relationship Id="rId194" Type="http://schemas.openxmlformats.org/officeDocument/2006/relationships/hyperlink" Target="mailto:ernestvillae20@gmail.com" TargetMode="External"/><Relationship Id="rId199" Type="http://schemas.openxmlformats.org/officeDocument/2006/relationships/hyperlink" Target="mailto:cranei1531@gmail.com" TargetMode="External"/><Relationship Id="rId203" Type="http://schemas.openxmlformats.org/officeDocument/2006/relationships/hyperlink" Target="mailto:jlungalung@yahoo.com" TargetMode="External"/><Relationship Id="rId208" Type="http://schemas.openxmlformats.org/officeDocument/2006/relationships/hyperlink" Target="mailto:suleimanpreciousdahl16@gmail.com" TargetMode="External"/><Relationship Id="rId19" Type="http://schemas.openxmlformats.org/officeDocument/2006/relationships/hyperlink" Target="mailto:yumulgonorio@gmail.com" TargetMode="External"/><Relationship Id="rId14" Type="http://schemas.openxmlformats.org/officeDocument/2006/relationships/hyperlink" Target="mailto:arthur.asanza@yahoo.com" TargetMode="External"/><Relationship Id="rId30" Type="http://schemas.openxmlformats.org/officeDocument/2006/relationships/hyperlink" Target="mailto:ClarenceBuscayno@gmail.com" TargetMode="External"/><Relationship Id="rId35" Type="http://schemas.openxmlformats.org/officeDocument/2006/relationships/hyperlink" Target="mailto:marlyn@gkaese.com" TargetMode="External"/><Relationship Id="rId56" Type="http://schemas.openxmlformats.org/officeDocument/2006/relationships/hyperlink" Target="mailto:angela.guleng@yahoo.com" TargetMode="External"/><Relationship Id="rId77" Type="http://schemas.openxmlformats.org/officeDocument/2006/relationships/hyperlink" Target="mailto:bonjunorombaoa23@gmail.com" TargetMode="External"/><Relationship Id="rId100" Type="http://schemas.openxmlformats.org/officeDocument/2006/relationships/hyperlink" Target="mailto:sintaxerror1997@gmail.com" TargetMode="External"/><Relationship Id="rId105" Type="http://schemas.openxmlformats.org/officeDocument/2006/relationships/hyperlink" Target="mailto:hermievictoria@icloud.com" TargetMode="External"/><Relationship Id="rId126" Type="http://schemas.openxmlformats.org/officeDocument/2006/relationships/hyperlink" Target="mailto:selle.olalia@gmail.com" TargetMode="External"/><Relationship Id="rId147" Type="http://schemas.openxmlformats.org/officeDocument/2006/relationships/hyperlink" Target="mailto:jeanlaporte227@gmail.com" TargetMode="External"/><Relationship Id="rId168" Type="http://schemas.openxmlformats.org/officeDocument/2006/relationships/hyperlink" Target="mailto:fjenrqzsicat@gmail.com" TargetMode="External"/><Relationship Id="rId8" Type="http://schemas.openxmlformats.org/officeDocument/2006/relationships/hyperlink" Target="mailto:chaizxui@gmail.com" TargetMode="External"/><Relationship Id="rId51" Type="http://schemas.openxmlformats.org/officeDocument/2006/relationships/hyperlink" Target="mailto:zenyf44@gmail.com" TargetMode="External"/><Relationship Id="rId72" Type="http://schemas.openxmlformats.org/officeDocument/2006/relationships/hyperlink" Target="mailto:jm_musni07@yahoo.com" TargetMode="External"/><Relationship Id="rId93" Type="http://schemas.openxmlformats.org/officeDocument/2006/relationships/hyperlink" Target="mailto:erosama28@gmail.com" TargetMode="External"/><Relationship Id="rId98" Type="http://schemas.openxmlformats.org/officeDocument/2006/relationships/hyperlink" Target="mailto:infos.rhon065@gmail.com" TargetMode="External"/><Relationship Id="rId121" Type="http://schemas.openxmlformats.org/officeDocument/2006/relationships/hyperlink" Target="mailto:Vvincentpaul3@gmail.com" TargetMode="External"/><Relationship Id="rId142" Type="http://schemas.openxmlformats.org/officeDocument/2006/relationships/hyperlink" Target="mailto:tonmadelo@gmail.com" TargetMode="External"/><Relationship Id="rId163" Type="http://schemas.openxmlformats.org/officeDocument/2006/relationships/hyperlink" Target="mailto:sherwin.sape.warren@gmail.com" TargetMode="External"/><Relationship Id="rId184" Type="http://schemas.openxmlformats.org/officeDocument/2006/relationships/hyperlink" Target="mailto:trishniel28@gmail.com" TargetMode="External"/><Relationship Id="rId189" Type="http://schemas.openxmlformats.org/officeDocument/2006/relationships/hyperlink" Target="mailto:madinadino03@gmail.com" TargetMode="External"/><Relationship Id="rId219" Type="http://schemas.openxmlformats.org/officeDocument/2006/relationships/vmlDrawing" Target="../drawings/vmlDrawing1.vml"/><Relationship Id="rId3" Type="http://schemas.openxmlformats.org/officeDocument/2006/relationships/hyperlink" Target="mailto:meryjeanidul.o@gmail.com" TargetMode="External"/><Relationship Id="rId214" Type="http://schemas.openxmlformats.org/officeDocument/2006/relationships/hyperlink" Target="mailto:jena-19valerio@yahoo.com" TargetMode="External"/><Relationship Id="rId25" Type="http://schemas.openxmlformats.org/officeDocument/2006/relationships/hyperlink" Target="mailto:pjayrobertm@gmail.com" TargetMode="External"/><Relationship Id="rId46" Type="http://schemas.openxmlformats.org/officeDocument/2006/relationships/hyperlink" Target="mailto:rilzky_28@yahoo.com" TargetMode="External"/><Relationship Id="rId67" Type="http://schemas.openxmlformats.org/officeDocument/2006/relationships/hyperlink" Target="mailto:markgil@gmail.com" TargetMode="External"/><Relationship Id="rId116" Type="http://schemas.openxmlformats.org/officeDocument/2006/relationships/hyperlink" Target="mailto:rbagalawis22@gmail.com" TargetMode="External"/><Relationship Id="rId137" Type="http://schemas.openxmlformats.org/officeDocument/2006/relationships/hyperlink" Target="mailto:jankhaecarandang@gmail.com" TargetMode="External"/><Relationship Id="rId158" Type="http://schemas.openxmlformats.org/officeDocument/2006/relationships/hyperlink" Target="mailto:mhaitiglao@gmail.com" TargetMode="External"/><Relationship Id="rId20" Type="http://schemas.openxmlformats.org/officeDocument/2006/relationships/hyperlink" Target="mailto:jhel.ysobel@gmail.com" TargetMode="External"/><Relationship Id="rId41" Type="http://schemas.openxmlformats.org/officeDocument/2006/relationships/hyperlink" Target="mailto:iceiceice_15@yahoo.cm" TargetMode="External"/><Relationship Id="rId62" Type="http://schemas.openxmlformats.org/officeDocument/2006/relationships/hyperlink" Target="mailto:preciousdelacruz11@gmail.com" TargetMode="External"/><Relationship Id="rId83" Type="http://schemas.openxmlformats.org/officeDocument/2006/relationships/hyperlink" Target="mailto:tranatenathan@gmail.com" TargetMode="External"/><Relationship Id="rId88" Type="http://schemas.openxmlformats.org/officeDocument/2006/relationships/hyperlink" Target="mailto:edison_edz18@yahoo.com" TargetMode="External"/><Relationship Id="rId111" Type="http://schemas.openxmlformats.org/officeDocument/2006/relationships/hyperlink" Target="mailto:gryfel52@gmail.com" TargetMode="External"/><Relationship Id="rId132" Type="http://schemas.openxmlformats.org/officeDocument/2006/relationships/hyperlink" Target="mailto:randyramos0311@gmail.com" TargetMode="External"/><Relationship Id="rId153" Type="http://schemas.openxmlformats.org/officeDocument/2006/relationships/hyperlink" Target="mailto:thipolito123@gmail.com" TargetMode="External"/><Relationship Id="rId174" Type="http://schemas.openxmlformats.org/officeDocument/2006/relationships/hyperlink" Target="mailto:jeraldgalura@yahoo.com" TargetMode="External"/><Relationship Id="rId179" Type="http://schemas.openxmlformats.org/officeDocument/2006/relationships/hyperlink" Target="mailto:aj.adona26@gmail.com" TargetMode="External"/><Relationship Id="rId195" Type="http://schemas.openxmlformats.org/officeDocument/2006/relationships/hyperlink" Target="mailto:alexissantos598@gmail.com" TargetMode="External"/><Relationship Id="rId209" Type="http://schemas.openxmlformats.org/officeDocument/2006/relationships/hyperlink" Target="mailto:salvadoranna17@gmail.com" TargetMode="External"/><Relationship Id="rId190" Type="http://schemas.openxmlformats.org/officeDocument/2006/relationships/hyperlink" Target="mailto:glenda.roque@gmail.com" TargetMode="External"/><Relationship Id="rId204" Type="http://schemas.openxmlformats.org/officeDocument/2006/relationships/hyperlink" Target="mailto:cris.anjelo97@gmail.com" TargetMode="External"/><Relationship Id="rId220" Type="http://schemas.openxmlformats.org/officeDocument/2006/relationships/comments" Target="../comments1.xml"/><Relationship Id="rId15" Type="http://schemas.openxmlformats.org/officeDocument/2006/relationships/hyperlink" Target="mailto:abacahinjasper@gmail.com" TargetMode="External"/><Relationship Id="rId36" Type="http://schemas.openxmlformats.org/officeDocument/2006/relationships/hyperlink" Target="mailto:xamwstheworld@gmail.com" TargetMode="External"/><Relationship Id="rId57" Type="http://schemas.openxmlformats.org/officeDocument/2006/relationships/hyperlink" Target="mailto:owaness.jb@gmail.com" TargetMode="External"/><Relationship Id="rId106" Type="http://schemas.openxmlformats.org/officeDocument/2006/relationships/hyperlink" Target="mailto:manullagumbay@gmail.com" TargetMode="External"/><Relationship Id="rId127" Type="http://schemas.openxmlformats.org/officeDocument/2006/relationships/hyperlink" Target="mailto:feliciano.acf@yahoo.com" TargetMode="External"/><Relationship Id="rId10" Type="http://schemas.openxmlformats.org/officeDocument/2006/relationships/hyperlink" Target="mailto:leobernardo311@gmail.com" TargetMode="External"/><Relationship Id="rId31" Type="http://schemas.openxmlformats.org/officeDocument/2006/relationships/hyperlink" Target="mailto:Aldrtnfortunato@gmail.com" TargetMode="External"/><Relationship Id="rId52" Type="http://schemas.openxmlformats.org/officeDocument/2006/relationships/hyperlink" Target="mailto:mee99@gamil.com" TargetMode="External"/><Relationship Id="rId73" Type="http://schemas.openxmlformats.org/officeDocument/2006/relationships/hyperlink" Target="mailto:Joe_Yeo17@yahoo.com" TargetMode="External"/><Relationship Id="rId78" Type="http://schemas.openxmlformats.org/officeDocument/2006/relationships/hyperlink" Target="mailto:aczai@yahoo.com" TargetMode="External"/><Relationship Id="rId94" Type="http://schemas.openxmlformats.org/officeDocument/2006/relationships/hyperlink" Target="mailto:darahshresthaclores@gmail.com" TargetMode="External"/><Relationship Id="rId99" Type="http://schemas.openxmlformats.org/officeDocument/2006/relationships/hyperlink" Target="mailto:gelinemagno1975@gmail.com" TargetMode="External"/><Relationship Id="rId101" Type="http://schemas.openxmlformats.org/officeDocument/2006/relationships/hyperlink" Target="mailto:bhadchad@gmail.com" TargetMode="External"/><Relationship Id="rId122" Type="http://schemas.openxmlformats.org/officeDocument/2006/relationships/hyperlink" Target="mailto:mamangunjeanelaanne@yahoo.com" TargetMode="External"/><Relationship Id="rId143" Type="http://schemas.openxmlformats.org/officeDocument/2006/relationships/hyperlink" Target="mailto:giousesymon.almodovar1993@gmail.com" TargetMode="External"/><Relationship Id="rId148" Type="http://schemas.openxmlformats.org/officeDocument/2006/relationships/hyperlink" Target="mailto:sherwin.sape.warren@gmail.com" TargetMode="External"/><Relationship Id="rId164" Type="http://schemas.openxmlformats.org/officeDocument/2006/relationships/hyperlink" Target="mailto:rgckz_Dex@yahoo.com" TargetMode="External"/><Relationship Id="rId169" Type="http://schemas.openxmlformats.org/officeDocument/2006/relationships/hyperlink" Target="mailto:cathy_domingo28@yahoo.com" TargetMode="External"/><Relationship Id="rId185" Type="http://schemas.openxmlformats.org/officeDocument/2006/relationships/hyperlink" Target="mailto:glaizadimatalo@gmail.com" TargetMode="External"/><Relationship Id="rId4" Type="http://schemas.openxmlformats.org/officeDocument/2006/relationships/hyperlink" Target="mailto:Valenzuelapatt71@gmail.com" TargetMode="External"/><Relationship Id="rId9" Type="http://schemas.openxmlformats.org/officeDocument/2006/relationships/hyperlink" Target="mailto:Vigillajaem0@gmail.com" TargetMode="External"/><Relationship Id="rId180" Type="http://schemas.openxmlformats.org/officeDocument/2006/relationships/hyperlink" Target="mailto:miclatprincessemy@gmail.com" TargetMode="External"/><Relationship Id="rId210" Type="http://schemas.openxmlformats.org/officeDocument/2006/relationships/hyperlink" Target="mailto:deo.caballero777@gmail.com" TargetMode="External"/><Relationship Id="rId215" Type="http://schemas.openxmlformats.org/officeDocument/2006/relationships/hyperlink" Target="mailto:jheirhez143@gmail.com" TargetMode="External"/><Relationship Id="rId26" Type="http://schemas.openxmlformats.org/officeDocument/2006/relationships/hyperlink" Target="mailto:bautistamikechristian@yahoo.com" TargetMode="External"/><Relationship Id="rId47" Type="http://schemas.openxmlformats.org/officeDocument/2006/relationships/hyperlink" Target="mailto:jamicmeneses@icloud.com" TargetMode="External"/><Relationship Id="rId68" Type="http://schemas.openxmlformats.org/officeDocument/2006/relationships/hyperlink" Target="mailto:mariannebroqueza@yahoo.com" TargetMode="External"/><Relationship Id="rId89" Type="http://schemas.openxmlformats.org/officeDocument/2006/relationships/hyperlink" Target="mailto:dexonbabon@gmail.com" TargetMode="External"/><Relationship Id="rId112" Type="http://schemas.openxmlformats.org/officeDocument/2006/relationships/hyperlink" Target="mailto:jpaolo.diaz@gmail.com" TargetMode="External"/><Relationship Id="rId133" Type="http://schemas.openxmlformats.org/officeDocument/2006/relationships/hyperlink" Target="mailto:Maikaumali0321@yahoo.com" TargetMode="External"/><Relationship Id="rId154" Type="http://schemas.openxmlformats.org/officeDocument/2006/relationships/hyperlink" Target="mailto:jonathan1999.velocity@gmail.com" TargetMode="External"/><Relationship Id="rId175" Type="http://schemas.openxmlformats.org/officeDocument/2006/relationships/hyperlink" Target="mailto:lev.nicholas120997@gmail.com" TargetMode="External"/><Relationship Id="rId196" Type="http://schemas.openxmlformats.org/officeDocument/2006/relationships/hyperlink" Target="mailto:francesmayangeles@gmail.com" TargetMode="External"/><Relationship Id="rId200" Type="http://schemas.openxmlformats.org/officeDocument/2006/relationships/hyperlink" Target="mailto:jemae0923@gmail.com" TargetMode="External"/><Relationship Id="rId16" Type="http://schemas.openxmlformats.org/officeDocument/2006/relationships/hyperlink" Target="mailto:theaaziabbe_97@yahoo.com" TargetMode="External"/><Relationship Id="rId37" Type="http://schemas.openxmlformats.org/officeDocument/2006/relationships/hyperlink" Target="mailto:gonzalesmarichie@yahoo.com" TargetMode="External"/><Relationship Id="rId58" Type="http://schemas.openxmlformats.org/officeDocument/2006/relationships/hyperlink" Target="mailto:culalaetheljane19@yahoo.com" TargetMode="External"/><Relationship Id="rId79" Type="http://schemas.openxmlformats.org/officeDocument/2006/relationships/hyperlink" Target="mailto:yunie1819@yahoo.com" TargetMode="External"/><Relationship Id="rId102" Type="http://schemas.openxmlformats.org/officeDocument/2006/relationships/hyperlink" Target="mailto:delacruzjennymae@yahoo.com" TargetMode="External"/><Relationship Id="rId123" Type="http://schemas.openxmlformats.org/officeDocument/2006/relationships/hyperlink" Target="mailto:gsmsandwich8@gmail.com" TargetMode="External"/><Relationship Id="rId144" Type="http://schemas.openxmlformats.org/officeDocument/2006/relationships/hyperlink" Target="mailto:jannicole.vital@gmail.com"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mailto:mchael1187@gmail.com" TargetMode="External"/><Relationship Id="rId18" Type="http://schemas.openxmlformats.org/officeDocument/2006/relationships/hyperlink" Target="mailto:cariasalchelyn123@gmail.com" TargetMode="External"/><Relationship Id="rId26" Type="http://schemas.openxmlformats.org/officeDocument/2006/relationships/hyperlink" Target="mailto:charmarosego@yahoo.com" TargetMode="External"/><Relationship Id="rId39" Type="http://schemas.openxmlformats.org/officeDocument/2006/relationships/hyperlink" Target="mailto:kaspanavarro@gmail.com" TargetMode="External"/><Relationship Id="rId21" Type="http://schemas.openxmlformats.org/officeDocument/2006/relationships/hyperlink" Target="mailto:borresjessa@gmail.com" TargetMode="External"/><Relationship Id="rId34" Type="http://schemas.openxmlformats.org/officeDocument/2006/relationships/hyperlink" Target="mailto:bonetedarlenekristel@gmail.com" TargetMode="External"/><Relationship Id="rId42" Type="http://schemas.openxmlformats.org/officeDocument/2006/relationships/hyperlink" Target="mailto:ralphalarde@gmail.com" TargetMode="External"/><Relationship Id="rId47" Type="http://schemas.openxmlformats.org/officeDocument/2006/relationships/hyperlink" Target="mailto:lyllemichellesiarez@gmail.com" TargetMode="External"/><Relationship Id="rId50" Type="http://schemas.openxmlformats.org/officeDocument/2006/relationships/hyperlink" Target="mailto:kdbellera19@gmail.com" TargetMode="External"/><Relationship Id="rId55" Type="http://schemas.openxmlformats.org/officeDocument/2006/relationships/hyperlink" Target="mailto:venusining53@gmail.com" TargetMode="External"/><Relationship Id="rId63" Type="http://schemas.openxmlformats.org/officeDocument/2006/relationships/hyperlink" Target="mailto:dafilmotokaye@gmail.com" TargetMode="External"/><Relationship Id="rId68" Type="http://schemas.openxmlformats.org/officeDocument/2006/relationships/hyperlink" Target="mailto:jhanmervz@gmail.com" TargetMode="External"/><Relationship Id="rId76" Type="http://schemas.openxmlformats.org/officeDocument/2006/relationships/hyperlink" Target="mailto:antoniogurieza@yahoo.com" TargetMode="External"/><Relationship Id="rId7" Type="http://schemas.openxmlformats.org/officeDocument/2006/relationships/hyperlink" Target="mailto:borresjessa@gmail.com" TargetMode="External"/><Relationship Id="rId71" Type="http://schemas.openxmlformats.org/officeDocument/2006/relationships/hyperlink" Target="mailto:cjhelimay@gmail.com" TargetMode="External"/><Relationship Id="rId2" Type="http://schemas.openxmlformats.org/officeDocument/2006/relationships/hyperlink" Target="mailto:hcui388@gmail.com" TargetMode="External"/><Relationship Id="rId16" Type="http://schemas.openxmlformats.org/officeDocument/2006/relationships/hyperlink" Target="mailto:cloyddartagnant@gmail.com" TargetMode="External"/><Relationship Id="rId29" Type="http://schemas.openxmlformats.org/officeDocument/2006/relationships/hyperlink" Target="mailto:jonajanefigueroa@yahoo.com.ph" TargetMode="External"/><Relationship Id="rId11" Type="http://schemas.openxmlformats.org/officeDocument/2006/relationships/hyperlink" Target="mailto:honeymaeopiar@gmail.com" TargetMode="External"/><Relationship Id="rId24" Type="http://schemas.openxmlformats.org/officeDocument/2006/relationships/hyperlink" Target="mailto:kianne_0621@yahoo.com" TargetMode="External"/><Relationship Id="rId32" Type="http://schemas.openxmlformats.org/officeDocument/2006/relationships/hyperlink" Target="mailto:shemae231@gmail.com" TargetMode="External"/><Relationship Id="rId37" Type="http://schemas.openxmlformats.org/officeDocument/2006/relationships/hyperlink" Target="mailto:adlawanfigelyn@yahoo.com" TargetMode="External"/><Relationship Id="rId40" Type="http://schemas.openxmlformats.org/officeDocument/2006/relationships/hyperlink" Target="mailto:sarven_d@yahoo.com" TargetMode="External"/><Relationship Id="rId45" Type="http://schemas.openxmlformats.org/officeDocument/2006/relationships/hyperlink" Target="mailto:marj.mtpower@gmail.com" TargetMode="External"/><Relationship Id="rId53" Type="http://schemas.openxmlformats.org/officeDocument/2006/relationships/hyperlink" Target="mailto:markjovengucor08@gmail.com" TargetMode="External"/><Relationship Id="rId58" Type="http://schemas.openxmlformats.org/officeDocument/2006/relationships/hyperlink" Target="mailto:suhieraabad95@gmail.com" TargetMode="External"/><Relationship Id="rId66" Type="http://schemas.openxmlformats.org/officeDocument/2006/relationships/hyperlink" Target="mailto:frexianpalen13@gmail.com" TargetMode="External"/><Relationship Id="rId74" Type="http://schemas.openxmlformats.org/officeDocument/2006/relationships/hyperlink" Target="mailto:stephenalibangbang@gmail.com" TargetMode="External"/><Relationship Id="rId79" Type="http://schemas.openxmlformats.org/officeDocument/2006/relationships/hyperlink" Target="mailto:warrenjamesmalik@gmail.com" TargetMode="External"/><Relationship Id="rId5" Type="http://schemas.openxmlformats.org/officeDocument/2006/relationships/hyperlink" Target="mailto:charnel.arcain25@gmail.com" TargetMode="External"/><Relationship Id="rId61" Type="http://schemas.openxmlformats.org/officeDocument/2006/relationships/hyperlink" Target="mailto:nicahcastardo.nc@gmail.com" TargetMode="External"/><Relationship Id="rId82" Type="http://schemas.openxmlformats.org/officeDocument/2006/relationships/hyperlink" Target="mailto:abegailcuartocruz@gmail.com" TargetMode="External"/><Relationship Id="rId10" Type="http://schemas.openxmlformats.org/officeDocument/2006/relationships/hyperlink" Target="mailto:dannielzambrano96@gmail.com" TargetMode="External"/><Relationship Id="rId19" Type="http://schemas.openxmlformats.org/officeDocument/2006/relationships/hyperlink" Target="mailto:maricelcoliano1@gmail.com" TargetMode="External"/><Relationship Id="rId31" Type="http://schemas.openxmlformats.org/officeDocument/2006/relationships/hyperlink" Target="mailto:makoyefernandez@gmail.com" TargetMode="External"/><Relationship Id="rId44" Type="http://schemas.openxmlformats.org/officeDocument/2006/relationships/hyperlink" Target="mailto:fmawarao30194@gmail.com" TargetMode="External"/><Relationship Id="rId52" Type="http://schemas.openxmlformats.org/officeDocument/2006/relationships/hyperlink" Target="mailto:rex_yuri@yahoo.com" TargetMode="External"/><Relationship Id="rId60" Type="http://schemas.openxmlformats.org/officeDocument/2006/relationships/hyperlink" Target="mailto:chuckiebigboy@gmail.com" TargetMode="External"/><Relationship Id="rId65" Type="http://schemas.openxmlformats.org/officeDocument/2006/relationships/hyperlink" Target="mailto:babe091894@gmail.com" TargetMode="External"/><Relationship Id="rId73" Type="http://schemas.openxmlformats.org/officeDocument/2006/relationships/hyperlink" Target="mailto:mbcubio@gmail.com" TargetMode="External"/><Relationship Id="rId78" Type="http://schemas.openxmlformats.org/officeDocument/2006/relationships/hyperlink" Target="mailto:allendocor1296@gmail.com" TargetMode="External"/><Relationship Id="rId81" Type="http://schemas.openxmlformats.org/officeDocument/2006/relationships/hyperlink" Target="mailto:ncorias13@gmail.com" TargetMode="External"/><Relationship Id="rId4" Type="http://schemas.openxmlformats.org/officeDocument/2006/relationships/hyperlink" Target="mailto:k_camposano@yahoo.com" TargetMode="External"/><Relationship Id="rId9" Type="http://schemas.openxmlformats.org/officeDocument/2006/relationships/hyperlink" Target="mailto:hoseburgos@gmail.com" TargetMode="External"/><Relationship Id="rId14" Type="http://schemas.openxmlformats.org/officeDocument/2006/relationships/hyperlink" Target="mailto:Lbenitez97148@yahoo.com" TargetMode="External"/><Relationship Id="rId22" Type="http://schemas.openxmlformats.org/officeDocument/2006/relationships/hyperlink" Target="mailto:jc144@yahoo.com" TargetMode="External"/><Relationship Id="rId27" Type="http://schemas.openxmlformats.org/officeDocument/2006/relationships/hyperlink" Target="mailto:angelicalibradilla661@gmail.com" TargetMode="External"/><Relationship Id="rId30" Type="http://schemas.openxmlformats.org/officeDocument/2006/relationships/hyperlink" Target="mailto:haroldjamesbajao@yahoo.com" TargetMode="External"/><Relationship Id="rId35" Type="http://schemas.openxmlformats.org/officeDocument/2006/relationships/hyperlink" Target="mailto:fredymercabrera85@.gmail.com" TargetMode="External"/><Relationship Id="rId43" Type="http://schemas.openxmlformats.org/officeDocument/2006/relationships/hyperlink" Target="mailto:danicachan18@gmail.com" TargetMode="External"/><Relationship Id="rId48" Type="http://schemas.openxmlformats.org/officeDocument/2006/relationships/hyperlink" Target="mailto:banicolynnholly@gmail.com" TargetMode="External"/><Relationship Id="rId56" Type="http://schemas.openxmlformats.org/officeDocument/2006/relationships/hyperlink" Target="mailto:yanigero@yahoo.com" TargetMode="External"/><Relationship Id="rId64" Type="http://schemas.openxmlformats.org/officeDocument/2006/relationships/hyperlink" Target="mailto:suhieraabad95@gmail.com" TargetMode="External"/><Relationship Id="rId69" Type="http://schemas.openxmlformats.org/officeDocument/2006/relationships/hyperlink" Target="mailto:elaiishanine22@gmail.com" TargetMode="External"/><Relationship Id="rId77" Type="http://schemas.openxmlformats.org/officeDocument/2006/relationships/hyperlink" Target="mailto:zaspavenus@yahoo.com" TargetMode="External"/><Relationship Id="rId8" Type="http://schemas.openxmlformats.org/officeDocument/2006/relationships/hyperlink" Target="mailto:allanbuliag25@gmail.com" TargetMode="External"/><Relationship Id="rId51" Type="http://schemas.openxmlformats.org/officeDocument/2006/relationships/hyperlink" Target="mailto:rhonieljames.nobela.bungabong@gmail.com" TargetMode="External"/><Relationship Id="rId72" Type="http://schemas.openxmlformats.org/officeDocument/2006/relationships/hyperlink" Target="mailto:spencervillarino98@gmail.com" TargetMode="External"/><Relationship Id="rId80" Type="http://schemas.openxmlformats.org/officeDocument/2006/relationships/hyperlink" Target="mailto:wimwim101.dianne@gmail.com" TargetMode="External"/><Relationship Id="rId3" Type="http://schemas.openxmlformats.org/officeDocument/2006/relationships/hyperlink" Target="mailto:crayjhunn@gmail.com" TargetMode="External"/><Relationship Id="rId12" Type="http://schemas.openxmlformats.org/officeDocument/2006/relationships/hyperlink" Target="mailto:motifalconlesly@gmail.com" TargetMode="External"/><Relationship Id="rId17" Type="http://schemas.openxmlformats.org/officeDocument/2006/relationships/hyperlink" Target="mailto:orniej900@gmail.com" TargetMode="External"/><Relationship Id="rId25" Type="http://schemas.openxmlformats.org/officeDocument/2006/relationships/hyperlink" Target="mailto:reneboygo@yahoo.com" TargetMode="External"/><Relationship Id="rId33" Type="http://schemas.openxmlformats.org/officeDocument/2006/relationships/hyperlink" Target="mailto:jc144@yahoo.com" TargetMode="External"/><Relationship Id="rId38" Type="http://schemas.openxmlformats.org/officeDocument/2006/relationships/hyperlink" Target="mailto:Jerlynt18@gmail.com" TargetMode="External"/><Relationship Id="rId46" Type="http://schemas.openxmlformats.org/officeDocument/2006/relationships/hyperlink" Target="mailto:gervie3@gmail.com" TargetMode="External"/><Relationship Id="rId59" Type="http://schemas.openxmlformats.org/officeDocument/2006/relationships/hyperlink" Target="mailto:aliomarapad@gmail.com" TargetMode="External"/><Relationship Id="rId67" Type="http://schemas.openxmlformats.org/officeDocument/2006/relationships/hyperlink" Target="mailto:Serenioamadeus@gmail.com" TargetMode="External"/><Relationship Id="rId20" Type="http://schemas.openxmlformats.org/officeDocument/2006/relationships/hyperlink" Target="mailto:fdatwin03@gmail.com" TargetMode="External"/><Relationship Id="rId41" Type="http://schemas.openxmlformats.org/officeDocument/2006/relationships/hyperlink" Target="mailto:canigabossking@gmail.com" TargetMode="External"/><Relationship Id="rId54" Type="http://schemas.openxmlformats.org/officeDocument/2006/relationships/hyperlink" Target="mailto:rhearosenagar@gmail.com" TargetMode="External"/><Relationship Id="rId62" Type="http://schemas.openxmlformats.org/officeDocument/2006/relationships/hyperlink" Target="mailto:cafecherelyn@gmail.com" TargetMode="External"/><Relationship Id="rId70" Type="http://schemas.openxmlformats.org/officeDocument/2006/relationships/hyperlink" Target="mailto:entero_14@yahoo.com" TargetMode="External"/><Relationship Id="rId75" Type="http://schemas.openxmlformats.org/officeDocument/2006/relationships/hyperlink" Target="mailto:pinkblushyanee@yahoo.com" TargetMode="External"/><Relationship Id="rId83" Type="http://schemas.openxmlformats.org/officeDocument/2006/relationships/hyperlink" Target="mailto:mar_njreceiver@yahoo.com" TargetMode="External"/><Relationship Id="rId1" Type="http://schemas.openxmlformats.org/officeDocument/2006/relationships/hyperlink" Target="mailto:willy_toreno@yahoo.com" TargetMode="External"/><Relationship Id="rId6" Type="http://schemas.openxmlformats.org/officeDocument/2006/relationships/hyperlink" Target="mailto:pingsofia19@gmail.com" TargetMode="External"/><Relationship Id="rId15" Type="http://schemas.openxmlformats.org/officeDocument/2006/relationships/hyperlink" Target="mailto:Cativocresell@yahoo.com" TargetMode="External"/><Relationship Id="rId23" Type="http://schemas.openxmlformats.org/officeDocument/2006/relationships/hyperlink" Target="mailto:jenerosebonus@gmail.com" TargetMode="External"/><Relationship Id="rId28" Type="http://schemas.openxmlformats.org/officeDocument/2006/relationships/hyperlink" Target="mailto:risahvon18@gmail.com" TargetMode="External"/><Relationship Id="rId36" Type="http://schemas.openxmlformats.org/officeDocument/2006/relationships/hyperlink" Target="mailto:a.macarampat.masa@gmail.com" TargetMode="External"/><Relationship Id="rId49" Type="http://schemas.openxmlformats.org/officeDocument/2006/relationships/hyperlink" Target="mailto:jprimeescartin@gmail.com" TargetMode="External"/><Relationship Id="rId57" Type="http://schemas.openxmlformats.org/officeDocument/2006/relationships/hyperlink" Target="mailto:kuz.lelaguipo@gmail.com" TargetMode="External"/></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redelyn.bidlan5@gmail.com" TargetMode="External"/><Relationship Id="rId7" Type="http://schemas.openxmlformats.org/officeDocument/2006/relationships/vmlDrawing" Target="../drawings/vmlDrawing2.vml"/><Relationship Id="rId2" Type="http://schemas.openxmlformats.org/officeDocument/2006/relationships/hyperlink" Target="mailto:redelyn.bidlan5@gmail.com" TargetMode="External"/><Relationship Id="rId1" Type="http://schemas.openxmlformats.org/officeDocument/2006/relationships/hyperlink" Target="mailto:dark.lanskie123@gmail.com" TargetMode="External"/><Relationship Id="rId6" Type="http://schemas.openxmlformats.org/officeDocument/2006/relationships/hyperlink" Target="mailto:larrylajera24@gmail.com" TargetMode="External"/><Relationship Id="rId5" Type="http://schemas.openxmlformats.org/officeDocument/2006/relationships/hyperlink" Target="mailto:gandreamae@gmail.com" TargetMode="External"/><Relationship Id="rId4" Type="http://schemas.openxmlformats.org/officeDocument/2006/relationships/hyperlink" Target="mailto:idoajo5@yahoo.co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mailto:mosespaul.dia@yahoo.c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K449"/>
  <sheetViews>
    <sheetView tabSelected="1" workbookViewId="0">
      <selection activeCell="C29" sqref="C29"/>
    </sheetView>
  </sheetViews>
  <sheetFormatPr defaultRowHeight="15" x14ac:dyDescent="0.25"/>
  <sheetData>
    <row r="1" spans="1:219" ht="102" x14ac:dyDescent="0.25">
      <c r="A1" s="1" t="s">
        <v>0</v>
      </c>
      <c r="B1" s="2" t="s">
        <v>1</v>
      </c>
      <c r="C1" s="3" t="s">
        <v>2</v>
      </c>
      <c r="D1" s="3" t="s">
        <v>3</v>
      </c>
      <c r="E1" s="4" t="s">
        <v>4</v>
      </c>
      <c r="F1" s="5" t="s">
        <v>5</v>
      </c>
      <c r="G1" s="6" t="s">
        <v>6</v>
      </c>
      <c r="H1" s="1" t="s">
        <v>7</v>
      </c>
      <c r="I1" s="1" t="s">
        <v>8</v>
      </c>
      <c r="J1" s="5" t="s">
        <v>9</v>
      </c>
      <c r="K1" s="4" t="s">
        <v>10</v>
      </c>
      <c r="L1" s="7" t="s">
        <v>11</v>
      </c>
      <c r="M1" s="4" t="s">
        <v>12</v>
      </c>
      <c r="N1" s="4" t="s">
        <v>13</v>
      </c>
      <c r="O1" s="4" t="s">
        <v>14</v>
      </c>
      <c r="P1" s="8" t="s">
        <v>15</v>
      </c>
      <c r="Q1" s="6" t="s">
        <v>16</v>
      </c>
      <c r="R1" s="6" t="s">
        <v>17</v>
      </c>
      <c r="S1" s="6" t="s">
        <v>18</v>
      </c>
      <c r="T1" s="9" t="s">
        <v>19</v>
      </c>
      <c r="U1" s="10" t="s">
        <v>20</v>
      </c>
      <c r="V1" s="10" t="s">
        <v>21</v>
      </c>
      <c r="W1" s="10" t="s">
        <v>22</v>
      </c>
      <c r="X1" s="10" t="s">
        <v>23</v>
      </c>
      <c r="Y1" s="10" t="s">
        <v>24</v>
      </c>
      <c r="Z1" s="10" t="s">
        <v>25</v>
      </c>
      <c r="AA1" s="11" t="s">
        <v>26</v>
      </c>
      <c r="AB1" s="11" t="s">
        <v>27</v>
      </c>
      <c r="AC1" s="11" t="s">
        <v>28</v>
      </c>
      <c r="AD1" s="10" t="s">
        <v>29</v>
      </c>
      <c r="AE1" s="10" t="s">
        <v>30</v>
      </c>
      <c r="AF1" s="12" t="s">
        <v>31</v>
      </c>
      <c r="AG1" s="12" t="s">
        <v>32</v>
      </c>
      <c r="AH1" s="12" t="s">
        <v>33</v>
      </c>
      <c r="AI1" s="11" t="s">
        <v>34</v>
      </c>
      <c r="AJ1" s="11" t="s">
        <v>35</v>
      </c>
      <c r="AK1" s="11" t="s">
        <v>36</v>
      </c>
      <c r="AL1" s="11" t="s">
        <v>37</v>
      </c>
      <c r="AM1" s="11" t="s">
        <v>38</v>
      </c>
      <c r="AN1" s="3" t="s">
        <v>39</v>
      </c>
      <c r="AO1" s="10" t="s">
        <v>40</v>
      </c>
      <c r="AP1" s="6" t="s">
        <v>41</v>
      </c>
      <c r="AQ1" s="6" t="s">
        <v>42</v>
      </c>
      <c r="AR1" s="11" t="s">
        <v>43</v>
      </c>
      <c r="AS1" s="11" t="s">
        <v>44</v>
      </c>
      <c r="AT1" s="11" t="s">
        <v>45</v>
      </c>
      <c r="AU1" s="11" t="s">
        <v>46</v>
      </c>
      <c r="AV1" s="11" t="s">
        <v>47</v>
      </c>
      <c r="AW1" s="11" t="s">
        <v>48</v>
      </c>
      <c r="AX1" s="11" t="s">
        <v>49</v>
      </c>
      <c r="AY1" s="10" t="s">
        <v>50</v>
      </c>
      <c r="AZ1" s="11" t="s">
        <v>51</v>
      </c>
      <c r="BA1" s="13" t="s">
        <v>52</v>
      </c>
      <c r="BB1" s="10" t="s">
        <v>53</v>
      </c>
      <c r="BC1" s="13" t="s">
        <v>54</v>
      </c>
      <c r="BD1" s="14" t="s">
        <v>55</v>
      </c>
      <c r="BE1" s="10" t="s">
        <v>56</v>
      </c>
      <c r="BF1" s="15" t="s">
        <v>57</v>
      </c>
      <c r="BG1" s="15" t="s">
        <v>58</v>
      </c>
      <c r="BH1" s="15" t="s">
        <v>59</v>
      </c>
      <c r="BI1" s="15" t="s">
        <v>60</v>
      </c>
      <c r="BJ1" s="15" t="s">
        <v>61</v>
      </c>
      <c r="BK1" s="15" t="s">
        <v>62</v>
      </c>
      <c r="BL1" s="15" t="s">
        <v>63</v>
      </c>
      <c r="BM1" s="15" t="s">
        <v>64</v>
      </c>
      <c r="BN1" s="15" t="s">
        <v>65</v>
      </c>
      <c r="BO1" s="15" t="s">
        <v>66</v>
      </c>
      <c r="BP1" s="15" t="s">
        <v>67</v>
      </c>
      <c r="BQ1" s="15" t="s">
        <v>68</v>
      </c>
      <c r="BR1" s="15" t="s">
        <v>69</v>
      </c>
      <c r="BS1" s="15" t="s">
        <v>70</v>
      </c>
      <c r="BT1" s="15" t="s">
        <v>71</v>
      </c>
      <c r="BU1" s="16" t="s">
        <v>72</v>
      </c>
      <c r="BV1" s="10" t="s">
        <v>73</v>
      </c>
      <c r="BW1" s="13" t="s">
        <v>74</v>
      </c>
      <c r="BX1" s="13" t="s">
        <v>75</v>
      </c>
      <c r="BY1" s="16" t="s">
        <v>56</v>
      </c>
      <c r="BZ1" s="15" t="s">
        <v>76</v>
      </c>
      <c r="CA1" s="15" t="s">
        <v>77</v>
      </c>
      <c r="CB1" s="15" t="s">
        <v>78</v>
      </c>
      <c r="CC1" s="15" t="s">
        <v>79</v>
      </c>
      <c r="CD1" s="16" t="s">
        <v>80</v>
      </c>
      <c r="CE1" s="17" t="s">
        <v>81</v>
      </c>
      <c r="CF1" s="12" t="s">
        <v>82</v>
      </c>
      <c r="CG1" s="17" t="s">
        <v>83</v>
      </c>
      <c r="CH1" s="17" t="s">
        <v>84</v>
      </c>
      <c r="CI1" s="17" t="s">
        <v>85</v>
      </c>
      <c r="CJ1" s="17" t="s">
        <v>86</v>
      </c>
      <c r="CK1" s="17" t="s">
        <v>87</v>
      </c>
      <c r="CL1" s="17" t="s">
        <v>88</v>
      </c>
      <c r="CM1" s="17" t="s">
        <v>89</v>
      </c>
      <c r="CN1" s="18" t="s">
        <v>90</v>
      </c>
      <c r="CO1" s="18" t="s">
        <v>91</v>
      </c>
      <c r="CP1" s="17" t="s">
        <v>92</v>
      </c>
      <c r="CQ1" s="19" t="s">
        <v>93</v>
      </c>
      <c r="CR1" s="20" t="s">
        <v>94</v>
      </c>
      <c r="CS1" s="20" t="s">
        <v>95</v>
      </c>
      <c r="CT1" s="20" t="s">
        <v>96</v>
      </c>
      <c r="CU1" s="20" t="s">
        <v>5</v>
      </c>
      <c r="CV1" s="20" t="s">
        <v>16</v>
      </c>
      <c r="CW1" s="20" t="s">
        <v>97</v>
      </c>
      <c r="CX1" s="20" t="s">
        <v>98</v>
      </c>
      <c r="CY1" s="20" t="s">
        <v>99</v>
      </c>
      <c r="CZ1" s="20" t="s">
        <v>100</v>
      </c>
      <c r="DA1" s="20" t="s">
        <v>101</v>
      </c>
      <c r="DB1" s="20" t="s">
        <v>102</v>
      </c>
      <c r="DC1" s="20" t="s">
        <v>103</v>
      </c>
      <c r="DD1" s="20" t="s">
        <v>104</v>
      </c>
      <c r="DE1" s="20" t="s">
        <v>105</v>
      </c>
      <c r="DF1" s="20" t="s">
        <v>106</v>
      </c>
      <c r="DG1" s="20" t="s">
        <v>107</v>
      </c>
      <c r="DH1" s="20" t="s">
        <v>108</v>
      </c>
      <c r="DI1" s="20" t="s">
        <v>109</v>
      </c>
      <c r="DJ1" s="20" t="s">
        <v>110</v>
      </c>
      <c r="DK1" s="20" t="s">
        <v>111</v>
      </c>
      <c r="DL1" s="20" t="s">
        <v>112</v>
      </c>
      <c r="DM1" s="20" t="s">
        <v>113</v>
      </c>
      <c r="DN1" s="20" t="s">
        <v>114</v>
      </c>
      <c r="DO1" s="20" t="s">
        <v>115</v>
      </c>
      <c r="DP1" s="20" t="s">
        <v>116</v>
      </c>
      <c r="DQ1" s="20" t="s">
        <v>117</v>
      </c>
      <c r="DR1" s="20" t="s">
        <v>118</v>
      </c>
      <c r="DS1" s="20" t="s">
        <v>119</v>
      </c>
      <c r="DT1" s="20" t="s">
        <v>120</v>
      </c>
      <c r="DU1" s="20" t="s">
        <v>121</v>
      </c>
      <c r="DV1" s="20" t="s">
        <v>122</v>
      </c>
      <c r="DW1" s="20" t="s">
        <v>123</v>
      </c>
      <c r="DX1" s="20" t="s">
        <v>124</v>
      </c>
      <c r="DY1" s="20" t="s">
        <v>125</v>
      </c>
      <c r="DZ1" s="20" t="s">
        <v>126</v>
      </c>
      <c r="EA1" s="20" t="s">
        <v>127</v>
      </c>
      <c r="EB1" s="20" t="s">
        <v>128</v>
      </c>
      <c r="EC1" s="20" t="s">
        <v>129</v>
      </c>
      <c r="ED1" s="20" t="s">
        <v>130</v>
      </c>
      <c r="EE1" s="20" t="s">
        <v>131</v>
      </c>
      <c r="EF1" s="20" t="s">
        <v>132</v>
      </c>
      <c r="EG1" s="20" t="s">
        <v>41</v>
      </c>
      <c r="EH1" s="20" t="s">
        <v>133</v>
      </c>
      <c r="EI1" s="20" t="s">
        <v>134</v>
      </c>
      <c r="EJ1" s="20" t="s">
        <v>135</v>
      </c>
      <c r="EK1" s="20" t="s">
        <v>136</v>
      </c>
      <c r="EL1" s="20" t="s">
        <v>137</v>
      </c>
      <c r="EM1" s="20" t="s">
        <v>138</v>
      </c>
      <c r="EN1" s="20" t="s">
        <v>139</v>
      </c>
      <c r="EO1" s="20" t="s">
        <v>140</v>
      </c>
      <c r="EP1" s="20" t="s">
        <v>141</v>
      </c>
      <c r="EQ1" s="20" t="s">
        <v>142</v>
      </c>
      <c r="ER1" s="20" t="s">
        <v>143</v>
      </c>
      <c r="ES1" s="20" t="s">
        <v>144</v>
      </c>
      <c r="ET1" s="20" t="s">
        <v>145</v>
      </c>
      <c r="EU1" s="20" t="s">
        <v>146</v>
      </c>
      <c r="EV1" s="20" t="s">
        <v>147</v>
      </c>
      <c r="EW1" s="20" t="s">
        <v>148</v>
      </c>
      <c r="EX1" s="20" t="s">
        <v>149</v>
      </c>
      <c r="EY1" s="20" t="s">
        <v>150</v>
      </c>
      <c r="EZ1" s="20" t="s">
        <v>151</v>
      </c>
      <c r="FA1" s="20" t="s">
        <v>152</v>
      </c>
      <c r="FB1" s="20" t="s">
        <v>153</v>
      </c>
      <c r="FC1" s="20" t="s">
        <v>154</v>
      </c>
      <c r="FD1" s="20" t="s">
        <v>155</v>
      </c>
      <c r="FE1" s="20" t="s">
        <v>156</v>
      </c>
      <c r="FF1" s="20" t="s">
        <v>157</v>
      </c>
      <c r="FG1" s="20" t="s">
        <v>158</v>
      </c>
      <c r="FH1" s="20" t="s">
        <v>159</v>
      </c>
      <c r="FI1" s="20" t="s">
        <v>160</v>
      </c>
      <c r="FJ1" s="20" t="s">
        <v>161</v>
      </c>
      <c r="FK1" s="20" t="s">
        <v>162</v>
      </c>
      <c r="FL1" s="20" t="s">
        <v>163</v>
      </c>
      <c r="FM1" s="20" t="s">
        <v>164</v>
      </c>
      <c r="FN1" s="20" t="s">
        <v>165</v>
      </c>
      <c r="FO1" s="20" t="s">
        <v>166</v>
      </c>
      <c r="FP1" s="20" t="s">
        <v>167</v>
      </c>
      <c r="FQ1" s="20" t="s">
        <v>168</v>
      </c>
      <c r="FR1" s="20" t="s">
        <v>169</v>
      </c>
      <c r="FS1" s="20" t="s">
        <v>170</v>
      </c>
      <c r="FT1" s="20" t="s">
        <v>171</v>
      </c>
      <c r="FU1" s="20" t="s">
        <v>172</v>
      </c>
      <c r="FV1" s="20" t="s">
        <v>173</v>
      </c>
      <c r="FW1" s="20" t="s">
        <v>174</v>
      </c>
      <c r="FX1" s="20" t="s">
        <v>175</v>
      </c>
      <c r="FY1" s="20" t="s">
        <v>176</v>
      </c>
      <c r="FZ1" s="21" t="s">
        <v>177</v>
      </c>
      <c r="GA1" s="20" t="s">
        <v>178</v>
      </c>
      <c r="GB1" s="20" t="s">
        <v>179</v>
      </c>
      <c r="GC1" s="20" t="s">
        <v>180</v>
      </c>
      <c r="GD1" s="21" t="s">
        <v>181</v>
      </c>
      <c r="GE1" s="21" t="s">
        <v>182</v>
      </c>
      <c r="GF1" s="21" t="s">
        <v>183</v>
      </c>
      <c r="GG1" s="21" t="s">
        <v>182</v>
      </c>
      <c r="GH1" s="21" t="s">
        <v>184</v>
      </c>
      <c r="GI1" s="21" t="s">
        <v>182</v>
      </c>
      <c r="GJ1" s="21" t="s">
        <v>185</v>
      </c>
      <c r="GK1" s="21" t="s">
        <v>182</v>
      </c>
      <c r="GL1" s="22" t="s">
        <v>186</v>
      </c>
      <c r="GM1" s="22" t="s">
        <v>187</v>
      </c>
      <c r="GN1" s="22" t="s">
        <v>188</v>
      </c>
      <c r="GO1" s="22" t="s">
        <v>189</v>
      </c>
      <c r="GP1" s="22" t="s">
        <v>190</v>
      </c>
      <c r="GQ1" s="22" t="s">
        <v>191</v>
      </c>
      <c r="GR1" s="22" t="s">
        <v>192</v>
      </c>
      <c r="GS1" s="22" t="s">
        <v>193</v>
      </c>
      <c r="GT1" s="22" t="s">
        <v>194</v>
      </c>
      <c r="GU1" s="22" t="s">
        <v>195</v>
      </c>
      <c r="GV1" s="22" t="s">
        <v>196</v>
      </c>
      <c r="GW1" s="22" t="s">
        <v>197</v>
      </c>
      <c r="GX1" s="22" t="s">
        <v>198</v>
      </c>
      <c r="GY1" s="22" t="s">
        <v>199</v>
      </c>
      <c r="GZ1" s="22" t="s">
        <v>200</v>
      </c>
      <c r="HA1" s="23" t="s">
        <v>201</v>
      </c>
      <c r="HB1" s="24" t="s">
        <v>202</v>
      </c>
      <c r="HC1" s="25" t="s">
        <v>203</v>
      </c>
      <c r="HD1" s="26" t="s">
        <v>204</v>
      </c>
      <c r="HE1" s="27" t="s">
        <v>205</v>
      </c>
      <c r="HF1" s="23" t="s">
        <v>206</v>
      </c>
      <c r="HG1" s="28" t="s">
        <v>176</v>
      </c>
      <c r="HH1" s="29" t="s">
        <v>207</v>
      </c>
      <c r="HI1" s="29" t="s">
        <v>208</v>
      </c>
      <c r="HJ1" s="29" t="s">
        <v>209</v>
      </c>
      <c r="HK1" s="29" t="s">
        <v>210</v>
      </c>
    </row>
    <row r="2" spans="1:219" x14ac:dyDescent="0.25">
      <c r="A2" s="30">
        <v>1</v>
      </c>
      <c r="B2" s="31">
        <v>0.41805555555555557</v>
      </c>
      <c r="C2" s="30"/>
      <c r="D2" s="30" t="s">
        <v>211</v>
      </c>
      <c r="E2" s="30" t="s">
        <v>212</v>
      </c>
      <c r="F2" s="32">
        <v>43283</v>
      </c>
      <c r="G2" s="33" t="s">
        <v>213</v>
      </c>
      <c r="H2" s="30" t="s">
        <v>214</v>
      </c>
      <c r="I2" s="30" t="s">
        <v>215</v>
      </c>
      <c r="J2" s="30"/>
      <c r="K2" s="30"/>
      <c r="L2" s="30"/>
      <c r="M2" s="30"/>
      <c r="N2" s="30"/>
      <c r="O2" s="30"/>
      <c r="P2" s="34" t="s">
        <v>216</v>
      </c>
      <c r="Q2" s="30" t="s">
        <v>217</v>
      </c>
      <c r="R2" s="30" t="s">
        <v>218</v>
      </c>
      <c r="S2" s="30" t="s">
        <v>219</v>
      </c>
      <c r="T2" s="30">
        <v>9653400018</v>
      </c>
      <c r="U2" s="35" t="s">
        <v>220</v>
      </c>
      <c r="V2" s="36" t="s">
        <v>221</v>
      </c>
      <c r="W2" s="36" t="s">
        <v>221</v>
      </c>
      <c r="X2" s="36" t="s">
        <v>221</v>
      </c>
      <c r="Y2" s="36" t="s">
        <v>221</v>
      </c>
      <c r="Z2" s="36" t="s">
        <v>221</v>
      </c>
      <c r="AA2" s="30" t="s">
        <v>222</v>
      </c>
      <c r="AB2" s="30">
        <v>9369580688</v>
      </c>
      <c r="AC2" s="30" t="s">
        <v>223</v>
      </c>
      <c r="AD2" s="30" t="s">
        <v>224</v>
      </c>
      <c r="AE2" s="30" t="s">
        <v>225</v>
      </c>
      <c r="AF2" s="30" t="s">
        <v>226</v>
      </c>
      <c r="AG2" s="30" t="s">
        <v>221</v>
      </c>
      <c r="AH2" s="30" t="s">
        <v>221</v>
      </c>
      <c r="AI2" s="30">
        <f>17+6</f>
        <v>23</v>
      </c>
      <c r="AJ2" s="30" t="s">
        <v>227</v>
      </c>
      <c r="AK2" s="30">
        <v>1</v>
      </c>
      <c r="AL2" s="30">
        <v>17</v>
      </c>
      <c r="AM2" s="30">
        <v>6</v>
      </c>
      <c r="AN2" s="30" t="s">
        <v>228</v>
      </c>
      <c r="AO2" s="30" t="s">
        <v>228</v>
      </c>
      <c r="AP2" s="30" t="s">
        <v>229</v>
      </c>
      <c r="AQ2" s="30" t="s">
        <v>229</v>
      </c>
      <c r="AR2" s="30"/>
      <c r="AS2" s="30" t="s">
        <v>230</v>
      </c>
      <c r="AT2" s="30">
        <v>250558</v>
      </c>
      <c r="AU2" s="30" t="s">
        <v>231</v>
      </c>
      <c r="AV2" s="30"/>
      <c r="AW2" s="30"/>
      <c r="AX2" s="30"/>
      <c r="AY2" s="30"/>
      <c r="AZ2" s="30"/>
      <c r="BA2" s="31">
        <v>0.4548611111111111</v>
      </c>
      <c r="BB2" s="30" t="s">
        <v>232</v>
      </c>
      <c r="BC2" s="31">
        <v>0.52361111111111114</v>
      </c>
      <c r="BD2" s="31">
        <v>0.53611111111111109</v>
      </c>
      <c r="BE2" s="30"/>
      <c r="BF2" s="30">
        <v>2</v>
      </c>
      <c r="BG2" s="30">
        <v>1</v>
      </c>
      <c r="BH2" s="30">
        <v>2</v>
      </c>
      <c r="BI2" s="30">
        <v>2</v>
      </c>
      <c r="BJ2" s="30">
        <v>2</v>
      </c>
      <c r="BK2" s="30">
        <v>1</v>
      </c>
      <c r="BL2" s="30">
        <v>1</v>
      </c>
      <c r="BM2" s="30">
        <v>2</v>
      </c>
      <c r="BN2" s="30">
        <v>2</v>
      </c>
      <c r="BO2" s="30">
        <v>2</v>
      </c>
      <c r="BP2" s="30">
        <v>1</v>
      </c>
      <c r="BQ2" s="30">
        <v>2</v>
      </c>
      <c r="BR2" s="30">
        <v>2</v>
      </c>
      <c r="BS2" s="30">
        <v>1</v>
      </c>
      <c r="BT2" s="30">
        <v>2</v>
      </c>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row>
    <row r="3" spans="1:219" x14ac:dyDescent="0.25">
      <c r="A3" s="30">
        <v>2</v>
      </c>
      <c r="B3" s="31">
        <v>0.42499999999999999</v>
      </c>
      <c r="C3" s="30"/>
      <c r="D3" s="30" t="s">
        <v>211</v>
      </c>
      <c r="E3" s="30" t="s">
        <v>212</v>
      </c>
      <c r="F3" s="32">
        <v>43283</v>
      </c>
      <c r="G3" s="33" t="s">
        <v>213</v>
      </c>
      <c r="H3" s="30" t="s">
        <v>233</v>
      </c>
      <c r="I3" s="30" t="s">
        <v>234</v>
      </c>
      <c r="J3" s="30"/>
      <c r="K3" s="30"/>
      <c r="L3" s="30"/>
      <c r="M3" s="30"/>
      <c r="N3" s="30"/>
      <c r="O3" s="30"/>
      <c r="P3" s="34" t="s">
        <v>235</v>
      </c>
      <c r="Q3" s="30" t="s">
        <v>236</v>
      </c>
      <c r="R3" s="30" t="s">
        <v>237</v>
      </c>
      <c r="S3" s="30" t="s">
        <v>238</v>
      </c>
      <c r="T3" s="30">
        <v>9300440243</v>
      </c>
      <c r="U3" s="35" t="s">
        <v>239</v>
      </c>
      <c r="V3" s="36" t="s">
        <v>221</v>
      </c>
      <c r="W3" s="36" t="s">
        <v>221</v>
      </c>
      <c r="X3" s="36" t="s">
        <v>221</v>
      </c>
      <c r="Y3" s="36" t="s">
        <v>221</v>
      </c>
      <c r="Z3" s="36" t="s">
        <v>221</v>
      </c>
      <c r="AA3" s="30" t="s">
        <v>240</v>
      </c>
      <c r="AB3" s="30">
        <v>9759746173</v>
      </c>
      <c r="AC3" s="30" t="s">
        <v>223</v>
      </c>
      <c r="AD3" s="33" t="s">
        <v>241</v>
      </c>
      <c r="AE3" s="30" t="s">
        <v>242</v>
      </c>
      <c r="AF3" s="30" t="s">
        <v>226</v>
      </c>
      <c r="AG3" s="30" t="s">
        <v>226</v>
      </c>
      <c r="AH3" s="30" t="s">
        <v>226</v>
      </c>
      <c r="AI3" s="30">
        <f>12+1+6+5+3</f>
        <v>27</v>
      </c>
      <c r="AJ3" s="30" t="s">
        <v>227</v>
      </c>
      <c r="AK3" s="30">
        <v>1</v>
      </c>
      <c r="AL3" s="30">
        <v>3</v>
      </c>
      <c r="AM3" s="30">
        <v>5</v>
      </c>
      <c r="AN3" s="30" t="s">
        <v>228</v>
      </c>
      <c r="AO3" s="30" t="s">
        <v>228</v>
      </c>
      <c r="AP3" s="30" t="s">
        <v>229</v>
      </c>
      <c r="AQ3" s="30" t="s">
        <v>229</v>
      </c>
      <c r="AR3" s="30"/>
      <c r="AS3" s="30" t="s">
        <v>243</v>
      </c>
      <c r="AT3" s="30">
        <v>250979</v>
      </c>
      <c r="AU3" s="30" t="s">
        <v>231</v>
      </c>
      <c r="AV3" s="30"/>
      <c r="AW3" s="30"/>
      <c r="AX3" s="30"/>
      <c r="AY3" s="30"/>
      <c r="AZ3" s="30"/>
      <c r="BA3" s="31">
        <v>0.46875</v>
      </c>
      <c r="BB3" s="30" t="s">
        <v>244</v>
      </c>
      <c r="BC3" s="31">
        <v>0.99722222222222223</v>
      </c>
      <c r="BD3" s="31">
        <v>0.51041666666666663</v>
      </c>
      <c r="BE3" s="30"/>
      <c r="BF3" s="30">
        <v>2</v>
      </c>
      <c r="BG3" s="30">
        <v>2</v>
      </c>
      <c r="BH3" s="30">
        <v>2</v>
      </c>
      <c r="BI3" s="30">
        <v>2</v>
      </c>
      <c r="BJ3" s="30">
        <v>2</v>
      </c>
      <c r="BK3" s="30">
        <v>2</v>
      </c>
      <c r="BL3" s="30">
        <v>2</v>
      </c>
      <c r="BM3" s="30">
        <v>2</v>
      </c>
      <c r="BN3" s="30">
        <v>2</v>
      </c>
      <c r="BO3" s="30">
        <v>2</v>
      </c>
      <c r="BP3" s="30">
        <v>2</v>
      </c>
      <c r="BQ3" s="30">
        <v>2</v>
      </c>
      <c r="BR3" s="30">
        <v>2</v>
      </c>
      <c r="BS3" s="30">
        <v>2</v>
      </c>
      <c r="BT3" s="30">
        <v>2</v>
      </c>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row>
    <row r="4" spans="1:219" x14ac:dyDescent="0.25">
      <c r="A4" s="30">
        <v>3</v>
      </c>
      <c r="B4" s="31">
        <v>0.42777777777777781</v>
      </c>
      <c r="C4" s="30"/>
      <c r="D4" s="30" t="s">
        <v>211</v>
      </c>
      <c r="E4" s="30" t="s">
        <v>212</v>
      </c>
      <c r="F4" s="32">
        <v>43283</v>
      </c>
      <c r="G4" s="33" t="s">
        <v>245</v>
      </c>
      <c r="H4" s="30" t="s">
        <v>246</v>
      </c>
      <c r="I4" s="30" t="s">
        <v>247</v>
      </c>
      <c r="J4" s="30" t="s">
        <v>248</v>
      </c>
      <c r="K4" s="30" t="s">
        <v>249</v>
      </c>
      <c r="L4" s="30" t="s">
        <v>250</v>
      </c>
      <c r="M4" s="32">
        <v>43283</v>
      </c>
      <c r="N4" s="30" t="s">
        <v>251</v>
      </c>
      <c r="O4" s="30" t="s">
        <v>232</v>
      </c>
      <c r="P4" s="34" t="s">
        <v>252</v>
      </c>
      <c r="Q4" s="30" t="s">
        <v>253</v>
      </c>
      <c r="R4" s="30" t="s">
        <v>254</v>
      </c>
      <c r="S4" s="30" t="s">
        <v>255</v>
      </c>
      <c r="T4" s="30">
        <v>9675125933</v>
      </c>
      <c r="U4" s="35" t="s">
        <v>256</v>
      </c>
      <c r="V4" s="36" t="s">
        <v>221</v>
      </c>
      <c r="W4" s="36" t="s">
        <v>221</v>
      </c>
      <c r="X4" s="36" t="s">
        <v>221</v>
      </c>
      <c r="Y4" s="36" t="s">
        <v>221</v>
      </c>
      <c r="Z4" s="36" t="s">
        <v>221</v>
      </c>
      <c r="AA4" s="30" t="s">
        <v>257</v>
      </c>
      <c r="AB4" s="30">
        <v>9050912611</v>
      </c>
      <c r="AC4" s="30" t="s">
        <v>223</v>
      </c>
      <c r="AD4" s="30" t="s">
        <v>224</v>
      </c>
      <c r="AE4" s="30" t="s">
        <v>258</v>
      </c>
      <c r="AF4" s="30" t="s">
        <v>226</v>
      </c>
      <c r="AG4" s="30" t="s">
        <v>259</v>
      </c>
      <c r="AH4" s="30" t="s">
        <v>221</v>
      </c>
      <c r="AI4" s="30">
        <f>12+9</f>
        <v>21</v>
      </c>
      <c r="AJ4" s="30" t="s">
        <v>227</v>
      </c>
      <c r="AK4" s="30">
        <v>1</v>
      </c>
      <c r="AL4" s="30">
        <v>9</v>
      </c>
      <c r="AM4" s="30">
        <v>12</v>
      </c>
      <c r="AN4" s="30" t="s">
        <v>228</v>
      </c>
      <c r="AO4" s="30" t="s">
        <v>228</v>
      </c>
      <c r="AP4" s="30" t="s">
        <v>229</v>
      </c>
      <c r="AQ4" s="30" t="s">
        <v>229</v>
      </c>
      <c r="AR4" s="30"/>
      <c r="AS4" s="30" t="s">
        <v>243</v>
      </c>
      <c r="AT4" s="30">
        <v>250979</v>
      </c>
      <c r="AU4" s="30" t="s">
        <v>231</v>
      </c>
      <c r="AV4" s="30"/>
      <c r="AW4" s="30"/>
      <c r="AX4" s="30"/>
      <c r="AY4" s="30"/>
      <c r="AZ4" s="30"/>
      <c r="BA4" s="37">
        <v>0.46111111111111108</v>
      </c>
      <c r="BB4" s="30" t="s">
        <v>232</v>
      </c>
      <c r="BC4" s="31">
        <v>0.52361111111111114</v>
      </c>
      <c r="BD4" s="31">
        <v>0.53611111111111109</v>
      </c>
      <c r="BE4" s="30"/>
      <c r="BF4" s="30">
        <v>2</v>
      </c>
      <c r="BG4" s="30">
        <v>2</v>
      </c>
      <c r="BH4" s="30">
        <v>2</v>
      </c>
      <c r="BI4" s="30">
        <v>2</v>
      </c>
      <c r="BJ4" s="30">
        <v>2</v>
      </c>
      <c r="BK4" s="30">
        <v>2</v>
      </c>
      <c r="BL4" s="30">
        <v>2</v>
      </c>
      <c r="BM4" s="30">
        <v>2</v>
      </c>
      <c r="BN4" s="30">
        <v>2</v>
      </c>
      <c r="BO4" s="30">
        <v>2</v>
      </c>
      <c r="BP4" s="30">
        <v>2</v>
      </c>
      <c r="BQ4" s="30">
        <v>2</v>
      </c>
      <c r="BR4" s="30">
        <v>2</v>
      </c>
      <c r="BS4" s="30">
        <v>2</v>
      </c>
      <c r="BT4" s="30">
        <v>2</v>
      </c>
      <c r="BU4" s="30"/>
      <c r="BV4" s="30" t="s">
        <v>232</v>
      </c>
      <c r="BW4" s="31">
        <v>0.53611111111111109</v>
      </c>
      <c r="BX4" s="31">
        <v>0.54652777777777783</v>
      </c>
      <c r="BY4" s="30"/>
      <c r="BZ4" s="30">
        <v>2</v>
      </c>
      <c r="CA4" s="30">
        <v>2</v>
      </c>
      <c r="CB4" s="30">
        <v>2</v>
      </c>
      <c r="CC4" s="30">
        <v>2</v>
      </c>
      <c r="CD4" s="30" t="s">
        <v>260</v>
      </c>
      <c r="CE4" s="30" t="s">
        <v>232</v>
      </c>
      <c r="CF4" s="30">
        <v>15</v>
      </c>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row>
    <row r="5" spans="1:219" x14ac:dyDescent="0.25">
      <c r="A5" s="36">
        <v>5</v>
      </c>
      <c r="B5" s="31">
        <v>0.43402777777777773</v>
      </c>
      <c r="C5" s="30"/>
      <c r="D5" s="30" t="s">
        <v>211</v>
      </c>
      <c r="E5" s="30" t="s">
        <v>212</v>
      </c>
      <c r="F5" s="32">
        <v>43283</v>
      </c>
      <c r="G5" s="33" t="s">
        <v>245</v>
      </c>
      <c r="H5" s="30" t="s">
        <v>246</v>
      </c>
      <c r="I5" s="30" t="s">
        <v>247</v>
      </c>
      <c r="J5" s="30" t="s">
        <v>248</v>
      </c>
      <c r="K5" s="30" t="s">
        <v>249</v>
      </c>
      <c r="L5" s="30" t="s">
        <v>250</v>
      </c>
      <c r="M5" s="32">
        <v>43283</v>
      </c>
      <c r="N5" s="30" t="s">
        <v>251</v>
      </c>
      <c r="O5" s="30" t="s">
        <v>232</v>
      </c>
      <c r="P5" s="38" t="s">
        <v>261</v>
      </c>
      <c r="Q5" s="36" t="s">
        <v>262</v>
      </c>
      <c r="R5" s="36" t="s">
        <v>263</v>
      </c>
      <c r="S5" s="36" t="s">
        <v>264</v>
      </c>
      <c r="T5" s="36">
        <v>9268549751</v>
      </c>
      <c r="U5" s="35" t="s">
        <v>265</v>
      </c>
      <c r="V5" s="36" t="s">
        <v>221</v>
      </c>
      <c r="W5" s="36" t="s">
        <v>221</v>
      </c>
      <c r="X5" s="36" t="s">
        <v>221</v>
      </c>
      <c r="Y5" s="36" t="s">
        <v>221</v>
      </c>
      <c r="Z5" s="36" t="s">
        <v>221</v>
      </c>
      <c r="AA5" s="36" t="s">
        <v>266</v>
      </c>
      <c r="AB5" s="36">
        <v>9057352888</v>
      </c>
      <c r="AC5" s="30" t="s">
        <v>223</v>
      </c>
      <c r="AD5" s="33" t="s">
        <v>267</v>
      </c>
      <c r="AE5" s="30" t="s">
        <v>268</v>
      </c>
      <c r="AF5" s="30" t="s">
        <v>221</v>
      </c>
      <c r="AG5" s="30" t="s">
        <v>221</v>
      </c>
      <c r="AH5" s="30" t="s">
        <v>226</v>
      </c>
      <c r="AI5" s="30">
        <f>12+12+12</f>
        <v>36</v>
      </c>
      <c r="AJ5" s="30" t="s">
        <v>227</v>
      </c>
      <c r="AK5" s="30">
        <v>1</v>
      </c>
      <c r="AL5" s="30">
        <v>36</v>
      </c>
      <c r="AM5" s="30">
        <v>0</v>
      </c>
      <c r="AN5" s="30" t="s">
        <v>228</v>
      </c>
      <c r="AO5" s="30" t="s">
        <v>228</v>
      </c>
      <c r="AP5" s="30" t="s">
        <v>229</v>
      </c>
      <c r="AQ5" s="30" t="s">
        <v>229</v>
      </c>
      <c r="AR5" s="30"/>
      <c r="AS5" s="36" t="s">
        <v>269</v>
      </c>
      <c r="AT5" s="30">
        <v>248922</v>
      </c>
      <c r="AU5" s="30" t="s">
        <v>231</v>
      </c>
      <c r="AV5" s="30"/>
      <c r="AW5" s="30"/>
      <c r="AX5" s="30"/>
      <c r="AY5" s="30"/>
      <c r="AZ5" s="30"/>
      <c r="BA5" s="31">
        <v>0.4909722222222222</v>
      </c>
      <c r="BB5" s="30" t="s">
        <v>270</v>
      </c>
      <c r="BC5" s="31">
        <v>0.60416666666666663</v>
      </c>
      <c r="BD5" s="31">
        <v>0.625</v>
      </c>
      <c r="BE5" s="30"/>
      <c r="BF5" s="30">
        <v>2</v>
      </c>
      <c r="BG5" s="30">
        <v>2</v>
      </c>
      <c r="BH5" s="30">
        <v>2</v>
      </c>
      <c r="BI5" s="30">
        <v>2</v>
      </c>
      <c r="BJ5" s="30">
        <v>2</v>
      </c>
      <c r="BK5" s="30">
        <v>2</v>
      </c>
      <c r="BL5" s="30">
        <v>2</v>
      </c>
      <c r="BM5" s="30">
        <v>2</v>
      </c>
      <c r="BN5" s="30">
        <v>2</v>
      </c>
      <c r="BO5" s="30">
        <v>2</v>
      </c>
      <c r="BP5" s="30">
        <v>2</v>
      </c>
      <c r="BQ5" s="30">
        <v>2</v>
      </c>
      <c r="BR5" s="30">
        <v>2</v>
      </c>
      <c r="BS5" s="30">
        <v>2</v>
      </c>
      <c r="BT5" s="30">
        <v>2</v>
      </c>
      <c r="BU5" s="30"/>
      <c r="BV5" s="30" t="s">
        <v>270</v>
      </c>
      <c r="BW5" s="31">
        <v>0.625</v>
      </c>
      <c r="BX5" s="31">
        <v>0.63194444444444442</v>
      </c>
      <c r="BY5" s="30"/>
      <c r="BZ5" s="30">
        <v>2</v>
      </c>
      <c r="CA5" s="30">
        <v>2</v>
      </c>
      <c r="CB5" s="30">
        <v>2</v>
      </c>
      <c r="CC5" s="30">
        <v>2</v>
      </c>
      <c r="CD5" s="30" t="s">
        <v>260</v>
      </c>
      <c r="CE5" s="30" t="s">
        <v>270</v>
      </c>
      <c r="CF5" s="30">
        <v>15</v>
      </c>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row>
    <row r="6" spans="1:219" x14ac:dyDescent="0.25">
      <c r="A6" s="36">
        <v>6</v>
      </c>
      <c r="B6" s="31">
        <v>0.43611111111111112</v>
      </c>
      <c r="C6" s="30"/>
      <c r="D6" s="30" t="s">
        <v>211</v>
      </c>
      <c r="E6" s="30" t="s">
        <v>212</v>
      </c>
      <c r="F6" s="32">
        <v>43283</v>
      </c>
      <c r="G6" s="33" t="s">
        <v>213</v>
      </c>
      <c r="H6" s="30" t="s">
        <v>233</v>
      </c>
      <c r="I6" s="30" t="s">
        <v>271</v>
      </c>
      <c r="J6" s="30"/>
      <c r="K6" s="30"/>
      <c r="L6" s="30"/>
      <c r="M6" s="30"/>
      <c r="N6" s="30"/>
      <c r="O6" s="30"/>
      <c r="P6" s="34" t="s">
        <v>272</v>
      </c>
      <c r="Q6" s="36" t="s">
        <v>273</v>
      </c>
      <c r="R6" s="36" t="s">
        <v>274</v>
      </c>
      <c r="S6" s="36" t="s">
        <v>275</v>
      </c>
      <c r="T6" s="36">
        <v>9453179436</v>
      </c>
      <c r="U6" s="39" t="s">
        <v>276</v>
      </c>
      <c r="V6" s="36" t="s">
        <v>221</v>
      </c>
      <c r="W6" s="36" t="s">
        <v>221</v>
      </c>
      <c r="X6" s="36" t="s">
        <v>221</v>
      </c>
      <c r="Y6" s="36" t="s">
        <v>221</v>
      </c>
      <c r="Z6" s="36" t="s">
        <v>221</v>
      </c>
      <c r="AA6" s="36" t="s">
        <v>277</v>
      </c>
      <c r="AB6" s="36">
        <v>9991020371</v>
      </c>
      <c r="AC6" s="30" t="s">
        <v>278</v>
      </c>
      <c r="AD6" s="30" t="s">
        <v>224</v>
      </c>
      <c r="AE6" s="30" t="s">
        <v>279</v>
      </c>
      <c r="AF6" s="30" t="s">
        <v>280</v>
      </c>
      <c r="AG6" s="30" t="s">
        <v>221</v>
      </c>
      <c r="AH6" s="30" t="s">
        <v>221</v>
      </c>
      <c r="AI6" s="30">
        <v>4</v>
      </c>
      <c r="AJ6" s="30" t="s">
        <v>227</v>
      </c>
      <c r="AK6" s="30">
        <v>1</v>
      </c>
      <c r="AL6" s="30">
        <v>4</v>
      </c>
      <c r="AM6" s="30">
        <v>0</v>
      </c>
      <c r="AN6" s="30" t="s">
        <v>228</v>
      </c>
      <c r="AO6" s="30" t="s">
        <v>228</v>
      </c>
      <c r="AP6" s="30" t="s">
        <v>281</v>
      </c>
      <c r="AQ6" s="30" t="s">
        <v>282</v>
      </c>
      <c r="AR6" s="30"/>
      <c r="AS6" s="30"/>
      <c r="AT6" s="30"/>
      <c r="AU6" s="30"/>
      <c r="AV6" s="30"/>
      <c r="AW6" s="30"/>
      <c r="AX6" s="30"/>
      <c r="AY6" s="30"/>
      <c r="AZ6" s="30"/>
      <c r="BA6" s="31">
        <v>0.47152777777777777</v>
      </c>
      <c r="BB6" s="30" t="s">
        <v>232</v>
      </c>
      <c r="BC6" s="31">
        <v>0.49583333333333335</v>
      </c>
      <c r="BD6" s="31">
        <v>0.50277777777777777</v>
      </c>
      <c r="BE6" s="30"/>
      <c r="BF6" s="30">
        <v>2</v>
      </c>
      <c r="BG6" s="30">
        <v>1</v>
      </c>
      <c r="BH6" s="30">
        <v>2</v>
      </c>
      <c r="BI6" s="30">
        <v>2</v>
      </c>
      <c r="BJ6" s="30">
        <v>2</v>
      </c>
      <c r="BK6" s="30">
        <v>1</v>
      </c>
      <c r="BL6" s="30">
        <v>1</v>
      </c>
      <c r="BM6" s="30">
        <v>2</v>
      </c>
      <c r="BN6" s="30">
        <v>2</v>
      </c>
      <c r="BO6" s="30">
        <v>2</v>
      </c>
      <c r="BP6" s="30">
        <v>1</v>
      </c>
      <c r="BQ6" s="30">
        <v>2</v>
      </c>
      <c r="BR6" s="30">
        <v>2</v>
      </c>
      <c r="BS6" s="30">
        <v>1</v>
      </c>
      <c r="BT6" s="30">
        <v>2</v>
      </c>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row>
    <row r="7" spans="1:219" x14ac:dyDescent="0.25">
      <c r="A7" s="36">
        <v>7</v>
      </c>
      <c r="B7" s="31">
        <v>0.43958333333333338</v>
      </c>
      <c r="C7" s="30"/>
      <c r="D7" s="30" t="s">
        <v>211</v>
      </c>
      <c r="E7" s="30" t="s">
        <v>212</v>
      </c>
      <c r="F7" s="32">
        <v>43283</v>
      </c>
      <c r="G7" s="33" t="s">
        <v>213</v>
      </c>
      <c r="H7" s="30" t="s">
        <v>233</v>
      </c>
      <c r="I7" s="30" t="s">
        <v>283</v>
      </c>
      <c r="J7" s="30"/>
      <c r="K7" s="30"/>
      <c r="L7" s="30"/>
      <c r="M7" s="30"/>
      <c r="N7" s="30"/>
      <c r="O7" s="30"/>
      <c r="P7" s="34" t="s">
        <v>284</v>
      </c>
      <c r="Q7" s="36" t="s">
        <v>285</v>
      </c>
      <c r="R7" s="36" t="s">
        <v>286</v>
      </c>
      <c r="S7" s="36" t="s">
        <v>287</v>
      </c>
      <c r="T7" s="36">
        <v>9179808910</v>
      </c>
      <c r="U7" s="39" t="s">
        <v>288</v>
      </c>
      <c r="V7" s="36" t="s">
        <v>221</v>
      </c>
      <c r="W7" s="36" t="s">
        <v>221</v>
      </c>
      <c r="X7" s="36" t="s">
        <v>221</v>
      </c>
      <c r="Y7" s="36" t="s">
        <v>221</v>
      </c>
      <c r="Z7" s="36" t="s">
        <v>221</v>
      </c>
      <c r="AA7" s="36" t="s">
        <v>289</v>
      </c>
      <c r="AB7" s="36">
        <v>9223761605</v>
      </c>
      <c r="AC7" s="30" t="s">
        <v>278</v>
      </c>
      <c r="AD7" s="33" t="s">
        <v>241</v>
      </c>
      <c r="AE7" s="30" t="s">
        <v>290</v>
      </c>
      <c r="AF7" s="30" t="s">
        <v>280</v>
      </c>
      <c r="AG7" s="30" t="s">
        <v>221</v>
      </c>
      <c r="AH7" s="30" t="s">
        <v>221</v>
      </c>
      <c r="AI7" s="30">
        <f>2+4</f>
        <v>6</v>
      </c>
      <c r="AJ7" s="30" t="s">
        <v>227</v>
      </c>
      <c r="AK7" s="30">
        <v>1</v>
      </c>
      <c r="AL7" s="30">
        <v>4</v>
      </c>
      <c r="AM7" s="30">
        <v>2</v>
      </c>
      <c r="AN7" s="30" t="s">
        <v>228</v>
      </c>
      <c r="AO7" s="30" t="s">
        <v>228</v>
      </c>
      <c r="AP7" s="30" t="s">
        <v>281</v>
      </c>
      <c r="AQ7" s="30" t="s">
        <v>282</v>
      </c>
      <c r="AR7" s="30"/>
      <c r="AS7" s="30"/>
      <c r="AT7" s="30"/>
      <c r="AU7" s="30"/>
      <c r="AV7" s="30"/>
      <c r="AW7" s="30"/>
      <c r="AX7" s="30"/>
      <c r="AY7" s="30"/>
      <c r="AZ7" s="30"/>
      <c r="BA7" s="31">
        <v>0.46875</v>
      </c>
      <c r="BB7" s="30" t="s">
        <v>232</v>
      </c>
      <c r="BC7" s="31">
        <v>0.99583333333333324</v>
      </c>
      <c r="BD7" s="31">
        <v>0.50277777777777777</v>
      </c>
      <c r="BE7" s="30"/>
      <c r="BF7" s="30">
        <v>2</v>
      </c>
      <c r="BG7" s="30">
        <v>2</v>
      </c>
      <c r="BH7" s="30">
        <v>2</v>
      </c>
      <c r="BI7" s="30">
        <v>2</v>
      </c>
      <c r="BJ7" s="30">
        <v>2</v>
      </c>
      <c r="BK7" s="30">
        <v>2</v>
      </c>
      <c r="BL7" s="30">
        <v>2</v>
      </c>
      <c r="BM7" s="30">
        <v>2</v>
      </c>
      <c r="BN7" s="30">
        <v>2</v>
      </c>
      <c r="BO7" s="30">
        <v>2</v>
      </c>
      <c r="BP7" s="30">
        <v>2</v>
      </c>
      <c r="BQ7" s="30">
        <v>2</v>
      </c>
      <c r="BR7" s="30">
        <v>2</v>
      </c>
      <c r="BS7" s="30">
        <v>2</v>
      </c>
      <c r="BT7" s="30">
        <v>2</v>
      </c>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row>
    <row r="8" spans="1:219" x14ac:dyDescent="0.25">
      <c r="A8" s="36">
        <v>8</v>
      </c>
      <c r="B8" s="31">
        <v>0.44166666666666665</v>
      </c>
      <c r="C8" s="30"/>
      <c r="D8" s="30" t="s">
        <v>211</v>
      </c>
      <c r="E8" s="30" t="s">
        <v>212</v>
      </c>
      <c r="F8" s="32">
        <v>43283</v>
      </c>
      <c r="G8" s="33" t="s">
        <v>245</v>
      </c>
      <c r="H8" s="30" t="s">
        <v>246</v>
      </c>
      <c r="I8" s="30" t="s">
        <v>247</v>
      </c>
      <c r="J8" s="30" t="s">
        <v>248</v>
      </c>
      <c r="K8" s="30" t="s">
        <v>249</v>
      </c>
      <c r="L8" s="30" t="s">
        <v>250</v>
      </c>
      <c r="M8" s="32">
        <v>43283</v>
      </c>
      <c r="N8" s="30" t="s">
        <v>251</v>
      </c>
      <c r="O8" s="30" t="s">
        <v>232</v>
      </c>
      <c r="P8" s="34" t="s">
        <v>291</v>
      </c>
      <c r="Q8" s="36" t="s">
        <v>292</v>
      </c>
      <c r="R8" s="36" t="s">
        <v>293</v>
      </c>
      <c r="S8" s="36" t="s">
        <v>294</v>
      </c>
      <c r="T8" s="36">
        <v>9168610128</v>
      </c>
      <c r="U8" s="35" t="s">
        <v>295</v>
      </c>
      <c r="V8" s="36" t="s">
        <v>221</v>
      </c>
      <c r="W8" s="36" t="s">
        <v>221</v>
      </c>
      <c r="X8" s="36" t="s">
        <v>221</v>
      </c>
      <c r="Y8" s="36" t="s">
        <v>221</v>
      </c>
      <c r="Z8" s="36" t="s">
        <v>221</v>
      </c>
      <c r="AA8" s="36" t="s">
        <v>296</v>
      </c>
      <c r="AB8" s="36">
        <v>9451566124</v>
      </c>
      <c r="AC8" s="30" t="s">
        <v>223</v>
      </c>
      <c r="AD8" s="33" t="s">
        <v>267</v>
      </c>
      <c r="AE8" s="30" t="s">
        <v>297</v>
      </c>
      <c r="AF8" s="30" t="s">
        <v>226</v>
      </c>
      <c r="AG8" s="30" t="s">
        <v>226</v>
      </c>
      <c r="AH8" s="30" t="s">
        <v>226</v>
      </c>
      <c r="AI8" s="30">
        <f>12+12+12+6</f>
        <v>42</v>
      </c>
      <c r="AJ8" s="30" t="s">
        <v>227</v>
      </c>
      <c r="AK8" s="30">
        <v>1</v>
      </c>
      <c r="AL8" s="30">
        <v>6</v>
      </c>
      <c r="AM8" s="30">
        <f>12+12+12</f>
        <v>36</v>
      </c>
      <c r="AN8" s="30" t="s">
        <v>228</v>
      </c>
      <c r="AO8" s="30" t="s">
        <v>228</v>
      </c>
      <c r="AP8" s="30" t="s">
        <v>229</v>
      </c>
      <c r="AQ8" s="30" t="s">
        <v>229</v>
      </c>
      <c r="AR8" s="30"/>
      <c r="AS8" s="36" t="s">
        <v>298</v>
      </c>
      <c r="AT8" s="30">
        <v>250524</v>
      </c>
      <c r="AU8" s="30" t="s">
        <v>231</v>
      </c>
      <c r="AV8" s="30"/>
      <c r="AW8" s="30"/>
      <c r="AX8" s="30"/>
      <c r="AY8" s="30"/>
      <c r="AZ8" s="30"/>
      <c r="BA8" s="31">
        <v>0.47500000000000003</v>
      </c>
      <c r="BB8" s="30" t="s">
        <v>244</v>
      </c>
      <c r="BC8" s="31">
        <v>0.54861111111111105</v>
      </c>
      <c r="BD8" s="31">
        <v>0.55763888888888891</v>
      </c>
      <c r="BE8" s="30"/>
      <c r="BF8" s="30">
        <v>3</v>
      </c>
      <c r="BG8" s="30">
        <v>3</v>
      </c>
      <c r="BH8" s="30">
        <v>3</v>
      </c>
      <c r="BI8" s="30">
        <v>3</v>
      </c>
      <c r="BJ8" s="30">
        <v>3</v>
      </c>
      <c r="BK8" s="30">
        <v>3</v>
      </c>
      <c r="BL8" s="30">
        <v>3</v>
      </c>
      <c r="BM8" s="30">
        <v>3</v>
      </c>
      <c r="BN8" s="30">
        <v>3</v>
      </c>
      <c r="BO8" s="30">
        <v>3</v>
      </c>
      <c r="BP8" s="30">
        <v>3</v>
      </c>
      <c r="BQ8" s="30">
        <v>3</v>
      </c>
      <c r="BR8" s="30">
        <v>3</v>
      </c>
      <c r="BS8" s="30">
        <v>3</v>
      </c>
      <c r="BT8" s="30">
        <v>3</v>
      </c>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row>
    <row r="9" spans="1:219" x14ac:dyDescent="0.25">
      <c r="A9" s="36">
        <v>9</v>
      </c>
      <c r="B9" s="31">
        <v>0.44513888888888892</v>
      </c>
      <c r="C9" s="30"/>
      <c r="D9" s="30" t="s">
        <v>211</v>
      </c>
      <c r="E9" s="30" t="s">
        <v>212</v>
      </c>
      <c r="F9" s="32">
        <v>43283</v>
      </c>
      <c r="G9" s="33" t="s">
        <v>213</v>
      </c>
      <c r="H9" s="30" t="s">
        <v>233</v>
      </c>
      <c r="I9" s="30" t="s">
        <v>283</v>
      </c>
      <c r="J9" s="30"/>
      <c r="K9" s="30"/>
      <c r="L9" s="30"/>
      <c r="M9" s="30"/>
      <c r="N9" s="30"/>
      <c r="O9" s="30"/>
      <c r="P9" s="34" t="s">
        <v>299</v>
      </c>
      <c r="Q9" s="36" t="s">
        <v>300</v>
      </c>
      <c r="R9" s="36" t="s">
        <v>301</v>
      </c>
      <c r="S9" s="36" t="s">
        <v>302</v>
      </c>
      <c r="T9" s="36">
        <v>9272410230</v>
      </c>
      <c r="U9" s="39" t="s">
        <v>303</v>
      </c>
      <c r="V9" s="36" t="s">
        <v>221</v>
      </c>
      <c r="W9" s="36" t="s">
        <v>221</v>
      </c>
      <c r="X9" s="36" t="s">
        <v>221</v>
      </c>
      <c r="Y9" s="36" t="s">
        <v>221</v>
      </c>
      <c r="Z9" s="36" t="s">
        <v>221</v>
      </c>
      <c r="AA9" s="36" t="s">
        <v>304</v>
      </c>
      <c r="AB9" s="36">
        <v>9438215609</v>
      </c>
      <c r="AC9" s="30" t="s">
        <v>223</v>
      </c>
      <c r="AD9" s="33" t="s">
        <v>267</v>
      </c>
      <c r="AE9" s="30" t="s">
        <v>305</v>
      </c>
      <c r="AF9" s="30" t="s">
        <v>226</v>
      </c>
      <c r="AG9" s="30" t="s">
        <v>226</v>
      </c>
      <c r="AH9" s="30" t="s">
        <v>226</v>
      </c>
      <c r="AI9" s="30">
        <f>12+4+6</f>
        <v>22</v>
      </c>
      <c r="AJ9" s="30" t="s">
        <v>227</v>
      </c>
      <c r="AK9" s="30">
        <v>1</v>
      </c>
      <c r="AL9" s="30">
        <v>10</v>
      </c>
      <c r="AM9" s="30">
        <v>12</v>
      </c>
      <c r="AN9" s="30" t="s">
        <v>228</v>
      </c>
      <c r="AO9" s="30" t="s">
        <v>228</v>
      </c>
      <c r="AP9" s="30" t="s">
        <v>281</v>
      </c>
      <c r="AQ9" s="30" t="s">
        <v>282</v>
      </c>
      <c r="AR9" s="30"/>
      <c r="AS9" s="30"/>
      <c r="AT9" s="30"/>
      <c r="AU9" s="30"/>
      <c r="AV9" s="30"/>
      <c r="AW9" s="30"/>
      <c r="AX9" s="30"/>
      <c r="AY9" s="30"/>
      <c r="AZ9" s="30"/>
      <c r="BA9" s="31">
        <v>0.47500000000000003</v>
      </c>
      <c r="BB9" s="30" t="s">
        <v>244</v>
      </c>
      <c r="BC9" s="31">
        <v>0.99722222222222223</v>
      </c>
      <c r="BD9" s="31">
        <v>0.50902777777777775</v>
      </c>
      <c r="BE9" s="30"/>
      <c r="BF9" s="30">
        <v>2</v>
      </c>
      <c r="BG9" s="30">
        <v>1</v>
      </c>
      <c r="BH9" s="30">
        <v>2</v>
      </c>
      <c r="BI9" s="30">
        <v>2</v>
      </c>
      <c r="BJ9" s="30">
        <v>2</v>
      </c>
      <c r="BK9" s="30">
        <v>1</v>
      </c>
      <c r="BL9" s="30">
        <v>1</v>
      </c>
      <c r="BM9" s="30">
        <v>2</v>
      </c>
      <c r="BN9" s="30">
        <v>2</v>
      </c>
      <c r="BO9" s="30">
        <v>2</v>
      </c>
      <c r="BP9" s="30">
        <v>1</v>
      </c>
      <c r="BQ9" s="30">
        <v>2</v>
      </c>
      <c r="BR9" s="30">
        <v>2</v>
      </c>
      <c r="BS9" s="30">
        <v>1</v>
      </c>
      <c r="BT9" s="30">
        <v>2</v>
      </c>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row>
    <row r="10" spans="1:219" x14ac:dyDescent="0.25">
      <c r="A10" s="36">
        <v>10</v>
      </c>
      <c r="B10" s="31">
        <v>0.44722222222222219</v>
      </c>
      <c r="C10" s="30"/>
      <c r="D10" s="30" t="s">
        <v>211</v>
      </c>
      <c r="E10" s="30" t="s">
        <v>212</v>
      </c>
      <c r="F10" s="32">
        <v>43283</v>
      </c>
      <c r="G10" s="33" t="s">
        <v>245</v>
      </c>
      <c r="H10" s="30" t="s">
        <v>246</v>
      </c>
      <c r="I10" s="30" t="s">
        <v>247</v>
      </c>
      <c r="J10" s="30" t="s">
        <v>306</v>
      </c>
      <c r="K10" s="30" t="s">
        <v>307</v>
      </c>
      <c r="L10" s="30" t="s">
        <v>250</v>
      </c>
      <c r="M10" s="32">
        <v>43283</v>
      </c>
      <c r="N10" s="32">
        <v>43306</v>
      </c>
      <c r="O10" s="30" t="s">
        <v>232</v>
      </c>
      <c r="P10" s="34" t="s">
        <v>308</v>
      </c>
      <c r="Q10" s="36" t="s">
        <v>309</v>
      </c>
      <c r="R10" s="36" t="s">
        <v>310</v>
      </c>
      <c r="S10" s="36" t="s">
        <v>311</v>
      </c>
      <c r="T10" s="36">
        <v>9270835913</v>
      </c>
      <c r="U10" s="39" t="s">
        <v>312</v>
      </c>
      <c r="V10" s="36" t="s">
        <v>221</v>
      </c>
      <c r="W10" s="36" t="s">
        <v>221</v>
      </c>
      <c r="X10" s="36" t="s">
        <v>221</v>
      </c>
      <c r="Y10" s="36" t="s">
        <v>221</v>
      </c>
      <c r="Z10" s="36" t="s">
        <v>221</v>
      </c>
      <c r="AA10" s="36" t="s">
        <v>313</v>
      </c>
      <c r="AB10" s="36">
        <v>9164402743</v>
      </c>
      <c r="AC10" s="30" t="s">
        <v>314</v>
      </c>
      <c r="AD10" s="33" t="s">
        <v>241</v>
      </c>
      <c r="AE10" s="30"/>
      <c r="AF10" s="30"/>
      <c r="AG10" s="30"/>
      <c r="AH10" s="30"/>
      <c r="AI10" s="30"/>
      <c r="AJ10" s="30"/>
      <c r="AK10" s="30"/>
      <c r="AL10" s="30"/>
      <c r="AM10" s="30"/>
      <c r="AN10" s="30" t="s">
        <v>228</v>
      </c>
      <c r="AO10" s="30" t="s">
        <v>228</v>
      </c>
      <c r="AP10" s="30" t="s">
        <v>229</v>
      </c>
      <c r="AQ10" s="30" t="s">
        <v>229</v>
      </c>
      <c r="AR10" s="30"/>
      <c r="AS10" s="30" t="s">
        <v>315</v>
      </c>
      <c r="AT10" s="30">
        <v>251976</v>
      </c>
      <c r="AU10" s="30" t="s">
        <v>231</v>
      </c>
      <c r="AV10" s="30"/>
      <c r="AW10" s="30"/>
      <c r="AX10" s="30"/>
      <c r="AY10" s="30"/>
      <c r="AZ10" s="30"/>
      <c r="BA10" s="31">
        <v>0.47569444444444442</v>
      </c>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row>
    <row r="11" spans="1:219" x14ac:dyDescent="0.25">
      <c r="A11" s="36">
        <v>11</v>
      </c>
      <c r="B11" s="31">
        <v>0.45069444444444445</v>
      </c>
      <c r="C11" s="30"/>
      <c r="D11" s="30" t="s">
        <v>211</v>
      </c>
      <c r="E11" s="30" t="s">
        <v>212</v>
      </c>
      <c r="F11" s="32">
        <v>43283</v>
      </c>
      <c r="G11" s="33" t="s">
        <v>213</v>
      </c>
      <c r="H11" s="30" t="s">
        <v>233</v>
      </c>
      <c r="I11" s="30" t="s">
        <v>316</v>
      </c>
      <c r="J11" s="30"/>
      <c r="K11" s="30"/>
      <c r="L11" s="30"/>
      <c r="M11" s="30"/>
      <c r="N11" s="30"/>
      <c r="O11" s="30"/>
      <c r="P11" s="34" t="s">
        <v>317</v>
      </c>
      <c r="Q11" s="36" t="s">
        <v>318</v>
      </c>
      <c r="R11" s="36" t="s">
        <v>319</v>
      </c>
      <c r="S11" s="36" t="s">
        <v>320</v>
      </c>
      <c r="T11" s="36">
        <v>9175293427</v>
      </c>
      <c r="U11" s="39" t="s">
        <v>321</v>
      </c>
      <c r="V11" s="36" t="s">
        <v>221</v>
      </c>
      <c r="W11" s="36" t="s">
        <v>221</v>
      </c>
      <c r="X11" s="36" t="s">
        <v>221</v>
      </c>
      <c r="Y11" s="36" t="s">
        <v>221</v>
      </c>
      <c r="Z11" s="36" t="s">
        <v>221</v>
      </c>
      <c r="AA11" s="36" t="s">
        <v>322</v>
      </c>
      <c r="AB11" s="30">
        <v>9159138242</v>
      </c>
      <c r="AC11" s="30" t="s">
        <v>314</v>
      </c>
      <c r="AD11" s="30" t="s">
        <v>224</v>
      </c>
      <c r="AE11" s="30" t="s">
        <v>323</v>
      </c>
      <c r="AF11" s="30" t="s">
        <v>259</v>
      </c>
      <c r="AG11" s="30" t="s">
        <v>259</v>
      </c>
      <c r="AH11" s="30" t="s">
        <v>259</v>
      </c>
      <c r="AI11" s="30">
        <v>11</v>
      </c>
      <c r="AJ11" s="30" t="s">
        <v>227</v>
      </c>
      <c r="AK11" s="30">
        <v>1</v>
      </c>
      <c r="AL11" s="30">
        <v>11</v>
      </c>
      <c r="AM11" s="30">
        <v>0</v>
      </c>
      <c r="AN11" s="30" t="s">
        <v>228</v>
      </c>
      <c r="AO11" s="30" t="s">
        <v>228</v>
      </c>
      <c r="AP11" s="30" t="s">
        <v>324</v>
      </c>
      <c r="AQ11" s="30" t="s">
        <v>325</v>
      </c>
      <c r="AR11" s="30"/>
      <c r="AS11" s="30"/>
      <c r="AT11" s="30"/>
      <c r="AU11" s="30"/>
      <c r="AV11" s="30"/>
      <c r="AW11" s="30"/>
      <c r="AX11" s="30"/>
      <c r="AY11" s="30"/>
      <c r="AZ11" s="30"/>
      <c r="BA11" s="31">
        <v>0.47361111111111115</v>
      </c>
      <c r="BB11" s="30" t="s">
        <v>244</v>
      </c>
      <c r="BC11" s="31">
        <v>0.52222222222222225</v>
      </c>
      <c r="BD11" s="31">
        <v>0.53402777777777777</v>
      </c>
      <c r="BE11" s="30"/>
      <c r="BF11" s="30">
        <v>2</v>
      </c>
      <c r="BG11" s="30">
        <v>2</v>
      </c>
      <c r="BH11" s="30">
        <v>2</v>
      </c>
      <c r="BI11" s="30">
        <v>2</v>
      </c>
      <c r="BJ11" s="30">
        <v>2</v>
      </c>
      <c r="BK11" s="30">
        <v>2</v>
      </c>
      <c r="BL11" s="30">
        <v>2</v>
      </c>
      <c r="BM11" s="30">
        <v>2</v>
      </c>
      <c r="BN11" s="30">
        <v>2</v>
      </c>
      <c r="BO11" s="30">
        <v>2</v>
      </c>
      <c r="BP11" s="30">
        <v>2</v>
      </c>
      <c r="BQ11" s="30">
        <v>2</v>
      </c>
      <c r="BR11" s="30">
        <v>2</v>
      </c>
      <c r="BS11" s="30">
        <v>2</v>
      </c>
      <c r="BT11" s="30">
        <v>2</v>
      </c>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row>
    <row r="12" spans="1:219" x14ac:dyDescent="0.25">
      <c r="A12" s="36">
        <v>12</v>
      </c>
      <c r="B12" s="31">
        <v>0.45833333333333331</v>
      </c>
      <c r="C12" s="30"/>
      <c r="D12" s="30" t="s">
        <v>211</v>
      </c>
      <c r="E12" s="30" t="s">
        <v>212</v>
      </c>
      <c r="F12" s="32">
        <v>43283</v>
      </c>
      <c r="G12" s="33" t="s">
        <v>245</v>
      </c>
      <c r="H12" s="30" t="s">
        <v>246</v>
      </c>
      <c r="I12" s="30" t="s">
        <v>247</v>
      </c>
      <c r="J12" s="30" t="s">
        <v>248</v>
      </c>
      <c r="K12" s="30" t="s">
        <v>249</v>
      </c>
      <c r="L12" s="30" t="s">
        <v>250</v>
      </c>
      <c r="M12" s="32">
        <v>43283</v>
      </c>
      <c r="N12" s="32" t="s">
        <v>326</v>
      </c>
      <c r="O12" s="30" t="s">
        <v>232</v>
      </c>
      <c r="P12" s="34" t="s">
        <v>327</v>
      </c>
      <c r="Q12" s="36" t="s">
        <v>328</v>
      </c>
      <c r="R12" s="36" t="s">
        <v>329</v>
      </c>
      <c r="S12" s="36" t="s">
        <v>330</v>
      </c>
      <c r="T12" s="36">
        <v>9268502415</v>
      </c>
      <c r="U12" s="39" t="s">
        <v>331</v>
      </c>
      <c r="V12" s="36" t="s">
        <v>221</v>
      </c>
      <c r="W12" s="36" t="s">
        <v>221</v>
      </c>
      <c r="X12" s="36" t="s">
        <v>221</v>
      </c>
      <c r="Y12" s="36" t="s">
        <v>221</v>
      </c>
      <c r="Z12" s="36" t="s">
        <v>221</v>
      </c>
      <c r="AA12" s="36" t="s">
        <v>332</v>
      </c>
      <c r="AB12" s="30">
        <v>9355795893</v>
      </c>
      <c r="AC12" s="30" t="s">
        <v>223</v>
      </c>
      <c r="AD12" s="33" t="s">
        <v>333</v>
      </c>
      <c r="AE12" s="30" t="s">
        <v>334</v>
      </c>
      <c r="AF12" s="30" t="s">
        <v>226</v>
      </c>
      <c r="AG12" s="30" t="s">
        <v>221</v>
      </c>
      <c r="AH12" s="30" t="s">
        <v>335</v>
      </c>
      <c r="AI12" s="30">
        <f>24+9+8</f>
        <v>41</v>
      </c>
      <c r="AJ12" s="30" t="s">
        <v>227</v>
      </c>
      <c r="AK12" s="30">
        <v>1</v>
      </c>
      <c r="AL12" s="30">
        <v>8</v>
      </c>
      <c r="AM12" s="30">
        <f>24+8</f>
        <v>32</v>
      </c>
      <c r="AN12" s="30" t="s">
        <v>228</v>
      </c>
      <c r="AO12" s="30" t="s">
        <v>228</v>
      </c>
      <c r="AP12" s="30" t="s">
        <v>229</v>
      </c>
      <c r="AQ12" s="30" t="s">
        <v>229</v>
      </c>
      <c r="AR12" s="30"/>
      <c r="AS12" s="30" t="s">
        <v>336</v>
      </c>
      <c r="AT12" s="30">
        <v>252050</v>
      </c>
      <c r="AU12" s="30" t="s">
        <v>231</v>
      </c>
      <c r="AV12" s="30"/>
      <c r="AW12" s="30"/>
      <c r="AX12" s="30"/>
      <c r="AY12" s="30"/>
      <c r="AZ12" s="30"/>
      <c r="BA12" s="31">
        <v>0.49027777777777781</v>
      </c>
      <c r="BB12" s="30" t="s">
        <v>244</v>
      </c>
      <c r="BC12" s="31">
        <v>0.52083333333333337</v>
      </c>
      <c r="BD12" s="31">
        <v>0.54513888888888895</v>
      </c>
      <c r="BE12" s="30"/>
      <c r="BF12" s="30">
        <v>2</v>
      </c>
      <c r="BG12" s="30">
        <v>2</v>
      </c>
      <c r="BH12" s="30">
        <v>2</v>
      </c>
      <c r="BI12" s="30">
        <v>2</v>
      </c>
      <c r="BJ12" s="30">
        <v>2</v>
      </c>
      <c r="BK12" s="30">
        <v>2</v>
      </c>
      <c r="BL12" s="30">
        <v>2</v>
      </c>
      <c r="BM12" s="30">
        <v>2</v>
      </c>
      <c r="BN12" s="30">
        <v>2</v>
      </c>
      <c r="BO12" s="30">
        <v>2</v>
      </c>
      <c r="BP12" s="30">
        <v>2</v>
      </c>
      <c r="BQ12" s="30">
        <v>2</v>
      </c>
      <c r="BR12" s="30">
        <v>2</v>
      </c>
      <c r="BS12" s="30">
        <v>2</v>
      </c>
      <c r="BT12" s="30">
        <v>2</v>
      </c>
      <c r="BU12" s="30"/>
      <c r="BV12" s="30" t="s">
        <v>244</v>
      </c>
      <c r="BW12" s="31">
        <v>0.54513888888888895</v>
      </c>
      <c r="BX12" s="31">
        <v>0.54861111111111105</v>
      </c>
      <c r="BY12" s="30"/>
      <c r="BZ12" s="30">
        <v>2</v>
      </c>
      <c r="CA12" s="30">
        <v>2</v>
      </c>
      <c r="CB12" s="30">
        <v>2</v>
      </c>
      <c r="CC12" s="30">
        <v>2</v>
      </c>
      <c r="CD12" s="30" t="s">
        <v>260</v>
      </c>
      <c r="CE12" s="30" t="s">
        <v>244</v>
      </c>
      <c r="CF12" s="30">
        <v>15</v>
      </c>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row>
    <row r="13" spans="1:219" x14ac:dyDescent="0.25">
      <c r="A13" s="36">
        <v>13</v>
      </c>
      <c r="B13" s="31">
        <v>0.46111111111111108</v>
      </c>
      <c r="C13" s="30"/>
      <c r="D13" s="30" t="s">
        <v>211</v>
      </c>
      <c r="E13" s="30" t="s">
        <v>212</v>
      </c>
      <c r="F13" s="32">
        <v>43283</v>
      </c>
      <c r="G13" s="33" t="s">
        <v>245</v>
      </c>
      <c r="H13" s="30" t="s">
        <v>337</v>
      </c>
      <c r="I13" s="30" t="s">
        <v>338</v>
      </c>
      <c r="J13" s="30" t="s">
        <v>248</v>
      </c>
      <c r="K13" s="30" t="s">
        <v>339</v>
      </c>
      <c r="L13" s="30" t="s">
        <v>340</v>
      </c>
      <c r="M13" s="30"/>
      <c r="N13" s="30"/>
      <c r="O13" s="30" t="s">
        <v>341</v>
      </c>
      <c r="P13" s="34" t="s">
        <v>342</v>
      </c>
      <c r="Q13" s="36" t="s">
        <v>343</v>
      </c>
      <c r="R13" s="36" t="s">
        <v>344</v>
      </c>
      <c r="S13" s="36" t="s">
        <v>345</v>
      </c>
      <c r="T13" s="36">
        <v>9753572405</v>
      </c>
      <c r="U13" s="35" t="s">
        <v>346</v>
      </c>
      <c r="V13" s="36" t="s">
        <v>221</v>
      </c>
      <c r="W13" s="36" t="s">
        <v>221</v>
      </c>
      <c r="X13" s="36" t="s">
        <v>221</v>
      </c>
      <c r="Y13" s="36" t="s">
        <v>221</v>
      </c>
      <c r="Z13" s="36" t="s">
        <v>221</v>
      </c>
      <c r="AA13" s="36" t="s">
        <v>347</v>
      </c>
      <c r="AB13" s="30">
        <v>9366864808</v>
      </c>
      <c r="AC13" s="30" t="s">
        <v>223</v>
      </c>
      <c r="AD13" s="33" t="s">
        <v>241</v>
      </c>
      <c r="AE13" s="30"/>
      <c r="AF13" s="30"/>
      <c r="AG13" s="30"/>
      <c r="AH13" s="30"/>
      <c r="AI13" s="30"/>
      <c r="AJ13" s="30"/>
      <c r="AK13" s="30"/>
      <c r="AL13" s="30"/>
      <c r="AM13" s="30"/>
      <c r="AN13" s="30" t="s">
        <v>228</v>
      </c>
      <c r="AO13" s="30" t="s">
        <v>228</v>
      </c>
      <c r="AP13" s="30" t="s">
        <v>229</v>
      </c>
      <c r="AQ13" s="30" t="s">
        <v>229</v>
      </c>
      <c r="AR13" s="30"/>
      <c r="AS13" s="30" t="s">
        <v>348</v>
      </c>
      <c r="AT13" s="30">
        <v>210429</v>
      </c>
      <c r="AU13" s="30" t="s">
        <v>231</v>
      </c>
      <c r="AV13" s="30"/>
      <c r="AW13" s="30"/>
      <c r="AX13" s="30"/>
      <c r="AY13" s="30"/>
      <c r="AZ13" s="30"/>
      <c r="BA13" s="31">
        <v>0.48888888888888887</v>
      </c>
      <c r="BB13" s="30" t="s">
        <v>244</v>
      </c>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row>
    <row r="14" spans="1:219" x14ac:dyDescent="0.25">
      <c r="A14" s="36">
        <v>14</v>
      </c>
      <c r="B14" s="31">
        <v>0.46388888888888885</v>
      </c>
      <c r="C14" s="30"/>
      <c r="D14" s="30" t="s">
        <v>211</v>
      </c>
      <c r="E14" s="30" t="s">
        <v>212</v>
      </c>
      <c r="F14" s="32">
        <v>43283</v>
      </c>
      <c r="G14" s="33" t="s">
        <v>213</v>
      </c>
      <c r="H14" s="30" t="s">
        <v>233</v>
      </c>
      <c r="I14" s="30" t="s">
        <v>271</v>
      </c>
      <c r="J14" s="30"/>
      <c r="K14" s="30"/>
      <c r="L14" s="30"/>
      <c r="M14" s="30"/>
      <c r="N14" s="30"/>
      <c r="O14" s="30"/>
      <c r="P14" s="34" t="s">
        <v>349</v>
      </c>
      <c r="Q14" s="36" t="s">
        <v>350</v>
      </c>
      <c r="R14" s="36" t="s">
        <v>351</v>
      </c>
      <c r="S14" s="36" t="s">
        <v>352</v>
      </c>
      <c r="T14" s="36">
        <v>9169898929</v>
      </c>
      <c r="U14" s="39" t="s">
        <v>353</v>
      </c>
      <c r="V14" s="36" t="s">
        <v>221</v>
      </c>
      <c r="W14" s="36" t="s">
        <v>221</v>
      </c>
      <c r="X14" s="36" t="s">
        <v>221</v>
      </c>
      <c r="Y14" s="36" t="s">
        <v>221</v>
      </c>
      <c r="Z14" s="36" t="s">
        <v>221</v>
      </c>
      <c r="AA14" s="36" t="s">
        <v>354</v>
      </c>
      <c r="AB14" s="30">
        <v>9979421578</v>
      </c>
      <c r="AC14" s="30" t="s">
        <v>223</v>
      </c>
      <c r="AD14" s="33" t="s">
        <v>241</v>
      </c>
      <c r="AE14" s="30" t="s">
        <v>355</v>
      </c>
      <c r="AF14" s="30" t="s">
        <v>226</v>
      </c>
      <c r="AG14" s="30" t="s">
        <v>226</v>
      </c>
      <c r="AH14" s="30" t="s">
        <v>221</v>
      </c>
      <c r="AI14" s="30">
        <v>24</v>
      </c>
      <c r="AJ14" s="30" t="s">
        <v>227</v>
      </c>
      <c r="AK14" s="30">
        <v>1</v>
      </c>
      <c r="AL14" s="30">
        <v>24</v>
      </c>
      <c r="AM14" s="30">
        <v>0</v>
      </c>
      <c r="AN14" s="30" t="s">
        <v>228</v>
      </c>
      <c r="AO14" s="30" t="s">
        <v>228</v>
      </c>
      <c r="AP14" s="30" t="s">
        <v>229</v>
      </c>
      <c r="AQ14" s="30" t="s">
        <v>229</v>
      </c>
      <c r="AR14" s="30"/>
      <c r="AS14" s="30" t="s">
        <v>356</v>
      </c>
      <c r="AT14" s="30">
        <v>250175</v>
      </c>
      <c r="AU14" s="30" t="s">
        <v>231</v>
      </c>
      <c r="AV14" s="30"/>
      <c r="AW14" s="30"/>
      <c r="AX14" s="30"/>
      <c r="AY14" s="30"/>
      <c r="AZ14" s="30"/>
      <c r="BA14" s="31">
        <v>0.50763888888888886</v>
      </c>
      <c r="BB14" s="30" t="s">
        <v>244</v>
      </c>
      <c r="BC14" s="31">
        <v>0.59166666666666667</v>
      </c>
      <c r="BD14" s="31">
        <v>0.60416666666666663</v>
      </c>
      <c r="BE14" s="30"/>
      <c r="BF14" s="30">
        <v>2</v>
      </c>
      <c r="BG14" s="30">
        <v>2</v>
      </c>
      <c r="BH14" s="30">
        <v>2</v>
      </c>
      <c r="BI14" s="30">
        <v>2</v>
      </c>
      <c r="BJ14" s="30">
        <v>2</v>
      </c>
      <c r="BK14" s="30">
        <v>2</v>
      </c>
      <c r="BL14" s="30">
        <v>2</v>
      </c>
      <c r="BM14" s="30">
        <v>2</v>
      </c>
      <c r="BN14" s="30">
        <v>2</v>
      </c>
      <c r="BO14" s="30">
        <v>2</v>
      </c>
      <c r="BP14" s="30">
        <v>2</v>
      </c>
      <c r="BQ14" s="30">
        <v>2</v>
      </c>
      <c r="BR14" s="30">
        <v>2</v>
      </c>
      <c r="BS14" s="30">
        <v>2</v>
      </c>
      <c r="BT14" s="30">
        <v>2</v>
      </c>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row>
    <row r="15" spans="1:219" x14ac:dyDescent="0.25">
      <c r="A15" s="36">
        <v>15</v>
      </c>
      <c r="B15" s="31">
        <v>0.4680555555555555</v>
      </c>
      <c r="C15" s="30"/>
      <c r="D15" s="30" t="s">
        <v>211</v>
      </c>
      <c r="E15" s="30" t="s">
        <v>212</v>
      </c>
      <c r="F15" s="32">
        <v>43283</v>
      </c>
      <c r="G15" s="33" t="s">
        <v>357</v>
      </c>
      <c r="H15" s="30" t="s">
        <v>358</v>
      </c>
      <c r="I15" s="30" t="s">
        <v>359</v>
      </c>
      <c r="J15" s="30" t="s">
        <v>248</v>
      </c>
      <c r="K15" s="30" t="s">
        <v>249</v>
      </c>
      <c r="L15" s="30" t="s">
        <v>250</v>
      </c>
      <c r="M15" s="30"/>
      <c r="N15" s="30"/>
      <c r="O15" s="30"/>
      <c r="P15" s="34" t="s">
        <v>360</v>
      </c>
      <c r="Q15" s="36" t="s">
        <v>361</v>
      </c>
      <c r="R15" s="36" t="s">
        <v>362</v>
      </c>
      <c r="S15" s="36" t="s">
        <v>363</v>
      </c>
      <c r="T15" s="36">
        <v>9051631356</v>
      </c>
      <c r="U15" s="35" t="s">
        <v>364</v>
      </c>
      <c r="V15" s="36" t="s">
        <v>221</v>
      </c>
      <c r="W15" s="36" t="s">
        <v>221</v>
      </c>
      <c r="X15" s="36" t="s">
        <v>221</v>
      </c>
      <c r="Y15" s="36" t="s">
        <v>221</v>
      </c>
      <c r="Z15" s="36">
        <v>9264384176</v>
      </c>
      <c r="AA15" s="36" t="s">
        <v>365</v>
      </c>
      <c r="AB15" s="30">
        <v>9264384176</v>
      </c>
      <c r="AC15" s="30" t="s">
        <v>223</v>
      </c>
      <c r="AD15" s="33" t="s">
        <v>366</v>
      </c>
      <c r="AE15" s="30" t="s">
        <v>367</v>
      </c>
      <c r="AF15" s="30" t="s">
        <v>226</v>
      </c>
      <c r="AG15" s="30" t="s">
        <v>226</v>
      </c>
      <c r="AH15" s="30" t="s">
        <v>226</v>
      </c>
      <c r="AI15" s="30">
        <f>6+1+7+4</f>
        <v>18</v>
      </c>
      <c r="AJ15" s="30" t="s">
        <v>227</v>
      </c>
      <c r="AK15" s="30">
        <v>2</v>
      </c>
      <c r="AL15" s="30">
        <v>4</v>
      </c>
      <c r="AM15" s="30">
        <v>7</v>
      </c>
      <c r="AN15" s="30" t="s">
        <v>228</v>
      </c>
      <c r="AO15" s="30" t="s">
        <v>228</v>
      </c>
      <c r="AP15" s="30" t="s">
        <v>229</v>
      </c>
      <c r="AQ15" s="30" t="s">
        <v>229</v>
      </c>
      <c r="AR15" s="30"/>
      <c r="AS15" s="30" t="s">
        <v>368</v>
      </c>
      <c r="AT15" s="30">
        <v>210473</v>
      </c>
      <c r="AU15" s="30" t="s">
        <v>231</v>
      </c>
      <c r="AV15" s="30"/>
      <c r="AW15" s="30"/>
      <c r="AX15" s="30"/>
      <c r="AY15" s="30"/>
      <c r="AZ15" s="30"/>
      <c r="BA15" s="31">
        <v>0.51458333333333328</v>
      </c>
      <c r="BB15" s="30" t="s">
        <v>270</v>
      </c>
      <c r="BC15" s="31">
        <v>0.70833333333333337</v>
      </c>
      <c r="BD15" s="31">
        <v>0.72916666666666663</v>
      </c>
      <c r="BE15" s="30"/>
      <c r="BF15" s="30">
        <v>2</v>
      </c>
      <c r="BG15" s="30">
        <v>2</v>
      </c>
      <c r="BH15" s="30">
        <v>2</v>
      </c>
      <c r="BI15" s="30">
        <v>2</v>
      </c>
      <c r="BJ15" s="30">
        <v>2</v>
      </c>
      <c r="BK15" s="30">
        <v>2</v>
      </c>
      <c r="BL15" s="30">
        <v>2</v>
      </c>
      <c r="BM15" s="30">
        <v>2</v>
      </c>
      <c r="BN15" s="30">
        <v>2</v>
      </c>
      <c r="BO15" s="30">
        <v>2</v>
      </c>
      <c r="BP15" s="30">
        <v>2</v>
      </c>
      <c r="BQ15" s="30">
        <v>2</v>
      </c>
      <c r="BR15" s="30">
        <v>2</v>
      </c>
      <c r="BS15" s="30">
        <v>2</v>
      </c>
      <c r="BT15" s="30">
        <v>2</v>
      </c>
      <c r="BU15" s="30"/>
      <c r="BV15" s="30" t="s">
        <v>369</v>
      </c>
      <c r="BW15" s="31">
        <v>0.72569444444444453</v>
      </c>
      <c r="BX15" s="31">
        <v>0.72916666666666663</v>
      </c>
      <c r="BY15" s="30"/>
      <c r="BZ15" s="30">
        <v>2</v>
      </c>
      <c r="CA15" s="30">
        <v>2</v>
      </c>
      <c r="CB15" s="30">
        <v>2</v>
      </c>
      <c r="CC15" s="30">
        <v>2</v>
      </c>
      <c r="CD15" s="30" t="s">
        <v>260</v>
      </c>
      <c r="CE15" s="30" t="s">
        <v>270</v>
      </c>
      <c r="CF15" s="30">
        <v>15</v>
      </c>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row>
    <row r="16" spans="1:219" x14ac:dyDescent="0.25">
      <c r="A16" s="36">
        <v>16</v>
      </c>
      <c r="B16" s="31">
        <v>0.47430555555555554</v>
      </c>
      <c r="C16" s="30"/>
      <c r="D16" s="30" t="s">
        <v>211</v>
      </c>
      <c r="E16" s="30" t="s">
        <v>212</v>
      </c>
      <c r="F16" s="32">
        <v>43283</v>
      </c>
      <c r="G16" s="33" t="s">
        <v>357</v>
      </c>
      <c r="H16" s="30" t="s">
        <v>358</v>
      </c>
      <c r="I16" s="30" t="s">
        <v>370</v>
      </c>
      <c r="J16" s="30"/>
      <c r="K16" s="30"/>
      <c r="L16" s="30"/>
      <c r="M16" s="30"/>
      <c r="N16" s="30"/>
      <c r="O16" s="30"/>
      <c r="P16" s="34" t="s">
        <v>371</v>
      </c>
      <c r="Q16" s="36" t="s">
        <v>372</v>
      </c>
      <c r="R16" s="36" t="s">
        <v>373</v>
      </c>
      <c r="S16" s="36" t="s">
        <v>374</v>
      </c>
      <c r="T16" s="36">
        <v>9998799587</v>
      </c>
      <c r="U16" s="35" t="s">
        <v>375</v>
      </c>
      <c r="V16" s="36" t="s">
        <v>221</v>
      </c>
      <c r="W16" s="36" t="s">
        <v>221</v>
      </c>
      <c r="X16" s="36" t="s">
        <v>221</v>
      </c>
      <c r="Y16" s="36" t="s">
        <v>221</v>
      </c>
      <c r="Z16" s="36" t="s">
        <v>221</v>
      </c>
      <c r="AA16" s="36" t="s">
        <v>376</v>
      </c>
      <c r="AB16" s="30">
        <v>9391669229</v>
      </c>
      <c r="AC16" s="30" t="s">
        <v>223</v>
      </c>
      <c r="AD16" s="33" t="s">
        <v>366</v>
      </c>
      <c r="AE16" s="30"/>
      <c r="AF16" s="30"/>
      <c r="AG16" s="30"/>
      <c r="AH16" s="30"/>
      <c r="AI16" s="30"/>
      <c r="AJ16" s="30"/>
      <c r="AK16" s="30"/>
      <c r="AL16" s="30"/>
      <c r="AM16" s="30"/>
      <c r="AN16" s="30" t="s">
        <v>228</v>
      </c>
      <c r="AO16" s="30" t="s">
        <v>228</v>
      </c>
      <c r="AP16" s="30" t="s">
        <v>324</v>
      </c>
      <c r="AQ16" s="30" t="s">
        <v>377</v>
      </c>
      <c r="AR16" s="30"/>
      <c r="AS16" s="30"/>
      <c r="AT16" s="30"/>
      <c r="AU16" s="30"/>
      <c r="AV16" s="30"/>
      <c r="AW16" s="30"/>
      <c r="AX16" s="30"/>
      <c r="AY16" s="30"/>
      <c r="AZ16" s="30"/>
      <c r="BA16" s="30" t="s">
        <v>378</v>
      </c>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row>
    <row r="17" spans="1:219" x14ac:dyDescent="0.25">
      <c r="A17" s="36">
        <v>17</v>
      </c>
      <c r="B17" s="31">
        <v>0.47916666666666669</v>
      </c>
      <c r="C17" s="30"/>
      <c r="D17" s="30" t="s">
        <v>211</v>
      </c>
      <c r="E17" s="30" t="s">
        <v>212</v>
      </c>
      <c r="F17" s="32">
        <v>43283</v>
      </c>
      <c r="G17" s="33" t="s">
        <v>213</v>
      </c>
      <c r="H17" s="30" t="s">
        <v>233</v>
      </c>
      <c r="I17" s="30" t="s">
        <v>283</v>
      </c>
      <c r="J17" s="30"/>
      <c r="K17" s="30"/>
      <c r="L17" s="30"/>
      <c r="M17" s="30"/>
      <c r="N17" s="30"/>
      <c r="O17" s="30"/>
      <c r="P17" s="34" t="s">
        <v>379</v>
      </c>
      <c r="Q17" s="36" t="s">
        <v>380</v>
      </c>
      <c r="R17" s="36" t="s">
        <v>381</v>
      </c>
      <c r="S17" s="36" t="s">
        <v>382</v>
      </c>
      <c r="T17" s="36">
        <v>9151106287</v>
      </c>
      <c r="U17" s="39" t="s">
        <v>383</v>
      </c>
      <c r="V17" s="36" t="s">
        <v>221</v>
      </c>
      <c r="W17" s="36" t="s">
        <v>221</v>
      </c>
      <c r="X17" s="36" t="s">
        <v>221</v>
      </c>
      <c r="Y17" s="36" t="s">
        <v>221</v>
      </c>
      <c r="Z17" s="36" t="s">
        <v>384</v>
      </c>
      <c r="AA17" s="36" t="s">
        <v>385</v>
      </c>
      <c r="AB17" s="30">
        <v>9052857911</v>
      </c>
      <c r="AC17" s="30" t="s">
        <v>278</v>
      </c>
      <c r="AD17" s="33" t="s">
        <v>241</v>
      </c>
      <c r="AE17" s="30" t="s">
        <v>386</v>
      </c>
      <c r="AF17" s="30" t="s">
        <v>259</v>
      </c>
      <c r="AG17" s="30" t="s">
        <v>280</v>
      </c>
      <c r="AH17" s="30" t="s">
        <v>221</v>
      </c>
      <c r="AI17" s="30">
        <f>1+3+3+4</f>
        <v>11</v>
      </c>
      <c r="AJ17" s="30" t="s">
        <v>227</v>
      </c>
      <c r="AK17" s="30">
        <v>1</v>
      </c>
      <c r="AL17" s="30">
        <v>4</v>
      </c>
      <c r="AM17" s="30">
        <v>3</v>
      </c>
      <c r="AN17" s="30" t="s">
        <v>228</v>
      </c>
      <c r="AO17" s="30" t="s">
        <v>228</v>
      </c>
      <c r="AP17" s="30" t="s">
        <v>229</v>
      </c>
      <c r="AQ17" s="30" t="s">
        <v>229</v>
      </c>
      <c r="AR17" s="30"/>
      <c r="AS17" s="30" t="s">
        <v>368</v>
      </c>
      <c r="AT17" s="30">
        <v>210473</v>
      </c>
      <c r="AU17" s="30" t="s">
        <v>231</v>
      </c>
      <c r="AV17" s="30"/>
      <c r="AW17" s="30"/>
      <c r="AX17" s="30"/>
      <c r="AY17" s="30"/>
      <c r="AZ17" s="30"/>
      <c r="BA17" s="30" t="s">
        <v>378</v>
      </c>
      <c r="BB17" s="30" t="s">
        <v>232</v>
      </c>
      <c r="BC17" s="31">
        <v>0.58750000000000002</v>
      </c>
      <c r="BD17" s="31">
        <v>0.59375</v>
      </c>
      <c r="BE17" s="30"/>
      <c r="BF17" s="30">
        <v>2</v>
      </c>
      <c r="BG17" s="30">
        <v>2</v>
      </c>
      <c r="BH17" s="30">
        <v>2</v>
      </c>
      <c r="BI17" s="30">
        <v>2</v>
      </c>
      <c r="BJ17" s="30">
        <v>2</v>
      </c>
      <c r="BK17" s="30">
        <v>2</v>
      </c>
      <c r="BL17" s="30">
        <v>2</v>
      </c>
      <c r="BM17" s="30">
        <v>2</v>
      </c>
      <c r="BN17" s="30">
        <v>2</v>
      </c>
      <c r="BO17" s="30">
        <v>2</v>
      </c>
      <c r="BP17" s="30">
        <v>2</v>
      </c>
      <c r="BQ17" s="30">
        <v>2</v>
      </c>
      <c r="BR17" s="30">
        <v>2</v>
      </c>
      <c r="BS17" s="30">
        <v>2</v>
      </c>
      <c r="BT17" s="30">
        <v>2</v>
      </c>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row>
    <row r="18" spans="1:219" x14ac:dyDescent="0.25">
      <c r="A18" s="36">
        <v>18</v>
      </c>
      <c r="B18" s="31">
        <v>0.48333333333333334</v>
      </c>
      <c r="C18" s="30"/>
      <c r="D18" s="30" t="s">
        <v>211</v>
      </c>
      <c r="E18" s="30" t="s">
        <v>212</v>
      </c>
      <c r="F18" s="32">
        <v>43283</v>
      </c>
      <c r="G18" s="33" t="s">
        <v>387</v>
      </c>
      <c r="H18" s="30" t="s">
        <v>388</v>
      </c>
      <c r="I18" s="30" t="s">
        <v>389</v>
      </c>
      <c r="J18" s="30"/>
      <c r="K18" s="30"/>
      <c r="L18" s="30"/>
      <c r="M18" s="30"/>
      <c r="N18" s="30"/>
      <c r="O18" s="30"/>
      <c r="P18" s="34"/>
      <c r="Q18" s="36" t="s">
        <v>390</v>
      </c>
      <c r="R18" s="36" t="s">
        <v>391</v>
      </c>
      <c r="S18" s="36" t="s">
        <v>221</v>
      </c>
      <c r="T18" s="36">
        <v>9270144711</v>
      </c>
      <c r="U18" s="35" t="s">
        <v>392</v>
      </c>
      <c r="V18" s="36" t="s">
        <v>221</v>
      </c>
      <c r="W18" s="36" t="s">
        <v>221</v>
      </c>
      <c r="X18" s="36" t="s">
        <v>221</v>
      </c>
      <c r="Y18" s="36" t="s">
        <v>221</v>
      </c>
      <c r="Z18" s="36" t="s">
        <v>221</v>
      </c>
      <c r="AA18" s="36" t="s">
        <v>393</v>
      </c>
      <c r="AB18" s="30">
        <v>9452511963</v>
      </c>
      <c r="AC18" s="30" t="s">
        <v>223</v>
      </c>
      <c r="AD18" s="33" t="s">
        <v>366</v>
      </c>
      <c r="AE18" s="30"/>
      <c r="AF18" s="30"/>
      <c r="AG18" s="30"/>
      <c r="AH18" s="30"/>
      <c r="AI18" s="30"/>
      <c r="AJ18" s="30"/>
      <c r="AK18" s="30"/>
      <c r="AL18" s="30"/>
      <c r="AM18" s="30"/>
      <c r="AN18" s="30" t="s">
        <v>394</v>
      </c>
      <c r="AO18" s="30" t="s">
        <v>395</v>
      </c>
      <c r="AP18" s="30" t="s">
        <v>281</v>
      </c>
      <c r="AQ18" s="30" t="s">
        <v>282</v>
      </c>
      <c r="AR18" s="30"/>
      <c r="AS18" s="30"/>
      <c r="AT18" s="30"/>
      <c r="AU18" s="30"/>
      <c r="AV18" s="30"/>
      <c r="AW18" s="30"/>
      <c r="AX18" s="30"/>
      <c r="AY18" s="30"/>
      <c r="AZ18" s="30"/>
      <c r="BA18" s="30" t="s">
        <v>378</v>
      </c>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row>
    <row r="19" spans="1:219" x14ac:dyDescent="0.25">
      <c r="A19" s="36">
        <v>19</v>
      </c>
      <c r="B19" s="31">
        <v>0.4861111111111111</v>
      </c>
      <c r="C19" s="30"/>
      <c r="D19" s="30" t="s">
        <v>211</v>
      </c>
      <c r="E19" s="30" t="s">
        <v>212</v>
      </c>
      <c r="F19" s="32">
        <v>43283</v>
      </c>
      <c r="G19" s="33" t="s">
        <v>213</v>
      </c>
      <c r="H19" s="30" t="s">
        <v>233</v>
      </c>
      <c r="I19" s="30" t="s">
        <v>271</v>
      </c>
      <c r="J19" s="30"/>
      <c r="K19" s="30"/>
      <c r="L19" s="30"/>
      <c r="M19" s="30"/>
      <c r="N19" s="30"/>
      <c r="O19" s="30"/>
      <c r="P19" s="34" t="s">
        <v>396</v>
      </c>
      <c r="Q19" s="36" t="s">
        <v>397</v>
      </c>
      <c r="R19" s="36" t="s">
        <v>398</v>
      </c>
      <c r="S19" s="36" t="s">
        <v>399</v>
      </c>
      <c r="T19" s="36">
        <v>9973678616</v>
      </c>
      <c r="U19" s="39" t="s">
        <v>400</v>
      </c>
      <c r="V19" s="36" t="s">
        <v>221</v>
      </c>
      <c r="W19" s="36" t="s">
        <v>221</v>
      </c>
      <c r="X19" s="36" t="s">
        <v>221</v>
      </c>
      <c r="Y19" s="36" t="s">
        <v>221</v>
      </c>
      <c r="Z19" s="36" t="s">
        <v>221</v>
      </c>
      <c r="AA19" s="36" t="s">
        <v>401</v>
      </c>
      <c r="AB19" s="30">
        <v>9953139954</v>
      </c>
      <c r="AC19" s="30" t="s">
        <v>402</v>
      </c>
      <c r="AD19" s="30" t="s">
        <v>224</v>
      </c>
      <c r="AE19" s="30" t="s">
        <v>403</v>
      </c>
      <c r="AF19" s="30" t="s">
        <v>226</v>
      </c>
      <c r="AG19" s="30" t="s">
        <v>221</v>
      </c>
      <c r="AH19" s="30" t="s">
        <v>221</v>
      </c>
      <c r="AI19" s="30">
        <f>10+3</f>
        <v>13</v>
      </c>
      <c r="AJ19" s="30" t="s">
        <v>227</v>
      </c>
      <c r="AK19" s="30">
        <v>1</v>
      </c>
      <c r="AL19" s="30">
        <v>3</v>
      </c>
      <c r="AM19" s="30">
        <v>10</v>
      </c>
      <c r="AN19" s="30" t="s">
        <v>228</v>
      </c>
      <c r="AO19" s="30" t="s">
        <v>228</v>
      </c>
      <c r="AP19" s="30" t="s">
        <v>324</v>
      </c>
      <c r="AQ19" s="30" t="s">
        <v>404</v>
      </c>
      <c r="AR19" s="30"/>
      <c r="AS19" s="30"/>
      <c r="AT19" s="30"/>
      <c r="AU19" s="30"/>
      <c r="AV19" s="30"/>
      <c r="AW19" s="30"/>
      <c r="AX19" s="30"/>
      <c r="AY19" s="30"/>
      <c r="AZ19" s="30"/>
      <c r="BA19" s="30" t="s">
        <v>378</v>
      </c>
      <c r="BB19" s="30" t="s">
        <v>232</v>
      </c>
      <c r="BC19" s="31">
        <v>0.58750000000000002</v>
      </c>
      <c r="BD19" s="31">
        <v>0.59375</v>
      </c>
      <c r="BE19" s="30"/>
      <c r="BF19" s="30">
        <v>2</v>
      </c>
      <c r="BG19" s="30">
        <v>1</v>
      </c>
      <c r="BH19" s="30">
        <v>2</v>
      </c>
      <c r="BI19" s="30">
        <v>2</v>
      </c>
      <c r="BJ19" s="30">
        <v>2</v>
      </c>
      <c r="BK19" s="30">
        <v>1</v>
      </c>
      <c r="BL19" s="30">
        <v>1</v>
      </c>
      <c r="BM19" s="30">
        <v>2</v>
      </c>
      <c r="BN19" s="30">
        <v>2</v>
      </c>
      <c r="BO19" s="30">
        <v>2</v>
      </c>
      <c r="BP19" s="30">
        <v>1</v>
      </c>
      <c r="BQ19" s="30">
        <v>2</v>
      </c>
      <c r="BR19" s="30">
        <v>2</v>
      </c>
      <c r="BS19" s="30">
        <v>1</v>
      </c>
      <c r="BT19" s="30">
        <v>2</v>
      </c>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row>
    <row r="20" spans="1:219" x14ac:dyDescent="0.25">
      <c r="A20" s="36">
        <v>20</v>
      </c>
      <c r="B20" s="31">
        <v>0.48819444444444443</v>
      </c>
      <c r="C20" s="30"/>
      <c r="D20" s="30" t="s">
        <v>211</v>
      </c>
      <c r="E20" s="30" t="s">
        <v>212</v>
      </c>
      <c r="F20" s="32">
        <v>43283</v>
      </c>
      <c r="G20" s="33" t="s">
        <v>245</v>
      </c>
      <c r="H20" s="30" t="s">
        <v>246</v>
      </c>
      <c r="I20" s="30" t="s">
        <v>247</v>
      </c>
      <c r="J20" s="30" t="s">
        <v>248</v>
      </c>
      <c r="K20" s="30" t="s">
        <v>249</v>
      </c>
      <c r="L20" s="30" t="s">
        <v>250</v>
      </c>
      <c r="M20" s="32">
        <v>43283</v>
      </c>
      <c r="N20" s="32">
        <v>43285</v>
      </c>
      <c r="O20" s="30" t="s">
        <v>232</v>
      </c>
      <c r="P20" s="34" t="s">
        <v>405</v>
      </c>
      <c r="Q20" s="36" t="s">
        <v>406</v>
      </c>
      <c r="R20" s="36" t="s">
        <v>407</v>
      </c>
      <c r="S20" s="36" t="s">
        <v>408</v>
      </c>
      <c r="T20" s="36">
        <v>9368000939</v>
      </c>
      <c r="U20" s="39" t="s">
        <v>409</v>
      </c>
      <c r="V20" s="36" t="s">
        <v>221</v>
      </c>
      <c r="W20" s="36" t="s">
        <v>221</v>
      </c>
      <c r="X20" s="36" t="s">
        <v>221</v>
      </c>
      <c r="Y20" s="36" t="s">
        <v>221</v>
      </c>
      <c r="Z20" s="36" t="s">
        <v>221</v>
      </c>
      <c r="AA20" s="36" t="s">
        <v>410</v>
      </c>
      <c r="AB20" s="30">
        <v>9158863818</v>
      </c>
      <c r="AC20" s="30" t="s">
        <v>314</v>
      </c>
      <c r="AD20" s="33" t="s">
        <v>366</v>
      </c>
      <c r="AE20" s="30" t="s">
        <v>411</v>
      </c>
      <c r="AF20" s="30" t="s">
        <v>259</v>
      </c>
      <c r="AG20" s="30" t="s">
        <v>221</v>
      </c>
      <c r="AH20" s="30" t="s">
        <v>221</v>
      </c>
      <c r="AI20" s="30">
        <v>10</v>
      </c>
      <c r="AJ20" s="30" t="s">
        <v>227</v>
      </c>
      <c r="AK20" s="30">
        <v>1</v>
      </c>
      <c r="AL20" s="30">
        <v>10</v>
      </c>
      <c r="AM20" s="30">
        <f>24+2</f>
        <v>26</v>
      </c>
      <c r="AN20" s="30" t="s">
        <v>228</v>
      </c>
      <c r="AO20" s="30" t="s">
        <v>228</v>
      </c>
      <c r="AP20" s="30" t="s">
        <v>281</v>
      </c>
      <c r="AQ20" s="30" t="s">
        <v>282</v>
      </c>
      <c r="AR20" s="30"/>
      <c r="AS20" s="30"/>
      <c r="AT20" s="30"/>
      <c r="AU20" s="30"/>
      <c r="AV20" s="30"/>
      <c r="AW20" s="30"/>
      <c r="AX20" s="30"/>
      <c r="AY20" s="30"/>
      <c r="AZ20" s="30"/>
      <c r="BA20" s="37">
        <v>0.52083333333333337</v>
      </c>
      <c r="BB20" s="30" t="s">
        <v>244</v>
      </c>
      <c r="BC20" s="31">
        <v>0.64583333333333337</v>
      </c>
      <c r="BD20" s="31">
        <v>0.65138888888888891</v>
      </c>
      <c r="BE20" s="30"/>
      <c r="BF20" s="30">
        <v>2</v>
      </c>
      <c r="BG20" s="30">
        <v>2</v>
      </c>
      <c r="BH20" s="30">
        <v>2</v>
      </c>
      <c r="BI20" s="30">
        <v>2</v>
      </c>
      <c r="BJ20" s="30">
        <v>2</v>
      </c>
      <c r="BK20" s="30">
        <v>2</v>
      </c>
      <c r="BL20" s="30">
        <v>2</v>
      </c>
      <c r="BM20" s="30">
        <v>2</v>
      </c>
      <c r="BN20" s="30">
        <v>2</v>
      </c>
      <c r="BO20" s="30">
        <v>2</v>
      </c>
      <c r="BP20" s="30">
        <v>2</v>
      </c>
      <c r="BQ20" s="30">
        <v>2</v>
      </c>
      <c r="BR20" s="30">
        <v>2</v>
      </c>
      <c r="BS20" s="30">
        <v>2</v>
      </c>
      <c r="BT20" s="30">
        <v>2</v>
      </c>
      <c r="BU20" s="30"/>
      <c r="BV20" s="30" t="s">
        <v>244</v>
      </c>
      <c r="BW20" s="31">
        <v>0.65277777777777779</v>
      </c>
      <c r="BX20" s="31">
        <v>0.66111111111111109</v>
      </c>
      <c r="BY20" s="30"/>
      <c r="BZ20" s="30">
        <v>2</v>
      </c>
      <c r="CA20" s="30">
        <v>2</v>
      </c>
      <c r="CB20" s="30">
        <v>2</v>
      </c>
      <c r="CC20" s="30">
        <v>2</v>
      </c>
      <c r="CD20" s="30" t="s">
        <v>260</v>
      </c>
      <c r="CE20" s="30" t="s">
        <v>244</v>
      </c>
      <c r="CF20" s="30">
        <v>15</v>
      </c>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row>
    <row r="21" spans="1:219" x14ac:dyDescent="0.25">
      <c r="A21" s="36">
        <v>21</v>
      </c>
      <c r="B21" s="31">
        <v>0.4916666666666667</v>
      </c>
      <c r="C21" s="30"/>
      <c r="D21" s="30" t="s">
        <v>211</v>
      </c>
      <c r="E21" s="30" t="s">
        <v>212</v>
      </c>
      <c r="F21" s="32">
        <v>43283</v>
      </c>
      <c r="G21" s="33" t="s">
        <v>213</v>
      </c>
      <c r="H21" s="30" t="s">
        <v>233</v>
      </c>
      <c r="I21" s="30" t="s">
        <v>283</v>
      </c>
      <c r="J21" s="30"/>
      <c r="K21" s="30"/>
      <c r="L21" s="30"/>
      <c r="M21" s="30"/>
      <c r="N21" s="30"/>
      <c r="O21" s="30"/>
      <c r="P21" s="34" t="s">
        <v>412</v>
      </c>
      <c r="Q21" s="36" t="s">
        <v>413</v>
      </c>
      <c r="R21" s="36" t="s">
        <v>414</v>
      </c>
      <c r="S21" s="36" t="s">
        <v>415</v>
      </c>
      <c r="T21" s="36">
        <v>9081896240</v>
      </c>
      <c r="U21" s="35" t="s">
        <v>416</v>
      </c>
      <c r="V21" s="36" t="s">
        <v>221</v>
      </c>
      <c r="W21" s="36" t="s">
        <v>221</v>
      </c>
      <c r="X21" s="36" t="s">
        <v>221</v>
      </c>
      <c r="Y21" s="36" t="s">
        <v>221</v>
      </c>
      <c r="Z21" s="36" t="s">
        <v>221</v>
      </c>
      <c r="AA21" s="36" t="s">
        <v>417</v>
      </c>
      <c r="AB21" s="30">
        <v>9501011884</v>
      </c>
      <c r="AC21" s="30" t="s">
        <v>223</v>
      </c>
      <c r="AD21" s="33" t="s">
        <v>333</v>
      </c>
      <c r="AE21" s="30" t="s">
        <v>418</v>
      </c>
      <c r="AF21" s="30" t="s">
        <v>226</v>
      </c>
      <c r="AG21" s="30" t="s">
        <v>226</v>
      </c>
      <c r="AH21" s="30" t="s">
        <v>221</v>
      </c>
      <c r="AI21" s="30">
        <v>17</v>
      </c>
      <c r="AJ21" s="30" t="s">
        <v>227</v>
      </c>
      <c r="AK21" s="30">
        <v>1</v>
      </c>
      <c r="AL21" s="30">
        <v>17</v>
      </c>
      <c r="AM21" s="30">
        <v>0</v>
      </c>
      <c r="AN21" s="30" t="s">
        <v>228</v>
      </c>
      <c r="AO21" s="30" t="s">
        <v>228</v>
      </c>
      <c r="AP21" s="30" t="s">
        <v>281</v>
      </c>
      <c r="AQ21" s="30" t="s">
        <v>282</v>
      </c>
      <c r="AR21" s="30"/>
      <c r="AS21" s="30"/>
      <c r="AT21" s="30"/>
      <c r="AU21" s="30"/>
      <c r="AV21" s="30"/>
      <c r="AW21" s="30"/>
      <c r="AX21" s="30"/>
      <c r="AY21" s="30"/>
      <c r="AZ21" s="30"/>
      <c r="BA21" s="30" t="s">
        <v>378</v>
      </c>
      <c r="BB21" s="30" t="s">
        <v>244</v>
      </c>
      <c r="BC21" s="31">
        <v>0.68611111111111101</v>
      </c>
      <c r="BD21" s="31">
        <v>0.69305555555555554</v>
      </c>
      <c r="BE21" s="30"/>
      <c r="BF21" s="30">
        <v>2</v>
      </c>
      <c r="BG21" s="30">
        <v>2</v>
      </c>
      <c r="BH21" s="30">
        <v>2</v>
      </c>
      <c r="BI21" s="30">
        <v>2</v>
      </c>
      <c r="BJ21" s="30">
        <v>2</v>
      </c>
      <c r="BK21" s="30">
        <v>2</v>
      </c>
      <c r="BL21" s="30">
        <v>2</v>
      </c>
      <c r="BM21" s="30">
        <v>2</v>
      </c>
      <c r="BN21" s="30">
        <v>2</v>
      </c>
      <c r="BO21" s="30">
        <v>2</v>
      </c>
      <c r="BP21" s="30">
        <v>2</v>
      </c>
      <c r="BQ21" s="30">
        <v>2</v>
      </c>
      <c r="BR21" s="30">
        <v>2</v>
      </c>
      <c r="BS21" s="30">
        <v>2</v>
      </c>
      <c r="BT21" s="30">
        <v>2</v>
      </c>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row>
    <row r="22" spans="1:219" x14ac:dyDescent="0.25">
      <c r="A22" s="36">
        <v>22</v>
      </c>
      <c r="B22" s="31">
        <v>0.49722222222222223</v>
      </c>
      <c r="C22" s="30"/>
      <c r="D22" s="30" t="s">
        <v>211</v>
      </c>
      <c r="E22" s="30" t="s">
        <v>212</v>
      </c>
      <c r="F22" s="32">
        <v>43283</v>
      </c>
      <c r="G22" s="33" t="s">
        <v>245</v>
      </c>
      <c r="H22" s="30" t="s">
        <v>246</v>
      </c>
      <c r="I22" s="30" t="s">
        <v>247</v>
      </c>
      <c r="J22" s="30" t="s">
        <v>306</v>
      </c>
      <c r="K22" s="30" t="s">
        <v>307</v>
      </c>
      <c r="L22" s="30" t="s">
        <v>250</v>
      </c>
      <c r="M22" s="32">
        <v>43283</v>
      </c>
      <c r="N22" s="32">
        <v>43306</v>
      </c>
      <c r="O22" s="30" t="s">
        <v>232</v>
      </c>
      <c r="P22" s="34" t="s">
        <v>419</v>
      </c>
      <c r="Q22" s="36" t="s">
        <v>420</v>
      </c>
      <c r="R22" s="36" t="s">
        <v>421</v>
      </c>
      <c r="S22" s="36" t="s">
        <v>399</v>
      </c>
      <c r="T22" s="36">
        <v>9302499362</v>
      </c>
      <c r="U22" s="35" t="s">
        <v>422</v>
      </c>
      <c r="V22" s="36" t="s">
        <v>221</v>
      </c>
      <c r="W22" s="36" t="s">
        <v>221</v>
      </c>
      <c r="X22" s="36" t="s">
        <v>221</v>
      </c>
      <c r="Y22" s="36" t="s">
        <v>221</v>
      </c>
      <c r="Z22" s="36" t="s">
        <v>221</v>
      </c>
      <c r="AA22" s="36" t="s">
        <v>423</v>
      </c>
      <c r="AB22" s="30">
        <v>9383473519</v>
      </c>
      <c r="AC22" s="30" t="s">
        <v>223</v>
      </c>
      <c r="AD22" s="33" t="s">
        <v>333</v>
      </c>
      <c r="AE22" s="30" t="s">
        <v>424</v>
      </c>
      <c r="AF22" s="30" t="s">
        <v>226</v>
      </c>
      <c r="AG22" s="30" t="s">
        <v>221</v>
      </c>
      <c r="AH22" s="30" t="s">
        <v>221</v>
      </c>
      <c r="AI22" s="30">
        <v>24</v>
      </c>
      <c r="AJ22" s="30" t="s">
        <v>227</v>
      </c>
      <c r="AK22" s="30">
        <v>1</v>
      </c>
      <c r="AL22" s="30">
        <v>24</v>
      </c>
      <c r="AM22" s="30">
        <v>0</v>
      </c>
      <c r="AN22" s="30" t="s">
        <v>228</v>
      </c>
      <c r="AO22" s="30" t="s">
        <v>228</v>
      </c>
      <c r="AP22" s="30" t="s">
        <v>324</v>
      </c>
      <c r="AQ22" s="30" t="s">
        <v>404</v>
      </c>
      <c r="AR22" s="30"/>
      <c r="AS22" s="30"/>
      <c r="AT22" s="30"/>
      <c r="AU22" s="30"/>
      <c r="AV22" s="30"/>
      <c r="AW22" s="30"/>
      <c r="AX22" s="30"/>
      <c r="AY22" s="30"/>
      <c r="AZ22" s="30"/>
      <c r="BA22" s="30" t="s">
        <v>378</v>
      </c>
      <c r="BB22" s="30" t="s">
        <v>232</v>
      </c>
      <c r="BC22" s="31">
        <v>0.63402777777777775</v>
      </c>
      <c r="BD22" s="31">
        <v>0.6430555555555556</v>
      </c>
      <c r="BE22" s="30"/>
      <c r="BF22" s="30">
        <v>2</v>
      </c>
      <c r="BG22" s="30">
        <v>2</v>
      </c>
      <c r="BH22" s="30">
        <v>2</v>
      </c>
      <c r="BI22" s="30">
        <v>2</v>
      </c>
      <c r="BJ22" s="30">
        <v>2</v>
      </c>
      <c r="BK22" s="30">
        <v>2</v>
      </c>
      <c r="BL22" s="30">
        <v>2</v>
      </c>
      <c r="BM22" s="30">
        <v>2</v>
      </c>
      <c r="BN22" s="30">
        <v>2</v>
      </c>
      <c r="BO22" s="30">
        <v>2</v>
      </c>
      <c r="BP22" s="30">
        <v>2</v>
      </c>
      <c r="BQ22" s="30">
        <v>2</v>
      </c>
      <c r="BR22" s="30">
        <v>2</v>
      </c>
      <c r="BS22" s="30">
        <v>2</v>
      </c>
      <c r="BT22" s="30">
        <v>2</v>
      </c>
      <c r="BU22" s="30"/>
      <c r="BV22" s="30" t="s">
        <v>232</v>
      </c>
      <c r="BW22" s="31">
        <v>0.6430555555555556</v>
      </c>
      <c r="BX22" s="31">
        <v>0.65</v>
      </c>
      <c r="BY22" s="30"/>
      <c r="BZ22" s="30">
        <v>2</v>
      </c>
      <c r="CA22" s="30">
        <v>2</v>
      </c>
      <c r="CB22" s="30">
        <v>2</v>
      </c>
      <c r="CC22" s="30">
        <v>2</v>
      </c>
      <c r="CD22" s="30" t="s">
        <v>260</v>
      </c>
      <c r="CE22" s="30" t="s">
        <v>232</v>
      </c>
      <c r="CF22" s="30">
        <v>15</v>
      </c>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row>
    <row r="23" spans="1:219" x14ac:dyDescent="0.25">
      <c r="A23" s="36">
        <v>23</v>
      </c>
      <c r="B23" s="31">
        <v>0.5</v>
      </c>
      <c r="C23" s="30"/>
      <c r="D23" s="30" t="s">
        <v>211</v>
      </c>
      <c r="E23" s="30" t="s">
        <v>212</v>
      </c>
      <c r="F23" s="32">
        <v>43283</v>
      </c>
      <c r="G23" s="33" t="s">
        <v>425</v>
      </c>
      <c r="H23" s="30" t="s">
        <v>337</v>
      </c>
      <c r="I23" s="30" t="s">
        <v>426</v>
      </c>
      <c r="J23" s="30"/>
      <c r="K23" s="30"/>
      <c r="L23" s="30"/>
      <c r="M23" s="30"/>
      <c r="N23" s="30"/>
      <c r="O23" s="30"/>
      <c r="P23" s="34" t="s">
        <v>427</v>
      </c>
      <c r="Q23" s="36" t="s">
        <v>428</v>
      </c>
      <c r="R23" s="36" t="s">
        <v>429</v>
      </c>
      <c r="S23" s="36" t="s">
        <v>238</v>
      </c>
      <c r="T23" s="36">
        <v>9125804223</v>
      </c>
      <c r="U23" s="39" t="s">
        <v>430</v>
      </c>
      <c r="V23" s="36" t="s">
        <v>221</v>
      </c>
      <c r="W23" s="36" t="s">
        <v>221</v>
      </c>
      <c r="X23" s="36" t="s">
        <v>221</v>
      </c>
      <c r="Y23" s="36" t="s">
        <v>221</v>
      </c>
      <c r="Z23" s="36" t="s">
        <v>221</v>
      </c>
      <c r="AA23" s="36" t="s">
        <v>431</v>
      </c>
      <c r="AB23" s="30">
        <v>9952086623</v>
      </c>
      <c r="AC23" s="30" t="s">
        <v>223</v>
      </c>
      <c r="AD23" s="33" t="s">
        <v>333</v>
      </c>
      <c r="AE23" s="30"/>
      <c r="AF23" s="30"/>
      <c r="AG23" s="30"/>
      <c r="AH23" s="30"/>
      <c r="AI23" s="30"/>
      <c r="AJ23" s="30"/>
      <c r="AK23" s="30"/>
      <c r="AL23" s="30"/>
      <c r="AM23" s="30"/>
      <c r="AN23" s="30" t="s">
        <v>432</v>
      </c>
      <c r="AO23" s="30" t="s">
        <v>433</v>
      </c>
      <c r="AP23" s="33" t="s">
        <v>434</v>
      </c>
      <c r="AQ23" s="33" t="s">
        <v>435</v>
      </c>
      <c r="AR23" s="30" t="s">
        <v>436</v>
      </c>
      <c r="AS23" s="30"/>
      <c r="AT23" s="30"/>
      <c r="AU23" s="30"/>
      <c r="AV23" s="30"/>
      <c r="AW23" s="30"/>
      <c r="AX23" s="30"/>
      <c r="AY23" s="30"/>
      <c r="AZ23" s="30"/>
      <c r="BA23" s="30" t="s">
        <v>378</v>
      </c>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row>
    <row r="24" spans="1:219" x14ac:dyDescent="0.25">
      <c r="A24" s="36">
        <v>24</v>
      </c>
      <c r="B24" s="31">
        <v>0.5083333333333333</v>
      </c>
      <c r="C24" s="30"/>
      <c r="D24" s="30" t="s">
        <v>211</v>
      </c>
      <c r="E24" s="30" t="s">
        <v>212</v>
      </c>
      <c r="F24" s="32">
        <v>43283</v>
      </c>
      <c r="G24" s="33" t="s">
        <v>357</v>
      </c>
      <c r="H24" s="30" t="s">
        <v>337</v>
      </c>
      <c r="I24" s="30" t="s">
        <v>437</v>
      </c>
      <c r="J24" s="30" t="s">
        <v>438</v>
      </c>
      <c r="K24" s="30"/>
      <c r="L24" s="30"/>
      <c r="M24" s="30"/>
      <c r="N24" s="30"/>
      <c r="O24" s="30"/>
      <c r="P24" s="34" t="s">
        <v>439</v>
      </c>
      <c r="Q24" s="36" t="s">
        <v>440</v>
      </c>
      <c r="R24" s="36" t="s">
        <v>441</v>
      </c>
      <c r="S24" s="36" t="s">
        <v>442</v>
      </c>
      <c r="T24" s="36">
        <v>9553429009</v>
      </c>
      <c r="U24" s="39" t="s">
        <v>443</v>
      </c>
      <c r="V24" s="36" t="s">
        <v>221</v>
      </c>
      <c r="W24" s="36" t="s">
        <v>221</v>
      </c>
      <c r="X24" s="36" t="s">
        <v>221</v>
      </c>
      <c r="Y24" s="36" t="s">
        <v>221</v>
      </c>
      <c r="Z24" s="36" t="s">
        <v>221</v>
      </c>
      <c r="AA24" s="36" t="s">
        <v>444</v>
      </c>
      <c r="AB24" s="30">
        <v>9360278110</v>
      </c>
      <c r="AC24" s="30" t="s">
        <v>223</v>
      </c>
      <c r="AD24" s="33" t="s">
        <v>267</v>
      </c>
      <c r="AE24" s="30" t="s">
        <v>445</v>
      </c>
      <c r="AF24" s="30" t="s">
        <v>226</v>
      </c>
      <c r="AG24" s="30" t="s">
        <v>226</v>
      </c>
      <c r="AH24" s="30" t="s">
        <v>226</v>
      </c>
      <c r="AI24" s="30">
        <v>46</v>
      </c>
      <c r="AJ24" s="30" t="s">
        <v>446</v>
      </c>
      <c r="AK24" s="30">
        <v>0</v>
      </c>
      <c r="AL24" s="30">
        <v>46</v>
      </c>
      <c r="AM24" s="30">
        <v>0</v>
      </c>
      <c r="AN24" s="30" t="s">
        <v>394</v>
      </c>
      <c r="AO24" s="30" t="s">
        <v>395</v>
      </c>
      <c r="AP24" s="30" t="s">
        <v>281</v>
      </c>
      <c r="AQ24" s="30" t="s">
        <v>282</v>
      </c>
      <c r="AR24" s="30"/>
      <c r="AS24" s="30"/>
      <c r="AT24" s="30"/>
      <c r="AU24" s="30"/>
      <c r="AV24" s="30"/>
      <c r="AW24" s="30" t="s">
        <v>447</v>
      </c>
      <c r="AX24" s="30"/>
      <c r="AY24" s="30"/>
      <c r="AZ24" s="30"/>
      <c r="BA24" s="31">
        <v>0.55277777777777781</v>
      </c>
      <c r="BB24" s="30" t="s">
        <v>448</v>
      </c>
      <c r="BC24" s="31">
        <v>0.66666666666666663</v>
      </c>
      <c r="BD24" s="31">
        <v>0.67708333333333337</v>
      </c>
      <c r="BE24" s="30"/>
      <c r="BF24" s="30">
        <v>2</v>
      </c>
      <c r="BG24" s="30">
        <v>2</v>
      </c>
      <c r="BH24" s="30">
        <v>2</v>
      </c>
      <c r="BI24" s="30">
        <v>2</v>
      </c>
      <c r="BJ24" s="30">
        <v>2</v>
      </c>
      <c r="BK24" s="30">
        <v>2</v>
      </c>
      <c r="BL24" s="30">
        <v>2</v>
      </c>
      <c r="BM24" s="30">
        <v>2</v>
      </c>
      <c r="BN24" s="30">
        <v>2</v>
      </c>
      <c r="BO24" s="30">
        <v>2</v>
      </c>
      <c r="BP24" s="30">
        <v>2</v>
      </c>
      <c r="BQ24" s="30">
        <v>2</v>
      </c>
      <c r="BR24" s="30">
        <v>2</v>
      </c>
      <c r="BS24" s="30">
        <v>2</v>
      </c>
      <c r="BT24" s="30">
        <v>2</v>
      </c>
      <c r="BU24" s="30"/>
      <c r="BV24" s="30" t="s">
        <v>448</v>
      </c>
      <c r="BW24" s="31">
        <v>0.67708333333333337</v>
      </c>
      <c r="BX24" s="31">
        <v>0.6875</v>
      </c>
      <c r="BY24" s="30"/>
      <c r="BZ24" s="30">
        <v>2</v>
      </c>
      <c r="CA24" s="30">
        <v>2</v>
      </c>
      <c r="CB24" s="30">
        <v>2</v>
      </c>
      <c r="CC24" s="30">
        <v>2</v>
      </c>
      <c r="CD24" s="30" t="s">
        <v>260</v>
      </c>
      <c r="CE24" s="30" t="s">
        <v>448</v>
      </c>
      <c r="CF24" s="30">
        <v>15</v>
      </c>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row>
    <row r="25" spans="1:219" x14ac:dyDescent="0.25">
      <c r="A25" s="36">
        <v>25</v>
      </c>
      <c r="B25" s="31">
        <v>0.5541666666666667</v>
      </c>
      <c r="C25" s="30"/>
      <c r="D25" s="30" t="s">
        <v>211</v>
      </c>
      <c r="E25" s="30" t="s">
        <v>212</v>
      </c>
      <c r="F25" s="32">
        <v>43283</v>
      </c>
      <c r="G25" s="33" t="s">
        <v>213</v>
      </c>
      <c r="H25" s="30"/>
      <c r="I25" s="30" t="s">
        <v>449</v>
      </c>
      <c r="J25" s="30"/>
      <c r="K25" s="30"/>
      <c r="L25" s="30"/>
      <c r="M25" s="30"/>
      <c r="N25" s="30"/>
      <c r="O25" s="30"/>
      <c r="P25" s="34" t="s">
        <v>450</v>
      </c>
      <c r="Q25" s="36" t="s">
        <v>451</v>
      </c>
      <c r="R25" s="36" t="s">
        <v>452</v>
      </c>
      <c r="S25" s="36" t="s">
        <v>453</v>
      </c>
      <c r="T25" s="36">
        <v>9238750539</v>
      </c>
      <c r="U25" s="39" t="s">
        <v>454</v>
      </c>
      <c r="V25" s="36" t="s">
        <v>221</v>
      </c>
      <c r="W25" s="36" t="s">
        <v>221</v>
      </c>
      <c r="X25" s="36" t="s">
        <v>221</v>
      </c>
      <c r="Y25" s="36" t="s">
        <v>221</v>
      </c>
      <c r="Z25" s="36" t="s">
        <v>221</v>
      </c>
      <c r="AA25" s="36" t="s">
        <v>455</v>
      </c>
      <c r="AB25" s="30">
        <v>9351160711</v>
      </c>
      <c r="AC25" s="30" t="s">
        <v>223</v>
      </c>
      <c r="AD25" s="33" t="s">
        <v>267</v>
      </c>
      <c r="AE25" s="30"/>
      <c r="AF25" s="30"/>
      <c r="AG25" s="30"/>
      <c r="AH25" s="30"/>
      <c r="AI25" s="30"/>
      <c r="AJ25" s="30"/>
      <c r="AK25" s="30"/>
      <c r="AL25" s="30"/>
      <c r="AM25" s="30"/>
      <c r="AN25" s="30" t="s">
        <v>228</v>
      </c>
      <c r="AO25" s="30" t="s">
        <v>228</v>
      </c>
      <c r="AP25" s="30" t="s">
        <v>229</v>
      </c>
      <c r="AQ25" s="30" t="s">
        <v>229</v>
      </c>
      <c r="AR25" s="30"/>
      <c r="AS25" s="30" t="s">
        <v>456</v>
      </c>
      <c r="AT25" s="40">
        <v>210477</v>
      </c>
      <c r="AU25" s="30" t="s">
        <v>231</v>
      </c>
      <c r="AV25" s="30"/>
      <c r="AW25" s="30"/>
      <c r="AX25" s="30"/>
      <c r="AY25" s="30"/>
      <c r="AZ25" s="30"/>
      <c r="BA25" s="31">
        <v>0.57638888888888895</v>
      </c>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row>
    <row r="26" spans="1:219" x14ac:dyDescent="0.25">
      <c r="A26" s="36">
        <v>26</v>
      </c>
      <c r="B26" s="31">
        <v>0.57777777777777783</v>
      </c>
      <c r="C26" s="30"/>
      <c r="D26" s="30" t="s">
        <v>211</v>
      </c>
      <c r="E26" s="30" t="s">
        <v>212</v>
      </c>
      <c r="F26" s="32">
        <v>43283</v>
      </c>
      <c r="G26" s="33" t="s">
        <v>213</v>
      </c>
      <c r="H26" s="30"/>
      <c r="I26" s="30" t="s">
        <v>449</v>
      </c>
      <c r="J26" s="30"/>
      <c r="K26" s="30"/>
      <c r="L26" s="30"/>
      <c r="M26" s="30"/>
      <c r="N26" s="30"/>
      <c r="O26" s="30"/>
      <c r="P26" s="34" t="s">
        <v>457</v>
      </c>
      <c r="Q26" s="36" t="s">
        <v>458</v>
      </c>
      <c r="R26" s="36" t="s">
        <v>459</v>
      </c>
      <c r="S26" s="36" t="s">
        <v>238</v>
      </c>
      <c r="T26" s="36">
        <v>9231067306</v>
      </c>
      <c r="U26" s="30"/>
      <c r="V26" s="36" t="s">
        <v>221</v>
      </c>
      <c r="W26" s="36" t="s">
        <v>221</v>
      </c>
      <c r="X26" s="36" t="s">
        <v>221</v>
      </c>
      <c r="Y26" s="36" t="s">
        <v>221</v>
      </c>
      <c r="Z26" s="36" t="s">
        <v>221</v>
      </c>
      <c r="AA26" s="36" t="s">
        <v>221</v>
      </c>
      <c r="AB26" s="36" t="s">
        <v>221</v>
      </c>
      <c r="AC26" s="30" t="s">
        <v>223</v>
      </c>
      <c r="AD26" s="30" t="s">
        <v>267</v>
      </c>
      <c r="AE26" s="30"/>
      <c r="AF26" s="30"/>
      <c r="AG26" s="30"/>
      <c r="AH26" s="30"/>
      <c r="AI26" s="30"/>
      <c r="AJ26" s="30"/>
      <c r="AK26" s="30"/>
      <c r="AL26" s="30"/>
      <c r="AM26" s="30"/>
      <c r="AN26" s="30" t="s">
        <v>228</v>
      </c>
      <c r="AO26" s="30" t="s">
        <v>228</v>
      </c>
      <c r="AP26" s="30" t="s">
        <v>229</v>
      </c>
      <c r="AQ26" s="30" t="s">
        <v>229</v>
      </c>
      <c r="AR26" s="30"/>
      <c r="AS26" s="30" t="s">
        <v>460</v>
      </c>
      <c r="AT26" s="30"/>
      <c r="AU26" s="30" t="s">
        <v>461</v>
      </c>
      <c r="AV26" s="30"/>
      <c r="AW26" s="30"/>
      <c r="AX26" s="30"/>
      <c r="AY26" s="30"/>
      <c r="AZ26" s="30"/>
      <c r="BA26" s="30" t="s">
        <v>378</v>
      </c>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row>
    <row r="27" spans="1:219" x14ac:dyDescent="0.25">
      <c r="A27" s="36">
        <v>27</v>
      </c>
      <c r="B27" s="31">
        <v>0.58194444444444449</v>
      </c>
      <c r="C27" s="30"/>
      <c r="D27" s="30" t="s">
        <v>211</v>
      </c>
      <c r="E27" s="30" t="s">
        <v>212</v>
      </c>
      <c r="F27" s="32">
        <v>43283</v>
      </c>
      <c r="G27" s="33" t="s">
        <v>213</v>
      </c>
      <c r="H27" s="30" t="s">
        <v>233</v>
      </c>
      <c r="I27" s="30" t="s">
        <v>462</v>
      </c>
      <c r="J27" s="30"/>
      <c r="K27" s="30"/>
      <c r="L27" s="30"/>
      <c r="M27" s="30"/>
      <c r="N27" s="30"/>
      <c r="O27" s="30"/>
      <c r="P27" s="34" t="s">
        <v>463</v>
      </c>
      <c r="Q27" s="36" t="s">
        <v>464</v>
      </c>
      <c r="R27" s="36" t="s">
        <v>465</v>
      </c>
      <c r="S27" s="36" t="s">
        <v>466</v>
      </c>
      <c r="T27" s="36">
        <v>9561157505</v>
      </c>
      <c r="U27" s="39" t="s">
        <v>467</v>
      </c>
      <c r="V27" s="36" t="s">
        <v>221</v>
      </c>
      <c r="W27" s="36" t="s">
        <v>221</v>
      </c>
      <c r="X27" s="36" t="s">
        <v>221</v>
      </c>
      <c r="Y27" s="36" t="s">
        <v>221</v>
      </c>
      <c r="Z27" s="36" t="s">
        <v>221</v>
      </c>
      <c r="AA27" s="36" t="s">
        <v>468</v>
      </c>
      <c r="AB27" s="30">
        <v>9059164063</v>
      </c>
      <c r="AC27" s="30" t="s">
        <v>223</v>
      </c>
      <c r="AD27" s="33" t="s">
        <v>333</v>
      </c>
      <c r="AE27" s="30"/>
      <c r="AF27" s="30"/>
      <c r="AG27" s="30"/>
      <c r="AH27" s="30"/>
      <c r="AI27" s="30"/>
      <c r="AJ27" s="30"/>
      <c r="AK27" s="30"/>
      <c r="AL27" s="30"/>
      <c r="AM27" s="30"/>
      <c r="AN27" s="30" t="s">
        <v>228</v>
      </c>
      <c r="AO27" s="30" t="s">
        <v>228</v>
      </c>
      <c r="AP27" s="30" t="s">
        <v>229</v>
      </c>
      <c r="AQ27" s="30" t="s">
        <v>229</v>
      </c>
      <c r="AR27" s="30"/>
      <c r="AS27" s="30" t="s">
        <v>469</v>
      </c>
      <c r="AT27" s="30">
        <v>252745</v>
      </c>
      <c r="AU27" s="30" t="s">
        <v>231</v>
      </c>
      <c r="AV27" s="30"/>
      <c r="AW27" s="30"/>
      <c r="AX27" s="30"/>
      <c r="AY27" s="30"/>
      <c r="AZ27" s="30"/>
      <c r="BA27" s="31">
        <v>0.59930555555555554</v>
      </c>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row>
    <row r="28" spans="1:219" x14ac:dyDescent="0.25">
      <c r="A28" s="36">
        <v>28</v>
      </c>
      <c r="B28" s="31">
        <v>0.58750000000000002</v>
      </c>
      <c r="C28" s="30"/>
      <c r="D28" s="30" t="s">
        <v>211</v>
      </c>
      <c r="E28" s="30" t="s">
        <v>212</v>
      </c>
      <c r="F28" s="32">
        <v>43283</v>
      </c>
      <c r="G28" s="33" t="s">
        <v>387</v>
      </c>
      <c r="H28" s="30"/>
      <c r="I28" s="30"/>
      <c r="J28" s="30"/>
      <c r="K28" s="30"/>
      <c r="L28" s="30"/>
      <c r="M28" s="30"/>
      <c r="N28" s="30"/>
      <c r="O28" s="30"/>
      <c r="P28" s="34"/>
      <c r="Q28" s="36" t="s">
        <v>470</v>
      </c>
      <c r="R28" s="36" t="s">
        <v>471</v>
      </c>
      <c r="S28" s="30"/>
      <c r="T28" s="36">
        <v>9453489182</v>
      </c>
      <c r="U28" s="35" t="s">
        <v>472</v>
      </c>
      <c r="V28" s="36" t="s">
        <v>221</v>
      </c>
      <c r="W28" s="36" t="s">
        <v>221</v>
      </c>
      <c r="X28" s="36" t="s">
        <v>221</v>
      </c>
      <c r="Y28" s="36" t="s">
        <v>221</v>
      </c>
      <c r="Z28" s="36" t="s">
        <v>221</v>
      </c>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t="s">
        <v>378</v>
      </c>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row>
    <row r="29" spans="1:219" x14ac:dyDescent="0.25">
      <c r="A29" s="36">
        <v>29</v>
      </c>
      <c r="B29" s="31">
        <v>0.59027777777777779</v>
      </c>
      <c r="C29" s="30"/>
      <c r="D29" s="30" t="s">
        <v>211</v>
      </c>
      <c r="E29" s="30" t="s">
        <v>212</v>
      </c>
      <c r="F29" s="32">
        <v>43283</v>
      </c>
      <c r="G29" s="33" t="s">
        <v>213</v>
      </c>
      <c r="H29" s="30"/>
      <c r="I29" s="30" t="s">
        <v>449</v>
      </c>
      <c r="J29" s="30"/>
      <c r="K29" s="30"/>
      <c r="L29" s="30"/>
      <c r="M29" s="30"/>
      <c r="N29" s="30"/>
      <c r="O29" s="30"/>
      <c r="P29" s="34" t="s">
        <v>473</v>
      </c>
      <c r="Q29" s="36" t="s">
        <v>474</v>
      </c>
      <c r="R29" s="36" t="s">
        <v>475</v>
      </c>
      <c r="S29" s="36" t="s">
        <v>476</v>
      </c>
      <c r="T29" s="36">
        <v>9054890768</v>
      </c>
      <c r="U29" s="39" t="s">
        <v>477</v>
      </c>
      <c r="V29" s="36" t="s">
        <v>221</v>
      </c>
      <c r="W29" s="36" t="s">
        <v>221</v>
      </c>
      <c r="X29" s="36" t="s">
        <v>221</v>
      </c>
      <c r="Y29" s="36" t="s">
        <v>221</v>
      </c>
      <c r="Z29" s="36" t="s">
        <v>221</v>
      </c>
      <c r="AA29" s="36" t="s">
        <v>221</v>
      </c>
      <c r="AB29" s="36" t="s">
        <v>221</v>
      </c>
      <c r="AC29" s="30" t="s">
        <v>223</v>
      </c>
      <c r="AD29" s="30"/>
      <c r="AE29" s="30"/>
      <c r="AF29" s="30"/>
      <c r="AG29" s="30"/>
      <c r="AH29" s="30"/>
      <c r="AI29" s="30"/>
      <c r="AJ29" s="30"/>
      <c r="AK29" s="30"/>
      <c r="AL29" s="30"/>
      <c r="AM29" s="30"/>
      <c r="AN29" s="30" t="s">
        <v>228</v>
      </c>
      <c r="AO29" s="30" t="s">
        <v>228</v>
      </c>
      <c r="AP29" s="30" t="s">
        <v>281</v>
      </c>
      <c r="AQ29" s="30" t="s">
        <v>282</v>
      </c>
      <c r="AR29" s="30"/>
      <c r="AS29" s="30"/>
      <c r="AT29" s="30"/>
      <c r="AU29" s="30"/>
      <c r="AV29" s="30"/>
      <c r="AW29" s="30"/>
      <c r="AX29" s="30"/>
      <c r="AY29" s="30"/>
      <c r="AZ29" s="30"/>
      <c r="BA29" s="31">
        <v>0.6118055555555556</v>
      </c>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row>
    <row r="30" spans="1:219" ht="12.75" customHeight="1" x14ac:dyDescent="0.25">
      <c r="A30" s="36">
        <v>30</v>
      </c>
      <c r="B30" s="31">
        <v>0.59305555555555556</v>
      </c>
      <c r="C30" s="30"/>
      <c r="D30" s="30" t="s">
        <v>211</v>
      </c>
      <c r="E30" s="30" t="s">
        <v>212</v>
      </c>
      <c r="F30" s="32">
        <v>43283</v>
      </c>
      <c r="G30" s="33" t="s">
        <v>213</v>
      </c>
      <c r="H30" s="30"/>
      <c r="I30" s="30" t="s">
        <v>449</v>
      </c>
      <c r="J30" s="30"/>
      <c r="K30" s="30"/>
      <c r="L30" s="30"/>
      <c r="M30" s="30"/>
      <c r="N30" s="30"/>
      <c r="O30" s="30"/>
      <c r="P30" s="34"/>
      <c r="Q30" s="36" t="s">
        <v>478</v>
      </c>
      <c r="R30" s="36" t="s">
        <v>479</v>
      </c>
      <c r="S30" s="36" t="s">
        <v>480</v>
      </c>
      <c r="T30" s="36">
        <v>9292971979</v>
      </c>
      <c r="U30" s="39" t="s">
        <v>481</v>
      </c>
      <c r="V30" s="36" t="s">
        <v>221</v>
      </c>
      <c r="W30" s="36" t="s">
        <v>221</v>
      </c>
      <c r="X30" s="36" t="s">
        <v>221</v>
      </c>
      <c r="Y30" s="36" t="s">
        <v>221</v>
      </c>
      <c r="Z30" s="36" t="s">
        <v>221</v>
      </c>
      <c r="AA30" s="36" t="s">
        <v>482</v>
      </c>
      <c r="AB30" s="30">
        <v>9363895568</v>
      </c>
      <c r="AC30" s="36" t="s">
        <v>314</v>
      </c>
      <c r="AD30" s="33" t="s">
        <v>267</v>
      </c>
      <c r="AE30" s="30"/>
      <c r="AF30" s="30"/>
      <c r="AG30" s="30"/>
      <c r="AH30" s="30"/>
      <c r="AI30" s="30"/>
      <c r="AJ30" s="30"/>
      <c r="AK30" s="30"/>
      <c r="AL30" s="30"/>
      <c r="AM30" s="30"/>
      <c r="AN30" s="30" t="s">
        <v>228</v>
      </c>
      <c r="AO30" s="30" t="s">
        <v>228</v>
      </c>
      <c r="AP30" s="30" t="s">
        <v>229</v>
      </c>
      <c r="AQ30" s="30" t="s">
        <v>229</v>
      </c>
      <c r="AR30" s="30"/>
      <c r="AS30" s="30" t="s">
        <v>483</v>
      </c>
      <c r="AT30" s="30">
        <v>250959</v>
      </c>
      <c r="AU30" s="30" t="s">
        <v>231</v>
      </c>
      <c r="AV30" s="30"/>
      <c r="AW30" s="30"/>
      <c r="AX30" s="30"/>
      <c r="AY30" s="30"/>
      <c r="AZ30" s="30"/>
      <c r="BA30" s="31">
        <v>0.6333333333333333</v>
      </c>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row>
    <row r="31" spans="1:219" ht="12.75" customHeight="1" x14ac:dyDescent="0.25">
      <c r="A31" s="36">
        <v>31</v>
      </c>
      <c r="B31" s="31">
        <v>0.59652777777777777</v>
      </c>
      <c r="C31" s="30"/>
      <c r="D31" s="30" t="s">
        <v>211</v>
      </c>
      <c r="E31" s="30" t="s">
        <v>212</v>
      </c>
      <c r="F31" s="32">
        <v>43283</v>
      </c>
      <c r="G31" s="33" t="s">
        <v>245</v>
      </c>
      <c r="H31" s="30" t="s">
        <v>246</v>
      </c>
      <c r="I31" s="30" t="s">
        <v>247</v>
      </c>
      <c r="J31" s="30" t="s">
        <v>248</v>
      </c>
      <c r="K31" s="30" t="s">
        <v>249</v>
      </c>
      <c r="L31" s="30" t="s">
        <v>250</v>
      </c>
      <c r="M31" s="32">
        <v>43285</v>
      </c>
      <c r="N31" s="32">
        <v>43286</v>
      </c>
      <c r="O31" s="30" t="s">
        <v>232</v>
      </c>
      <c r="P31" s="34" t="s">
        <v>484</v>
      </c>
      <c r="Q31" s="36" t="s">
        <v>485</v>
      </c>
      <c r="R31" s="36" t="s">
        <v>486</v>
      </c>
      <c r="S31" s="30" t="s">
        <v>470</v>
      </c>
      <c r="T31" s="36">
        <v>9265021317</v>
      </c>
      <c r="U31" s="39" t="s">
        <v>487</v>
      </c>
      <c r="V31" s="36" t="s">
        <v>221</v>
      </c>
      <c r="W31" s="36" t="s">
        <v>221</v>
      </c>
      <c r="X31" s="36" t="s">
        <v>221</v>
      </c>
      <c r="Y31" s="36" t="s">
        <v>221</v>
      </c>
      <c r="Z31" s="36" t="s">
        <v>221</v>
      </c>
      <c r="AA31" s="36" t="s">
        <v>488</v>
      </c>
      <c r="AB31" s="30">
        <v>9353256597</v>
      </c>
      <c r="AC31" s="30" t="s">
        <v>223</v>
      </c>
      <c r="AD31" s="33" t="s">
        <v>366</v>
      </c>
      <c r="AE31" s="30" t="s">
        <v>489</v>
      </c>
      <c r="AF31" s="30" t="s">
        <v>490</v>
      </c>
      <c r="AG31" s="30" t="s">
        <v>280</v>
      </c>
      <c r="AH31" s="30" t="s">
        <v>226</v>
      </c>
      <c r="AI31" s="30">
        <f>11+18+17+2</f>
        <v>48</v>
      </c>
      <c r="AJ31" s="30" t="s">
        <v>227</v>
      </c>
      <c r="AK31" s="30">
        <v>2</v>
      </c>
      <c r="AL31" s="30">
        <v>2</v>
      </c>
      <c r="AM31" s="30">
        <v>17</v>
      </c>
      <c r="AN31" s="30" t="s">
        <v>228</v>
      </c>
      <c r="AO31" s="30" t="s">
        <v>228</v>
      </c>
      <c r="AP31" s="30" t="s">
        <v>229</v>
      </c>
      <c r="AQ31" s="30" t="s">
        <v>229</v>
      </c>
      <c r="AR31" s="30"/>
      <c r="AS31" s="30" t="s">
        <v>491</v>
      </c>
      <c r="AT31" s="30">
        <v>250952</v>
      </c>
      <c r="AU31" s="30" t="s">
        <v>231</v>
      </c>
      <c r="AV31" s="30"/>
      <c r="AW31" s="30"/>
      <c r="AX31" s="30"/>
      <c r="AY31" s="30"/>
      <c r="AZ31" s="30"/>
      <c r="BA31" s="31">
        <v>0.6333333333333333</v>
      </c>
      <c r="BB31" s="30" t="s">
        <v>492</v>
      </c>
      <c r="BC31" s="37">
        <v>0.95833333333333337</v>
      </c>
      <c r="BD31" s="31">
        <v>0.97222222222222221</v>
      </c>
      <c r="BE31" s="30"/>
      <c r="BF31" s="30">
        <v>2</v>
      </c>
      <c r="BG31" s="30">
        <v>2</v>
      </c>
      <c r="BH31" s="30">
        <v>2</v>
      </c>
      <c r="BI31" s="30">
        <v>2</v>
      </c>
      <c r="BJ31" s="30">
        <v>2</v>
      </c>
      <c r="BK31" s="30">
        <v>2</v>
      </c>
      <c r="BL31" s="30">
        <v>2</v>
      </c>
      <c r="BM31" s="30">
        <v>2</v>
      </c>
      <c r="BN31" s="30">
        <v>2</v>
      </c>
      <c r="BO31" s="30">
        <v>2</v>
      </c>
      <c r="BP31" s="30">
        <v>2</v>
      </c>
      <c r="BQ31" s="30">
        <v>2</v>
      </c>
      <c r="BR31" s="30">
        <v>2</v>
      </c>
      <c r="BS31" s="30">
        <v>2</v>
      </c>
      <c r="BT31" s="30">
        <v>2</v>
      </c>
      <c r="BU31" s="30"/>
      <c r="BV31" s="30" t="s">
        <v>492</v>
      </c>
      <c r="BW31" s="31">
        <v>0.97916666666666663</v>
      </c>
      <c r="BX31" s="31">
        <v>0.98611111111111116</v>
      </c>
      <c r="BY31" s="30"/>
      <c r="BZ31" s="30">
        <v>2</v>
      </c>
      <c r="CA31" s="30">
        <v>2</v>
      </c>
      <c r="CB31" s="30">
        <v>2</v>
      </c>
      <c r="CC31" s="30">
        <v>2</v>
      </c>
      <c r="CD31" s="30" t="s">
        <v>260</v>
      </c>
      <c r="CE31" s="30" t="s">
        <v>492</v>
      </c>
      <c r="CF31" s="30">
        <v>15</v>
      </c>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row>
    <row r="32" spans="1:219" ht="12.75" customHeight="1" x14ac:dyDescent="0.25">
      <c r="A32" s="36">
        <v>32</v>
      </c>
      <c r="B32" s="31">
        <v>0.59930555555555554</v>
      </c>
      <c r="C32" s="30"/>
      <c r="D32" s="30" t="s">
        <v>211</v>
      </c>
      <c r="E32" s="30" t="s">
        <v>212</v>
      </c>
      <c r="F32" s="32">
        <v>43283</v>
      </c>
      <c r="G32" s="33" t="s">
        <v>213</v>
      </c>
      <c r="H32" s="30"/>
      <c r="I32" s="30" t="s">
        <v>449</v>
      </c>
      <c r="J32" s="30"/>
      <c r="K32" s="30"/>
      <c r="L32" s="30"/>
      <c r="M32" s="30"/>
      <c r="N32" s="30"/>
      <c r="O32" s="30"/>
      <c r="P32" s="34" t="s">
        <v>493</v>
      </c>
      <c r="Q32" s="36" t="s">
        <v>494</v>
      </c>
      <c r="R32" s="36" t="s">
        <v>495</v>
      </c>
      <c r="S32" s="36" t="s">
        <v>496</v>
      </c>
      <c r="T32" s="36">
        <v>9059228354</v>
      </c>
      <c r="U32" s="39" t="s">
        <v>497</v>
      </c>
      <c r="V32" s="36" t="s">
        <v>221</v>
      </c>
      <c r="W32" s="36" t="s">
        <v>221</v>
      </c>
      <c r="X32" s="36" t="s">
        <v>221</v>
      </c>
      <c r="Y32" s="36" t="s">
        <v>221</v>
      </c>
      <c r="Z32" s="36" t="s">
        <v>221</v>
      </c>
      <c r="AA32" s="36" t="s">
        <v>498</v>
      </c>
      <c r="AB32" s="30">
        <v>9267816613</v>
      </c>
      <c r="AC32" s="36" t="s">
        <v>314</v>
      </c>
      <c r="AD32" s="33" t="s">
        <v>366</v>
      </c>
      <c r="AE32" s="30" t="s">
        <v>499</v>
      </c>
      <c r="AF32" s="30" t="s">
        <v>259</v>
      </c>
      <c r="AG32" s="30" t="s">
        <v>280</v>
      </c>
      <c r="AH32" s="30" t="s">
        <v>226</v>
      </c>
      <c r="AI32" s="30">
        <f>11+18+17+2</f>
        <v>48</v>
      </c>
      <c r="AJ32" s="30" t="s">
        <v>227</v>
      </c>
      <c r="AK32" s="30">
        <v>2</v>
      </c>
      <c r="AL32" s="30">
        <v>2</v>
      </c>
      <c r="AM32" s="30">
        <v>17</v>
      </c>
      <c r="AN32" s="30" t="s">
        <v>228</v>
      </c>
      <c r="AO32" s="30" t="s">
        <v>228</v>
      </c>
      <c r="AP32" s="30" t="s">
        <v>281</v>
      </c>
      <c r="AQ32" s="30" t="s">
        <v>282</v>
      </c>
      <c r="AR32" s="30"/>
      <c r="AS32" s="30"/>
      <c r="AT32" s="30"/>
      <c r="AU32" s="30"/>
      <c r="AV32" s="30"/>
      <c r="AW32" s="30"/>
      <c r="AX32" s="30"/>
      <c r="AY32" s="30"/>
      <c r="AZ32" s="30"/>
      <c r="BA32" s="30" t="s">
        <v>378</v>
      </c>
      <c r="BB32" s="30" t="s">
        <v>492</v>
      </c>
      <c r="BC32" s="31">
        <v>0.96388888888888891</v>
      </c>
      <c r="BD32" s="31">
        <v>0.97916666666666663</v>
      </c>
      <c r="BE32" s="30"/>
      <c r="BF32" s="30">
        <v>2</v>
      </c>
      <c r="BG32" s="30">
        <v>2</v>
      </c>
      <c r="BH32" s="30">
        <v>2</v>
      </c>
      <c r="BI32" s="30">
        <v>2</v>
      </c>
      <c r="BJ32" s="30">
        <v>2</v>
      </c>
      <c r="BK32" s="30">
        <v>2</v>
      </c>
      <c r="BL32" s="30">
        <v>2</v>
      </c>
      <c r="BM32" s="30">
        <v>2</v>
      </c>
      <c r="BN32" s="30">
        <v>2</v>
      </c>
      <c r="BO32" s="30">
        <v>2</v>
      </c>
      <c r="BP32" s="30">
        <v>2</v>
      </c>
      <c r="BQ32" s="30">
        <v>2</v>
      </c>
      <c r="BR32" s="30">
        <v>2</v>
      </c>
      <c r="BS32" s="30">
        <v>2</v>
      </c>
      <c r="BT32" s="30">
        <v>2</v>
      </c>
      <c r="BU32" s="30"/>
      <c r="BV32" s="30" t="s">
        <v>492</v>
      </c>
      <c r="BW32" s="31">
        <v>0.97916666666666663</v>
      </c>
      <c r="BX32" s="31">
        <v>0.98611111111111116</v>
      </c>
      <c r="BY32" s="30"/>
      <c r="BZ32" s="30">
        <v>2</v>
      </c>
      <c r="CA32" s="30">
        <v>2</v>
      </c>
      <c r="CB32" s="30">
        <v>2</v>
      </c>
      <c r="CC32" s="30">
        <v>2</v>
      </c>
      <c r="CD32" s="30" t="s">
        <v>260</v>
      </c>
      <c r="CE32" s="30" t="s">
        <v>492</v>
      </c>
      <c r="CF32" s="30">
        <v>15</v>
      </c>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row>
    <row r="33" spans="1:219" ht="12.75" customHeight="1" x14ac:dyDescent="0.25">
      <c r="A33" s="36">
        <v>33</v>
      </c>
      <c r="B33" s="31">
        <v>0.6020833333333333</v>
      </c>
      <c r="C33" s="30"/>
      <c r="D33" s="30" t="s">
        <v>211</v>
      </c>
      <c r="E33" s="30" t="s">
        <v>212</v>
      </c>
      <c r="F33" s="32">
        <v>43283</v>
      </c>
      <c r="G33" s="33" t="s">
        <v>357</v>
      </c>
      <c r="H33" s="30" t="s">
        <v>358</v>
      </c>
      <c r="I33" s="30" t="s">
        <v>359</v>
      </c>
      <c r="J33" s="30" t="s">
        <v>438</v>
      </c>
      <c r="K33" s="30" t="s">
        <v>249</v>
      </c>
      <c r="L33" s="30" t="s">
        <v>250</v>
      </c>
      <c r="M33" s="30"/>
      <c r="N33" s="30"/>
      <c r="O33" s="30"/>
      <c r="P33" s="34" t="s">
        <v>500</v>
      </c>
      <c r="Q33" s="36" t="s">
        <v>501</v>
      </c>
      <c r="R33" s="36" t="s">
        <v>502</v>
      </c>
      <c r="S33" s="30" t="s">
        <v>503</v>
      </c>
      <c r="T33" s="36">
        <v>9177025757</v>
      </c>
      <c r="U33" s="39" t="s">
        <v>504</v>
      </c>
      <c r="V33" s="36" t="s">
        <v>221</v>
      </c>
      <c r="W33" s="36" t="s">
        <v>221</v>
      </c>
      <c r="X33" s="36" t="s">
        <v>221</v>
      </c>
      <c r="Y33" s="36" t="s">
        <v>221</v>
      </c>
      <c r="Z33" s="36" t="s">
        <v>221</v>
      </c>
      <c r="AA33" s="36" t="s">
        <v>221</v>
      </c>
      <c r="AB33" s="36" t="s">
        <v>221</v>
      </c>
      <c r="AC33" s="30" t="s">
        <v>223</v>
      </c>
      <c r="AD33" s="33" t="s">
        <v>267</v>
      </c>
      <c r="AE33" s="41" t="s">
        <v>505</v>
      </c>
      <c r="AF33" s="41" t="s">
        <v>226</v>
      </c>
      <c r="AG33" s="41" t="s">
        <v>226</v>
      </c>
      <c r="AH33" s="41" t="s">
        <v>221</v>
      </c>
      <c r="AI33" s="41">
        <f>13+5+4+12+12+2+5+10</f>
        <v>63</v>
      </c>
      <c r="AJ33" s="41" t="s">
        <v>227</v>
      </c>
      <c r="AK33" s="41">
        <v>1</v>
      </c>
      <c r="AL33" s="41">
        <f>12+12+1</f>
        <v>25</v>
      </c>
      <c r="AM33" s="41">
        <v>5</v>
      </c>
      <c r="AN33" s="30" t="s">
        <v>228</v>
      </c>
      <c r="AO33" s="30" t="s">
        <v>228</v>
      </c>
      <c r="AP33" s="30" t="s">
        <v>281</v>
      </c>
      <c r="AQ33" s="30" t="s">
        <v>282</v>
      </c>
      <c r="AR33" s="30"/>
      <c r="AS33" s="30"/>
      <c r="AT33" s="30"/>
      <c r="AU33" s="30"/>
      <c r="AV33" s="30"/>
      <c r="AW33" s="30"/>
      <c r="AX33" s="30"/>
      <c r="AY33" s="30"/>
      <c r="AZ33" s="30"/>
      <c r="BA33" s="31">
        <v>0.63124999999999998</v>
      </c>
      <c r="BB33" s="30" t="s">
        <v>270</v>
      </c>
      <c r="BC33" s="31">
        <v>0.625</v>
      </c>
      <c r="BD33" s="31">
        <v>0.63888888888888895</v>
      </c>
      <c r="BE33" s="30"/>
      <c r="BF33" s="30">
        <v>2</v>
      </c>
      <c r="BG33" s="30">
        <v>2</v>
      </c>
      <c r="BH33" s="30">
        <v>2</v>
      </c>
      <c r="BI33" s="30">
        <v>2</v>
      </c>
      <c r="BJ33" s="30">
        <v>2</v>
      </c>
      <c r="BK33" s="30">
        <v>2</v>
      </c>
      <c r="BL33" s="30">
        <v>2</v>
      </c>
      <c r="BM33" s="30">
        <v>2</v>
      </c>
      <c r="BN33" s="30">
        <v>2</v>
      </c>
      <c r="BO33" s="30">
        <v>2</v>
      </c>
      <c r="BP33" s="30">
        <v>2</v>
      </c>
      <c r="BQ33" s="30">
        <v>2</v>
      </c>
      <c r="BR33" s="30">
        <v>2</v>
      </c>
      <c r="BS33" s="30">
        <v>2</v>
      </c>
      <c r="BT33" s="30">
        <v>2</v>
      </c>
      <c r="BU33" s="30"/>
      <c r="BV33" s="30" t="s">
        <v>270</v>
      </c>
      <c r="BW33" s="31">
        <v>0.64583333333333337</v>
      </c>
      <c r="BX33" s="31">
        <v>0.65277777777777779</v>
      </c>
      <c r="BY33" s="30"/>
      <c r="BZ33" s="30">
        <v>2</v>
      </c>
      <c r="CA33" s="30">
        <v>2</v>
      </c>
      <c r="CB33" s="30">
        <v>2</v>
      </c>
      <c r="CC33" s="30">
        <v>2</v>
      </c>
      <c r="CD33" s="30" t="s">
        <v>260</v>
      </c>
      <c r="CE33" s="30" t="s">
        <v>270</v>
      </c>
      <c r="CF33" s="30">
        <v>15</v>
      </c>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row>
    <row r="34" spans="1:219" ht="12.75" customHeight="1" x14ac:dyDescent="0.25">
      <c r="A34" s="36">
        <v>34</v>
      </c>
      <c r="B34" s="31">
        <v>0.60416666666666663</v>
      </c>
      <c r="C34" s="30"/>
      <c r="D34" s="30" t="s">
        <v>211</v>
      </c>
      <c r="E34" s="30" t="s">
        <v>212</v>
      </c>
      <c r="F34" s="32">
        <v>43283</v>
      </c>
      <c r="G34" s="33" t="s">
        <v>245</v>
      </c>
      <c r="H34" s="30" t="s">
        <v>246</v>
      </c>
      <c r="I34" s="30" t="s">
        <v>247</v>
      </c>
      <c r="J34" s="30" t="s">
        <v>438</v>
      </c>
      <c r="K34" s="30" t="s">
        <v>249</v>
      </c>
      <c r="L34" s="30" t="s">
        <v>250</v>
      </c>
      <c r="M34" s="32">
        <v>43286</v>
      </c>
      <c r="N34" s="32">
        <v>43292</v>
      </c>
      <c r="O34" s="30" t="s">
        <v>232</v>
      </c>
      <c r="P34" s="34" t="s">
        <v>506</v>
      </c>
      <c r="Q34" s="36" t="s">
        <v>507</v>
      </c>
      <c r="R34" s="36" t="s">
        <v>508</v>
      </c>
      <c r="S34" s="36" t="s">
        <v>507</v>
      </c>
      <c r="T34" s="36">
        <v>9489888897</v>
      </c>
      <c r="U34" s="39" t="s">
        <v>509</v>
      </c>
      <c r="V34" s="36" t="s">
        <v>221</v>
      </c>
      <c r="W34" s="36" t="s">
        <v>221</v>
      </c>
      <c r="X34" s="36" t="s">
        <v>221</v>
      </c>
      <c r="Y34" s="36" t="s">
        <v>221</v>
      </c>
      <c r="Z34" s="36" t="s">
        <v>221</v>
      </c>
      <c r="AA34" s="36" t="s">
        <v>510</v>
      </c>
      <c r="AB34" s="30">
        <v>9233688288</v>
      </c>
      <c r="AC34" s="36" t="s">
        <v>314</v>
      </c>
      <c r="AD34" s="33" t="s">
        <v>224</v>
      </c>
      <c r="AE34" s="30" t="s">
        <v>511</v>
      </c>
      <c r="AF34" s="30" t="s">
        <v>226</v>
      </c>
      <c r="AG34" s="30" t="s">
        <v>259</v>
      </c>
      <c r="AH34" s="30" t="s">
        <v>259</v>
      </c>
      <c r="AI34" s="30">
        <f>8+15</f>
        <v>23</v>
      </c>
      <c r="AJ34" s="30" t="s">
        <v>227</v>
      </c>
      <c r="AK34" s="30">
        <v>1</v>
      </c>
      <c r="AL34" s="30">
        <v>15</v>
      </c>
      <c r="AM34" s="30">
        <v>8</v>
      </c>
      <c r="AN34" s="30" t="s">
        <v>432</v>
      </c>
      <c r="AO34" s="30" t="s">
        <v>433</v>
      </c>
      <c r="AP34" s="33" t="s">
        <v>434</v>
      </c>
      <c r="AQ34" s="33" t="s">
        <v>435</v>
      </c>
      <c r="AR34" s="30" t="s">
        <v>436</v>
      </c>
      <c r="AS34" s="30"/>
      <c r="AT34" s="30"/>
      <c r="AU34" s="30"/>
      <c r="AV34" s="30"/>
      <c r="AW34" s="30"/>
      <c r="AX34" s="30"/>
      <c r="AY34" s="30"/>
      <c r="AZ34" s="30"/>
      <c r="BA34" s="31">
        <v>0.63472222222222219</v>
      </c>
      <c r="BB34" s="30" t="s">
        <v>232</v>
      </c>
      <c r="BC34" s="31">
        <v>0.49583333333333335</v>
      </c>
      <c r="BD34" s="31">
        <v>0.50555555555555554</v>
      </c>
      <c r="BE34" s="30"/>
      <c r="BF34" s="30">
        <v>2</v>
      </c>
      <c r="BG34" s="30">
        <v>2</v>
      </c>
      <c r="BH34" s="30">
        <v>2</v>
      </c>
      <c r="BI34" s="30">
        <v>2</v>
      </c>
      <c r="BJ34" s="30">
        <v>2</v>
      </c>
      <c r="BK34" s="30">
        <v>2</v>
      </c>
      <c r="BL34" s="30">
        <v>2</v>
      </c>
      <c r="BM34" s="30">
        <v>2</v>
      </c>
      <c r="BN34" s="30">
        <v>2</v>
      </c>
      <c r="BO34" s="30">
        <v>2</v>
      </c>
      <c r="BP34" s="30">
        <v>2</v>
      </c>
      <c r="BQ34" s="30">
        <v>2</v>
      </c>
      <c r="BR34" s="30">
        <v>2</v>
      </c>
      <c r="BS34" s="30">
        <v>2</v>
      </c>
      <c r="BT34" s="30">
        <v>2</v>
      </c>
      <c r="BU34" s="30">
        <v>2</v>
      </c>
      <c r="BV34" s="30" t="s">
        <v>232</v>
      </c>
      <c r="BW34" s="31">
        <v>0.50555555555555554</v>
      </c>
      <c r="BX34" s="31">
        <v>0.51111111111111118</v>
      </c>
      <c r="BY34" s="30"/>
      <c r="BZ34" s="30">
        <v>2</v>
      </c>
      <c r="CA34" s="30">
        <v>2</v>
      </c>
      <c r="CB34" s="30">
        <v>2</v>
      </c>
      <c r="CC34" s="30">
        <v>2</v>
      </c>
      <c r="CD34" s="30" t="s">
        <v>260</v>
      </c>
      <c r="CE34" s="30" t="s">
        <v>232</v>
      </c>
      <c r="CF34" s="30">
        <v>15</v>
      </c>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row>
    <row r="35" spans="1:219" ht="12.75" customHeight="1" x14ac:dyDescent="0.25">
      <c r="A35" s="36">
        <v>35</v>
      </c>
      <c r="B35" s="31">
        <v>0.6069444444444444</v>
      </c>
      <c r="C35" s="30"/>
      <c r="D35" s="30" t="s">
        <v>211</v>
      </c>
      <c r="E35" s="30" t="s">
        <v>212</v>
      </c>
      <c r="F35" s="32">
        <v>43283</v>
      </c>
      <c r="G35" s="33" t="s">
        <v>245</v>
      </c>
      <c r="H35" s="30" t="s">
        <v>246</v>
      </c>
      <c r="I35" s="30" t="s">
        <v>247</v>
      </c>
      <c r="J35" s="30" t="s">
        <v>306</v>
      </c>
      <c r="K35" s="30" t="s">
        <v>307</v>
      </c>
      <c r="L35" s="30" t="s">
        <v>250</v>
      </c>
      <c r="M35" s="32">
        <v>43283</v>
      </c>
      <c r="N35" s="32">
        <v>43306</v>
      </c>
      <c r="O35" s="30" t="s">
        <v>232</v>
      </c>
      <c r="P35" s="34" t="s">
        <v>512</v>
      </c>
      <c r="Q35" s="36" t="s">
        <v>513</v>
      </c>
      <c r="R35" s="36" t="s">
        <v>514</v>
      </c>
      <c r="S35" s="30" t="s">
        <v>515</v>
      </c>
      <c r="T35" s="36">
        <v>953864230</v>
      </c>
      <c r="U35" s="39" t="s">
        <v>516</v>
      </c>
      <c r="V35" s="36" t="s">
        <v>221</v>
      </c>
      <c r="W35" s="36" t="s">
        <v>221</v>
      </c>
      <c r="X35" s="36" t="s">
        <v>221</v>
      </c>
      <c r="Y35" s="36" t="s">
        <v>221</v>
      </c>
      <c r="Z35" s="36" t="s">
        <v>221</v>
      </c>
      <c r="AA35" s="36" t="s">
        <v>517</v>
      </c>
      <c r="AB35" s="30">
        <v>9169684991</v>
      </c>
      <c r="AC35" s="36" t="s">
        <v>314</v>
      </c>
      <c r="AD35" s="33" t="s">
        <v>224</v>
      </c>
      <c r="AE35" s="36" t="s">
        <v>518</v>
      </c>
      <c r="AF35" s="36" t="s">
        <v>259</v>
      </c>
      <c r="AG35" s="36" t="s">
        <v>221</v>
      </c>
      <c r="AH35" s="36" t="s">
        <v>221</v>
      </c>
      <c r="AI35" s="30">
        <v>10</v>
      </c>
      <c r="AJ35" s="36" t="s">
        <v>227</v>
      </c>
      <c r="AK35" s="30">
        <v>1</v>
      </c>
      <c r="AL35" s="30">
        <v>10</v>
      </c>
      <c r="AM35" s="30">
        <v>0</v>
      </c>
      <c r="AN35" s="30" t="s">
        <v>228</v>
      </c>
      <c r="AO35" s="30" t="s">
        <v>228</v>
      </c>
      <c r="AP35" s="30" t="s">
        <v>229</v>
      </c>
      <c r="AQ35" s="30" t="s">
        <v>229</v>
      </c>
      <c r="AR35" s="30"/>
      <c r="AS35" s="30" t="s">
        <v>519</v>
      </c>
      <c r="AT35" s="30">
        <v>252933</v>
      </c>
      <c r="AU35" s="30" t="s">
        <v>231</v>
      </c>
      <c r="AV35" s="30"/>
      <c r="AW35" s="30"/>
      <c r="AX35" s="30"/>
      <c r="AY35" s="30"/>
      <c r="AZ35" s="30"/>
      <c r="BA35" s="31">
        <v>0.63541666666666663</v>
      </c>
      <c r="BB35" s="30" t="s">
        <v>232</v>
      </c>
      <c r="BC35" s="31">
        <v>0.70138888888888884</v>
      </c>
      <c r="BD35" s="31">
        <v>0.7104166666666667</v>
      </c>
      <c r="BE35" s="30"/>
      <c r="BF35" s="30">
        <v>2</v>
      </c>
      <c r="BG35" s="30">
        <v>2</v>
      </c>
      <c r="BH35" s="30">
        <v>2</v>
      </c>
      <c r="BI35" s="30">
        <v>2</v>
      </c>
      <c r="BJ35" s="30">
        <v>2</v>
      </c>
      <c r="BK35" s="30">
        <v>2</v>
      </c>
      <c r="BL35" s="30">
        <v>2</v>
      </c>
      <c r="BM35" s="30">
        <v>2</v>
      </c>
      <c r="BN35" s="30">
        <v>2</v>
      </c>
      <c r="BO35" s="30">
        <v>2</v>
      </c>
      <c r="BP35" s="30">
        <v>2</v>
      </c>
      <c r="BQ35" s="30">
        <v>2</v>
      </c>
      <c r="BR35" s="30">
        <v>2</v>
      </c>
      <c r="BS35" s="30">
        <v>2</v>
      </c>
      <c r="BT35" s="30">
        <v>2</v>
      </c>
      <c r="BU35" s="30"/>
      <c r="BV35" s="30" t="s">
        <v>232</v>
      </c>
      <c r="BW35" s="31">
        <v>0.7104166666666667</v>
      </c>
      <c r="BX35" s="31">
        <v>0.71527777777777779</v>
      </c>
      <c r="BY35" s="30"/>
      <c r="BZ35" s="30">
        <v>2</v>
      </c>
      <c r="CA35" s="30">
        <v>2</v>
      </c>
      <c r="CB35" s="30">
        <v>2</v>
      </c>
      <c r="CC35" s="30">
        <v>2</v>
      </c>
      <c r="CD35" s="30" t="s">
        <v>260</v>
      </c>
      <c r="CE35" s="30" t="s">
        <v>232</v>
      </c>
      <c r="CF35" s="30">
        <v>15</v>
      </c>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row>
    <row r="36" spans="1:219" ht="12.75" customHeight="1" x14ac:dyDescent="0.25">
      <c r="A36" s="36">
        <v>36</v>
      </c>
      <c r="B36" s="31">
        <v>0.60972222222222217</v>
      </c>
      <c r="C36" s="30"/>
      <c r="D36" s="30" t="s">
        <v>211</v>
      </c>
      <c r="E36" s="30" t="s">
        <v>212</v>
      </c>
      <c r="F36" s="32">
        <v>43283</v>
      </c>
      <c r="G36" s="33" t="s">
        <v>213</v>
      </c>
      <c r="H36" s="30" t="s">
        <v>233</v>
      </c>
      <c r="I36" s="30" t="s">
        <v>520</v>
      </c>
      <c r="J36" s="30"/>
      <c r="K36" s="30"/>
      <c r="L36" s="30"/>
      <c r="M36" s="30"/>
      <c r="N36" s="30"/>
      <c r="O36" s="30"/>
      <c r="P36" s="34" t="s">
        <v>521</v>
      </c>
      <c r="Q36" s="36" t="s">
        <v>522</v>
      </c>
      <c r="R36" s="36" t="s">
        <v>523</v>
      </c>
      <c r="S36" s="36" t="s">
        <v>221</v>
      </c>
      <c r="T36" s="36">
        <v>9350826089</v>
      </c>
      <c r="U36" s="39" t="s">
        <v>524</v>
      </c>
      <c r="V36" s="36" t="s">
        <v>221</v>
      </c>
      <c r="W36" s="36" t="s">
        <v>221</v>
      </c>
      <c r="X36" s="36" t="s">
        <v>221</v>
      </c>
      <c r="Y36" s="36" t="s">
        <v>221</v>
      </c>
      <c r="Z36" s="36" t="s">
        <v>221</v>
      </c>
      <c r="AA36" s="36" t="s">
        <v>525</v>
      </c>
      <c r="AB36" s="30">
        <v>9508794851</v>
      </c>
      <c r="AC36" s="36" t="s">
        <v>314</v>
      </c>
      <c r="AD36" s="33" t="s">
        <v>333</v>
      </c>
      <c r="AE36" s="36" t="s">
        <v>526</v>
      </c>
      <c r="AF36" s="36" t="s">
        <v>259</v>
      </c>
      <c r="AG36" s="36" t="s">
        <v>221</v>
      </c>
      <c r="AH36" s="36" t="s">
        <v>221</v>
      </c>
      <c r="AI36" s="30">
        <f>6+1</f>
        <v>7</v>
      </c>
      <c r="AJ36" s="36" t="s">
        <v>227</v>
      </c>
      <c r="AK36" s="30">
        <v>1</v>
      </c>
      <c r="AL36" s="30">
        <v>1</v>
      </c>
      <c r="AM36" s="30">
        <v>6</v>
      </c>
      <c r="AN36" s="30" t="s">
        <v>228</v>
      </c>
      <c r="AO36" s="30" t="s">
        <v>228</v>
      </c>
      <c r="AP36" s="30" t="s">
        <v>281</v>
      </c>
      <c r="AQ36" s="30" t="s">
        <v>282</v>
      </c>
      <c r="AR36" s="30"/>
      <c r="AS36" s="30"/>
      <c r="AT36" s="30"/>
      <c r="AU36" s="30"/>
      <c r="AV36" s="30"/>
      <c r="AW36" s="30"/>
      <c r="AX36" s="30"/>
      <c r="AY36" s="30"/>
      <c r="AZ36" s="30"/>
      <c r="BA36" s="31">
        <v>0.64097222222222217</v>
      </c>
      <c r="BB36" s="30" t="s">
        <v>232</v>
      </c>
      <c r="BC36" s="31">
        <v>0.67638888888888893</v>
      </c>
      <c r="BD36" s="31">
        <v>0.68333333333333324</v>
      </c>
      <c r="BE36" s="30"/>
      <c r="BF36" s="30">
        <v>2</v>
      </c>
      <c r="BG36" s="30">
        <v>2</v>
      </c>
      <c r="BH36" s="30">
        <v>2</v>
      </c>
      <c r="BI36" s="30">
        <v>2</v>
      </c>
      <c r="BJ36" s="30">
        <v>2</v>
      </c>
      <c r="BK36" s="30">
        <v>2</v>
      </c>
      <c r="BL36" s="30">
        <v>2</v>
      </c>
      <c r="BM36" s="30">
        <v>2</v>
      </c>
      <c r="BN36" s="30">
        <v>2</v>
      </c>
      <c r="BO36" s="30">
        <v>2</v>
      </c>
      <c r="BP36" s="30">
        <v>2</v>
      </c>
      <c r="BQ36" s="30">
        <v>2</v>
      </c>
      <c r="BR36" s="30">
        <v>2</v>
      </c>
      <c r="BS36" s="30">
        <v>2</v>
      </c>
      <c r="BT36" s="30">
        <v>2</v>
      </c>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row>
    <row r="37" spans="1:219" ht="12.75" customHeight="1" x14ac:dyDescent="0.25">
      <c r="A37" s="36">
        <v>37</v>
      </c>
      <c r="B37" s="31">
        <v>0.61249999999999993</v>
      </c>
      <c r="C37" s="30"/>
      <c r="D37" s="30" t="s">
        <v>211</v>
      </c>
      <c r="E37" s="30" t="s">
        <v>212</v>
      </c>
      <c r="F37" s="32">
        <v>43283</v>
      </c>
      <c r="G37" s="33" t="s">
        <v>245</v>
      </c>
      <c r="H37" s="30" t="s">
        <v>246</v>
      </c>
      <c r="I37" s="30" t="s">
        <v>247</v>
      </c>
      <c r="J37" s="30" t="s">
        <v>306</v>
      </c>
      <c r="K37" s="30" t="s">
        <v>307</v>
      </c>
      <c r="L37" s="30" t="s">
        <v>250</v>
      </c>
      <c r="M37" s="32">
        <v>43283</v>
      </c>
      <c r="N37" s="32">
        <v>43306</v>
      </c>
      <c r="O37" s="30" t="s">
        <v>232</v>
      </c>
      <c r="P37" s="34" t="s">
        <v>527</v>
      </c>
      <c r="Q37" s="36" t="s">
        <v>528</v>
      </c>
      <c r="R37" s="36" t="s">
        <v>529</v>
      </c>
      <c r="S37" s="30" t="s">
        <v>530</v>
      </c>
      <c r="T37" s="36">
        <v>9297970013</v>
      </c>
      <c r="U37" s="39" t="s">
        <v>531</v>
      </c>
      <c r="V37" s="36" t="s">
        <v>221</v>
      </c>
      <c r="W37" s="36" t="s">
        <v>221</v>
      </c>
      <c r="X37" s="36" t="s">
        <v>221</v>
      </c>
      <c r="Y37" s="36" t="s">
        <v>221</v>
      </c>
      <c r="Z37" s="36" t="s">
        <v>221</v>
      </c>
      <c r="AA37" s="36" t="s">
        <v>532</v>
      </c>
      <c r="AB37" s="30">
        <v>9337340907</v>
      </c>
      <c r="AC37" s="30" t="s">
        <v>223</v>
      </c>
      <c r="AD37" s="33" t="s">
        <v>224</v>
      </c>
      <c r="AE37" s="30" t="s">
        <v>533</v>
      </c>
      <c r="AF37" s="30" t="s">
        <v>534</v>
      </c>
      <c r="AG37" s="30" t="s">
        <v>226</v>
      </c>
      <c r="AH37" s="36" t="s">
        <v>221</v>
      </c>
      <c r="AI37" s="30">
        <f>6+12</f>
        <v>18</v>
      </c>
      <c r="AJ37" s="30" t="s">
        <v>227</v>
      </c>
      <c r="AK37" s="30">
        <v>1</v>
      </c>
      <c r="AL37" s="30">
        <v>12</v>
      </c>
      <c r="AM37" s="30">
        <v>6</v>
      </c>
      <c r="AN37" s="30" t="s">
        <v>228</v>
      </c>
      <c r="AO37" s="30" t="s">
        <v>228</v>
      </c>
      <c r="AP37" s="30" t="s">
        <v>229</v>
      </c>
      <c r="AQ37" s="30" t="s">
        <v>229</v>
      </c>
      <c r="AR37" s="30"/>
      <c r="AS37" s="30" t="s">
        <v>535</v>
      </c>
      <c r="AT37" s="30">
        <v>251145</v>
      </c>
      <c r="AU37" s="30" t="s">
        <v>231</v>
      </c>
      <c r="AV37" s="30"/>
      <c r="AW37" s="30"/>
      <c r="AX37" s="30"/>
      <c r="AY37" s="30"/>
      <c r="AZ37" s="30"/>
      <c r="BA37" s="31">
        <v>0.65972222222222221</v>
      </c>
      <c r="BB37" s="30" t="s">
        <v>270</v>
      </c>
      <c r="BC37" s="31">
        <v>0.67638888888888893</v>
      </c>
      <c r="BD37" s="31">
        <v>0.68333333333333324</v>
      </c>
      <c r="BE37" s="30"/>
      <c r="BF37" s="30">
        <v>2</v>
      </c>
      <c r="BG37" s="30">
        <v>2</v>
      </c>
      <c r="BH37" s="30">
        <v>2</v>
      </c>
      <c r="BI37" s="30">
        <v>2</v>
      </c>
      <c r="BJ37" s="30">
        <v>2</v>
      </c>
      <c r="BK37" s="30">
        <v>2</v>
      </c>
      <c r="BL37" s="30">
        <v>2</v>
      </c>
      <c r="BM37" s="30">
        <v>2</v>
      </c>
      <c r="BN37" s="30">
        <v>2</v>
      </c>
      <c r="BO37" s="30">
        <v>2</v>
      </c>
      <c r="BP37" s="30">
        <v>2</v>
      </c>
      <c r="BQ37" s="30">
        <v>2</v>
      </c>
      <c r="BR37" s="30">
        <v>2</v>
      </c>
      <c r="BS37" s="30">
        <v>2</v>
      </c>
      <c r="BT37" s="30">
        <v>2</v>
      </c>
      <c r="BU37" s="30"/>
      <c r="BV37" s="30" t="s">
        <v>270</v>
      </c>
      <c r="BW37" s="31">
        <v>0.68333333333333324</v>
      </c>
      <c r="BX37" s="31">
        <v>0.6875</v>
      </c>
      <c r="BY37" s="30"/>
      <c r="BZ37" s="30">
        <v>2</v>
      </c>
      <c r="CA37" s="30">
        <v>2</v>
      </c>
      <c r="CB37" s="30">
        <v>2</v>
      </c>
      <c r="CC37" s="30">
        <v>2</v>
      </c>
      <c r="CD37" s="30" t="s">
        <v>260</v>
      </c>
      <c r="CE37" s="30" t="s">
        <v>270</v>
      </c>
      <c r="CF37" s="30">
        <v>15</v>
      </c>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row>
    <row r="38" spans="1:219" ht="12.75" customHeight="1" x14ac:dyDescent="0.25">
      <c r="A38" s="36">
        <v>38</v>
      </c>
      <c r="B38" s="31">
        <v>0.61597222222222225</v>
      </c>
      <c r="C38" s="30"/>
      <c r="D38" s="30" t="s">
        <v>211</v>
      </c>
      <c r="E38" s="30" t="s">
        <v>212</v>
      </c>
      <c r="F38" s="32">
        <v>43283</v>
      </c>
      <c r="G38" s="33" t="s">
        <v>245</v>
      </c>
      <c r="H38" s="30" t="s">
        <v>246</v>
      </c>
      <c r="I38" s="30" t="s">
        <v>247</v>
      </c>
      <c r="J38" s="30" t="s">
        <v>306</v>
      </c>
      <c r="K38" s="30" t="s">
        <v>536</v>
      </c>
      <c r="L38" s="30" t="s">
        <v>250</v>
      </c>
      <c r="M38" s="32">
        <v>43290</v>
      </c>
      <c r="N38" s="32">
        <v>43313</v>
      </c>
      <c r="O38" s="30" t="s">
        <v>232</v>
      </c>
      <c r="P38" s="34" t="s">
        <v>537</v>
      </c>
      <c r="Q38" s="36" t="s">
        <v>538</v>
      </c>
      <c r="R38" s="36" t="s">
        <v>539</v>
      </c>
      <c r="S38" s="36" t="s">
        <v>540</v>
      </c>
      <c r="T38" s="36">
        <v>9264680600</v>
      </c>
      <c r="U38" s="39" t="s">
        <v>541</v>
      </c>
      <c r="V38" s="36" t="s">
        <v>221</v>
      </c>
      <c r="W38" s="36" t="s">
        <v>221</v>
      </c>
      <c r="X38" s="36" t="s">
        <v>221</v>
      </c>
      <c r="Y38" s="36" t="s">
        <v>221</v>
      </c>
      <c r="Z38" s="36" t="s">
        <v>221</v>
      </c>
      <c r="AA38" s="36" t="s">
        <v>542</v>
      </c>
      <c r="AB38" s="30">
        <v>9778014771</v>
      </c>
      <c r="AC38" s="30" t="s">
        <v>223</v>
      </c>
      <c r="AD38" s="33" t="s">
        <v>267</v>
      </c>
      <c r="AE38" s="30" t="s">
        <v>543</v>
      </c>
      <c r="AF38" s="30" t="s">
        <v>534</v>
      </c>
      <c r="AG38" s="30" t="s">
        <v>534</v>
      </c>
      <c r="AH38" s="30" t="s">
        <v>221</v>
      </c>
      <c r="AI38" s="30">
        <f>3+4+7+12</f>
        <v>26</v>
      </c>
      <c r="AJ38" s="30" t="s">
        <v>227</v>
      </c>
      <c r="AK38" s="30">
        <v>2</v>
      </c>
      <c r="AL38" s="30">
        <v>12</v>
      </c>
      <c r="AM38" s="30">
        <v>7</v>
      </c>
      <c r="AN38" s="30" t="s">
        <v>432</v>
      </c>
      <c r="AO38" s="30" t="s">
        <v>433</v>
      </c>
      <c r="AP38" s="33" t="s">
        <v>434</v>
      </c>
      <c r="AQ38" s="33" t="s">
        <v>435</v>
      </c>
      <c r="AR38" s="30" t="s">
        <v>544</v>
      </c>
      <c r="AS38" s="30"/>
      <c r="AT38" s="30"/>
      <c r="AU38" s="30"/>
      <c r="AV38" s="30"/>
      <c r="AW38" s="30"/>
      <c r="AX38" s="30"/>
      <c r="AY38" s="30"/>
      <c r="AZ38" s="30"/>
      <c r="BA38" s="31">
        <v>0.63888888888888895</v>
      </c>
      <c r="BB38" s="30" t="s">
        <v>545</v>
      </c>
      <c r="BC38" s="31">
        <v>0.53819444444444442</v>
      </c>
      <c r="BD38" s="31">
        <v>0.54861111111111105</v>
      </c>
      <c r="BE38" s="30"/>
      <c r="BF38" s="30">
        <v>2</v>
      </c>
      <c r="BG38" s="30">
        <v>2</v>
      </c>
      <c r="BH38" s="30">
        <v>2</v>
      </c>
      <c r="BI38" s="30">
        <v>2</v>
      </c>
      <c r="BJ38" s="30">
        <v>2</v>
      </c>
      <c r="BK38" s="30">
        <v>2</v>
      </c>
      <c r="BL38" s="30">
        <v>2</v>
      </c>
      <c r="BM38" s="30">
        <v>2</v>
      </c>
      <c r="BN38" s="30">
        <v>2</v>
      </c>
      <c r="BO38" s="30">
        <v>2</v>
      </c>
      <c r="BP38" s="30">
        <v>2</v>
      </c>
      <c r="BQ38" s="30">
        <v>2</v>
      </c>
      <c r="BR38" s="30">
        <v>2</v>
      </c>
      <c r="BS38" s="30">
        <v>2</v>
      </c>
      <c r="BT38" s="30">
        <v>2</v>
      </c>
      <c r="BU38" s="30"/>
      <c r="BV38" s="30" t="s">
        <v>270</v>
      </c>
      <c r="BW38" s="31">
        <v>0.68333333333333324</v>
      </c>
      <c r="BX38" s="31">
        <v>0.6875</v>
      </c>
      <c r="BY38" s="30"/>
      <c r="BZ38" s="30">
        <v>2</v>
      </c>
      <c r="CA38" s="30">
        <v>2</v>
      </c>
      <c r="CB38" s="30">
        <v>2</v>
      </c>
      <c r="CC38" s="30">
        <v>2</v>
      </c>
      <c r="CD38" s="30" t="s">
        <v>260</v>
      </c>
      <c r="CE38" s="30" t="s">
        <v>270</v>
      </c>
      <c r="CF38" s="30">
        <v>15</v>
      </c>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row>
    <row r="39" spans="1:219" ht="12.75" customHeight="1" x14ac:dyDescent="0.25">
      <c r="A39" s="36">
        <v>39</v>
      </c>
      <c r="B39" s="31">
        <v>0.62708333333333333</v>
      </c>
      <c r="C39" s="30"/>
      <c r="D39" s="30" t="s">
        <v>211</v>
      </c>
      <c r="E39" s="30" t="s">
        <v>212</v>
      </c>
      <c r="F39" s="32">
        <v>43283</v>
      </c>
      <c r="G39" s="33" t="s">
        <v>245</v>
      </c>
      <c r="H39" s="30" t="s">
        <v>246</v>
      </c>
      <c r="I39" s="30" t="s">
        <v>247</v>
      </c>
      <c r="J39" s="30" t="s">
        <v>438</v>
      </c>
      <c r="K39" s="30" t="s">
        <v>249</v>
      </c>
      <c r="L39" s="30" t="s">
        <v>250</v>
      </c>
      <c r="M39" s="32">
        <v>43283</v>
      </c>
      <c r="N39" s="32" t="s">
        <v>326</v>
      </c>
      <c r="O39" s="30" t="s">
        <v>232</v>
      </c>
      <c r="P39" s="34" t="s">
        <v>546</v>
      </c>
      <c r="Q39" s="36" t="s">
        <v>547</v>
      </c>
      <c r="R39" s="36" t="s">
        <v>548</v>
      </c>
      <c r="S39" s="30" t="s">
        <v>549</v>
      </c>
      <c r="T39" s="36">
        <v>9263056804</v>
      </c>
      <c r="U39" s="39" t="s">
        <v>550</v>
      </c>
      <c r="V39" s="36" t="s">
        <v>221</v>
      </c>
      <c r="W39" s="36" t="s">
        <v>221</v>
      </c>
      <c r="X39" s="36" t="s">
        <v>221</v>
      </c>
      <c r="Y39" s="36" t="s">
        <v>221</v>
      </c>
      <c r="Z39" s="36" t="s">
        <v>221</v>
      </c>
      <c r="AA39" s="36" t="s">
        <v>551</v>
      </c>
      <c r="AB39" s="30">
        <v>9287986152</v>
      </c>
      <c r="AC39" s="30" t="s">
        <v>223</v>
      </c>
      <c r="AD39" s="33" t="s">
        <v>552</v>
      </c>
      <c r="AE39" s="30" t="s">
        <v>553</v>
      </c>
      <c r="AF39" s="30" t="s">
        <v>259</v>
      </c>
      <c r="AG39" s="30" t="s">
        <v>490</v>
      </c>
      <c r="AH39" s="30" t="s">
        <v>221</v>
      </c>
      <c r="AI39" s="30">
        <f>6+2+10+5+8</f>
        <v>31</v>
      </c>
      <c r="AJ39" s="30" t="s">
        <v>227</v>
      </c>
      <c r="AK39" s="30">
        <v>1</v>
      </c>
      <c r="AL39" s="30">
        <v>6</v>
      </c>
      <c r="AM39" s="30">
        <v>2</v>
      </c>
      <c r="AN39" s="30" t="s">
        <v>228</v>
      </c>
      <c r="AO39" s="30" t="s">
        <v>228</v>
      </c>
      <c r="AP39" s="30" t="s">
        <v>281</v>
      </c>
      <c r="AQ39" s="30" t="s">
        <v>282</v>
      </c>
      <c r="AR39" s="30"/>
      <c r="AS39" s="30"/>
      <c r="AT39" s="30"/>
      <c r="AU39" s="30"/>
      <c r="AV39" s="30"/>
      <c r="AW39" s="30"/>
      <c r="AX39" s="30"/>
      <c r="AY39" s="30"/>
      <c r="AZ39" s="30"/>
      <c r="BA39" s="31">
        <v>0.61736111111111114</v>
      </c>
      <c r="BB39" s="30" t="s">
        <v>244</v>
      </c>
      <c r="BC39" s="31">
        <v>0.78472222222222221</v>
      </c>
      <c r="BD39" s="31">
        <v>0.79861111111111116</v>
      </c>
      <c r="BE39" s="30"/>
      <c r="BF39" s="30">
        <v>2</v>
      </c>
      <c r="BG39" s="30">
        <v>2</v>
      </c>
      <c r="BH39" s="30">
        <v>2</v>
      </c>
      <c r="BI39" s="30">
        <v>2</v>
      </c>
      <c r="BJ39" s="30">
        <v>2</v>
      </c>
      <c r="BK39" s="30">
        <v>2</v>
      </c>
      <c r="BL39" s="30">
        <v>2</v>
      </c>
      <c r="BM39" s="30">
        <v>2</v>
      </c>
      <c r="BN39" s="30">
        <v>2</v>
      </c>
      <c r="BO39" s="30">
        <v>2</v>
      </c>
      <c r="BP39" s="30">
        <v>2</v>
      </c>
      <c r="BQ39" s="30">
        <v>2</v>
      </c>
      <c r="BR39" s="30">
        <v>2</v>
      </c>
      <c r="BS39" s="30">
        <v>2</v>
      </c>
      <c r="BT39" s="30">
        <v>2</v>
      </c>
      <c r="BU39" s="30"/>
      <c r="BV39" s="30" t="s">
        <v>244</v>
      </c>
      <c r="BW39" s="31">
        <v>0.79166666666666663</v>
      </c>
      <c r="BX39" s="31">
        <v>0.80208333333333337</v>
      </c>
      <c r="BY39" s="30"/>
      <c r="BZ39" s="30">
        <v>2</v>
      </c>
      <c r="CA39" s="30">
        <v>2</v>
      </c>
      <c r="CB39" s="30">
        <v>2</v>
      </c>
      <c r="CC39" s="30">
        <v>2</v>
      </c>
      <c r="CD39" s="30" t="s">
        <v>260</v>
      </c>
      <c r="CE39" s="30" t="s">
        <v>244</v>
      </c>
      <c r="CF39" s="30">
        <v>15</v>
      </c>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row>
    <row r="40" spans="1:219" ht="12.75" customHeight="1" x14ac:dyDescent="0.25">
      <c r="A40" s="36">
        <v>40</v>
      </c>
      <c r="B40" s="31">
        <v>0.62916666666666665</v>
      </c>
      <c r="C40" s="30"/>
      <c r="D40" s="30" t="s">
        <v>211</v>
      </c>
      <c r="E40" s="30" t="s">
        <v>212</v>
      </c>
      <c r="F40" s="32">
        <v>43283</v>
      </c>
      <c r="G40" s="33" t="s">
        <v>245</v>
      </c>
      <c r="H40" s="30" t="s">
        <v>246</v>
      </c>
      <c r="I40" s="30" t="s">
        <v>247</v>
      </c>
      <c r="J40" s="30" t="s">
        <v>438</v>
      </c>
      <c r="K40" s="30" t="s">
        <v>554</v>
      </c>
      <c r="L40" s="30" t="s">
        <v>250</v>
      </c>
      <c r="M40" s="32">
        <v>43283</v>
      </c>
      <c r="N40" s="32">
        <v>43285</v>
      </c>
      <c r="O40" s="30" t="s">
        <v>232</v>
      </c>
      <c r="P40" s="34" t="s">
        <v>555</v>
      </c>
      <c r="Q40" s="36" t="s">
        <v>556</v>
      </c>
      <c r="R40" s="36" t="s">
        <v>557</v>
      </c>
      <c r="S40" s="36" t="s">
        <v>558</v>
      </c>
      <c r="T40" s="36">
        <v>9166937023</v>
      </c>
      <c r="U40" s="39" t="s">
        <v>559</v>
      </c>
      <c r="V40" s="36" t="s">
        <v>221</v>
      </c>
      <c r="W40" s="36" t="s">
        <v>221</v>
      </c>
      <c r="X40" s="36" t="s">
        <v>221</v>
      </c>
      <c r="Y40" s="36" t="s">
        <v>221</v>
      </c>
      <c r="Z40" s="36" t="s">
        <v>221</v>
      </c>
      <c r="AA40" s="36" t="s">
        <v>560</v>
      </c>
      <c r="AB40" s="30">
        <v>9497360924</v>
      </c>
      <c r="AC40" s="36" t="s">
        <v>314</v>
      </c>
      <c r="AD40" s="33" t="s">
        <v>224</v>
      </c>
      <c r="AE40" s="36" t="s">
        <v>561</v>
      </c>
      <c r="AF40" s="36" t="s">
        <v>259</v>
      </c>
      <c r="AG40" s="36" t="s">
        <v>259</v>
      </c>
      <c r="AH40" s="36" t="s">
        <v>221</v>
      </c>
      <c r="AI40" s="30">
        <f>4+8</f>
        <v>12</v>
      </c>
      <c r="AJ40" s="36" t="s">
        <v>227</v>
      </c>
      <c r="AK40" s="30">
        <v>1</v>
      </c>
      <c r="AL40" s="30">
        <v>8</v>
      </c>
      <c r="AM40" s="30">
        <v>4</v>
      </c>
      <c r="AN40" s="30" t="s">
        <v>228</v>
      </c>
      <c r="AO40" s="30" t="s">
        <v>228</v>
      </c>
      <c r="AP40" s="30" t="s">
        <v>281</v>
      </c>
      <c r="AQ40" s="30" t="s">
        <v>282</v>
      </c>
      <c r="AR40" s="30"/>
      <c r="AS40" s="30"/>
      <c r="AT40" s="30"/>
      <c r="AU40" s="30"/>
      <c r="AV40" s="30"/>
      <c r="AW40" s="30"/>
      <c r="AX40" s="30"/>
      <c r="AY40" s="30"/>
      <c r="AZ40" s="30"/>
      <c r="BA40" s="31">
        <v>0.66805555555555562</v>
      </c>
      <c r="BB40" s="30" t="s">
        <v>492</v>
      </c>
      <c r="BC40" s="31">
        <v>0.84375</v>
      </c>
      <c r="BD40" s="31">
        <v>0.86805555555555547</v>
      </c>
      <c r="BE40" s="30"/>
      <c r="BF40" s="30">
        <v>2</v>
      </c>
      <c r="BG40" s="30">
        <v>2</v>
      </c>
      <c r="BH40" s="30">
        <v>2</v>
      </c>
      <c r="BI40" s="30">
        <v>2</v>
      </c>
      <c r="BJ40" s="30">
        <v>2</v>
      </c>
      <c r="BK40" s="30">
        <v>2</v>
      </c>
      <c r="BL40" s="30">
        <v>2</v>
      </c>
      <c r="BM40" s="30">
        <v>2</v>
      </c>
      <c r="BN40" s="30">
        <v>2</v>
      </c>
      <c r="BO40" s="30">
        <v>2</v>
      </c>
      <c r="BP40" s="30">
        <v>2</v>
      </c>
      <c r="BQ40" s="30">
        <v>2</v>
      </c>
      <c r="BR40" s="30">
        <v>2</v>
      </c>
      <c r="BS40" s="30">
        <v>2</v>
      </c>
      <c r="BT40" s="30">
        <v>2</v>
      </c>
      <c r="BU40" s="30"/>
      <c r="BV40" s="30" t="s">
        <v>492</v>
      </c>
      <c r="BW40" s="37">
        <v>0.86805555555555547</v>
      </c>
      <c r="BX40" s="31">
        <v>0.88055555555555554</v>
      </c>
      <c r="BY40" s="30"/>
      <c r="BZ40" s="30">
        <v>2</v>
      </c>
      <c r="CA40" s="30">
        <v>2</v>
      </c>
      <c r="CB40" s="30">
        <v>2</v>
      </c>
      <c r="CC40" s="30">
        <v>2</v>
      </c>
      <c r="CD40" s="30" t="s">
        <v>260</v>
      </c>
      <c r="CE40" s="30" t="s">
        <v>492</v>
      </c>
      <c r="CF40" s="30">
        <v>15</v>
      </c>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row>
    <row r="41" spans="1:219" ht="12.75" customHeight="1" x14ac:dyDescent="0.25">
      <c r="A41" s="36">
        <v>41</v>
      </c>
      <c r="B41" s="31">
        <v>0.62916666666666665</v>
      </c>
      <c r="C41" s="30"/>
      <c r="D41" s="30" t="s">
        <v>211</v>
      </c>
      <c r="E41" s="30" t="s">
        <v>212</v>
      </c>
      <c r="F41" s="32">
        <v>43283</v>
      </c>
      <c r="G41" s="33" t="s">
        <v>213</v>
      </c>
      <c r="H41" s="30" t="s">
        <v>233</v>
      </c>
      <c r="I41" s="30" t="s">
        <v>283</v>
      </c>
      <c r="J41" s="30"/>
      <c r="K41" s="30"/>
      <c r="L41" s="30"/>
      <c r="M41" s="30"/>
      <c r="N41" s="30">
        <v>0</v>
      </c>
      <c r="O41" s="30"/>
      <c r="P41" s="34" t="s">
        <v>562</v>
      </c>
      <c r="Q41" s="36" t="s">
        <v>563</v>
      </c>
      <c r="R41" s="36" t="s">
        <v>564</v>
      </c>
      <c r="S41" s="30" t="s">
        <v>565</v>
      </c>
      <c r="T41" s="36">
        <v>9233627053</v>
      </c>
      <c r="U41" s="39" t="s">
        <v>566</v>
      </c>
      <c r="V41" s="36" t="s">
        <v>221</v>
      </c>
      <c r="W41" s="36" t="s">
        <v>221</v>
      </c>
      <c r="X41" s="36" t="s">
        <v>221</v>
      </c>
      <c r="Y41" s="36" t="s">
        <v>221</v>
      </c>
      <c r="Z41" s="36" t="s">
        <v>221</v>
      </c>
      <c r="AA41" s="36" t="s">
        <v>567</v>
      </c>
      <c r="AB41" s="30">
        <v>9386023482</v>
      </c>
      <c r="AC41" s="36" t="s">
        <v>314</v>
      </c>
      <c r="AD41" s="33" t="s">
        <v>224</v>
      </c>
      <c r="AE41" s="30"/>
      <c r="AF41" s="30"/>
      <c r="AG41" s="30"/>
      <c r="AH41" s="30"/>
      <c r="AI41" s="30"/>
      <c r="AJ41" s="30"/>
      <c r="AK41" s="30"/>
      <c r="AL41" s="30"/>
      <c r="AM41" s="30"/>
      <c r="AN41" s="30" t="s">
        <v>228</v>
      </c>
      <c r="AO41" s="30" t="s">
        <v>228</v>
      </c>
      <c r="AP41" s="30" t="s">
        <v>281</v>
      </c>
      <c r="AQ41" s="30" t="s">
        <v>282</v>
      </c>
      <c r="AR41" s="30"/>
      <c r="AS41" s="30"/>
      <c r="AT41" s="30"/>
      <c r="AU41" s="30"/>
      <c r="AV41" s="30"/>
      <c r="AW41" s="30"/>
      <c r="AX41" s="30"/>
      <c r="AY41" s="30"/>
      <c r="AZ41" s="30"/>
      <c r="BA41" s="31">
        <v>0.61736111111111114</v>
      </c>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row>
    <row r="42" spans="1:219" ht="12.75" customHeight="1" x14ac:dyDescent="0.25">
      <c r="A42" s="36">
        <v>42</v>
      </c>
      <c r="B42" s="31">
        <v>0.62916666666666665</v>
      </c>
      <c r="C42" s="30"/>
      <c r="D42" s="30" t="s">
        <v>211</v>
      </c>
      <c r="E42" s="30" t="s">
        <v>212</v>
      </c>
      <c r="F42" s="32">
        <v>43283</v>
      </c>
      <c r="G42" s="33" t="s">
        <v>387</v>
      </c>
      <c r="H42" s="30"/>
      <c r="I42" s="30" t="s">
        <v>568</v>
      </c>
      <c r="J42" s="30"/>
      <c r="K42" s="30"/>
      <c r="L42" s="30"/>
      <c r="M42" s="30"/>
      <c r="N42" s="30"/>
      <c r="O42" s="30"/>
      <c r="P42" s="34" t="s">
        <v>569</v>
      </c>
      <c r="Q42" s="36" t="s">
        <v>570</v>
      </c>
      <c r="R42" s="36" t="s">
        <v>571</v>
      </c>
      <c r="S42" s="36" t="s">
        <v>572</v>
      </c>
      <c r="T42" s="36">
        <v>9556735891</v>
      </c>
      <c r="U42" s="39" t="s">
        <v>573</v>
      </c>
      <c r="V42" s="36" t="s">
        <v>221</v>
      </c>
      <c r="W42" s="36" t="s">
        <v>221</v>
      </c>
      <c r="X42" s="36" t="s">
        <v>221</v>
      </c>
      <c r="Y42" s="36" t="s">
        <v>221</v>
      </c>
      <c r="Z42" s="36" t="s">
        <v>221</v>
      </c>
      <c r="AA42" s="36" t="s">
        <v>221</v>
      </c>
      <c r="AB42" s="36" t="s">
        <v>221</v>
      </c>
      <c r="AC42" s="36" t="s">
        <v>278</v>
      </c>
      <c r="AD42" s="33" t="s">
        <v>333</v>
      </c>
      <c r="AE42" s="30"/>
      <c r="AF42" s="30"/>
      <c r="AG42" s="30"/>
      <c r="AH42" s="30"/>
      <c r="AI42" s="30"/>
      <c r="AJ42" s="30"/>
      <c r="AK42" s="30"/>
      <c r="AL42" s="30"/>
      <c r="AM42" s="30"/>
      <c r="AN42" s="30" t="s">
        <v>228</v>
      </c>
      <c r="AO42" s="30" t="s">
        <v>228</v>
      </c>
      <c r="AP42" s="30" t="s">
        <v>281</v>
      </c>
      <c r="AQ42" s="30" t="s">
        <v>282</v>
      </c>
      <c r="AR42" s="30"/>
      <c r="AS42" s="30"/>
      <c r="AT42" s="30"/>
      <c r="AU42" s="30"/>
      <c r="AV42" s="30"/>
      <c r="AW42" s="30"/>
      <c r="AX42" s="30"/>
      <c r="AY42" s="30"/>
      <c r="AZ42" s="30"/>
      <c r="BA42" s="30" t="s">
        <v>378</v>
      </c>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row>
    <row r="43" spans="1:219" ht="12.75" customHeight="1" x14ac:dyDescent="0.25">
      <c r="A43" s="36">
        <v>43</v>
      </c>
      <c r="B43" s="31" t="s">
        <v>378</v>
      </c>
      <c r="C43" s="30"/>
      <c r="D43" s="30"/>
      <c r="E43" s="30" t="s">
        <v>212</v>
      </c>
      <c r="F43" s="32">
        <v>43283</v>
      </c>
      <c r="G43" s="30" t="s">
        <v>387</v>
      </c>
      <c r="H43" s="30"/>
      <c r="I43" s="30" t="s">
        <v>568</v>
      </c>
      <c r="J43" s="30"/>
      <c r="K43" s="30"/>
      <c r="L43" s="30"/>
      <c r="M43" s="30"/>
      <c r="N43" s="30"/>
      <c r="O43" s="30"/>
      <c r="P43" s="34" t="s">
        <v>574</v>
      </c>
      <c r="Q43" s="36" t="s">
        <v>575</v>
      </c>
      <c r="R43" s="36" t="s">
        <v>576</v>
      </c>
      <c r="S43" s="30" t="s">
        <v>577</v>
      </c>
      <c r="T43" s="36">
        <v>9157130646</v>
      </c>
      <c r="U43" s="39" t="s">
        <v>578</v>
      </c>
      <c r="V43" s="36" t="s">
        <v>221</v>
      </c>
      <c r="W43" s="36" t="s">
        <v>221</v>
      </c>
      <c r="X43" s="36" t="s">
        <v>221</v>
      </c>
      <c r="Y43" s="36" t="s">
        <v>221</v>
      </c>
      <c r="Z43" s="36" t="s">
        <v>221</v>
      </c>
      <c r="AA43" s="36" t="s">
        <v>221</v>
      </c>
      <c r="AB43" s="36" t="s">
        <v>221</v>
      </c>
      <c r="AC43" s="36" t="s">
        <v>278</v>
      </c>
      <c r="AD43" s="33" t="s">
        <v>333</v>
      </c>
      <c r="AE43" s="30"/>
      <c r="AF43" s="30"/>
      <c r="AG43" s="30"/>
      <c r="AH43" s="30"/>
      <c r="AI43" s="30"/>
      <c r="AJ43" s="30"/>
      <c r="AK43" s="30"/>
      <c r="AL43" s="30"/>
      <c r="AM43" s="30"/>
      <c r="AN43" s="30" t="s">
        <v>228</v>
      </c>
      <c r="AO43" s="30" t="s">
        <v>228</v>
      </c>
      <c r="AP43" s="30" t="s">
        <v>281</v>
      </c>
      <c r="AQ43" s="30" t="s">
        <v>282</v>
      </c>
      <c r="AR43" s="30"/>
      <c r="AS43" s="30"/>
      <c r="AT43" s="30"/>
      <c r="AU43" s="30"/>
      <c r="AV43" s="30"/>
      <c r="AW43" s="30"/>
      <c r="AX43" s="30"/>
      <c r="AY43" s="30"/>
      <c r="AZ43" s="30"/>
      <c r="BA43" s="30" t="s">
        <v>378</v>
      </c>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row>
    <row r="44" spans="1:219" ht="12.75" customHeight="1" x14ac:dyDescent="0.25">
      <c r="A44" s="36">
        <v>44</v>
      </c>
      <c r="B44" s="31">
        <v>0.64513888888888882</v>
      </c>
      <c r="C44" s="30"/>
      <c r="D44" s="30" t="s">
        <v>211</v>
      </c>
      <c r="E44" s="30" t="s">
        <v>212</v>
      </c>
      <c r="F44" s="32">
        <v>43283</v>
      </c>
      <c r="G44" s="33" t="s">
        <v>387</v>
      </c>
      <c r="H44" s="30"/>
      <c r="I44" s="30"/>
      <c r="J44" s="30"/>
      <c r="K44" s="30"/>
      <c r="L44" s="30"/>
      <c r="M44" s="30"/>
      <c r="N44" s="30"/>
      <c r="O44" s="30"/>
      <c r="P44" s="34"/>
      <c r="Q44" s="36" t="s">
        <v>485</v>
      </c>
      <c r="R44" s="36" t="s">
        <v>579</v>
      </c>
      <c r="S44" s="36" t="s">
        <v>238</v>
      </c>
      <c r="T44" s="36">
        <v>9552846139</v>
      </c>
      <c r="U44" s="39" t="s">
        <v>580</v>
      </c>
      <c r="V44" s="36" t="s">
        <v>221</v>
      </c>
      <c r="W44" s="36" t="s">
        <v>221</v>
      </c>
      <c r="X44" s="36" t="s">
        <v>221</v>
      </c>
      <c r="Y44" s="36" t="s">
        <v>221</v>
      </c>
      <c r="Z44" s="36" t="s">
        <v>221</v>
      </c>
      <c r="AA44" s="36" t="s">
        <v>581</v>
      </c>
      <c r="AB44" s="30">
        <v>932676746</v>
      </c>
      <c r="AC44" s="36" t="s">
        <v>314</v>
      </c>
      <c r="AD44" s="33" t="s">
        <v>333</v>
      </c>
      <c r="AE44" s="30"/>
      <c r="AF44" s="30"/>
      <c r="AG44" s="30"/>
      <c r="AH44" s="30"/>
      <c r="AI44" s="30"/>
      <c r="AJ44" s="30"/>
      <c r="AK44" s="30"/>
      <c r="AL44" s="30"/>
      <c r="AM44" s="30"/>
      <c r="AN44" s="30" t="s">
        <v>228</v>
      </c>
      <c r="AO44" s="30" t="s">
        <v>228</v>
      </c>
      <c r="AP44" s="30" t="s">
        <v>229</v>
      </c>
      <c r="AQ44" s="30" t="s">
        <v>229</v>
      </c>
      <c r="AR44" s="30"/>
      <c r="AS44" s="30" t="s">
        <v>582</v>
      </c>
      <c r="AT44" s="30">
        <v>252938</v>
      </c>
      <c r="AU44" s="30" t="s">
        <v>231</v>
      </c>
      <c r="AV44" s="30"/>
      <c r="AW44" s="30"/>
      <c r="AX44" s="30"/>
      <c r="AY44" s="30"/>
      <c r="AZ44" s="30"/>
      <c r="BA44" s="30" t="s">
        <v>378</v>
      </c>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row>
    <row r="45" spans="1:219" ht="12.75" customHeight="1" x14ac:dyDescent="0.25">
      <c r="A45" s="36">
        <v>45</v>
      </c>
      <c r="B45" s="31">
        <v>0.6479166666666667</v>
      </c>
      <c r="C45" s="30"/>
      <c r="D45" s="30" t="s">
        <v>211</v>
      </c>
      <c r="E45" s="30" t="s">
        <v>212</v>
      </c>
      <c r="F45" s="32">
        <v>43283</v>
      </c>
      <c r="G45" s="33" t="s">
        <v>245</v>
      </c>
      <c r="H45" s="30" t="s">
        <v>246</v>
      </c>
      <c r="I45" s="30" t="s">
        <v>247</v>
      </c>
      <c r="J45" s="30" t="s">
        <v>248</v>
      </c>
      <c r="K45" s="30" t="s">
        <v>554</v>
      </c>
      <c r="L45" s="30" t="s">
        <v>250</v>
      </c>
      <c r="M45" s="32">
        <v>43283</v>
      </c>
      <c r="N45" s="32">
        <v>43285</v>
      </c>
      <c r="O45" s="30" t="s">
        <v>232</v>
      </c>
      <c r="P45" s="34" t="s">
        <v>583</v>
      </c>
      <c r="Q45" s="36" t="s">
        <v>584</v>
      </c>
      <c r="R45" s="36" t="s">
        <v>585</v>
      </c>
      <c r="S45" s="30" t="s">
        <v>586</v>
      </c>
      <c r="T45" s="36">
        <v>9262615043</v>
      </c>
      <c r="U45" s="39" t="s">
        <v>587</v>
      </c>
      <c r="V45" s="36" t="s">
        <v>221</v>
      </c>
      <c r="W45" s="36" t="s">
        <v>221</v>
      </c>
      <c r="X45" s="36" t="s">
        <v>221</v>
      </c>
      <c r="Y45" s="36" t="s">
        <v>221</v>
      </c>
      <c r="Z45" s="36" t="s">
        <v>221</v>
      </c>
      <c r="AA45" s="36" t="s">
        <v>588</v>
      </c>
      <c r="AB45" s="30">
        <v>9953138414</v>
      </c>
      <c r="AC45" s="36" t="s">
        <v>223</v>
      </c>
      <c r="AD45" s="33" t="s">
        <v>241</v>
      </c>
      <c r="AE45" s="30"/>
      <c r="AF45" s="30"/>
      <c r="AG45" s="30"/>
      <c r="AH45" s="30"/>
      <c r="AI45" s="30"/>
      <c r="AJ45" s="30"/>
      <c r="AK45" s="30"/>
      <c r="AL45" s="30"/>
      <c r="AM45" s="30"/>
      <c r="AN45" s="30" t="s">
        <v>228</v>
      </c>
      <c r="AO45" s="30" t="s">
        <v>228</v>
      </c>
      <c r="AP45" s="30" t="s">
        <v>229</v>
      </c>
      <c r="AQ45" s="30" t="s">
        <v>229</v>
      </c>
      <c r="AR45" s="30"/>
      <c r="AS45" s="30" t="s">
        <v>589</v>
      </c>
      <c r="AT45" s="30"/>
      <c r="AU45" s="30"/>
      <c r="AV45" s="30"/>
      <c r="AW45" s="30"/>
      <c r="AX45" s="30"/>
      <c r="AY45" s="30"/>
      <c r="AZ45" s="30"/>
      <c r="BA45" s="31">
        <v>0.81597222222222221</v>
      </c>
      <c r="BB45" s="30" t="s">
        <v>590</v>
      </c>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row>
    <row r="46" spans="1:219" ht="12.75" customHeight="1" x14ac:dyDescent="0.25">
      <c r="A46" s="36">
        <v>46</v>
      </c>
      <c r="B46" s="31" t="s">
        <v>378</v>
      </c>
      <c r="C46" s="30"/>
      <c r="D46" s="30" t="s">
        <v>211</v>
      </c>
      <c r="E46" s="30" t="s">
        <v>212</v>
      </c>
      <c r="F46" s="32">
        <v>43283</v>
      </c>
      <c r="G46" s="33" t="s">
        <v>425</v>
      </c>
      <c r="H46" s="30" t="s">
        <v>233</v>
      </c>
      <c r="I46" s="30" t="s">
        <v>591</v>
      </c>
      <c r="J46" s="30"/>
      <c r="K46" s="30"/>
      <c r="L46" s="30"/>
      <c r="M46" s="30"/>
      <c r="N46" s="30"/>
      <c r="O46" s="30"/>
      <c r="P46" s="34" t="s">
        <v>592</v>
      </c>
      <c r="Q46" s="36" t="s">
        <v>593</v>
      </c>
      <c r="R46" s="36" t="s">
        <v>594</v>
      </c>
      <c r="S46" s="36" t="s">
        <v>595</v>
      </c>
      <c r="T46" s="36">
        <v>9065166848</v>
      </c>
      <c r="U46" s="39" t="s">
        <v>596</v>
      </c>
      <c r="V46" s="36" t="s">
        <v>221</v>
      </c>
      <c r="W46" s="36" t="s">
        <v>221</v>
      </c>
      <c r="X46" s="36" t="s">
        <v>221</v>
      </c>
      <c r="Y46" s="36" t="s">
        <v>221</v>
      </c>
      <c r="Z46" s="36" t="s">
        <v>221</v>
      </c>
      <c r="AA46" s="36" t="s">
        <v>221</v>
      </c>
      <c r="AB46" s="36" t="s">
        <v>221</v>
      </c>
      <c r="AC46" s="36" t="s">
        <v>402</v>
      </c>
      <c r="AD46" s="33" t="s">
        <v>224</v>
      </c>
      <c r="AE46" s="30" t="s">
        <v>597</v>
      </c>
      <c r="AF46" s="30" t="s">
        <v>221</v>
      </c>
      <c r="AG46" s="30" t="s">
        <v>221</v>
      </c>
      <c r="AH46" s="30" t="s">
        <v>221</v>
      </c>
      <c r="AI46" s="30">
        <f>32</f>
        <v>32</v>
      </c>
      <c r="AJ46" s="30" t="s">
        <v>227</v>
      </c>
      <c r="AK46" s="30">
        <v>1</v>
      </c>
      <c r="AL46" s="30">
        <v>32</v>
      </c>
      <c r="AM46" s="30">
        <v>0</v>
      </c>
      <c r="AN46" s="30" t="s">
        <v>228</v>
      </c>
      <c r="AO46" s="30" t="s">
        <v>228</v>
      </c>
      <c r="AP46" s="30" t="s">
        <v>598</v>
      </c>
      <c r="AQ46" s="30" t="s">
        <v>404</v>
      </c>
      <c r="AR46" s="30"/>
      <c r="AS46" s="30"/>
      <c r="AT46" s="30"/>
      <c r="AU46" s="30"/>
      <c r="AV46" s="30"/>
      <c r="AW46" s="30"/>
      <c r="AX46" s="30"/>
      <c r="AY46" s="30"/>
      <c r="AZ46" s="30"/>
      <c r="BA46" s="31">
        <v>0.65069444444444446</v>
      </c>
      <c r="BB46" s="30" t="s">
        <v>492</v>
      </c>
      <c r="BC46" s="31">
        <v>0.52083333333333337</v>
      </c>
      <c r="BD46" s="31">
        <v>0.54027777777777775</v>
      </c>
      <c r="BE46" s="30"/>
      <c r="BF46" s="30">
        <v>2</v>
      </c>
      <c r="BG46" s="30">
        <v>2</v>
      </c>
      <c r="BH46" s="30">
        <v>2</v>
      </c>
      <c r="BI46" s="30">
        <v>2</v>
      </c>
      <c r="BJ46" s="30">
        <v>2</v>
      </c>
      <c r="BK46" s="30">
        <v>2</v>
      </c>
      <c r="BL46" s="30">
        <v>2</v>
      </c>
      <c r="BM46" s="30">
        <v>2</v>
      </c>
      <c r="BN46" s="30">
        <v>2</v>
      </c>
      <c r="BO46" s="30">
        <v>2</v>
      </c>
      <c r="BP46" s="30">
        <v>2</v>
      </c>
      <c r="BQ46" s="30">
        <v>2</v>
      </c>
      <c r="BR46" s="30">
        <v>2</v>
      </c>
      <c r="BS46" s="30">
        <v>2</v>
      </c>
      <c r="BT46" s="30">
        <v>2</v>
      </c>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row>
    <row r="47" spans="1:219" ht="12.75" customHeight="1" x14ac:dyDescent="0.25">
      <c r="A47" s="36">
        <v>47</v>
      </c>
      <c r="B47" s="31" t="s">
        <v>378</v>
      </c>
      <c r="C47" s="30"/>
      <c r="D47" s="30" t="s">
        <v>211</v>
      </c>
      <c r="E47" s="30" t="s">
        <v>212</v>
      </c>
      <c r="F47" s="32">
        <v>43283</v>
      </c>
      <c r="G47" s="33" t="s">
        <v>245</v>
      </c>
      <c r="H47" s="30" t="s">
        <v>246</v>
      </c>
      <c r="I47" s="30" t="s">
        <v>247</v>
      </c>
      <c r="J47" s="30" t="s">
        <v>599</v>
      </c>
      <c r="K47" s="30"/>
      <c r="L47" s="30"/>
      <c r="M47" s="32">
        <v>43285</v>
      </c>
      <c r="N47" s="30" t="s">
        <v>251</v>
      </c>
      <c r="O47" s="30" t="s">
        <v>232</v>
      </c>
      <c r="P47" s="34" t="s">
        <v>600</v>
      </c>
      <c r="Q47" s="36" t="s">
        <v>601</v>
      </c>
      <c r="R47" s="36" t="s">
        <v>602</v>
      </c>
      <c r="S47" s="30" t="s">
        <v>603</v>
      </c>
      <c r="T47" s="36">
        <v>9976142905</v>
      </c>
      <c r="U47" s="39" t="s">
        <v>604</v>
      </c>
      <c r="V47" s="36" t="s">
        <v>221</v>
      </c>
      <c r="W47" s="36" t="s">
        <v>221</v>
      </c>
      <c r="X47" s="36" t="s">
        <v>221</v>
      </c>
      <c r="Y47" s="36" t="s">
        <v>221</v>
      </c>
      <c r="Z47" s="36" t="s">
        <v>221</v>
      </c>
      <c r="AA47" s="36" t="s">
        <v>605</v>
      </c>
      <c r="AB47" s="30">
        <v>9565274682</v>
      </c>
      <c r="AC47" s="36" t="s">
        <v>223</v>
      </c>
      <c r="AD47" s="30"/>
      <c r="AE47" s="30"/>
      <c r="AF47" s="30"/>
      <c r="AG47" s="30"/>
      <c r="AH47" s="30"/>
      <c r="AI47" s="30"/>
      <c r="AJ47" s="30"/>
      <c r="AK47" s="30"/>
      <c r="AL47" s="30"/>
      <c r="AM47" s="30"/>
      <c r="AN47" s="30" t="s">
        <v>228</v>
      </c>
      <c r="AO47" s="30" t="s">
        <v>228</v>
      </c>
      <c r="AP47" s="30" t="s">
        <v>281</v>
      </c>
      <c r="AQ47" s="30" t="s">
        <v>282</v>
      </c>
      <c r="AR47" s="30"/>
      <c r="AS47" s="30"/>
      <c r="AT47" s="30"/>
      <c r="AU47" s="30"/>
      <c r="AV47" s="30"/>
      <c r="AW47" s="30"/>
      <c r="AX47" s="30"/>
      <c r="AY47" s="30"/>
      <c r="AZ47" s="30"/>
      <c r="BA47" s="30" t="s">
        <v>378</v>
      </c>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row>
    <row r="48" spans="1:219" ht="12.75" customHeight="1" x14ac:dyDescent="0.25">
      <c r="A48" s="36">
        <v>48</v>
      </c>
      <c r="B48" s="31" t="s">
        <v>378</v>
      </c>
      <c r="C48" s="30"/>
      <c r="D48" s="30"/>
      <c r="E48" s="30" t="s">
        <v>212</v>
      </c>
      <c r="F48" s="32">
        <v>43283</v>
      </c>
      <c r="G48" s="33" t="s">
        <v>213</v>
      </c>
      <c r="H48" s="30"/>
      <c r="I48" s="30"/>
      <c r="J48" s="30"/>
      <c r="K48" s="30"/>
      <c r="L48" s="30"/>
      <c r="M48" s="30"/>
      <c r="N48" s="30"/>
      <c r="O48" s="30"/>
      <c r="P48" s="34" t="s">
        <v>606</v>
      </c>
      <c r="Q48" s="36" t="s">
        <v>607</v>
      </c>
      <c r="R48" s="36" t="s">
        <v>608</v>
      </c>
      <c r="S48" s="36" t="s">
        <v>609</v>
      </c>
      <c r="T48" s="36">
        <v>9053510533</v>
      </c>
      <c r="U48" s="39" t="s">
        <v>610</v>
      </c>
      <c r="V48" s="36" t="s">
        <v>221</v>
      </c>
      <c r="W48" s="36" t="s">
        <v>221</v>
      </c>
      <c r="X48" s="36" t="s">
        <v>221</v>
      </c>
      <c r="Y48" s="36" t="s">
        <v>221</v>
      </c>
      <c r="Z48" s="36" t="s">
        <v>221</v>
      </c>
      <c r="AA48" s="36" t="s">
        <v>221</v>
      </c>
      <c r="AB48" s="36" t="s">
        <v>221</v>
      </c>
      <c r="AC48" s="36" t="s">
        <v>314</v>
      </c>
      <c r="AD48" s="33" t="s">
        <v>224</v>
      </c>
      <c r="AE48" s="30"/>
      <c r="AF48" s="30"/>
      <c r="AG48" s="30"/>
      <c r="AH48" s="30"/>
      <c r="AI48" s="30"/>
      <c r="AJ48" s="30"/>
      <c r="AK48" s="30"/>
      <c r="AL48" s="30"/>
      <c r="AM48" s="30"/>
      <c r="AN48" s="30" t="s">
        <v>611</v>
      </c>
      <c r="AO48" s="30" t="s">
        <v>395</v>
      </c>
      <c r="AP48" s="30" t="s">
        <v>281</v>
      </c>
      <c r="AQ48" s="30" t="s">
        <v>282</v>
      </c>
      <c r="AR48" s="30"/>
      <c r="AS48" s="30"/>
      <c r="AT48" s="30"/>
      <c r="AU48" s="30"/>
      <c r="AV48" s="30"/>
      <c r="AW48" s="30"/>
      <c r="AX48" s="30"/>
      <c r="AY48" s="30"/>
      <c r="AZ48" s="30"/>
      <c r="BA48" s="30" t="s">
        <v>378</v>
      </c>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row>
    <row r="49" spans="1:219" ht="12.75" customHeight="1" x14ac:dyDescent="0.25">
      <c r="A49" s="36">
        <v>49</v>
      </c>
      <c r="B49" s="31" t="s">
        <v>378</v>
      </c>
      <c r="C49" s="30"/>
      <c r="D49" s="30"/>
      <c r="E49" s="30" t="s">
        <v>212</v>
      </c>
      <c r="F49" s="32">
        <v>43283</v>
      </c>
      <c r="G49" s="33" t="s">
        <v>357</v>
      </c>
      <c r="H49" s="30" t="s">
        <v>358</v>
      </c>
      <c r="I49" s="30" t="s">
        <v>359</v>
      </c>
      <c r="J49" s="30" t="s">
        <v>306</v>
      </c>
      <c r="K49" s="30" t="s">
        <v>307</v>
      </c>
      <c r="L49" s="30" t="s">
        <v>250</v>
      </c>
      <c r="M49" s="30"/>
      <c r="N49" s="30"/>
      <c r="O49" s="30"/>
      <c r="P49" s="34" t="s">
        <v>612</v>
      </c>
      <c r="Q49" s="36" t="s">
        <v>613</v>
      </c>
      <c r="R49" s="36" t="s">
        <v>614</v>
      </c>
      <c r="S49" s="30" t="s">
        <v>615</v>
      </c>
      <c r="T49" s="36">
        <v>9491937731</v>
      </c>
      <c r="U49" s="39" t="s">
        <v>616</v>
      </c>
      <c r="V49" s="36" t="s">
        <v>221</v>
      </c>
      <c r="W49" s="36" t="s">
        <v>221</v>
      </c>
      <c r="X49" s="36" t="s">
        <v>221</v>
      </c>
      <c r="Y49" s="36" t="s">
        <v>221</v>
      </c>
      <c r="Z49" s="36" t="s">
        <v>221</v>
      </c>
      <c r="AA49" s="36" t="s">
        <v>221</v>
      </c>
      <c r="AB49" s="36" t="s">
        <v>221</v>
      </c>
      <c r="AC49" s="36" t="s">
        <v>314</v>
      </c>
      <c r="AD49" s="33" t="s">
        <v>267</v>
      </c>
      <c r="AE49" s="30" t="s">
        <v>617</v>
      </c>
      <c r="AF49" s="30" t="s">
        <v>259</v>
      </c>
      <c r="AG49" s="30" t="s">
        <v>226</v>
      </c>
      <c r="AH49" s="30" t="s">
        <v>221</v>
      </c>
      <c r="AI49" s="30">
        <f>5+24</f>
        <v>29</v>
      </c>
      <c r="AJ49" s="30" t="s">
        <v>227</v>
      </c>
      <c r="AK49" s="30">
        <v>1</v>
      </c>
      <c r="AL49" s="30">
        <v>24</v>
      </c>
      <c r="AM49" s="30">
        <v>5</v>
      </c>
      <c r="AN49" s="30" t="s">
        <v>228</v>
      </c>
      <c r="AO49" s="30" t="s">
        <v>228</v>
      </c>
      <c r="AP49" s="30" t="s">
        <v>281</v>
      </c>
      <c r="AQ49" s="30" t="s">
        <v>282</v>
      </c>
      <c r="AR49" s="30"/>
      <c r="AS49" s="30"/>
      <c r="AT49" s="30"/>
      <c r="AU49" s="30"/>
      <c r="AV49" s="30"/>
      <c r="AW49" s="30"/>
      <c r="AX49" s="30"/>
      <c r="AY49" s="30"/>
      <c r="AZ49" s="30"/>
      <c r="BA49" s="30" t="s">
        <v>378</v>
      </c>
      <c r="BB49" s="30" t="s">
        <v>244</v>
      </c>
      <c r="BC49" s="31">
        <v>0.51041666666666663</v>
      </c>
      <c r="BD49" s="31">
        <v>0.5229166666666667</v>
      </c>
      <c r="BE49" s="30"/>
      <c r="BF49" s="30">
        <v>2</v>
      </c>
      <c r="BG49" s="30">
        <v>2</v>
      </c>
      <c r="BH49" s="30">
        <v>2</v>
      </c>
      <c r="BI49" s="30">
        <v>2</v>
      </c>
      <c r="BJ49" s="30">
        <v>2</v>
      </c>
      <c r="BK49" s="30">
        <v>2</v>
      </c>
      <c r="BL49" s="30">
        <v>2</v>
      </c>
      <c r="BM49" s="30">
        <v>2</v>
      </c>
      <c r="BN49" s="30">
        <v>2</v>
      </c>
      <c r="BO49" s="30">
        <v>2</v>
      </c>
      <c r="BP49" s="30">
        <v>2</v>
      </c>
      <c r="BQ49" s="30">
        <v>2</v>
      </c>
      <c r="BR49" s="30">
        <v>2</v>
      </c>
      <c r="BS49" s="30">
        <v>2</v>
      </c>
      <c r="BT49" s="30">
        <v>2</v>
      </c>
      <c r="BU49" s="30"/>
      <c r="BV49" s="30" t="s">
        <v>244</v>
      </c>
      <c r="BW49" s="31">
        <v>0.5229166666666667</v>
      </c>
      <c r="BX49" s="31">
        <v>0.53125</v>
      </c>
      <c r="BY49" s="30"/>
      <c r="BZ49" s="30">
        <v>2</v>
      </c>
      <c r="CA49" s="30">
        <v>2</v>
      </c>
      <c r="CB49" s="30">
        <v>2</v>
      </c>
      <c r="CC49" s="30">
        <v>2</v>
      </c>
      <c r="CD49" s="30" t="s">
        <v>260</v>
      </c>
      <c r="CE49" s="30" t="s">
        <v>244</v>
      </c>
      <c r="CF49" s="30">
        <v>15</v>
      </c>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row>
    <row r="50" spans="1:219" ht="12.75" customHeight="1" x14ac:dyDescent="0.25">
      <c r="A50" s="36">
        <v>50</v>
      </c>
      <c r="B50" s="31" t="s">
        <v>378</v>
      </c>
      <c r="C50" s="30"/>
      <c r="D50" s="30" t="s">
        <v>211</v>
      </c>
      <c r="E50" s="30" t="s">
        <v>212</v>
      </c>
      <c r="F50" s="32">
        <v>43283</v>
      </c>
      <c r="G50" s="33" t="s">
        <v>357</v>
      </c>
      <c r="H50" s="30" t="s">
        <v>358</v>
      </c>
      <c r="I50" s="30" t="s">
        <v>359</v>
      </c>
      <c r="J50" s="30" t="s">
        <v>306</v>
      </c>
      <c r="K50" s="30" t="s">
        <v>307</v>
      </c>
      <c r="L50" s="30" t="s">
        <v>250</v>
      </c>
      <c r="M50" s="30"/>
      <c r="N50" s="30"/>
      <c r="O50" s="30" t="s">
        <v>618</v>
      </c>
      <c r="P50" s="34" t="s">
        <v>619</v>
      </c>
      <c r="Q50" s="36" t="s">
        <v>620</v>
      </c>
      <c r="R50" s="36" t="s">
        <v>621</v>
      </c>
      <c r="S50" s="30" t="s">
        <v>622</v>
      </c>
      <c r="T50" s="30">
        <v>9650554555</v>
      </c>
      <c r="U50" s="30" t="s">
        <v>623</v>
      </c>
      <c r="V50" s="36" t="s">
        <v>221</v>
      </c>
      <c r="W50" s="36" t="s">
        <v>221</v>
      </c>
      <c r="X50" s="36" t="s">
        <v>221</v>
      </c>
      <c r="Y50" s="36" t="s">
        <v>221</v>
      </c>
      <c r="Z50" s="36" t="s">
        <v>221</v>
      </c>
      <c r="AA50" s="30" t="s">
        <v>624</v>
      </c>
      <c r="AB50" s="30">
        <v>9051744590</v>
      </c>
      <c r="AC50" s="36" t="s">
        <v>314</v>
      </c>
      <c r="AD50" s="33" t="s">
        <v>267</v>
      </c>
      <c r="AE50" s="30" t="s">
        <v>625</v>
      </c>
      <c r="AF50" s="30" t="s">
        <v>259</v>
      </c>
      <c r="AG50" s="30" t="s">
        <v>259</v>
      </c>
      <c r="AH50" s="30" t="s">
        <v>259</v>
      </c>
      <c r="AI50" s="30">
        <f>6+29</f>
        <v>35</v>
      </c>
      <c r="AJ50" s="30" t="s">
        <v>227</v>
      </c>
      <c r="AK50" s="30">
        <v>2</v>
      </c>
      <c r="AL50" s="30">
        <v>6</v>
      </c>
      <c r="AM50" s="30">
        <v>29</v>
      </c>
      <c r="AN50" s="30" t="s">
        <v>228</v>
      </c>
      <c r="AO50" s="30" t="s">
        <v>228</v>
      </c>
      <c r="AP50" s="30" t="s">
        <v>229</v>
      </c>
      <c r="AQ50" s="30" t="s">
        <v>229</v>
      </c>
      <c r="AR50" s="30"/>
      <c r="AS50" s="30"/>
      <c r="AT50" s="30"/>
      <c r="AU50" s="30"/>
      <c r="AV50" s="30"/>
      <c r="AW50" s="30"/>
      <c r="AX50" s="30"/>
      <c r="AY50" s="30"/>
      <c r="AZ50" s="30"/>
      <c r="BA50" s="31">
        <v>0.54791666666666672</v>
      </c>
      <c r="BB50" s="30" t="s">
        <v>448</v>
      </c>
      <c r="BC50" s="31">
        <v>0.66666666666666663</v>
      </c>
      <c r="BD50" s="31">
        <v>0.67708333333333337</v>
      </c>
      <c r="BE50" s="30"/>
      <c r="BF50" s="30">
        <v>2</v>
      </c>
      <c r="BG50" s="30">
        <v>2</v>
      </c>
      <c r="BH50" s="30">
        <v>2</v>
      </c>
      <c r="BI50" s="30">
        <v>2</v>
      </c>
      <c r="BJ50" s="30">
        <v>2</v>
      </c>
      <c r="BK50" s="30">
        <v>2</v>
      </c>
      <c r="BL50" s="30">
        <v>2</v>
      </c>
      <c r="BM50" s="30">
        <v>2</v>
      </c>
      <c r="BN50" s="30">
        <v>2</v>
      </c>
      <c r="BO50" s="30">
        <v>2</v>
      </c>
      <c r="BP50" s="30">
        <v>2</v>
      </c>
      <c r="BQ50" s="30">
        <v>2</v>
      </c>
      <c r="BR50" s="30">
        <v>2</v>
      </c>
      <c r="BS50" s="30">
        <v>2</v>
      </c>
      <c r="BT50" s="30">
        <v>2</v>
      </c>
      <c r="BU50" s="30"/>
      <c r="BV50" s="30" t="s">
        <v>448</v>
      </c>
      <c r="BW50" s="31">
        <v>0.67708333333333337</v>
      </c>
      <c r="BX50" s="31">
        <v>0.6875</v>
      </c>
      <c r="BY50" s="30"/>
      <c r="BZ50" s="30">
        <v>2</v>
      </c>
      <c r="CA50" s="30">
        <v>2</v>
      </c>
      <c r="CB50" s="30">
        <v>2</v>
      </c>
      <c r="CC50" s="30">
        <v>2</v>
      </c>
      <c r="CD50" s="30" t="s">
        <v>260</v>
      </c>
      <c r="CE50" s="30" t="s">
        <v>448</v>
      </c>
      <c r="CF50" s="30">
        <v>15</v>
      </c>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row>
    <row r="51" spans="1:219" ht="12.75" customHeight="1" x14ac:dyDescent="0.25">
      <c r="A51" s="36">
        <v>51</v>
      </c>
      <c r="B51" s="31" t="s">
        <v>378</v>
      </c>
      <c r="C51" s="30"/>
      <c r="D51" s="30"/>
      <c r="E51" s="30" t="s">
        <v>212</v>
      </c>
      <c r="F51" s="32">
        <v>43283</v>
      </c>
      <c r="G51" s="33" t="s">
        <v>213</v>
      </c>
      <c r="H51" s="30" t="s">
        <v>233</v>
      </c>
      <c r="I51" s="30" t="s">
        <v>283</v>
      </c>
      <c r="J51" s="30"/>
      <c r="K51" s="30"/>
      <c r="L51" s="30"/>
      <c r="M51" s="30"/>
      <c r="N51" s="30"/>
      <c r="O51" s="30"/>
      <c r="P51" s="34" t="s">
        <v>626</v>
      </c>
      <c r="Q51" s="36" t="s">
        <v>627</v>
      </c>
      <c r="R51" s="36" t="s">
        <v>628</v>
      </c>
      <c r="S51" s="30"/>
      <c r="T51" s="30"/>
      <c r="U51" s="30"/>
      <c r="V51" s="30" t="s">
        <v>221</v>
      </c>
      <c r="W51" s="30" t="s">
        <v>221</v>
      </c>
      <c r="X51" s="30" t="s">
        <v>221</v>
      </c>
      <c r="Y51" s="30" t="s">
        <v>221</v>
      </c>
      <c r="Z51" s="30" t="s">
        <v>221</v>
      </c>
      <c r="AA51" s="30"/>
      <c r="AB51" s="30"/>
      <c r="AC51" s="36" t="s">
        <v>278</v>
      </c>
      <c r="AD51" s="33" t="s">
        <v>241</v>
      </c>
      <c r="AE51" s="30" t="s">
        <v>629</v>
      </c>
      <c r="AF51" s="30" t="s">
        <v>280</v>
      </c>
      <c r="AG51" s="30" t="s">
        <v>280</v>
      </c>
      <c r="AH51" s="30" t="s">
        <v>280</v>
      </c>
      <c r="AI51" s="30">
        <v>8</v>
      </c>
      <c r="AJ51" s="30" t="s">
        <v>227</v>
      </c>
      <c r="AK51" s="30">
        <v>1</v>
      </c>
      <c r="AL51" s="30">
        <v>4</v>
      </c>
      <c r="AM51" s="30">
        <v>4</v>
      </c>
      <c r="AN51" s="30" t="s">
        <v>228</v>
      </c>
      <c r="AO51" s="30" t="s">
        <v>228</v>
      </c>
      <c r="AP51" s="30" t="s">
        <v>281</v>
      </c>
      <c r="AQ51" s="30" t="s">
        <v>282</v>
      </c>
      <c r="AR51" s="30"/>
      <c r="AS51" s="30"/>
      <c r="AT51" s="30"/>
      <c r="AU51" s="30"/>
      <c r="AV51" s="30"/>
      <c r="AW51" s="30"/>
      <c r="AX51" s="30"/>
      <c r="AY51" s="30"/>
      <c r="AZ51" s="30"/>
      <c r="BA51" s="31">
        <v>0.69791666666666663</v>
      </c>
      <c r="BB51" s="30" t="s">
        <v>244</v>
      </c>
      <c r="BC51" s="31">
        <v>0.79166666666666663</v>
      </c>
      <c r="BD51" s="31">
        <v>0.80208333333333337</v>
      </c>
      <c r="BE51" s="30"/>
      <c r="BF51" s="30">
        <v>2</v>
      </c>
      <c r="BG51" s="30">
        <v>2</v>
      </c>
      <c r="BH51" s="30">
        <v>2</v>
      </c>
      <c r="BI51" s="30">
        <v>2</v>
      </c>
      <c r="BJ51" s="30">
        <v>2</v>
      </c>
      <c r="BK51" s="30">
        <v>2</v>
      </c>
      <c r="BL51" s="30">
        <v>2</v>
      </c>
      <c r="BM51" s="30">
        <v>2</v>
      </c>
      <c r="BN51" s="30">
        <v>2</v>
      </c>
      <c r="BO51" s="30">
        <v>2</v>
      </c>
      <c r="BP51" s="30">
        <v>2</v>
      </c>
      <c r="BQ51" s="30">
        <v>2</v>
      </c>
      <c r="BR51" s="30">
        <v>2</v>
      </c>
      <c r="BS51" s="30">
        <v>2</v>
      </c>
      <c r="BT51" s="30">
        <v>2</v>
      </c>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row>
    <row r="52" spans="1:219" ht="12.75" customHeight="1" x14ac:dyDescent="0.25">
      <c r="A52" s="36">
        <v>52</v>
      </c>
      <c r="B52" s="31" t="s">
        <v>378</v>
      </c>
      <c r="C52" s="30"/>
      <c r="D52" s="30"/>
      <c r="E52" s="30" t="s">
        <v>212</v>
      </c>
      <c r="F52" s="32">
        <v>43283</v>
      </c>
      <c r="G52" s="33" t="s">
        <v>357</v>
      </c>
      <c r="H52" s="30" t="s">
        <v>358</v>
      </c>
      <c r="I52" s="30" t="s">
        <v>359</v>
      </c>
      <c r="J52" s="30" t="s">
        <v>231</v>
      </c>
      <c r="K52" s="30" t="s">
        <v>249</v>
      </c>
      <c r="L52" s="30" t="s">
        <v>250</v>
      </c>
      <c r="M52" s="30"/>
      <c r="N52" s="30"/>
      <c r="O52" s="30"/>
      <c r="P52" s="34" t="s">
        <v>630</v>
      </c>
      <c r="Q52" s="36" t="s">
        <v>631</v>
      </c>
      <c r="R52" s="36" t="s">
        <v>632</v>
      </c>
      <c r="S52" s="30" t="s">
        <v>633</v>
      </c>
      <c r="T52" s="30">
        <v>9428419022</v>
      </c>
      <c r="U52" s="30" t="s">
        <v>634</v>
      </c>
      <c r="V52" s="30" t="s">
        <v>221</v>
      </c>
      <c r="W52" s="30" t="s">
        <v>221</v>
      </c>
      <c r="X52" s="30" t="s">
        <v>221</v>
      </c>
      <c r="Y52" s="30" t="s">
        <v>221</v>
      </c>
      <c r="Z52" s="30" t="s">
        <v>221</v>
      </c>
      <c r="AA52" s="30"/>
      <c r="AB52" s="30"/>
      <c r="AC52" s="30"/>
      <c r="AD52" s="30"/>
      <c r="AE52" s="30"/>
      <c r="AF52" s="30"/>
      <c r="AG52" s="30"/>
      <c r="AH52" s="30"/>
      <c r="AI52" s="30"/>
      <c r="AJ52" s="30"/>
      <c r="AK52" s="30"/>
      <c r="AL52" s="30"/>
      <c r="AM52" s="30"/>
      <c r="AN52" s="30" t="s">
        <v>228</v>
      </c>
      <c r="AO52" s="30" t="s">
        <v>228</v>
      </c>
      <c r="AP52" s="30" t="s">
        <v>281</v>
      </c>
      <c r="AQ52" s="30" t="s">
        <v>282</v>
      </c>
      <c r="AR52" s="30"/>
      <c r="AS52" s="30"/>
      <c r="AT52" s="30"/>
      <c r="AU52" s="30"/>
      <c r="AV52" s="30"/>
      <c r="AW52" s="30"/>
      <c r="AX52" s="30"/>
      <c r="AY52" s="30"/>
      <c r="AZ52" s="30"/>
      <c r="BA52" s="31">
        <v>0.6958333333333333</v>
      </c>
      <c r="BB52" s="30" t="s">
        <v>630</v>
      </c>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30"/>
      <c r="EF52" s="30"/>
      <c r="EG52" s="30"/>
      <c r="EH52" s="30"/>
      <c r="EI52" s="30"/>
      <c r="EJ52" s="30"/>
      <c r="EK52" s="30"/>
      <c r="EL52" s="30"/>
      <c r="EM52" s="30"/>
      <c r="EN52" s="30"/>
      <c r="EO52" s="30"/>
      <c r="EP52" s="30"/>
      <c r="EQ52" s="30"/>
      <c r="ER52" s="30"/>
      <c r="ES52" s="30"/>
      <c r="ET52" s="30"/>
      <c r="EU52" s="30"/>
      <c r="EV52" s="30"/>
      <c r="EW52" s="30"/>
      <c r="EX52" s="30"/>
      <c r="EY52" s="30"/>
      <c r="EZ52" s="30"/>
      <c r="FA52" s="30"/>
      <c r="FB52" s="30"/>
      <c r="FC52" s="30"/>
      <c r="FD52" s="30"/>
      <c r="FE52" s="30"/>
      <c r="FF52" s="30"/>
      <c r="FG52" s="30"/>
      <c r="FH52" s="30"/>
      <c r="FI52" s="30"/>
      <c r="FJ52" s="30"/>
      <c r="FK52" s="30"/>
      <c r="FL52" s="30"/>
      <c r="FM52" s="30"/>
      <c r="FN52" s="30"/>
      <c r="FO52" s="30"/>
      <c r="FP52" s="30"/>
      <c r="FQ52" s="30"/>
      <c r="FR52" s="30"/>
      <c r="FS52" s="30"/>
      <c r="FT52" s="30"/>
      <c r="FU52" s="30"/>
      <c r="FV52" s="30"/>
      <c r="FW52" s="30"/>
      <c r="FX52" s="30"/>
      <c r="FY52" s="30"/>
      <c r="FZ52" s="30"/>
      <c r="GA52" s="30"/>
      <c r="GB52" s="30"/>
      <c r="GC52" s="30"/>
      <c r="GD52" s="30"/>
      <c r="GE52" s="30"/>
      <c r="GF52" s="30"/>
      <c r="GG52" s="30"/>
      <c r="GH52" s="30"/>
      <c r="GI52" s="30"/>
      <c r="GJ52" s="30"/>
      <c r="GK52" s="30"/>
      <c r="GL52" s="30"/>
      <c r="GM52" s="30"/>
      <c r="GN52" s="30"/>
      <c r="GO52" s="30"/>
      <c r="GP52" s="30"/>
      <c r="GQ52" s="30"/>
      <c r="GR52" s="30"/>
      <c r="GS52" s="30"/>
      <c r="GT52" s="30"/>
      <c r="GU52" s="30"/>
      <c r="GV52" s="30"/>
      <c r="GW52" s="30"/>
      <c r="GX52" s="30"/>
      <c r="GY52" s="30"/>
      <c r="GZ52" s="30"/>
      <c r="HA52" s="30"/>
      <c r="HB52" s="30"/>
      <c r="HC52" s="30"/>
      <c r="HD52" s="30"/>
      <c r="HE52" s="30"/>
      <c r="HF52" s="30"/>
      <c r="HG52" s="30"/>
      <c r="HH52" s="30"/>
      <c r="HI52" s="30"/>
      <c r="HJ52" s="30"/>
      <c r="HK52" s="30"/>
    </row>
    <row r="53" spans="1:219" ht="12.75" customHeight="1" x14ac:dyDescent="0.25">
      <c r="A53" s="36">
        <v>53</v>
      </c>
      <c r="B53" s="31" t="s">
        <v>378</v>
      </c>
      <c r="C53" s="30"/>
      <c r="D53" s="30"/>
      <c r="E53" s="30" t="s">
        <v>212</v>
      </c>
      <c r="F53" s="32">
        <v>43283</v>
      </c>
      <c r="G53" s="33" t="s">
        <v>213</v>
      </c>
      <c r="H53" s="30" t="s">
        <v>233</v>
      </c>
      <c r="I53" s="30" t="s">
        <v>271</v>
      </c>
      <c r="J53" s="30"/>
      <c r="K53" s="30"/>
      <c r="L53" s="30"/>
      <c r="M53" s="30"/>
      <c r="N53" s="30"/>
      <c r="O53" s="30"/>
      <c r="P53" s="34" t="s">
        <v>635</v>
      </c>
      <c r="Q53" s="36" t="s">
        <v>636</v>
      </c>
      <c r="R53" s="36" t="s">
        <v>637</v>
      </c>
      <c r="S53" s="30" t="s">
        <v>638</v>
      </c>
      <c r="T53" s="30">
        <v>9195247792</v>
      </c>
      <c r="U53" s="42" t="s">
        <v>639</v>
      </c>
      <c r="V53" s="30" t="s">
        <v>221</v>
      </c>
      <c r="W53" s="30" t="s">
        <v>221</v>
      </c>
      <c r="X53" s="30" t="s">
        <v>221</v>
      </c>
      <c r="Y53" s="30" t="s">
        <v>221</v>
      </c>
      <c r="Z53" s="30" t="s">
        <v>221</v>
      </c>
      <c r="AA53" s="30" t="s">
        <v>640</v>
      </c>
      <c r="AB53" s="30">
        <v>9182475305</v>
      </c>
      <c r="AC53" s="36" t="s">
        <v>402</v>
      </c>
      <c r="AD53" s="33" t="s">
        <v>641</v>
      </c>
      <c r="AE53" s="30" t="s">
        <v>642</v>
      </c>
      <c r="AF53" s="30" t="s">
        <v>221</v>
      </c>
      <c r="AG53" s="30" t="s">
        <v>221</v>
      </c>
      <c r="AH53" s="30" t="s">
        <v>221</v>
      </c>
      <c r="AI53" s="30">
        <v>10</v>
      </c>
      <c r="AJ53" s="30" t="s">
        <v>227</v>
      </c>
      <c r="AK53" s="30">
        <v>1</v>
      </c>
      <c r="AL53" s="30">
        <v>8</v>
      </c>
      <c r="AM53" s="30">
        <v>2</v>
      </c>
      <c r="AN53" s="30" t="s">
        <v>228</v>
      </c>
      <c r="AO53" s="30" t="s">
        <v>228</v>
      </c>
      <c r="AP53" s="30" t="s">
        <v>643</v>
      </c>
      <c r="AQ53" s="30" t="s">
        <v>643</v>
      </c>
      <c r="AR53" s="30"/>
      <c r="AS53" s="30"/>
      <c r="AT53" s="30"/>
      <c r="AU53" s="30"/>
      <c r="AV53" s="30"/>
      <c r="AW53" s="30"/>
      <c r="AX53" s="30"/>
      <c r="AY53" s="30"/>
      <c r="AZ53" s="30"/>
      <c r="BA53" s="31">
        <v>0.6958333333333333</v>
      </c>
      <c r="BB53" s="30" t="s">
        <v>492</v>
      </c>
      <c r="BC53" s="31">
        <v>0.64930555555555558</v>
      </c>
      <c r="BD53" s="31">
        <v>0.67499999999999993</v>
      </c>
      <c r="BE53" s="30"/>
      <c r="BF53" s="30">
        <v>1</v>
      </c>
      <c r="BG53" s="30">
        <v>1</v>
      </c>
      <c r="BH53" s="30">
        <v>1</v>
      </c>
      <c r="BI53" s="30">
        <v>1</v>
      </c>
      <c r="BJ53" s="30">
        <v>1</v>
      </c>
      <c r="BK53" s="30">
        <v>1</v>
      </c>
      <c r="BL53" s="30">
        <v>1</v>
      </c>
      <c r="BM53" s="30">
        <v>1</v>
      </c>
      <c r="BN53" s="30">
        <v>1</v>
      </c>
      <c r="BO53" s="30">
        <v>1</v>
      </c>
      <c r="BP53" s="30">
        <v>1</v>
      </c>
      <c r="BQ53" s="30">
        <v>1</v>
      </c>
      <c r="BR53" s="30">
        <v>1</v>
      </c>
      <c r="BS53" s="30">
        <v>1</v>
      </c>
      <c r="BT53" s="30">
        <v>1</v>
      </c>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c r="FB53" s="30"/>
      <c r="FC53" s="30"/>
      <c r="FD53" s="30"/>
      <c r="FE53" s="30"/>
      <c r="FF53" s="30"/>
      <c r="FG53" s="30"/>
      <c r="FH53" s="30"/>
      <c r="FI53" s="30"/>
      <c r="FJ53" s="30"/>
      <c r="FK53" s="30"/>
      <c r="FL53" s="30"/>
      <c r="FM53" s="30"/>
      <c r="FN53" s="30"/>
      <c r="FO53" s="30"/>
      <c r="FP53" s="30"/>
      <c r="FQ53" s="30"/>
      <c r="FR53" s="30"/>
      <c r="FS53" s="30"/>
      <c r="FT53" s="30"/>
      <c r="FU53" s="30"/>
      <c r="FV53" s="30"/>
      <c r="FW53" s="30"/>
      <c r="FX53" s="30"/>
      <c r="FY53" s="30"/>
      <c r="FZ53" s="30"/>
      <c r="GA53" s="30"/>
      <c r="GB53" s="30"/>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row>
    <row r="54" spans="1:219" ht="12.75" customHeight="1" x14ac:dyDescent="0.25">
      <c r="A54" s="36">
        <v>54</v>
      </c>
      <c r="B54" s="31" t="s">
        <v>378</v>
      </c>
      <c r="C54" s="30"/>
      <c r="D54" s="30"/>
      <c r="E54" s="30" t="s">
        <v>212</v>
      </c>
      <c r="F54" s="32">
        <v>43283</v>
      </c>
      <c r="G54" s="33" t="s">
        <v>213</v>
      </c>
      <c r="H54" s="30" t="s">
        <v>233</v>
      </c>
      <c r="I54" s="30" t="s">
        <v>283</v>
      </c>
      <c r="J54" s="30"/>
      <c r="K54" s="30"/>
      <c r="L54" s="30"/>
      <c r="M54" s="30"/>
      <c r="N54" s="30"/>
      <c r="O54" s="30"/>
      <c r="P54" s="34" t="s">
        <v>626</v>
      </c>
      <c r="Q54" s="36" t="s">
        <v>627</v>
      </c>
      <c r="R54" s="36" t="s">
        <v>628</v>
      </c>
      <c r="S54" s="30"/>
      <c r="T54" s="30"/>
      <c r="U54" s="30"/>
      <c r="V54" s="30" t="s">
        <v>221</v>
      </c>
      <c r="W54" s="30" t="s">
        <v>221</v>
      </c>
      <c r="X54" s="30" t="s">
        <v>221</v>
      </c>
      <c r="Y54" s="30" t="s">
        <v>221</v>
      </c>
      <c r="Z54" s="30" t="s">
        <v>221</v>
      </c>
      <c r="AA54" s="30"/>
      <c r="AB54" s="30"/>
      <c r="AC54" s="36" t="s">
        <v>278</v>
      </c>
      <c r="AD54" s="33" t="s">
        <v>241</v>
      </c>
      <c r="AE54" s="30" t="s">
        <v>629</v>
      </c>
      <c r="AF54" s="30" t="s">
        <v>280</v>
      </c>
      <c r="AG54" s="30" t="s">
        <v>280</v>
      </c>
      <c r="AH54" s="30" t="s">
        <v>280</v>
      </c>
      <c r="AI54" s="30">
        <v>8</v>
      </c>
      <c r="AJ54" s="30" t="s">
        <v>227</v>
      </c>
      <c r="AK54" s="30">
        <v>1</v>
      </c>
      <c r="AL54" s="30">
        <v>4</v>
      </c>
      <c r="AM54" s="30">
        <v>4</v>
      </c>
      <c r="AN54" s="30" t="s">
        <v>228</v>
      </c>
      <c r="AO54" s="30" t="s">
        <v>228</v>
      </c>
      <c r="AP54" s="30" t="s">
        <v>281</v>
      </c>
      <c r="AQ54" s="30" t="s">
        <v>282</v>
      </c>
      <c r="AR54" s="30"/>
      <c r="AS54" s="30"/>
      <c r="AT54" s="30"/>
      <c r="AU54" s="30"/>
      <c r="AV54" s="30"/>
      <c r="AW54" s="30"/>
      <c r="AX54" s="30"/>
      <c r="AY54" s="30"/>
      <c r="AZ54" s="30"/>
      <c r="BA54" s="31">
        <v>0.69791666666666663</v>
      </c>
      <c r="BB54" s="30" t="s">
        <v>244</v>
      </c>
      <c r="BC54" s="31">
        <v>0.79166666666666663</v>
      </c>
      <c r="BD54" s="31">
        <v>0.80208333333333337</v>
      </c>
      <c r="BE54" s="30"/>
      <c r="BF54" s="30">
        <v>2</v>
      </c>
      <c r="BG54" s="30">
        <v>2</v>
      </c>
      <c r="BH54" s="30">
        <v>2</v>
      </c>
      <c r="BI54" s="30">
        <v>2</v>
      </c>
      <c r="BJ54" s="30">
        <v>2</v>
      </c>
      <c r="BK54" s="30">
        <v>2</v>
      </c>
      <c r="BL54" s="30">
        <v>2</v>
      </c>
      <c r="BM54" s="30">
        <v>2</v>
      </c>
      <c r="BN54" s="30">
        <v>2</v>
      </c>
      <c r="BO54" s="30">
        <v>2</v>
      </c>
      <c r="BP54" s="30">
        <v>2</v>
      </c>
      <c r="BQ54" s="30">
        <v>2</v>
      </c>
      <c r="BR54" s="30">
        <v>2</v>
      </c>
      <c r="BS54" s="30">
        <v>2</v>
      </c>
      <c r="BT54" s="30">
        <v>2</v>
      </c>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row>
    <row r="55" spans="1:219" ht="12.75" customHeight="1" x14ac:dyDescent="0.25">
      <c r="A55" s="36">
        <v>55</v>
      </c>
      <c r="B55" s="31" t="s">
        <v>378</v>
      </c>
      <c r="C55" s="30"/>
      <c r="D55" s="30"/>
      <c r="E55" s="30" t="s">
        <v>212</v>
      </c>
      <c r="F55" s="32">
        <v>43283</v>
      </c>
      <c r="G55" s="33" t="s">
        <v>245</v>
      </c>
      <c r="H55" s="30" t="s">
        <v>246</v>
      </c>
      <c r="I55" s="30" t="s">
        <v>247</v>
      </c>
      <c r="J55" s="30" t="s">
        <v>438</v>
      </c>
      <c r="K55" s="30" t="s">
        <v>554</v>
      </c>
      <c r="L55" s="30" t="s">
        <v>250</v>
      </c>
      <c r="M55" s="32">
        <v>43283</v>
      </c>
      <c r="N55" s="30" t="s">
        <v>644</v>
      </c>
      <c r="O55" s="30" t="s">
        <v>232</v>
      </c>
      <c r="P55" s="34" t="s">
        <v>645</v>
      </c>
      <c r="Q55" s="36" t="s">
        <v>636</v>
      </c>
      <c r="R55" s="36" t="s">
        <v>646</v>
      </c>
      <c r="S55" s="30" t="s">
        <v>647</v>
      </c>
      <c r="T55" s="30">
        <v>9993528386</v>
      </c>
      <c r="U55" s="30" t="s">
        <v>648</v>
      </c>
      <c r="V55" s="30" t="s">
        <v>221</v>
      </c>
      <c r="W55" s="30" t="s">
        <v>221</v>
      </c>
      <c r="X55" s="30" t="s">
        <v>221</v>
      </c>
      <c r="Y55" s="30" t="s">
        <v>221</v>
      </c>
      <c r="Z55" s="30" t="s">
        <v>221</v>
      </c>
      <c r="AA55" s="30" t="s">
        <v>649</v>
      </c>
      <c r="AB55" s="30">
        <v>9272768000</v>
      </c>
      <c r="AC55" s="30" t="s">
        <v>314</v>
      </c>
      <c r="AD55" s="30" t="s">
        <v>224</v>
      </c>
      <c r="AE55" s="30" t="s">
        <v>650</v>
      </c>
      <c r="AF55" s="30" t="s">
        <v>490</v>
      </c>
      <c r="AG55" s="30" t="s">
        <v>221</v>
      </c>
      <c r="AH55" s="30" t="s">
        <v>221</v>
      </c>
      <c r="AI55" s="30">
        <v>12</v>
      </c>
      <c r="AJ55" s="30" t="s">
        <v>227</v>
      </c>
      <c r="AK55" s="30">
        <v>1</v>
      </c>
      <c r="AL55" s="30">
        <v>10</v>
      </c>
      <c r="AM55" s="30">
        <v>2</v>
      </c>
      <c r="AN55" s="30" t="s">
        <v>228</v>
      </c>
      <c r="AO55" s="30" t="s">
        <v>228</v>
      </c>
      <c r="AP55" s="30" t="s">
        <v>598</v>
      </c>
      <c r="AQ55" s="30" t="s">
        <v>651</v>
      </c>
      <c r="AR55" s="30"/>
      <c r="AS55" s="30"/>
      <c r="AT55" s="30"/>
      <c r="AU55" s="30"/>
      <c r="AV55" s="30"/>
      <c r="AW55" s="30"/>
      <c r="AX55" s="30"/>
      <c r="AY55" s="30"/>
      <c r="AZ55" s="30"/>
      <c r="BA55" s="31">
        <v>0.69791666666666663</v>
      </c>
      <c r="BB55" s="30" t="s">
        <v>492</v>
      </c>
      <c r="BC55" s="31">
        <v>0.76736111111111116</v>
      </c>
      <c r="BD55" s="31">
        <v>0.79166666666666663</v>
      </c>
      <c r="BE55" s="30"/>
      <c r="BF55" s="30">
        <v>2</v>
      </c>
      <c r="BG55" s="30">
        <v>2</v>
      </c>
      <c r="BH55" s="30">
        <v>2</v>
      </c>
      <c r="BI55" s="30">
        <v>2</v>
      </c>
      <c r="BJ55" s="30">
        <v>2</v>
      </c>
      <c r="BK55" s="30">
        <v>2</v>
      </c>
      <c r="BL55" s="30">
        <v>2</v>
      </c>
      <c r="BM55" s="30">
        <v>2</v>
      </c>
      <c r="BN55" s="30">
        <v>2</v>
      </c>
      <c r="BO55" s="30">
        <v>2</v>
      </c>
      <c r="BP55" s="30">
        <v>2</v>
      </c>
      <c r="BQ55" s="30">
        <v>2</v>
      </c>
      <c r="BR55" s="30">
        <v>2</v>
      </c>
      <c r="BS55" s="30">
        <v>2</v>
      </c>
      <c r="BT55" s="30">
        <v>2</v>
      </c>
      <c r="BU55" s="30"/>
      <c r="BV55" s="30" t="s">
        <v>492</v>
      </c>
      <c r="BW55" s="31">
        <v>0.79166666666666663</v>
      </c>
      <c r="BX55" s="31">
        <v>0.79861111111111116</v>
      </c>
      <c r="BY55" s="30"/>
      <c r="BZ55" s="30">
        <v>2</v>
      </c>
      <c r="CA55" s="30">
        <v>2</v>
      </c>
      <c r="CB55" s="30">
        <v>2</v>
      </c>
      <c r="CC55" s="30">
        <v>2</v>
      </c>
      <c r="CD55" s="30" t="s">
        <v>260</v>
      </c>
      <c r="CE55" s="30" t="s">
        <v>652</v>
      </c>
      <c r="CF55" s="30">
        <v>15</v>
      </c>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c r="GA55" s="30"/>
      <c r="GB55" s="30"/>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30"/>
      <c r="HJ55" s="30"/>
      <c r="HK55" s="30"/>
    </row>
    <row r="56" spans="1:219" ht="12.75" customHeight="1" x14ac:dyDescent="0.25">
      <c r="A56" s="36">
        <v>56</v>
      </c>
      <c r="B56" s="31" t="s">
        <v>378</v>
      </c>
      <c r="C56" s="30"/>
      <c r="D56" s="30"/>
      <c r="E56" s="30" t="s">
        <v>212</v>
      </c>
      <c r="F56" s="32">
        <v>43283</v>
      </c>
      <c r="G56" s="33" t="s">
        <v>425</v>
      </c>
      <c r="H56" s="30"/>
      <c r="I56" s="30" t="s">
        <v>653</v>
      </c>
      <c r="J56" s="30"/>
      <c r="K56" s="30"/>
      <c r="L56" s="30"/>
      <c r="M56" s="30"/>
      <c r="N56" s="30"/>
      <c r="O56" s="30"/>
      <c r="P56" s="34"/>
      <c r="Q56" s="36" t="s">
        <v>654</v>
      </c>
      <c r="R56" s="36" t="s">
        <v>655</v>
      </c>
      <c r="S56" s="30"/>
      <c r="T56" s="30"/>
      <c r="U56" s="30"/>
      <c r="V56" s="30" t="s">
        <v>221</v>
      </c>
      <c r="W56" s="30" t="s">
        <v>221</v>
      </c>
      <c r="X56" s="30" t="s">
        <v>221</v>
      </c>
      <c r="Y56" s="30" t="s">
        <v>221</v>
      </c>
      <c r="Z56" s="30" t="s">
        <v>221</v>
      </c>
      <c r="AA56" s="30" t="s">
        <v>656</v>
      </c>
      <c r="AB56" s="30">
        <v>9159354191</v>
      </c>
      <c r="AC56" s="30" t="s">
        <v>223</v>
      </c>
      <c r="AD56" s="30" t="s">
        <v>657</v>
      </c>
      <c r="AE56" s="30"/>
      <c r="AF56" s="30"/>
      <c r="AG56" s="30"/>
      <c r="AH56" s="30"/>
      <c r="AI56" s="30"/>
      <c r="AJ56" s="30"/>
      <c r="AK56" s="30"/>
      <c r="AL56" s="30"/>
      <c r="AM56" s="30"/>
      <c r="AN56" s="30" t="s">
        <v>432</v>
      </c>
      <c r="AO56" s="30" t="s">
        <v>433</v>
      </c>
      <c r="AP56" s="30" t="s">
        <v>434</v>
      </c>
      <c r="AQ56" s="30" t="s">
        <v>435</v>
      </c>
      <c r="AR56" s="30" t="s">
        <v>658</v>
      </c>
      <c r="AS56" s="30"/>
      <c r="AT56" s="30"/>
      <c r="AU56" s="30"/>
      <c r="AV56" s="30"/>
      <c r="AW56" s="30"/>
      <c r="AX56" s="30"/>
      <c r="AY56" s="30"/>
      <c r="AZ56" s="30"/>
      <c r="BA56" s="31">
        <v>0.69791666666666663</v>
      </c>
      <c r="BB56" s="30" t="s">
        <v>659</v>
      </c>
      <c r="BC56" s="31">
        <v>0.68055555555555547</v>
      </c>
      <c r="BD56" s="31">
        <v>0.69444444444444453</v>
      </c>
      <c r="BE56" s="30"/>
      <c r="BF56" s="30">
        <v>2</v>
      </c>
      <c r="BG56" s="30">
        <v>2</v>
      </c>
      <c r="BH56" s="30">
        <v>2</v>
      </c>
      <c r="BI56" s="30">
        <v>2</v>
      </c>
      <c r="BJ56" s="30">
        <v>2</v>
      </c>
      <c r="BK56" s="30">
        <v>2</v>
      </c>
      <c r="BL56" s="30">
        <v>2</v>
      </c>
      <c r="BM56" s="30">
        <v>2</v>
      </c>
      <c r="BN56" s="30">
        <v>2</v>
      </c>
      <c r="BO56" s="30">
        <v>2</v>
      </c>
      <c r="BP56" s="30">
        <v>2</v>
      </c>
      <c r="BQ56" s="30">
        <v>2</v>
      </c>
      <c r="BR56" s="30">
        <v>2</v>
      </c>
      <c r="BS56" s="30">
        <v>2</v>
      </c>
      <c r="BT56" s="30">
        <v>2</v>
      </c>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c r="EP56" s="30"/>
      <c r="EQ56" s="30"/>
      <c r="ER56" s="30"/>
      <c r="ES56" s="30"/>
      <c r="ET56" s="30"/>
      <c r="EU56" s="30"/>
      <c r="EV56" s="30"/>
      <c r="EW56" s="30"/>
      <c r="EX56" s="30"/>
      <c r="EY56" s="30"/>
      <c r="EZ56" s="30"/>
      <c r="FA56" s="30"/>
      <c r="FB56" s="30"/>
      <c r="FC56" s="30"/>
      <c r="FD56" s="30"/>
      <c r="FE56" s="30"/>
      <c r="FF56" s="30"/>
      <c r="FG56" s="30"/>
      <c r="FH56" s="30"/>
      <c r="FI56" s="30"/>
      <c r="FJ56" s="30"/>
      <c r="FK56" s="30"/>
      <c r="FL56" s="30"/>
      <c r="FM56" s="30"/>
      <c r="FN56" s="30"/>
      <c r="FO56" s="30"/>
      <c r="FP56" s="30"/>
      <c r="FQ56" s="30"/>
      <c r="FR56" s="30"/>
      <c r="FS56" s="30"/>
      <c r="FT56" s="30"/>
      <c r="FU56" s="30"/>
      <c r="FV56" s="30"/>
      <c r="FW56" s="30"/>
      <c r="FX56" s="30"/>
      <c r="FY56" s="30"/>
      <c r="FZ56" s="30"/>
      <c r="GA56" s="30"/>
      <c r="GB56" s="30"/>
      <c r="GC56" s="30"/>
      <c r="GD56" s="30"/>
      <c r="GE56" s="30"/>
      <c r="GF56" s="30"/>
      <c r="GG56" s="30"/>
      <c r="GH56" s="30"/>
      <c r="GI56" s="30"/>
      <c r="GJ56" s="30"/>
      <c r="GK56" s="30"/>
      <c r="GL56" s="30"/>
      <c r="GM56" s="30"/>
      <c r="GN56" s="30"/>
      <c r="GO56" s="30"/>
      <c r="GP56" s="30"/>
      <c r="GQ56" s="30"/>
      <c r="GR56" s="30"/>
      <c r="GS56" s="30"/>
      <c r="GT56" s="30"/>
      <c r="GU56" s="30"/>
      <c r="GV56" s="30"/>
      <c r="GW56" s="30"/>
      <c r="GX56" s="30"/>
      <c r="GY56" s="30"/>
      <c r="GZ56" s="30"/>
      <c r="HA56" s="30"/>
      <c r="HB56" s="30"/>
      <c r="HC56" s="30"/>
      <c r="HD56" s="30"/>
      <c r="HE56" s="30"/>
      <c r="HF56" s="30"/>
      <c r="HG56" s="30"/>
      <c r="HH56" s="30"/>
      <c r="HI56" s="30"/>
      <c r="HJ56" s="30"/>
      <c r="HK56" s="30"/>
    </row>
    <row r="57" spans="1:219" ht="12.75" customHeight="1" x14ac:dyDescent="0.25">
      <c r="A57" s="36">
        <v>57</v>
      </c>
      <c r="B57" s="31" t="s">
        <v>378</v>
      </c>
      <c r="C57" s="30"/>
      <c r="D57" s="30"/>
      <c r="E57" s="30" t="s">
        <v>212</v>
      </c>
      <c r="F57" s="32">
        <v>43283</v>
      </c>
      <c r="G57" s="33" t="s">
        <v>245</v>
      </c>
      <c r="H57" s="30" t="s">
        <v>246</v>
      </c>
      <c r="I57" s="30" t="s">
        <v>247</v>
      </c>
      <c r="J57" s="30" t="s">
        <v>248</v>
      </c>
      <c r="K57" s="30" t="s">
        <v>249</v>
      </c>
      <c r="L57" s="30" t="s">
        <v>250</v>
      </c>
      <c r="M57" s="32">
        <v>43283</v>
      </c>
      <c r="N57" s="32">
        <v>43285</v>
      </c>
      <c r="O57" s="30" t="s">
        <v>232</v>
      </c>
      <c r="P57" s="34" t="s">
        <v>660</v>
      </c>
      <c r="Q57" s="36" t="s">
        <v>661</v>
      </c>
      <c r="R57" s="36" t="s">
        <v>662</v>
      </c>
      <c r="S57" s="30" t="s">
        <v>663</v>
      </c>
      <c r="T57" s="30">
        <v>9294400240</v>
      </c>
      <c r="U57" s="30" t="s">
        <v>664</v>
      </c>
      <c r="V57" s="30" t="s">
        <v>221</v>
      </c>
      <c r="W57" s="30" t="s">
        <v>221</v>
      </c>
      <c r="X57" s="30" t="s">
        <v>221</v>
      </c>
      <c r="Y57" s="30" t="s">
        <v>221</v>
      </c>
      <c r="Z57" s="30" t="s">
        <v>221</v>
      </c>
      <c r="AA57" s="30" t="s">
        <v>665</v>
      </c>
      <c r="AB57" s="30">
        <v>9284667876</v>
      </c>
      <c r="AC57" s="30" t="s">
        <v>223</v>
      </c>
      <c r="AD57" s="30" t="s">
        <v>241</v>
      </c>
      <c r="AE57" s="30" t="s">
        <v>666</v>
      </c>
      <c r="AF57" s="30" t="s">
        <v>226</v>
      </c>
      <c r="AG57" s="30" t="s">
        <v>221</v>
      </c>
      <c r="AH57" s="30" t="s">
        <v>221</v>
      </c>
      <c r="AI57" s="30">
        <f>12+7+24</f>
        <v>43</v>
      </c>
      <c r="AJ57" s="30" t="s">
        <v>227</v>
      </c>
      <c r="AK57" s="30">
        <v>1</v>
      </c>
      <c r="AL57" s="30">
        <v>19</v>
      </c>
      <c r="AM57" s="30">
        <v>24</v>
      </c>
      <c r="AN57" s="30" t="s">
        <v>432</v>
      </c>
      <c r="AO57" s="30" t="s">
        <v>433</v>
      </c>
      <c r="AP57" s="30" t="s">
        <v>434</v>
      </c>
      <c r="AQ57" s="30" t="s">
        <v>435</v>
      </c>
      <c r="AR57" s="30" t="s">
        <v>658</v>
      </c>
      <c r="AS57" s="30"/>
      <c r="AT57" s="30"/>
      <c r="AU57" s="30"/>
      <c r="AV57" s="30"/>
      <c r="AW57" s="30"/>
      <c r="AX57" s="30"/>
      <c r="AY57" s="30"/>
      <c r="AZ57" s="30"/>
      <c r="BA57" s="31">
        <v>0.69791666666666663</v>
      </c>
      <c r="BB57" s="30" t="s">
        <v>659</v>
      </c>
      <c r="BC57" s="31">
        <v>0.67013888888888884</v>
      </c>
      <c r="BD57" s="31">
        <v>0.68055555555555547</v>
      </c>
      <c r="BE57" s="30"/>
      <c r="BF57" s="30">
        <v>2</v>
      </c>
      <c r="BG57" s="30">
        <v>2</v>
      </c>
      <c r="BH57" s="30">
        <v>2</v>
      </c>
      <c r="BI57" s="30">
        <v>2</v>
      </c>
      <c r="BJ57" s="30">
        <v>2</v>
      </c>
      <c r="BK57" s="30">
        <v>2</v>
      </c>
      <c r="BL57" s="30">
        <v>2</v>
      </c>
      <c r="BM57" s="30">
        <v>2</v>
      </c>
      <c r="BN57" s="30">
        <v>2</v>
      </c>
      <c r="BO57" s="30">
        <v>2</v>
      </c>
      <c r="BP57" s="30">
        <v>2</v>
      </c>
      <c r="BQ57" s="30">
        <v>2</v>
      </c>
      <c r="BR57" s="30">
        <v>2</v>
      </c>
      <c r="BS57" s="30">
        <v>2</v>
      </c>
      <c r="BT57" s="30">
        <v>2</v>
      </c>
      <c r="BU57" s="30"/>
      <c r="BV57" s="30" t="s">
        <v>270</v>
      </c>
      <c r="BW57" s="31">
        <v>0.77083333333333337</v>
      </c>
      <c r="BX57" s="31">
        <v>0.77777777777777779</v>
      </c>
      <c r="BY57" s="30"/>
      <c r="BZ57" s="30">
        <v>2</v>
      </c>
      <c r="CA57" s="30">
        <v>2</v>
      </c>
      <c r="CB57" s="30">
        <v>2</v>
      </c>
      <c r="CC57" s="30">
        <v>2</v>
      </c>
      <c r="CD57" s="30" t="s">
        <v>260</v>
      </c>
      <c r="CE57" s="30" t="s">
        <v>667</v>
      </c>
      <c r="CF57" s="30">
        <v>15</v>
      </c>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c r="EF57" s="30"/>
      <c r="EG57" s="30"/>
      <c r="EH57" s="30"/>
      <c r="EI57" s="30"/>
      <c r="EJ57" s="30"/>
      <c r="EK57" s="30"/>
      <c r="EL57" s="30"/>
      <c r="EM57" s="30"/>
      <c r="EN57" s="30"/>
      <c r="EO57" s="30"/>
      <c r="EP57" s="30"/>
      <c r="EQ57" s="30"/>
      <c r="ER57" s="30"/>
      <c r="ES57" s="30"/>
      <c r="ET57" s="30"/>
      <c r="EU57" s="30"/>
      <c r="EV57" s="30"/>
      <c r="EW57" s="30"/>
      <c r="EX57" s="30"/>
      <c r="EY57" s="30"/>
      <c r="EZ57" s="30"/>
      <c r="FA57" s="30"/>
      <c r="FB57" s="30"/>
      <c r="FC57" s="30"/>
      <c r="FD57" s="30"/>
      <c r="FE57" s="30"/>
      <c r="FF57" s="30"/>
      <c r="FG57" s="30"/>
      <c r="FH57" s="30"/>
      <c r="FI57" s="30"/>
      <c r="FJ57" s="30"/>
      <c r="FK57" s="30"/>
      <c r="FL57" s="30"/>
      <c r="FM57" s="30"/>
      <c r="FN57" s="30"/>
      <c r="FO57" s="30"/>
      <c r="FP57" s="30"/>
      <c r="FQ57" s="30"/>
      <c r="FR57" s="30"/>
      <c r="FS57" s="30"/>
      <c r="FT57" s="30"/>
      <c r="FU57" s="30"/>
      <c r="FV57" s="30"/>
      <c r="FW57" s="30"/>
      <c r="FX57" s="30"/>
      <c r="FY57" s="30"/>
      <c r="FZ57" s="30"/>
      <c r="GA57" s="30"/>
      <c r="GB57" s="30"/>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row>
    <row r="58" spans="1:219" ht="12.75" customHeight="1" x14ac:dyDescent="0.25">
      <c r="A58" s="36">
        <v>58</v>
      </c>
      <c r="B58" s="31" t="s">
        <v>378</v>
      </c>
      <c r="C58" s="30"/>
      <c r="D58" s="30"/>
      <c r="E58" s="30" t="s">
        <v>212</v>
      </c>
      <c r="F58" s="32">
        <v>43283</v>
      </c>
      <c r="G58" s="33" t="s">
        <v>357</v>
      </c>
      <c r="H58" s="30" t="s">
        <v>358</v>
      </c>
      <c r="I58" s="30" t="s">
        <v>359</v>
      </c>
      <c r="J58" s="30" t="s">
        <v>438</v>
      </c>
      <c r="K58" s="30" t="s">
        <v>554</v>
      </c>
      <c r="L58" s="30" t="s">
        <v>250</v>
      </c>
      <c r="M58" s="30"/>
      <c r="N58" s="30"/>
      <c r="O58" s="30"/>
      <c r="P58" s="34" t="s">
        <v>668</v>
      </c>
      <c r="Q58" s="36" t="s">
        <v>669</v>
      </c>
      <c r="R58" s="36" t="s">
        <v>670</v>
      </c>
      <c r="S58" s="30" t="s">
        <v>671</v>
      </c>
      <c r="T58" s="30">
        <v>9999109153</v>
      </c>
      <c r="U58" s="30" t="s">
        <v>672</v>
      </c>
      <c r="V58" s="30" t="s">
        <v>221</v>
      </c>
      <c r="W58" s="30" t="s">
        <v>221</v>
      </c>
      <c r="X58" s="30" t="s">
        <v>221</v>
      </c>
      <c r="Y58" s="30" t="s">
        <v>221</v>
      </c>
      <c r="Z58" s="30" t="s">
        <v>221</v>
      </c>
      <c r="AA58" s="30" t="s">
        <v>673</v>
      </c>
      <c r="AB58" s="30">
        <v>9072752875</v>
      </c>
      <c r="AC58" s="30" t="s">
        <v>223</v>
      </c>
      <c r="AD58" s="33" t="s">
        <v>641</v>
      </c>
      <c r="AE58" s="30" t="s">
        <v>674</v>
      </c>
      <c r="AF58" s="30" t="s">
        <v>226</v>
      </c>
      <c r="AG58" s="30" t="s">
        <v>226</v>
      </c>
      <c r="AH58" s="30" t="s">
        <v>226</v>
      </c>
      <c r="AI58" s="30">
        <f>20+5</f>
        <v>25</v>
      </c>
      <c r="AJ58" s="30" t="s">
        <v>227</v>
      </c>
      <c r="AK58" s="30">
        <v>1</v>
      </c>
      <c r="AL58" s="30">
        <v>5</v>
      </c>
      <c r="AM58" s="30">
        <v>20</v>
      </c>
      <c r="AN58" s="30" t="s">
        <v>228</v>
      </c>
      <c r="AO58" s="30" t="s">
        <v>228</v>
      </c>
      <c r="AP58" s="30" t="s">
        <v>229</v>
      </c>
      <c r="AQ58" s="30" t="s">
        <v>229</v>
      </c>
      <c r="AR58" s="30"/>
      <c r="AS58" s="30" t="s">
        <v>675</v>
      </c>
      <c r="AT58" s="30"/>
      <c r="AU58" s="30"/>
      <c r="AV58" s="30"/>
      <c r="AW58" s="30"/>
      <c r="AX58" s="30"/>
      <c r="AY58" s="30"/>
      <c r="AZ58" s="30"/>
      <c r="BA58" s="31">
        <v>0.69791666666666663</v>
      </c>
      <c r="BB58" s="30" t="s">
        <v>448</v>
      </c>
      <c r="BC58" s="31">
        <v>0.85416666666666663</v>
      </c>
      <c r="BD58" s="31">
        <v>0.87777777777777777</v>
      </c>
      <c r="BE58" s="30"/>
      <c r="BF58" s="30">
        <v>2</v>
      </c>
      <c r="BG58" s="30">
        <v>2</v>
      </c>
      <c r="BH58" s="30">
        <v>2</v>
      </c>
      <c r="BI58" s="30">
        <v>2</v>
      </c>
      <c r="BJ58" s="30">
        <v>2</v>
      </c>
      <c r="BK58" s="30">
        <v>2</v>
      </c>
      <c r="BL58" s="30">
        <v>2</v>
      </c>
      <c r="BM58" s="30">
        <v>2</v>
      </c>
      <c r="BN58" s="30">
        <v>2</v>
      </c>
      <c r="BO58" s="30">
        <v>2</v>
      </c>
      <c r="BP58" s="30">
        <v>2</v>
      </c>
      <c r="BQ58" s="30">
        <v>2</v>
      </c>
      <c r="BR58" s="30">
        <v>2</v>
      </c>
      <c r="BS58" s="30">
        <v>2</v>
      </c>
      <c r="BT58" s="30">
        <v>2</v>
      </c>
      <c r="BU58" s="30"/>
      <c r="BV58" s="30" t="s">
        <v>448</v>
      </c>
      <c r="BW58" s="31">
        <v>0.875</v>
      </c>
      <c r="BX58" s="31">
        <v>0.87777777777777777</v>
      </c>
      <c r="BY58" s="30"/>
      <c r="BZ58" s="30">
        <v>2</v>
      </c>
      <c r="CA58" s="30">
        <v>2</v>
      </c>
      <c r="CB58" s="30">
        <v>2</v>
      </c>
      <c r="CC58" s="30">
        <v>2</v>
      </c>
      <c r="CD58" s="30" t="s">
        <v>260</v>
      </c>
      <c r="CE58" s="30" t="s">
        <v>448</v>
      </c>
      <c r="CF58" s="30">
        <v>15</v>
      </c>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c r="EP58" s="30"/>
      <c r="EQ58" s="30"/>
      <c r="ER58" s="30"/>
      <c r="ES58" s="30"/>
      <c r="ET58" s="30"/>
      <c r="EU58" s="30"/>
      <c r="EV58" s="30"/>
      <c r="EW58" s="30"/>
      <c r="EX58" s="30"/>
      <c r="EY58" s="30"/>
      <c r="EZ58" s="30"/>
      <c r="FA58" s="30"/>
      <c r="FB58" s="30"/>
      <c r="FC58" s="30"/>
      <c r="FD58" s="30"/>
      <c r="FE58" s="30"/>
      <c r="FF58" s="30"/>
      <c r="FG58" s="30"/>
      <c r="FH58" s="30"/>
      <c r="FI58" s="30"/>
      <c r="FJ58" s="30"/>
      <c r="FK58" s="30"/>
      <c r="FL58" s="30"/>
      <c r="FM58" s="30"/>
      <c r="FN58" s="30"/>
      <c r="FO58" s="30"/>
      <c r="FP58" s="30"/>
      <c r="FQ58" s="30"/>
      <c r="FR58" s="30"/>
      <c r="FS58" s="30"/>
      <c r="FT58" s="30"/>
      <c r="FU58" s="30"/>
      <c r="FV58" s="30"/>
      <c r="FW58" s="30"/>
      <c r="FX58" s="30"/>
      <c r="FY58" s="30"/>
      <c r="FZ58" s="30"/>
      <c r="GA58" s="30"/>
      <c r="GB58" s="30"/>
      <c r="GC58" s="30"/>
      <c r="GD58" s="30"/>
      <c r="GE58" s="30"/>
      <c r="GF58" s="30"/>
      <c r="GG58" s="30"/>
      <c r="GH58" s="30"/>
      <c r="GI58" s="30"/>
      <c r="GJ58" s="30"/>
      <c r="GK58" s="30"/>
      <c r="GL58" s="30"/>
      <c r="GM58" s="30"/>
      <c r="GN58" s="30"/>
      <c r="GO58" s="30"/>
      <c r="GP58" s="30"/>
      <c r="GQ58" s="30"/>
      <c r="GR58" s="30"/>
      <c r="GS58" s="30"/>
      <c r="GT58" s="30"/>
      <c r="GU58" s="30"/>
      <c r="GV58" s="30"/>
      <c r="GW58" s="30"/>
      <c r="GX58" s="30"/>
      <c r="GY58" s="30"/>
      <c r="GZ58" s="30"/>
      <c r="HA58" s="30"/>
      <c r="HB58" s="30"/>
      <c r="HC58" s="30"/>
      <c r="HD58" s="30"/>
      <c r="HE58" s="30"/>
      <c r="HF58" s="30"/>
      <c r="HG58" s="30"/>
      <c r="HH58" s="30"/>
      <c r="HI58" s="30"/>
      <c r="HJ58" s="30"/>
      <c r="HK58" s="30"/>
    </row>
    <row r="59" spans="1:219" ht="12.75" customHeight="1" x14ac:dyDescent="0.25">
      <c r="A59" s="36">
        <v>59</v>
      </c>
      <c r="B59" s="31" t="s">
        <v>378</v>
      </c>
      <c r="C59" s="30"/>
      <c r="D59" s="30"/>
      <c r="E59" s="30" t="s">
        <v>212</v>
      </c>
      <c r="F59" s="32">
        <v>43283</v>
      </c>
      <c r="G59" s="33" t="s">
        <v>213</v>
      </c>
      <c r="H59" s="30" t="s">
        <v>233</v>
      </c>
      <c r="I59" s="30" t="s">
        <v>271</v>
      </c>
      <c r="J59" s="30"/>
      <c r="K59" s="30"/>
      <c r="L59" s="30"/>
      <c r="M59" s="30"/>
      <c r="N59" s="30"/>
      <c r="O59" s="30"/>
      <c r="P59" s="34" t="s">
        <v>676</v>
      </c>
      <c r="Q59" s="36" t="s">
        <v>677</v>
      </c>
      <c r="R59" s="36" t="s">
        <v>678</v>
      </c>
      <c r="S59" s="30" t="s">
        <v>679</v>
      </c>
      <c r="T59" s="30">
        <v>9361428464</v>
      </c>
      <c r="U59" s="30" t="s">
        <v>680</v>
      </c>
      <c r="V59" s="30" t="s">
        <v>221</v>
      </c>
      <c r="W59" s="30" t="s">
        <v>221</v>
      </c>
      <c r="X59" s="30" t="s">
        <v>221</v>
      </c>
      <c r="Y59" s="30" t="s">
        <v>221</v>
      </c>
      <c r="Z59" s="30" t="s">
        <v>221</v>
      </c>
      <c r="AA59" s="30" t="s">
        <v>221</v>
      </c>
      <c r="AB59" s="30" t="s">
        <v>221</v>
      </c>
      <c r="AC59" s="30" t="s">
        <v>402</v>
      </c>
      <c r="AD59" s="30" t="s">
        <v>267</v>
      </c>
      <c r="AE59" s="30" t="s">
        <v>681</v>
      </c>
      <c r="AF59" s="30" t="s">
        <v>221</v>
      </c>
      <c r="AG59" s="30" t="s">
        <v>221</v>
      </c>
      <c r="AH59" s="30" t="s">
        <v>221</v>
      </c>
      <c r="AI59" s="30">
        <v>6</v>
      </c>
      <c r="AJ59" s="30" t="s">
        <v>227</v>
      </c>
      <c r="AK59" s="30">
        <v>1</v>
      </c>
      <c r="AL59" s="30">
        <v>6</v>
      </c>
      <c r="AM59" s="30">
        <v>0</v>
      </c>
      <c r="AN59" s="30" t="s">
        <v>228</v>
      </c>
      <c r="AO59" s="30" t="s">
        <v>228</v>
      </c>
      <c r="AP59" s="30" t="s">
        <v>281</v>
      </c>
      <c r="AQ59" s="30" t="s">
        <v>282</v>
      </c>
      <c r="AR59" s="30"/>
      <c r="AS59" s="30"/>
      <c r="AT59" s="30"/>
      <c r="AU59" s="30"/>
      <c r="AV59" s="30"/>
      <c r="AW59" s="30"/>
      <c r="AX59" s="30"/>
      <c r="AY59" s="30"/>
      <c r="AZ59" s="30"/>
      <c r="BA59" s="31">
        <v>0.71597222222222223</v>
      </c>
      <c r="BB59" s="30" t="s">
        <v>244</v>
      </c>
      <c r="BC59" s="31">
        <v>0.76388888888888884</v>
      </c>
      <c r="BD59" s="31">
        <v>0.77430555555555547</v>
      </c>
      <c r="BE59" s="30"/>
      <c r="BF59" s="30">
        <v>1</v>
      </c>
      <c r="BG59" s="30">
        <v>1</v>
      </c>
      <c r="BH59" s="30">
        <v>1</v>
      </c>
      <c r="BI59" s="30">
        <v>1</v>
      </c>
      <c r="BJ59" s="30">
        <v>1</v>
      </c>
      <c r="BK59" s="30">
        <v>1</v>
      </c>
      <c r="BL59" s="30">
        <v>1</v>
      </c>
      <c r="BM59" s="30">
        <v>1</v>
      </c>
      <c r="BN59" s="30">
        <v>1</v>
      </c>
      <c r="BO59" s="30">
        <v>1</v>
      </c>
      <c r="BP59" s="30">
        <v>1</v>
      </c>
      <c r="BQ59" s="30">
        <v>1</v>
      </c>
      <c r="BR59" s="30">
        <v>1</v>
      </c>
      <c r="BS59" s="30">
        <v>1</v>
      </c>
      <c r="BT59" s="30">
        <v>1</v>
      </c>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row>
    <row r="60" spans="1:219" ht="12.75" customHeight="1" x14ac:dyDescent="0.25">
      <c r="A60" s="36">
        <v>60</v>
      </c>
      <c r="B60" s="31" t="s">
        <v>378</v>
      </c>
      <c r="C60" s="30"/>
      <c r="D60" s="30"/>
      <c r="E60" s="30" t="s">
        <v>212</v>
      </c>
      <c r="F60" s="32">
        <v>43283</v>
      </c>
      <c r="G60" s="33" t="s">
        <v>357</v>
      </c>
      <c r="H60" s="30" t="s">
        <v>358</v>
      </c>
      <c r="I60" s="30" t="s">
        <v>359</v>
      </c>
      <c r="J60" s="30" t="s">
        <v>306</v>
      </c>
      <c r="K60" s="30" t="s">
        <v>307</v>
      </c>
      <c r="L60" s="30" t="s">
        <v>250</v>
      </c>
      <c r="M60" s="30"/>
      <c r="N60" s="30"/>
      <c r="O60" s="30"/>
      <c r="P60" s="34" t="s">
        <v>682</v>
      </c>
      <c r="Q60" s="36" t="s">
        <v>683</v>
      </c>
      <c r="R60" s="36" t="s">
        <v>684</v>
      </c>
      <c r="S60" s="30" t="s">
        <v>685</v>
      </c>
      <c r="T60" s="30">
        <v>9067263254</v>
      </c>
      <c r="U60" s="30" t="s">
        <v>686</v>
      </c>
      <c r="V60" s="30" t="s">
        <v>686</v>
      </c>
      <c r="W60" s="30" t="s">
        <v>221</v>
      </c>
      <c r="X60" s="30" t="s">
        <v>221</v>
      </c>
      <c r="Y60" s="30" t="s">
        <v>221</v>
      </c>
      <c r="Z60" s="30" t="s">
        <v>221</v>
      </c>
      <c r="AA60" s="30" t="s">
        <v>687</v>
      </c>
      <c r="AB60" s="30">
        <v>9558244354</v>
      </c>
      <c r="AC60" s="30" t="s">
        <v>223</v>
      </c>
      <c r="AD60" s="33" t="s">
        <v>241</v>
      </c>
      <c r="AE60" s="30" t="s">
        <v>688</v>
      </c>
      <c r="AF60" s="30" t="s">
        <v>226</v>
      </c>
      <c r="AG60" s="30" t="s">
        <v>226</v>
      </c>
      <c r="AH60" s="30" t="s">
        <v>221</v>
      </c>
      <c r="AI60" s="30">
        <v>19</v>
      </c>
      <c r="AJ60" s="30" t="s">
        <v>227</v>
      </c>
      <c r="AK60" s="30">
        <v>1</v>
      </c>
      <c r="AL60" s="30">
        <v>19</v>
      </c>
      <c r="AM60" s="30">
        <v>0</v>
      </c>
      <c r="AN60" s="30" t="s">
        <v>432</v>
      </c>
      <c r="AO60" s="30" t="s">
        <v>432</v>
      </c>
      <c r="AP60" s="30" t="s">
        <v>434</v>
      </c>
      <c r="AQ60" s="33" t="s">
        <v>435</v>
      </c>
      <c r="AR60" s="30" t="s">
        <v>658</v>
      </c>
      <c r="AS60" s="30"/>
      <c r="AT60" s="30"/>
      <c r="AU60" s="30"/>
      <c r="AV60" s="30"/>
      <c r="AW60" s="30"/>
      <c r="AX60" s="30"/>
      <c r="AY60" s="30"/>
      <c r="AZ60" s="30"/>
      <c r="BA60" s="31">
        <v>0.72083333333333333</v>
      </c>
      <c r="BB60" s="30" t="s">
        <v>270</v>
      </c>
      <c r="BC60" s="31">
        <v>0.5</v>
      </c>
      <c r="BD60" s="31">
        <v>0.52083333333333337</v>
      </c>
      <c r="BE60" s="30"/>
      <c r="BF60" s="30">
        <v>2</v>
      </c>
      <c r="BG60" s="30">
        <v>2</v>
      </c>
      <c r="BH60" s="30">
        <v>2</v>
      </c>
      <c r="BI60" s="30">
        <v>2</v>
      </c>
      <c r="BJ60" s="30">
        <v>2</v>
      </c>
      <c r="BK60" s="30">
        <v>2</v>
      </c>
      <c r="BL60" s="30">
        <v>2</v>
      </c>
      <c r="BM60" s="30">
        <v>2</v>
      </c>
      <c r="BN60" s="30">
        <v>2</v>
      </c>
      <c r="BO60" s="30">
        <v>2</v>
      </c>
      <c r="BP60" s="30">
        <v>2</v>
      </c>
      <c r="BQ60" s="30">
        <v>2</v>
      </c>
      <c r="BR60" s="30">
        <v>2</v>
      </c>
      <c r="BS60" s="30">
        <v>2</v>
      </c>
      <c r="BT60" s="30">
        <v>2</v>
      </c>
      <c r="BU60" s="30"/>
      <c r="BV60" s="30" t="s">
        <v>270</v>
      </c>
      <c r="BW60" s="31">
        <v>0.51388888888888895</v>
      </c>
      <c r="BX60" s="31">
        <v>0.52083333333333337</v>
      </c>
      <c r="BY60" s="30"/>
      <c r="BZ60" s="30">
        <v>2</v>
      </c>
      <c r="CA60" s="30">
        <v>2</v>
      </c>
      <c r="CB60" s="30">
        <v>2</v>
      </c>
      <c r="CC60" s="30">
        <v>2</v>
      </c>
      <c r="CD60" s="30" t="s">
        <v>260</v>
      </c>
      <c r="CE60" s="30" t="s">
        <v>667</v>
      </c>
      <c r="CF60" s="30">
        <v>15</v>
      </c>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row>
    <row r="61" spans="1:219" ht="12.75" customHeight="1" x14ac:dyDescent="0.25">
      <c r="A61" s="36">
        <v>61</v>
      </c>
      <c r="B61" s="31">
        <v>0.71736111111111101</v>
      </c>
      <c r="C61" s="30"/>
      <c r="D61" s="30"/>
      <c r="E61" s="30" t="s">
        <v>212</v>
      </c>
      <c r="F61" s="32">
        <v>43283</v>
      </c>
      <c r="G61" s="33" t="s">
        <v>213</v>
      </c>
      <c r="H61" s="30" t="s">
        <v>233</v>
      </c>
      <c r="I61" s="30" t="s">
        <v>283</v>
      </c>
      <c r="J61" s="30"/>
      <c r="K61" s="30"/>
      <c r="L61" s="30"/>
      <c r="M61" s="30"/>
      <c r="N61" s="30"/>
      <c r="O61" s="30"/>
      <c r="P61" s="34" t="s">
        <v>689</v>
      </c>
      <c r="Q61" s="36" t="s">
        <v>690</v>
      </c>
      <c r="R61" s="36" t="s">
        <v>691</v>
      </c>
      <c r="S61" s="30" t="s">
        <v>692</v>
      </c>
      <c r="T61" s="30">
        <v>9657144485</v>
      </c>
      <c r="U61" s="30" t="s">
        <v>693</v>
      </c>
      <c r="V61" s="30" t="s">
        <v>221</v>
      </c>
      <c r="W61" s="30" t="s">
        <v>221</v>
      </c>
      <c r="X61" s="30" t="s">
        <v>221</v>
      </c>
      <c r="Y61" s="30" t="s">
        <v>221</v>
      </c>
      <c r="Z61" s="30" t="s">
        <v>221</v>
      </c>
      <c r="AA61" s="30"/>
      <c r="AB61" s="30"/>
      <c r="AC61" s="30" t="s">
        <v>278</v>
      </c>
      <c r="AD61" s="33" t="s">
        <v>641</v>
      </c>
      <c r="AE61" s="30" t="s">
        <v>625</v>
      </c>
      <c r="AF61" s="30" t="s">
        <v>280</v>
      </c>
      <c r="AG61" s="30" t="s">
        <v>280</v>
      </c>
      <c r="AH61" s="30" t="s">
        <v>280</v>
      </c>
      <c r="AI61" s="30">
        <v>3</v>
      </c>
      <c r="AJ61" s="30" t="s">
        <v>227</v>
      </c>
      <c r="AK61" s="30">
        <v>1</v>
      </c>
      <c r="AL61" s="30">
        <v>3</v>
      </c>
      <c r="AM61" s="30">
        <v>0</v>
      </c>
      <c r="AN61" s="30" t="s">
        <v>228</v>
      </c>
      <c r="AO61" s="30" t="s">
        <v>228</v>
      </c>
      <c r="AP61" s="30" t="s">
        <v>598</v>
      </c>
      <c r="AQ61" s="30" t="s">
        <v>694</v>
      </c>
      <c r="AR61" s="30"/>
      <c r="AS61" s="30"/>
      <c r="AT61" s="30"/>
      <c r="AU61" s="30"/>
      <c r="AV61" s="30"/>
      <c r="AW61" s="30"/>
      <c r="AX61" s="30"/>
      <c r="AY61" s="30"/>
      <c r="AZ61" s="30"/>
      <c r="BA61" s="30" t="s">
        <v>378</v>
      </c>
      <c r="BB61" s="30" t="s">
        <v>448</v>
      </c>
      <c r="BC61" s="31">
        <v>0.85416666666666663</v>
      </c>
      <c r="BD61" s="31">
        <v>0.86458333333333337</v>
      </c>
      <c r="BE61" s="30"/>
      <c r="BF61" s="30">
        <v>2</v>
      </c>
      <c r="BG61" s="30">
        <v>2</v>
      </c>
      <c r="BH61" s="30">
        <v>2</v>
      </c>
      <c r="BI61" s="30">
        <v>2</v>
      </c>
      <c r="BJ61" s="30">
        <v>2</v>
      </c>
      <c r="BK61" s="30">
        <v>2</v>
      </c>
      <c r="BL61" s="30">
        <v>2</v>
      </c>
      <c r="BM61" s="30">
        <v>2</v>
      </c>
      <c r="BN61" s="30">
        <v>2</v>
      </c>
      <c r="BO61" s="30">
        <v>2</v>
      </c>
      <c r="BP61" s="30">
        <v>2</v>
      </c>
      <c r="BQ61" s="30">
        <v>2</v>
      </c>
      <c r="BR61" s="30">
        <v>2</v>
      </c>
      <c r="BS61" s="30">
        <v>2</v>
      </c>
      <c r="BT61" s="30">
        <v>2</v>
      </c>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row>
    <row r="62" spans="1:219" ht="12.75" customHeight="1" x14ac:dyDescent="0.25">
      <c r="A62" s="36">
        <v>62</v>
      </c>
      <c r="B62" s="31">
        <v>0.71736111111111101</v>
      </c>
      <c r="C62" s="30"/>
      <c r="D62" s="30"/>
      <c r="E62" s="30" t="s">
        <v>212</v>
      </c>
      <c r="F62" s="32">
        <v>43283</v>
      </c>
      <c r="G62" s="33" t="s">
        <v>357</v>
      </c>
      <c r="H62" s="30" t="s">
        <v>337</v>
      </c>
      <c r="I62" s="30" t="s">
        <v>437</v>
      </c>
      <c r="J62" s="30" t="s">
        <v>438</v>
      </c>
      <c r="K62" s="30"/>
      <c r="L62" s="30"/>
      <c r="M62" s="30"/>
      <c r="N62" s="30"/>
      <c r="O62" s="30"/>
      <c r="P62" s="34" t="s">
        <v>668</v>
      </c>
      <c r="Q62" s="36" t="s">
        <v>695</v>
      </c>
      <c r="R62" s="36" t="s">
        <v>696</v>
      </c>
      <c r="S62" s="30" t="s">
        <v>219</v>
      </c>
      <c r="T62" s="30" t="s">
        <v>697</v>
      </c>
      <c r="U62" s="30" t="s">
        <v>698</v>
      </c>
      <c r="V62" s="30" t="s">
        <v>221</v>
      </c>
      <c r="W62" s="30" t="s">
        <v>221</v>
      </c>
      <c r="X62" s="30" t="s">
        <v>221</v>
      </c>
      <c r="Y62" s="30" t="s">
        <v>221</v>
      </c>
      <c r="Z62" s="30" t="s">
        <v>221</v>
      </c>
      <c r="AA62" s="30" t="s">
        <v>699</v>
      </c>
      <c r="AB62" s="30" t="s">
        <v>697</v>
      </c>
      <c r="AC62" s="30" t="s">
        <v>223</v>
      </c>
      <c r="AD62" s="33" t="s">
        <v>366</v>
      </c>
      <c r="AE62" s="30" t="s">
        <v>700</v>
      </c>
      <c r="AF62" s="30" t="s">
        <v>226</v>
      </c>
      <c r="AG62" s="30" t="s">
        <v>226</v>
      </c>
      <c r="AH62" s="30" t="s">
        <v>221</v>
      </c>
      <c r="AI62" s="30">
        <v>34</v>
      </c>
      <c r="AJ62" s="30" t="s">
        <v>227</v>
      </c>
      <c r="AK62" s="30">
        <v>2</v>
      </c>
      <c r="AL62" s="30">
        <v>4</v>
      </c>
      <c r="AM62" s="30">
        <v>30</v>
      </c>
      <c r="AN62" s="30" t="s">
        <v>228</v>
      </c>
      <c r="AO62" s="30" t="s">
        <v>228</v>
      </c>
      <c r="AP62" s="30" t="s">
        <v>229</v>
      </c>
      <c r="AQ62" s="30" t="s">
        <v>229</v>
      </c>
      <c r="AR62" s="30"/>
      <c r="AS62" s="30" t="s">
        <v>483</v>
      </c>
      <c r="AT62" s="30">
        <v>250959</v>
      </c>
      <c r="AU62" s="30" t="s">
        <v>231</v>
      </c>
      <c r="AV62" s="30"/>
      <c r="AW62" s="30"/>
      <c r="AX62" s="30"/>
      <c r="AY62" s="30"/>
      <c r="AZ62" s="30"/>
      <c r="BA62" s="30" t="s">
        <v>378</v>
      </c>
      <c r="BB62" s="30" t="s">
        <v>448</v>
      </c>
      <c r="BC62" s="31">
        <v>0.85416666666666663</v>
      </c>
      <c r="BD62" s="31">
        <v>0.86458333333333337</v>
      </c>
      <c r="BE62" s="30"/>
      <c r="BF62" s="30">
        <v>2</v>
      </c>
      <c r="BG62" s="30">
        <v>2</v>
      </c>
      <c r="BH62" s="30">
        <v>2</v>
      </c>
      <c r="BI62" s="30">
        <v>2</v>
      </c>
      <c r="BJ62" s="30">
        <v>2</v>
      </c>
      <c r="BK62" s="30">
        <v>2</v>
      </c>
      <c r="BL62" s="30">
        <v>2</v>
      </c>
      <c r="BM62" s="30">
        <v>2</v>
      </c>
      <c r="BN62" s="30">
        <v>2</v>
      </c>
      <c r="BO62" s="30">
        <v>2</v>
      </c>
      <c r="BP62" s="30">
        <v>2</v>
      </c>
      <c r="BQ62" s="30">
        <v>2</v>
      </c>
      <c r="BR62" s="30">
        <v>2</v>
      </c>
      <c r="BS62" s="30">
        <v>2</v>
      </c>
      <c r="BT62" s="30">
        <v>2</v>
      </c>
      <c r="BU62" s="30"/>
      <c r="BV62" s="30" t="s">
        <v>448</v>
      </c>
      <c r="BW62" s="31">
        <v>0.875</v>
      </c>
      <c r="BX62" s="31">
        <v>0.87777777777777777</v>
      </c>
      <c r="BY62" s="30"/>
      <c r="BZ62" s="30">
        <v>2</v>
      </c>
      <c r="CA62" s="30">
        <v>2</v>
      </c>
      <c r="CB62" s="30">
        <v>2</v>
      </c>
      <c r="CC62" s="30">
        <v>2</v>
      </c>
      <c r="CD62" s="30" t="s">
        <v>260</v>
      </c>
      <c r="CE62" s="30" t="s">
        <v>448</v>
      </c>
      <c r="CF62" s="30">
        <v>15</v>
      </c>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row>
    <row r="63" spans="1:219" ht="12.75" customHeight="1" x14ac:dyDescent="0.25">
      <c r="A63" s="36">
        <v>63</v>
      </c>
      <c r="B63" s="31">
        <v>0.73611111111111116</v>
      </c>
      <c r="C63" s="30"/>
      <c r="D63" s="30"/>
      <c r="E63" s="30" t="s">
        <v>212</v>
      </c>
      <c r="F63" s="32">
        <v>43283</v>
      </c>
      <c r="G63" s="33" t="s">
        <v>245</v>
      </c>
      <c r="H63" s="30" t="s">
        <v>246</v>
      </c>
      <c r="I63" s="30" t="s">
        <v>247</v>
      </c>
      <c r="J63" s="30" t="s">
        <v>248</v>
      </c>
      <c r="K63" s="30" t="s">
        <v>249</v>
      </c>
      <c r="L63" s="30" t="s">
        <v>250</v>
      </c>
      <c r="M63" s="32">
        <v>43283</v>
      </c>
      <c r="N63" s="30" t="s">
        <v>251</v>
      </c>
      <c r="O63" s="30" t="s">
        <v>232</v>
      </c>
      <c r="P63" s="34" t="s">
        <v>630</v>
      </c>
      <c r="Q63" s="36" t="s">
        <v>701</v>
      </c>
      <c r="R63" s="36" t="s">
        <v>702</v>
      </c>
      <c r="S63" s="30" t="s">
        <v>703</v>
      </c>
      <c r="T63" s="30">
        <v>9060391660</v>
      </c>
      <c r="U63" s="30" t="s">
        <v>704</v>
      </c>
      <c r="V63" s="30" t="s">
        <v>221</v>
      </c>
      <c r="W63" s="30" t="s">
        <v>221</v>
      </c>
      <c r="X63" s="30" t="s">
        <v>221</v>
      </c>
      <c r="Y63" s="30" t="s">
        <v>221</v>
      </c>
      <c r="Z63" s="30" t="s">
        <v>221</v>
      </c>
      <c r="AA63" s="30" t="s">
        <v>705</v>
      </c>
      <c r="AB63" s="30">
        <v>9054387990</v>
      </c>
      <c r="AC63" s="30" t="s">
        <v>223</v>
      </c>
      <c r="AD63" s="30" t="s">
        <v>224</v>
      </c>
      <c r="AE63" s="30"/>
      <c r="AF63" s="30"/>
      <c r="AG63" s="30"/>
      <c r="AH63" s="30"/>
      <c r="AI63" s="30"/>
      <c r="AJ63" s="30"/>
      <c r="AK63" s="30"/>
      <c r="AL63" s="30"/>
      <c r="AM63" s="30"/>
      <c r="AN63" s="30" t="s">
        <v>228</v>
      </c>
      <c r="AO63" s="30" t="s">
        <v>228</v>
      </c>
      <c r="AP63" s="30" t="s">
        <v>229</v>
      </c>
      <c r="AQ63" s="30" t="s">
        <v>229</v>
      </c>
      <c r="AR63" s="30"/>
      <c r="AS63" s="30" t="s">
        <v>706</v>
      </c>
      <c r="AT63" s="30">
        <v>250524</v>
      </c>
      <c r="AU63" s="30" t="s">
        <v>231</v>
      </c>
      <c r="AV63" s="30"/>
      <c r="AW63" s="30"/>
      <c r="AX63" s="30"/>
      <c r="AY63" s="30"/>
      <c r="AZ63" s="30"/>
      <c r="BA63" s="31">
        <v>0.71875</v>
      </c>
      <c r="BB63" s="30" t="s">
        <v>630</v>
      </c>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row>
    <row r="64" spans="1:219" ht="12.75" customHeight="1" x14ac:dyDescent="0.25">
      <c r="A64" s="36">
        <v>64</v>
      </c>
      <c r="B64" s="31">
        <v>0.72430555555555554</v>
      </c>
      <c r="C64" s="30"/>
      <c r="D64" s="30"/>
      <c r="E64" s="30" t="s">
        <v>212</v>
      </c>
      <c r="F64" s="32">
        <v>43283</v>
      </c>
      <c r="G64" s="33" t="s">
        <v>213</v>
      </c>
      <c r="H64" s="30" t="s">
        <v>233</v>
      </c>
      <c r="I64" s="30" t="s">
        <v>283</v>
      </c>
      <c r="J64" s="30"/>
      <c r="K64" s="30"/>
      <c r="L64" s="30"/>
      <c r="M64" s="30"/>
      <c r="N64" s="30"/>
      <c r="O64" s="30"/>
      <c r="P64" s="34" t="s">
        <v>707</v>
      </c>
      <c r="Q64" s="36" t="s">
        <v>708</v>
      </c>
      <c r="R64" s="36" t="s">
        <v>709</v>
      </c>
      <c r="S64" s="30"/>
      <c r="T64" s="30"/>
      <c r="U64" s="30"/>
      <c r="V64" s="30" t="s">
        <v>221</v>
      </c>
      <c r="W64" s="30" t="s">
        <v>221</v>
      </c>
      <c r="X64" s="30" t="s">
        <v>221</v>
      </c>
      <c r="Y64" s="30" t="s">
        <v>221</v>
      </c>
      <c r="Z64" s="30" t="s">
        <v>221</v>
      </c>
      <c r="AA64" s="30"/>
      <c r="AB64" s="30"/>
      <c r="AC64" s="30" t="s">
        <v>223</v>
      </c>
      <c r="AD64" s="33" t="s">
        <v>241</v>
      </c>
      <c r="AE64" s="30" t="s">
        <v>710</v>
      </c>
      <c r="AF64" s="30" t="s">
        <v>226</v>
      </c>
      <c r="AG64" s="30" t="s">
        <v>226</v>
      </c>
      <c r="AH64" s="30" t="s">
        <v>280</v>
      </c>
      <c r="AI64" s="30">
        <f>12+12+2+2</f>
        <v>28</v>
      </c>
      <c r="AJ64" s="30" t="s">
        <v>227</v>
      </c>
      <c r="AK64" s="30">
        <v>1</v>
      </c>
      <c r="AL64" s="30">
        <v>2</v>
      </c>
      <c r="AM64" s="30">
        <f>12+12+2</f>
        <v>26</v>
      </c>
      <c r="AN64" s="30" t="s">
        <v>228</v>
      </c>
      <c r="AO64" s="30" t="s">
        <v>228</v>
      </c>
      <c r="AP64" s="30" t="s">
        <v>281</v>
      </c>
      <c r="AQ64" s="30" t="s">
        <v>282</v>
      </c>
      <c r="AR64" s="30"/>
      <c r="AS64" s="30"/>
      <c r="AT64" s="30"/>
      <c r="AU64" s="30"/>
      <c r="AV64" s="30"/>
      <c r="AW64" s="30"/>
      <c r="AX64" s="30"/>
      <c r="AY64" s="30"/>
      <c r="AZ64" s="30"/>
      <c r="BA64" s="30" t="s">
        <v>378</v>
      </c>
      <c r="BB64" s="30" t="s">
        <v>244</v>
      </c>
      <c r="BC64" s="31">
        <v>0.80208333333333337</v>
      </c>
      <c r="BD64" s="31">
        <v>0.8125</v>
      </c>
      <c r="BE64" s="30"/>
      <c r="BF64" s="30">
        <v>1</v>
      </c>
      <c r="BG64" s="30">
        <v>1</v>
      </c>
      <c r="BH64" s="30">
        <v>1</v>
      </c>
      <c r="BI64" s="30">
        <v>1</v>
      </c>
      <c r="BJ64" s="30">
        <v>1</v>
      </c>
      <c r="BK64" s="30">
        <v>1</v>
      </c>
      <c r="BL64" s="30">
        <v>1</v>
      </c>
      <c r="BM64" s="30">
        <v>1</v>
      </c>
      <c r="BN64" s="30">
        <v>1</v>
      </c>
      <c r="BO64" s="30">
        <v>1</v>
      </c>
      <c r="BP64" s="30">
        <v>1</v>
      </c>
      <c r="BQ64" s="30">
        <v>1</v>
      </c>
      <c r="BR64" s="30">
        <v>1</v>
      </c>
      <c r="BS64" s="30">
        <v>1</v>
      </c>
      <c r="BT64" s="30">
        <v>1</v>
      </c>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row>
    <row r="65" spans="1:219" ht="12.75" customHeight="1" x14ac:dyDescent="0.25">
      <c r="A65" s="36">
        <v>65</v>
      </c>
      <c r="B65" s="31">
        <v>0.71527777777777779</v>
      </c>
      <c r="C65" s="30"/>
      <c r="D65" s="30"/>
      <c r="E65" s="30" t="s">
        <v>212</v>
      </c>
      <c r="F65" s="32">
        <v>43283</v>
      </c>
      <c r="G65" s="33" t="s">
        <v>425</v>
      </c>
      <c r="H65" s="30"/>
      <c r="I65" s="30"/>
      <c r="J65" s="30"/>
      <c r="K65" s="30"/>
      <c r="L65" s="30"/>
      <c r="M65" s="30"/>
      <c r="N65" s="30"/>
      <c r="O65" s="30"/>
      <c r="P65" s="34"/>
      <c r="Q65" s="36" t="s">
        <v>513</v>
      </c>
      <c r="R65" s="36" t="s">
        <v>514</v>
      </c>
      <c r="S65" s="30" t="s">
        <v>711</v>
      </c>
      <c r="T65" s="30">
        <v>9953864230</v>
      </c>
      <c r="U65" s="30" t="s">
        <v>516</v>
      </c>
      <c r="V65" s="30" t="s">
        <v>221</v>
      </c>
      <c r="W65" s="30" t="s">
        <v>221</v>
      </c>
      <c r="X65" s="30" t="s">
        <v>221</v>
      </c>
      <c r="Y65" s="30" t="s">
        <v>221</v>
      </c>
      <c r="Z65" s="30" t="s">
        <v>221</v>
      </c>
      <c r="AA65" s="30" t="s">
        <v>712</v>
      </c>
      <c r="AB65" s="30">
        <v>9169684991</v>
      </c>
      <c r="AC65" s="30" t="s">
        <v>223</v>
      </c>
      <c r="AD65" s="30" t="s">
        <v>224</v>
      </c>
      <c r="AE65" s="30"/>
      <c r="AF65" s="30"/>
      <c r="AG65" s="30"/>
      <c r="AH65" s="30"/>
      <c r="AI65" s="30"/>
      <c r="AJ65" s="30"/>
      <c r="AK65" s="30"/>
      <c r="AL65" s="30"/>
      <c r="AM65" s="30"/>
      <c r="AN65" s="30" t="s">
        <v>228</v>
      </c>
      <c r="AO65" s="30" t="s">
        <v>228</v>
      </c>
      <c r="AP65" s="30" t="s">
        <v>229</v>
      </c>
      <c r="AQ65" s="30" t="s">
        <v>229</v>
      </c>
      <c r="AR65" s="30"/>
      <c r="AS65" s="30" t="s">
        <v>713</v>
      </c>
      <c r="AT65" s="30"/>
      <c r="AU65" s="30"/>
      <c r="AV65" s="30"/>
      <c r="AW65" s="30"/>
      <c r="AX65" s="30"/>
      <c r="AY65" s="30"/>
      <c r="AZ65" s="30"/>
      <c r="BA65" s="30" t="s">
        <v>378</v>
      </c>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row>
    <row r="66" spans="1:219" ht="12.75" customHeight="1" x14ac:dyDescent="0.25">
      <c r="A66" s="36">
        <v>66</v>
      </c>
      <c r="B66" s="31" t="s">
        <v>378</v>
      </c>
      <c r="C66" s="30"/>
      <c r="D66" s="30"/>
      <c r="E66" s="30" t="s">
        <v>212</v>
      </c>
      <c r="F66" s="32">
        <v>43283</v>
      </c>
      <c r="G66" s="33" t="s">
        <v>357</v>
      </c>
      <c r="H66" s="30" t="s">
        <v>358</v>
      </c>
      <c r="I66" s="30" t="s">
        <v>359</v>
      </c>
      <c r="J66" s="30" t="s">
        <v>231</v>
      </c>
      <c r="K66" s="30" t="s">
        <v>554</v>
      </c>
      <c r="L66" s="30" t="s">
        <v>250</v>
      </c>
      <c r="M66" s="30"/>
      <c r="N66" s="30"/>
      <c r="O66" s="30"/>
      <c r="P66" s="34" t="s">
        <v>714</v>
      </c>
      <c r="Q66" s="36" t="s">
        <v>715</v>
      </c>
      <c r="R66" s="36" t="s">
        <v>716</v>
      </c>
      <c r="S66" s="30" t="s">
        <v>717</v>
      </c>
      <c r="T66" s="30">
        <v>9057584698</v>
      </c>
      <c r="U66" s="30" t="s">
        <v>718</v>
      </c>
      <c r="V66" s="30" t="s">
        <v>221</v>
      </c>
      <c r="W66" s="30" t="s">
        <v>221</v>
      </c>
      <c r="X66" s="30" t="s">
        <v>221</v>
      </c>
      <c r="Y66" s="30" t="s">
        <v>221</v>
      </c>
      <c r="Z66" s="30" t="s">
        <v>221</v>
      </c>
      <c r="AA66" s="30" t="s">
        <v>719</v>
      </c>
      <c r="AB66" s="30">
        <v>9057584698</v>
      </c>
      <c r="AC66" s="30" t="s">
        <v>223</v>
      </c>
      <c r="AD66" s="30" t="s">
        <v>241</v>
      </c>
      <c r="AE66" s="30" t="s">
        <v>720</v>
      </c>
      <c r="AF66" s="30" t="s">
        <v>226</v>
      </c>
      <c r="AG66" s="30" t="s">
        <v>226</v>
      </c>
      <c r="AH66" s="30" t="s">
        <v>221</v>
      </c>
      <c r="AI66" s="30">
        <f>15+5+5</f>
        <v>25</v>
      </c>
      <c r="AJ66" s="30" t="s">
        <v>227</v>
      </c>
      <c r="AK66" s="30">
        <v>1</v>
      </c>
      <c r="AL66" s="30">
        <v>5</v>
      </c>
      <c r="AM66" s="30">
        <v>5</v>
      </c>
      <c r="AN66" s="30" t="s">
        <v>228</v>
      </c>
      <c r="AO66" s="30" t="s">
        <v>228</v>
      </c>
      <c r="AP66" s="30" t="s">
        <v>229</v>
      </c>
      <c r="AQ66" s="30" t="s">
        <v>229</v>
      </c>
      <c r="AR66" s="30"/>
      <c r="AS66" s="30" t="s">
        <v>483</v>
      </c>
      <c r="AT66" s="30">
        <v>250959</v>
      </c>
      <c r="AU66" s="30" t="s">
        <v>231</v>
      </c>
      <c r="AV66" s="30"/>
      <c r="AW66" s="30"/>
      <c r="AX66" s="30"/>
      <c r="AY66" s="30"/>
      <c r="AZ66" s="30"/>
      <c r="BA66" s="31">
        <v>0.55972222222222223</v>
      </c>
      <c r="BB66" s="30" t="s">
        <v>492</v>
      </c>
      <c r="BC66" s="31">
        <v>0.76736111111111116</v>
      </c>
      <c r="BD66" s="31">
        <v>0.79166666666666663</v>
      </c>
      <c r="BE66" s="30"/>
      <c r="BF66" s="30">
        <v>2</v>
      </c>
      <c r="BG66" s="30">
        <v>2</v>
      </c>
      <c r="BH66" s="30">
        <v>2</v>
      </c>
      <c r="BI66" s="30">
        <v>2</v>
      </c>
      <c r="BJ66" s="30">
        <v>2</v>
      </c>
      <c r="BK66" s="30">
        <v>2</v>
      </c>
      <c r="BL66" s="30">
        <v>2</v>
      </c>
      <c r="BM66" s="30">
        <v>2</v>
      </c>
      <c r="BN66" s="30">
        <v>2</v>
      </c>
      <c r="BO66" s="30">
        <v>2</v>
      </c>
      <c r="BP66" s="30">
        <v>2</v>
      </c>
      <c r="BQ66" s="30">
        <v>2</v>
      </c>
      <c r="BR66" s="30">
        <v>2</v>
      </c>
      <c r="BS66" s="30">
        <v>2</v>
      </c>
      <c r="BT66" s="30">
        <v>2</v>
      </c>
      <c r="BU66" s="30"/>
      <c r="BV66" s="30" t="s">
        <v>492</v>
      </c>
      <c r="BW66" s="31">
        <v>0.79166666666666663</v>
      </c>
      <c r="BX66" s="31">
        <v>0.79861111111111116</v>
      </c>
      <c r="BY66" s="30"/>
      <c r="BZ66" s="30">
        <v>2</v>
      </c>
      <c r="CA66" s="30">
        <v>2</v>
      </c>
      <c r="CB66" s="30">
        <v>2</v>
      </c>
      <c r="CC66" s="30">
        <v>2</v>
      </c>
      <c r="CD66" s="30" t="s">
        <v>260</v>
      </c>
      <c r="CE66" s="30" t="s">
        <v>492</v>
      </c>
      <c r="CF66" s="30">
        <v>15</v>
      </c>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row>
    <row r="67" spans="1:219" ht="12.75" customHeight="1" x14ac:dyDescent="0.25">
      <c r="A67" s="36">
        <v>67</v>
      </c>
      <c r="B67" s="31" t="s">
        <v>378</v>
      </c>
      <c r="C67" s="30"/>
      <c r="D67" s="30"/>
      <c r="E67" s="30" t="s">
        <v>212</v>
      </c>
      <c r="F67" s="32">
        <v>43283</v>
      </c>
      <c r="G67" s="30" t="s">
        <v>213</v>
      </c>
      <c r="H67" s="30"/>
      <c r="I67" s="30" t="s">
        <v>721</v>
      </c>
      <c r="J67" s="30"/>
      <c r="K67" s="30"/>
      <c r="L67" s="30"/>
      <c r="M67" s="30"/>
      <c r="N67" s="30"/>
      <c r="O67" s="30"/>
      <c r="P67" s="34" t="s">
        <v>722</v>
      </c>
      <c r="Q67" s="36" t="s">
        <v>723</v>
      </c>
      <c r="R67" s="36" t="s">
        <v>724</v>
      </c>
      <c r="S67" s="30"/>
      <c r="T67" s="30"/>
      <c r="U67" s="30"/>
      <c r="V67" s="30" t="s">
        <v>221</v>
      </c>
      <c r="W67" s="30" t="s">
        <v>221</v>
      </c>
      <c r="X67" s="30" t="s">
        <v>221</v>
      </c>
      <c r="Y67" s="30" t="s">
        <v>221</v>
      </c>
      <c r="Z67" s="30" t="s">
        <v>221</v>
      </c>
      <c r="AA67" s="30"/>
      <c r="AB67" s="30"/>
      <c r="AC67" s="30"/>
      <c r="AD67" s="30"/>
      <c r="AE67" s="30"/>
      <c r="AF67" s="30"/>
      <c r="AG67" s="30"/>
      <c r="AH67" s="30"/>
      <c r="AI67" s="30"/>
      <c r="AJ67" s="30"/>
      <c r="AK67" s="30"/>
      <c r="AL67" s="30"/>
      <c r="AM67" s="30"/>
      <c r="AN67" s="30" t="s">
        <v>228</v>
      </c>
      <c r="AO67" s="30" t="s">
        <v>228</v>
      </c>
      <c r="AP67" s="30" t="s">
        <v>229</v>
      </c>
      <c r="AQ67" s="30" t="s">
        <v>229</v>
      </c>
      <c r="AR67" s="30"/>
      <c r="AS67" s="30" t="s">
        <v>725</v>
      </c>
      <c r="AT67" s="30">
        <v>252916</v>
      </c>
      <c r="AU67" s="30" t="s">
        <v>231</v>
      </c>
      <c r="AV67" s="30"/>
      <c r="AW67" s="30"/>
      <c r="AX67" s="30"/>
      <c r="AY67" s="30"/>
      <c r="AZ67" s="30"/>
      <c r="BA67" s="31">
        <v>0.73055555555555562</v>
      </c>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row>
    <row r="68" spans="1:219" ht="12.75" customHeight="1" x14ac:dyDescent="0.25">
      <c r="A68" s="30">
        <v>68</v>
      </c>
      <c r="B68" s="31" t="s">
        <v>378</v>
      </c>
      <c r="C68" s="30"/>
      <c r="D68" s="30"/>
      <c r="E68" s="30" t="s">
        <v>212</v>
      </c>
      <c r="F68" s="32">
        <v>43283</v>
      </c>
      <c r="G68" s="33" t="s">
        <v>357</v>
      </c>
      <c r="H68" s="30" t="s">
        <v>358</v>
      </c>
      <c r="I68" s="30" t="s">
        <v>359</v>
      </c>
      <c r="J68" s="30" t="s">
        <v>306</v>
      </c>
      <c r="K68" s="30" t="s">
        <v>307</v>
      </c>
      <c r="L68" s="30" t="s">
        <v>250</v>
      </c>
      <c r="M68" s="30"/>
      <c r="N68" s="30"/>
      <c r="O68" s="30"/>
      <c r="P68" s="34" t="s">
        <v>726</v>
      </c>
      <c r="Q68" s="36" t="s">
        <v>727</v>
      </c>
      <c r="R68" s="36" t="s">
        <v>728</v>
      </c>
      <c r="S68" s="30" t="s">
        <v>729</v>
      </c>
      <c r="T68" s="30">
        <v>9094906567</v>
      </c>
      <c r="U68" s="30" t="s">
        <v>730</v>
      </c>
      <c r="V68" s="30" t="s">
        <v>221</v>
      </c>
      <c r="W68" s="30" t="s">
        <v>221</v>
      </c>
      <c r="X68" s="30" t="s">
        <v>221</v>
      </c>
      <c r="Y68" s="30" t="s">
        <v>221</v>
      </c>
      <c r="Z68" s="30" t="s">
        <v>221</v>
      </c>
      <c r="AA68" s="30" t="s">
        <v>731</v>
      </c>
      <c r="AB68" s="30">
        <v>9494835899</v>
      </c>
      <c r="AC68" s="30" t="s">
        <v>223</v>
      </c>
      <c r="AD68" s="33" t="s">
        <v>241</v>
      </c>
      <c r="AE68" s="30" t="s">
        <v>424</v>
      </c>
      <c r="AF68" s="30" t="s">
        <v>226</v>
      </c>
      <c r="AG68" s="30" t="s">
        <v>226</v>
      </c>
      <c r="AH68" s="30" t="s">
        <v>221</v>
      </c>
      <c r="AI68" s="30">
        <v>12</v>
      </c>
      <c r="AJ68" s="30" t="s">
        <v>227</v>
      </c>
      <c r="AK68" s="30">
        <v>1</v>
      </c>
      <c r="AL68" s="30">
        <v>12</v>
      </c>
      <c r="AM68" s="30">
        <v>0</v>
      </c>
      <c r="AN68" s="30" t="s">
        <v>432</v>
      </c>
      <c r="AO68" s="30" t="s">
        <v>433</v>
      </c>
      <c r="AP68" s="30" t="s">
        <v>434</v>
      </c>
      <c r="AQ68" s="30" t="s">
        <v>435</v>
      </c>
      <c r="AR68" s="30" t="s">
        <v>658</v>
      </c>
      <c r="AS68" s="30"/>
      <c r="AT68" s="30"/>
      <c r="AU68" s="30"/>
      <c r="AV68" s="30"/>
      <c r="AW68" s="30"/>
      <c r="AX68" s="30"/>
      <c r="AY68" s="30"/>
      <c r="AZ68" s="30"/>
      <c r="BA68" s="31">
        <v>0.82291666666666663</v>
      </c>
      <c r="BB68" s="30" t="s">
        <v>659</v>
      </c>
      <c r="BC68" s="31">
        <v>0.71527777777777779</v>
      </c>
      <c r="BD68" s="31">
        <v>0.72222222222222221</v>
      </c>
      <c r="BE68" s="30"/>
      <c r="BF68" s="30">
        <v>2</v>
      </c>
      <c r="BG68" s="30">
        <v>2</v>
      </c>
      <c r="BH68" s="30">
        <v>2</v>
      </c>
      <c r="BI68" s="30">
        <v>2</v>
      </c>
      <c r="BJ68" s="30">
        <v>2</v>
      </c>
      <c r="BK68" s="30">
        <v>2</v>
      </c>
      <c r="BL68" s="30">
        <v>2</v>
      </c>
      <c r="BM68" s="30">
        <v>2</v>
      </c>
      <c r="BN68" s="30">
        <v>2</v>
      </c>
      <c r="BO68" s="30">
        <v>2</v>
      </c>
      <c r="BP68" s="30">
        <v>2</v>
      </c>
      <c r="BQ68" s="30">
        <v>2</v>
      </c>
      <c r="BR68" s="30">
        <v>2</v>
      </c>
      <c r="BS68" s="30">
        <v>2</v>
      </c>
      <c r="BT68" s="30">
        <v>2</v>
      </c>
      <c r="BU68" s="30"/>
      <c r="BV68" s="30" t="s">
        <v>448</v>
      </c>
      <c r="BW68" s="31">
        <v>0.89583333333333337</v>
      </c>
      <c r="BX68" s="31">
        <v>0.90277777777777779</v>
      </c>
      <c r="BY68" s="30"/>
      <c r="BZ68" s="30">
        <v>2</v>
      </c>
      <c r="CA68" s="30">
        <v>2</v>
      </c>
      <c r="CB68" s="30">
        <v>2</v>
      </c>
      <c r="CC68" s="30">
        <v>2</v>
      </c>
      <c r="CD68" s="30" t="s">
        <v>260</v>
      </c>
      <c r="CE68" s="30" t="s">
        <v>448</v>
      </c>
      <c r="CF68" s="30">
        <v>15</v>
      </c>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row>
    <row r="69" spans="1:219" ht="12.75" customHeight="1" x14ac:dyDescent="0.25">
      <c r="A69" s="36">
        <v>69</v>
      </c>
      <c r="B69" s="31" t="s">
        <v>378</v>
      </c>
      <c r="C69" s="30"/>
      <c r="D69" s="30"/>
      <c r="E69" s="30" t="s">
        <v>212</v>
      </c>
      <c r="F69" s="32">
        <v>43283</v>
      </c>
      <c r="G69" s="33" t="s">
        <v>213</v>
      </c>
      <c r="H69" s="30" t="s">
        <v>233</v>
      </c>
      <c r="I69" s="30" t="s">
        <v>316</v>
      </c>
      <c r="J69" s="30"/>
      <c r="K69" s="30"/>
      <c r="L69" s="30"/>
      <c r="M69" s="30"/>
      <c r="N69" s="30"/>
      <c r="O69" s="30"/>
      <c r="P69" s="34" t="s">
        <v>732</v>
      </c>
      <c r="Q69" s="36" t="s">
        <v>522</v>
      </c>
      <c r="R69" s="36" t="s">
        <v>237</v>
      </c>
      <c r="S69" s="30"/>
      <c r="T69" s="30"/>
      <c r="U69" s="30"/>
      <c r="V69" s="30" t="s">
        <v>221</v>
      </c>
      <c r="W69" s="30" t="s">
        <v>221</v>
      </c>
      <c r="X69" s="30" t="s">
        <v>221</v>
      </c>
      <c r="Y69" s="30" t="s">
        <v>221</v>
      </c>
      <c r="Z69" s="30" t="s">
        <v>221</v>
      </c>
      <c r="AA69" s="30"/>
      <c r="AB69" s="30"/>
      <c r="AC69" s="30" t="s">
        <v>223</v>
      </c>
      <c r="AD69" s="30" t="s">
        <v>641</v>
      </c>
      <c r="AE69" s="30" t="s">
        <v>733</v>
      </c>
      <c r="AF69" s="30" t="s">
        <v>226</v>
      </c>
      <c r="AG69" s="30" t="s">
        <v>226</v>
      </c>
      <c r="AH69" s="30" t="s">
        <v>221</v>
      </c>
      <c r="AI69" s="30">
        <f>12+9</f>
        <v>21</v>
      </c>
      <c r="AJ69" s="30" t="s">
        <v>227</v>
      </c>
      <c r="AK69" s="30">
        <v>1</v>
      </c>
      <c r="AL69" s="30">
        <v>21</v>
      </c>
      <c r="AM69" s="30">
        <v>0</v>
      </c>
      <c r="AN69" s="30" t="s">
        <v>228</v>
      </c>
      <c r="AO69" s="30" t="s">
        <v>228</v>
      </c>
      <c r="AP69" s="30" t="s">
        <v>598</v>
      </c>
      <c r="AQ69" s="30" t="s">
        <v>734</v>
      </c>
      <c r="AR69" s="30"/>
      <c r="AS69" s="30">
        <v>5</v>
      </c>
      <c r="AT69" s="30"/>
      <c r="AU69" s="30"/>
      <c r="AV69" s="30"/>
      <c r="AW69" s="30"/>
      <c r="AX69" s="30"/>
      <c r="AY69" s="30"/>
      <c r="AZ69" s="30"/>
      <c r="BA69" s="30" t="s">
        <v>378</v>
      </c>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row>
    <row r="70" spans="1:219" ht="12.75" customHeight="1" x14ac:dyDescent="0.25">
      <c r="A70" s="36">
        <v>70</v>
      </c>
      <c r="B70" s="31" t="s">
        <v>378</v>
      </c>
      <c r="C70" s="30"/>
      <c r="D70" s="30"/>
      <c r="E70" s="30" t="s">
        <v>212</v>
      </c>
      <c r="F70" s="32">
        <v>43283</v>
      </c>
      <c r="G70" s="33" t="s">
        <v>357</v>
      </c>
      <c r="H70" s="30" t="s">
        <v>358</v>
      </c>
      <c r="I70" s="30" t="s">
        <v>359</v>
      </c>
      <c r="J70" s="30" t="s">
        <v>231</v>
      </c>
      <c r="K70" s="30"/>
      <c r="L70" s="30"/>
      <c r="M70" s="30"/>
      <c r="N70" s="30"/>
      <c r="O70" s="30"/>
      <c r="P70" s="34" t="s">
        <v>735</v>
      </c>
      <c r="Q70" s="36" t="s">
        <v>736</v>
      </c>
      <c r="R70" s="36" t="s">
        <v>737</v>
      </c>
      <c r="S70" s="30" t="s">
        <v>738</v>
      </c>
      <c r="T70" s="30">
        <v>9366876167</v>
      </c>
      <c r="U70" s="35" t="s">
        <v>739</v>
      </c>
      <c r="V70" s="30" t="s">
        <v>221</v>
      </c>
      <c r="W70" s="30" t="s">
        <v>221</v>
      </c>
      <c r="X70" s="30" t="s">
        <v>221</v>
      </c>
      <c r="Y70" s="30" t="s">
        <v>221</v>
      </c>
      <c r="Z70" s="30" t="s">
        <v>221</v>
      </c>
      <c r="AA70" s="30" t="s">
        <v>740</v>
      </c>
      <c r="AB70" s="30">
        <v>9359740925</v>
      </c>
      <c r="AC70" s="30" t="s">
        <v>223</v>
      </c>
      <c r="AD70" s="30" t="s">
        <v>333</v>
      </c>
      <c r="AE70" s="30" t="s">
        <v>741</v>
      </c>
      <c r="AF70" s="30" t="s">
        <v>226</v>
      </c>
      <c r="AG70" s="30" t="s">
        <v>226</v>
      </c>
      <c r="AH70" s="30" t="s">
        <v>221</v>
      </c>
      <c r="AI70" s="30">
        <f>13+5+2</f>
        <v>20</v>
      </c>
      <c r="AJ70" s="30" t="s">
        <v>227</v>
      </c>
      <c r="AK70" s="30">
        <v>2</v>
      </c>
      <c r="AL70" s="30">
        <v>2</v>
      </c>
      <c r="AM70" s="30">
        <v>13</v>
      </c>
      <c r="AN70" s="30" t="s">
        <v>432</v>
      </c>
      <c r="AO70" s="30" t="s">
        <v>432</v>
      </c>
      <c r="AP70" s="30" t="s">
        <v>434</v>
      </c>
      <c r="AQ70" s="33" t="s">
        <v>435</v>
      </c>
      <c r="AR70" s="30" t="s">
        <v>436</v>
      </c>
      <c r="AS70" s="30"/>
      <c r="AT70" s="30"/>
      <c r="AU70" s="30"/>
      <c r="AV70" s="30"/>
      <c r="AW70" s="30"/>
      <c r="AX70" s="30"/>
      <c r="AY70" s="30"/>
      <c r="AZ70" s="30"/>
      <c r="BA70" s="31">
        <v>0.75</v>
      </c>
      <c r="BB70" s="30" t="s">
        <v>270</v>
      </c>
      <c r="BC70" s="31">
        <v>0.54166666666666663</v>
      </c>
      <c r="BD70" s="31">
        <v>0.5625</v>
      </c>
      <c r="BE70" s="30"/>
      <c r="BF70" s="30">
        <v>2</v>
      </c>
      <c r="BG70" s="30">
        <v>2</v>
      </c>
      <c r="BH70" s="30">
        <v>2</v>
      </c>
      <c r="BI70" s="30">
        <v>2</v>
      </c>
      <c r="BJ70" s="30">
        <v>2</v>
      </c>
      <c r="BK70" s="30">
        <v>2</v>
      </c>
      <c r="BL70" s="30">
        <v>2</v>
      </c>
      <c r="BM70" s="30">
        <v>2</v>
      </c>
      <c r="BN70" s="30">
        <v>2</v>
      </c>
      <c r="BO70" s="30">
        <v>2</v>
      </c>
      <c r="BP70" s="30">
        <v>2</v>
      </c>
      <c r="BQ70" s="30">
        <v>2</v>
      </c>
      <c r="BR70" s="30">
        <v>2</v>
      </c>
      <c r="BS70" s="30">
        <v>2</v>
      </c>
      <c r="BT70" s="30">
        <v>2</v>
      </c>
      <c r="BU70" s="30"/>
      <c r="BV70" s="30" t="s">
        <v>270</v>
      </c>
      <c r="BW70" s="31">
        <v>0.5625</v>
      </c>
      <c r="BX70" s="31">
        <v>0.56944444444444442</v>
      </c>
      <c r="BY70" s="30"/>
      <c r="BZ70" s="30">
        <v>2</v>
      </c>
      <c r="CA70" s="30">
        <v>2</v>
      </c>
      <c r="CB70" s="30">
        <v>2</v>
      </c>
      <c r="CC70" s="30">
        <v>2</v>
      </c>
      <c r="CD70" s="30" t="s">
        <v>260</v>
      </c>
      <c r="CE70" s="30" t="s">
        <v>270</v>
      </c>
      <c r="CF70" s="30">
        <v>15</v>
      </c>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row>
    <row r="71" spans="1:219" ht="12.75" customHeight="1" x14ac:dyDescent="0.25">
      <c r="A71" s="36">
        <v>71</v>
      </c>
      <c r="B71" s="31" t="s">
        <v>378</v>
      </c>
      <c r="C71" s="30"/>
      <c r="D71" s="30"/>
      <c r="E71" s="30" t="s">
        <v>212</v>
      </c>
      <c r="F71" s="32">
        <v>43283</v>
      </c>
      <c r="G71" s="33" t="s">
        <v>357</v>
      </c>
      <c r="H71" s="30" t="s">
        <v>358</v>
      </c>
      <c r="I71" s="30" t="s">
        <v>359</v>
      </c>
      <c r="J71" s="30" t="s">
        <v>231</v>
      </c>
      <c r="K71" s="30"/>
      <c r="L71" s="30"/>
      <c r="M71" s="30"/>
      <c r="N71" s="30"/>
      <c r="O71" s="30"/>
      <c r="P71" s="34" t="s">
        <v>742</v>
      </c>
      <c r="Q71" s="36" t="s">
        <v>743</v>
      </c>
      <c r="R71" s="36" t="s">
        <v>744</v>
      </c>
      <c r="S71" s="30" t="s">
        <v>745</v>
      </c>
      <c r="T71" s="30">
        <v>9496802629</v>
      </c>
      <c r="U71" s="30" t="s">
        <v>746</v>
      </c>
      <c r="V71" s="30" t="s">
        <v>221</v>
      </c>
      <c r="W71" s="30" t="s">
        <v>221</v>
      </c>
      <c r="X71" s="30" t="s">
        <v>221</v>
      </c>
      <c r="Y71" s="30" t="s">
        <v>221</v>
      </c>
      <c r="Z71" s="30" t="s">
        <v>221</v>
      </c>
      <c r="AA71" s="30"/>
      <c r="AB71" s="30"/>
      <c r="AC71" s="30" t="s">
        <v>223</v>
      </c>
      <c r="AD71" s="33" t="s">
        <v>241</v>
      </c>
      <c r="AE71" s="30" t="s">
        <v>747</v>
      </c>
      <c r="AF71" s="30" t="s">
        <v>226</v>
      </c>
      <c r="AG71" s="30" t="s">
        <v>226</v>
      </c>
      <c r="AH71" s="30" t="s">
        <v>221</v>
      </c>
      <c r="AI71" s="30">
        <f>12+4</f>
        <v>16</v>
      </c>
      <c r="AJ71" s="30" t="s">
        <v>227</v>
      </c>
      <c r="AK71" s="30">
        <v>1</v>
      </c>
      <c r="AL71" s="30">
        <v>12</v>
      </c>
      <c r="AM71" s="30">
        <v>4</v>
      </c>
      <c r="AN71" s="30" t="s">
        <v>432</v>
      </c>
      <c r="AO71" s="30" t="s">
        <v>432</v>
      </c>
      <c r="AP71" s="30" t="s">
        <v>434</v>
      </c>
      <c r="AQ71" s="33" t="s">
        <v>435</v>
      </c>
      <c r="AR71" s="30" t="s">
        <v>658</v>
      </c>
      <c r="AS71" s="30"/>
      <c r="AT71" s="30"/>
      <c r="AU71" s="30"/>
      <c r="AV71" s="30"/>
      <c r="AW71" s="30"/>
      <c r="AX71" s="30"/>
      <c r="AY71" s="30"/>
      <c r="AZ71" s="30"/>
      <c r="BA71" s="31">
        <v>0.75347222222222221</v>
      </c>
      <c r="BB71" s="30" t="s">
        <v>659</v>
      </c>
      <c r="BC71" s="31">
        <v>0.56944444444444442</v>
      </c>
      <c r="BD71" s="31">
        <v>0.59722222222222221</v>
      </c>
      <c r="BE71" s="30"/>
      <c r="BF71" s="30">
        <v>2</v>
      </c>
      <c r="BG71" s="30">
        <v>2</v>
      </c>
      <c r="BH71" s="30">
        <v>2</v>
      </c>
      <c r="BI71" s="30">
        <v>2</v>
      </c>
      <c r="BJ71" s="30">
        <v>2</v>
      </c>
      <c r="BK71" s="30">
        <v>2</v>
      </c>
      <c r="BL71" s="30">
        <v>2</v>
      </c>
      <c r="BM71" s="30">
        <v>2</v>
      </c>
      <c r="BN71" s="30">
        <v>2</v>
      </c>
      <c r="BO71" s="30">
        <v>2</v>
      </c>
      <c r="BP71" s="30">
        <v>2</v>
      </c>
      <c r="BQ71" s="30">
        <v>2</v>
      </c>
      <c r="BR71" s="30">
        <v>2</v>
      </c>
      <c r="BS71" s="30">
        <v>2</v>
      </c>
      <c r="BT71" s="30">
        <v>2</v>
      </c>
      <c r="BU71" s="30"/>
      <c r="BV71" s="30" t="s">
        <v>270</v>
      </c>
      <c r="BW71" s="31">
        <v>0.59722222222222221</v>
      </c>
      <c r="BX71" s="31">
        <v>0.60416666666666663</v>
      </c>
      <c r="BY71" s="30"/>
      <c r="BZ71" s="30">
        <v>2</v>
      </c>
      <c r="CA71" s="30">
        <v>2</v>
      </c>
      <c r="CB71" s="30">
        <v>2</v>
      </c>
      <c r="CC71" s="30">
        <v>2</v>
      </c>
      <c r="CD71" s="30" t="s">
        <v>260</v>
      </c>
      <c r="CE71" s="30" t="s">
        <v>270</v>
      </c>
      <c r="CF71" s="30">
        <v>15</v>
      </c>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row>
    <row r="72" spans="1:219" ht="12.75" customHeight="1" x14ac:dyDescent="0.25">
      <c r="A72" s="36">
        <v>72</v>
      </c>
      <c r="B72" s="31" t="s">
        <v>378</v>
      </c>
      <c r="C72" s="30"/>
      <c r="D72" s="30"/>
      <c r="E72" s="30" t="s">
        <v>212</v>
      </c>
      <c r="F72" s="32">
        <v>43283</v>
      </c>
      <c r="G72" s="33" t="s">
        <v>245</v>
      </c>
      <c r="H72" s="30" t="s">
        <v>337</v>
      </c>
      <c r="I72" s="30" t="s">
        <v>338</v>
      </c>
      <c r="J72" s="30" t="s">
        <v>248</v>
      </c>
      <c r="K72" s="30" t="s">
        <v>249</v>
      </c>
      <c r="L72" s="30" t="s">
        <v>250</v>
      </c>
      <c r="M72" s="30"/>
      <c r="N72" s="30"/>
      <c r="O72" s="30"/>
      <c r="P72" s="34" t="s">
        <v>748</v>
      </c>
      <c r="Q72" s="36" t="s">
        <v>749</v>
      </c>
      <c r="R72" s="36" t="s">
        <v>750</v>
      </c>
      <c r="S72" s="30" t="s">
        <v>751</v>
      </c>
      <c r="T72" s="30">
        <v>9565062079</v>
      </c>
      <c r="U72" s="35" t="s">
        <v>752</v>
      </c>
      <c r="V72" s="30" t="s">
        <v>221</v>
      </c>
      <c r="W72" s="30" t="s">
        <v>221</v>
      </c>
      <c r="X72" s="30" t="s">
        <v>221</v>
      </c>
      <c r="Y72" s="30" t="s">
        <v>221</v>
      </c>
      <c r="Z72" s="30" t="s">
        <v>221</v>
      </c>
      <c r="AA72" s="30" t="s">
        <v>753</v>
      </c>
      <c r="AB72" s="30">
        <v>8299765</v>
      </c>
      <c r="AC72" s="30" t="s">
        <v>223</v>
      </c>
      <c r="AD72" s="33" t="s">
        <v>241</v>
      </c>
      <c r="AE72" s="30" t="s">
        <v>754</v>
      </c>
      <c r="AF72" s="30" t="s">
        <v>226</v>
      </c>
      <c r="AG72" s="30" t="s">
        <v>226</v>
      </c>
      <c r="AH72" s="30" t="s">
        <v>226</v>
      </c>
      <c r="AI72" s="30">
        <f>24+25+5</f>
        <v>54</v>
      </c>
      <c r="AJ72" s="30" t="s">
        <v>227</v>
      </c>
      <c r="AK72" s="30">
        <v>1</v>
      </c>
      <c r="AL72" s="30">
        <v>5</v>
      </c>
      <c r="AM72" s="30">
        <v>25</v>
      </c>
      <c r="AN72" s="30" t="s">
        <v>432</v>
      </c>
      <c r="AO72" s="30" t="s">
        <v>432</v>
      </c>
      <c r="AP72" s="30" t="s">
        <v>434</v>
      </c>
      <c r="AQ72" s="33" t="s">
        <v>435</v>
      </c>
      <c r="AR72" s="30" t="s">
        <v>436</v>
      </c>
      <c r="AS72" s="30"/>
      <c r="AT72" s="30"/>
      <c r="AU72" s="30"/>
      <c r="AV72" s="30"/>
      <c r="AW72" s="30"/>
      <c r="AX72" s="30"/>
      <c r="AY72" s="30"/>
      <c r="AZ72" s="30"/>
      <c r="BA72" s="31">
        <v>0.79027777777777775</v>
      </c>
      <c r="BB72" s="30" t="s">
        <v>755</v>
      </c>
      <c r="BC72" s="31">
        <v>0.66666666666666663</v>
      </c>
      <c r="BD72" s="31">
        <v>0.68055555555555547</v>
      </c>
      <c r="BE72" s="30"/>
      <c r="BF72" s="30">
        <v>2</v>
      </c>
      <c r="BG72" s="30">
        <v>2</v>
      </c>
      <c r="BH72" s="30">
        <v>2</v>
      </c>
      <c r="BI72" s="30">
        <v>2</v>
      </c>
      <c r="BJ72" s="30">
        <v>2</v>
      </c>
      <c r="BK72" s="30">
        <v>2</v>
      </c>
      <c r="BL72" s="30">
        <v>2</v>
      </c>
      <c r="BM72" s="30">
        <v>2</v>
      </c>
      <c r="BN72" s="30">
        <v>2</v>
      </c>
      <c r="BO72" s="30">
        <v>2</v>
      </c>
      <c r="BP72" s="30">
        <v>2</v>
      </c>
      <c r="BQ72" s="30">
        <v>2</v>
      </c>
      <c r="BR72" s="30">
        <v>2</v>
      </c>
      <c r="BS72" s="30">
        <v>2</v>
      </c>
      <c r="BT72" s="30">
        <v>2</v>
      </c>
      <c r="BU72" s="30"/>
      <c r="BV72" s="30" t="s">
        <v>270</v>
      </c>
      <c r="BW72" s="31">
        <v>0.68055555555555547</v>
      </c>
      <c r="BX72" s="31">
        <v>0.6875</v>
      </c>
      <c r="BY72" s="30"/>
      <c r="BZ72" s="30">
        <v>2</v>
      </c>
      <c r="CA72" s="30">
        <v>2</v>
      </c>
      <c r="CB72" s="30">
        <v>2</v>
      </c>
      <c r="CC72" s="30">
        <v>2</v>
      </c>
      <c r="CD72" s="30" t="s">
        <v>260</v>
      </c>
      <c r="CE72" s="30" t="s">
        <v>270</v>
      </c>
      <c r="CF72" s="30">
        <v>15</v>
      </c>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row>
    <row r="73" spans="1:219" ht="12.75" customHeight="1" x14ac:dyDescent="0.25">
      <c r="A73" s="36">
        <v>73</v>
      </c>
      <c r="B73" s="31" t="s">
        <v>378</v>
      </c>
      <c r="C73" s="30"/>
      <c r="D73" s="30"/>
      <c r="E73" s="30" t="s">
        <v>212</v>
      </c>
      <c r="F73" s="32">
        <v>43283</v>
      </c>
      <c r="G73" s="33" t="s">
        <v>245</v>
      </c>
      <c r="H73" s="30" t="s">
        <v>246</v>
      </c>
      <c r="I73" s="30" t="s">
        <v>247</v>
      </c>
      <c r="J73" s="30" t="s">
        <v>248</v>
      </c>
      <c r="K73" s="30" t="s">
        <v>249</v>
      </c>
      <c r="L73" s="30" t="s">
        <v>250</v>
      </c>
      <c r="M73" s="32">
        <v>43283</v>
      </c>
      <c r="N73" s="30" t="s">
        <v>326</v>
      </c>
      <c r="O73" s="30" t="s">
        <v>232</v>
      </c>
      <c r="P73" s="34" t="s">
        <v>630</v>
      </c>
      <c r="Q73" s="36" t="s">
        <v>470</v>
      </c>
      <c r="R73" s="36" t="s">
        <v>756</v>
      </c>
      <c r="S73" s="30" t="s">
        <v>757</v>
      </c>
      <c r="T73" s="30">
        <v>9950339528</v>
      </c>
      <c r="U73" s="30" t="s">
        <v>758</v>
      </c>
      <c r="V73" s="30" t="s">
        <v>221</v>
      </c>
      <c r="W73" s="30" t="s">
        <v>221</v>
      </c>
      <c r="X73" s="30" t="s">
        <v>221</v>
      </c>
      <c r="Y73" s="30" t="s">
        <v>221</v>
      </c>
      <c r="Z73" s="30" t="s">
        <v>221</v>
      </c>
      <c r="AA73" s="30" t="s">
        <v>759</v>
      </c>
      <c r="AB73" s="30">
        <v>966578330902</v>
      </c>
      <c r="AC73" s="30" t="s">
        <v>223</v>
      </c>
      <c r="AD73" s="30" t="s">
        <v>267</v>
      </c>
      <c r="AE73" s="30"/>
      <c r="AF73" s="30"/>
      <c r="AG73" s="30"/>
      <c r="AH73" s="30"/>
      <c r="AI73" s="30"/>
      <c r="AJ73" s="30"/>
      <c r="AK73" s="30"/>
      <c r="AL73" s="30"/>
      <c r="AM73" s="30"/>
      <c r="AN73" s="30" t="s">
        <v>228</v>
      </c>
      <c r="AO73" s="30" t="s">
        <v>228</v>
      </c>
      <c r="AP73" s="30" t="s">
        <v>643</v>
      </c>
      <c r="AQ73" s="30" t="s">
        <v>643</v>
      </c>
      <c r="AR73" s="30"/>
      <c r="AS73" s="30"/>
      <c r="AT73" s="30"/>
      <c r="AU73" s="30"/>
      <c r="AV73" s="30" t="s">
        <v>760</v>
      </c>
      <c r="AW73" s="30"/>
      <c r="AX73" s="30"/>
      <c r="AY73" s="30"/>
      <c r="AZ73" s="30"/>
      <c r="BA73" s="31">
        <v>0.64583333333333337</v>
      </c>
      <c r="BB73" s="30" t="s">
        <v>630</v>
      </c>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row>
    <row r="74" spans="1:219" ht="12.75" customHeight="1" x14ac:dyDescent="0.25">
      <c r="A74" s="36">
        <v>74</v>
      </c>
      <c r="B74" s="31" t="s">
        <v>378</v>
      </c>
      <c r="C74" s="30"/>
      <c r="D74" s="30"/>
      <c r="E74" s="30" t="s">
        <v>212</v>
      </c>
      <c r="F74" s="32">
        <v>43283</v>
      </c>
      <c r="G74" s="33" t="s">
        <v>213</v>
      </c>
      <c r="H74" s="30" t="s">
        <v>233</v>
      </c>
      <c r="I74" s="30" t="s">
        <v>520</v>
      </c>
      <c r="J74" s="30"/>
      <c r="K74" s="30"/>
      <c r="L74" s="30"/>
      <c r="M74" s="30"/>
      <c r="N74" s="30"/>
      <c r="O74" s="30"/>
      <c r="P74" s="34" t="s">
        <v>761</v>
      </c>
      <c r="Q74" s="36" t="s">
        <v>762</v>
      </c>
      <c r="R74" s="36" t="s">
        <v>763</v>
      </c>
      <c r="S74" s="30" t="s">
        <v>764</v>
      </c>
      <c r="T74" s="30">
        <v>9308826285</v>
      </c>
      <c r="U74" s="30" t="s">
        <v>765</v>
      </c>
      <c r="V74" s="30" t="s">
        <v>221</v>
      </c>
      <c r="W74" s="30" t="s">
        <v>221</v>
      </c>
      <c r="X74" s="30" t="s">
        <v>221</v>
      </c>
      <c r="Y74" s="30" t="s">
        <v>221</v>
      </c>
      <c r="Z74" s="30" t="s">
        <v>221</v>
      </c>
      <c r="AA74" s="30"/>
      <c r="AB74" s="30"/>
      <c r="AC74" s="30" t="s">
        <v>278</v>
      </c>
      <c r="AD74" s="33" t="s">
        <v>333</v>
      </c>
      <c r="AE74" s="30" t="s">
        <v>766</v>
      </c>
      <c r="AF74" s="30" t="s">
        <v>280</v>
      </c>
      <c r="AG74" s="30" t="s">
        <v>221</v>
      </c>
      <c r="AH74" s="30" t="s">
        <v>221</v>
      </c>
      <c r="AI74" s="30">
        <v>3</v>
      </c>
      <c r="AJ74" s="30" t="s">
        <v>227</v>
      </c>
      <c r="AK74" s="30">
        <v>1</v>
      </c>
      <c r="AL74" s="30">
        <v>3</v>
      </c>
      <c r="AM74" s="30">
        <v>0</v>
      </c>
      <c r="AN74" s="30" t="s">
        <v>228</v>
      </c>
      <c r="AO74" s="30" t="s">
        <v>228</v>
      </c>
      <c r="AP74" s="30" t="s">
        <v>643</v>
      </c>
      <c r="AQ74" s="30" t="s">
        <v>643</v>
      </c>
      <c r="AR74" s="30"/>
      <c r="AS74" s="30"/>
      <c r="AT74" s="30"/>
      <c r="AU74" s="30"/>
      <c r="AV74" s="30" t="s">
        <v>767</v>
      </c>
      <c r="AW74" s="30"/>
      <c r="AX74" s="30"/>
      <c r="AY74" s="30"/>
      <c r="AZ74" s="30"/>
      <c r="BA74" s="30" t="s">
        <v>378</v>
      </c>
      <c r="BB74" s="30" t="s">
        <v>232</v>
      </c>
      <c r="BC74" s="31">
        <v>0.67638888888888893</v>
      </c>
      <c r="BD74" s="31">
        <v>0.68333333333333324</v>
      </c>
      <c r="BE74" s="30"/>
      <c r="BF74" s="30">
        <v>2</v>
      </c>
      <c r="BG74" s="30">
        <v>2</v>
      </c>
      <c r="BH74" s="30">
        <v>2</v>
      </c>
      <c r="BI74" s="30">
        <v>2</v>
      </c>
      <c r="BJ74" s="30">
        <v>2</v>
      </c>
      <c r="BK74" s="30">
        <v>2</v>
      </c>
      <c r="BL74" s="30">
        <v>2</v>
      </c>
      <c r="BM74" s="30">
        <v>2</v>
      </c>
      <c r="BN74" s="30">
        <v>2</v>
      </c>
      <c r="BO74" s="30">
        <v>2</v>
      </c>
      <c r="BP74" s="30">
        <v>2</v>
      </c>
      <c r="BQ74" s="30">
        <v>2</v>
      </c>
      <c r="BR74" s="30">
        <v>2</v>
      </c>
      <c r="BS74" s="30">
        <v>2</v>
      </c>
      <c r="BT74" s="30">
        <v>2</v>
      </c>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row>
    <row r="75" spans="1:219" ht="12.75" customHeight="1" x14ac:dyDescent="0.25">
      <c r="A75" s="36">
        <v>75</v>
      </c>
      <c r="B75" s="31" t="s">
        <v>378</v>
      </c>
      <c r="C75" s="30"/>
      <c r="D75" s="30"/>
      <c r="E75" s="30" t="s">
        <v>212</v>
      </c>
      <c r="F75" s="32">
        <v>43283</v>
      </c>
      <c r="G75" s="33" t="s">
        <v>245</v>
      </c>
      <c r="H75" s="30" t="s">
        <v>246</v>
      </c>
      <c r="I75" s="30" t="s">
        <v>247</v>
      </c>
      <c r="J75" s="30" t="s">
        <v>306</v>
      </c>
      <c r="K75" s="30" t="s">
        <v>307</v>
      </c>
      <c r="L75" s="30" t="s">
        <v>250</v>
      </c>
      <c r="M75" s="32">
        <v>43284</v>
      </c>
      <c r="N75" s="32">
        <v>43306</v>
      </c>
      <c r="O75" s="30" t="s">
        <v>232</v>
      </c>
      <c r="P75" s="34" t="s">
        <v>768</v>
      </c>
      <c r="Q75" s="36" t="s">
        <v>769</v>
      </c>
      <c r="R75" s="36" t="s">
        <v>770</v>
      </c>
      <c r="S75" s="30" t="s">
        <v>771</v>
      </c>
      <c r="T75" s="30">
        <v>9120433480</v>
      </c>
      <c r="U75" s="30" t="s">
        <v>772</v>
      </c>
      <c r="V75" s="30" t="s">
        <v>221</v>
      </c>
      <c r="W75" s="30" t="s">
        <v>221</v>
      </c>
      <c r="X75" s="30" t="s">
        <v>221</v>
      </c>
      <c r="Y75" s="30" t="s">
        <v>221</v>
      </c>
      <c r="Z75" s="30" t="s">
        <v>221</v>
      </c>
      <c r="AA75" s="30" t="s">
        <v>773</v>
      </c>
      <c r="AB75" s="30">
        <v>9197007102</v>
      </c>
      <c r="AC75" s="30" t="s">
        <v>223</v>
      </c>
      <c r="AD75" s="30" t="s">
        <v>333</v>
      </c>
      <c r="AE75" s="30" t="s">
        <v>424</v>
      </c>
      <c r="AF75" s="30" t="s">
        <v>226</v>
      </c>
      <c r="AG75" s="30" t="s">
        <v>221</v>
      </c>
      <c r="AH75" s="30" t="s">
        <v>221</v>
      </c>
      <c r="AI75" s="30">
        <f>12+11</f>
        <v>23</v>
      </c>
      <c r="AJ75" s="30" t="s">
        <v>227</v>
      </c>
      <c r="AK75" s="30">
        <v>1</v>
      </c>
      <c r="AL75" s="30">
        <v>23</v>
      </c>
      <c r="AM75" s="30">
        <v>0</v>
      </c>
      <c r="AN75" s="30" t="s">
        <v>228</v>
      </c>
      <c r="AO75" s="30" t="s">
        <v>228</v>
      </c>
      <c r="AP75" s="30" t="s">
        <v>229</v>
      </c>
      <c r="AQ75" s="30" t="s">
        <v>229</v>
      </c>
      <c r="AR75" s="30"/>
      <c r="AS75" s="30" t="s">
        <v>774</v>
      </c>
      <c r="AT75" s="30">
        <v>249412</v>
      </c>
      <c r="AU75" s="30" t="s">
        <v>231</v>
      </c>
      <c r="AV75" s="30"/>
      <c r="AW75" s="30"/>
      <c r="AX75" s="30"/>
      <c r="AY75" s="30"/>
      <c r="AZ75" s="30"/>
      <c r="BA75" s="31">
        <v>0.8125</v>
      </c>
      <c r="BB75" s="30" t="s">
        <v>492</v>
      </c>
      <c r="BC75" s="31">
        <v>0.89583333333333337</v>
      </c>
      <c r="BD75" s="31">
        <v>0.90972222222222221</v>
      </c>
      <c r="BE75" s="30"/>
      <c r="BF75" s="30">
        <v>2</v>
      </c>
      <c r="BG75" s="30">
        <v>2</v>
      </c>
      <c r="BH75" s="30">
        <v>2</v>
      </c>
      <c r="BI75" s="30">
        <v>2</v>
      </c>
      <c r="BJ75" s="30">
        <v>2</v>
      </c>
      <c r="BK75" s="30">
        <v>2</v>
      </c>
      <c r="BL75" s="30">
        <v>2</v>
      </c>
      <c r="BM75" s="30">
        <v>2</v>
      </c>
      <c r="BN75" s="30">
        <v>2</v>
      </c>
      <c r="BO75" s="30">
        <v>2</v>
      </c>
      <c r="BP75" s="30">
        <v>2</v>
      </c>
      <c r="BQ75" s="30">
        <v>2</v>
      </c>
      <c r="BR75" s="30">
        <v>2</v>
      </c>
      <c r="BS75" s="30">
        <v>2</v>
      </c>
      <c r="BT75" s="30">
        <v>2</v>
      </c>
      <c r="BU75" s="30"/>
      <c r="BV75" s="30" t="s">
        <v>492</v>
      </c>
      <c r="BW75" s="31">
        <v>0.90972222222222221</v>
      </c>
      <c r="BX75" s="31">
        <v>0.91666666666666663</v>
      </c>
      <c r="BY75" s="30"/>
      <c r="BZ75" s="30">
        <v>2</v>
      </c>
      <c r="CA75" s="30">
        <v>2</v>
      </c>
      <c r="CB75" s="30">
        <v>2</v>
      </c>
      <c r="CC75" s="30">
        <v>2</v>
      </c>
      <c r="CD75" s="30" t="s">
        <v>260</v>
      </c>
      <c r="CE75" s="30" t="s">
        <v>492</v>
      </c>
      <c r="CF75" s="30">
        <v>15</v>
      </c>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row>
    <row r="76" spans="1:219" ht="12.75" customHeight="1" x14ac:dyDescent="0.25">
      <c r="A76" s="36">
        <v>76</v>
      </c>
      <c r="B76" s="31" t="s">
        <v>378</v>
      </c>
      <c r="C76" s="30"/>
      <c r="D76" s="30"/>
      <c r="E76" s="30" t="s">
        <v>212</v>
      </c>
      <c r="F76" s="32">
        <v>43283</v>
      </c>
      <c r="G76" s="33" t="s">
        <v>245</v>
      </c>
      <c r="H76" s="30" t="s">
        <v>246</v>
      </c>
      <c r="I76" s="30" t="s">
        <v>247</v>
      </c>
      <c r="J76" s="30" t="s">
        <v>248</v>
      </c>
      <c r="K76" s="30" t="s">
        <v>554</v>
      </c>
      <c r="L76" s="30" t="s">
        <v>250</v>
      </c>
      <c r="M76" s="32">
        <v>43283</v>
      </c>
      <c r="N76" s="32">
        <v>43285</v>
      </c>
      <c r="O76" s="30" t="s">
        <v>232</v>
      </c>
      <c r="P76" s="34" t="s">
        <v>775</v>
      </c>
      <c r="Q76" s="36" t="s">
        <v>776</v>
      </c>
      <c r="R76" s="36" t="s">
        <v>777</v>
      </c>
      <c r="S76" s="30" t="s">
        <v>778</v>
      </c>
      <c r="T76" s="30">
        <v>9216925221</v>
      </c>
      <c r="U76" s="30" t="s">
        <v>779</v>
      </c>
      <c r="V76" s="30" t="s">
        <v>221</v>
      </c>
      <c r="W76" s="30" t="s">
        <v>221</v>
      </c>
      <c r="X76" s="30" t="s">
        <v>221</v>
      </c>
      <c r="Y76" s="30" t="s">
        <v>221</v>
      </c>
      <c r="Z76" s="30" t="s">
        <v>221</v>
      </c>
      <c r="AA76" s="30" t="s">
        <v>780</v>
      </c>
      <c r="AB76" s="30">
        <v>9997342936</v>
      </c>
      <c r="AC76" s="30" t="s">
        <v>314</v>
      </c>
      <c r="AD76" s="33" t="s">
        <v>241</v>
      </c>
      <c r="AE76" s="30" t="s">
        <v>781</v>
      </c>
      <c r="AF76" s="30" t="s">
        <v>221</v>
      </c>
      <c r="AG76" s="30" t="s">
        <v>259</v>
      </c>
      <c r="AH76" s="30" t="s">
        <v>221</v>
      </c>
      <c r="AI76" s="30">
        <v>8</v>
      </c>
      <c r="AJ76" s="30" t="s">
        <v>227</v>
      </c>
      <c r="AK76" s="30">
        <v>1</v>
      </c>
      <c r="AL76" s="30">
        <v>8</v>
      </c>
      <c r="AM76" s="30">
        <v>0</v>
      </c>
      <c r="AN76" s="30" t="s">
        <v>228</v>
      </c>
      <c r="AO76" s="30" t="s">
        <v>228</v>
      </c>
      <c r="AP76" s="30" t="s">
        <v>281</v>
      </c>
      <c r="AQ76" s="30" t="s">
        <v>282</v>
      </c>
      <c r="AR76" s="30"/>
      <c r="AS76" s="30"/>
      <c r="AT76" s="30"/>
      <c r="AU76" s="30"/>
      <c r="AV76" s="30"/>
      <c r="AW76" s="30"/>
      <c r="AX76" s="30"/>
      <c r="AY76" s="30"/>
      <c r="AZ76" s="30"/>
      <c r="BA76" s="31">
        <v>0.72916666666666663</v>
      </c>
      <c r="BB76" s="30" t="s">
        <v>492</v>
      </c>
      <c r="BC76" s="37">
        <v>0.34375</v>
      </c>
      <c r="BD76" s="30" t="s">
        <v>782</v>
      </c>
      <c r="BE76" s="30"/>
      <c r="BF76" s="30">
        <v>2</v>
      </c>
      <c r="BG76" s="30">
        <v>2</v>
      </c>
      <c r="BH76" s="30">
        <v>2</v>
      </c>
      <c r="BI76" s="30">
        <v>2</v>
      </c>
      <c r="BJ76" s="30">
        <v>2</v>
      </c>
      <c r="BK76" s="30">
        <v>2</v>
      </c>
      <c r="BL76" s="30">
        <v>2</v>
      </c>
      <c r="BM76" s="30">
        <v>2</v>
      </c>
      <c r="BN76" s="30">
        <v>2</v>
      </c>
      <c r="BO76" s="30">
        <v>2</v>
      </c>
      <c r="BP76" s="30">
        <v>2</v>
      </c>
      <c r="BQ76" s="30">
        <v>2</v>
      </c>
      <c r="BR76" s="30">
        <v>2</v>
      </c>
      <c r="BS76" s="30">
        <v>2</v>
      </c>
      <c r="BT76" s="30">
        <v>2</v>
      </c>
      <c r="BU76" s="30"/>
      <c r="BV76" s="30" t="s">
        <v>492</v>
      </c>
      <c r="BW76" s="31">
        <v>0.86805555555555547</v>
      </c>
      <c r="BX76" s="31">
        <v>0.88055555555555554</v>
      </c>
      <c r="BY76" s="30"/>
      <c r="BZ76" s="30">
        <v>2</v>
      </c>
      <c r="CA76" s="30">
        <v>2</v>
      </c>
      <c r="CB76" s="30">
        <v>2</v>
      </c>
      <c r="CC76" s="30">
        <v>2</v>
      </c>
      <c r="CD76" s="30" t="s">
        <v>260</v>
      </c>
      <c r="CE76" s="30" t="s">
        <v>492</v>
      </c>
      <c r="CF76" s="30">
        <v>15</v>
      </c>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row>
    <row r="77" spans="1:219" ht="12.75" customHeight="1" x14ac:dyDescent="0.25">
      <c r="A77" s="36">
        <v>77</v>
      </c>
      <c r="B77" s="31" t="s">
        <v>378</v>
      </c>
      <c r="C77" s="30"/>
      <c r="D77" s="30"/>
      <c r="E77" s="30" t="s">
        <v>212</v>
      </c>
      <c r="F77" s="32">
        <v>43283</v>
      </c>
      <c r="G77" s="33" t="s">
        <v>387</v>
      </c>
      <c r="H77" s="30" t="s">
        <v>337</v>
      </c>
      <c r="I77" s="30" t="s">
        <v>783</v>
      </c>
      <c r="J77" s="30"/>
      <c r="K77" s="30"/>
      <c r="L77" s="30"/>
      <c r="M77" s="30"/>
      <c r="N77" s="30"/>
      <c r="O77" s="30"/>
      <c r="P77" s="34" t="s">
        <v>784</v>
      </c>
      <c r="Q77" s="36" t="s">
        <v>785</v>
      </c>
      <c r="R77" s="36" t="s">
        <v>786</v>
      </c>
      <c r="S77" s="30" t="s">
        <v>787</v>
      </c>
      <c r="T77" s="30">
        <v>9456891284</v>
      </c>
      <c r="U77" s="35" t="s">
        <v>788</v>
      </c>
      <c r="V77" s="30" t="s">
        <v>221</v>
      </c>
      <c r="W77" s="30" t="s">
        <v>221</v>
      </c>
      <c r="X77" s="30" t="s">
        <v>221</v>
      </c>
      <c r="Y77" s="30" t="s">
        <v>221</v>
      </c>
      <c r="Z77" s="30" t="s">
        <v>221</v>
      </c>
      <c r="AA77" s="30" t="s">
        <v>221</v>
      </c>
      <c r="AB77" s="30" t="s">
        <v>221</v>
      </c>
      <c r="AC77" s="30" t="s">
        <v>223</v>
      </c>
      <c r="AD77" s="33" t="s">
        <v>241</v>
      </c>
      <c r="AE77" s="30"/>
      <c r="AF77" s="30"/>
      <c r="AG77" s="30"/>
      <c r="AH77" s="30"/>
      <c r="AI77" s="30"/>
      <c r="AJ77" s="30"/>
      <c r="AK77" s="30"/>
      <c r="AL77" s="30"/>
      <c r="AM77" s="30"/>
      <c r="AN77" s="30" t="s">
        <v>228</v>
      </c>
      <c r="AO77" s="30" t="s">
        <v>228</v>
      </c>
      <c r="AP77" s="30" t="s">
        <v>229</v>
      </c>
      <c r="AQ77" s="30" t="s">
        <v>229</v>
      </c>
      <c r="AR77" s="30"/>
      <c r="AS77" s="30" t="s">
        <v>789</v>
      </c>
      <c r="AT77" s="30" t="s">
        <v>790</v>
      </c>
      <c r="AU77" s="30"/>
      <c r="AV77" s="30"/>
      <c r="AW77" s="30"/>
      <c r="AX77" s="30"/>
      <c r="AY77" s="30"/>
      <c r="AZ77" s="30"/>
      <c r="BA77" s="30" t="s">
        <v>378</v>
      </c>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row>
    <row r="78" spans="1:219" ht="12.75" customHeight="1" x14ac:dyDescent="0.25">
      <c r="A78" s="36">
        <v>78</v>
      </c>
      <c r="B78" s="31" t="s">
        <v>378</v>
      </c>
      <c r="C78" s="30"/>
      <c r="D78" s="30"/>
      <c r="E78" s="30" t="s">
        <v>212</v>
      </c>
      <c r="F78" s="32">
        <v>43283</v>
      </c>
      <c r="G78" s="33" t="s">
        <v>213</v>
      </c>
      <c r="H78" s="30" t="s">
        <v>337</v>
      </c>
      <c r="I78" s="30" t="s">
        <v>783</v>
      </c>
      <c r="J78" s="30"/>
      <c r="K78" s="30"/>
      <c r="L78" s="30"/>
      <c r="M78" s="30"/>
      <c r="N78" s="30"/>
      <c r="O78" s="30"/>
      <c r="P78" s="34"/>
      <c r="Q78" s="36" t="s">
        <v>791</v>
      </c>
      <c r="R78" s="30" t="s">
        <v>792</v>
      </c>
      <c r="S78" s="30" t="s">
        <v>793</v>
      </c>
      <c r="T78" s="30">
        <v>9350822286</v>
      </c>
      <c r="U78" s="30" t="s">
        <v>794</v>
      </c>
      <c r="V78" s="30" t="s">
        <v>221</v>
      </c>
      <c r="W78" s="30" t="s">
        <v>221</v>
      </c>
      <c r="X78" s="30" t="s">
        <v>221</v>
      </c>
      <c r="Y78" s="30" t="s">
        <v>221</v>
      </c>
      <c r="Z78" s="30" t="s">
        <v>221</v>
      </c>
      <c r="AA78" s="30" t="s">
        <v>221</v>
      </c>
      <c r="AB78" s="30" t="s">
        <v>221</v>
      </c>
      <c r="AC78" s="30" t="s">
        <v>223</v>
      </c>
      <c r="AD78" s="33" t="s">
        <v>241</v>
      </c>
      <c r="AE78" s="30"/>
      <c r="AF78" s="30"/>
      <c r="AG78" s="30"/>
      <c r="AH78" s="30"/>
      <c r="AI78" s="30"/>
      <c r="AJ78" s="30"/>
      <c r="AK78" s="30"/>
      <c r="AL78" s="30"/>
      <c r="AM78" s="30"/>
      <c r="AN78" s="30" t="s">
        <v>228</v>
      </c>
      <c r="AO78" s="30" t="s">
        <v>228</v>
      </c>
      <c r="AP78" s="30" t="s">
        <v>229</v>
      </c>
      <c r="AQ78" s="30" t="s">
        <v>229</v>
      </c>
      <c r="AR78" s="30"/>
      <c r="AS78" s="30" t="s">
        <v>795</v>
      </c>
      <c r="AT78" s="30">
        <v>210433</v>
      </c>
      <c r="AU78" s="30"/>
      <c r="AV78" s="30"/>
      <c r="AW78" s="30"/>
      <c r="AX78" s="30"/>
      <c r="AY78" s="30"/>
      <c r="AZ78" s="30"/>
      <c r="BA78" s="30" t="s">
        <v>378</v>
      </c>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row>
    <row r="79" spans="1:219" ht="12.75" customHeight="1" x14ac:dyDescent="0.25">
      <c r="A79" s="36">
        <v>79</v>
      </c>
      <c r="B79" s="31" t="s">
        <v>378</v>
      </c>
      <c r="C79" s="30"/>
      <c r="D79" s="30"/>
      <c r="E79" s="30" t="s">
        <v>212</v>
      </c>
      <c r="F79" s="32">
        <v>43283</v>
      </c>
      <c r="G79" s="33" t="s">
        <v>213</v>
      </c>
      <c r="H79" s="30" t="s">
        <v>337</v>
      </c>
      <c r="I79" s="30" t="s">
        <v>783</v>
      </c>
      <c r="J79" s="30"/>
      <c r="K79" s="30"/>
      <c r="L79" s="30"/>
      <c r="M79" s="30"/>
      <c r="N79" s="30"/>
      <c r="O79" s="30"/>
      <c r="P79" s="34"/>
      <c r="Q79" s="30" t="s">
        <v>796</v>
      </c>
      <c r="R79" s="30" t="s">
        <v>452</v>
      </c>
      <c r="S79" s="30" t="s">
        <v>453</v>
      </c>
      <c r="T79" s="30">
        <v>9238750539</v>
      </c>
      <c r="U79" s="30" t="s">
        <v>454</v>
      </c>
      <c r="V79" s="30" t="s">
        <v>221</v>
      </c>
      <c r="W79" s="30" t="s">
        <v>221</v>
      </c>
      <c r="X79" s="30" t="s">
        <v>221</v>
      </c>
      <c r="Y79" s="30" t="s">
        <v>221</v>
      </c>
      <c r="Z79" s="30" t="s">
        <v>221</v>
      </c>
      <c r="AA79" s="30" t="s">
        <v>221</v>
      </c>
      <c r="AB79" s="30" t="s">
        <v>221</v>
      </c>
      <c r="AC79" s="30" t="s">
        <v>223</v>
      </c>
      <c r="AD79" s="33" t="s">
        <v>241</v>
      </c>
      <c r="AE79" s="30"/>
      <c r="AF79" s="30"/>
      <c r="AG79" s="30"/>
      <c r="AH79" s="30"/>
      <c r="AI79" s="30"/>
      <c r="AJ79" s="30"/>
      <c r="AK79" s="30"/>
      <c r="AL79" s="30"/>
      <c r="AM79" s="30"/>
      <c r="AN79" s="30" t="s">
        <v>228</v>
      </c>
      <c r="AO79" s="30" t="s">
        <v>228</v>
      </c>
      <c r="AP79" s="30" t="s">
        <v>229</v>
      </c>
      <c r="AQ79" s="30" t="s">
        <v>229</v>
      </c>
      <c r="AR79" s="30"/>
      <c r="AS79" s="30" t="s">
        <v>456</v>
      </c>
      <c r="AT79" s="40">
        <v>210477</v>
      </c>
      <c r="AU79" s="30"/>
      <c r="AV79" s="30"/>
      <c r="AW79" s="30"/>
      <c r="AX79" s="30"/>
      <c r="AY79" s="30"/>
      <c r="AZ79" s="30"/>
      <c r="BA79" s="30" t="s">
        <v>378</v>
      </c>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row>
    <row r="80" spans="1:219" ht="12.75" customHeight="1" x14ac:dyDescent="0.25">
      <c r="A80" s="36">
        <v>80</v>
      </c>
      <c r="B80" s="31" t="s">
        <v>378</v>
      </c>
      <c r="C80" s="30"/>
      <c r="D80" s="30"/>
      <c r="E80" s="30" t="s">
        <v>212</v>
      </c>
      <c r="F80" s="32">
        <v>43283</v>
      </c>
      <c r="G80" s="33" t="s">
        <v>213</v>
      </c>
      <c r="H80" s="30" t="s">
        <v>337</v>
      </c>
      <c r="I80" s="30" t="s">
        <v>426</v>
      </c>
      <c r="J80" s="30"/>
      <c r="K80" s="30"/>
      <c r="L80" s="30"/>
      <c r="M80" s="30"/>
      <c r="N80" s="30"/>
      <c r="O80" s="30"/>
      <c r="P80" s="34" t="s">
        <v>797</v>
      </c>
      <c r="Q80" s="30" t="s">
        <v>507</v>
      </c>
      <c r="R80" s="30" t="s">
        <v>508</v>
      </c>
      <c r="S80" s="30" t="s">
        <v>798</v>
      </c>
      <c r="T80" s="30">
        <v>9489888897</v>
      </c>
      <c r="U80" s="30" t="s">
        <v>509</v>
      </c>
      <c r="V80" s="30" t="s">
        <v>221</v>
      </c>
      <c r="W80" s="30" t="s">
        <v>221</v>
      </c>
      <c r="X80" s="30" t="s">
        <v>221</v>
      </c>
      <c r="Y80" s="30" t="s">
        <v>221</v>
      </c>
      <c r="Z80" s="30" t="s">
        <v>221</v>
      </c>
      <c r="AA80" s="30" t="s">
        <v>221</v>
      </c>
      <c r="AB80" s="30" t="s">
        <v>221</v>
      </c>
      <c r="AC80" s="30" t="s">
        <v>223</v>
      </c>
      <c r="AD80" s="33" t="s">
        <v>224</v>
      </c>
      <c r="AE80" s="30" t="s">
        <v>445</v>
      </c>
      <c r="AF80" s="30" t="s">
        <v>259</v>
      </c>
      <c r="AG80" s="30" t="s">
        <v>259</v>
      </c>
      <c r="AH80" s="30" t="s">
        <v>259</v>
      </c>
      <c r="AI80" s="30">
        <v>8</v>
      </c>
      <c r="AJ80" s="30" t="s">
        <v>227</v>
      </c>
      <c r="AK80" s="30">
        <v>1</v>
      </c>
      <c r="AL80" s="30">
        <v>8</v>
      </c>
      <c r="AM80" s="30">
        <v>0</v>
      </c>
      <c r="AN80" s="30" t="s">
        <v>432</v>
      </c>
      <c r="AO80" s="30" t="s">
        <v>433</v>
      </c>
      <c r="AP80" s="33" t="s">
        <v>434</v>
      </c>
      <c r="AQ80" s="33" t="s">
        <v>435</v>
      </c>
      <c r="AR80" s="30" t="s">
        <v>436</v>
      </c>
      <c r="AS80" s="30"/>
      <c r="AT80" s="30"/>
      <c r="AU80" s="30"/>
      <c r="AV80" s="30"/>
      <c r="AW80" s="30"/>
      <c r="AX80" s="30"/>
      <c r="AY80" s="30"/>
      <c r="AZ80" s="30"/>
      <c r="BA80" s="30" t="s">
        <v>378</v>
      </c>
      <c r="BB80" s="30" t="s">
        <v>755</v>
      </c>
      <c r="BC80" s="31">
        <v>0.53888888888888886</v>
      </c>
      <c r="BD80" s="31">
        <v>0.54722222222222217</v>
      </c>
      <c r="BE80" s="30"/>
      <c r="BF80" s="30">
        <v>2</v>
      </c>
      <c r="BG80" s="30">
        <v>2</v>
      </c>
      <c r="BH80" s="30">
        <v>2</v>
      </c>
      <c r="BI80" s="30">
        <v>2</v>
      </c>
      <c r="BJ80" s="30">
        <v>2</v>
      </c>
      <c r="BK80" s="30">
        <v>2</v>
      </c>
      <c r="BL80" s="30">
        <v>2</v>
      </c>
      <c r="BM80" s="30">
        <v>2</v>
      </c>
      <c r="BN80" s="30">
        <v>2</v>
      </c>
      <c r="BO80" s="30">
        <v>2</v>
      </c>
      <c r="BP80" s="30">
        <v>2</v>
      </c>
      <c r="BQ80" s="30">
        <v>2</v>
      </c>
      <c r="BR80" s="30">
        <v>2</v>
      </c>
      <c r="BS80" s="30">
        <v>2</v>
      </c>
      <c r="BT80" s="30">
        <v>2</v>
      </c>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row>
    <row r="81" spans="1:219" ht="12.75" customHeight="1" x14ac:dyDescent="0.25">
      <c r="A81" s="36">
        <v>81</v>
      </c>
      <c r="B81" s="31" t="s">
        <v>378</v>
      </c>
      <c r="C81" s="30"/>
      <c r="D81" s="30"/>
      <c r="E81" s="30" t="s">
        <v>212</v>
      </c>
      <c r="F81" s="32">
        <v>43283</v>
      </c>
      <c r="G81" s="33" t="s">
        <v>213</v>
      </c>
      <c r="H81" s="30" t="s">
        <v>337</v>
      </c>
      <c r="I81" s="30" t="s">
        <v>783</v>
      </c>
      <c r="J81" s="30"/>
      <c r="K81" s="30"/>
      <c r="L81" s="30"/>
      <c r="M81" s="30"/>
      <c r="N81" s="30"/>
      <c r="O81" s="30"/>
      <c r="P81" s="34"/>
      <c r="Q81" s="30" t="s">
        <v>613</v>
      </c>
      <c r="R81" s="30" t="s">
        <v>799</v>
      </c>
      <c r="S81" s="30" t="s">
        <v>800</v>
      </c>
      <c r="T81" s="30">
        <v>9491937731</v>
      </c>
      <c r="U81" s="30" t="s">
        <v>801</v>
      </c>
      <c r="V81" s="30" t="s">
        <v>221</v>
      </c>
      <c r="W81" s="30" t="s">
        <v>221</v>
      </c>
      <c r="X81" s="30" t="s">
        <v>221</v>
      </c>
      <c r="Y81" s="30" t="s">
        <v>221</v>
      </c>
      <c r="Z81" s="30" t="s">
        <v>221</v>
      </c>
      <c r="AA81" s="30" t="s">
        <v>221</v>
      </c>
      <c r="AB81" s="30" t="s">
        <v>221</v>
      </c>
      <c r="AC81" s="30" t="s">
        <v>402</v>
      </c>
      <c r="AD81" s="33" t="s">
        <v>802</v>
      </c>
      <c r="AE81" s="30" t="s">
        <v>803</v>
      </c>
      <c r="AF81" s="30" t="s">
        <v>221</v>
      </c>
      <c r="AG81" s="30" t="s">
        <v>221</v>
      </c>
      <c r="AH81" s="30" t="s">
        <v>221</v>
      </c>
      <c r="AI81" s="30">
        <v>24</v>
      </c>
      <c r="AJ81" s="30" t="s">
        <v>227</v>
      </c>
      <c r="AK81" s="30">
        <v>1</v>
      </c>
      <c r="AL81" s="30">
        <v>12</v>
      </c>
      <c r="AM81" s="30">
        <v>12</v>
      </c>
      <c r="AN81" s="30" t="s">
        <v>228</v>
      </c>
      <c r="AO81" s="30" t="s">
        <v>228</v>
      </c>
      <c r="AP81" s="30" t="s">
        <v>281</v>
      </c>
      <c r="AQ81" s="30" t="s">
        <v>282</v>
      </c>
      <c r="AR81" s="30"/>
      <c r="AS81" s="30"/>
      <c r="AT81" s="30"/>
      <c r="AU81" s="30"/>
      <c r="AV81" s="30"/>
      <c r="AW81" s="30"/>
      <c r="AX81" s="30"/>
      <c r="AY81" s="30"/>
      <c r="AZ81" s="30"/>
      <c r="BA81" s="30" t="s">
        <v>378</v>
      </c>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row>
    <row r="82" spans="1:219" ht="12.75" customHeight="1" x14ac:dyDescent="0.25">
      <c r="A82" s="36">
        <v>82</v>
      </c>
      <c r="B82" s="31" t="s">
        <v>378</v>
      </c>
      <c r="C82" s="30"/>
      <c r="D82" s="30"/>
      <c r="E82" s="30" t="s">
        <v>212</v>
      </c>
      <c r="F82" s="32">
        <v>43283</v>
      </c>
      <c r="G82" s="33" t="s">
        <v>213</v>
      </c>
      <c r="H82" s="30" t="s">
        <v>233</v>
      </c>
      <c r="I82" s="30"/>
      <c r="J82" s="30"/>
      <c r="K82" s="30"/>
      <c r="L82" s="30"/>
      <c r="M82" s="30"/>
      <c r="N82" s="30"/>
      <c r="O82" s="30"/>
      <c r="P82" s="34" t="s">
        <v>804</v>
      </c>
      <c r="Q82" s="30" t="s">
        <v>485</v>
      </c>
      <c r="R82" s="30" t="s">
        <v>579</v>
      </c>
      <c r="S82" s="30" t="s">
        <v>238</v>
      </c>
      <c r="T82" s="30">
        <v>9552846139</v>
      </c>
      <c r="U82" s="30" t="s">
        <v>580</v>
      </c>
      <c r="V82" s="30" t="s">
        <v>221</v>
      </c>
      <c r="W82" s="30" t="s">
        <v>221</v>
      </c>
      <c r="X82" s="30" t="s">
        <v>221</v>
      </c>
      <c r="Y82" s="30" t="s">
        <v>221</v>
      </c>
      <c r="Z82" s="30" t="s">
        <v>221</v>
      </c>
      <c r="AA82" s="30" t="s">
        <v>221</v>
      </c>
      <c r="AB82" s="30" t="s">
        <v>221</v>
      </c>
      <c r="AC82" s="30" t="s">
        <v>223</v>
      </c>
      <c r="AD82" s="33" t="s">
        <v>333</v>
      </c>
      <c r="AE82" s="30"/>
      <c r="AF82" s="30"/>
      <c r="AG82" s="30"/>
      <c r="AH82" s="30"/>
      <c r="AI82" s="30"/>
      <c r="AJ82" s="30"/>
      <c r="AK82" s="30"/>
      <c r="AL82" s="30"/>
      <c r="AM82" s="30"/>
      <c r="AN82" s="30" t="s">
        <v>228</v>
      </c>
      <c r="AO82" s="30" t="s">
        <v>228</v>
      </c>
      <c r="AP82" s="30" t="s">
        <v>229</v>
      </c>
      <c r="AQ82" s="30" t="s">
        <v>229</v>
      </c>
      <c r="AR82" s="30"/>
      <c r="AS82" s="30" t="s">
        <v>582</v>
      </c>
      <c r="AT82" s="40">
        <v>252938</v>
      </c>
      <c r="AU82" s="30"/>
      <c r="AV82" s="30"/>
      <c r="AW82" s="30"/>
      <c r="AX82" s="30"/>
      <c r="AY82" s="30"/>
      <c r="AZ82" s="30"/>
      <c r="BA82" s="30" t="s">
        <v>378</v>
      </c>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row>
    <row r="83" spans="1:219" ht="12.75" customHeight="1" x14ac:dyDescent="0.25">
      <c r="A83" s="36">
        <v>83</v>
      </c>
      <c r="B83" s="31" t="s">
        <v>378</v>
      </c>
      <c r="C83" s="30"/>
      <c r="D83" s="30"/>
      <c r="E83" s="30" t="s">
        <v>212</v>
      </c>
      <c r="F83" s="32">
        <v>43283</v>
      </c>
      <c r="G83" s="33" t="s">
        <v>213</v>
      </c>
      <c r="H83" s="30" t="s">
        <v>214</v>
      </c>
      <c r="I83" s="30" t="s">
        <v>462</v>
      </c>
      <c r="J83" s="30"/>
      <c r="K83" s="30"/>
      <c r="L83" s="30"/>
      <c r="M83" s="30"/>
      <c r="N83" s="30"/>
      <c r="O83" s="30"/>
      <c r="P83" s="34" t="s">
        <v>805</v>
      </c>
      <c r="Q83" s="30" t="s">
        <v>464</v>
      </c>
      <c r="R83" s="30" t="s">
        <v>465</v>
      </c>
      <c r="S83" s="30" t="s">
        <v>466</v>
      </c>
      <c r="T83" s="30">
        <v>9561167505</v>
      </c>
      <c r="U83" s="30" t="s">
        <v>467</v>
      </c>
      <c r="V83" s="30" t="s">
        <v>221</v>
      </c>
      <c r="W83" s="30" t="s">
        <v>221</v>
      </c>
      <c r="X83" s="30" t="s">
        <v>221</v>
      </c>
      <c r="Y83" s="30" t="s">
        <v>221</v>
      </c>
      <c r="Z83" s="30" t="s">
        <v>221</v>
      </c>
      <c r="AA83" s="30" t="s">
        <v>221</v>
      </c>
      <c r="AB83" s="30" t="s">
        <v>221</v>
      </c>
      <c r="AC83" s="30" t="s">
        <v>223</v>
      </c>
      <c r="AD83" s="33" t="s">
        <v>333</v>
      </c>
      <c r="AE83" s="30"/>
      <c r="AF83" s="30"/>
      <c r="AG83" s="30"/>
      <c r="AH83" s="30"/>
      <c r="AI83" s="30"/>
      <c r="AJ83" s="30"/>
      <c r="AK83" s="30"/>
      <c r="AL83" s="30"/>
      <c r="AM83" s="30"/>
      <c r="AN83" s="30" t="s">
        <v>228</v>
      </c>
      <c r="AO83" s="30" t="s">
        <v>228</v>
      </c>
      <c r="AP83" s="30" t="s">
        <v>598</v>
      </c>
      <c r="AQ83" s="30" t="s">
        <v>404</v>
      </c>
      <c r="AR83" s="30"/>
      <c r="AS83" s="30"/>
      <c r="AT83" s="30"/>
      <c r="AU83" s="30"/>
      <c r="AV83" s="30"/>
      <c r="AW83" s="30"/>
      <c r="AX83" s="30"/>
      <c r="AY83" s="30"/>
      <c r="AZ83" s="30"/>
      <c r="BA83" s="30" t="s">
        <v>378</v>
      </c>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row>
    <row r="84" spans="1:219" ht="12.75" customHeight="1" x14ac:dyDescent="0.25">
      <c r="A84" s="36">
        <v>84</v>
      </c>
      <c r="B84" s="31" t="s">
        <v>378</v>
      </c>
      <c r="C84" s="30"/>
      <c r="D84" s="30"/>
      <c r="E84" s="30" t="s">
        <v>212</v>
      </c>
      <c r="F84" s="32">
        <v>43283</v>
      </c>
      <c r="G84" s="33" t="s">
        <v>213</v>
      </c>
      <c r="H84" s="30" t="s">
        <v>337</v>
      </c>
      <c r="I84" s="30" t="s">
        <v>783</v>
      </c>
      <c r="J84" s="30"/>
      <c r="K84" s="30"/>
      <c r="L84" s="30"/>
      <c r="M84" s="30"/>
      <c r="N84" s="30"/>
      <c r="O84" s="30"/>
      <c r="P84" s="34"/>
      <c r="Q84" s="30" t="s">
        <v>607</v>
      </c>
      <c r="R84" s="30" t="s">
        <v>806</v>
      </c>
      <c r="S84" s="30" t="s">
        <v>609</v>
      </c>
      <c r="T84" s="30">
        <v>9053510533</v>
      </c>
      <c r="U84" s="30" t="s">
        <v>610</v>
      </c>
      <c r="V84" s="30" t="s">
        <v>221</v>
      </c>
      <c r="W84" s="30" t="s">
        <v>221</v>
      </c>
      <c r="X84" s="30" t="s">
        <v>221</v>
      </c>
      <c r="Y84" s="30" t="s">
        <v>221</v>
      </c>
      <c r="Z84" s="30" t="s">
        <v>221</v>
      </c>
      <c r="AA84" s="30" t="s">
        <v>221</v>
      </c>
      <c r="AB84" s="30" t="s">
        <v>221</v>
      </c>
      <c r="AC84" s="30" t="s">
        <v>314</v>
      </c>
      <c r="AD84" s="33" t="s">
        <v>241</v>
      </c>
      <c r="AE84" s="30"/>
      <c r="AF84" s="30"/>
      <c r="AG84" s="30"/>
      <c r="AH84" s="30"/>
      <c r="AI84" s="30"/>
      <c r="AJ84" s="30"/>
      <c r="AK84" s="30"/>
      <c r="AL84" s="30"/>
      <c r="AM84" s="30"/>
      <c r="AN84" s="30" t="s">
        <v>228</v>
      </c>
      <c r="AO84" s="30" t="s">
        <v>228</v>
      </c>
      <c r="AP84" s="30" t="s">
        <v>281</v>
      </c>
      <c r="AQ84" s="30" t="s">
        <v>282</v>
      </c>
      <c r="AR84" s="30"/>
      <c r="AS84" s="30"/>
      <c r="AT84" s="30"/>
      <c r="AU84" s="30"/>
      <c r="AV84" s="30"/>
      <c r="AW84" s="30"/>
      <c r="AX84" s="30"/>
      <c r="AY84" s="30"/>
      <c r="AZ84" s="30"/>
      <c r="BA84" s="30" t="s">
        <v>378</v>
      </c>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row>
    <row r="85" spans="1:219" ht="12.75" customHeight="1" x14ac:dyDescent="0.25">
      <c r="A85" s="36">
        <v>85</v>
      </c>
      <c r="B85" s="31" t="s">
        <v>378</v>
      </c>
      <c r="C85" s="30"/>
      <c r="D85" s="30"/>
      <c r="E85" s="30" t="s">
        <v>212</v>
      </c>
      <c r="F85" s="32">
        <v>43283</v>
      </c>
      <c r="G85" s="33" t="s">
        <v>213</v>
      </c>
      <c r="H85" s="30" t="s">
        <v>337</v>
      </c>
      <c r="I85" s="30" t="s">
        <v>783</v>
      </c>
      <c r="J85" s="30"/>
      <c r="K85" s="30"/>
      <c r="L85" s="30"/>
      <c r="M85" s="30"/>
      <c r="N85" s="30"/>
      <c r="O85" s="30"/>
      <c r="P85" s="34"/>
      <c r="Q85" s="30" t="s">
        <v>807</v>
      </c>
      <c r="R85" s="30" t="s">
        <v>808</v>
      </c>
      <c r="S85" s="30" t="s">
        <v>809</v>
      </c>
      <c r="T85" s="30">
        <v>9129959126</v>
      </c>
      <c r="U85" s="30" t="s">
        <v>810</v>
      </c>
      <c r="V85" s="30" t="s">
        <v>221</v>
      </c>
      <c r="W85" s="30" t="s">
        <v>221</v>
      </c>
      <c r="X85" s="30" t="s">
        <v>221</v>
      </c>
      <c r="Y85" s="30" t="s">
        <v>221</v>
      </c>
      <c r="Z85" s="30" t="s">
        <v>221</v>
      </c>
      <c r="AA85" s="30" t="s">
        <v>221</v>
      </c>
      <c r="AB85" s="30" t="s">
        <v>221</v>
      </c>
      <c r="AC85" s="30" t="s">
        <v>278</v>
      </c>
      <c r="AD85" s="33" t="s">
        <v>241</v>
      </c>
      <c r="AE85" s="30"/>
      <c r="AF85" s="30"/>
      <c r="AG85" s="30"/>
      <c r="AH85" s="30"/>
      <c r="AI85" s="30"/>
      <c r="AJ85" s="30"/>
      <c r="AK85" s="30"/>
      <c r="AL85" s="30"/>
      <c r="AM85" s="30"/>
      <c r="AN85" s="30" t="s">
        <v>228</v>
      </c>
      <c r="AO85" s="30" t="s">
        <v>228</v>
      </c>
      <c r="AP85" s="30" t="s">
        <v>281</v>
      </c>
      <c r="AQ85" s="30" t="s">
        <v>282</v>
      </c>
      <c r="AR85" s="30"/>
      <c r="AS85" s="30"/>
      <c r="AT85" s="30"/>
      <c r="AU85" s="30"/>
      <c r="AV85" s="30"/>
      <c r="AW85" s="30"/>
      <c r="AX85" s="30"/>
      <c r="AY85" s="30"/>
      <c r="AZ85" s="30"/>
      <c r="BA85" s="30" t="s">
        <v>378</v>
      </c>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row>
    <row r="86" spans="1:219" ht="12.75" customHeight="1" x14ac:dyDescent="0.25">
      <c r="A86" s="36">
        <v>86</v>
      </c>
      <c r="B86" s="31" t="s">
        <v>378</v>
      </c>
      <c r="C86" s="30"/>
      <c r="D86" s="30"/>
      <c r="E86" s="30" t="s">
        <v>212</v>
      </c>
      <c r="F86" s="32">
        <v>43283</v>
      </c>
      <c r="G86" s="33" t="s">
        <v>213</v>
      </c>
      <c r="H86" s="30" t="s">
        <v>337</v>
      </c>
      <c r="I86" s="30" t="s">
        <v>783</v>
      </c>
      <c r="J86" s="30"/>
      <c r="K86" s="30"/>
      <c r="L86" s="30"/>
      <c r="M86" s="30"/>
      <c r="N86" s="30"/>
      <c r="O86" s="30"/>
      <c r="P86" s="34"/>
      <c r="Q86" s="30" t="s">
        <v>811</v>
      </c>
      <c r="R86" s="30" t="s">
        <v>812</v>
      </c>
      <c r="S86" s="30" t="s">
        <v>813</v>
      </c>
      <c r="T86" s="30">
        <v>9978268148</v>
      </c>
      <c r="U86" s="30" t="s">
        <v>814</v>
      </c>
      <c r="V86" s="30" t="s">
        <v>221</v>
      </c>
      <c r="W86" s="30" t="s">
        <v>221</v>
      </c>
      <c r="X86" s="30" t="s">
        <v>221</v>
      </c>
      <c r="Y86" s="30" t="s">
        <v>221</v>
      </c>
      <c r="Z86" s="30" t="s">
        <v>221</v>
      </c>
      <c r="AA86" s="30" t="s">
        <v>221</v>
      </c>
      <c r="AB86" s="30" t="s">
        <v>221</v>
      </c>
      <c r="AC86" s="30" t="s">
        <v>223</v>
      </c>
      <c r="AD86" s="33" t="s">
        <v>241</v>
      </c>
      <c r="AE86" s="30"/>
      <c r="AF86" s="30"/>
      <c r="AG86" s="30"/>
      <c r="AH86" s="30"/>
      <c r="AI86" s="30"/>
      <c r="AJ86" s="30"/>
      <c r="AK86" s="30"/>
      <c r="AL86" s="30"/>
      <c r="AM86" s="30"/>
      <c r="AN86" s="30" t="s">
        <v>228</v>
      </c>
      <c r="AO86" s="30" t="s">
        <v>228</v>
      </c>
      <c r="AP86" s="30" t="s">
        <v>281</v>
      </c>
      <c r="AQ86" s="30" t="s">
        <v>282</v>
      </c>
      <c r="AR86" s="30"/>
      <c r="AS86" s="30"/>
      <c r="AT86" s="30"/>
      <c r="AU86" s="30"/>
      <c r="AV86" s="30"/>
      <c r="AW86" s="30"/>
      <c r="AX86" s="30"/>
      <c r="AY86" s="30"/>
      <c r="AZ86" s="30"/>
      <c r="BA86" s="30" t="s">
        <v>378</v>
      </c>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row>
    <row r="87" spans="1:219" ht="12.75" customHeight="1" x14ac:dyDescent="0.25">
      <c r="A87" s="36">
        <v>87</v>
      </c>
      <c r="B87" s="31" t="s">
        <v>378</v>
      </c>
      <c r="C87" s="30"/>
      <c r="D87" s="30"/>
      <c r="E87" s="30" t="s">
        <v>212</v>
      </c>
      <c r="F87" s="32">
        <v>43283</v>
      </c>
      <c r="G87" s="33" t="s">
        <v>245</v>
      </c>
      <c r="H87" s="30" t="s">
        <v>246</v>
      </c>
      <c r="I87" s="30" t="s">
        <v>247</v>
      </c>
      <c r="J87" s="30" t="s">
        <v>248</v>
      </c>
      <c r="K87" s="30" t="s">
        <v>249</v>
      </c>
      <c r="L87" s="30" t="s">
        <v>250</v>
      </c>
      <c r="M87" s="32">
        <v>43284</v>
      </c>
      <c r="N87" s="30" t="s">
        <v>251</v>
      </c>
      <c r="O87" s="30" t="s">
        <v>232</v>
      </c>
      <c r="P87" s="34" t="s">
        <v>815</v>
      </c>
      <c r="Q87" s="30" t="s">
        <v>816</v>
      </c>
      <c r="R87" s="30" t="s">
        <v>817</v>
      </c>
      <c r="S87" s="30" t="s">
        <v>818</v>
      </c>
      <c r="T87" s="30">
        <v>9333273995</v>
      </c>
      <c r="U87" s="35" t="s">
        <v>819</v>
      </c>
      <c r="V87" s="30" t="s">
        <v>221</v>
      </c>
      <c r="W87" s="30" t="s">
        <v>221</v>
      </c>
      <c r="X87" s="30" t="s">
        <v>221</v>
      </c>
      <c r="Y87" s="30" t="s">
        <v>221</v>
      </c>
      <c r="Z87" s="30" t="s">
        <v>221</v>
      </c>
      <c r="AA87" s="30" t="s">
        <v>221</v>
      </c>
      <c r="AB87" s="30" t="s">
        <v>221</v>
      </c>
      <c r="AC87" s="30" t="s">
        <v>223</v>
      </c>
      <c r="AD87" s="33" t="s">
        <v>224</v>
      </c>
      <c r="AE87" s="30" t="s">
        <v>650</v>
      </c>
      <c r="AF87" s="30" t="s">
        <v>226</v>
      </c>
      <c r="AG87" s="30" t="s">
        <v>226</v>
      </c>
      <c r="AH87" s="30" t="s">
        <v>226</v>
      </c>
      <c r="AI87" s="30">
        <f>12+7</f>
        <v>19</v>
      </c>
      <c r="AJ87" s="30" t="s">
        <v>227</v>
      </c>
      <c r="AK87" s="30">
        <v>1</v>
      </c>
      <c r="AL87" s="30">
        <v>19</v>
      </c>
      <c r="AM87" s="30">
        <v>0</v>
      </c>
      <c r="AN87" s="30" t="s">
        <v>432</v>
      </c>
      <c r="AO87" s="30" t="s">
        <v>433</v>
      </c>
      <c r="AP87" s="33" t="s">
        <v>434</v>
      </c>
      <c r="AQ87" s="33" t="s">
        <v>435</v>
      </c>
      <c r="AR87" s="30" t="s">
        <v>658</v>
      </c>
      <c r="AS87" s="30"/>
      <c r="AT87" s="30"/>
      <c r="AU87" s="30"/>
      <c r="AV87" s="30"/>
      <c r="AW87" s="30"/>
      <c r="AX87" s="30"/>
      <c r="AY87" s="30"/>
      <c r="AZ87" s="30"/>
      <c r="BA87" s="30" t="s">
        <v>378</v>
      </c>
      <c r="BB87" s="30" t="s">
        <v>659</v>
      </c>
      <c r="BC87" s="31">
        <v>0.61458333333333337</v>
      </c>
      <c r="BD87" s="31">
        <v>0.625</v>
      </c>
      <c r="BE87" s="30"/>
      <c r="BF87" s="30">
        <v>2</v>
      </c>
      <c r="BG87" s="30">
        <v>2</v>
      </c>
      <c r="BH87" s="30">
        <v>2</v>
      </c>
      <c r="BI87" s="30">
        <v>2</v>
      </c>
      <c r="BJ87" s="30">
        <v>2</v>
      </c>
      <c r="BK87" s="30">
        <v>2</v>
      </c>
      <c r="BL87" s="30">
        <v>2</v>
      </c>
      <c r="BM87" s="30">
        <v>2</v>
      </c>
      <c r="BN87" s="30">
        <v>2</v>
      </c>
      <c r="BO87" s="30">
        <v>2</v>
      </c>
      <c r="BP87" s="30">
        <v>2</v>
      </c>
      <c r="BQ87" s="30">
        <v>2</v>
      </c>
      <c r="BR87" s="30">
        <v>2</v>
      </c>
      <c r="BS87" s="30">
        <v>2</v>
      </c>
      <c r="BT87" s="30">
        <v>2</v>
      </c>
      <c r="BU87" s="30"/>
      <c r="BV87" s="30" t="s">
        <v>270</v>
      </c>
      <c r="BW87" s="30" t="s">
        <v>820</v>
      </c>
      <c r="BX87" s="31">
        <v>0.75694444444444453</v>
      </c>
      <c r="BY87" s="30"/>
      <c r="BZ87" s="30">
        <v>2</v>
      </c>
      <c r="CA87" s="30">
        <v>2</v>
      </c>
      <c r="CB87" s="30">
        <v>2</v>
      </c>
      <c r="CC87" s="30">
        <v>2</v>
      </c>
      <c r="CD87" s="30" t="s">
        <v>260</v>
      </c>
      <c r="CE87" s="30" t="s">
        <v>270</v>
      </c>
      <c r="CF87" s="30">
        <v>15</v>
      </c>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row>
    <row r="88" spans="1:219" ht="12.75" customHeight="1" x14ac:dyDescent="0.25">
      <c r="A88" s="36">
        <v>88</v>
      </c>
      <c r="B88" s="31" t="s">
        <v>378</v>
      </c>
      <c r="C88" s="30"/>
      <c r="D88" s="30"/>
      <c r="E88" s="30" t="s">
        <v>212</v>
      </c>
      <c r="F88" s="32">
        <v>43283</v>
      </c>
      <c r="G88" s="33" t="s">
        <v>357</v>
      </c>
      <c r="H88" s="30" t="s">
        <v>358</v>
      </c>
      <c r="I88" s="30" t="s">
        <v>359</v>
      </c>
      <c r="J88" s="30" t="s">
        <v>248</v>
      </c>
      <c r="K88" s="30" t="s">
        <v>554</v>
      </c>
      <c r="L88" s="30" t="s">
        <v>250</v>
      </c>
      <c r="M88" s="30"/>
      <c r="N88" s="30"/>
      <c r="O88" s="30"/>
      <c r="P88" s="34" t="s">
        <v>821</v>
      </c>
      <c r="Q88" s="30" t="s">
        <v>822</v>
      </c>
      <c r="R88" s="30" t="s">
        <v>817</v>
      </c>
      <c r="S88" s="30" t="s">
        <v>219</v>
      </c>
      <c r="T88" s="30" t="s">
        <v>697</v>
      </c>
      <c r="U88" s="30" t="s">
        <v>698</v>
      </c>
      <c r="V88" s="30" t="s">
        <v>221</v>
      </c>
      <c r="W88" s="30" t="s">
        <v>221</v>
      </c>
      <c r="X88" s="30" t="s">
        <v>221</v>
      </c>
      <c r="Y88" s="30" t="s">
        <v>221</v>
      </c>
      <c r="Z88" s="30" t="s">
        <v>221</v>
      </c>
      <c r="AA88" s="30" t="s">
        <v>221</v>
      </c>
      <c r="AB88" s="30" t="s">
        <v>221</v>
      </c>
      <c r="AC88" s="30" t="s">
        <v>223</v>
      </c>
      <c r="AD88" s="33" t="s">
        <v>224</v>
      </c>
      <c r="AE88" s="30" t="s">
        <v>823</v>
      </c>
      <c r="AF88" s="30" t="s">
        <v>824</v>
      </c>
      <c r="AG88" s="30" t="s">
        <v>824</v>
      </c>
      <c r="AH88" s="30" t="s">
        <v>221</v>
      </c>
      <c r="AI88" s="30">
        <v>34</v>
      </c>
      <c r="AJ88" s="30" t="s">
        <v>227</v>
      </c>
      <c r="AK88" s="30">
        <v>2</v>
      </c>
      <c r="AL88" s="30">
        <v>4</v>
      </c>
      <c r="AM88" s="30">
        <v>30</v>
      </c>
      <c r="AN88" s="30" t="s">
        <v>228</v>
      </c>
      <c r="AO88" s="30" t="s">
        <v>228</v>
      </c>
      <c r="AP88" s="30" t="s">
        <v>229</v>
      </c>
      <c r="AQ88" s="30" t="s">
        <v>229</v>
      </c>
      <c r="AR88" s="30"/>
      <c r="AS88" s="30" t="s">
        <v>483</v>
      </c>
      <c r="AT88" s="30">
        <v>250959</v>
      </c>
      <c r="AU88" s="30" t="s">
        <v>231</v>
      </c>
      <c r="AV88" s="30"/>
      <c r="AW88" s="30"/>
      <c r="AX88" s="30"/>
      <c r="AY88" s="30"/>
      <c r="AZ88" s="30"/>
      <c r="BA88" s="31">
        <v>0.71736111111111101</v>
      </c>
      <c r="BB88" s="30" t="s">
        <v>448</v>
      </c>
      <c r="BC88" s="31">
        <v>0.76736111111111116</v>
      </c>
      <c r="BD88" s="31">
        <v>0.78472222222222221</v>
      </c>
      <c r="BE88" s="30"/>
      <c r="BF88" s="30">
        <v>2</v>
      </c>
      <c r="BG88" s="30">
        <v>2</v>
      </c>
      <c r="BH88" s="30">
        <v>2</v>
      </c>
      <c r="BI88" s="30">
        <v>2</v>
      </c>
      <c r="BJ88" s="30">
        <v>2</v>
      </c>
      <c r="BK88" s="30">
        <v>2</v>
      </c>
      <c r="BL88" s="30">
        <v>2</v>
      </c>
      <c r="BM88" s="30">
        <v>2</v>
      </c>
      <c r="BN88" s="30">
        <v>2</v>
      </c>
      <c r="BO88" s="30">
        <v>2</v>
      </c>
      <c r="BP88" s="30">
        <v>2</v>
      </c>
      <c r="BQ88" s="30">
        <v>2</v>
      </c>
      <c r="BR88" s="30">
        <v>2</v>
      </c>
      <c r="BS88" s="30">
        <v>2</v>
      </c>
      <c r="BT88" s="30">
        <v>2</v>
      </c>
      <c r="BU88" s="30"/>
      <c r="BV88" s="30" t="s">
        <v>825</v>
      </c>
      <c r="BW88" s="31">
        <v>0.78472222222222221</v>
      </c>
      <c r="BX88" s="31">
        <v>0.79166666666666663</v>
      </c>
      <c r="BY88" s="30"/>
      <c r="BZ88" s="30">
        <v>2</v>
      </c>
      <c r="CA88" s="30">
        <v>2</v>
      </c>
      <c r="CB88" s="30">
        <v>2</v>
      </c>
      <c r="CC88" s="30">
        <v>2</v>
      </c>
      <c r="CD88" s="30" t="s">
        <v>260</v>
      </c>
      <c r="CE88" s="30" t="s">
        <v>448</v>
      </c>
      <c r="CF88" s="30">
        <v>15</v>
      </c>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row>
    <row r="89" spans="1:219" ht="12.75" customHeight="1" x14ac:dyDescent="0.25">
      <c r="A89" s="36">
        <v>89</v>
      </c>
      <c r="B89" s="31" t="s">
        <v>378</v>
      </c>
      <c r="C89" s="30"/>
      <c r="D89" s="30"/>
      <c r="E89" s="30" t="s">
        <v>212</v>
      </c>
      <c r="F89" s="32">
        <v>43283</v>
      </c>
      <c r="G89" s="33" t="s">
        <v>425</v>
      </c>
      <c r="H89" s="30" t="s">
        <v>233</v>
      </c>
      <c r="I89" s="30" t="s">
        <v>271</v>
      </c>
      <c r="J89" s="30"/>
      <c r="K89" s="30"/>
      <c r="L89" s="30"/>
      <c r="M89" s="30"/>
      <c r="N89" s="30"/>
      <c r="O89" s="30"/>
      <c r="P89" s="34" t="s">
        <v>826</v>
      </c>
      <c r="Q89" s="30" t="s">
        <v>827</v>
      </c>
      <c r="R89" s="30" t="s">
        <v>429</v>
      </c>
      <c r="S89" s="30" t="s">
        <v>238</v>
      </c>
      <c r="T89" s="30">
        <v>9057076172</v>
      </c>
      <c r="U89" s="35" t="s">
        <v>828</v>
      </c>
      <c r="V89" s="30" t="s">
        <v>221</v>
      </c>
      <c r="W89" s="30" t="s">
        <v>221</v>
      </c>
      <c r="X89" s="30" t="s">
        <v>221</v>
      </c>
      <c r="Y89" s="30" t="s">
        <v>221</v>
      </c>
      <c r="Z89" s="30" t="s">
        <v>221</v>
      </c>
      <c r="AA89" s="30" t="s">
        <v>829</v>
      </c>
      <c r="AB89" s="30">
        <v>9267827544</v>
      </c>
      <c r="AC89" s="30" t="s">
        <v>223</v>
      </c>
      <c r="AD89" s="33" t="s">
        <v>224</v>
      </c>
      <c r="AE89" s="30" t="s">
        <v>830</v>
      </c>
      <c r="AF89" s="30" t="s">
        <v>226</v>
      </c>
      <c r="AG89" s="30" t="s">
        <v>226</v>
      </c>
      <c r="AH89" s="30" t="s">
        <v>226</v>
      </c>
      <c r="AI89" s="30">
        <f>18+24+12</f>
        <v>54</v>
      </c>
      <c r="AJ89" s="30" t="s">
        <v>227</v>
      </c>
      <c r="AK89" s="30">
        <v>1</v>
      </c>
      <c r="AL89" s="30">
        <v>18</v>
      </c>
      <c r="AM89" s="30">
        <v>24</v>
      </c>
      <c r="AN89" s="30" t="s">
        <v>432</v>
      </c>
      <c r="AO89" s="30" t="s">
        <v>433</v>
      </c>
      <c r="AP89" s="30" t="s">
        <v>434</v>
      </c>
      <c r="AQ89" s="30" t="s">
        <v>435</v>
      </c>
      <c r="AR89" s="30" t="s">
        <v>658</v>
      </c>
      <c r="AS89" s="30"/>
      <c r="AT89" s="30"/>
      <c r="AU89" s="30"/>
      <c r="AV89" s="30"/>
      <c r="AW89" s="30"/>
      <c r="AX89" s="30"/>
      <c r="AY89" s="30"/>
      <c r="AZ89" s="30"/>
      <c r="BA89" s="30" t="s">
        <v>378</v>
      </c>
      <c r="BB89" s="30" t="s">
        <v>659</v>
      </c>
      <c r="BC89" s="31">
        <v>0.59722222222222221</v>
      </c>
      <c r="BD89" s="31">
        <v>0.61111111111111105</v>
      </c>
      <c r="BE89" s="30"/>
      <c r="BF89" s="30">
        <v>1</v>
      </c>
      <c r="BG89" s="30">
        <v>1</v>
      </c>
      <c r="BH89" s="30">
        <v>1</v>
      </c>
      <c r="BI89" s="30">
        <v>1</v>
      </c>
      <c r="BJ89" s="30">
        <v>2</v>
      </c>
      <c r="BK89" s="30">
        <v>2</v>
      </c>
      <c r="BL89" s="30">
        <v>2</v>
      </c>
      <c r="BM89" s="30">
        <v>2</v>
      </c>
      <c r="BN89" s="30">
        <v>2</v>
      </c>
      <c r="BO89" s="30">
        <v>2</v>
      </c>
      <c r="BP89" s="30">
        <v>1</v>
      </c>
      <c r="BQ89" s="30">
        <v>1</v>
      </c>
      <c r="BR89" s="30">
        <v>1</v>
      </c>
      <c r="BS89" s="30">
        <v>2</v>
      </c>
      <c r="BT89" s="30">
        <v>2</v>
      </c>
      <c r="BU89" s="30"/>
      <c r="BV89" s="30" t="s">
        <v>270</v>
      </c>
      <c r="BW89" s="31">
        <v>0.625</v>
      </c>
      <c r="BX89" s="31">
        <v>0.63888888888888895</v>
      </c>
      <c r="BY89" s="30"/>
      <c r="BZ89" s="30">
        <v>1</v>
      </c>
      <c r="CA89" s="30">
        <v>1</v>
      </c>
      <c r="CB89" s="30">
        <v>1</v>
      </c>
      <c r="CC89" s="30">
        <v>1</v>
      </c>
      <c r="CD89" s="30" t="s">
        <v>831</v>
      </c>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row>
    <row r="90" spans="1:219" ht="12.75" customHeight="1" x14ac:dyDescent="0.25">
      <c r="A90" s="36">
        <v>90</v>
      </c>
      <c r="B90" s="31" t="s">
        <v>378</v>
      </c>
      <c r="C90" s="30"/>
      <c r="D90" s="30"/>
      <c r="E90" s="30" t="s">
        <v>212</v>
      </c>
      <c r="F90" s="32">
        <v>43283</v>
      </c>
      <c r="G90" s="33" t="s">
        <v>387</v>
      </c>
      <c r="H90" s="30"/>
      <c r="I90" s="30" t="s">
        <v>832</v>
      </c>
      <c r="J90" s="30"/>
      <c r="K90" s="30"/>
      <c r="L90" s="30"/>
      <c r="M90" s="30"/>
      <c r="N90" s="30"/>
      <c r="O90" s="30"/>
      <c r="P90" s="34" t="s">
        <v>833</v>
      </c>
      <c r="Q90" s="30" t="s">
        <v>834</v>
      </c>
      <c r="R90" s="30" t="s">
        <v>835</v>
      </c>
      <c r="S90" s="30" t="s">
        <v>836</v>
      </c>
      <c r="T90" s="30" t="s">
        <v>221</v>
      </c>
      <c r="U90" s="30" t="s">
        <v>837</v>
      </c>
      <c r="V90" s="30" t="s">
        <v>221</v>
      </c>
      <c r="W90" s="30" t="s">
        <v>221</v>
      </c>
      <c r="X90" s="30" t="s">
        <v>221</v>
      </c>
      <c r="Y90" s="30" t="s">
        <v>221</v>
      </c>
      <c r="Z90" s="30" t="s">
        <v>221</v>
      </c>
      <c r="AA90" s="30" t="s">
        <v>837</v>
      </c>
      <c r="AB90" s="30">
        <v>9216830866</v>
      </c>
      <c r="AC90" s="30" t="s">
        <v>314</v>
      </c>
      <c r="AD90" s="33" t="s">
        <v>333</v>
      </c>
      <c r="AE90" s="30" t="s">
        <v>838</v>
      </c>
      <c r="AF90" s="30" t="s">
        <v>221</v>
      </c>
      <c r="AG90" s="30" t="s">
        <v>221</v>
      </c>
      <c r="AH90" s="30" t="s">
        <v>259</v>
      </c>
      <c r="AI90" s="30">
        <f>6+24+8+6</f>
        <v>44</v>
      </c>
      <c r="AJ90" s="30" t="s">
        <v>227</v>
      </c>
      <c r="AK90" s="30">
        <v>1</v>
      </c>
      <c r="AL90" s="30">
        <v>6</v>
      </c>
      <c r="AM90" s="30">
        <f>24+8</f>
        <v>32</v>
      </c>
      <c r="AN90" s="30" t="s">
        <v>432</v>
      </c>
      <c r="AO90" s="30" t="s">
        <v>433</v>
      </c>
      <c r="AP90" s="30" t="s">
        <v>434</v>
      </c>
      <c r="AQ90" s="30" t="s">
        <v>435</v>
      </c>
      <c r="AR90" s="30" t="s">
        <v>436</v>
      </c>
      <c r="AS90" s="30"/>
      <c r="AT90" s="30"/>
      <c r="AU90" s="30"/>
      <c r="AV90" s="30"/>
      <c r="AW90" s="30"/>
      <c r="AX90" s="30"/>
      <c r="AY90" s="30"/>
      <c r="AZ90" s="30"/>
      <c r="BA90" s="30" t="s">
        <v>378</v>
      </c>
      <c r="BB90" s="30" t="s">
        <v>755</v>
      </c>
      <c r="BC90" s="31">
        <v>0.53055555555555556</v>
      </c>
      <c r="BD90" s="31">
        <v>0.53749999999999998</v>
      </c>
      <c r="BE90" s="30"/>
      <c r="BF90" s="30">
        <v>2</v>
      </c>
      <c r="BG90" s="30">
        <v>2</v>
      </c>
      <c r="BH90" s="30">
        <v>2</v>
      </c>
      <c r="BI90" s="30">
        <v>2</v>
      </c>
      <c r="BJ90" s="30">
        <v>2</v>
      </c>
      <c r="BK90" s="30">
        <v>2</v>
      </c>
      <c r="BL90" s="30">
        <v>2</v>
      </c>
      <c r="BM90" s="30">
        <v>2</v>
      </c>
      <c r="BN90" s="30">
        <v>2</v>
      </c>
      <c r="BO90" s="30">
        <v>2</v>
      </c>
      <c r="BP90" s="30">
        <v>2</v>
      </c>
      <c r="BQ90" s="30">
        <v>2</v>
      </c>
      <c r="BR90" s="30">
        <v>2</v>
      </c>
      <c r="BS90" s="30">
        <v>2</v>
      </c>
      <c r="BT90" s="30">
        <v>2</v>
      </c>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row>
    <row r="91" spans="1:219" ht="12.75" customHeight="1" x14ac:dyDescent="0.25">
      <c r="A91" s="36">
        <v>91</v>
      </c>
      <c r="B91" s="31" t="s">
        <v>378</v>
      </c>
      <c r="C91" s="30"/>
      <c r="D91" s="30"/>
      <c r="E91" s="30" t="s">
        <v>212</v>
      </c>
      <c r="F91" s="32">
        <v>43283</v>
      </c>
      <c r="G91" s="33" t="s">
        <v>213</v>
      </c>
      <c r="H91" s="30" t="s">
        <v>233</v>
      </c>
      <c r="I91" s="30" t="s">
        <v>271</v>
      </c>
      <c r="J91" s="30"/>
      <c r="K91" s="30"/>
      <c r="L91" s="30"/>
      <c r="M91" s="30"/>
      <c r="N91" s="30"/>
      <c r="O91" s="30"/>
      <c r="P91" s="34" t="s">
        <v>839</v>
      </c>
      <c r="Q91" s="30" t="s">
        <v>840</v>
      </c>
      <c r="R91" s="30" t="s">
        <v>841</v>
      </c>
      <c r="S91" s="30" t="s">
        <v>842</v>
      </c>
      <c r="T91" s="30">
        <v>9480172056</v>
      </c>
      <c r="U91" s="30" t="s">
        <v>221</v>
      </c>
      <c r="V91" s="30" t="s">
        <v>221</v>
      </c>
      <c r="W91" s="30" t="s">
        <v>221</v>
      </c>
      <c r="X91" s="30" t="s">
        <v>221</v>
      </c>
      <c r="Y91" s="30" t="s">
        <v>221</v>
      </c>
      <c r="Z91" s="30" t="s">
        <v>221</v>
      </c>
      <c r="AA91" s="30" t="s">
        <v>843</v>
      </c>
      <c r="AB91" s="30">
        <v>9482011971</v>
      </c>
      <c r="AC91" s="30" t="s">
        <v>314</v>
      </c>
      <c r="AD91" s="33" t="s">
        <v>224</v>
      </c>
      <c r="AE91" s="30" t="s">
        <v>844</v>
      </c>
      <c r="AF91" s="30" t="s">
        <v>259</v>
      </c>
      <c r="AG91" s="30" t="s">
        <v>221</v>
      </c>
      <c r="AH91" s="30" t="s">
        <v>221</v>
      </c>
      <c r="AI91" s="30">
        <f>6</f>
        <v>6</v>
      </c>
      <c r="AJ91" s="30" t="s">
        <v>227</v>
      </c>
      <c r="AK91" s="30">
        <v>1</v>
      </c>
      <c r="AL91" s="30">
        <v>6</v>
      </c>
      <c r="AM91" s="30">
        <v>0</v>
      </c>
      <c r="AN91" s="30" t="s">
        <v>432</v>
      </c>
      <c r="AO91" s="30" t="s">
        <v>433</v>
      </c>
      <c r="AP91" s="30" t="s">
        <v>434</v>
      </c>
      <c r="AQ91" s="30" t="s">
        <v>435</v>
      </c>
      <c r="AR91" s="30" t="s">
        <v>658</v>
      </c>
      <c r="AS91" s="30"/>
      <c r="AT91" s="30"/>
      <c r="AU91" s="30"/>
      <c r="AV91" s="30"/>
      <c r="AW91" s="30"/>
      <c r="AX91" s="30"/>
      <c r="AY91" s="30"/>
      <c r="AZ91" s="30"/>
      <c r="BA91" s="30" t="s">
        <v>378</v>
      </c>
      <c r="BB91" s="30" t="s">
        <v>659</v>
      </c>
      <c r="BC91" s="31">
        <v>0.54861111111111105</v>
      </c>
      <c r="BD91" s="31">
        <v>0.55208333333333337</v>
      </c>
      <c r="BE91" s="30"/>
      <c r="BF91" s="30">
        <v>1</v>
      </c>
      <c r="BG91" s="30">
        <v>1</v>
      </c>
      <c r="BH91" s="30">
        <v>1</v>
      </c>
      <c r="BI91" s="30">
        <v>1</v>
      </c>
      <c r="BJ91" s="30">
        <v>1</v>
      </c>
      <c r="BK91" s="30">
        <v>1</v>
      </c>
      <c r="BL91" s="30">
        <v>1</v>
      </c>
      <c r="BM91" s="30">
        <v>1</v>
      </c>
      <c r="BN91" s="30">
        <v>1</v>
      </c>
      <c r="BO91" s="30">
        <v>1</v>
      </c>
      <c r="BP91" s="30">
        <v>1</v>
      </c>
      <c r="BQ91" s="30">
        <v>1</v>
      </c>
      <c r="BR91" s="30">
        <v>1</v>
      </c>
      <c r="BS91" s="30">
        <v>1</v>
      </c>
      <c r="BT91" s="30">
        <v>1</v>
      </c>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row>
    <row r="92" spans="1:219" ht="12.75" customHeight="1" x14ac:dyDescent="0.25">
      <c r="A92" s="36">
        <v>92</v>
      </c>
      <c r="B92" s="31" t="s">
        <v>378</v>
      </c>
      <c r="C92" s="30"/>
      <c r="D92" s="30"/>
      <c r="E92" s="30" t="s">
        <v>212</v>
      </c>
      <c r="F92" s="32">
        <v>43283</v>
      </c>
      <c r="G92" s="33" t="s">
        <v>213</v>
      </c>
      <c r="H92" s="30" t="s">
        <v>233</v>
      </c>
      <c r="I92" s="30" t="s">
        <v>520</v>
      </c>
      <c r="J92" s="30"/>
      <c r="K92" s="30"/>
      <c r="L92" s="30"/>
      <c r="M92" s="30"/>
      <c r="N92" s="30"/>
      <c r="O92" s="30"/>
      <c r="P92" s="34" t="s">
        <v>845</v>
      </c>
      <c r="Q92" s="30" t="s">
        <v>846</v>
      </c>
      <c r="R92" s="30" t="s">
        <v>847</v>
      </c>
      <c r="S92" s="30" t="s">
        <v>848</v>
      </c>
      <c r="T92" s="30">
        <v>9462524368</v>
      </c>
      <c r="U92" s="30" t="s">
        <v>221</v>
      </c>
      <c r="V92" s="30" t="s">
        <v>221</v>
      </c>
      <c r="W92" s="30" t="s">
        <v>221</v>
      </c>
      <c r="X92" s="30" t="s">
        <v>221</v>
      </c>
      <c r="Y92" s="30" t="s">
        <v>221</v>
      </c>
      <c r="Z92" s="30" t="s">
        <v>221</v>
      </c>
      <c r="AA92" s="30" t="s">
        <v>221</v>
      </c>
      <c r="AB92" s="30" t="s">
        <v>221</v>
      </c>
      <c r="AC92" s="30" t="s">
        <v>314</v>
      </c>
      <c r="AD92" s="33" t="s">
        <v>366</v>
      </c>
      <c r="AE92" s="30" t="s">
        <v>849</v>
      </c>
      <c r="AF92" s="30" t="s">
        <v>259</v>
      </c>
      <c r="AG92" s="30" t="s">
        <v>221</v>
      </c>
      <c r="AH92" s="30" t="s">
        <v>221</v>
      </c>
      <c r="AI92" s="30">
        <f>7+6</f>
        <v>13</v>
      </c>
      <c r="AJ92" s="30" t="s">
        <v>227</v>
      </c>
      <c r="AK92" s="30">
        <v>1</v>
      </c>
      <c r="AL92" s="30">
        <v>7</v>
      </c>
      <c r="AM92" s="30">
        <v>7</v>
      </c>
      <c r="AN92" s="30" t="s">
        <v>432</v>
      </c>
      <c r="AO92" s="30" t="s">
        <v>433</v>
      </c>
      <c r="AP92" s="30" t="s">
        <v>434</v>
      </c>
      <c r="AQ92" s="30" t="s">
        <v>435</v>
      </c>
      <c r="AR92" s="30" t="s">
        <v>658</v>
      </c>
      <c r="AS92" s="30"/>
      <c r="AT92" s="30"/>
      <c r="AU92" s="30"/>
      <c r="AV92" s="30"/>
      <c r="AW92" s="30"/>
      <c r="AX92" s="30"/>
      <c r="AY92" s="30"/>
      <c r="AZ92" s="30"/>
      <c r="BA92" s="30" t="s">
        <v>378</v>
      </c>
      <c r="BB92" s="30" t="s">
        <v>659</v>
      </c>
      <c r="BC92" s="31">
        <v>0.625</v>
      </c>
      <c r="BD92" s="31">
        <v>0.62847222222222221</v>
      </c>
      <c r="BE92" s="30"/>
      <c r="BF92" s="30">
        <v>2</v>
      </c>
      <c r="BG92" s="30">
        <v>2</v>
      </c>
      <c r="BH92" s="30">
        <v>2</v>
      </c>
      <c r="BI92" s="30">
        <v>2</v>
      </c>
      <c r="BJ92" s="30">
        <v>2</v>
      </c>
      <c r="BK92" s="30">
        <v>2</v>
      </c>
      <c r="BL92" s="30">
        <v>2</v>
      </c>
      <c r="BM92" s="30">
        <v>2</v>
      </c>
      <c r="BN92" s="30">
        <v>2</v>
      </c>
      <c r="BO92" s="30">
        <v>2</v>
      </c>
      <c r="BP92" s="30">
        <v>2</v>
      </c>
      <c r="BQ92" s="30">
        <v>2</v>
      </c>
      <c r="BR92" s="30">
        <v>2</v>
      </c>
      <c r="BS92" s="30">
        <v>2</v>
      </c>
      <c r="BT92" s="30">
        <v>2</v>
      </c>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row>
    <row r="93" spans="1:219" ht="12.75" customHeight="1" x14ac:dyDescent="0.25">
      <c r="A93" s="36">
        <v>93</v>
      </c>
      <c r="B93" s="31" t="s">
        <v>378</v>
      </c>
      <c r="C93" s="30"/>
      <c r="D93" s="30"/>
      <c r="E93" s="30" t="s">
        <v>212</v>
      </c>
      <c r="F93" s="32">
        <v>43283</v>
      </c>
      <c r="G93" s="33" t="s">
        <v>213</v>
      </c>
      <c r="H93" s="30" t="s">
        <v>233</v>
      </c>
      <c r="I93" s="30" t="s">
        <v>520</v>
      </c>
      <c r="J93" s="30"/>
      <c r="K93" s="30"/>
      <c r="L93" s="30"/>
      <c r="M93" s="30"/>
      <c r="N93" s="30"/>
      <c r="O93" s="30"/>
      <c r="P93" s="34" t="s">
        <v>845</v>
      </c>
      <c r="Q93" s="30" t="s">
        <v>850</v>
      </c>
      <c r="R93" s="30" t="s">
        <v>851</v>
      </c>
      <c r="S93" s="30" t="s">
        <v>852</v>
      </c>
      <c r="T93" s="30">
        <v>9555099293</v>
      </c>
      <c r="U93" s="30" t="s">
        <v>221</v>
      </c>
      <c r="V93" s="30" t="s">
        <v>221</v>
      </c>
      <c r="W93" s="30" t="s">
        <v>221</v>
      </c>
      <c r="X93" s="30" t="s">
        <v>221</v>
      </c>
      <c r="Y93" s="30" t="s">
        <v>221</v>
      </c>
      <c r="Z93" s="30" t="s">
        <v>221</v>
      </c>
      <c r="AA93" s="30" t="s">
        <v>221</v>
      </c>
      <c r="AB93" s="30" t="s">
        <v>221</v>
      </c>
      <c r="AC93" s="30" t="s">
        <v>314</v>
      </c>
      <c r="AD93" s="33" t="s">
        <v>366</v>
      </c>
      <c r="AE93" s="30" t="s">
        <v>853</v>
      </c>
      <c r="AF93" s="30" t="s">
        <v>259</v>
      </c>
      <c r="AG93" s="30" t="s">
        <v>280</v>
      </c>
      <c r="AH93" s="30" t="s">
        <v>221</v>
      </c>
      <c r="AI93" s="30">
        <f>2+6</f>
        <v>8</v>
      </c>
      <c r="AJ93" s="30" t="s">
        <v>227</v>
      </c>
      <c r="AK93" s="30">
        <v>2</v>
      </c>
      <c r="AL93" s="30">
        <v>6</v>
      </c>
      <c r="AM93" s="30">
        <v>2</v>
      </c>
      <c r="AN93" s="30" t="s">
        <v>432</v>
      </c>
      <c r="AO93" s="30" t="s">
        <v>433</v>
      </c>
      <c r="AP93" s="30" t="s">
        <v>434</v>
      </c>
      <c r="AQ93" s="30" t="s">
        <v>435</v>
      </c>
      <c r="AR93" s="30" t="s">
        <v>658</v>
      </c>
      <c r="AS93" s="30"/>
      <c r="AT93" s="30"/>
      <c r="AU93" s="30"/>
      <c r="AV93" s="30"/>
      <c r="AW93" s="30"/>
      <c r="AX93" s="30"/>
      <c r="AY93" s="30"/>
      <c r="AZ93" s="30"/>
      <c r="BA93" s="30" t="s">
        <v>378</v>
      </c>
      <c r="BB93" s="30" t="s">
        <v>659</v>
      </c>
      <c r="BC93" s="31">
        <v>0.63055555555555554</v>
      </c>
      <c r="BD93" s="31">
        <v>0.63194444444444442</v>
      </c>
      <c r="BE93" s="30"/>
      <c r="BF93" s="30">
        <v>2</v>
      </c>
      <c r="BG93" s="30">
        <v>2</v>
      </c>
      <c r="BH93" s="30">
        <v>2</v>
      </c>
      <c r="BI93" s="30">
        <v>2</v>
      </c>
      <c r="BJ93" s="30">
        <v>2</v>
      </c>
      <c r="BK93" s="30">
        <v>2</v>
      </c>
      <c r="BL93" s="30">
        <v>2</v>
      </c>
      <c r="BM93" s="30">
        <v>2</v>
      </c>
      <c r="BN93" s="30">
        <v>2</v>
      </c>
      <c r="BO93" s="30">
        <v>2</v>
      </c>
      <c r="BP93" s="30">
        <v>2</v>
      </c>
      <c r="BQ93" s="30">
        <v>2</v>
      </c>
      <c r="BR93" s="30">
        <v>2</v>
      </c>
      <c r="BS93" s="30">
        <v>2</v>
      </c>
      <c r="BT93" s="30">
        <v>2</v>
      </c>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row>
    <row r="94" spans="1:219" ht="12.75" customHeight="1" x14ac:dyDescent="0.25">
      <c r="A94" s="36">
        <v>94</v>
      </c>
      <c r="B94" s="31" t="s">
        <v>378</v>
      </c>
      <c r="C94" s="30"/>
      <c r="D94" s="30"/>
      <c r="E94" s="30" t="s">
        <v>212</v>
      </c>
      <c r="F94" s="32">
        <v>43283</v>
      </c>
      <c r="G94" s="33" t="s">
        <v>213</v>
      </c>
      <c r="H94" s="30" t="s">
        <v>233</v>
      </c>
      <c r="I94" s="30" t="s">
        <v>520</v>
      </c>
      <c r="J94" s="30"/>
      <c r="K94" s="30"/>
      <c r="L94" s="30"/>
      <c r="M94" s="30"/>
      <c r="N94" s="30"/>
      <c r="O94" s="30"/>
      <c r="P94" s="34" t="s">
        <v>845</v>
      </c>
      <c r="Q94" s="30" t="s">
        <v>854</v>
      </c>
      <c r="R94" s="30" t="s">
        <v>855</v>
      </c>
      <c r="S94" s="30" t="s">
        <v>856</v>
      </c>
      <c r="T94" s="30">
        <v>9350961061</v>
      </c>
      <c r="U94" s="30" t="s">
        <v>221</v>
      </c>
      <c r="V94" s="30" t="s">
        <v>221</v>
      </c>
      <c r="W94" s="30" t="s">
        <v>221</v>
      </c>
      <c r="X94" s="30" t="s">
        <v>221</v>
      </c>
      <c r="Y94" s="30" t="s">
        <v>221</v>
      </c>
      <c r="Z94" s="30" t="s">
        <v>221</v>
      </c>
      <c r="AA94" s="30" t="s">
        <v>221</v>
      </c>
      <c r="AB94" s="30" t="s">
        <v>221</v>
      </c>
      <c r="AC94" s="30" t="s">
        <v>314</v>
      </c>
      <c r="AD94" s="33" t="s">
        <v>333</v>
      </c>
      <c r="AE94" s="30" t="s">
        <v>857</v>
      </c>
      <c r="AF94" s="30" t="s">
        <v>259</v>
      </c>
      <c r="AG94" s="30" t="s">
        <v>280</v>
      </c>
      <c r="AH94" s="30" t="s">
        <v>221</v>
      </c>
      <c r="AI94" s="30">
        <f>5+8+6</f>
        <v>19</v>
      </c>
      <c r="AJ94" s="30" t="s">
        <v>227</v>
      </c>
      <c r="AK94" s="30">
        <v>1</v>
      </c>
      <c r="AL94" s="30">
        <v>2</v>
      </c>
      <c r="AM94" s="30">
        <v>8</v>
      </c>
      <c r="AN94" s="30" t="s">
        <v>432</v>
      </c>
      <c r="AO94" s="30" t="s">
        <v>433</v>
      </c>
      <c r="AP94" s="30" t="s">
        <v>434</v>
      </c>
      <c r="AQ94" s="30" t="s">
        <v>435</v>
      </c>
      <c r="AR94" s="30" t="s">
        <v>658</v>
      </c>
      <c r="AS94" s="30"/>
      <c r="AT94" s="30"/>
      <c r="AU94" s="30"/>
      <c r="AV94" s="30"/>
      <c r="AW94" s="30"/>
      <c r="AX94" s="30"/>
      <c r="AY94" s="30"/>
      <c r="AZ94" s="30"/>
      <c r="BA94" s="30" t="s">
        <v>378</v>
      </c>
      <c r="BB94" s="30" t="s">
        <v>659</v>
      </c>
      <c r="BC94" s="31">
        <v>0.63055555555555554</v>
      </c>
      <c r="BD94" s="31">
        <v>0.63194444444444442</v>
      </c>
      <c r="BE94" s="30"/>
      <c r="BF94" s="30">
        <v>2</v>
      </c>
      <c r="BG94" s="30">
        <v>2</v>
      </c>
      <c r="BH94" s="30">
        <v>2</v>
      </c>
      <c r="BI94" s="30">
        <v>2</v>
      </c>
      <c r="BJ94" s="30">
        <v>2</v>
      </c>
      <c r="BK94" s="30">
        <v>2</v>
      </c>
      <c r="BL94" s="30">
        <v>2</v>
      </c>
      <c r="BM94" s="30">
        <v>2</v>
      </c>
      <c r="BN94" s="30">
        <v>2</v>
      </c>
      <c r="BO94" s="30">
        <v>2</v>
      </c>
      <c r="BP94" s="30">
        <v>2</v>
      </c>
      <c r="BQ94" s="30">
        <v>2</v>
      </c>
      <c r="BR94" s="30">
        <v>2</v>
      </c>
      <c r="BS94" s="30">
        <v>2</v>
      </c>
      <c r="BT94" s="30">
        <v>2</v>
      </c>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row>
    <row r="95" spans="1:219" ht="12.75" customHeight="1" x14ac:dyDescent="0.25">
      <c r="A95" s="30">
        <v>95</v>
      </c>
      <c r="B95" s="31" t="s">
        <v>378</v>
      </c>
      <c r="C95" s="30"/>
      <c r="D95" s="30"/>
      <c r="E95" s="30" t="s">
        <v>212</v>
      </c>
      <c r="F95" s="32">
        <v>43283</v>
      </c>
      <c r="G95" s="33" t="s">
        <v>213</v>
      </c>
      <c r="H95" s="30" t="s">
        <v>233</v>
      </c>
      <c r="I95" s="30" t="s">
        <v>858</v>
      </c>
      <c r="J95" s="30"/>
      <c r="K95" s="30"/>
      <c r="L95" s="30"/>
      <c r="M95" s="30"/>
      <c r="N95" s="30"/>
      <c r="O95" s="30"/>
      <c r="P95" s="34" t="s">
        <v>859</v>
      </c>
      <c r="Q95" s="30" t="s">
        <v>860</v>
      </c>
      <c r="R95" s="30" t="s">
        <v>861</v>
      </c>
      <c r="S95" s="30" t="s">
        <v>862</v>
      </c>
      <c r="T95" s="30">
        <v>9107899771</v>
      </c>
      <c r="U95" s="30" t="s">
        <v>221</v>
      </c>
      <c r="V95" s="30" t="s">
        <v>221</v>
      </c>
      <c r="W95" s="30" t="s">
        <v>221</v>
      </c>
      <c r="X95" s="30" t="s">
        <v>221</v>
      </c>
      <c r="Y95" s="30" t="s">
        <v>221</v>
      </c>
      <c r="Z95" s="30" t="s">
        <v>221</v>
      </c>
      <c r="AA95" s="30" t="s">
        <v>221</v>
      </c>
      <c r="AB95" s="30" t="s">
        <v>221</v>
      </c>
      <c r="AC95" s="30" t="s">
        <v>314</v>
      </c>
      <c r="AD95" s="33" t="s">
        <v>552</v>
      </c>
      <c r="AE95" s="30"/>
      <c r="AF95" s="30"/>
      <c r="AG95" s="30"/>
      <c r="AH95" s="30"/>
      <c r="AI95" s="30"/>
      <c r="AJ95" s="30"/>
      <c r="AK95" s="30"/>
      <c r="AL95" s="30"/>
      <c r="AM95" s="30"/>
      <c r="AN95" s="30" t="s">
        <v>228</v>
      </c>
      <c r="AO95" s="30" t="s">
        <v>228</v>
      </c>
      <c r="AP95" s="30" t="s">
        <v>281</v>
      </c>
      <c r="AQ95" s="30" t="s">
        <v>282</v>
      </c>
      <c r="AR95" s="30"/>
      <c r="AS95" s="30"/>
      <c r="AT95" s="30"/>
      <c r="AU95" s="30"/>
      <c r="AV95" s="30"/>
      <c r="AW95" s="30"/>
      <c r="AX95" s="30"/>
      <c r="AY95" s="30"/>
      <c r="AZ95" s="30"/>
      <c r="BA95" s="31">
        <v>0.75763888888888886</v>
      </c>
      <c r="BB95" s="30" t="s">
        <v>859</v>
      </c>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row>
    <row r="96" spans="1:219" ht="12.75" customHeight="1" x14ac:dyDescent="0.25">
      <c r="A96" s="43">
        <v>1</v>
      </c>
      <c r="B96" s="44" t="s">
        <v>378</v>
      </c>
      <c r="C96" s="43"/>
      <c r="D96" s="43"/>
      <c r="E96" s="43" t="s">
        <v>212</v>
      </c>
      <c r="F96" s="45">
        <v>43284</v>
      </c>
      <c r="G96" s="43" t="s">
        <v>357</v>
      </c>
      <c r="H96" s="43" t="s">
        <v>337</v>
      </c>
      <c r="I96" s="43" t="s">
        <v>359</v>
      </c>
      <c r="J96" s="43" t="s">
        <v>306</v>
      </c>
      <c r="K96" s="43" t="s">
        <v>307</v>
      </c>
      <c r="L96" s="43" t="s">
        <v>250</v>
      </c>
      <c r="M96" s="43"/>
      <c r="N96" s="43"/>
      <c r="O96" s="43"/>
      <c r="P96" s="46" t="s">
        <v>863</v>
      </c>
      <c r="Q96" s="43" t="s">
        <v>798</v>
      </c>
      <c r="R96" s="43" t="s">
        <v>864</v>
      </c>
      <c r="S96" s="43" t="s">
        <v>865</v>
      </c>
      <c r="T96" s="43">
        <v>9064819157</v>
      </c>
      <c r="U96" s="43" t="s">
        <v>866</v>
      </c>
      <c r="V96" s="43" t="s">
        <v>221</v>
      </c>
      <c r="W96" s="43" t="s">
        <v>221</v>
      </c>
      <c r="X96" s="43" t="s">
        <v>221</v>
      </c>
      <c r="Y96" s="43" t="s">
        <v>221</v>
      </c>
      <c r="Z96" s="43" t="s">
        <v>221</v>
      </c>
      <c r="AA96" s="43" t="s">
        <v>221</v>
      </c>
      <c r="AB96" s="43" t="s">
        <v>221</v>
      </c>
      <c r="AC96" s="43" t="s">
        <v>402</v>
      </c>
      <c r="AD96" s="43" t="s">
        <v>224</v>
      </c>
      <c r="AE96" s="43" t="s">
        <v>867</v>
      </c>
      <c r="AF96" s="43"/>
      <c r="AG96" s="43"/>
      <c r="AH96" s="43"/>
      <c r="AI96" s="43"/>
      <c r="AJ96" s="43"/>
      <c r="AK96" s="43"/>
      <c r="AL96" s="43"/>
      <c r="AM96" s="43"/>
      <c r="AN96" s="43" t="s">
        <v>228</v>
      </c>
      <c r="AO96" s="43" t="s">
        <v>228</v>
      </c>
      <c r="AP96" s="43" t="s">
        <v>229</v>
      </c>
      <c r="AQ96" s="43" t="s">
        <v>229</v>
      </c>
      <c r="AR96" s="43"/>
      <c r="AS96" s="43" t="s">
        <v>491</v>
      </c>
      <c r="AT96" s="43">
        <v>250952</v>
      </c>
      <c r="AU96" s="43" t="s">
        <v>231</v>
      </c>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B96" s="43"/>
      <c r="CC96" s="43"/>
      <c r="CD96" s="43"/>
      <c r="CE96" s="43"/>
      <c r="CF96" s="43"/>
      <c r="CG96" s="43"/>
      <c r="CH96" s="43"/>
      <c r="CI96" s="43"/>
      <c r="CJ96" s="43"/>
      <c r="CK96" s="43"/>
      <c r="CL96" s="43"/>
      <c r="CM96" s="43"/>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43"/>
      <c r="FA96" s="43"/>
      <c r="FB96" s="43"/>
      <c r="FC96" s="43"/>
      <c r="FD96" s="43"/>
      <c r="FE96" s="43"/>
      <c r="FF96" s="43"/>
      <c r="FG96" s="43"/>
      <c r="FH96" s="43"/>
      <c r="FI96" s="43"/>
      <c r="FJ96" s="43"/>
      <c r="FK96" s="43"/>
      <c r="FL96" s="43"/>
      <c r="FM96" s="43"/>
      <c r="FN96" s="43"/>
      <c r="FO96" s="43"/>
      <c r="FP96" s="43"/>
      <c r="FQ96" s="43"/>
      <c r="FR96" s="43"/>
      <c r="FS96" s="43"/>
      <c r="FT96" s="43"/>
      <c r="FU96" s="43"/>
      <c r="FV96" s="43"/>
      <c r="FW96" s="43"/>
      <c r="FX96" s="43"/>
      <c r="FY96" s="43"/>
      <c r="FZ96" s="43"/>
      <c r="GA96" s="43"/>
      <c r="GB96" s="43"/>
      <c r="GC96" s="43"/>
      <c r="GD96" s="43"/>
      <c r="GE96" s="43"/>
      <c r="GF96" s="43"/>
      <c r="GG96" s="43"/>
      <c r="GH96" s="43"/>
      <c r="GI96" s="43"/>
      <c r="GJ96" s="43"/>
      <c r="GK96" s="43"/>
      <c r="GL96" s="43"/>
      <c r="GM96" s="43"/>
      <c r="GN96" s="43"/>
      <c r="GO96" s="43"/>
      <c r="GP96" s="43"/>
      <c r="GQ96" s="43"/>
      <c r="GR96" s="43"/>
      <c r="GS96" s="43"/>
      <c r="GT96" s="43"/>
      <c r="GU96" s="43"/>
      <c r="GV96" s="43"/>
      <c r="GW96" s="43"/>
      <c r="GX96" s="43"/>
      <c r="GY96" s="43"/>
      <c r="GZ96" s="43"/>
      <c r="HA96" s="43"/>
      <c r="HB96" s="43"/>
      <c r="HC96" s="43"/>
      <c r="HD96" s="43"/>
      <c r="HE96" s="43"/>
      <c r="HF96" s="43"/>
      <c r="HG96" s="43"/>
      <c r="HH96" s="43"/>
      <c r="HI96" s="43"/>
      <c r="HJ96" s="43"/>
      <c r="HK96" s="43"/>
    </row>
    <row r="97" spans="1:219" ht="12.75" customHeight="1" x14ac:dyDescent="0.25">
      <c r="A97" s="30">
        <v>2</v>
      </c>
      <c r="B97" s="44" t="s">
        <v>378</v>
      </c>
      <c r="C97" s="30"/>
      <c r="D97" s="30"/>
      <c r="E97" s="30" t="s">
        <v>212</v>
      </c>
      <c r="F97" s="32">
        <v>43284</v>
      </c>
      <c r="G97" s="30" t="s">
        <v>245</v>
      </c>
      <c r="H97" s="30" t="s">
        <v>337</v>
      </c>
      <c r="I97" s="30" t="s">
        <v>338</v>
      </c>
      <c r="J97" s="30" t="s">
        <v>248</v>
      </c>
      <c r="K97" s="30" t="s">
        <v>249</v>
      </c>
      <c r="L97" s="30" t="s">
        <v>250</v>
      </c>
      <c r="M97" s="30"/>
      <c r="N97" s="30"/>
      <c r="O97" s="30"/>
      <c r="P97" s="34" t="s">
        <v>868</v>
      </c>
      <c r="Q97" s="30" t="s">
        <v>869</v>
      </c>
      <c r="R97" s="30" t="s">
        <v>870</v>
      </c>
      <c r="S97" s="30" t="s">
        <v>871</v>
      </c>
      <c r="T97" s="30">
        <v>9164443383</v>
      </c>
      <c r="U97" s="30" t="s">
        <v>872</v>
      </c>
      <c r="V97" s="30" t="s">
        <v>221</v>
      </c>
      <c r="W97" s="30" t="s">
        <v>221</v>
      </c>
      <c r="X97" s="30" t="s">
        <v>221</v>
      </c>
      <c r="Y97" s="30" t="s">
        <v>221</v>
      </c>
      <c r="Z97" s="30" t="s">
        <v>221</v>
      </c>
      <c r="AA97" s="30" t="s">
        <v>873</v>
      </c>
      <c r="AB97" s="30">
        <v>9064432223</v>
      </c>
      <c r="AC97" s="30" t="s">
        <v>223</v>
      </c>
      <c r="AD97" s="30" t="s">
        <v>224</v>
      </c>
      <c r="AE97" s="30" t="s">
        <v>874</v>
      </c>
      <c r="AF97" s="30" t="s">
        <v>226</v>
      </c>
      <c r="AG97" s="30" t="s">
        <v>221</v>
      </c>
      <c r="AH97" s="30" t="s">
        <v>221</v>
      </c>
      <c r="AI97" s="30">
        <f>9+13+3+20</f>
        <v>45</v>
      </c>
      <c r="AJ97" s="30" t="s">
        <v>227</v>
      </c>
      <c r="AK97" s="30">
        <v>1</v>
      </c>
      <c r="AL97" s="30">
        <v>9</v>
      </c>
      <c r="AM97" s="30">
        <v>13</v>
      </c>
      <c r="AN97" s="30" t="s">
        <v>228</v>
      </c>
      <c r="AO97" s="30" t="s">
        <v>228</v>
      </c>
      <c r="AP97" s="30" t="s">
        <v>229</v>
      </c>
      <c r="AQ97" s="30" t="s">
        <v>229</v>
      </c>
      <c r="AR97" s="30"/>
      <c r="AS97" s="30" t="s">
        <v>875</v>
      </c>
      <c r="AT97" s="30">
        <v>250735</v>
      </c>
      <c r="AU97" s="30"/>
      <c r="AV97" s="30"/>
      <c r="AW97" s="30"/>
      <c r="AX97" s="30"/>
      <c r="AY97" s="30"/>
      <c r="AZ97" s="30"/>
      <c r="BA97" s="31">
        <v>0.48472222222222222</v>
      </c>
      <c r="BB97" s="30" t="s">
        <v>232</v>
      </c>
      <c r="BC97" s="31">
        <v>0.59166666666666667</v>
      </c>
      <c r="BD97" s="31">
        <v>0.625</v>
      </c>
      <c r="BE97" s="30"/>
      <c r="BF97" s="30">
        <v>2</v>
      </c>
      <c r="BG97" s="30">
        <v>2</v>
      </c>
      <c r="BH97" s="30">
        <v>2</v>
      </c>
      <c r="BI97" s="30">
        <v>2</v>
      </c>
      <c r="BJ97" s="30">
        <v>2</v>
      </c>
      <c r="BK97" s="30">
        <v>2</v>
      </c>
      <c r="BL97" s="30">
        <v>2</v>
      </c>
      <c r="BM97" s="30">
        <v>2</v>
      </c>
      <c r="BN97" s="30">
        <v>2</v>
      </c>
      <c r="BO97" s="30">
        <v>2</v>
      </c>
      <c r="BP97" s="30">
        <v>2</v>
      </c>
      <c r="BQ97" s="30">
        <v>2</v>
      </c>
      <c r="BR97" s="30">
        <v>2</v>
      </c>
      <c r="BS97" s="30">
        <v>2</v>
      </c>
      <c r="BT97" s="30">
        <v>2</v>
      </c>
      <c r="BU97" s="30"/>
      <c r="BV97" s="30" t="s">
        <v>232</v>
      </c>
      <c r="BW97" s="31">
        <v>0.63194444444444442</v>
      </c>
      <c r="BX97" s="31">
        <v>0.63750000000000007</v>
      </c>
      <c r="BY97" s="30"/>
      <c r="BZ97" s="30">
        <v>2</v>
      </c>
      <c r="CA97" s="30">
        <v>2</v>
      </c>
      <c r="CB97" s="30">
        <v>2</v>
      </c>
      <c r="CC97" s="30">
        <v>2</v>
      </c>
      <c r="CD97" s="30" t="s">
        <v>260</v>
      </c>
      <c r="CE97" s="30" t="s">
        <v>232</v>
      </c>
      <c r="CF97" s="30">
        <v>15</v>
      </c>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row>
    <row r="98" spans="1:219" ht="12.75" customHeight="1" x14ac:dyDescent="0.25">
      <c r="A98" s="30">
        <v>3</v>
      </c>
      <c r="B98" s="44" t="s">
        <v>378</v>
      </c>
      <c r="C98" s="30"/>
      <c r="D98" s="30"/>
      <c r="E98" s="30" t="s">
        <v>212</v>
      </c>
      <c r="F98" s="32">
        <v>43284</v>
      </c>
      <c r="G98" s="30" t="s">
        <v>245</v>
      </c>
      <c r="H98" s="30" t="s">
        <v>246</v>
      </c>
      <c r="I98" s="30" t="s">
        <v>247</v>
      </c>
      <c r="J98" s="30" t="s">
        <v>248</v>
      </c>
      <c r="K98" s="30" t="s">
        <v>249</v>
      </c>
      <c r="L98" s="30" t="s">
        <v>250</v>
      </c>
      <c r="M98" s="32">
        <v>43284</v>
      </c>
      <c r="N98" s="32" t="s">
        <v>251</v>
      </c>
      <c r="O98" s="30" t="s">
        <v>232</v>
      </c>
      <c r="P98" s="34" t="s">
        <v>876</v>
      </c>
      <c r="Q98" s="30" t="s">
        <v>877</v>
      </c>
      <c r="R98" s="30" t="s">
        <v>878</v>
      </c>
      <c r="S98" s="30" t="s">
        <v>879</v>
      </c>
      <c r="T98" s="30">
        <v>9154111601</v>
      </c>
      <c r="U98" s="30" t="s">
        <v>880</v>
      </c>
      <c r="V98" s="30" t="s">
        <v>221</v>
      </c>
      <c r="W98" s="30" t="s">
        <v>221</v>
      </c>
      <c r="X98" s="30" t="s">
        <v>221</v>
      </c>
      <c r="Y98" s="30" t="s">
        <v>221</v>
      </c>
      <c r="Z98" s="30" t="s">
        <v>221</v>
      </c>
      <c r="AA98" s="30" t="s">
        <v>881</v>
      </c>
      <c r="AB98" s="30">
        <v>9269089194</v>
      </c>
      <c r="AC98" s="30" t="s">
        <v>223</v>
      </c>
      <c r="AD98" s="30" t="s">
        <v>333</v>
      </c>
      <c r="AE98" s="30" t="s">
        <v>882</v>
      </c>
      <c r="AF98" s="30" t="s">
        <v>226</v>
      </c>
      <c r="AG98" s="30" t="s">
        <v>226</v>
      </c>
      <c r="AH98" s="30" t="s">
        <v>226</v>
      </c>
      <c r="AI98" s="30">
        <f>42+4+5+16+9</f>
        <v>76</v>
      </c>
      <c r="AJ98" s="30" t="s">
        <v>227</v>
      </c>
      <c r="AK98" s="30">
        <v>1</v>
      </c>
      <c r="AL98" s="30">
        <v>25</v>
      </c>
      <c r="AM98" s="30">
        <v>42</v>
      </c>
      <c r="AN98" s="30" t="s">
        <v>228</v>
      </c>
      <c r="AO98" s="30" t="s">
        <v>228</v>
      </c>
      <c r="AP98" s="30" t="s">
        <v>281</v>
      </c>
      <c r="AQ98" s="30" t="s">
        <v>282</v>
      </c>
      <c r="AR98" s="30"/>
      <c r="AS98" s="30"/>
      <c r="AT98" s="30"/>
      <c r="AU98" s="30"/>
      <c r="AV98" s="30"/>
      <c r="AW98" s="30"/>
      <c r="AX98" s="30"/>
      <c r="AY98" s="30"/>
      <c r="AZ98" s="30"/>
      <c r="BA98" s="31">
        <v>0.48402777777777778</v>
      </c>
      <c r="BB98" s="30" t="s">
        <v>232</v>
      </c>
      <c r="BC98" s="31">
        <v>0.59166666666666667</v>
      </c>
      <c r="BD98" s="31">
        <v>0.625</v>
      </c>
      <c r="BE98" s="30"/>
      <c r="BF98" s="30">
        <v>2</v>
      </c>
      <c r="BG98" s="30">
        <v>2</v>
      </c>
      <c r="BH98" s="30">
        <v>2</v>
      </c>
      <c r="BI98" s="30">
        <v>2</v>
      </c>
      <c r="BJ98" s="30">
        <v>2</v>
      </c>
      <c r="BK98" s="30">
        <v>2</v>
      </c>
      <c r="BL98" s="30">
        <v>2</v>
      </c>
      <c r="BM98" s="30">
        <v>2</v>
      </c>
      <c r="BN98" s="30">
        <v>2</v>
      </c>
      <c r="BO98" s="30">
        <v>2</v>
      </c>
      <c r="BP98" s="30">
        <v>2</v>
      </c>
      <c r="BQ98" s="30">
        <v>2</v>
      </c>
      <c r="BR98" s="30">
        <v>2</v>
      </c>
      <c r="BS98" s="30">
        <v>2</v>
      </c>
      <c r="BT98" s="30">
        <v>2</v>
      </c>
      <c r="BU98" s="30"/>
      <c r="BV98" s="30" t="s">
        <v>232</v>
      </c>
      <c r="BW98" s="31">
        <v>0.63958333333333328</v>
      </c>
      <c r="BX98" s="31">
        <v>0.64583333333333337</v>
      </c>
      <c r="BY98" s="30"/>
      <c r="BZ98" s="30">
        <v>2</v>
      </c>
      <c r="CA98" s="30">
        <v>2</v>
      </c>
      <c r="CB98" s="30">
        <v>2</v>
      </c>
      <c r="CC98" s="30">
        <v>2</v>
      </c>
      <c r="CD98" s="30" t="s">
        <v>883</v>
      </c>
      <c r="CE98" s="30" t="s">
        <v>232</v>
      </c>
      <c r="CF98" s="30">
        <v>15</v>
      </c>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row>
    <row r="99" spans="1:219" ht="12.75" customHeight="1" x14ac:dyDescent="0.25">
      <c r="A99" s="30">
        <v>4</v>
      </c>
      <c r="B99" s="44" t="s">
        <v>378</v>
      </c>
      <c r="C99" s="30"/>
      <c r="D99" s="30"/>
      <c r="E99" s="30" t="s">
        <v>212</v>
      </c>
      <c r="F99" s="32">
        <v>43284</v>
      </c>
      <c r="G99" s="30" t="s">
        <v>357</v>
      </c>
      <c r="H99" s="30" t="s">
        <v>337</v>
      </c>
      <c r="I99" s="30" t="s">
        <v>437</v>
      </c>
      <c r="J99" s="30" t="s">
        <v>306</v>
      </c>
      <c r="K99" s="30"/>
      <c r="L99" s="30"/>
      <c r="M99" s="30"/>
      <c r="N99" s="30"/>
      <c r="O99" s="30"/>
      <c r="P99" s="34" t="s">
        <v>884</v>
      </c>
      <c r="Q99" s="30" t="s">
        <v>219</v>
      </c>
      <c r="R99" s="30" t="s">
        <v>885</v>
      </c>
      <c r="S99" s="30" t="s">
        <v>886</v>
      </c>
      <c r="T99" s="30">
        <v>9550727838</v>
      </c>
      <c r="U99" s="30" t="s">
        <v>887</v>
      </c>
      <c r="V99" s="30" t="s">
        <v>221</v>
      </c>
      <c r="W99" s="30" t="s">
        <v>221</v>
      </c>
      <c r="X99" s="30" t="s">
        <v>221</v>
      </c>
      <c r="Y99" s="30" t="s">
        <v>221</v>
      </c>
      <c r="Z99" s="30" t="s">
        <v>221</v>
      </c>
      <c r="AA99" s="30" t="s">
        <v>888</v>
      </c>
      <c r="AB99" s="30">
        <v>9458405092</v>
      </c>
      <c r="AC99" s="30" t="s">
        <v>402</v>
      </c>
      <c r="AD99" s="30" t="s">
        <v>241</v>
      </c>
      <c r="AE99" s="30" t="s">
        <v>889</v>
      </c>
      <c r="AF99" s="30" t="s">
        <v>226</v>
      </c>
      <c r="AG99" s="30" t="s">
        <v>226</v>
      </c>
      <c r="AH99" s="30" t="s">
        <v>221</v>
      </c>
      <c r="AI99" s="30">
        <v>12</v>
      </c>
      <c r="AJ99" s="30" t="s">
        <v>227</v>
      </c>
      <c r="AK99" s="30">
        <v>1</v>
      </c>
      <c r="AL99" s="30">
        <v>12</v>
      </c>
      <c r="AM99" s="30">
        <v>0</v>
      </c>
      <c r="AN99" s="30" t="s">
        <v>228</v>
      </c>
      <c r="AO99" s="30" t="s">
        <v>228</v>
      </c>
      <c r="AP99" s="30" t="s">
        <v>229</v>
      </c>
      <c r="AQ99" s="30" t="s">
        <v>229</v>
      </c>
      <c r="AR99" s="30"/>
      <c r="AS99" s="30" t="s">
        <v>890</v>
      </c>
      <c r="AT99" s="30"/>
      <c r="AU99" s="30"/>
      <c r="AV99" s="30"/>
      <c r="AW99" s="30"/>
      <c r="AX99" s="30"/>
      <c r="AY99" s="30"/>
      <c r="AZ99" s="30"/>
      <c r="BA99" s="30"/>
      <c r="BB99" s="30" t="s">
        <v>244</v>
      </c>
      <c r="BC99" s="31">
        <v>0.60069444444444442</v>
      </c>
      <c r="BD99" s="31">
        <v>0.61805555555555558</v>
      </c>
      <c r="BE99" s="30"/>
      <c r="BF99" s="30">
        <v>3</v>
      </c>
      <c r="BG99" s="30">
        <v>3</v>
      </c>
      <c r="BH99" s="30">
        <v>3</v>
      </c>
      <c r="BI99" s="30">
        <v>3</v>
      </c>
      <c r="BJ99" s="30">
        <v>3</v>
      </c>
      <c r="BK99" s="30">
        <v>3</v>
      </c>
      <c r="BL99" s="30">
        <v>3</v>
      </c>
      <c r="BM99" s="30">
        <v>3</v>
      </c>
      <c r="BN99" s="30">
        <v>3</v>
      </c>
      <c r="BO99" s="30">
        <v>3</v>
      </c>
      <c r="BP99" s="30">
        <v>3</v>
      </c>
      <c r="BQ99" s="30">
        <v>3</v>
      </c>
      <c r="BR99" s="30">
        <v>3</v>
      </c>
      <c r="BS99" s="30">
        <v>3</v>
      </c>
      <c r="BT99" s="30">
        <v>3</v>
      </c>
      <c r="BU99" s="30"/>
      <c r="BV99" s="30" t="s">
        <v>244</v>
      </c>
      <c r="BW99" s="31">
        <v>0.61805555555555558</v>
      </c>
      <c r="BX99" s="31">
        <v>0.63402777777777775</v>
      </c>
      <c r="BY99" s="30"/>
      <c r="BZ99" s="30">
        <v>2</v>
      </c>
      <c r="CA99" s="30">
        <v>2</v>
      </c>
      <c r="CB99" s="30">
        <v>2</v>
      </c>
      <c r="CC99" s="30">
        <v>2</v>
      </c>
      <c r="CD99" s="30" t="s">
        <v>260</v>
      </c>
      <c r="CE99" s="30" t="s">
        <v>244</v>
      </c>
      <c r="CF99" s="30">
        <v>15</v>
      </c>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row>
    <row r="100" spans="1:219" ht="12.75" customHeight="1" x14ac:dyDescent="0.25">
      <c r="A100" s="30">
        <v>5</v>
      </c>
      <c r="B100" s="44" t="s">
        <v>378</v>
      </c>
      <c r="C100" s="30"/>
      <c r="D100" s="30"/>
      <c r="E100" s="30" t="s">
        <v>212</v>
      </c>
      <c r="F100" s="32">
        <v>43284</v>
      </c>
      <c r="G100" s="30" t="s">
        <v>245</v>
      </c>
      <c r="H100" s="30" t="s">
        <v>246</v>
      </c>
      <c r="I100" s="30" t="s">
        <v>247</v>
      </c>
      <c r="J100" s="30" t="s">
        <v>306</v>
      </c>
      <c r="K100" s="30" t="s">
        <v>307</v>
      </c>
      <c r="L100" s="30" t="s">
        <v>250</v>
      </c>
      <c r="M100" s="32">
        <v>43284</v>
      </c>
      <c r="N100" s="32">
        <v>43304</v>
      </c>
      <c r="O100" s="30" t="s">
        <v>232</v>
      </c>
      <c r="P100" s="34" t="s">
        <v>891</v>
      </c>
      <c r="Q100" s="30" t="s">
        <v>892</v>
      </c>
      <c r="R100" s="30" t="s">
        <v>893</v>
      </c>
      <c r="S100" s="30" t="s">
        <v>894</v>
      </c>
      <c r="T100" s="30">
        <v>9129030653</v>
      </c>
      <c r="U100" s="30" t="s">
        <v>895</v>
      </c>
      <c r="V100" s="30" t="s">
        <v>221</v>
      </c>
      <c r="W100" s="30" t="s">
        <v>221</v>
      </c>
      <c r="X100" s="30" t="s">
        <v>221</v>
      </c>
      <c r="Y100" s="30" t="s">
        <v>221</v>
      </c>
      <c r="Z100" s="30" t="s">
        <v>221</v>
      </c>
      <c r="AA100" s="30" t="s">
        <v>896</v>
      </c>
      <c r="AB100" s="30">
        <v>9467284163</v>
      </c>
      <c r="AC100" s="30" t="s">
        <v>223</v>
      </c>
      <c r="AD100" s="30" t="s">
        <v>224</v>
      </c>
      <c r="AE100" s="30" t="s">
        <v>897</v>
      </c>
      <c r="AF100" s="30" t="s">
        <v>226</v>
      </c>
      <c r="AG100" s="30" t="s">
        <v>221</v>
      </c>
      <c r="AH100" s="30" t="s">
        <v>221</v>
      </c>
      <c r="AI100" s="30">
        <v>19</v>
      </c>
      <c r="AJ100" s="30" t="s">
        <v>227</v>
      </c>
      <c r="AK100" s="30">
        <v>1</v>
      </c>
      <c r="AL100" s="30">
        <v>19</v>
      </c>
      <c r="AM100" s="30">
        <v>0</v>
      </c>
      <c r="AN100" s="30" t="s">
        <v>228</v>
      </c>
      <c r="AO100" s="30" t="s">
        <v>228</v>
      </c>
      <c r="AP100" s="30" t="s">
        <v>229</v>
      </c>
      <c r="AQ100" s="30" t="s">
        <v>229</v>
      </c>
      <c r="AR100" s="30"/>
      <c r="AS100" s="30" t="s">
        <v>483</v>
      </c>
      <c r="AT100" s="30">
        <v>250959</v>
      </c>
      <c r="AU100" s="30" t="s">
        <v>231</v>
      </c>
      <c r="AV100" s="30"/>
      <c r="AW100" s="30"/>
      <c r="AX100" s="30"/>
      <c r="AY100" s="30"/>
      <c r="AZ100" s="30"/>
      <c r="BA100" s="31">
        <v>0.52083333333333337</v>
      </c>
      <c r="BB100" s="30" t="s">
        <v>232</v>
      </c>
      <c r="BC100" s="31">
        <v>0.59166666666666667</v>
      </c>
      <c r="BD100" s="31">
        <v>0.625</v>
      </c>
      <c r="BE100" s="30"/>
      <c r="BF100" s="30">
        <v>2</v>
      </c>
      <c r="BG100" s="30">
        <v>2</v>
      </c>
      <c r="BH100" s="30">
        <v>2</v>
      </c>
      <c r="BI100" s="30">
        <v>2</v>
      </c>
      <c r="BJ100" s="30">
        <v>2</v>
      </c>
      <c r="BK100" s="30">
        <v>2</v>
      </c>
      <c r="BL100" s="30">
        <v>2</v>
      </c>
      <c r="BM100" s="30">
        <v>2</v>
      </c>
      <c r="BN100" s="30">
        <v>2</v>
      </c>
      <c r="BO100" s="30">
        <v>2</v>
      </c>
      <c r="BP100" s="30">
        <v>2</v>
      </c>
      <c r="BQ100" s="30">
        <v>2</v>
      </c>
      <c r="BR100" s="30">
        <v>2</v>
      </c>
      <c r="BS100" s="30">
        <v>2</v>
      </c>
      <c r="BT100" s="30">
        <v>2</v>
      </c>
      <c r="BU100" s="30"/>
      <c r="BV100" s="30" t="s">
        <v>232</v>
      </c>
      <c r="BW100" s="31">
        <v>0.6479166666666667</v>
      </c>
      <c r="BX100" s="31">
        <v>0.65277777777777779</v>
      </c>
      <c r="BY100" s="30"/>
      <c r="BZ100" s="30">
        <v>2</v>
      </c>
      <c r="CA100" s="30">
        <v>2</v>
      </c>
      <c r="CB100" s="30">
        <v>2</v>
      </c>
      <c r="CC100" s="30">
        <v>2</v>
      </c>
      <c r="CD100" s="30" t="s">
        <v>260</v>
      </c>
      <c r="CE100" s="30" t="s">
        <v>232</v>
      </c>
      <c r="CF100" s="30">
        <v>15</v>
      </c>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row>
    <row r="101" spans="1:219" ht="12.75" customHeight="1" x14ac:dyDescent="0.25">
      <c r="A101" s="30">
        <v>6</v>
      </c>
      <c r="B101" s="44" t="s">
        <v>378</v>
      </c>
      <c r="C101" s="30"/>
      <c r="D101" s="30"/>
      <c r="E101" s="30" t="s">
        <v>212</v>
      </c>
      <c r="F101" s="32">
        <v>43284</v>
      </c>
      <c r="G101" s="30" t="s">
        <v>245</v>
      </c>
      <c r="H101" s="30" t="s">
        <v>246</v>
      </c>
      <c r="I101" s="30" t="s">
        <v>247</v>
      </c>
      <c r="J101" s="30" t="s">
        <v>248</v>
      </c>
      <c r="K101" s="30" t="s">
        <v>249</v>
      </c>
      <c r="L101" s="30" t="s">
        <v>250</v>
      </c>
      <c r="M101" s="32">
        <v>43284</v>
      </c>
      <c r="N101" s="32" t="s">
        <v>251</v>
      </c>
      <c r="O101" s="30" t="s">
        <v>232</v>
      </c>
      <c r="P101" s="34" t="s">
        <v>898</v>
      </c>
      <c r="Q101" s="30" t="s">
        <v>899</v>
      </c>
      <c r="R101" s="30" t="s">
        <v>900</v>
      </c>
      <c r="S101" s="30" t="s">
        <v>901</v>
      </c>
      <c r="T101" s="30">
        <v>9068271990</v>
      </c>
      <c r="U101" s="30" t="s">
        <v>902</v>
      </c>
      <c r="V101" s="30" t="s">
        <v>221</v>
      </c>
      <c r="W101" s="30" t="s">
        <v>221</v>
      </c>
      <c r="X101" s="30" t="s">
        <v>221</v>
      </c>
      <c r="Y101" s="30" t="s">
        <v>221</v>
      </c>
      <c r="Z101" s="30" t="s">
        <v>221</v>
      </c>
      <c r="AA101" s="30" t="s">
        <v>903</v>
      </c>
      <c r="AB101" s="30">
        <v>9068271990</v>
      </c>
      <c r="AC101" s="30" t="s">
        <v>223</v>
      </c>
      <c r="AD101" s="30" t="s">
        <v>241</v>
      </c>
      <c r="AE101" s="30" t="s">
        <v>904</v>
      </c>
      <c r="AF101" s="30" t="s">
        <v>226</v>
      </c>
      <c r="AG101" s="30" t="s">
        <v>226</v>
      </c>
      <c r="AH101" s="30" t="s">
        <v>221</v>
      </c>
      <c r="AI101" s="30">
        <f>9+12+8</f>
        <v>29</v>
      </c>
      <c r="AJ101" s="30" t="s">
        <v>227</v>
      </c>
      <c r="AK101" s="30">
        <v>2</v>
      </c>
      <c r="AL101" s="30">
        <v>9</v>
      </c>
      <c r="AM101" s="30">
        <v>12</v>
      </c>
      <c r="AN101" s="30" t="s">
        <v>432</v>
      </c>
      <c r="AO101" s="30" t="s">
        <v>432</v>
      </c>
      <c r="AP101" s="30" t="s">
        <v>434</v>
      </c>
      <c r="AQ101" s="30" t="s">
        <v>435</v>
      </c>
      <c r="AR101" s="30" t="s">
        <v>658</v>
      </c>
      <c r="AS101" s="30"/>
      <c r="AT101" s="30"/>
      <c r="AU101" s="30"/>
      <c r="AV101" s="30"/>
      <c r="AW101" s="30"/>
      <c r="AX101" s="30"/>
      <c r="AY101" s="30"/>
      <c r="AZ101" s="30"/>
      <c r="BA101" s="30"/>
      <c r="BB101" s="30" t="s">
        <v>755</v>
      </c>
      <c r="BC101" s="31">
        <v>0.44722222222222219</v>
      </c>
      <c r="BD101" s="31">
        <v>0.95833333333333337</v>
      </c>
      <c r="BE101" s="30"/>
      <c r="BF101" s="30">
        <v>2</v>
      </c>
      <c r="BG101" s="30">
        <v>2</v>
      </c>
      <c r="BH101" s="30">
        <v>2</v>
      </c>
      <c r="BI101" s="30">
        <v>2</v>
      </c>
      <c r="BJ101" s="30">
        <v>2</v>
      </c>
      <c r="BK101" s="30">
        <v>2</v>
      </c>
      <c r="BL101" s="30">
        <v>2</v>
      </c>
      <c r="BM101" s="30">
        <v>2</v>
      </c>
      <c r="BN101" s="30">
        <v>2</v>
      </c>
      <c r="BO101" s="30">
        <v>2</v>
      </c>
      <c r="BP101" s="30">
        <v>2</v>
      </c>
      <c r="BQ101" s="30">
        <v>2</v>
      </c>
      <c r="BR101" s="30">
        <v>2</v>
      </c>
      <c r="BS101" s="30">
        <v>2</v>
      </c>
      <c r="BT101" s="30">
        <v>2</v>
      </c>
      <c r="BU101" s="30"/>
      <c r="BV101" s="30" t="s">
        <v>270</v>
      </c>
      <c r="BW101" s="31">
        <v>0.58333333333333337</v>
      </c>
      <c r="BX101" s="31">
        <v>0.59027777777777779</v>
      </c>
      <c r="BY101" s="30"/>
      <c r="BZ101" s="30">
        <v>2</v>
      </c>
      <c r="CA101" s="30">
        <v>2</v>
      </c>
      <c r="CB101" s="30">
        <v>2</v>
      </c>
      <c r="CC101" s="30">
        <v>2</v>
      </c>
      <c r="CD101" s="30" t="s">
        <v>260</v>
      </c>
      <c r="CE101" s="30" t="s">
        <v>270</v>
      </c>
      <c r="CF101" s="30">
        <v>15</v>
      </c>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row>
    <row r="102" spans="1:219" ht="12.75" customHeight="1" x14ac:dyDescent="0.25">
      <c r="A102" s="30">
        <v>7</v>
      </c>
      <c r="B102" s="44" t="s">
        <v>378</v>
      </c>
      <c r="C102" s="30"/>
      <c r="D102" s="30"/>
      <c r="E102" s="30" t="s">
        <v>212</v>
      </c>
      <c r="F102" s="32">
        <v>43284</v>
      </c>
      <c r="G102" s="30" t="s">
        <v>213</v>
      </c>
      <c r="H102" s="30" t="s">
        <v>233</v>
      </c>
      <c r="I102" s="30" t="s">
        <v>905</v>
      </c>
      <c r="J102" s="30"/>
      <c r="K102" s="30"/>
      <c r="L102" s="30"/>
      <c r="M102" s="30"/>
      <c r="N102" s="30"/>
      <c r="O102" s="30"/>
      <c r="P102" s="34" t="s">
        <v>906</v>
      </c>
      <c r="Q102" s="36" t="s">
        <v>907</v>
      </c>
      <c r="R102" s="36" t="s">
        <v>908</v>
      </c>
      <c r="S102" s="36" t="s">
        <v>909</v>
      </c>
      <c r="T102" s="36">
        <v>9069619838</v>
      </c>
      <c r="U102" s="30" t="s">
        <v>910</v>
      </c>
      <c r="V102" s="47" t="s">
        <v>221</v>
      </c>
      <c r="W102" s="47" t="s">
        <v>221</v>
      </c>
      <c r="X102" s="48" t="s">
        <v>221</v>
      </c>
      <c r="Y102" s="48" t="s">
        <v>221</v>
      </c>
      <c r="Z102" s="48" t="s">
        <v>221</v>
      </c>
      <c r="AA102" s="36" t="s">
        <v>911</v>
      </c>
      <c r="AB102" s="30">
        <v>9755028523</v>
      </c>
      <c r="AC102" s="36" t="s">
        <v>314</v>
      </c>
      <c r="AD102" s="47" t="s">
        <v>224</v>
      </c>
      <c r="AE102" s="30" t="s">
        <v>912</v>
      </c>
      <c r="AF102" s="30" t="s">
        <v>259</v>
      </c>
      <c r="AG102" s="30" t="s">
        <v>259</v>
      </c>
      <c r="AH102" s="30" t="s">
        <v>259</v>
      </c>
      <c r="AI102" s="30">
        <f>9</f>
        <v>9</v>
      </c>
      <c r="AJ102" s="30" t="s">
        <v>227</v>
      </c>
      <c r="AK102" s="30">
        <v>1</v>
      </c>
      <c r="AL102" s="30">
        <v>7</v>
      </c>
      <c r="AM102" s="30">
        <v>2</v>
      </c>
      <c r="AN102" s="30" t="s">
        <v>228</v>
      </c>
      <c r="AO102" s="30" t="s">
        <v>228</v>
      </c>
      <c r="AP102" s="30" t="s">
        <v>229</v>
      </c>
      <c r="AQ102" s="30" t="s">
        <v>229</v>
      </c>
      <c r="AR102" s="30"/>
      <c r="AS102" s="30" t="s">
        <v>913</v>
      </c>
      <c r="AT102" s="30">
        <v>250549</v>
      </c>
      <c r="AU102" s="30" t="s">
        <v>231</v>
      </c>
      <c r="AV102" s="30"/>
      <c r="AW102" s="30"/>
      <c r="AX102" s="30"/>
      <c r="AY102" s="30"/>
      <c r="AZ102" s="30"/>
      <c r="BA102" s="31">
        <v>0.52361111111111114</v>
      </c>
      <c r="BB102" s="30" t="s">
        <v>244</v>
      </c>
      <c r="BC102" s="31">
        <v>0.60069444444444442</v>
      </c>
      <c r="BD102" s="31">
        <v>0.61805555555555558</v>
      </c>
      <c r="BE102" s="30"/>
      <c r="BF102" s="30">
        <v>2</v>
      </c>
      <c r="BG102" s="30">
        <v>2</v>
      </c>
      <c r="BH102" s="30">
        <v>2</v>
      </c>
      <c r="BI102" s="30">
        <v>2</v>
      </c>
      <c r="BJ102" s="30">
        <v>2</v>
      </c>
      <c r="BK102" s="30">
        <v>2</v>
      </c>
      <c r="BL102" s="30">
        <v>2</v>
      </c>
      <c r="BM102" s="30">
        <v>2</v>
      </c>
      <c r="BN102" s="30">
        <v>2</v>
      </c>
      <c r="BO102" s="30">
        <v>2</v>
      </c>
      <c r="BP102" s="30">
        <v>2</v>
      </c>
      <c r="BQ102" s="30">
        <v>2</v>
      </c>
      <c r="BR102" s="30">
        <v>2</v>
      </c>
      <c r="BS102" s="30">
        <v>2</v>
      </c>
      <c r="BT102" s="30">
        <v>2</v>
      </c>
      <c r="BU102" s="30"/>
      <c r="BV102" s="30" t="s">
        <v>244</v>
      </c>
      <c r="BW102" s="31">
        <v>0.61805555555555558</v>
      </c>
      <c r="BX102" s="31">
        <v>0.63402777777777775</v>
      </c>
      <c r="BY102" s="30"/>
      <c r="BZ102" s="30">
        <v>2</v>
      </c>
      <c r="CA102" s="30">
        <v>2</v>
      </c>
      <c r="CB102" s="30">
        <v>2</v>
      </c>
      <c r="CC102" s="30">
        <v>2</v>
      </c>
      <c r="CD102" s="30" t="s">
        <v>260</v>
      </c>
      <c r="CE102" s="30" t="s">
        <v>244</v>
      </c>
      <c r="CF102" s="30">
        <v>15</v>
      </c>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row>
    <row r="103" spans="1:219" ht="12.75" customHeight="1" x14ac:dyDescent="0.25">
      <c r="A103" s="30">
        <v>8</v>
      </c>
      <c r="B103" s="44" t="s">
        <v>378</v>
      </c>
      <c r="C103" s="30"/>
      <c r="D103" s="30"/>
      <c r="E103" s="30" t="s">
        <v>212</v>
      </c>
      <c r="F103" s="32">
        <v>43284</v>
      </c>
      <c r="G103" s="30" t="s">
        <v>357</v>
      </c>
      <c r="H103" s="30" t="s">
        <v>358</v>
      </c>
      <c r="I103" s="30" t="s">
        <v>359</v>
      </c>
      <c r="J103" s="30" t="s">
        <v>306</v>
      </c>
      <c r="K103" s="30" t="s">
        <v>307</v>
      </c>
      <c r="L103" s="30" t="s">
        <v>250</v>
      </c>
      <c r="M103" s="30"/>
      <c r="N103" s="30"/>
      <c r="O103" s="30"/>
      <c r="P103" s="34" t="s">
        <v>914</v>
      </c>
      <c r="Q103" s="36" t="s">
        <v>915</v>
      </c>
      <c r="R103" s="36" t="s">
        <v>916</v>
      </c>
      <c r="S103" s="30" t="s">
        <v>917</v>
      </c>
      <c r="T103" s="30">
        <v>9057583942</v>
      </c>
      <c r="U103" s="30" t="s">
        <v>918</v>
      </c>
      <c r="V103" s="47" t="s">
        <v>221</v>
      </c>
      <c r="W103" s="47" t="s">
        <v>221</v>
      </c>
      <c r="X103" s="48" t="s">
        <v>221</v>
      </c>
      <c r="Y103" s="48" t="s">
        <v>221</v>
      </c>
      <c r="Z103" s="48" t="s">
        <v>221</v>
      </c>
      <c r="AA103" s="30" t="s">
        <v>919</v>
      </c>
      <c r="AB103" s="30">
        <v>9363109901</v>
      </c>
      <c r="AC103" s="30" t="s">
        <v>223</v>
      </c>
      <c r="AD103" s="30" t="s">
        <v>241</v>
      </c>
      <c r="AE103" s="30" t="s">
        <v>920</v>
      </c>
      <c r="AF103" s="30" t="s">
        <v>226</v>
      </c>
      <c r="AG103" s="30" t="s">
        <v>221</v>
      </c>
      <c r="AH103" s="30" t="s">
        <v>221</v>
      </c>
      <c r="AI103" s="30">
        <v>12</v>
      </c>
      <c r="AJ103" s="30" t="s">
        <v>227</v>
      </c>
      <c r="AK103" s="30">
        <v>1</v>
      </c>
      <c r="AL103" s="30">
        <v>12</v>
      </c>
      <c r="AM103" s="30">
        <v>0</v>
      </c>
      <c r="AN103" s="30" t="s">
        <v>228</v>
      </c>
      <c r="AO103" s="30" t="s">
        <v>228</v>
      </c>
      <c r="AP103" s="30" t="s">
        <v>598</v>
      </c>
      <c r="AQ103" s="30" t="s">
        <v>921</v>
      </c>
      <c r="AR103" s="30"/>
      <c r="AS103" s="30" t="s">
        <v>922</v>
      </c>
      <c r="AT103" s="30">
        <v>250959</v>
      </c>
      <c r="AU103" s="30" t="s">
        <v>231</v>
      </c>
      <c r="AV103" s="30"/>
      <c r="AW103" s="30"/>
      <c r="AX103" s="30"/>
      <c r="AY103" s="30"/>
      <c r="AZ103" s="30"/>
      <c r="BA103" s="31">
        <v>0.54166666666666663</v>
      </c>
      <c r="BB103" s="30" t="s">
        <v>232</v>
      </c>
      <c r="BC103" s="31">
        <v>0.73888888888888893</v>
      </c>
      <c r="BD103" s="31">
        <v>0.74513888888888891</v>
      </c>
      <c r="BE103" s="30"/>
      <c r="BF103" s="30">
        <v>2</v>
      </c>
      <c r="BG103" s="30">
        <v>2</v>
      </c>
      <c r="BH103" s="30">
        <v>2</v>
      </c>
      <c r="BI103" s="30">
        <v>2</v>
      </c>
      <c r="BJ103" s="30">
        <v>2</v>
      </c>
      <c r="BK103" s="30">
        <v>2</v>
      </c>
      <c r="BL103" s="30">
        <v>2</v>
      </c>
      <c r="BM103" s="30">
        <v>2</v>
      </c>
      <c r="BN103" s="30">
        <v>2</v>
      </c>
      <c r="BO103" s="30">
        <v>2</v>
      </c>
      <c r="BP103" s="30">
        <v>2</v>
      </c>
      <c r="BQ103" s="30">
        <v>2</v>
      </c>
      <c r="BR103" s="30">
        <v>2</v>
      </c>
      <c r="BS103" s="30">
        <v>2</v>
      </c>
      <c r="BT103" s="30">
        <v>2</v>
      </c>
      <c r="BU103" s="30"/>
      <c r="BV103" s="30" t="s">
        <v>232</v>
      </c>
      <c r="BW103" s="31">
        <v>0.74513888888888891</v>
      </c>
      <c r="BX103" s="31">
        <v>0.75138888888888899</v>
      </c>
      <c r="BY103" s="30"/>
      <c r="BZ103" s="30">
        <v>2</v>
      </c>
      <c r="CA103" s="30">
        <v>2</v>
      </c>
      <c r="CB103" s="30">
        <v>2</v>
      </c>
      <c r="CC103" s="30">
        <v>2</v>
      </c>
      <c r="CD103" s="30" t="s">
        <v>260</v>
      </c>
      <c r="CE103" s="30" t="s">
        <v>232</v>
      </c>
      <c r="CF103" s="30">
        <v>15</v>
      </c>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row>
    <row r="104" spans="1:219" ht="12.75" customHeight="1" x14ac:dyDescent="0.25">
      <c r="A104" s="30">
        <v>9</v>
      </c>
      <c r="B104" s="44" t="s">
        <v>378</v>
      </c>
      <c r="C104" s="30"/>
      <c r="D104" s="30"/>
      <c r="E104" s="30" t="s">
        <v>212</v>
      </c>
      <c r="F104" s="32">
        <v>43284</v>
      </c>
      <c r="G104" s="30" t="s">
        <v>387</v>
      </c>
      <c r="H104" s="30"/>
      <c r="I104" s="30"/>
      <c r="J104" s="30"/>
      <c r="K104" s="30"/>
      <c r="L104" s="30"/>
      <c r="M104" s="30"/>
      <c r="N104" s="30"/>
      <c r="O104" s="30"/>
      <c r="P104" s="34"/>
      <c r="Q104" s="36" t="s">
        <v>923</v>
      </c>
      <c r="R104" s="36" t="s">
        <v>924</v>
      </c>
      <c r="S104" s="36" t="s">
        <v>925</v>
      </c>
      <c r="T104" s="36">
        <v>9300613845</v>
      </c>
      <c r="U104" s="30" t="s">
        <v>926</v>
      </c>
      <c r="V104" s="36" t="s">
        <v>221</v>
      </c>
      <c r="W104" s="36" t="s">
        <v>221</v>
      </c>
      <c r="X104" s="36" t="s">
        <v>221</v>
      </c>
      <c r="Y104" s="36" t="s">
        <v>221</v>
      </c>
      <c r="Z104" s="36" t="s">
        <v>221</v>
      </c>
      <c r="AA104" s="36" t="s">
        <v>927</v>
      </c>
      <c r="AB104" s="30">
        <v>9087120651</v>
      </c>
      <c r="AC104" s="36" t="s">
        <v>402</v>
      </c>
      <c r="AD104" s="47" t="s">
        <v>333</v>
      </c>
      <c r="AE104" s="30"/>
      <c r="AF104" s="30"/>
      <c r="AG104" s="30"/>
      <c r="AH104" s="30"/>
      <c r="AI104" s="30"/>
      <c r="AJ104" s="30"/>
      <c r="AK104" s="30"/>
      <c r="AL104" s="30"/>
      <c r="AM104" s="30"/>
      <c r="AN104" s="30" t="s">
        <v>228</v>
      </c>
      <c r="AO104" s="30" t="s">
        <v>228</v>
      </c>
      <c r="AP104" s="30" t="s">
        <v>598</v>
      </c>
      <c r="AQ104" s="30" t="s">
        <v>928</v>
      </c>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row>
    <row r="105" spans="1:219" ht="12.75" customHeight="1" x14ac:dyDescent="0.25">
      <c r="A105" s="30">
        <v>10</v>
      </c>
      <c r="B105" s="44" t="s">
        <v>378</v>
      </c>
      <c r="C105" s="30"/>
      <c r="D105" s="30"/>
      <c r="E105" s="30" t="s">
        <v>212</v>
      </c>
      <c r="F105" s="32">
        <v>43284</v>
      </c>
      <c r="G105" s="30" t="s">
        <v>245</v>
      </c>
      <c r="H105" s="30" t="s">
        <v>246</v>
      </c>
      <c r="I105" s="30" t="s">
        <v>247</v>
      </c>
      <c r="J105" s="30" t="s">
        <v>248</v>
      </c>
      <c r="K105" s="30" t="s">
        <v>554</v>
      </c>
      <c r="L105" s="30" t="s">
        <v>250</v>
      </c>
      <c r="M105" s="32">
        <v>43284</v>
      </c>
      <c r="N105" s="32">
        <v>43285</v>
      </c>
      <c r="O105" s="30" t="s">
        <v>232</v>
      </c>
      <c r="P105" s="34" t="s">
        <v>929</v>
      </c>
      <c r="Q105" s="36" t="s">
        <v>930</v>
      </c>
      <c r="R105" s="36" t="s">
        <v>931</v>
      </c>
      <c r="S105" s="36" t="s">
        <v>932</v>
      </c>
      <c r="T105" s="36">
        <v>9266995248</v>
      </c>
      <c r="U105" s="30" t="s">
        <v>933</v>
      </c>
      <c r="V105" s="47" t="s">
        <v>221</v>
      </c>
      <c r="W105" s="47" t="s">
        <v>221</v>
      </c>
      <c r="X105" s="48" t="s">
        <v>221</v>
      </c>
      <c r="Y105" s="48" t="s">
        <v>221</v>
      </c>
      <c r="Z105" s="48" t="s">
        <v>221</v>
      </c>
      <c r="AA105" s="36" t="s">
        <v>934</v>
      </c>
      <c r="AB105" s="30">
        <v>9553010386</v>
      </c>
      <c r="AC105" s="36" t="s">
        <v>223</v>
      </c>
      <c r="AD105" s="47" t="s">
        <v>241</v>
      </c>
      <c r="AE105" s="30" t="s">
        <v>935</v>
      </c>
      <c r="AF105" s="30" t="s">
        <v>226</v>
      </c>
      <c r="AG105" s="30" t="s">
        <v>226</v>
      </c>
      <c r="AH105" s="30" t="s">
        <v>221</v>
      </c>
      <c r="AI105" s="30">
        <f>9+7+14+4</f>
        <v>34</v>
      </c>
      <c r="AJ105" s="30" t="s">
        <v>227</v>
      </c>
      <c r="AK105" s="30">
        <v>1</v>
      </c>
      <c r="AL105" s="30">
        <v>9</v>
      </c>
      <c r="AM105" s="30">
        <v>7</v>
      </c>
      <c r="AN105" s="30" t="s">
        <v>432</v>
      </c>
      <c r="AO105" s="30" t="s">
        <v>432</v>
      </c>
      <c r="AP105" s="30" t="s">
        <v>643</v>
      </c>
      <c r="AQ105" s="30" t="s">
        <v>643</v>
      </c>
      <c r="AR105" s="30" t="s">
        <v>658</v>
      </c>
      <c r="AS105" s="30"/>
      <c r="AT105" s="30"/>
      <c r="AU105" s="30"/>
      <c r="AV105" s="30" t="s">
        <v>936</v>
      </c>
      <c r="AW105" s="30"/>
      <c r="AX105" s="30"/>
      <c r="AY105" s="30"/>
      <c r="AZ105" s="30"/>
      <c r="BA105" s="30"/>
      <c r="BB105" s="30" t="s">
        <v>659</v>
      </c>
      <c r="BC105" s="31">
        <v>0.51388888888888895</v>
      </c>
      <c r="BD105" s="31">
        <v>0.52430555555555558</v>
      </c>
      <c r="BE105" s="30"/>
      <c r="BF105" s="30">
        <v>2</v>
      </c>
      <c r="BG105" s="30">
        <v>2</v>
      </c>
      <c r="BH105" s="30">
        <v>2</v>
      </c>
      <c r="BI105" s="30">
        <v>2</v>
      </c>
      <c r="BJ105" s="30">
        <v>2</v>
      </c>
      <c r="BK105" s="30">
        <v>2</v>
      </c>
      <c r="BL105" s="30">
        <v>2</v>
      </c>
      <c r="BM105" s="30">
        <v>2</v>
      </c>
      <c r="BN105" s="30">
        <v>2</v>
      </c>
      <c r="BO105" s="30">
        <v>2</v>
      </c>
      <c r="BP105" s="30">
        <v>2</v>
      </c>
      <c r="BQ105" s="30">
        <v>2</v>
      </c>
      <c r="BR105" s="30">
        <v>2</v>
      </c>
      <c r="BS105" s="30">
        <v>2</v>
      </c>
      <c r="BT105" s="30">
        <v>2</v>
      </c>
      <c r="BU105" s="30"/>
      <c r="BV105" s="30" t="s">
        <v>270</v>
      </c>
      <c r="BW105" s="31">
        <v>0.63888888888888895</v>
      </c>
      <c r="BX105" s="31">
        <v>0.64583333333333337</v>
      </c>
      <c r="BY105" s="30"/>
      <c r="BZ105" s="30">
        <v>2</v>
      </c>
      <c r="CA105" s="30">
        <v>2</v>
      </c>
      <c r="CB105" s="30">
        <v>2</v>
      </c>
      <c r="CC105" s="30">
        <v>2</v>
      </c>
      <c r="CD105" s="30" t="s">
        <v>260</v>
      </c>
      <c r="CE105" s="30" t="s">
        <v>270</v>
      </c>
      <c r="CF105" s="30">
        <v>15</v>
      </c>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row>
    <row r="106" spans="1:219" ht="12.75" customHeight="1" x14ac:dyDescent="0.25">
      <c r="A106" s="30">
        <v>11</v>
      </c>
      <c r="B106" s="44" t="s">
        <v>378</v>
      </c>
      <c r="C106" s="30"/>
      <c r="D106" s="30" t="s">
        <v>211</v>
      </c>
      <c r="E106" s="30" t="s">
        <v>212</v>
      </c>
      <c r="F106" s="32">
        <v>43284</v>
      </c>
      <c r="G106" s="30" t="s">
        <v>213</v>
      </c>
      <c r="H106" s="30"/>
      <c r="I106" s="30"/>
      <c r="J106" s="30"/>
      <c r="K106" s="30"/>
      <c r="L106" s="30"/>
      <c r="M106" s="30"/>
      <c r="N106" s="30"/>
      <c r="O106" s="30"/>
      <c r="P106" s="34"/>
      <c r="Q106" s="30" t="s">
        <v>937</v>
      </c>
      <c r="R106" s="30" t="s">
        <v>938</v>
      </c>
      <c r="S106" s="30" t="s">
        <v>939</v>
      </c>
      <c r="T106" s="30">
        <v>9153246003</v>
      </c>
      <c r="U106" s="30" t="s">
        <v>940</v>
      </c>
      <c r="V106" s="47" t="s">
        <v>221</v>
      </c>
      <c r="W106" s="47" t="s">
        <v>221</v>
      </c>
      <c r="X106" s="47" t="s">
        <v>221</v>
      </c>
      <c r="Y106" s="47" t="s">
        <v>221</v>
      </c>
      <c r="Z106" s="47" t="s">
        <v>221</v>
      </c>
      <c r="AA106" s="30" t="s">
        <v>941</v>
      </c>
      <c r="AB106" s="30">
        <v>12019469161</v>
      </c>
      <c r="AC106" s="36" t="s">
        <v>314</v>
      </c>
      <c r="AD106" s="47" t="s">
        <v>241</v>
      </c>
      <c r="AE106" s="30"/>
      <c r="AF106" s="30"/>
      <c r="AG106" s="30"/>
      <c r="AH106" s="30"/>
      <c r="AI106" s="30"/>
      <c r="AJ106" s="30"/>
      <c r="AK106" s="30"/>
      <c r="AL106" s="30"/>
      <c r="AM106" s="30"/>
      <c r="AN106" s="30" t="s">
        <v>228</v>
      </c>
      <c r="AO106" s="30" t="s">
        <v>228</v>
      </c>
      <c r="AP106" s="30" t="s">
        <v>229</v>
      </c>
      <c r="AQ106" s="30" t="s">
        <v>229</v>
      </c>
      <c r="AR106" s="30"/>
      <c r="AS106" s="30" t="s">
        <v>942</v>
      </c>
      <c r="AT106" s="30">
        <v>252933</v>
      </c>
      <c r="AU106" s="30" t="s">
        <v>231</v>
      </c>
      <c r="AV106" s="30"/>
      <c r="AW106" s="30"/>
      <c r="AX106" s="30"/>
      <c r="AY106" s="30"/>
      <c r="AZ106" s="30"/>
      <c r="BA106" s="31">
        <v>0.54861111111111105</v>
      </c>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row>
    <row r="107" spans="1:219" ht="12.75" customHeight="1" x14ac:dyDescent="0.25">
      <c r="A107" s="30">
        <v>12</v>
      </c>
      <c r="B107" s="44" t="s">
        <v>378</v>
      </c>
      <c r="C107" s="30"/>
      <c r="D107" s="30" t="s">
        <v>211</v>
      </c>
      <c r="E107" s="30" t="s">
        <v>212</v>
      </c>
      <c r="F107" s="32">
        <v>43284</v>
      </c>
      <c r="G107" s="30" t="s">
        <v>213</v>
      </c>
      <c r="H107" s="30" t="s">
        <v>233</v>
      </c>
      <c r="I107" s="30" t="s">
        <v>234</v>
      </c>
      <c r="J107" s="30"/>
      <c r="K107" s="30"/>
      <c r="L107" s="30"/>
      <c r="M107" s="30"/>
      <c r="N107" s="30"/>
      <c r="O107" s="30"/>
      <c r="P107" s="34" t="s">
        <v>943</v>
      </c>
      <c r="Q107" s="36" t="s">
        <v>944</v>
      </c>
      <c r="R107" s="36" t="s">
        <v>945</v>
      </c>
      <c r="S107" s="36" t="s">
        <v>633</v>
      </c>
      <c r="T107" s="36">
        <v>9558444377</v>
      </c>
      <c r="U107" s="30" t="s">
        <v>946</v>
      </c>
      <c r="V107" s="47" t="s">
        <v>221</v>
      </c>
      <c r="W107" s="47" t="s">
        <v>221</v>
      </c>
      <c r="X107" s="47" t="s">
        <v>221</v>
      </c>
      <c r="Y107" s="47" t="s">
        <v>221</v>
      </c>
      <c r="Z107" s="47" t="s">
        <v>221</v>
      </c>
      <c r="AA107" s="36" t="s">
        <v>947</v>
      </c>
      <c r="AB107" s="30">
        <v>9066766282</v>
      </c>
      <c r="AC107" s="36" t="s">
        <v>314</v>
      </c>
      <c r="AD107" s="47" t="s">
        <v>552</v>
      </c>
      <c r="AE107" s="30" t="s">
        <v>948</v>
      </c>
      <c r="AF107" s="30" t="s">
        <v>259</v>
      </c>
      <c r="AG107" s="30" t="s">
        <v>259</v>
      </c>
      <c r="AH107" s="30" t="s">
        <v>259</v>
      </c>
      <c r="AI107" s="30">
        <f>6+7</f>
        <v>13</v>
      </c>
      <c r="AJ107" s="30" t="s">
        <v>227</v>
      </c>
      <c r="AK107" s="30">
        <v>1</v>
      </c>
      <c r="AL107" s="30">
        <v>6</v>
      </c>
      <c r="AM107" s="30">
        <v>7</v>
      </c>
      <c r="AN107" s="30" t="s">
        <v>228</v>
      </c>
      <c r="AO107" s="30" t="s">
        <v>228</v>
      </c>
      <c r="AP107" s="30" t="s">
        <v>598</v>
      </c>
      <c r="AQ107" s="30" t="s">
        <v>404</v>
      </c>
      <c r="AR107" s="30"/>
      <c r="AS107" s="30"/>
      <c r="AT107" s="30"/>
      <c r="AU107" s="30"/>
      <c r="AV107" s="30"/>
      <c r="AW107" s="30"/>
      <c r="AX107" s="30"/>
      <c r="AY107" s="30"/>
      <c r="AZ107" s="30"/>
      <c r="BA107" s="31">
        <v>0.57638888888888895</v>
      </c>
      <c r="BB107" s="30" t="s">
        <v>244</v>
      </c>
      <c r="BC107" s="31">
        <v>0.6777777777777777</v>
      </c>
      <c r="BD107" s="31">
        <v>0.6875</v>
      </c>
      <c r="BE107" s="30"/>
      <c r="BF107" s="30">
        <v>2</v>
      </c>
      <c r="BG107" s="30">
        <v>2</v>
      </c>
      <c r="BH107" s="30">
        <v>2</v>
      </c>
      <c r="BI107" s="30">
        <v>2</v>
      </c>
      <c r="BJ107" s="30">
        <v>2</v>
      </c>
      <c r="BK107" s="30">
        <v>2</v>
      </c>
      <c r="BL107" s="30">
        <v>2</v>
      </c>
      <c r="BM107" s="30">
        <v>2</v>
      </c>
      <c r="BN107" s="30">
        <v>2</v>
      </c>
      <c r="BO107" s="30">
        <v>2</v>
      </c>
      <c r="BP107" s="30">
        <v>2</v>
      </c>
      <c r="BQ107" s="30">
        <v>2</v>
      </c>
      <c r="BR107" s="30">
        <v>2</v>
      </c>
      <c r="BS107" s="30">
        <v>2</v>
      </c>
      <c r="BT107" s="30">
        <v>2</v>
      </c>
      <c r="BU107" s="30"/>
      <c r="BV107" s="30" t="s">
        <v>244</v>
      </c>
      <c r="BW107" s="31">
        <v>0.6875</v>
      </c>
      <c r="BX107" s="31">
        <v>0.69444444444444453</v>
      </c>
      <c r="BY107" s="30"/>
      <c r="BZ107" s="30">
        <v>2</v>
      </c>
      <c r="CA107" s="30">
        <v>2</v>
      </c>
      <c r="CB107" s="30">
        <v>2</v>
      </c>
      <c r="CC107" s="30">
        <v>2</v>
      </c>
      <c r="CD107" s="30" t="s">
        <v>260</v>
      </c>
      <c r="CE107" s="30" t="s">
        <v>244</v>
      </c>
      <c r="CF107" s="30">
        <v>15</v>
      </c>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row>
    <row r="108" spans="1:219" ht="12.75" customHeight="1" x14ac:dyDescent="0.25">
      <c r="A108" s="30">
        <v>13</v>
      </c>
      <c r="B108" s="44" t="s">
        <v>378</v>
      </c>
      <c r="C108" s="30"/>
      <c r="D108" s="30" t="s">
        <v>211</v>
      </c>
      <c r="E108" s="30" t="s">
        <v>212</v>
      </c>
      <c r="F108" s="32">
        <v>43284</v>
      </c>
      <c r="G108" s="30" t="s">
        <v>213</v>
      </c>
      <c r="H108" s="30" t="s">
        <v>233</v>
      </c>
      <c r="I108" s="30" t="s">
        <v>568</v>
      </c>
      <c r="J108" s="30"/>
      <c r="K108" s="30"/>
      <c r="L108" s="30"/>
      <c r="M108" s="30"/>
      <c r="N108" s="30"/>
      <c r="O108" s="30"/>
      <c r="P108" s="34" t="s">
        <v>949</v>
      </c>
      <c r="Q108" s="36" t="s">
        <v>950</v>
      </c>
      <c r="R108" s="36" t="s">
        <v>951</v>
      </c>
      <c r="S108" s="30" t="s">
        <v>952</v>
      </c>
      <c r="T108" s="36">
        <v>9265436840</v>
      </c>
      <c r="U108" s="30" t="s">
        <v>953</v>
      </c>
      <c r="V108" s="47" t="s">
        <v>221</v>
      </c>
      <c r="W108" s="47" t="s">
        <v>221</v>
      </c>
      <c r="X108" s="47" t="s">
        <v>221</v>
      </c>
      <c r="Y108" s="47" t="s">
        <v>221</v>
      </c>
      <c r="Z108" s="47" t="s">
        <v>221</v>
      </c>
      <c r="AA108" s="30" t="s">
        <v>954</v>
      </c>
      <c r="AB108" s="30">
        <v>9272410090</v>
      </c>
      <c r="AC108" s="36" t="s">
        <v>223</v>
      </c>
      <c r="AD108" s="47" t="s">
        <v>241</v>
      </c>
      <c r="AE108" s="30"/>
      <c r="AF108" s="30"/>
      <c r="AG108" s="30"/>
      <c r="AH108" s="30"/>
      <c r="AI108" s="30"/>
      <c r="AJ108" s="30"/>
      <c r="AK108" s="30"/>
      <c r="AL108" s="30"/>
      <c r="AM108" s="30"/>
      <c r="AN108" s="30" t="s">
        <v>228</v>
      </c>
      <c r="AO108" s="30" t="s">
        <v>228</v>
      </c>
      <c r="AP108" s="30" t="s">
        <v>281</v>
      </c>
      <c r="AQ108" s="30" t="s">
        <v>282</v>
      </c>
      <c r="AR108" s="30"/>
      <c r="AS108" s="30"/>
      <c r="AT108" s="30"/>
      <c r="AU108" s="30"/>
      <c r="AV108" s="30"/>
      <c r="AW108" s="30"/>
      <c r="AX108" s="30"/>
      <c r="AY108" s="30"/>
      <c r="AZ108" s="30"/>
      <c r="BA108" s="31"/>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row>
    <row r="109" spans="1:219" ht="12.75" customHeight="1" x14ac:dyDescent="0.25">
      <c r="A109" s="30">
        <v>14</v>
      </c>
      <c r="B109" s="44" t="s">
        <v>378</v>
      </c>
      <c r="C109" s="30"/>
      <c r="D109" s="30" t="s">
        <v>211</v>
      </c>
      <c r="E109" s="30" t="s">
        <v>212</v>
      </c>
      <c r="F109" s="32">
        <v>43284</v>
      </c>
      <c r="G109" s="30" t="s">
        <v>213</v>
      </c>
      <c r="H109" s="30"/>
      <c r="I109" s="30"/>
      <c r="J109" s="30"/>
      <c r="K109" s="30"/>
      <c r="L109" s="30"/>
      <c r="M109" s="30"/>
      <c r="N109" s="30"/>
      <c r="O109" s="30"/>
      <c r="P109" s="34"/>
      <c r="Q109" s="36" t="s">
        <v>955</v>
      </c>
      <c r="R109" s="36" t="s">
        <v>956</v>
      </c>
      <c r="S109" s="30" t="s">
        <v>957</v>
      </c>
      <c r="T109" s="30">
        <v>917831682</v>
      </c>
      <c r="U109" s="30" t="s">
        <v>958</v>
      </c>
      <c r="V109" s="47" t="s">
        <v>221</v>
      </c>
      <c r="W109" s="47" t="s">
        <v>221</v>
      </c>
      <c r="X109" s="47" t="s">
        <v>221</v>
      </c>
      <c r="Y109" s="47" t="s">
        <v>221</v>
      </c>
      <c r="Z109" s="47" t="s">
        <v>221</v>
      </c>
      <c r="AA109" s="30" t="s">
        <v>959</v>
      </c>
      <c r="AB109" s="30">
        <v>9550473166</v>
      </c>
      <c r="AC109" s="36" t="s">
        <v>223</v>
      </c>
      <c r="AD109" s="47" t="s">
        <v>224</v>
      </c>
      <c r="AE109" s="30"/>
      <c r="AF109" s="30"/>
      <c r="AG109" s="30"/>
      <c r="AH109" s="30"/>
      <c r="AI109" s="30"/>
      <c r="AJ109" s="30"/>
      <c r="AK109" s="30"/>
      <c r="AL109" s="30"/>
      <c r="AM109" s="30"/>
      <c r="AN109" s="30" t="s">
        <v>228</v>
      </c>
      <c r="AO109" s="30" t="s">
        <v>228</v>
      </c>
      <c r="AP109" s="30" t="s">
        <v>229</v>
      </c>
      <c r="AQ109" s="30" t="s">
        <v>229</v>
      </c>
      <c r="AR109" s="30"/>
      <c r="AS109" s="30" t="s">
        <v>960</v>
      </c>
      <c r="AT109" s="30">
        <v>249415</v>
      </c>
      <c r="AU109" s="30" t="s">
        <v>231</v>
      </c>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row>
    <row r="110" spans="1:219" ht="12.75" customHeight="1" x14ac:dyDescent="0.25">
      <c r="A110" s="30">
        <v>15</v>
      </c>
      <c r="B110" s="44" t="s">
        <v>378</v>
      </c>
      <c r="C110" s="30"/>
      <c r="D110" s="30" t="s">
        <v>211</v>
      </c>
      <c r="E110" s="30" t="s">
        <v>212</v>
      </c>
      <c r="F110" s="32">
        <v>43284</v>
      </c>
      <c r="G110" s="30" t="s">
        <v>245</v>
      </c>
      <c r="H110" s="30" t="s">
        <v>246</v>
      </c>
      <c r="I110" s="30" t="s">
        <v>247</v>
      </c>
      <c r="J110" s="30" t="s">
        <v>306</v>
      </c>
      <c r="K110" s="30" t="s">
        <v>307</v>
      </c>
      <c r="L110" s="30" t="s">
        <v>250</v>
      </c>
      <c r="M110" s="32">
        <v>43284</v>
      </c>
      <c r="N110" s="32">
        <v>43304</v>
      </c>
      <c r="O110" s="30" t="s">
        <v>232</v>
      </c>
      <c r="P110" s="34" t="s">
        <v>961</v>
      </c>
      <c r="Q110" s="36" t="s">
        <v>962</v>
      </c>
      <c r="R110" s="36" t="s">
        <v>963</v>
      </c>
      <c r="S110" s="30"/>
      <c r="T110" s="36">
        <v>9289067988</v>
      </c>
      <c r="U110" s="30" t="s">
        <v>964</v>
      </c>
      <c r="V110" s="47" t="s">
        <v>221</v>
      </c>
      <c r="W110" s="47" t="s">
        <v>221</v>
      </c>
      <c r="X110" s="47" t="s">
        <v>221</v>
      </c>
      <c r="Y110" s="47" t="s">
        <v>221</v>
      </c>
      <c r="Z110" s="47" t="s">
        <v>221</v>
      </c>
      <c r="AA110" s="30" t="s">
        <v>965</v>
      </c>
      <c r="AB110" s="30" t="s">
        <v>966</v>
      </c>
      <c r="AC110" s="36" t="s">
        <v>314</v>
      </c>
      <c r="AD110" s="47" t="s">
        <v>241</v>
      </c>
      <c r="AE110" s="30"/>
      <c r="AF110" s="30"/>
      <c r="AG110" s="30"/>
      <c r="AH110" s="30"/>
      <c r="AI110" s="30"/>
      <c r="AJ110" s="30"/>
      <c r="AK110" s="30"/>
      <c r="AL110" s="30"/>
      <c r="AM110" s="30"/>
      <c r="AN110" s="30" t="s">
        <v>228</v>
      </c>
      <c r="AO110" s="30" t="s">
        <v>228</v>
      </c>
      <c r="AP110" s="30" t="s">
        <v>229</v>
      </c>
      <c r="AQ110" s="30" t="s">
        <v>229</v>
      </c>
      <c r="AR110" s="30"/>
      <c r="AS110" s="30" t="s">
        <v>967</v>
      </c>
      <c r="AT110" s="30">
        <v>252936</v>
      </c>
      <c r="AU110" s="30" t="s">
        <v>231</v>
      </c>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row>
    <row r="111" spans="1:219" ht="12.75" customHeight="1" x14ac:dyDescent="0.25">
      <c r="A111" s="30">
        <v>16</v>
      </c>
      <c r="B111" s="44" t="s">
        <v>378</v>
      </c>
      <c r="C111" s="30"/>
      <c r="D111" s="30" t="s">
        <v>211</v>
      </c>
      <c r="E111" s="30" t="s">
        <v>212</v>
      </c>
      <c r="F111" s="32">
        <v>43284</v>
      </c>
      <c r="G111" s="30" t="s">
        <v>213</v>
      </c>
      <c r="H111" s="30" t="s">
        <v>233</v>
      </c>
      <c r="I111" s="30" t="s">
        <v>234</v>
      </c>
      <c r="J111" s="30"/>
      <c r="K111" s="30"/>
      <c r="L111" s="30"/>
      <c r="M111" s="30"/>
      <c r="N111" s="30"/>
      <c r="O111" s="30"/>
      <c r="P111" s="34" t="s">
        <v>968</v>
      </c>
      <c r="Q111" s="36" t="s">
        <v>969</v>
      </c>
      <c r="R111" s="36" t="s">
        <v>970</v>
      </c>
      <c r="S111" s="30" t="s">
        <v>971</v>
      </c>
      <c r="T111" s="36">
        <v>9996764648</v>
      </c>
      <c r="U111" s="36" t="s">
        <v>972</v>
      </c>
      <c r="V111" s="47" t="s">
        <v>221</v>
      </c>
      <c r="W111" s="47" t="s">
        <v>221</v>
      </c>
      <c r="X111" s="47" t="s">
        <v>221</v>
      </c>
      <c r="Y111" s="47" t="s">
        <v>221</v>
      </c>
      <c r="Z111" s="47" t="s">
        <v>221</v>
      </c>
      <c r="AA111" s="47" t="s">
        <v>347</v>
      </c>
      <c r="AB111" s="30">
        <v>9074569276</v>
      </c>
      <c r="AC111" s="36" t="s">
        <v>223</v>
      </c>
      <c r="AD111" s="47" t="s">
        <v>333</v>
      </c>
      <c r="AE111" s="30" t="s">
        <v>973</v>
      </c>
      <c r="AF111" s="30" t="s">
        <v>226</v>
      </c>
      <c r="AG111" s="30" t="s">
        <v>226</v>
      </c>
      <c r="AH111" s="30" t="s">
        <v>226</v>
      </c>
      <c r="AI111" s="30">
        <f>14+24+17+5</f>
        <v>60</v>
      </c>
      <c r="AJ111" s="30" t="s">
        <v>227</v>
      </c>
      <c r="AK111" s="30">
        <v>1</v>
      </c>
      <c r="AL111" s="30">
        <v>14</v>
      </c>
      <c r="AM111" s="30">
        <v>24</v>
      </c>
      <c r="AN111" s="30" t="s">
        <v>432</v>
      </c>
      <c r="AO111" s="30" t="s">
        <v>432</v>
      </c>
      <c r="AP111" s="30" t="s">
        <v>434</v>
      </c>
      <c r="AQ111" s="30" t="s">
        <v>435</v>
      </c>
      <c r="AR111" s="30" t="s">
        <v>436</v>
      </c>
      <c r="AS111" s="30"/>
      <c r="AT111" s="30"/>
      <c r="AU111" s="30"/>
      <c r="AV111" s="30"/>
      <c r="AW111" s="30"/>
      <c r="AX111" s="30"/>
      <c r="AY111" s="30"/>
      <c r="AZ111" s="30"/>
      <c r="BA111" s="30"/>
      <c r="BB111" s="30" t="s">
        <v>755</v>
      </c>
      <c r="BC111" s="31">
        <v>0.5083333333333333</v>
      </c>
      <c r="BD111" s="31">
        <v>0.5229166666666667</v>
      </c>
      <c r="BE111" s="30"/>
      <c r="BF111" s="30">
        <v>2</v>
      </c>
      <c r="BG111" s="30">
        <v>2</v>
      </c>
      <c r="BH111" s="30">
        <v>2</v>
      </c>
      <c r="BI111" s="30">
        <v>2</v>
      </c>
      <c r="BJ111" s="30">
        <v>2</v>
      </c>
      <c r="BK111" s="30">
        <v>2</v>
      </c>
      <c r="BL111" s="30">
        <v>2</v>
      </c>
      <c r="BM111" s="30">
        <v>2</v>
      </c>
      <c r="BN111" s="30">
        <v>2</v>
      </c>
      <c r="BO111" s="30">
        <v>2</v>
      </c>
      <c r="BP111" s="30">
        <v>2</v>
      </c>
      <c r="BQ111" s="30">
        <v>2</v>
      </c>
      <c r="BR111" s="30">
        <v>2</v>
      </c>
      <c r="BS111" s="30">
        <v>2</v>
      </c>
      <c r="BT111" s="30">
        <v>2</v>
      </c>
      <c r="BU111" s="30"/>
      <c r="BV111" s="30"/>
      <c r="BW111" s="31"/>
      <c r="BX111" s="31"/>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row>
    <row r="112" spans="1:219" ht="12.75" customHeight="1" x14ac:dyDescent="0.25">
      <c r="A112" s="30">
        <v>17</v>
      </c>
      <c r="B112" s="44" t="s">
        <v>378</v>
      </c>
      <c r="C112" s="30"/>
      <c r="D112" s="30" t="s">
        <v>211</v>
      </c>
      <c r="E112" s="30" t="s">
        <v>212</v>
      </c>
      <c r="F112" s="32">
        <v>43284</v>
      </c>
      <c r="G112" s="30" t="s">
        <v>357</v>
      </c>
      <c r="H112" s="30" t="s">
        <v>358</v>
      </c>
      <c r="I112" s="30" t="s">
        <v>359</v>
      </c>
      <c r="J112" s="30" t="s">
        <v>438</v>
      </c>
      <c r="K112" s="30" t="s">
        <v>249</v>
      </c>
      <c r="L112" s="30" t="s">
        <v>250</v>
      </c>
      <c r="M112" s="30"/>
      <c r="N112" s="30"/>
      <c r="O112" s="30"/>
      <c r="P112" s="34" t="s">
        <v>974</v>
      </c>
      <c r="Q112" s="36" t="s">
        <v>798</v>
      </c>
      <c r="R112" s="36" t="s">
        <v>975</v>
      </c>
      <c r="S112" s="30" t="s">
        <v>976</v>
      </c>
      <c r="T112" s="36">
        <v>9755366742</v>
      </c>
      <c r="U112" s="36" t="s">
        <v>977</v>
      </c>
      <c r="V112" s="47" t="s">
        <v>221</v>
      </c>
      <c r="W112" s="47" t="s">
        <v>221</v>
      </c>
      <c r="X112" s="47" t="s">
        <v>221</v>
      </c>
      <c r="Y112" s="47" t="s">
        <v>221</v>
      </c>
      <c r="Z112" s="47" t="s">
        <v>221</v>
      </c>
      <c r="AA112" s="47" t="s">
        <v>978</v>
      </c>
      <c r="AB112" s="30">
        <v>9357829240</v>
      </c>
      <c r="AC112" s="36" t="s">
        <v>314</v>
      </c>
      <c r="AD112" s="47" t="s">
        <v>224</v>
      </c>
      <c r="AE112" s="30" t="s">
        <v>979</v>
      </c>
      <c r="AF112" s="30" t="s">
        <v>226</v>
      </c>
      <c r="AG112" s="30" t="s">
        <v>226</v>
      </c>
      <c r="AH112" s="30" t="s">
        <v>221</v>
      </c>
      <c r="AI112" s="30">
        <f>2+6+3+1+6+37</f>
        <v>55</v>
      </c>
      <c r="AJ112" s="30" t="s">
        <v>227</v>
      </c>
      <c r="AK112" s="30">
        <v>1</v>
      </c>
      <c r="AL112" s="30">
        <v>2</v>
      </c>
      <c r="AM112" s="30">
        <v>6</v>
      </c>
      <c r="AN112" s="30" t="s">
        <v>432</v>
      </c>
      <c r="AO112" s="30" t="s">
        <v>432</v>
      </c>
      <c r="AP112" s="30" t="s">
        <v>434</v>
      </c>
      <c r="AQ112" s="30" t="s">
        <v>435</v>
      </c>
      <c r="AR112" s="30" t="s">
        <v>436</v>
      </c>
      <c r="AS112" s="30"/>
      <c r="AT112" s="30"/>
      <c r="AU112" s="30"/>
      <c r="AV112" s="30"/>
      <c r="AW112" s="30"/>
      <c r="AX112" s="30"/>
      <c r="AY112" s="30"/>
      <c r="AZ112" s="30"/>
      <c r="BA112" s="30"/>
      <c r="BB112" s="30" t="s">
        <v>755</v>
      </c>
      <c r="BC112" s="31">
        <v>0.52361111111111114</v>
      </c>
      <c r="BD112" s="31">
        <v>0.52916666666666667</v>
      </c>
      <c r="BE112" s="30"/>
      <c r="BF112" s="30">
        <v>2</v>
      </c>
      <c r="BG112" s="30">
        <v>2</v>
      </c>
      <c r="BH112" s="30">
        <v>2</v>
      </c>
      <c r="BI112" s="30">
        <v>2</v>
      </c>
      <c r="BJ112" s="30">
        <v>2</v>
      </c>
      <c r="BK112" s="30">
        <v>2</v>
      </c>
      <c r="BL112" s="30">
        <v>2</v>
      </c>
      <c r="BM112" s="30">
        <v>2</v>
      </c>
      <c r="BN112" s="30">
        <v>2</v>
      </c>
      <c r="BO112" s="30">
        <v>2</v>
      </c>
      <c r="BP112" s="30">
        <v>2</v>
      </c>
      <c r="BQ112" s="30">
        <v>2</v>
      </c>
      <c r="BR112" s="30">
        <v>2</v>
      </c>
      <c r="BS112" s="30">
        <v>2</v>
      </c>
      <c r="BT112" s="30">
        <v>2</v>
      </c>
      <c r="BU112" s="30"/>
      <c r="BV112" s="30" t="s">
        <v>270</v>
      </c>
      <c r="BW112" s="31">
        <v>0.70833333333333337</v>
      </c>
      <c r="BX112" s="31">
        <v>0.71527777777777779</v>
      </c>
      <c r="BY112" s="30"/>
      <c r="BZ112" s="30">
        <v>2</v>
      </c>
      <c r="CA112" s="30">
        <v>2</v>
      </c>
      <c r="CB112" s="30">
        <v>2</v>
      </c>
      <c r="CC112" s="30">
        <v>2</v>
      </c>
      <c r="CD112" s="30" t="s">
        <v>260</v>
      </c>
      <c r="CE112" s="30" t="s">
        <v>270</v>
      </c>
      <c r="CF112" s="30">
        <v>15</v>
      </c>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row>
    <row r="113" spans="1:219" ht="12.75" customHeight="1" x14ac:dyDescent="0.25">
      <c r="A113" s="30">
        <v>18</v>
      </c>
      <c r="B113" s="44" t="s">
        <v>378</v>
      </c>
      <c r="C113" s="30"/>
      <c r="D113" s="30" t="s">
        <v>211</v>
      </c>
      <c r="E113" s="30" t="s">
        <v>212</v>
      </c>
      <c r="F113" s="32">
        <v>43284</v>
      </c>
      <c r="G113" s="30" t="s">
        <v>357</v>
      </c>
      <c r="H113" s="30" t="s">
        <v>358</v>
      </c>
      <c r="I113" s="30" t="s">
        <v>359</v>
      </c>
      <c r="J113" s="30" t="s">
        <v>306</v>
      </c>
      <c r="K113" s="30" t="s">
        <v>307</v>
      </c>
      <c r="L113" s="30" t="s">
        <v>250</v>
      </c>
      <c r="M113" s="30"/>
      <c r="N113" s="30"/>
      <c r="O113" s="30"/>
      <c r="P113" s="34" t="s">
        <v>270</v>
      </c>
      <c r="Q113" s="36" t="s">
        <v>980</v>
      </c>
      <c r="R113" s="36" t="s">
        <v>981</v>
      </c>
      <c r="S113" s="30" t="s">
        <v>982</v>
      </c>
      <c r="T113" s="36">
        <v>9151158395</v>
      </c>
      <c r="U113" s="36" t="s">
        <v>983</v>
      </c>
      <c r="V113" s="47" t="s">
        <v>221</v>
      </c>
      <c r="W113" s="47" t="s">
        <v>221</v>
      </c>
      <c r="X113" s="47" t="s">
        <v>221</v>
      </c>
      <c r="Y113" s="47" t="s">
        <v>221</v>
      </c>
      <c r="Z113" s="47" t="s">
        <v>221</v>
      </c>
      <c r="AA113" s="47" t="s">
        <v>984</v>
      </c>
      <c r="AB113" s="30">
        <v>9294527587</v>
      </c>
      <c r="AC113" s="36" t="s">
        <v>314</v>
      </c>
      <c r="AD113" s="47" t="s">
        <v>241</v>
      </c>
      <c r="AE113" s="30"/>
      <c r="AF113" s="30"/>
      <c r="AG113" s="30"/>
      <c r="AH113" s="30"/>
      <c r="AI113" s="30"/>
      <c r="AJ113" s="30"/>
      <c r="AK113" s="30"/>
      <c r="AL113" s="30"/>
      <c r="AM113" s="30"/>
      <c r="AN113" s="30" t="s">
        <v>432</v>
      </c>
      <c r="AO113" s="30" t="s">
        <v>432</v>
      </c>
      <c r="AP113" s="30" t="s">
        <v>434</v>
      </c>
      <c r="AQ113" s="30" t="s">
        <v>435</v>
      </c>
      <c r="AR113" s="30" t="s">
        <v>436</v>
      </c>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row>
    <row r="114" spans="1:219" ht="12.75" customHeight="1" x14ac:dyDescent="0.25">
      <c r="A114" s="30">
        <v>19</v>
      </c>
      <c r="B114" s="44" t="s">
        <v>378</v>
      </c>
      <c r="C114" s="30"/>
      <c r="D114" s="30" t="s">
        <v>211</v>
      </c>
      <c r="E114" s="30" t="s">
        <v>212</v>
      </c>
      <c r="F114" s="32">
        <v>43284</v>
      </c>
      <c r="G114" s="30" t="s">
        <v>213</v>
      </c>
      <c r="H114" s="30"/>
      <c r="I114" s="30" t="s">
        <v>783</v>
      </c>
      <c r="J114" s="30"/>
      <c r="K114" s="30"/>
      <c r="L114" s="30"/>
      <c r="M114" s="30"/>
      <c r="N114" s="30"/>
      <c r="O114" s="30"/>
      <c r="P114" s="34" t="s">
        <v>985</v>
      </c>
      <c r="Q114" s="36" t="s">
        <v>986</v>
      </c>
      <c r="R114" s="36" t="s">
        <v>724</v>
      </c>
      <c r="S114" s="30" t="s">
        <v>987</v>
      </c>
      <c r="T114" s="36">
        <v>9951031054</v>
      </c>
      <c r="U114" s="36" t="s">
        <v>988</v>
      </c>
      <c r="V114" s="47" t="s">
        <v>221</v>
      </c>
      <c r="W114" s="47" t="s">
        <v>221</v>
      </c>
      <c r="X114" s="47" t="s">
        <v>221</v>
      </c>
      <c r="Y114" s="47" t="s">
        <v>221</v>
      </c>
      <c r="Z114" s="47" t="s">
        <v>221</v>
      </c>
      <c r="AA114" s="30"/>
      <c r="AB114" s="30"/>
      <c r="AC114" s="36" t="s">
        <v>223</v>
      </c>
      <c r="AD114" s="47" t="s">
        <v>333</v>
      </c>
      <c r="AE114" s="30"/>
      <c r="AF114" s="30"/>
      <c r="AG114" s="30"/>
      <c r="AH114" s="30"/>
      <c r="AI114" s="30"/>
      <c r="AJ114" s="30"/>
      <c r="AK114" s="30"/>
      <c r="AL114" s="30"/>
      <c r="AM114" s="30"/>
      <c r="AN114" s="30" t="s">
        <v>228</v>
      </c>
      <c r="AO114" s="30" t="s">
        <v>228</v>
      </c>
      <c r="AP114" s="30" t="s">
        <v>989</v>
      </c>
      <c r="AQ114" s="30" t="s">
        <v>734</v>
      </c>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row>
    <row r="115" spans="1:219" ht="12.75" customHeight="1" x14ac:dyDescent="0.25">
      <c r="A115" s="30">
        <v>20</v>
      </c>
      <c r="B115" s="44" t="s">
        <v>378</v>
      </c>
      <c r="C115" s="30"/>
      <c r="D115" s="30" t="s">
        <v>211</v>
      </c>
      <c r="E115" s="30" t="s">
        <v>212</v>
      </c>
      <c r="F115" s="32">
        <v>43284</v>
      </c>
      <c r="G115" s="30" t="s">
        <v>213</v>
      </c>
      <c r="H115" s="30" t="s">
        <v>233</v>
      </c>
      <c r="I115" s="30" t="s">
        <v>858</v>
      </c>
      <c r="J115" s="30"/>
      <c r="K115" s="30"/>
      <c r="L115" s="30"/>
      <c r="M115" s="30"/>
      <c r="N115" s="30"/>
      <c r="O115" s="30"/>
      <c r="P115" s="34" t="s">
        <v>990</v>
      </c>
      <c r="Q115" s="36" t="s">
        <v>273</v>
      </c>
      <c r="R115" s="36" t="s">
        <v>991</v>
      </c>
      <c r="S115" s="30" t="s">
        <v>575</v>
      </c>
      <c r="T115" s="36">
        <v>9422661230</v>
      </c>
      <c r="U115" s="30" t="s">
        <v>992</v>
      </c>
      <c r="V115" s="47" t="s">
        <v>221</v>
      </c>
      <c r="W115" s="47" t="s">
        <v>221</v>
      </c>
      <c r="X115" s="47" t="s">
        <v>221</v>
      </c>
      <c r="Y115" s="47" t="s">
        <v>221</v>
      </c>
      <c r="Z115" s="47" t="s">
        <v>221</v>
      </c>
      <c r="AA115" s="30" t="s">
        <v>993</v>
      </c>
      <c r="AB115" s="30">
        <v>9984982168</v>
      </c>
      <c r="AC115" s="36" t="s">
        <v>223</v>
      </c>
      <c r="AD115" s="47" t="s">
        <v>224</v>
      </c>
      <c r="AE115" s="30" t="s">
        <v>994</v>
      </c>
      <c r="AF115" s="30" t="s">
        <v>226</v>
      </c>
      <c r="AG115" s="30" t="s">
        <v>280</v>
      </c>
      <c r="AH115" s="30" t="s">
        <v>226</v>
      </c>
      <c r="AI115" s="30">
        <f>6+5+5+12+12+12+12+8+4+12+9+12+8</f>
        <v>117</v>
      </c>
      <c r="AJ115" s="30" t="s">
        <v>227</v>
      </c>
      <c r="AK115" s="30">
        <v>2</v>
      </c>
      <c r="AL115" s="30">
        <v>8</v>
      </c>
      <c r="AM115" s="30">
        <v>12</v>
      </c>
      <c r="AN115" s="30" t="s">
        <v>228</v>
      </c>
      <c r="AO115" s="30" t="s">
        <v>228</v>
      </c>
      <c r="AP115" s="30" t="s">
        <v>281</v>
      </c>
      <c r="AQ115" s="30" t="s">
        <v>282</v>
      </c>
      <c r="AR115" s="30"/>
      <c r="AS115" s="30"/>
      <c r="AT115" s="30"/>
      <c r="AU115" s="30"/>
      <c r="AV115" s="30"/>
      <c r="AW115" s="30"/>
      <c r="AX115" s="30"/>
      <c r="AY115" s="30"/>
      <c r="AZ115" s="30"/>
      <c r="BA115" s="31">
        <v>0.60416666666666663</v>
      </c>
      <c r="BB115" s="30" t="s">
        <v>492</v>
      </c>
      <c r="BC115" s="31">
        <v>0.70972222222222225</v>
      </c>
      <c r="BD115" s="31">
        <v>0.72916666666666663</v>
      </c>
      <c r="BE115" s="30"/>
      <c r="BF115" s="30">
        <v>2</v>
      </c>
      <c r="BG115" s="30">
        <v>2</v>
      </c>
      <c r="BH115" s="30">
        <v>2</v>
      </c>
      <c r="BI115" s="30">
        <v>2</v>
      </c>
      <c r="BJ115" s="30">
        <v>2</v>
      </c>
      <c r="BK115" s="30">
        <v>2</v>
      </c>
      <c r="BL115" s="30">
        <v>2</v>
      </c>
      <c r="BM115" s="30">
        <v>2</v>
      </c>
      <c r="BN115" s="30">
        <v>2</v>
      </c>
      <c r="BO115" s="30">
        <v>2</v>
      </c>
      <c r="BP115" s="30">
        <v>2</v>
      </c>
      <c r="BQ115" s="30">
        <v>2</v>
      </c>
      <c r="BR115" s="30">
        <v>2</v>
      </c>
      <c r="BS115" s="30">
        <v>2</v>
      </c>
      <c r="BT115" s="30">
        <v>2</v>
      </c>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row>
    <row r="116" spans="1:219" ht="12.75" customHeight="1" x14ac:dyDescent="0.25">
      <c r="A116" s="30">
        <v>21</v>
      </c>
      <c r="B116" s="44" t="s">
        <v>378</v>
      </c>
      <c r="C116" s="30"/>
      <c r="D116" s="30" t="s">
        <v>211</v>
      </c>
      <c r="E116" s="30" t="s">
        <v>212</v>
      </c>
      <c r="F116" s="32">
        <v>43284</v>
      </c>
      <c r="G116" s="30" t="s">
        <v>213</v>
      </c>
      <c r="H116" s="30"/>
      <c r="I116" s="30" t="s">
        <v>783</v>
      </c>
      <c r="J116" s="30"/>
      <c r="K116" s="30"/>
      <c r="L116" s="30"/>
      <c r="M116" s="30"/>
      <c r="N116" s="30"/>
      <c r="O116" s="30"/>
      <c r="P116" s="34" t="s">
        <v>995</v>
      </c>
      <c r="Q116" s="36" t="s">
        <v>996</v>
      </c>
      <c r="R116" s="36" t="s">
        <v>997</v>
      </c>
      <c r="S116" s="30" t="s">
        <v>998</v>
      </c>
      <c r="T116" s="36">
        <v>9453512653</v>
      </c>
      <c r="U116" s="36" t="s">
        <v>999</v>
      </c>
      <c r="V116" s="47" t="s">
        <v>221</v>
      </c>
      <c r="W116" s="47" t="s">
        <v>221</v>
      </c>
      <c r="X116" s="47" t="s">
        <v>221</v>
      </c>
      <c r="Y116" s="47" t="s">
        <v>221</v>
      </c>
      <c r="Z116" s="47" t="s">
        <v>221</v>
      </c>
      <c r="AA116" s="30" t="s">
        <v>1000</v>
      </c>
      <c r="AB116" s="30">
        <v>9453512652</v>
      </c>
      <c r="AC116" s="30" t="s">
        <v>1001</v>
      </c>
      <c r="AD116" s="47" t="s">
        <v>241</v>
      </c>
      <c r="AE116" s="30"/>
      <c r="AF116" s="30"/>
      <c r="AG116" s="30"/>
      <c r="AH116" s="30"/>
      <c r="AI116" s="30"/>
      <c r="AJ116" s="30"/>
      <c r="AK116" s="30"/>
      <c r="AL116" s="30"/>
      <c r="AM116" s="30"/>
      <c r="AN116" s="30" t="s">
        <v>228</v>
      </c>
      <c r="AO116" s="30" t="s">
        <v>228</v>
      </c>
      <c r="AP116" s="30" t="s">
        <v>229</v>
      </c>
      <c r="AQ116" s="30" t="s">
        <v>229</v>
      </c>
      <c r="AR116" s="30"/>
      <c r="AS116" s="30" t="s">
        <v>1002</v>
      </c>
      <c r="AT116" s="30">
        <v>210482</v>
      </c>
      <c r="AU116" s="30" t="s">
        <v>231</v>
      </c>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row>
    <row r="117" spans="1:219" ht="12.75" customHeight="1" x14ac:dyDescent="0.25">
      <c r="A117" s="30">
        <v>22</v>
      </c>
      <c r="B117" s="44" t="s">
        <v>378</v>
      </c>
      <c r="C117" s="30"/>
      <c r="D117" s="30" t="s">
        <v>211</v>
      </c>
      <c r="E117" s="30" t="s">
        <v>212</v>
      </c>
      <c r="F117" s="32">
        <v>43284</v>
      </c>
      <c r="G117" s="30" t="s">
        <v>213</v>
      </c>
      <c r="H117" s="30"/>
      <c r="I117" s="30" t="s">
        <v>783</v>
      </c>
      <c r="J117" s="30"/>
      <c r="K117" s="30"/>
      <c r="L117" s="30"/>
      <c r="M117" s="30"/>
      <c r="N117" s="30"/>
      <c r="O117" s="30"/>
      <c r="P117" s="34" t="s">
        <v>995</v>
      </c>
      <c r="Q117" s="36" t="s">
        <v>1003</v>
      </c>
      <c r="R117" s="36" t="s">
        <v>1004</v>
      </c>
      <c r="S117" s="30" t="s">
        <v>1005</v>
      </c>
      <c r="T117" s="36">
        <v>9068469660</v>
      </c>
      <c r="U117" s="30" t="s">
        <v>1006</v>
      </c>
      <c r="V117" s="47" t="s">
        <v>221</v>
      </c>
      <c r="W117" s="47" t="s">
        <v>221</v>
      </c>
      <c r="X117" s="47" t="s">
        <v>221</v>
      </c>
      <c r="Y117" s="47" t="s">
        <v>221</v>
      </c>
      <c r="Z117" s="47" t="s">
        <v>221</v>
      </c>
      <c r="AA117" s="30" t="s">
        <v>1007</v>
      </c>
      <c r="AB117" s="30">
        <v>9354188468</v>
      </c>
      <c r="AC117" s="36" t="s">
        <v>223</v>
      </c>
      <c r="AD117" s="47" t="s">
        <v>241</v>
      </c>
      <c r="AE117" s="30"/>
      <c r="AF117" s="30"/>
      <c r="AG117" s="30"/>
      <c r="AH117" s="30"/>
      <c r="AI117" s="30"/>
      <c r="AJ117" s="30"/>
      <c r="AK117" s="30"/>
      <c r="AL117" s="30"/>
      <c r="AM117" s="30"/>
      <c r="AN117" s="30" t="s">
        <v>228</v>
      </c>
      <c r="AO117" s="30" t="s">
        <v>228</v>
      </c>
      <c r="AP117" s="30" t="s">
        <v>598</v>
      </c>
      <c r="AQ117" s="30" t="s">
        <v>1008</v>
      </c>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row>
    <row r="118" spans="1:219" ht="12.75" customHeight="1" x14ac:dyDescent="0.25">
      <c r="A118" s="30">
        <v>23</v>
      </c>
      <c r="B118" s="44" t="s">
        <v>378</v>
      </c>
      <c r="C118" s="30"/>
      <c r="D118" s="30" t="s">
        <v>211</v>
      </c>
      <c r="E118" s="30" t="s">
        <v>212</v>
      </c>
      <c r="F118" s="32">
        <v>43284</v>
      </c>
      <c r="G118" s="30" t="s">
        <v>425</v>
      </c>
      <c r="H118" s="30"/>
      <c r="I118" s="30" t="s">
        <v>1009</v>
      </c>
      <c r="J118" s="30"/>
      <c r="K118" s="30"/>
      <c r="L118" s="30"/>
      <c r="M118" s="30"/>
      <c r="N118" s="30"/>
      <c r="O118" s="30"/>
      <c r="P118" s="34"/>
      <c r="Q118" s="36" t="s">
        <v>1010</v>
      </c>
      <c r="R118" s="36" t="s">
        <v>1011</v>
      </c>
      <c r="S118" s="30" t="s">
        <v>1012</v>
      </c>
      <c r="T118" s="36">
        <v>9667549852</v>
      </c>
      <c r="U118" s="36" t="s">
        <v>1013</v>
      </c>
      <c r="V118" s="47" t="s">
        <v>221</v>
      </c>
      <c r="W118" s="47" t="s">
        <v>221</v>
      </c>
      <c r="X118" s="47" t="s">
        <v>221</v>
      </c>
      <c r="Y118" s="47" t="s">
        <v>221</v>
      </c>
      <c r="Z118" s="47" t="s">
        <v>221</v>
      </c>
      <c r="AA118" s="47" t="s">
        <v>1014</v>
      </c>
      <c r="AB118" s="36">
        <v>9153695159</v>
      </c>
      <c r="AC118" s="36" t="s">
        <v>314</v>
      </c>
      <c r="AD118" s="47" t="s">
        <v>241</v>
      </c>
      <c r="AE118" s="30"/>
      <c r="AF118" s="30"/>
      <c r="AG118" s="30"/>
      <c r="AH118" s="30"/>
      <c r="AI118" s="30"/>
      <c r="AJ118" s="30"/>
      <c r="AK118" s="30"/>
      <c r="AL118" s="30"/>
      <c r="AM118" s="30"/>
      <c r="AN118" s="30" t="s">
        <v>432</v>
      </c>
      <c r="AO118" s="30" t="s">
        <v>432</v>
      </c>
      <c r="AP118" s="30" t="s">
        <v>434</v>
      </c>
      <c r="AQ118" s="30" t="s">
        <v>435</v>
      </c>
      <c r="AR118" s="30" t="s">
        <v>436</v>
      </c>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row>
    <row r="119" spans="1:219" ht="12.75" customHeight="1" x14ac:dyDescent="0.25">
      <c r="A119" s="30">
        <v>24</v>
      </c>
      <c r="B119" s="44" t="s">
        <v>378</v>
      </c>
      <c r="C119" s="30"/>
      <c r="D119" s="30" t="s">
        <v>211</v>
      </c>
      <c r="E119" s="30" t="s">
        <v>212</v>
      </c>
      <c r="F119" s="32">
        <v>43284</v>
      </c>
      <c r="G119" s="30" t="s">
        <v>357</v>
      </c>
      <c r="H119" s="30" t="s">
        <v>358</v>
      </c>
      <c r="I119" s="30" t="s">
        <v>359</v>
      </c>
      <c r="J119" s="30" t="s">
        <v>248</v>
      </c>
      <c r="K119" s="30" t="s">
        <v>554</v>
      </c>
      <c r="L119" s="30" t="s">
        <v>250</v>
      </c>
      <c r="M119" s="30"/>
      <c r="N119" s="30"/>
      <c r="O119" s="30"/>
      <c r="P119" s="34" t="s">
        <v>1015</v>
      </c>
      <c r="Q119" s="36" t="s">
        <v>1016</v>
      </c>
      <c r="R119" s="36" t="s">
        <v>1017</v>
      </c>
      <c r="S119" s="30" t="s">
        <v>1018</v>
      </c>
      <c r="T119" s="36">
        <v>9558449921</v>
      </c>
      <c r="U119" s="36" t="s">
        <v>1019</v>
      </c>
      <c r="V119" s="47" t="s">
        <v>221</v>
      </c>
      <c r="W119" s="47" t="s">
        <v>221</v>
      </c>
      <c r="X119" s="47" t="s">
        <v>221</v>
      </c>
      <c r="Y119" s="47" t="s">
        <v>221</v>
      </c>
      <c r="Z119" s="47" t="s">
        <v>221</v>
      </c>
      <c r="AA119" s="30"/>
      <c r="AB119" s="30"/>
      <c r="AC119" s="36" t="s">
        <v>223</v>
      </c>
      <c r="AD119" s="47" t="s">
        <v>333</v>
      </c>
      <c r="AE119" s="30" t="s">
        <v>1020</v>
      </c>
      <c r="AF119" s="30" t="s">
        <v>226</v>
      </c>
      <c r="AG119" s="30" t="s">
        <v>226</v>
      </c>
      <c r="AH119" s="30" t="s">
        <v>226</v>
      </c>
      <c r="AI119" s="30">
        <f>12+12+2+12+2+11+4</f>
        <v>55</v>
      </c>
      <c r="AJ119" s="30" t="s">
        <v>227</v>
      </c>
      <c r="AK119" s="30">
        <v>1</v>
      </c>
      <c r="AL119" s="30">
        <v>11</v>
      </c>
      <c r="AM119" s="30">
        <v>14</v>
      </c>
      <c r="AN119" s="30" t="s">
        <v>228</v>
      </c>
      <c r="AO119" s="30" t="s">
        <v>228</v>
      </c>
      <c r="AP119" s="30" t="s">
        <v>229</v>
      </c>
      <c r="AQ119" s="30" t="s">
        <v>229</v>
      </c>
      <c r="AR119" s="30"/>
      <c r="AS119" s="30" t="s">
        <v>1021</v>
      </c>
      <c r="AT119" s="30">
        <v>250959</v>
      </c>
      <c r="AU119" s="30" t="s">
        <v>231</v>
      </c>
      <c r="AV119" s="30"/>
      <c r="AW119" s="30"/>
      <c r="AX119" s="30"/>
      <c r="AY119" s="30"/>
      <c r="AZ119" s="30"/>
      <c r="BA119" s="31">
        <v>0.65069444444444446</v>
      </c>
      <c r="BB119" s="30" t="s">
        <v>244</v>
      </c>
      <c r="BC119" s="31">
        <v>0.79166666666666663</v>
      </c>
      <c r="BD119" s="31">
        <v>0.8041666666666667</v>
      </c>
      <c r="BE119" s="30"/>
      <c r="BF119" s="30">
        <v>3</v>
      </c>
      <c r="BG119" s="30">
        <v>3</v>
      </c>
      <c r="BH119" s="30">
        <v>3</v>
      </c>
      <c r="BI119" s="30">
        <v>3</v>
      </c>
      <c r="BJ119" s="30">
        <v>3</v>
      </c>
      <c r="BK119" s="30">
        <v>3</v>
      </c>
      <c r="BL119" s="30">
        <v>3</v>
      </c>
      <c r="BM119" s="30">
        <v>3</v>
      </c>
      <c r="BN119" s="30">
        <v>3</v>
      </c>
      <c r="BO119" s="30">
        <v>3</v>
      </c>
      <c r="BP119" s="30">
        <v>3</v>
      </c>
      <c r="BQ119" s="30">
        <v>3</v>
      </c>
      <c r="BR119" s="30">
        <v>3</v>
      </c>
      <c r="BS119" s="30">
        <v>3</v>
      </c>
      <c r="BT119" s="30">
        <v>3</v>
      </c>
      <c r="BU119" s="30"/>
      <c r="BV119" s="30" t="s">
        <v>244</v>
      </c>
      <c r="BW119" s="31">
        <v>0.80555555555555547</v>
      </c>
      <c r="BX119" s="31">
        <v>0.81666666666666676</v>
      </c>
      <c r="BY119" s="30"/>
      <c r="BZ119" s="30">
        <v>2</v>
      </c>
      <c r="CA119" s="30">
        <v>2</v>
      </c>
      <c r="CB119" s="30">
        <v>2</v>
      </c>
      <c r="CC119" s="30">
        <v>2</v>
      </c>
      <c r="CD119" s="30" t="s">
        <v>260</v>
      </c>
      <c r="CE119" s="30" t="s">
        <v>244</v>
      </c>
      <c r="CF119" s="30">
        <v>15</v>
      </c>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row>
    <row r="120" spans="1:219" ht="12.75" customHeight="1" x14ac:dyDescent="0.25">
      <c r="A120" s="30">
        <v>25</v>
      </c>
      <c r="B120" s="44" t="s">
        <v>378</v>
      </c>
      <c r="C120" s="30"/>
      <c r="D120" s="30" t="s">
        <v>211</v>
      </c>
      <c r="E120" s="30" t="s">
        <v>212</v>
      </c>
      <c r="F120" s="32">
        <v>43284</v>
      </c>
      <c r="G120" s="30" t="s">
        <v>357</v>
      </c>
      <c r="H120" s="30" t="s">
        <v>358</v>
      </c>
      <c r="I120" s="30" t="s">
        <v>359</v>
      </c>
      <c r="J120" s="30" t="s">
        <v>248</v>
      </c>
      <c r="K120" s="30" t="s">
        <v>249</v>
      </c>
      <c r="L120" s="30" t="s">
        <v>250</v>
      </c>
      <c r="M120" s="30"/>
      <c r="N120" s="30"/>
      <c r="O120" s="30"/>
      <c r="P120" s="34" t="s">
        <v>1022</v>
      </c>
      <c r="Q120" s="36" t="s">
        <v>1023</v>
      </c>
      <c r="R120" s="36" t="s">
        <v>1024</v>
      </c>
      <c r="S120" s="30" t="s">
        <v>485</v>
      </c>
      <c r="T120" s="36">
        <v>9982341831</v>
      </c>
      <c r="U120" s="36" t="s">
        <v>1025</v>
      </c>
      <c r="V120" s="47" t="s">
        <v>221</v>
      </c>
      <c r="W120" s="47" t="s">
        <v>221</v>
      </c>
      <c r="X120" s="47" t="s">
        <v>221</v>
      </c>
      <c r="Y120" s="47" t="s">
        <v>221</v>
      </c>
      <c r="Z120" s="47" t="s">
        <v>221</v>
      </c>
      <c r="AA120" s="47" t="s">
        <v>1026</v>
      </c>
      <c r="AB120" s="30">
        <v>9465302294</v>
      </c>
      <c r="AC120" s="36" t="s">
        <v>223</v>
      </c>
      <c r="AD120" s="47" t="s">
        <v>333</v>
      </c>
      <c r="AE120" s="30" t="s">
        <v>1027</v>
      </c>
      <c r="AF120" s="30" t="s">
        <v>226</v>
      </c>
      <c r="AG120" s="30" t="s">
        <v>259</v>
      </c>
      <c r="AH120" s="30" t="s">
        <v>259</v>
      </c>
      <c r="AI120" s="30">
        <f>6+10+17+12</f>
        <v>45</v>
      </c>
      <c r="AJ120" s="30" t="s">
        <v>227</v>
      </c>
      <c r="AK120" s="30">
        <v>1</v>
      </c>
      <c r="AL120" s="30">
        <v>6</v>
      </c>
      <c r="AM120" s="30">
        <v>10</v>
      </c>
      <c r="AN120" s="30" t="s">
        <v>432</v>
      </c>
      <c r="AO120" s="30" t="s">
        <v>432</v>
      </c>
      <c r="AP120" s="30" t="s">
        <v>434</v>
      </c>
      <c r="AQ120" s="30" t="s">
        <v>435</v>
      </c>
      <c r="AR120" s="30" t="s">
        <v>436</v>
      </c>
      <c r="AS120" s="30"/>
      <c r="AT120" s="30"/>
      <c r="AU120" s="30"/>
      <c r="AV120" s="30"/>
      <c r="AW120" s="30"/>
      <c r="AX120" s="30"/>
      <c r="AY120" s="30"/>
      <c r="AZ120" s="30"/>
      <c r="BA120" s="31">
        <v>0.6694444444444444</v>
      </c>
      <c r="BB120" s="30" t="s">
        <v>755</v>
      </c>
      <c r="BC120" s="31">
        <v>0.55625000000000002</v>
      </c>
      <c r="BD120" s="31">
        <v>0.57708333333333328</v>
      </c>
      <c r="BE120" s="30"/>
      <c r="BF120" s="30">
        <v>2</v>
      </c>
      <c r="BG120" s="30">
        <v>2</v>
      </c>
      <c r="BH120" s="30">
        <v>2</v>
      </c>
      <c r="BI120" s="30">
        <v>2</v>
      </c>
      <c r="BJ120" s="30">
        <v>2</v>
      </c>
      <c r="BK120" s="30">
        <v>2</v>
      </c>
      <c r="BL120" s="30">
        <v>2</v>
      </c>
      <c r="BM120" s="30">
        <v>2</v>
      </c>
      <c r="BN120" s="30">
        <v>2</v>
      </c>
      <c r="BO120" s="30">
        <v>2</v>
      </c>
      <c r="BP120" s="30">
        <v>2</v>
      </c>
      <c r="BQ120" s="30">
        <v>2</v>
      </c>
      <c r="BR120" s="30">
        <v>2</v>
      </c>
      <c r="BS120" s="30">
        <v>2</v>
      </c>
      <c r="BT120" s="30">
        <v>2</v>
      </c>
      <c r="BU120" s="30"/>
      <c r="BV120" s="30" t="s">
        <v>270</v>
      </c>
      <c r="BW120" s="31">
        <v>0.68055555555555547</v>
      </c>
      <c r="BX120" s="31">
        <v>0.6875</v>
      </c>
      <c r="BY120" s="30"/>
      <c r="BZ120" s="30">
        <v>2</v>
      </c>
      <c r="CA120" s="30">
        <v>2</v>
      </c>
      <c r="CB120" s="30">
        <v>2</v>
      </c>
      <c r="CC120" s="30">
        <v>2</v>
      </c>
      <c r="CD120" s="30" t="s">
        <v>260</v>
      </c>
      <c r="CE120" s="30" t="s">
        <v>270</v>
      </c>
      <c r="CF120" s="30">
        <v>15</v>
      </c>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row>
    <row r="121" spans="1:219" ht="12.75" customHeight="1" x14ac:dyDescent="0.25">
      <c r="A121" s="30">
        <v>24</v>
      </c>
      <c r="B121" s="44" t="s">
        <v>378</v>
      </c>
      <c r="C121" s="30"/>
      <c r="D121" s="30" t="s">
        <v>211</v>
      </c>
      <c r="E121" s="30" t="s">
        <v>212</v>
      </c>
      <c r="F121" s="32">
        <v>43284</v>
      </c>
      <c r="G121" s="30" t="s">
        <v>213</v>
      </c>
      <c r="H121" s="30" t="s">
        <v>233</v>
      </c>
      <c r="I121" s="30" t="s">
        <v>271</v>
      </c>
      <c r="J121" s="30"/>
      <c r="K121" s="30"/>
      <c r="L121" s="30"/>
      <c r="M121" s="30"/>
      <c r="N121" s="30"/>
      <c r="O121" s="30"/>
      <c r="P121" s="34" t="s">
        <v>1028</v>
      </c>
      <c r="Q121" s="36" t="s">
        <v>1029</v>
      </c>
      <c r="R121" s="36" t="s">
        <v>1030</v>
      </c>
      <c r="S121" s="30" t="s">
        <v>474</v>
      </c>
      <c r="T121" s="36">
        <v>9650694908</v>
      </c>
      <c r="U121" s="36" t="s">
        <v>1031</v>
      </c>
      <c r="V121" s="47" t="s">
        <v>221</v>
      </c>
      <c r="W121" s="47" t="s">
        <v>221</v>
      </c>
      <c r="X121" s="47" t="s">
        <v>221</v>
      </c>
      <c r="Y121" s="47" t="s">
        <v>221</v>
      </c>
      <c r="Z121" s="47" t="s">
        <v>221</v>
      </c>
      <c r="AA121" s="30" t="s">
        <v>221</v>
      </c>
      <c r="AB121" s="30" t="s">
        <v>221</v>
      </c>
      <c r="AC121" s="36" t="s">
        <v>314</v>
      </c>
      <c r="AD121" s="47" t="s">
        <v>241</v>
      </c>
      <c r="AE121" s="30" t="s">
        <v>1032</v>
      </c>
      <c r="AF121" s="30" t="s">
        <v>1033</v>
      </c>
      <c r="AG121" s="30" t="s">
        <v>221</v>
      </c>
      <c r="AH121" s="30" t="s">
        <v>221</v>
      </c>
      <c r="AI121" s="30">
        <v>6</v>
      </c>
      <c r="AJ121" s="30" t="s">
        <v>227</v>
      </c>
      <c r="AK121" s="30">
        <v>1</v>
      </c>
      <c r="AL121" s="30">
        <v>6</v>
      </c>
      <c r="AM121" s="30">
        <v>0</v>
      </c>
      <c r="AN121" s="30" t="s">
        <v>1034</v>
      </c>
      <c r="AO121" s="30" t="s">
        <v>395</v>
      </c>
      <c r="AP121" s="30" t="s">
        <v>989</v>
      </c>
      <c r="AQ121" s="30" t="s">
        <v>734</v>
      </c>
      <c r="AR121" s="30"/>
      <c r="AS121" s="30"/>
      <c r="AT121" s="30"/>
      <c r="AU121" s="30"/>
      <c r="AV121" s="30"/>
      <c r="AW121" s="30"/>
      <c r="AX121" s="30"/>
      <c r="AY121" s="30"/>
      <c r="AZ121" s="30"/>
      <c r="BA121" s="31">
        <v>0.64652777777777781</v>
      </c>
      <c r="BB121" s="30" t="s">
        <v>492</v>
      </c>
      <c r="BC121" s="31">
        <v>0.75486111111111109</v>
      </c>
      <c r="BD121" s="31">
        <v>0.78472222222222221</v>
      </c>
      <c r="BE121" s="30"/>
      <c r="BF121" s="30">
        <v>1</v>
      </c>
      <c r="BG121" s="30">
        <v>1</v>
      </c>
      <c r="BH121" s="30">
        <v>1</v>
      </c>
      <c r="BI121" s="30">
        <v>1</v>
      </c>
      <c r="BJ121" s="30">
        <v>1</v>
      </c>
      <c r="BK121" s="30">
        <v>1</v>
      </c>
      <c r="BL121" s="30">
        <v>1</v>
      </c>
      <c r="BM121" s="30">
        <v>1</v>
      </c>
      <c r="BN121" s="30">
        <v>1</v>
      </c>
      <c r="BO121" s="30">
        <v>1</v>
      </c>
      <c r="BP121" s="30">
        <v>1</v>
      </c>
      <c r="BQ121" s="30">
        <v>1</v>
      </c>
      <c r="BR121" s="30">
        <v>1</v>
      </c>
      <c r="BS121" s="30">
        <v>1</v>
      </c>
      <c r="BT121" s="30">
        <v>1</v>
      </c>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row>
    <row r="122" spans="1:219" ht="12.75" customHeight="1" x14ac:dyDescent="0.25">
      <c r="A122" s="30">
        <v>25</v>
      </c>
      <c r="B122" s="44" t="s">
        <v>378</v>
      </c>
      <c r="C122" s="30"/>
      <c r="D122" s="30" t="s">
        <v>211</v>
      </c>
      <c r="E122" s="30" t="s">
        <v>212</v>
      </c>
      <c r="F122" s="32">
        <v>43284</v>
      </c>
      <c r="G122" s="30" t="s">
        <v>213</v>
      </c>
      <c r="H122" s="30" t="s">
        <v>233</v>
      </c>
      <c r="I122" s="30" t="s">
        <v>568</v>
      </c>
      <c r="J122" s="30"/>
      <c r="K122" s="30"/>
      <c r="L122" s="30"/>
      <c r="M122" s="30"/>
      <c r="N122" s="30"/>
      <c r="O122" s="30"/>
      <c r="P122" s="34" t="s">
        <v>1035</v>
      </c>
      <c r="Q122" s="36" t="s">
        <v>1036</v>
      </c>
      <c r="R122" s="36" t="s">
        <v>1037</v>
      </c>
      <c r="S122" s="30" t="s">
        <v>1038</v>
      </c>
      <c r="T122" s="36">
        <v>9776412105</v>
      </c>
      <c r="U122" s="36" t="s">
        <v>1039</v>
      </c>
      <c r="V122" s="47" t="s">
        <v>221</v>
      </c>
      <c r="W122" s="47" t="s">
        <v>221</v>
      </c>
      <c r="X122" s="47" t="s">
        <v>221</v>
      </c>
      <c r="Y122" s="47" t="s">
        <v>221</v>
      </c>
      <c r="Z122" s="47" t="s">
        <v>221</v>
      </c>
      <c r="AA122" s="30" t="s">
        <v>1040</v>
      </c>
      <c r="AB122" s="30">
        <v>639166680097</v>
      </c>
      <c r="AC122" s="36" t="s">
        <v>314</v>
      </c>
      <c r="AD122" s="47" t="s">
        <v>224</v>
      </c>
      <c r="AE122" s="30"/>
      <c r="AF122" s="30"/>
      <c r="AG122" s="30"/>
      <c r="AH122" s="30"/>
      <c r="AI122" s="30"/>
      <c r="AJ122" s="30"/>
      <c r="AK122" s="30"/>
      <c r="AL122" s="30"/>
      <c r="AM122" s="30"/>
      <c r="AN122" s="30" t="s">
        <v>228</v>
      </c>
      <c r="AO122" s="30" t="s">
        <v>228</v>
      </c>
      <c r="AP122" s="30" t="s">
        <v>229</v>
      </c>
      <c r="AQ122" s="30" t="s">
        <v>229</v>
      </c>
      <c r="AR122" s="30"/>
      <c r="AS122" s="30" t="s">
        <v>1041</v>
      </c>
      <c r="AT122" s="30">
        <v>250855</v>
      </c>
      <c r="AU122" s="30" t="s">
        <v>231</v>
      </c>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row>
    <row r="123" spans="1:219" ht="12.75" customHeight="1" x14ac:dyDescent="0.25">
      <c r="A123" s="30">
        <v>26</v>
      </c>
      <c r="B123" s="44" t="s">
        <v>378</v>
      </c>
      <c r="C123" s="30"/>
      <c r="D123" s="30" t="s">
        <v>211</v>
      </c>
      <c r="E123" s="30" t="s">
        <v>212</v>
      </c>
      <c r="F123" s="32">
        <v>43284</v>
      </c>
      <c r="G123" s="30" t="s">
        <v>213</v>
      </c>
      <c r="H123" s="30"/>
      <c r="I123" s="30" t="s">
        <v>783</v>
      </c>
      <c r="J123" s="30"/>
      <c r="K123" s="30"/>
      <c r="L123" s="30"/>
      <c r="M123" s="30"/>
      <c r="N123" s="30"/>
      <c r="O123" s="30"/>
      <c r="P123" s="34" t="s">
        <v>1035</v>
      </c>
      <c r="Q123" s="36" t="s">
        <v>575</v>
      </c>
      <c r="R123" s="36" t="s">
        <v>1042</v>
      </c>
      <c r="S123" s="30" t="s">
        <v>1043</v>
      </c>
      <c r="T123" s="36">
        <v>9177323935</v>
      </c>
      <c r="U123" s="36" t="s">
        <v>1044</v>
      </c>
      <c r="V123" s="47" t="s">
        <v>221</v>
      </c>
      <c r="W123" s="47" t="s">
        <v>221</v>
      </c>
      <c r="X123" s="47" t="s">
        <v>221</v>
      </c>
      <c r="Y123" s="47" t="s">
        <v>221</v>
      </c>
      <c r="Z123" s="47" t="s">
        <v>221</v>
      </c>
      <c r="AA123" s="30" t="s">
        <v>1045</v>
      </c>
      <c r="AB123" s="30">
        <v>9051080127</v>
      </c>
      <c r="AC123" s="36" t="s">
        <v>223</v>
      </c>
      <c r="AD123" s="47" t="s">
        <v>333</v>
      </c>
      <c r="AE123" s="30"/>
      <c r="AF123" s="30"/>
      <c r="AG123" s="30"/>
      <c r="AH123" s="30"/>
      <c r="AI123" s="30"/>
      <c r="AJ123" s="30"/>
      <c r="AK123" s="30"/>
      <c r="AL123" s="30"/>
      <c r="AM123" s="30"/>
      <c r="AN123" s="30" t="s">
        <v>228</v>
      </c>
      <c r="AO123" s="30" t="s">
        <v>228</v>
      </c>
      <c r="AP123" s="30" t="s">
        <v>229</v>
      </c>
      <c r="AQ123" s="30" t="s">
        <v>229</v>
      </c>
      <c r="AR123" s="30"/>
      <c r="AS123" s="30" t="s">
        <v>1041</v>
      </c>
      <c r="AT123" s="30">
        <v>250855</v>
      </c>
      <c r="AU123" s="30" t="s">
        <v>231</v>
      </c>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row>
    <row r="124" spans="1:219" ht="12.75" customHeight="1" x14ac:dyDescent="0.25">
      <c r="A124" s="30">
        <v>27</v>
      </c>
      <c r="B124" s="44" t="s">
        <v>378</v>
      </c>
      <c r="C124" s="30"/>
      <c r="D124" s="30" t="s">
        <v>211</v>
      </c>
      <c r="E124" s="30" t="s">
        <v>212</v>
      </c>
      <c r="F124" s="32">
        <v>43284</v>
      </c>
      <c r="G124" s="30" t="s">
        <v>213</v>
      </c>
      <c r="H124" s="30"/>
      <c r="I124" s="30" t="s">
        <v>783</v>
      </c>
      <c r="J124" s="30"/>
      <c r="K124" s="30"/>
      <c r="L124" s="30"/>
      <c r="M124" s="30"/>
      <c r="N124" s="30"/>
      <c r="O124" s="30"/>
      <c r="P124" s="34" t="s">
        <v>1035</v>
      </c>
      <c r="Q124" s="36" t="s">
        <v>1046</v>
      </c>
      <c r="R124" s="36" t="s">
        <v>1047</v>
      </c>
      <c r="S124" s="30" t="s">
        <v>1048</v>
      </c>
      <c r="T124" s="36">
        <v>9198573696</v>
      </c>
      <c r="U124" s="36" t="s">
        <v>1049</v>
      </c>
      <c r="V124" s="47" t="s">
        <v>221</v>
      </c>
      <c r="W124" s="47" t="s">
        <v>221</v>
      </c>
      <c r="X124" s="47" t="s">
        <v>221</v>
      </c>
      <c r="Y124" s="47" t="s">
        <v>221</v>
      </c>
      <c r="Z124" s="47" t="s">
        <v>221</v>
      </c>
      <c r="AA124" s="30" t="s">
        <v>1050</v>
      </c>
      <c r="AB124" s="30">
        <v>9486705749</v>
      </c>
      <c r="AC124" s="36" t="s">
        <v>223</v>
      </c>
      <c r="AD124" s="30" t="s">
        <v>641</v>
      </c>
      <c r="AE124" s="30"/>
      <c r="AF124" s="30"/>
      <c r="AG124" s="30"/>
      <c r="AH124" s="30"/>
      <c r="AI124" s="30"/>
      <c r="AJ124" s="30"/>
      <c r="AK124" s="30"/>
      <c r="AL124" s="30"/>
      <c r="AM124" s="30"/>
      <c r="AN124" s="30" t="s">
        <v>228</v>
      </c>
      <c r="AO124" s="30" t="s">
        <v>228</v>
      </c>
      <c r="AP124" s="30" t="s">
        <v>229</v>
      </c>
      <c r="AQ124" s="30" t="s">
        <v>229</v>
      </c>
      <c r="AR124" s="30"/>
      <c r="AS124" s="30" t="s">
        <v>1041</v>
      </c>
      <c r="AT124" s="30">
        <v>250855</v>
      </c>
      <c r="AU124" s="30" t="s">
        <v>231</v>
      </c>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row>
    <row r="125" spans="1:219" ht="12.75" customHeight="1" x14ac:dyDescent="0.25">
      <c r="A125" s="30">
        <v>28</v>
      </c>
      <c r="B125" s="44" t="s">
        <v>378</v>
      </c>
      <c r="C125" s="30"/>
      <c r="D125" s="30" t="s">
        <v>211</v>
      </c>
      <c r="E125" s="30" t="s">
        <v>212</v>
      </c>
      <c r="F125" s="32">
        <v>43284</v>
      </c>
      <c r="G125" s="30" t="s">
        <v>245</v>
      </c>
      <c r="H125" s="30" t="s">
        <v>246</v>
      </c>
      <c r="I125" s="30" t="s">
        <v>247</v>
      </c>
      <c r="J125" s="30" t="s">
        <v>248</v>
      </c>
      <c r="K125" s="30" t="s">
        <v>554</v>
      </c>
      <c r="L125" s="30" t="s">
        <v>250</v>
      </c>
      <c r="M125" s="32">
        <v>43284</v>
      </c>
      <c r="N125" s="30" t="s">
        <v>251</v>
      </c>
      <c r="O125" s="30" t="s">
        <v>232</v>
      </c>
      <c r="P125" s="34" t="s">
        <v>1051</v>
      </c>
      <c r="Q125" s="36" t="s">
        <v>1052</v>
      </c>
      <c r="R125" s="36" t="s">
        <v>1053</v>
      </c>
      <c r="S125" s="30" t="s">
        <v>1054</v>
      </c>
      <c r="T125" s="36">
        <v>9358787454</v>
      </c>
      <c r="U125" s="36" t="s">
        <v>1055</v>
      </c>
      <c r="V125" s="47" t="s">
        <v>221</v>
      </c>
      <c r="W125" s="47" t="s">
        <v>221</v>
      </c>
      <c r="X125" s="47" t="s">
        <v>221</v>
      </c>
      <c r="Y125" s="47" t="s">
        <v>221</v>
      </c>
      <c r="Z125" s="47" t="s">
        <v>221</v>
      </c>
      <c r="AA125" s="30" t="s">
        <v>221</v>
      </c>
      <c r="AB125" s="30" t="s">
        <v>221</v>
      </c>
      <c r="AC125" s="36" t="s">
        <v>223</v>
      </c>
      <c r="AD125" s="30" t="s">
        <v>366</v>
      </c>
      <c r="AE125" s="30" t="s">
        <v>1056</v>
      </c>
      <c r="AF125" s="30" t="s">
        <v>280</v>
      </c>
      <c r="AG125" s="30" t="s">
        <v>280</v>
      </c>
      <c r="AH125" s="30" t="s">
        <v>226</v>
      </c>
      <c r="AI125" s="30">
        <v>18</v>
      </c>
      <c r="AJ125" s="30" t="s">
        <v>227</v>
      </c>
      <c r="AK125" s="30">
        <v>1</v>
      </c>
      <c r="AL125" s="30">
        <v>15</v>
      </c>
      <c r="AM125" s="30">
        <v>3</v>
      </c>
      <c r="AN125" s="30" t="s">
        <v>228</v>
      </c>
      <c r="AO125" s="30" t="s">
        <v>228</v>
      </c>
      <c r="AP125" s="30" t="s">
        <v>281</v>
      </c>
      <c r="AQ125" s="30" t="s">
        <v>282</v>
      </c>
      <c r="AR125" s="30"/>
      <c r="AS125" s="30"/>
      <c r="AT125" s="30"/>
      <c r="AU125" s="30"/>
      <c r="AV125" s="30"/>
      <c r="AW125" s="30"/>
      <c r="AX125" s="30"/>
      <c r="AY125" s="30"/>
      <c r="AZ125" s="30"/>
      <c r="BA125" s="31">
        <v>0.63888888888888895</v>
      </c>
      <c r="BB125" s="30" t="s">
        <v>492</v>
      </c>
      <c r="BC125" s="31">
        <v>0.75486111111111109</v>
      </c>
      <c r="BD125" s="31">
        <v>0.78472222222222221</v>
      </c>
      <c r="BE125" s="30"/>
      <c r="BF125" s="30">
        <v>2</v>
      </c>
      <c r="BG125" s="30">
        <v>2</v>
      </c>
      <c r="BH125" s="30">
        <v>2</v>
      </c>
      <c r="BI125" s="30">
        <v>2</v>
      </c>
      <c r="BJ125" s="30">
        <v>2</v>
      </c>
      <c r="BK125" s="30">
        <v>2</v>
      </c>
      <c r="BL125" s="30">
        <v>2</v>
      </c>
      <c r="BM125" s="30">
        <v>2</v>
      </c>
      <c r="BN125" s="30">
        <v>2</v>
      </c>
      <c r="BO125" s="30">
        <v>2</v>
      </c>
      <c r="BP125" s="30">
        <v>2</v>
      </c>
      <c r="BQ125" s="30">
        <v>2</v>
      </c>
      <c r="BR125" s="30">
        <v>2</v>
      </c>
      <c r="BS125" s="30">
        <v>2</v>
      </c>
      <c r="BT125" s="30">
        <v>2</v>
      </c>
      <c r="BU125" s="30"/>
      <c r="BV125" s="30" t="s">
        <v>492</v>
      </c>
      <c r="BW125" s="31">
        <v>0.78472222222222221</v>
      </c>
      <c r="BX125" s="30" t="s">
        <v>1057</v>
      </c>
      <c r="BY125" s="30"/>
      <c r="BZ125" s="30">
        <v>2</v>
      </c>
      <c r="CA125" s="30">
        <v>2</v>
      </c>
      <c r="CB125" s="30">
        <v>2</v>
      </c>
      <c r="CC125" s="30">
        <v>2</v>
      </c>
      <c r="CD125" s="30" t="s">
        <v>260</v>
      </c>
      <c r="CE125" s="30" t="s">
        <v>492</v>
      </c>
      <c r="CF125" s="30">
        <v>15</v>
      </c>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row>
    <row r="126" spans="1:219" ht="12.75" customHeight="1" x14ac:dyDescent="0.25">
      <c r="A126" s="30">
        <v>29</v>
      </c>
      <c r="B126" s="44" t="s">
        <v>378</v>
      </c>
      <c r="C126" s="30"/>
      <c r="D126" s="30" t="s">
        <v>211</v>
      </c>
      <c r="E126" s="30" t="s">
        <v>212</v>
      </c>
      <c r="F126" s="32">
        <v>43284</v>
      </c>
      <c r="G126" s="30" t="s">
        <v>213</v>
      </c>
      <c r="H126" s="30" t="s">
        <v>233</v>
      </c>
      <c r="I126" s="30" t="s">
        <v>283</v>
      </c>
      <c r="J126" s="30"/>
      <c r="K126" s="30"/>
      <c r="L126" s="30"/>
      <c r="M126" s="30"/>
      <c r="N126" s="30"/>
      <c r="O126" s="30"/>
      <c r="P126" s="34" t="s">
        <v>1058</v>
      </c>
      <c r="Q126" s="36" t="s">
        <v>1059</v>
      </c>
      <c r="R126" s="36" t="s">
        <v>1060</v>
      </c>
      <c r="S126" s="30" t="s">
        <v>1061</v>
      </c>
      <c r="T126" s="36">
        <v>9219299789</v>
      </c>
      <c r="U126" s="30" t="s">
        <v>1062</v>
      </c>
      <c r="V126" s="47" t="s">
        <v>1063</v>
      </c>
      <c r="W126" s="47" t="s">
        <v>221</v>
      </c>
      <c r="X126" s="47" t="s">
        <v>221</v>
      </c>
      <c r="Y126" s="47" t="s">
        <v>221</v>
      </c>
      <c r="Z126" s="47" t="s">
        <v>221</v>
      </c>
      <c r="AA126" s="30" t="s">
        <v>1064</v>
      </c>
      <c r="AB126" s="30">
        <v>9397942049</v>
      </c>
      <c r="AC126" s="36" t="s">
        <v>223</v>
      </c>
      <c r="AD126" s="47" t="s">
        <v>366</v>
      </c>
      <c r="AE126" s="30" t="s">
        <v>1065</v>
      </c>
      <c r="AF126" s="30" t="s">
        <v>226</v>
      </c>
      <c r="AG126" s="30" t="s">
        <v>226</v>
      </c>
      <c r="AH126" s="30" t="s">
        <v>226</v>
      </c>
      <c r="AI126" s="30">
        <f>8+10+12+12+8</f>
        <v>50</v>
      </c>
      <c r="AJ126" s="30" t="s">
        <v>227</v>
      </c>
      <c r="AK126" s="30">
        <v>1</v>
      </c>
      <c r="AL126" s="30">
        <f>12+12+8</f>
        <v>32</v>
      </c>
      <c r="AM126" s="30">
        <v>10</v>
      </c>
      <c r="AN126" s="30" t="s">
        <v>228</v>
      </c>
      <c r="AO126" s="30" t="s">
        <v>228</v>
      </c>
      <c r="AP126" s="30" t="s">
        <v>598</v>
      </c>
      <c r="AQ126" s="30" t="s">
        <v>734</v>
      </c>
      <c r="AR126" s="30"/>
      <c r="AS126" s="30"/>
      <c r="AT126" s="30"/>
      <c r="AU126" s="30"/>
      <c r="AV126" s="30"/>
      <c r="AW126" s="30"/>
      <c r="AX126" s="30"/>
      <c r="AY126" s="30"/>
      <c r="AZ126" s="30"/>
      <c r="BA126" s="30"/>
      <c r="BB126" s="30" t="s">
        <v>244</v>
      </c>
      <c r="BC126" s="31">
        <v>0.79166666666666663</v>
      </c>
      <c r="BD126" s="31">
        <v>0.8041666666666667</v>
      </c>
      <c r="BE126" s="30"/>
      <c r="BF126" s="30">
        <v>2</v>
      </c>
      <c r="BG126" s="30">
        <v>2</v>
      </c>
      <c r="BH126" s="30">
        <v>2</v>
      </c>
      <c r="BI126" s="30">
        <v>2</v>
      </c>
      <c r="BJ126" s="30">
        <v>2</v>
      </c>
      <c r="BK126" s="30">
        <v>2</v>
      </c>
      <c r="BL126" s="30">
        <v>2</v>
      </c>
      <c r="BM126" s="30">
        <v>2</v>
      </c>
      <c r="BN126" s="30">
        <v>2</v>
      </c>
      <c r="BO126" s="30">
        <v>2</v>
      </c>
      <c r="BP126" s="30">
        <v>2</v>
      </c>
      <c r="BQ126" s="30">
        <v>2</v>
      </c>
      <c r="BR126" s="30">
        <v>2</v>
      </c>
      <c r="BS126" s="30">
        <v>2</v>
      </c>
      <c r="BT126" s="30">
        <v>2</v>
      </c>
      <c r="BU126" s="30"/>
      <c r="BV126" s="30"/>
      <c r="BW126" s="30"/>
      <c r="BX126" s="30"/>
      <c r="BY126" s="30"/>
      <c r="BZ126" s="30"/>
      <c r="CA126" s="30"/>
      <c r="CB126" s="30"/>
      <c r="CC126" s="30"/>
      <c r="CD126" s="30"/>
      <c r="CE126" s="30"/>
      <c r="CF126" s="30"/>
    </row>
    <row r="127" spans="1:219" ht="12.75" customHeight="1" x14ac:dyDescent="0.25">
      <c r="A127" s="30">
        <v>30</v>
      </c>
      <c r="B127" s="44" t="s">
        <v>378</v>
      </c>
      <c r="C127" s="30"/>
      <c r="D127" s="30" t="s">
        <v>211</v>
      </c>
      <c r="E127" s="30" t="s">
        <v>212</v>
      </c>
      <c r="F127" s="32">
        <v>43284</v>
      </c>
      <c r="G127" s="30" t="s">
        <v>357</v>
      </c>
      <c r="H127" s="30" t="s">
        <v>358</v>
      </c>
      <c r="I127" s="30" t="s">
        <v>359</v>
      </c>
      <c r="J127" s="30" t="s">
        <v>248</v>
      </c>
      <c r="K127" s="30" t="s">
        <v>554</v>
      </c>
      <c r="L127" s="30" t="s">
        <v>250</v>
      </c>
      <c r="M127" s="30"/>
      <c r="N127" s="30"/>
      <c r="O127" s="30"/>
      <c r="P127" s="34" t="s">
        <v>448</v>
      </c>
      <c r="Q127" s="36" t="s">
        <v>1018</v>
      </c>
      <c r="R127" s="36" t="s">
        <v>1066</v>
      </c>
      <c r="S127" s="30" t="s">
        <v>1067</v>
      </c>
      <c r="T127" s="36">
        <v>9983446427</v>
      </c>
      <c r="U127" s="36" t="s">
        <v>1068</v>
      </c>
      <c r="V127" s="47" t="s">
        <v>221</v>
      </c>
      <c r="W127" s="47" t="s">
        <v>221</v>
      </c>
      <c r="X127" s="47" t="s">
        <v>221</v>
      </c>
      <c r="Y127" s="47" t="s">
        <v>221</v>
      </c>
      <c r="Z127" s="47" t="s">
        <v>221</v>
      </c>
      <c r="AA127" s="30" t="s">
        <v>1069</v>
      </c>
      <c r="AB127" s="30">
        <v>9496968044</v>
      </c>
      <c r="AC127" s="30" t="s">
        <v>223</v>
      </c>
      <c r="AD127" s="30" t="s">
        <v>224</v>
      </c>
      <c r="AE127" s="30" t="s">
        <v>1070</v>
      </c>
      <c r="AF127" s="30" t="s">
        <v>226</v>
      </c>
      <c r="AG127" s="30" t="s">
        <v>226</v>
      </c>
      <c r="AH127" s="30" t="s">
        <v>226</v>
      </c>
      <c r="AI127" s="30">
        <f>6+12+6+7</f>
        <v>31</v>
      </c>
      <c r="AJ127" s="30" t="s">
        <v>227</v>
      </c>
      <c r="AK127" s="30">
        <v>2</v>
      </c>
      <c r="AL127" s="30">
        <v>7</v>
      </c>
      <c r="AM127" s="30">
        <v>6</v>
      </c>
      <c r="AN127" s="30" t="s">
        <v>228</v>
      </c>
      <c r="AO127" s="30" t="s">
        <v>228</v>
      </c>
      <c r="AP127" s="30" t="s">
        <v>229</v>
      </c>
      <c r="AQ127" s="30" t="s">
        <v>229</v>
      </c>
      <c r="AR127" s="30"/>
      <c r="AS127" s="30" t="s">
        <v>1041</v>
      </c>
      <c r="AT127" s="30">
        <v>250855</v>
      </c>
      <c r="AU127" s="30" t="s">
        <v>231</v>
      </c>
      <c r="AV127" s="30"/>
      <c r="AW127" s="30"/>
      <c r="AX127" s="30"/>
      <c r="AY127" s="30"/>
      <c r="AZ127" s="30"/>
      <c r="BA127" s="30"/>
      <c r="BB127" s="30" t="s">
        <v>448</v>
      </c>
      <c r="BC127" s="31">
        <v>0.8125</v>
      </c>
      <c r="BD127" s="31">
        <v>0.82638888888888884</v>
      </c>
      <c r="BE127" s="30"/>
      <c r="BF127" s="30">
        <v>2</v>
      </c>
      <c r="BG127" s="30">
        <v>2</v>
      </c>
      <c r="BH127" s="30">
        <v>2</v>
      </c>
      <c r="BI127" s="30">
        <v>2</v>
      </c>
      <c r="BJ127" s="30">
        <v>2</v>
      </c>
      <c r="BK127" s="30">
        <v>2</v>
      </c>
      <c r="BL127" s="30">
        <v>2</v>
      </c>
      <c r="BM127" s="30">
        <v>2</v>
      </c>
      <c r="BN127" s="30">
        <v>2</v>
      </c>
      <c r="BO127" s="30">
        <v>2</v>
      </c>
      <c r="BP127" s="30">
        <v>2</v>
      </c>
      <c r="BQ127" s="30">
        <v>2</v>
      </c>
      <c r="BR127" s="30">
        <v>2</v>
      </c>
      <c r="BS127" s="30">
        <v>2</v>
      </c>
      <c r="BT127" s="30">
        <v>2</v>
      </c>
      <c r="BU127" s="30"/>
      <c r="BV127" s="30" t="s">
        <v>448</v>
      </c>
      <c r="BW127" s="31">
        <v>0.82638888888888884</v>
      </c>
      <c r="BX127" s="31">
        <v>0.83333333333333337</v>
      </c>
      <c r="BY127" s="30"/>
      <c r="BZ127" s="30">
        <v>2</v>
      </c>
      <c r="CA127" s="30">
        <v>2</v>
      </c>
      <c r="CB127" s="30">
        <v>2</v>
      </c>
      <c r="CC127" s="30">
        <v>2</v>
      </c>
      <c r="CD127" s="30" t="s">
        <v>260</v>
      </c>
      <c r="CE127" s="30" t="s">
        <v>448</v>
      </c>
      <c r="CF127" s="30">
        <v>15</v>
      </c>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row>
    <row r="128" spans="1:219" ht="12.75" customHeight="1" x14ac:dyDescent="0.25">
      <c r="A128" s="30">
        <v>31</v>
      </c>
      <c r="B128" s="44" t="s">
        <v>378</v>
      </c>
      <c r="C128" s="30"/>
      <c r="D128" s="30" t="s">
        <v>211</v>
      </c>
      <c r="E128" s="30" t="s">
        <v>212</v>
      </c>
      <c r="F128" s="32">
        <v>43284</v>
      </c>
      <c r="G128" s="30" t="s">
        <v>213</v>
      </c>
      <c r="H128" s="30"/>
      <c r="I128" s="30"/>
      <c r="J128" s="30"/>
      <c r="K128" s="30"/>
      <c r="L128" s="30"/>
      <c r="M128" s="30"/>
      <c r="N128" s="30"/>
      <c r="O128" s="30"/>
      <c r="P128" s="34"/>
      <c r="Q128" s="36" t="s">
        <v>1071</v>
      </c>
      <c r="R128" s="36" t="s">
        <v>1072</v>
      </c>
      <c r="S128" s="30" t="s">
        <v>1073</v>
      </c>
      <c r="T128" s="36">
        <v>9305770302</v>
      </c>
      <c r="U128" s="36" t="s">
        <v>1074</v>
      </c>
      <c r="V128" s="47" t="s">
        <v>221</v>
      </c>
      <c r="W128" s="47" t="s">
        <v>221</v>
      </c>
      <c r="X128" s="47" t="s">
        <v>221</v>
      </c>
      <c r="Y128" s="47" t="s">
        <v>221</v>
      </c>
      <c r="Z128" s="47" t="s">
        <v>221</v>
      </c>
      <c r="AA128" s="47" t="s">
        <v>1075</v>
      </c>
      <c r="AB128" s="30">
        <v>9282594662</v>
      </c>
      <c r="AC128" s="36" t="s">
        <v>314</v>
      </c>
      <c r="AD128" s="47" t="s">
        <v>224</v>
      </c>
      <c r="AE128" s="30"/>
      <c r="AF128" s="30"/>
      <c r="AG128" s="30"/>
      <c r="AH128" s="30"/>
      <c r="AI128" s="30"/>
      <c r="AJ128" s="30"/>
      <c r="AK128" s="30"/>
      <c r="AL128" s="30"/>
      <c r="AM128" s="30"/>
      <c r="AN128" s="30" t="s">
        <v>228</v>
      </c>
      <c r="AO128" s="30" t="s">
        <v>228</v>
      </c>
      <c r="AP128" s="30" t="s">
        <v>1076</v>
      </c>
      <c r="AQ128" s="30" t="s">
        <v>1077</v>
      </c>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row>
    <row r="129" spans="1:219" ht="12.75" customHeight="1" x14ac:dyDescent="0.25">
      <c r="A129" s="30">
        <v>32</v>
      </c>
      <c r="B129" s="31">
        <v>0.67708333333333337</v>
      </c>
      <c r="C129" s="30"/>
      <c r="D129" s="30" t="s">
        <v>211</v>
      </c>
      <c r="E129" s="30" t="s">
        <v>212</v>
      </c>
      <c r="F129" s="32">
        <v>43284</v>
      </c>
      <c r="G129" s="30" t="s">
        <v>213</v>
      </c>
      <c r="H129" s="30" t="s">
        <v>233</v>
      </c>
      <c r="I129" s="30" t="s">
        <v>283</v>
      </c>
      <c r="J129" s="30"/>
      <c r="K129" s="30"/>
      <c r="L129" s="30"/>
      <c r="M129" s="30"/>
      <c r="N129" s="30"/>
      <c r="O129" s="30"/>
      <c r="P129" s="34" t="s">
        <v>1078</v>
      </c>
      <c r="Q129" s="36" t="s">
        <v>1079</v>
      </c>
      <c r="R129" s="36" t="s">
        <v>1080</v>
      </c>
      <c r="S129" s="30" t="s">
        <v>1081</v>
      </c>
      <c r="T129" s="30">
        <v>9268646850</v>
      </c>
      <c r="U129" s="30" t="s">
        <v>1082</v>
      </c>
      <c r="V129" s="47" t="s">
        <v>221</v>
      </c>
      <c r="W129" s="47" t="s">
        <v>221</v>
      </c>
      <c r="X129" s="47" t="s">
        <v>221</v>
      </c>
      <c r="Y129" s="47" t="s">
        <v>221</v>
      </c>
      <c r="Z129" s="47" t="s">
        <v>221</v>
      </c>
      <c r="AA129" s="30" t="s">
        <v>1083</v>
      </c>
      <c r="AB129" s="30">
        <v>9558442204</v>
      </c>
      <c r="AC129" s="36" t="s">
        <v>314</v>
      </c>
      <c r="AD129" s="30" t="s">
        <v>241</v>
      </c>
      <c r="AE129" s="30" t="s">
        <v>1084</v>
      </c>
      <c r="AF129" s="43" t="s">
        <v>280</v>
      </c>
      <c r="AG129" s="43" t="s">
        <v>280</v>
      </c>
      <c r="AH129" s="43" t="s">
        <v>280</v>
      </c>
      <c r="AI129" s="30">
        <f>5+11+6+5</f>
        <v>27</v>
      </c>
      <c r="AJ129" s="30" t="s">
        <v>227</v>
      </c>
      <c r="AK129" s="30">
        <v>1</v>
      </c>
      <c r="AL129" s="30">
        <v>5</v>
      </c>
      <c r="AM129" s="30">
        <v>6</v>
      </c>
      <c r="AN129" s="30" t="s">
        <v>228</v>
      </c>
      <c r="AO129" s="30" t="s">
        <v>228</v>
      </c>
      <c r="AP129" s="30" t="s">
        <v>281</v>
      </c>
      <c r="AQ129" s="30" t="s">
        <v>282</v>
      </c>
      <c r="AR129" s="30"/>
      <c r="AS129" s="30"/>
      <c r="AT129" s="30"/>
      <c r="AU129" s="30"/>
      <c r="AV129" s="30"/>
      <c r="AW129" s="30"/>
      <c r="AX129" s="30"/>
      <c r="AY129" s="30"/>
      <c r="AZ129" s="30"/>
      <c r="BA129" s="31">
        <v>0.71458333333333324</v>
      </c>
      <c r="BB129" s="43" t="s">
        <v>244</v>
      </c>
      <c r="BC129" s="31">
        <v>0.84027777777777779</v>
      </c>
      <c r="BD129" s="31">
        <v>0.85</v>
      </c>
      <c r="BE129" s="30"/>
      <c r="BF129" s="30">
        <v>2</v>
      </c>
      <c r="BG129" s="30">
        <v>2</v>
      </c>
      <c r="BH129" s="30">
        <v>2</v>
      </c>
      <c r="BI129" s="30">
        <v>2</v>
      </c>
      <c r="BJ129" s="30">
        <v>2</v>
      </c>
      <c r="BK129" s="30">
        <v>2</v>
      </c>
      <c r="BL129" s="30">
        <v>2</v>
      </c>
      <c r="BM129" s="30">
        <v>2</v>
      </c>
      <c r="BN129" s="30">
        <v>2</v>
      </c>
      <c r="BO129" s="30">
        <v>2</v>
      </c>
      <c r="BP129" s="30">
        <v>2</v>
      </c>
      <c r="BQ129" s="30">
        <v>2</v>
      </c>
      <c r="BR129" s="30">
        <v>2</v>
      </c>
      <c r="BS129" s="30">
        <v>2</v>
      </c>
      <c r="BT129" s="30">
        <v>2</v>
      </c>
      <c r="BU129" s="30"/>
      <c r="BV129" s="30"/>
      <c r="BW129" s="30"/>
      <c r="BX129" s="30"/>
      <c r="BY129" s="30"/>
      <c r="BZ129" s="30"/>
      <c r="CA129" s="30"/>
      <c r="CB129" s="30"/>
      <c r="CC129" s="30"/>
      <c r="CD129" s="30"/>
      <c r="CE129" s="30"/>
      <c r="CF129" s="30"/>
    </row>
    <row r="130" spans="1:219" ht="12.75" customHeight="1" x14ac:dyDescent="0.25">
      <c r="A130" s="30">
        <v>33</v>
      </c>
      <c r="B130" s="31">
        <v>0.67708333333333337</v>
      </c>
      <c r="C130" s="30"/>
      <c r="D130" s="30" t="s">
        <v>211</v>
      </c>
      <c r="E130" s="30" t="s">
        <v>212</v>
      </c>
      <c r="F130" s="32">
        <v>43284</v>
      </c>
      <c r="G130" s="30" t="s">
        <v>213</v>
      </c>
      <c r="H130" s="30"/>
      <c r="I130" s="30"/>
      <c r="J130" s="30"/>
      <c r="K130" s="30"/>
      <c r="L130" s="30"/>
      <c r="M130" s="30"/>
      <c r="N130" s="30"/>
      <c r="O130" s="30"/>
      <c r="P130" s="34"/>
      <c r="Q130" s="36" t="s">
        <v>218</v>
      </c>
      <c r="R130" s="36" t="s">
        <v>575</v>
      </c>
      <c r="S130" s="30" t="s">
        <v>1085</v>
      </c>
      <c r="T130" s="36">
        <v>9175036638</v>
      </c>
      <c r="U130" s="36" t="s">
        <v>1086</v>
      </c>
      <c r="V130" s="47" t="s">
        <v>221</v>
      </c>
      <c r="W130" s="47" t="s">
        <v>221</v>
      </c>
      <c r="X130" s="47" t="s">
        <v>221</v>
      </c>
      <c r="Y130" s="47" t="s">
        <v>221</v>
      </c>
      <c r="Z130" s="47" t="s">
        <v>221</v>
      </c>
      <c r="AA130" s="47" t="s">
        <v>1087</v>
      </c>
      <c r="AB130" s="30">
        <v>9558146773</v>
      </c>
      <c r="AC130" s="36" t="s">
        <v>223</v>
      </c>
      <c r="AD130" s="47" t="s">
        <v>267</v>
      </c>
      <c r="AE130" s="30"/>
      <c r="AF130" s="30"/>
      <c r="AG130" s="30"/>
      <c r="AH130" s="30"/>
      <c r="AI130" s="30"/>
      <c r="AJ130" s="30"/>
      <c r="AK130" s="30"/>
      <c r="AL130" s="30"/>
      <c r="AM130" s="30"/>
      <c r="AN130" s="30" t="s">
        <v>228</v>
      </c>
      <c r="AO130" s="30" t="s">
        <v>228</v>
      </c>
      <c r="AP130" s="30" t="s">
        <v>229</v>
      </c>
      <c r="AQ130" s="30" t="s">
        <v>229</v>
      </c>
      <c r="AR130" s="30"/>
      <c r="AS130" s="30" t="s">
        <v>1088</v>
      </c>
      <c r="AT130" s="30">
        <v>210129</v>
      </c>
      <c r="AU130" s="30" t="s">
        <v>231</v>
      </c>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row>
    <row r="131" spans="1:219" ht="12.75" customHeight="1" x14ac:dyDescent="0.25">
      <c r="A131" s="30">
        <v>34</v>
      </c>
      <c r="B131" s="31">
        <v>0.67708333333333337</v>
      </c>
      <c r="C131" s="30"/>
      <c r="D131" s="30" t="s">
        <v>211</v>
      </c>
      <c r="E131" s="30" t="s">
        <v>212</v>
      </c>
      <c r="F131" s="32">
        <v>43284</v>
      </c>
      <c r="G131" s="30" t="s">
        <v>357</v>
      </c>
      <c r="H131" s="30" t="s">
        <v>358</v>
      </c>
      <c r="I131" s="30" t="s">
        <v>359</v>
      </c>
      <c r="J131" s="30" t="s">
        <v>306</v>
      </c>
      <c r="K131" s="30" t="s">
        <v>307</v>
      </c>
      <c r="L131" s="30" t="s">
        <v>250</v>
      </c>
      <c r="M131" s="30"/>
      <c r="N131" s="30"/>
      <c r="O131" s="30"/>
      <c r="P131" s="34" t="s">
        <v>1089</v>
      </c>
      <c r="Q131" s="36" t="s">
        <v>1090</v>
      </c>
      <c r="R131" s="36" t="s">
        <v>1091</v>
      </c>
      <c r="S131" s="30" t="s">
        <v>221</v>
      </c>
      <c r="T131" s="36">
        <v>9951516748</v>
      </c>
      <c r="U131" s="36" t="s">
        <v>1092</v>
      </c>
      <c r="V131" s="47" t="s">
        <v>221</v>
      </c>
      <c r="W131" s="47" t="s">
        <v>221</v>
      </c>
      <c r="X131" s="47" t="s">
        <v>221</v>
      </c>
      <c r="Y131" s="47" t="s">
        <v>221</v>
      </c>
      <c r="Z131" s="47" t="s">
        <v>221</v>
      </c>
      <c r="AA131" s="30" t="s">
        <v>1093</v>
      </c>
      <c r="AB131" s="30">
        <v>9053431362</v>
      </c>
      <c r="AC131" s="36" t="s">
        <v>402</v>
      </c>
      <c r="AD131" s="30" t="s">
        <v>224</v>
      </c>
      <c r="AE131" s="30" t="s">
        <v>1094</v>
      </c>
      <c r="AF131" s="30" t="s">
        <v>226</v>
      </c>
      <c r="AG131" s="30" t="s">
        <v>221</v>
      </c>
      <c r="AH131" s="30" t="s">
        <v>221</v>
      </c>
      <c r="AI131" s="30">
        <v>24</v>
      </c>
      <c r="AJ131" s="30" t="s">
        <v>227</v>
      </c>
      <c r="AK131" s="30">
        <v>1</v>
      </c>
      <c r="AL131" s="30">
        <v>24</v>
      </c>
      <c r="AM131" s="30">
        <v>0</v>
      </c>
      <c r="AN131" s="30" t="s">
        <v>228</v>
      </c>
      <c r="AO131" s="30" t="s">
        <v>228</v>
      </c>
      <c r="AP131" s="30" t="s">
        <v>229</v>
      </c>
      <c r="AQ131" s="30" t="s">
        <v>229</v>
      </c>
      <c r="AR131" s="30"/>
      <c r="AS131" s="30" t="s">
        <v>1095</v>
      </c>
      <c r="AT131" s="30">
        <v>250746</v>
      </c>
      <c r="AU131" s="30" t="s">
        <v>231</v>
      </c>
      <c r="AV131" s="30"/>
      <c r="AW131" s="30"/>
      <c r="AX131" s="30"/>
      <c r="AY131" s="30"/>
      <c r="AZ131" s="30"/>
      <c r="BA131" s="30"/>
      <c r="BB131" s="30" t="s">
        <v>448</v>
      </c>
      <c r="BC131" s="31">
        <v>0.8125</v>
      </c>
      <c r="BD131" s="31">
        <v>0.82638888888888884</v>
      </c>
      <c r="BE131" s="30"/>
      <c r="BF131" s="30">
        <v>2</v>
      </c>
      <c r="BG131" s="30">
        <v>2</v>
      </c>
      <c r="BH131" s="30">
        <v>2</v>
      </c>
      <c r="BI131" s="30">
        <v>2</v>
      </c>
      <c r="BJ131" s="30">
        <v>2</v>
      </c>
      <c r="BK131" s="30">
        <v>2</v>
      </c>
      <c r="BL131" s="30">
        <v>2</v>
      </c>
      <c r="BM131" s="30">
        <v>2</v>
      </c>
      <c r="BN131" s="30">
        <v>2</v>
      </c>
      <c r="BO131" s="30">
        <v>2</v>
      </c>
      <c r="BP131" s="30">
        <v>2</v>
      </c>
      <c r="BQ131" s="30">
        <v>2</v>
      </c>
      <c r="BR131" s="30">
        <v>2</v>
      </c>
      <c r="BS131" s="30">
        <v>2</v>
      </c>
      <c r="BT131" s="30">
        <v>2</v>
      </c>
      <c r="BU131" s="30"/>
      <c r="BV131" s="30" t="s">
        <v>448</v>
      </c>
      <c r="BW131" s="31">
        <v>0.82638888888888884</v>
      </c>
      <c r="BX131" s="31">
        <v>0.83333333333333337</v>
      </c>
      <c r="BY131" s="30"/>
      <c r="BZ131" s="30">
        <v>2</v>
      </c>
      <c r="CA131" s="30">
        <v>2</v>
      </c>
      <c r="CB131" s="30">
        <v>2</v>
      </c>
      <c r="CC131" s="30">
        <v>2</v>
      </c>
      <c r="CD131" s="30" t="s">
        <v>260</v>
      </c>
      <c r="CE131" s="30" t="s">
        <v>448</v>
      </c>
      <c r="CF131" s="30">
        <v>15</v>
      </c>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row>
    <row r="132" spans="1:219" ht="12.75" customHeight="1" x14ac:dyDescent="0.25">
      <c r="A132" s="30">
        <v>35</v>
      </c>
      <c r="B132" s="31">
        <v>0.67708333333333337</v>
      </c>
      <c r="C132" s="30"/>
      <c r="D132" s="30" t="s">
        <v>211</v>
      </c>
      <c r="E132" s="30" t="s">
        <v>212</v>
      </c>
      <c r="F132" s="32">
        <v>43284</v>
      </c>
      <c r="G132" s="30" t="s">
        <v>213</v>
      </c>
      <c r="H132" s="30" t="s">
        <v>233</v>
      </c>
      <c r="I132" s="30" t="s">
        <v>271</v>
      </c>
      <c r="J132" s="30"/>
      <c r="K132" s="30"/>
      <c r="L132" s="30"/>
      <c r="M132" s="30"/>
      <c r="N132" s="30"/>
      <c r="O132" s="30"/>
      <c r="P132" s="34" t="s">
        <v>1096</v>
      </c>
      <c r="Q132" s="36" t="s">
        <v>1097</v>
      </c>
      <c r="R132" s="30" t="s">
        <v>1098</v>
      </c>
      <c r="S132" s="30" t="s">
        <v>1097</v>
      </c>
      <c r="T132" s="30">
        <v>9292070428</v>
      </c>
      <c r="U132" s="30" t="s">
        <v>1099</v>
      </c>
      <c r="V132" s="47" t="s">
        <v>221</v>
      </c>
      <c r="W132" s="47" t="s">
        <v>221</v>
      </c>
      <c r="X132" s="47" t="s">
        <v>221</v>
      </c>
      <c r="Y132" s="47" t="s">
        <v>221</v>
      </c>
      <c r="Z132" s="47" t="s">
        <v>221</v>
      </c>
      <c r="AA132" s="30" t="s">
        <v>1100</v>
      </c>
      <c r="AB132" s="30" t="s">
        <v>1101</v>
      </c>
      <c r="AC132" s="36" t="s">
        <v>314</v>
      </c>
      <c r="AD132" s="47" t="s">
        <v>224</v>
      </c>
      <c r="AE132" s="30" t="s">
        <v>1102</v>
      </c>
      <c r="AF132" s="49" t="s">
        <v>1033</v>
      </c>
      <c r="AG132" s="49" t="s">
        <v>1033</v>
      </c>
      <c r="AH132" s="49" t="s">
        <v>1033</v>
      </c>
      <c r="AI132" s="30">
        <v>11</v>
      </c>
      <c r="AJ132" s="30" t="s">
        <v>227</v>
      </c>
      <c r="AK132" s="30">
        <v>1</v>
      </c>
      <c r="AL132" s="30">
        <v>11</v>
      </c>
      <c r="AM132" s="30">
        <v>0</v>
      </c>
      <c r="AN132" s="30" t="s">
        <v>228</v>
      </c>
      <c r="AO132" s="30" t="s">
        <v>228</v>
      </c>
      <c r="AP132" s="30" t="s">
        <v>281</v>
      </c>
      <c r="AQ132" s="30" t="s">
        <v>282</v>
      </c>
      <c r="AR132" s="30"/>
      <c r="AS132" s="30"/>
      <c r="AT132" s="30"/>
      <c r="AU132" s="30"/>
      <c r="AV132" s="30"/>
      <c r="AW132" s="30"/>
      <c r="AX132" s="30"/>
      <c r="AY132" s="30"/>
      <c r="AZ132" s="30"/>
      <c r="BA132" s="31">
        <v>0.56944444444444442</v>
      </c>
      <c r="BB132" s="30" t="s">
        <v>244</v>
      </c>
      <c r="BC132" s="31">
        <v>0.84027777777777779</v>
      </c>
      <c r="BD132" s="31">
        <v>0.85</v>
      </c>
      <c r="BE132" s="30"/>
      <c r="BF132" s="30">
        <v>1</v>
      </c>
      <c r="BG132" s="30">
        <v>1</v>
      </c>
      <c r="BH132" s="30">
        <v>1</v>
      </c>
      <c r="BI132" s="30">
        <v>1</v>
      </c>
      <c r="BJ132" s="30">
        <v>1</v>
      </c>
      <c r="BK132" s="30">
        <v>1</v>
      </c>
      <c r="BL132" s="30">
        <v>1</v>
      </c>
      <c r="BM132" s="30">
        <v>1</v>
      </c>
      <c r="BN132" s="30">
        <v>1</v>
      </c>
      <c r="BO132" s="30">
        <v>1</v>
      </c>
      <c r="BP132" s="30">
        <v>1</v>
      </c>
      <c r="BQ132" s="30">
        <v>1</v>
      </c>
      <c r="BR132" s="30">
        <v>1</v>
      </c>
      <c r="BS132" s="30">
        <v>1</v>
      </c>
      <c r="BT132" s="30">
        <v>1</v>
      </c>
      <c r="BU132" s="30"/>
      <c r="BV132" s="30"/>
      <c r="BW132" s="30"/>
      <c r="BX132" s="30"/>
      <c r="BY132" s="30"/>
      <c r="BZ132" s="30"/>
      <c r="CA132" s="30"/>
      <c r="CB132" s="30"/>
      <c r="CC132" s="30"/>
      <c r="CD132" s="30"/>
      <c r="CE132" s="30"/>
      <c r="CF132" s="30"/>
    </row>
    <row r="133" spans="1:219" ht="12.75" customHeight="1" x14ac:dyDescent="0.25">
      <c r="A133" s="30">
        <v>36</v>
      </c>
      <c r="B133" s="31">
        <v>0.625</v>
      </c>
      <c r="C133" s="30"/>
      <c r="D133" s="30" t="s">
        <v>211</v>
      </c>
      <c r="E133" s="30" t="s">
        <v>212</v>
      </c>
      <c r="F133" s="32">
        <v>43284</v>
      </c>
      <c r="G133" s="30" t="s">
        <v>213</v>
      </c>
      <c r="H133" s="30" t="s">
        <v>233</v>
      </c>
      <c r="I133" s="30" t="s">
        <v>234</v>
      </c>
      <c r="J133" s="30"/>
      <c r="K133" s="30"/>
      <c r="L133" s="30"/>
      <c r="M133" s="30"/>
      <c r="N133" s="30"/>
      <c r="O133" s="30"/>
      <c r="P133" s="34" t="s">
        <v>1103</v>
      </c>
      <c r="Q133" s="36" t="s">
        <v>1104</v>
      </c>
      <c r="R133" s="36" t="s">
        <v>1105</v>
      </c>
      <c r="S133" s="30" t="s">
        <v>627</v>
      </c>
      <c r="T133" s="36">
        <v>9364445990</v>
      </c>
      <c r="U133" s="36" t="s">
        <v>1106</v>
      </c>
      <c r="V133" s="47" t="s">
        <v>221</v>
      </c>
      <c r="W133" s="47" t="s">
        <v>221</v>
      </c>
      <c r="X133" s="47" t="s">
        <v>221</v>
      </c>
      <c r="Y133" s="47" t="s">
        <v>221</v>
      </c>
      <c r="Z133" s="47" t="s">
        <v>221</v>
      </c>
      <c r="AA133" s="47" t="s">
        <v>1107</v>
      </c>
      <c r="AB133" s="30">
        <v>9364495590</v>
      </c>
      <c r="AC133" s="36" t="s">
        <v>223</v>
      </c>
      <c r="AD133" s="47" t="s">
        <v>333</v>
      </c>
      <c r="AE133" s="30" t="s">
        <v>1108</v>
      </c>
      <c r="AF133" s="30" t="s">
        <v>226</v>
      </c>
      <c r="AG133" s="30" t="s">
        <v>226</v>
      </c>
      <c r="AH133" s="30" t="s">
        <v>221</v>
      </c>
      <c r="AI133" s="30">
        <f>10+5+1+24</f>
        <v>40</v>
      </c>
      <c r="AJ133" s="30" t="s">
        <v>227</v>
      </c>
      <c r="AK133" s="30">
        <v>2</v>
      </c>
      <c r="AL133" s="30">
        <v>10</v>
      </c>
      <c r="AM133" s="30">
        <v>5</v>
      </c>
      <c r="AN133" s="30" t="s">
        <v>432</v>
      </c>
      <c r="AO133" s="30" t="s">
        <v>432</v>
      </c>
      <c r="AP133" s="30" t="s">
        <v>434</v>
      </c>
      <c r="AQ133" s="30" t="s">
        <v>435</v>
      </c>
      <c r="AR133" s="30" t="s">
        <v>436</v>
      </c>
      <c r="AS133" s="30"/>
      <c r="AT133" s="30"/>
      <c r="AU133" s="30"/>
      <c r="AV133" s="30"/>
      <c r="AW133" s="30"/>
      <c r="AX133" s="30"/>
      <c r="AY133" s="30"/>
      <c r="AZ133" s="30"/>
      <c r="BA133" s="31">
        <v>0.67361111111111116</v>
      </c>
      <c r="BB133" s="30" t="s">
        <v>755</v>
      </c>
      <c r="BC133" s="30">
        <v>2</v>
      </c>
      <c r="BD133" s="30">
        <v>2</v>
      </c>
      <c r="BE133" s="30">
        <v>2</v>
      </c>
      <c r="BF133" s="30">
        <v>2</v>
      </c>
      <c r="BG133" s="30">
        <v>2</v>
      </c>
      <c r="BH133" s="30">
        <v>2</v>
      </c>
      <c r="BI133" s="30">
        <v>2</v>
      </c>
      <c r="BJ133" s="30">
        <v>2</v>
      </c>
      <c r="BK133" s="30">
        <v>2</v>
      </c>
      <c r="BL133" s="30">
        <v>2</v>
      </c>
      <c r="BM133" s="30">
        <v>2</v>
      </c>
      <c r="BN133" s="30">
        <v>2</v>
      </c>
      <c r="BO133" s="30">
        <v>2</v>
      </c>
      <c r="BP133" s="30">
        <v>2</v>
      </c>
      <c r="BQ133" s="30">
        <v>2</v>
      </c>
      <c r="BR133" s="30">
        <v>2</v>
      </c>
      <c r="BS133" s="30">
        <v>2</v>
      </c>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row>
    <row r="134" spans="1:219" ht="12.75" customHeight="1" x14ac:dyDescent="0.25">
      <c r="A134" s="30">
        <v>37</v>
      </c>
      <c r="B134" s="31">
        <v>0.59375</v>
      </c>
      <c r="C134" s="30"/>
      <c r="D134" s="30" t="s">
        <v>211</v>
      </c>
      <c r="E134" s="30" t="s">
        <v>212</v>
      </c>
      <c r="F134" s="32">
        <v>43284</v>
      </c>
      <c r="G134" s="30" t="s">
        <v>213</v>
      </c>
      <c r="H134" s="30"/>
      <c r="I134" s="30" t="s">
        <v>783</v>
      </c>
      <c r="J134" s="30"/>
      <c r="K134" s="30"/>
      <c r="L134" s="30"/>
      <c r="M134" s="30"/>
      <c r="N134" s="30"/>
      <c r="O134" s="30"/>
      <c r="P134" s="34" t="s">
        <v>1109</v>
      </c>
      <c r="Q134" s="36" t="s">
        <v>1110</v>
      </c>
      <c r="R134" s="36" t="s">
        <v>1111</v>
      </c>
      <c r="S134" s="30"/>
      <c r="T134" s="36">
        <v>9177710782</v>
      </c>
      <c r="U134" s="36" t="s">
        <v>1112</v>
      </c>
      <c r="V134" s="47" t="s">
        <v>221</v>
      </c>
      <c r="W134" s="47" t="s">
        <v>221</v>
      </c>
      <c r="X134" s="47" t="s">
        <v>221</v>
      </c>
      <c r="Y134" s="47" t="s">
        <v>221</v>
      </c>
      <c r="Z134" s="47" t="s">
        <v>221</v>
      </c>
      <c r="AA134" s="30"/>
      <c r="AB134" s="30"/>
      <c r="AC134" s="36" t="s">
        <v>223</v>
      </c>
      <c r="AD134" s="47" t="s">
        <v>224</v>
      </c>
      <c r="AE134" s="30"/>
      <c r="AF134" s="30"/>
      <c r="AG134" s="30"/>
      <c r="AH134" s="30"/>
      <c r="AI134" s="30"/>
      <c r="AJ134" s="30"/>
      <c r="AK134" s="30"/>
      <c r="AL134" s="30"/>
      <c r="AM134" s="30"/>
      <c r="AN134" s="30" t="s">
        <v>228</v>
      </c>
      <c r="AO134" s="30" t="s">
        <v>228</v>
      </c>
      <c r="AP134" s="30" t="s">
        <v>598</v>
      </c>
      <c r="AQ134" s="30" t="s">
        <v>734</v>
      </c>
      <c r="AR134" s="30"/>
      <c r="AS134" s="30"/>
      <c r="AT134" s="30"/>
      <c r="AU134" s="30"/>
      <c r="AV134" s="30"/>
      <c r="AW134" s="30"/>
      <c r="AX134" s="30"/>
      <c r="AY134" s="30"/>
      <c r="AZ134" s="30"/>
      <c r="BA134" s="37" t="s">
        <v>1113</v>
      </c>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row>
    <row r="135" spans="1:219" ht="12.75" customHeight="1" x14ac:dyDescent="0.25">
      <c r="A135" s="30">
        <v>38</v>
      </c>
      <c r="B135" s="31">
        <v>0.58333333333333337</v>
      </c>
      <c r="C135" s="30"/>
      <c r="D135" s="30" t="s">
        <v>211</v>
      </c>
      <c r="E135" s="30" t="s">
        <v>212</v>
      </c>
      <c r="F135" s="32">
        <v>43284</v>
      </c>
      <c r="G135" s="30" t="s">
        <v>213</v>
      </c>
      <c r="H135" s="30"/>
      <c r="I135" s="30" t="s">
        <v>783</v>
      </c>
      <c r="J135" s="30"/>
      <c r="K135" s="30"/>
      <c r="L135" s="30"/>
      <c r="M135" s="30"/>
      <c r="N135" s="30"/>
      <c r="O135" s="30"/>
      <c r="P135" s="34" t="s">
        <v>1109</v>
      </c>
      <c r="Q135" s="36" t="s">
        <v>1114</v>
      </c>
      <c r="R135" s="36" t="s">
        <v>1115</v>
      </c>
      <c r="S135" s="30"/>
      <c r="T135" s="36">
        <v>9454035064</v>
      </c>
      <c r="U135" s="36" t="s">
        <v>1116</v>
      </c>
      <c r="V135" s="47" t="s">
        <v>221</v>
      </c>
      <c r="W135" s="47" t="s">
        <v>221</v>
      </c>
      <c r="X135" s="47" t="s">
        <v>221</v>
      </c>
      <c r="Y135" s="47" t="s">
        <v>221</v>
      </c>
      <c r="Z135" s="47" t="s">
        <v>221</v>
      </c>
      <c r="AA135" s="30" t="s">
        <v>1117</v>
      </c>
      <c r="AB135" s="30">
        <v>9177475934</v>
      </c>
      <c r="AC135" s="36" t="s">
        <v>223</v>
      </c>
      <c r="AD135" s="47" t="s">
        <v>224</v>
      </c>
      <c r="AE135" s="30"/>
      <c r="AF135" s="30"/>
      <c r="AG135" s="30"/>
      <c r="AH135" s="30"/>
      <c r="AI135" s="30"/>
      <c r="AJ135" s="30"/>
      <c r="AK135" s="30"/>
      <c r="AL135" s="30"/>
      <c r="AM135" s="30"/>
      <c r="AN135" s="30" t="s">
        <v>228</v>
      </c>
      <c r="AO135" s="30" t="s">
        <v>228</v>
      </c>
      <c r="AP135" s="30" t="s">
        <v>598</v>
      </c>
      <c r="AQ135" s="30" t="s">
        <v>734</v>
      </c>
      <c r="AR135" s="30"/>
      <c r="AS135" s="30"/>
      <c r="AT135" s="30"/>
      <c r="AU135" s="30"/>
      <c r="AV135" s="30"/>
      <c r="AW135" s="30"/>
      <c r="AX135" s="30"/>
      <c r="AY135" s="30"/>
      <c r="AZ135" s="30"/>
      <c r="BA135" s="37" t="s">
        <v>1118</v>
      </c>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row>
    <row r="136" spans="1:219" ht="12.75" customHeight="1" x14ac:dyDescent="0.25">
      <c r="A136" s="30">
        <v>39</v>
      </c>
      <c r="B136" s="31">
        <v>0.6875</v>
      </c>
      <c r="C136" s="30"/>
      <c r="D136" s="30" t="s">
        <v>211</v>
      </c>
      <c r="E136" s="30" t="s">
        <v>212</v>
      </c>
      <c r="F136" s="32">
        <v>43284</v>
      </c>
      <c r="G136" s="30" t="s">
        <v>245</v>
      </c>
      <c r="H136" s="30" t="s">
        <v>337</v>
      </c>
      <c r="I136" s="30" t="s">
        <v>338</v>
      </c>
      <c r="J136" s="30" t="s">
        <v>248</v>
      </c>
      <c r="K136" s="30" t="s">
        <v>249</v>
      </c>
      <c r="L136" s="30" t="s">
        <v>250</v>
      </c>
      <c r="M136" s="30"/>
      <c r="N136" s="30"/>
      <c r="O136" s="30"/>
      <c r="P136" s="34" t="s">
        <v>448</v>
      </c>
      <c r="Q136" s="36" t="s">
        <v>1119</v>
      </c>
      <c r="R136" s="36" t="s">
        <v>1120</v>
      </c>
      <c r="S136" s="30" t="s">
        <v>221</v>
      </c>
      <c r="T136" s="36">
        <v>9489966282</v>
      </c>
      <c r="U136" s="36" t="s">
        <v>1121</v>
      </c>
      <c r="V136" s="47" t="s">
        <v>221</v>
      </c>
      <c r="W136" s="47" t="s">
        <v>221</v>
      </c>
      <c r="X136" s="47" t="s">
        <v>221</v>
      </c>
      <c r="Y136" s="47" t="s">
        <v>221</v>
      </c>
      <c r="Z136" s="47" t="s">
        <v>221</v>
      </c>
      <c r="AA136" s="30" t="s">
        <v>1122</v>
      </c>
      <c r="AB136" s="30">
        <v>9300908247</v>
      </c>
      <c r="AC136" s="36" t="s">
        <v>223</v>
      </c>
      <c r="AD136" s="47" t="s">
        <v>241</v>
      </c>
      <c r="AE136" s="30"/>
      <c r="AF136" s="30"/>
      <c r="AG136" s="30"/>
      <c r="AH136" s="30"/>
      <c r="AI136" s="30"/>
      <c r="AJ136" s="30"/>
      <c r="AK136" s="30"/>
      <c r="AL136" s="30"/>
      <c r="AM136" s="30"/>
      <c r="AN136" s="30" t="s">
        <v>228</v>
      </c>
      <c r="AO136" s="30" t="s">
        <v>228</v>
      </c>
      <c r="AP136" s="30" t="s">
        <v>229</v>
      </c>
      <c r="AQ136" s="30" t="s">
        <v>229</v>
      </c>
      <c r="AR136" s="30"/>
      <c r="AS136" s="30" t="s">
        <v>1123</v>
      </c>
      <c r="AT136" s="30"/>
      <c r="AU136" s="30" t="s">
        <v>231</v>
      </c>
      <c r="AV136" s="30"/>
      <c r="AW136" s="30"/>
      <c r="AX136" s="30"/>
      <c r="AY136" s="30"/>
      <c r="AZ136" s="30"/>
      <c r="BA136" s="31">
        <v>0.72291666666666676</v>
      </c>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row>
    <row r="137" spans="1:219" ht="12.75" customHeight="1" x14ac:dyDescent="0.25">
      <c r="A137" s="30">
        <v>40</v>
      </c>
      <c r="B137" s="44" t="s">
        <v>378</v>
      </c>
      <c r="C137" s="30"/>
      <c r="D137" s="30" t="s">
        <v>211</v>
      </c>
      <c r="E137" s="30" t="s">
        <v>212</v>
      </c>
      <c r="F137" s="32">
        <v>43284</v>
      </c>
      <c r="G137" s="30" t="s">
        <v>213</v>
      </c>
      <c r="H137" s="30"/>
      <c r="I137" s="30"/>
      <c r="J137" s="30"/>
      <c r="K137" s="30"/>
      <c r="L137" s="30"/>
      <c r="M137" s="30"/>
      <c r="N137" s="30"/>
      <c r="O137" s="30"/>
      <c r="P137" s="34"/>
      <c r="Q137" s="36" t="s">
        <v>1124</v>
      </c>
      <c r="R137" s="30" t="s">
        <v>1125</v>
      </c>
      <c r="S137" s="30" t="s">
        <v>1126</v>
      </c>
      <c r="T137" s="30">
        <v>9274207122</v>
      </c>
      <c r="U137" s="30" t="s">
        <v>1127</v>
      </c>
      <c r="V137" s="47" t="s">
        <v>221</v>
      </c>
      <c r="W137" s="47" t="s">
        <v>221</v>
      </c>
      <c r="X137" s="47" t="s">
        <v>221</v>
      </c>
      <c r="Y137" s="47" t="s">
        <v>221</v>
      </c>
      <c r="Z137" s="47" t="s">
        <v>221</v>
      </c>
      <c r="AA137" s="30" t="s">
        <v>1128</v>
      </c>
      <c r="AB137" s="30">
        <v>9273235701</v>
      </c>
      <c r="AC137" s="36" t="s">
        <v>223</v>
      </c>
      <c r="AD137" s="47" t="s">
        <v>802</v>
      </c>
      <c r="AE137" s="30"/>
      <c r="AF137" s="30"/>
      <c r="AG137" s="30"/>
      <c r="AH137" s="30"/>
      <c r="AI137" s="30"/>
      <c r="AJ137" s="30"/>
      <c r="AK137" s="30"/>
      <c r="AL137" s="30"/>
      <c r="AM137" s="30"/>
      <c r="AN137" s="30" t="s">
        <v>228</v>
      </c>
      <c r="AO137" s="30" t="s">
        <v>228</v>
      </c>
      <c r="AP137" s="30" t="s">
        <v>643</v>
      </c>
      <c r="AQ137" s="30" t="s">
        <v>643</v>
      </c>
      <c r="AR137" s="30"/>
      <c r="AS137" s="30"/>
      <c r="AT137" s="30"/>
      <c r="AU137" s="30"/>
      <c r="AV137" s="30" t="s">
        <v>1129</v>
      </c>
      <c r="AW137" s="30" t="s">
        <v>790</v>
      </c>
      <c r="AX137" s="30"/>
      <c r="AY137" s="30"/>
      <c r="AZ137" s="30"/>
      <c r="BA137" s="31">
        <v>0.7284722222222223</v>
      </c>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row>
    <row r="138" spans="1:219" ht="12.75" customHeight="1" x14ac:dyDescent="0.25">
      <c r="A138" s="30">
        <v>41</v>
      </c>
      <c r="B138" s="31">
        <v>0.70833333333333337</v>
      </c>
      <c r="C138" s="30"/>
      <c r="D138" s="30" t="s">
        <v>211</v>
      </c>
      <c r="E138" s="30" t="s">
        <v>212</v>
      </c>
      <c r="F138" s="32">
        <v>43284</v>
      </c>
      <c r="G138" s="30" t="s">
        <v>213</v>
      </c>
      <c r="H138" s="30"/>
      <c r="I138" s="30"/>
      <c r="J138" s="30"/>
      <c r="K138" s="30"/>
      <c r="L138" s="30"/>
      <c r="M138" s="30"/>
      <c r="N138" s="30"/>
      <c r="O138" s="30"/>
      <c r="P138" s="34"/>
      <c r="Q138" s="36" t="s">
        <v>1130</v>
      </c>
      <c r="R138" s="36" t="s">
        <v>1131</v>
      </c>
      <c r="S138" s="30"/>
      <c r="T138" s="36">
        <v>9551225503</v>
      </c>
      <c r="U138" s="36" t="s">
        <v>1132</v>
      </c>
      <c r="V138" s="47" t="s">
        <v>221</v>
      </c>
      <c r="W138" s="47" t="s">
        <v>221</v>
      </c>
      <c r="X138" s="47" t="s">
        <v>221</v>
      </c>
      <c r="Y138" s="47" t="s">
        <v>221</v>
      </c>
      <c r="Z138" s="47" t="s">
        <v>221</v>
      </c>
      <c r="AA138" s="30" t="s">
        <v>1133</v>
      </c>
      <c r="AB138" s="30">
        <v>9363649271</v>
      </c>
      <c r="AC138" s="36" t="s">
        <v>314</v>
      </c>
      <c r="AD138" s="30" t="s">
        <v>241</v>
      </c>
      <c r="AE138" s="30"/>
      <c r="AF138" s="30"/>
      <c r="AG138" s="30"/>
      <c r="AH138" s="30"/>
      <c r="AI138" s="30"/>
      <c r="AJ138" s="30"/>
      <c r="AK138" s="30"/>
      <c r="AL138" s="30"/>
      <c r="AM138" s="30"/>
      <c r="AN138" s="30" t="s">
        <v>228</v>
      </c>
      <c r="AO138" s="30" t="s">
        <v>228</v>
      </c>
      <c r="AP138" s="30" t="s">
        <v>281</v>
      </c>
      <c r="AQ138" s="30" t="s">
        <v>282</v>
      </c>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row>
    <row r="139" spans="1:219" ht="12.75" customHeight="1" x14ac:dyDescent="0.25">
      <c r="A139" s="30">
        <v>42</v>
      </c>
      <c r="B139" s="31">
        <v>0.70833333333333337</v>
      </c>
      <c r="C139" s="30"/>
      <c r="D139" s="30" t="s">
        <v>211</v>
      </c>
      <c r="E139" s="30" t="s">
        <v>212</v>
      </c>
      <c r="F139" s="32">
        <v>43284</v>
      </c>
      <c r="G139" s="30" t="s">
        <v>357</v>
      </c>
      <c r="H139" s="30" t="s">
        <v>358</v>
      </c>
      <c r="I139" s="30" t="s">
        <v>359</v>
      </c>
      <c r="J139" s="30" t="s">
        <v>306</v>
      </c>
      <c r="K139" s="30" t="s">
        <v>307</v>
      </c>
      <c r="L139" s="30" t="s">
        <v>250</v>
      </c>
      <c r="M139" s="30"/>
      <c r="N139" s="30"/>
      <c r="O139" s="30"/>
      <c r="P139" s="34" t="s">
        <v>1134</v>
      </c>
      <c r="Q139" s="36" t="s">
        <v>743</v>
      </c>
      <c r="R139" s="36" t="s">
        <v>1135</v>
      </c>
      <c r="S139" s="30"/>
      <c r="T139" s="36">
        <v>9773917039</v>
      </c>
      <c r="U139" s="30"/>
      <c r="V139" s="47" t="s">
        <v>221</v>
      </c>
      <c r="W139" s="47" t="s">
        <v>221</v>
      </c>
      <c r="X139" s="47" t="s">
        <v>221</v>
      </c>
      <c r="Y139" s="47" t="s">
        <v>221</v>
      </c>
      <c r="Z139" s="47" t="s">
        <v>221</v>
      </c>
      <c r="AA139" s="30" t="s">
        <v>1136</v>
      </c>
      <c r="AB139" s="30">
        <v>9158470459</v>
      </c>
      <c r="AC139" s="36" t="s">
        <v>1137</v>
      </c>
      <c r="AD139" s="47" t="s">
        <v>333</v>
      </c>
      <c r="AE139" s="30" t="s">
        <v>1138</v>
      </c>
      <c r="AF139" s="30" t="s">
        <v>824</v>
      </c>
      <c r="AG139" s="30" t="s">
        <v>280</v>
      </c>
      <c r="AH139" s="30" t="s">
        <v>221</v>
      </c>
      <c r="AI139" s="30">
        <v>124</v>
      </c>
      <c r="AJ139" s="30" t="s">
        <v>227</v>
      </c>
      <c r="AK139" s="30">
        <v>2</v>
      </c>
      <c r="AL139" s="30">
        <v>4</v>
      </c>
      <c r="AM139" s="30">
        <v>120</v>
      </c>
      <c r="AN139" s="30" t="s">
        <v>228</v>
      </c>
      <c r="AO139" s="30" t="s">
        <v>228</v>
      </c>
      <c r="AP139" s="30" t="s">
        <v>598</v>
      </c>
      <c r="AQ139" s="30" t="s">
        <v>734</v>
      </c>
      <c r="AR139" s="30"/>
      <c r="AS139" s="30"/>
      <c r="AT139" s="30"/>
      <c r="AU139" s="30"/>
      <c r="AV139" s="30"/>
      <c r="AW139" s="30"/>
      <c r="AX139" s="30"/>
      <c r="AY139" s="30"/>
      <c r="AZ139" s="30"/>
      <c r="BA139" s="30"/>
      <c r="BB139" s="30" t="s">
        <v>448</v>
      </c>
      <c r="BC139" s="31">
        <v>0.8125</v>
      </c>
      <c r="BD139" s="31">
        <v>0.82638888888888884</v>
      </c>
      <c r="BE139" s="30"/>
      <c r="BF139" s="30">
        <v>2</v>
      </c>
      <c r="BG139" s="30">
        <v>2</v>
      </c>
      <c r="BH139" s="30">
        <v>2</v>
      </c>
      <c r="BI139" s="30">
        <v>2</v>
      </c>
      <c r="BJ139" s="30">
        <v>2</v>
      </c>
      <c r="BK139" s="30">
        <v>2</v>
      </c>
      <c r="BL139" s="30">
        <v>2</v>
      </c>
      <c r="BM139" s="30">
        <v>2</v>
      </c>
      <c r="BN139" s="30">
        <v>2</v>
      </c>
      <c r="BO139" s="30">
        <v>2</v>
      </c>
      <c r="BP139" s="30">
        <v>2</v>
      </c>
      <c r="BQ139" s="30">
        <v>2</v>
      </c>
      <c r="BR139" s="30">
        <v>2</v>
      </c>
      <c r="BS139" s="30">
        <v>2</v>
      </c>
      <c r="BT139" s="30">
        <v>2</v>
      </c>
      <c r="BU139" s="30"/>
      <c r="BV139" s="30" t="s">
        <v>448</v>
      </c>
      <c r="BW139" s="31">
        <v>0.82638888888888884</v>
      </c>
      <c r="BX139" s="31">
        <v>0.83333333333333337</v>
      </c>
      <c r="BY139" s="30"/>
      <c r="BZ139" s="30">
        <v>2</v>
      </c>
      <c r="CA139" s="30">
        <v>2</v>
      </c>
      <c r="CB139" s="30">
        <v>2</v>
      </c>
      <c r="CC139" s="30">
        <v>2</v>
      </c>
      <c r="CD139" s="30" t="s">
        <v>260</v>
      </c>
      <c r="CE139" s="30" t="s">
        <v>448</v>
      </c>
      <c r="CF139" s="30">
        <v>15</v>
      </c>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row>
    <row r="140" spans="1:219" ht="12.75" customHeight="1" x14ac:dyDescent="0.25">
      <c r="A140" s="30">
        <v>43</v>
      </c>
      <c r="B140" s="31">
        <v>0.70833333333333337</v>
      </c>
      <c r="C140" s="30"/>
      <c r="D140" s="30" t="s">
        <v>211</v>
      </c>
      <c r="E140" s="30" t="s">
        <v>212</v>
      </c>
      <c r="F140" s="32">
        <v>43284</v>
      </c>
      <c r="G140" s="30" t="s">
        <v>213</v>
      </c>
      <c r="H140" s="30"/>
      <c r="I140" s="30"/>
      <c r="J140" s="30"/>
      <c r="K140" s="30"/>
      <c r="L140" s="30"/>
      <c r="M140" s="30"/>
      <c r="N140" s="30"/>
      <c r="O140" s="30"/>
      <c r="P140" s="34"/>
      <c r="Q140" s="36" t="s">
        <v>1139</v>
      </c>
      <c r="R140" s="36" t="s">
        <v>1140</v>
      </c>
      <c r="S140" s="30" t="s">
        <v>1029</v>
      </c>
      <c r="T140" s="36">
        <v>9359005165</v>
      </c>
      <c r="U140" s="36" t="s">
        <v>1141</v>
      </c>
      <c r="V140" s="47" t="s">
        <v>221</v>
      </c>
      <c r="W140" s="47" t="s">
        <v>221</v>
      </c>
      <c r="X140" s="47" t="s">
        <v>221</v>
      </c>
      <c r="Y140" s="47" t="s">
        <v>221</v>
      </c>
      <c r="Z140" s="47" t="s">
        <v>221</v>
      </c>
      <c r="AA140" s="30" t="s">
        <v>1142</v>
      </c>
      <c r="AB140" s="30">
        <v>9770033610</v>
      </c>
      <c r="AC140" s="36" t="s">
        <v>1143</v>
      </c>
      <c r="AD140" s="47" t="s">
        <v>224</v>
      </c>
      <c r="AE140" s="30"/>
      <c r="AF140" s="30"/>
      <c r="AG140" s="30"/>
      <c r="AH140" s="30"/>
      <c r="AI140" s="30"/>
      <c r="AJ140" s="30"/>
      <c r="AK140" s="30"/>
      <c r="AL140" s="30"/>
      <c r="AM140" s="30"/>
      <c r="AN140" s="30" t="s">
        <v>228</v>
      </c>
      <c r="AO140" s="30" t="s">
        <v>228</v>
      </c>
      <c r="AP140" s="30" t="s">
        <v>281</v>
      </c>
      <c r="AQ140" s="30" t="s">
        <v>282</v>
      </c>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row>
    <row r="141" spans="1:219" ht="12.75" customHeight="1" x14ac:dyDescent="0.25">
      <c r="A141" s="30">
        <v>44</v>
      </c>
      <c r="B141" s="31">
        <v>0.72222222222222221</v>
      </c>
      <c r="C141" s="30"/>
      <c r="D141" s="30" t="s">
        <v>211</v>
      </c>
      <c r="E141" s="30" t="s">
        <v>212</v>
      </c>
      <c r="F141" s="32">
        <v>43284</v>
      </c>
      <c r="G141" s="30" t="s">
        <v>245</v>
      </c>
      <c r="H141" s="30" t="s">
        <v>246</v>
      </c>
      <c r="I141" s="30" t="s">
        <v>247</v>
      </c>
      <c r="J141" s="30" t="s">
        <v>248</v>
      </c>
      <c r="K141" s="30" t="s">
        <v>554</v>
      </c>
      <c r="L141" s="30" t="s">
        <v>250</v>
      </c>
      <c r="M141" s="32">
        <v>43284</v>
      </c>
      <c r="N141" s="32">
        <v>43285</v>
      </c>
      <c r="O141" s="30" t="s">
        <v>232</v>
      </c>
      <c r="P141" s="34" t="s">
        <v>1144</v>
      </c>
      <c r="Q141" s="36" t="s">
        <v>1145</v>
      </c>
      <c r="R141" s="36" t="s">
        <v>1146</v>
      </c>
      <c r="S141" s="30" t="s">
        <v>1147</v>
      </c>
      <c r="T141" s="36">
        <v>9952834824</v>
      </c>
      <c r="U141" s="36" t="s">
        <v>1148</v>
      </c>
      <c r="V141" s="47" t="s">
        <v>221</v>
      </c>
      <c r="W141" s="47" t="s">
        <v>221</v>
      </c>
      <c r="X141" s="47" t="s">
        <v>221</v>
      </c>
      <c r="Y141" s="47" t="s">
        <v>221</v>
      </c>
      <c r="Z141" s="47" t="s">
        <v>221</v>
      </c>
      <c r="AA141" s="30" t="s">
        <v>1149</v>
      </c>
      <c r="AB141" s="30" t="s">
        <v>1150</v>
      </c>
      <c r="AC141" s="36" t="s">
        <v>1143</v>
      </c>
      <c r="AD141" s="47" t="s">
        <v>224</v>
      </c>
      <c r="AE141" s="30"/>
      <c r="AF141" s="30"/>
      <c r="AG141" s="30"/>
      <c r="AH141" s="30"/>
      <c r="AI141" s="30"/>
      <c r="AJ141" s="30"/>
      <c r="AK141" s="30"/>
      <c r="AL141" s="30"/>
      <c r="AM141" s="30"/>
      <c r="AN141" s="30" t="s">
        <v>228</v>
      </c>
      <c r="AO141" s="30" t="s">
        <v>228</v>
      </c>
      <c r="AP141" s="30" t="s">
        <v>229</v>
      </c>
      <c r="AQ141" s="30" t="s">
        <v>229</v>
      </c>
      <c r="AR141" s="30"/>
      <c r="AS141" s="30" t="s">
        <v>1151</v>
      </c>
      <c r="AT141" s="30">
        <v>252037</v>
      </c>
      <c r="AU141" s="30" t="s">
        <v>231</v>
      </c>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row>
    <row r="142" spans="1:219" ht="12.75" customHeight="1" x14ac:dyDescent="0.25">
      <c r="A142" s="30">
        <v>45</v>
      </c>
      <c r="B142" s="31">
        <v>0.71319444444444446</v>
      </c>
      <c r="C142" s="30"/>
      <c r="D142" s="30" t="s">
        <v>211</v>
      </c>
      <c r="E142" s="30" t="s">
        <v>212</v>
      </c>
      <c r="F142" s="32">
        <v>43284</v>
      </c>
      <c r="G142" s="30" t="s">
        <v>357</v>
      </c>
      <c r="H142" s="30" t="s">
        <v>358</v>
      </c>
      <c r="I142" s="30" t="s">
        <v>359</v>
      </c>
      <c r="J142" s="30" t="s">
        <v>306</v>
      </c>
      <c r="K142" s="30" t="s">
        <v>307</v>
      </c>
      <c r="L142" s="30" t="s">
        <v>250</v>
      </c>
      <c r="M142" s="30"/>
      <c r="N142" s="30"/>
      <c r="O142" s="30"/>
      <c r="P142" s="34" t="s">
        <v>1152</v>
      </c>
      <c r="Q142" s="30" t="s">
        <v>1153</v>
      </c>
      <c r="R142" s="30" t="s">
        <v>1154</v>
      </c>
      <c r="S142" s="30" t="s">
        <v>1155</v>
      </c>
      <c r="T142" s="30">
        <v>9656919165</v>
      </c>
      <c r="U142" s="30" t="s">
        <v>1156</v>
      </c>
      <c r="V142" s="47" t="s">
        <v>221</v>
      </c>
      <c r="W142" s="47" t="s">
        <v>221</v>
      </c>
      <c r="X142" s="47" t="s">
        <v>221</v>
      </c>
      <c r="Y142" s="47" t="s">
        <v>221</v>
      </c>
      <c r="Z142" s="47" t="s">
        <v>221</v>
      </c>
      <c r="AA142" s="30" t="s">
        <v>1157</v>
      </c>
      <c r="AB142" s="30">
        <v>9482977513</v>
      </c>
      <c r="AC142" s="36" t="s">
        <v>1143</v>
      </c>
      <c r="AD142" s="30" t="s">
        <v>241</v>
      </c>
      <c r="AE142" s="30" t="s">
        <v>1158</v>
      </c>
      <c r="AF142" s="30" t="s">
        <v>226</v>
      </c>
      <c r="AG142" s="30" t="s">
        <v>226</v>
      </c>
      <c r="AH142" s="30" t="s">
        <v>226</v>
      </c>
      <c r="AI142" s="30">
        <f>11+12+8+7</f>
        <v>38</v>
      </c>
      <c r="AJ142" s="30" t="s">
        <v>227</v>
      </c>
      <c r="AK142" s="30">
        <v>1</v>
      </c>
      <c r="AL142" s="30">
        <v>7</v>
      </c>
      <c r="AM142" s="30">
        <f>12+8</f>
        <v>20</v>
      </c>
      <c r="AN142" s="30" t="s">
        <v>432</v>
      </c>
      <c r="AO142" s="30" t="s">
        <v>432</v>
      </c>
      <c r="AP142" s="30" t="s">
        <v>434</v>
      </c>
      <c r="AQ142" s="30" t="s">
        <v>435</v>
      </c>
      <c r="AR142" s="30" t="s">
        <v>658</v>
      </c>
      <c r="AS142" s="30"/>
      <c r="AT142" s="30"/>
      <c r="AU142" s="30"/>
      <c r="AV142" s="30"/>
      <c r="AW142" s="30"/>
      <c r="AX142" s="30"/>
      <c r="AY142" s="30"/>
      <c r="AZ142" s="30"/>
      <c r="BA142" s="31">
        <v>0.6118055555555556</v>
      </c>
      <c r="BB142" s="30" t="s">
        <v>1159</v>
      </c>
      <c r="BC142" s="31">
        <v>0.52430555555555558</v>
      </c>
      <c r="BD142" s="31">
        <v>0.53819444444444442</v>
      </c>
      <c r="BE142" s="30"/>
      <c r="BF142" s="30">
        <v>3</v>
      </c>
      <c r="BG142" s="30">
        <v>3</v>
      </c>
      <c r="BH142" s="30">
        <v>3</v>
      </c>
      <c r="BI142" s="30">
        <v>3</v>
      </c>
      <c r="BJ142" s="30">
        <v>3</v>
      </c>
      <c r="BK142" s="30">
        <v>3</v>
      </c>
      <c r="BL142" s="30">
        <v>3</v>
      </c>
      <c r="BM142" s="30">
        <v>3</v>
      </c>
      <c r="BN142" s="30">
        <v>3</v>
      </c>
      <c r="BO142" s="30">
        <v>3</v>
      </c>
      <c r="BP142" s="30">
        <v>3</v>
      </c>
      <c r="BQ142" s="30">
        <v>3</v>
      </c>
      <c r="BR142" s="30">
        <v>3</v>
      </c>
      <c r="BS142" s="30">
        <v>3</v>
      </c>
      <c r="BT142" s="30"/>
      <c r="BU142" s="30"/>
      <c r="BV142" s="30" t="s">
        <v>244</v>
      </c>
      <c r="BW142" s="31">
        <v>0.75416666666666676</v>
      </c>
      <c r="BX142" s="31">
        <v>0.76041666666666663</v>
      </c>
      <c r="BY142" s="30"/>
      <c r="BZ142" s="30">
        <v>2</v>
      </c>
      <c r="CA142" s="30">
        <v>2</v>
      </c>
      <c r="CB142" s="30">
        <v>2</v>
      </c>
      <c r="CC142" s="30">
        <v>2</v>
      </c>
      <c r="CD142" s="30" t="s">
        <v>260</v>
      </c>
      <c r="CE142" s="30" t="s">
        <v>244</v>
      </c>
      <c r="CF142" s="30">
        <v>15</v>
      </c>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row>
    <row r="143" spans="1:219" ht="12.75" customHeight="1" x14ac:dyDescent="0.25">
      <c r="A143" s="30">
        <v>46</v>
      </c>
      <c r="B143" s="31">
        <v>0.74791666666666667</v>
      </c>
      <c r="C143" s="30"/>
      <c r="D143" s="30" t="s">
        <v>211</v>
      </c>
      <c r="E143" s="30" t="s">
        <v>212</v>
      </c>
      <c r="F143" s="32">
        <v>43284</v>
      </c>
      <c r="G143" s="30" t="s">
        <v>213</v>
      </c>
      <c r="H143" s="30"/>
      <c r="I143" s="30"/>
      <c r="J143" s="30"/>
      <c r="K143" s="30"/>
      <c r="L143" s="30"/>
      <c r="M143" s="30"/>
      <c r="N143" s="30"/>
      <c r="O143" s="30"/>
      <c r="P143" s="34"/>
      <c r="Q143" s="36" t="s">
        <v>1160</v>
      </c>
      <c r="R143" s="36" t="s">
        <v>1161</v>
      </c>
      <c r="S143" s="30" t="s">
        <v>1162</v>
      </c>
      <c r="T143" s="36">
        <v>9052524500</v>
      </c>
      <c r="U143" s="36" t="s">
        <v>1163</v>
      </c>
      <c r="V143" s="47" t="s">
        <v>221</v>
      </c>
      <c r="W143" s="47" t="s">
        <v>221</v>
      </c>
      <c r="X143" s="47" t="s">
        <v>221</v>
      </c>
      <c r="Y143" s="47" t="s">
        <v>221</v>
      </c>
      <c r="Z143" s="47" t="s">
        <v>221</v>
      </c>
      <c r="AA143" s="30" t="s">
        <v>1164</v>
      </c>
      <c r="AB143" s="30">
        <v>9061251413</v>
      </c>
      <c r="AC143" s="36" t="s">
        <v>1143</v>
      </c>
      <c r="AD143" s="30" t="s">
        <v>241</v>
      </c>
      <c r="AE143" s="30"/>
      <c r="AF143" s="30"/>
      <c r="AG143" s="30"/>
      <c r="AH143" s="30"/>
      <c r="AI143" s="30"/>
      <c r="AJ143" s="30"/>
      <c r="AK143" s="30"/>
      <c r="AL143" s="30"/>
      <c r="AM143" s="30"/>
      <c r="AN143" s="30" t="s">
        <v>432</v>
      </c>
      <c r="AO143" s="30" t="s">
        <v>432</v>
      </c>
      <c r="AP143" s="30" t="s">
        <v>434</v>
      </c>
      <c r="AQ143" s="30" t="s">
        <v>435</v>
      </c>
      <c r="AR143" s="30" t="s">
        <v>436</v>
      </c>
      <c r="AS143" s="30"/>
      <c r="AT143" s="30"/>
      <c r="AU143" s="30"/>
      <c r="AV143" s="30"/>
      <c r="AW143" s="30"/>
      <c r="AX143" s="30"/>
      <c r="AY143" s="30"/>
      <c r="AZ143" s="30"/>
      <c r="BA143" s="31">
        <v>0.7729166666666667</v>
      </c>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row>
    <row r="144" spans="1:219" ht="12.75" customHeight="1" x14ac:dyDescent="0.25">
      <c r="A144" s="30">
        <v>47</v>
      </c>
      <c r="B144" s="31">
        <v>0.74652777777777779</v>
      </c>
      <c r="C144" s="30"/>
      <c r="D144" s="30" t="s">
        <v>211</v>
      </c>
      <c r="E144" s="30" t="s">
        <v>212</v>
      </c>
      <c r="F144" s="32">
        <v>43284</v>
      </c>
      <c r="G144" s="30" t="s">
        <v>245</v>
      </c>
      <c r="H144" s="30" t="s">
        <v>337</v>
      </c>
      <c r="I144" s="30" t="s">
        <v>338</v>
      </c>
      <c r="J144" s="30" t="s">
        <v>248</v>
      </c>
      <c r="K144" s="30" t="s">
        <v>249</v>
      </c>
      <c r="L144" s="30" t="s">
        <v>250</v>
      </c>
      <c r="M144" s="30"/>
      <c r="N144" s="30"/>
      <c r="O144" s="30"/>
      <c r="P144" s="34"/>
      <c r="Q144" s="36" t="s">
        <v>1165</v>
      </c>
      <c r="R144" s="36" t="s">
        <v>1166</v>
      </c>
      <c r="S144" s="30" t="s">
        <v>1167</v>
      </c>
      <c r="T144" s="36">
        <v>9365114364</v>
      </c>
      <c r="U144" s="36" t="s">
        <v>1168</v>
      </c>
      <c r="V144" s="47" t="s">
        <v>221</v>
      </c>
      <c r="W144" s="47" t="s">
        <v>221</v>
      </c>
      <c r="X144" s="47" t="s">
        <v>221</v>
      </c>
      <c r="Y144" s="47" t="s">
        <v>221</v>
      </c>
      <c r="Z144" s="47" t="s">
        <v>221</v>
      </c>
      <c r="AA144" s="30" t="s">
        <v>1169</v>
      </c>
      <c r="AB144" s="30">
        <v>9059460565</v>
      </c>
      <c r="AC144" s="30" t="s">
        <v>223</v>
      </c>
      <c r="AD144" s="47" t="s">
        <v>224</v>
      </c>
      <c r="AE144" s="30"/>
      <c r="AF144" s="30"/>
      <c r="AG144" s="30"/>
      <c r="AH144" s="30"/>
      <c r="AI144" s="30"/>
      <c r="AJ144" s="30"/>
      <c r="AK144" s="30"/>
      <c r="AL144" s="30"/>
      <c r="AM144" s="30"/>
      <c r="AN144" s="30" t="s">
        <v>228</v>
      </c>
      <c r="AO144" s="30" t="s">
        <v>228</v>
      </c>
      <c r="AP144" s="30" t="s">
        <v>598</v>
      </c>
      <c r="AQ144" s="30" t="s">
        <v>1008</v>
      </c>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row>
    <row r="145" spans="1:219" ht="12.75" customHeight="1" x14ac:dyDescent="0.25">
      <c r="A145" s="30">
        <v>48</v>
      </c>
      <c r="B145" s="44" t="s">
        <v>378</v>
      </c>
      <c r="C145" s="30"/>
      <c r="D145" s="30" t="s">
        <v>211</v>
      </c>
      <c r="E145" s="30" t="s">
        <v>212</v>
      </c>
      <c r="F145" s="32">
        <v>43284</v>
      </c>
      <c r="G145" s="30" t="s">
        <v>425</v>
      </c>
      <c r="H145" s="30"/>
      <c r="I145" s="30"/>
      <c r="J145" s="30"/>
      <c r="K145" s="30"/>
      <c r="L145" s="30"/>
      <c r="M145" s="30"/>
      <c r="N145" s="30"/>
      <c r="O145" s="30"/>
      <c r="P145" s="34"/>
      <c r="Q145" s="36" t="s">
        <v>1170</v>
      </c>
      <c r="R145" s="36" t="s">
        <v>1171</v>
      </c>
      <c r="S145" s="30" t="s">
        <v>1172</v>
      </c>
      <c r="T145" s="36">
        <v>9068579635</v>
      </c>
      <c r="U145" s="36" t="s">
        <v>1173</v>
      </c>
      <c r="V145" s="47" t="s">
        <v>221</v>
      </c>
      <c r="W145" s="47" t="s">
        <v>221</v>
      </c>
      <c r="X145" s="47" t="s">
        <v>221</v>
      </c>
      <c r="Y145" s="47" t="s">
        <v>221</v>
      </c>
      <c r="Z145" s="47" t="s">
        <v>221</v>
      </c>
      <c r="AA145" s="47" t="s">
        <v>1174</v>
      </c>
      <c r="AB145" s="30">
        <v>9350215352</v>
      </c>
      <c r="AC145" s="36" t="s">
        <v>223</v>
      </c>
      <c r="AD145" s="47" t="s">
        <v>366</v>
      </c>
      <c r="AE145" s="30"/>
      <c r="AF145" s="30"/>
      <c r="AG145" s="30"/>
      <c r="AH145" s="30"/>
      <c r="AI145" s="30"/>
      <c r="AJ145" s="30"/>
      <c r="AK145" s="30"/>
      <c r="AL145" s="30"/>
      <c r="AM145" s="30"/>
      <c r="AN145" s="30" t="s">
        <v>432</v>
      </c>
      <c r="AO145" s="30" t="s">
        <v>432</v>
      </c>
      <c r="AP145" s="30" t="s">
        <v>434</v>
      </c>
      <c r="AQ145" s="30" t="s">
        <v>435</v>
      </c>
      <c r="AR145" s="30" t="s">
        <v>658</v>
      </c>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row>
    <row r="146" spans="1:219" ht="12.75" customHeight="1" x14ac:dyDescent="0.25">
      <c r="A146" s="30">
        <v>49</v>
      </c>
      <c r="B146" s="31">
        <v>0.8125</v>
      </c>
      <c r="C146" s="30"/>
      <c r="D146" s="30" t="s">
        <v>211</v>
      </c>
      <c r="E146" s="30" t="s">
        <v>212</v>
      </c>
      <c r="F146" s="32">
        <v>43284</v>
      </c>
      <c r="G146" s="30" t="s">
        <v>425</v>
      </c>
      <c r="H146" s="30"/>
      <c r="I146" s="30"/>
      <c r="J146" s="30"/>
      <c r="K146" s="30"/>
      <c r="L146" s="30"/>
      <c r="M146" s="30"/>
      <c r="N146" s="30"/>
      <c r="O146" s="30"/>
      <c r="P146" s="34"/>
      <c r="Q146" s="36" t="s">
        <v>1175</v>
      </c>
      <c r="R146" s="36" t="s">
        <v>1176</v>
      </c>
      <c r="S146" s="30" t="s">
        <v>818</v>
      </c>
      <c r="T146" s="36">
        <v>9350215352</v>
      </c>
      <c r="U146" s="36" t="s">
        <v>1177</v>
      </c>
      <c r="V146" s="47" t="s">
        <v>221</v>
      </c>
      <c r="W146" s="47" t="s">
        <v>221</v>
      </c>
      <c r="X146" s="47" t="s">
        <v>221</v>
      </c>
      <c r="Y146" s="47" t="s">
        <v>221</v>
      </c>
      <c r="Z146" s="47" t="s">
        <v>221</v>
      </c>
      <c r="AA146" s="30"/>
      <c r="AB146" s="30"/>
      <c r="AC146" s="36" t="s">
        <v>1143</v>
      </c>
      <c r="AD146" s="47" t="s">
        <v>224</v>
      </c>
      <c r="AE146" s="30"/>
      <c r="AF146" s="30"/>
      <c r="AG146" s="30"/>
      <c r="AH146" s="30"/>
      <c r="AI146" s="30"/>
      <c r="AJ146" s="30"/>
      <c r="AK146" s="30"/>
      <c r="AL146" s="30"/>
      <c r="AM146" s="30"/>
      <c r="AN146" s="30" t="s">
        <v>432</v>
      </c>
      <c r="AO146" s="30" t="s">
        <v>432</v>
      </c>
      <c r="AP146" s="30" t="s">
        <v>434</v>
      </c>
      <c r="AQ146" s="30" t="s">
        <v>435</v>
      </c>
      <c r="AR146" s="30" t="s">
        <v>658</v>
      </c>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row>
    <row r="147" spans="1:219" ht="12.75" customHeight="1" x14ac:dyDescent="0.25">
      <c r="A147" s="30">
        <v>50</v>
      </c>
      <c r="B147" s="31">
        <v>0.8125</v>
      </c>
      <c r="C147" s="30"/>
      <c r="D147" s="30" t="s">
        <v>211</v>
      </c>
      <c r="E147" s="30" t="s">
        <v>212</v>
      </c>
      <c r="F147" s="32">
        <v>43284</v>
      </c>
      <c r="G147" s="30" t="s">
        <v>425</v>
      </c>
      <c r="H147" s="30" t="s">
        <v>233</v>
      </c>
      <c r="I147" s="30" t="s">
        <v>283</v>
      </c>
      <c r="J147" s="30"/>
      <c r="K147" s="30"/>
      <c r="L147" s="30"/>
      <c r="M147" s="30"/>
      <c r="N147" s="30"/>
      <c r="O147" s="30"/>
      <c r="P147" s="34" t="s">
        <v>1178</v>
      </c>
      <c r="Q147" s="36" t="s">
        <v>264</v>
      </c>
      <c r="R147" s="36" t="s">
        <v>1179</v>
      </c>
      <c r="S147" s="30" t="s">
        <v>1180</v>
      </c>
      <c r="T147" s="30">
        <v>9650692063</v>
      </c>
      <c r="U147" s="30" t="s">
        <v>1181</v>
      </c>
      <c r="V147" s="47" t="s">
        <v>221</v>
      </c>
      <c r="W147" s="47" t="s">
        <v>221</v>
      </c>
      <c r="X147" s="47" t="s">
        <v>221</v>
      </c>
      <c r="Y147" s="47" t="s">
        <v>221</v>
      </c>
      <c r="Z147" s="47" t="s">
        <v>221</v>
      </c>
      <c r="AA147" s="30" t="s">
        <v>1182</v>
      </c>
      <c r="AB147" s="30">
        <v>9072229444</v>
      </c>
      <c r="AC147" s="36" t="s">
        <v>1001</v>
      </c>
      <c r="AD147" s="47" t="s">
        <v>366</v>
      </c>
      <c r="AE147" s="30" t="s">
        <v>1183</v>
      </c>
      <c r="AF147" s="47" t="s">
        <v>259</v>
      </c>
      <c r="AG147" s="47" t="s">
        <v>259</v>
      </c>
      <c r="AH147" s="47" t="s">
        <v>259</v>
      </c>
      <c r="AI147" s="30">
        <v>18</v>
      </c>
      <c r="AJ147" s="30" t="s">
        <v>227</v>
      </c>
      <c r="AK147" s="30">
        <v>1</v>
      </c>
      <c r="AL147" s="30">
        <v>5</v>
      </c>
      <c r="AM147" s="30">
        <v>11</v>
      </c>
      <c r="AN147" s="30" t="s">
        <v>432</v>
      </c>
      <c r="AO147" s="30" t="s">
        <v>432</v>
      </c>
      <c r="AP147" s="30" t="s">
        <v>434</v>
      </c>
      <c r="AQ147" s="30" t="s">
        <v>435</v>
      </c>
      <c r="AR147" s="30" t="s">
        <v>658</v>
      </c>
      <c r="AS147" s="30"/>
      <c r="AT147" s="30"/>
      <c r="AU147" s="30"/>
      <c r="AV147" s="30"/>
      <c r="AW147" s="30"/>
      <c r="AX147" s="30"/>
      <c r="AY147" s="30"/>
      <c r="AZ147" s="30"/>
      <c r="BA147" s="30"/>
      <c r="BB147" s="30" t="s">
        <v>659</v>
      </c>
      <c r="BC147" s="31">
        <v>0.73263888888888884</v>
      </c>
      <c r="BD147" s="31">
        <v>0.74652777777777779</v>
      </c>
      <c r="BE147" s="30"/>
      <c r="BF147" s="30">
        <v>2</v>
      </c>
      <c r="BG147" s="30">
        <v>2</v>
      </c>
      <c r="BH147" s="30">
        <v>2</v>
      </c>
      <c r="BI147" s="30">
        <v>2</v>
      </c>
      <c r="BJ147" s="30">
        <v>2</v>
      </c>
      <c r="BK147" s="30">
        <v>2</v>
      </c>
      <c r="BL147" s="30">
        <v>2</v>
      </c>
      <c r="BM147" s="30">
        <v>2</v>
      </c>
      <c r="BN147" s="30">
        <v>2</v>
      </c>
      <c r="BO147" s="30">
        <v>2</v>
      </c>
      <c r="BP147" s="30">
        <v>2</v>
      </c>
      <c r="BQ147" s="30">
        <v>2</v>
      </c>
      <c r="BR147" s="30">
        <v>2</v>
      </c>
      <c r="BS147" s="30">
        <v>2</v>
      </c>
      <c r="BT147" s="30">
        <v>2</v>
      </c>
      <c r="BU147" s="30"/>
      <c r="BV147" s="30" t="s">
        <v>244</v>
      </c>
      <c r="BW147" s="31">
        <v>0.77083333333333337</v>
      </c>
      <c r="BX147" s="31">
        <v>0.78125</v>
      </c>
      <c r="BY147" s="30"/>
      <c r="BZ147" s="30"/>
      <c r="CA147" s="30"/>
      <c r="CB147" s="30"/>
      <c r="CC147" s="30"/>
      <c r="CD147" s="30"/>
      <c r="CE147" s="30"/>
      <c r="CF147" s="30"/>
    </row>
    <row r="148" spans="1:219" ht="12.75" customHeight="1" x14ac:dyDescent="0.25">
      <c r="A148" s="30">
        <v>51</v>
      </c>
      <c r="B148" s="44" t="s">
        <v>378</v>
      </c>
      <c r="C148" s="30"/>
      <c r="D148" s="30" t="s">
        <v>211</v>
      </c>
      <c r="E148" s="30" t="s">
        <v>212</v>
      </c>
      <c r="F148" s="32">
        <v>43284</v>
      </c>
      <c r="G148" s="30" t="s">
        <v>213</v>
      </c>
      <c r="H148" s="30" t="s">
        <v>233</v>
      </c>
      <c r="I148" s="30" t="s">
        <v>462</v>
      </c>
      <c r="J148" s="30"/>
      <c r="K148" s="30"/>
      <c r="L148" s="30"/>
      <c r="M148" s="30"/>
      <c r="N148" s="30"/>
      <c r="O148" s="30"/>
      <c r="P148" s="34" t="s">
        <v>1184</v>
      </c>
      <c r="Q148" s="36" t="s">
        <v>1185</v>
      </c>
      <c r="R148" s="36" t="s">
        <v>1186</v>
      </c>
      <c r="S148" s="30" t="s">
        <v>1187</v>
      </c>
      <c r="T148" s="36">
        <v>9099914212</v>
      </c>
      <c r="U148" s="36" t="s">
        <v>1188</v>
      </c>
      <c r="V148" s="47" t="s">
        <v>221</v>
      </c>
      <c r="W148" s="47" t="s">
        <v>221</v>
      </c>
      <c r="X148" s="47" t="s">
        <v>221</v>
      </c>
      <c r="Y148" s="47" t="s">
        <v>221</v>
      </c>
      <c r="Z148" s="47" t="s">
        <v>221</v>
      </c>
      <c r="AA148" s="47" t="s">
        <v>1189</v>
      </c>
      <c r="AB148" s="30">
        <v>9122217386</v>
      </c>
      <c r="AC148" s="36" t="s">
        <v>1001</v>
      </c>
      <c r="AD148" s="47" t="s">
        <v>224</v>
      </c>
      <c r="AE148" s="47" t="s">
        <v>1190</v>
      </c>
      <c r="AF148" s="47" t="s">
        <v>259</v>
      </c>
      <c r="AG148" s="47" t="s">
        <v>221</v>
      </c>
      <c r="AH148" s="47" t="s">
        <v>221</v>
      </c>
      <c r="AI148" s="30">
        <v>6</v>
      </c>
      <c r="AJ148" s="47" t="s">
        <v>227</v>
      </c>
      <c r="AK148" s="30">
        <v>1</v>
      </c>
      <c r="AL148" s="30">
        <v>6</v>
      </c>
      <c r="AM148" s="30">
        <v>0</v>
      </c>
      <c r="AN148" s="30" t="s">
        <v>432</v>
      </c>
      <c r="AO148" s="30" t="s">
        <v>432</v>
      </c>
      <c r="AP148" s="30" t="s">
        <v>434</v>
      </c>
      <c r="AQ148" s="30" t="s">
        <v>435</v>
      </c>
      <c r="AR148" s="30" t="s">
        <v>436</v>
      </c>
      <c r="AS148" s="30"/>
      <c r="AT148" s="30"/>
      <c r="AU148" s="30"/>
      <c r="AV148" s="30"/>
      <c r="AW148" s="30"/>
      <c r="AX148" s="30"/>
      <c r="AY148" s="30"/>
      <c r="AZ148" s="30"/>
      <c r="BA148" s="30"/>
      <c r="BB148" s="30" t="s">
        <v>755</v>
      </c>
      <c r="BC148" s="31">
        <v>0.68125000000000002</v>
      </c>
      <c r="BD148" s="31">
        <v>0.68263888888888891</v>
      </c>
      <c r="BE148" s="30"/>
      <c r="BF148" s="30">
        <v>2</v>
      </c>
      <c r="BG148" s="30">
        <v>2</v>
      </c>
      <c r="BH148" s="30">
        <v>2</v>
      </c>
      <c r="BI148" s="30">
        <v>2</v>
      </c>
      <c r="BJ148" s="30">
        <v>2</v>
      </c>
      <c r="BK148" s="30">
        <v>2</v>
      </c>
      <c r="BL148" s="30">
        <v>2</v>
      </c>
      <c r="BM148" s="30">
        <v>2</v>
      </c>
      <c r="BN148" s="30">
        <v>2</v>
      </c>
      <c r="BO148" s="30">
        <v>2</v>
      </c>
      <c r="BP148" s="30">
        <v>2</v>
      </c>
      <c r="BQ148" s="30">
        <v>2</v>
      </c>
      <c r="BR148" s="30">
        <v>2</v>
      </c>
      <c r="BS148" s="30">
        <v>2</v>
      </c>
      <c r="BT148" s="30">
        <v>2</v>
      </c>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row>
    <row r="149" spans="1:219" ht="12.75" customHeight="1" x14ac:dyDescent="0.25">
      <c r="A149" s="30">
        <v>52</v>
      </c>
      <c r="B149" s="44" t="s">
        <v>378</v>
      </c>
      <c r="C149" s="30"/>
      <c r="D149" s="30" t="s">
        <v>211</v>
      </c>
      <c r="E149" s="30" t="s">
        <v>212</v>
      </c>
      <c r="F149" s="32">
        <v>43284</v>
      </c>
      <c r="G149" s="30" t="s">
        <v>213</v>
      </c>
      <c r="H149" s="30" t="s">
        <v>233</v>
      </c>
      <c r="I149" s="30" t="s">
        <v>271</v>
      </c>
      <c r="J149" s="30"/>
      <c r="K149" s="30"/>
      <c r="L149" s="30"/>
      <c r="M149" s="30"/>
      <c r="N149" s="30"/>
      <c r="O149" s="30"/>
      <c r="P149" s="34" t="s">
        <v>839</v>
      </c>
      <c r="Q149" s="36" t="s">
        <v>1191</v>
      </c>
      <c r="R149" s="36" t="s">
        <v>1192</v>
      </c>
      <c r="S149" s="30" t="s">
        <v>1193</v>
      </c>
      <c r="T149" s="30" t="s">
        <v>221</v>
      </c>
      <c r="U149" s="36" t="s">
        <v>1194</v>
      </c>
      <c r="V149" s="47" t="s">
        <v>221</v>
      </c>
      <c r="W149" s="47" t="s">
        <v>221</v>
      </c>
      <c r="X149" s="47" t="s">
        <v>221</v>
      </c>
      <c r="Y149" s="47" t="s">
        <v>221</v>
      </c>
      <c r="Z149" s="47" t="s">
        <v>221</v>
      </c>
      <c r="AA149" s="47" t="s">
        <v>1195</v>
      </c>
      <c r="AB149" s="30">
        <v>9094510005</v>
      </c>
      <c r="AC149" s="36" t="s">
        <v>1001</v>
      </c>
      <c r="AD149" s="47" t="s">
        <v>224</v>
      </c>
      <c r="AE149" s="47" t="s">
        <v>1196</v>
      </c>
      <c r="AF149" s="47" t="s">
        <v>1197</v>
      </c>
      <c r="AG149" s="47" t="s">
        <v>221</v>
      </c>
      <c r="AH149" s="47" t="s">
        <v>221</v>
      </c>
      <c r="AI149" s="30">
        <v>21</v>
      </c>
      <c r="AJ149" s="30"/>
      <c r="AK149" s="30"/>
      <c r="AL149" s="30"/>
      <c r="AM149" s="30"/>
      <c r="AN149" s="30" t="s">
        <v>432</v>
      </c>
      <c r="AO149" s="30" t="s">
        <v>432</v>
      </c>
      <c r="AP149" s="30" t="s">
        <v>434</v>
      </c>
      <c r="AQ149" s="30" t="s">
        <v>435</v>
      </c>
      <c r="AR149" s="30" t="s">
        <v>658</v>
      </c>
      <c r="AS149" s="30"/>
      <c r="AT149" s="30"/>
      <c r="AU149" s="30"/>
      <c r="AV149" s="30"/>
      <c r="AW149" s="30"/>
      <c r="AX149" s="30"/>
      <c r="AY149" s="30"/>
      <c r="AZ149" s="30"/>
      <c r="BA149" s="30"/>
      <c r="BB149" s="30" t="s">
        <v>659</v>
      </c>
      <c r="BC149" s="31">
        <v>0.69791666666666663</v>
      </c>
      <c r="BD149" s="31">
        <v>0.70833333333333337</v>
      </c>
      <c r="BE149" s="30"/>
      <c r="BF149" s="30">
        <v>1</v>
      </c>
      <c r="BG149" s="30">
        <v>1</v>
      </c>
      <c r="BH149" s="30">
        <v>1</v>
      </c>
      <c r="BI149" s="30">
        <v>1</v>
      </c>
      <c r="BJ149" s="30">
        <v>1</v>
      </c>
      <c r="BK149" s="30">
        <v>1</v>
      </c>
      <c r="BL149" s="30">
        <v>1</v>
      </c>
      <c r="BM149" s="30">
        <v>1</v>
      </c>
      <c r="BN149" s="30">
        <v>1</v>
      </c>
      <c r="BO149" s="30">
        <v>1</v>
      </c>
      <c r="BP149" s="30">
        <v>1</v>
      </c>
      <c r="BQ149" s="30">
        <v>1</v>
      </c>
      <c r="BR149" s="30">
        <v>1</v>
      </c>
      <c r="BS149" s="30">
        <v>1</v>
      </c>
      <c r="BT149" s="30">
        <v>1</v>
      </c>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row>
    <row r="150" spans="1:219" ht="12.75" customHeight="1" x14ac:dyDescent="0.25">
      <c r="A150" s="30">
        <v>53</v>
      </c>
      <c r="B150" s="44" t="s">
        <v>378</v>
      </c>
      <c r="C150" s="30"/>
      <c r="D150" s="30" t="s">
        <v>211</v>
      </c>
      <c r="E150" s="30" t="s">
        <v>212</v>
      </c>
      <c r="F150" s="32">
        <v>43284</v>
      </c>
      <c r="G150" s="30" t="s">
        <v>213</v>
      </c>
      <c r="H150" s="30" t="s">
        <v>233</v>
      </c>
      <c r="I150" s="30" t="s">
        <v>462</v>
      </c>
      <c r="J150" s="30"/>
      <c r="K150" s="30"/>
      <c r="L150" s="30"/>
      <c r="M150" s="30"/>
      <c r="N150" s="30"/>
      <c r="O150" s="30"/>
      <c r="P150" s="34" t="s">
        <v>1198</v>
      </c>
      <c r="Q150" s="36" t="s">
        <v>1199</v>
      </c>
      <c r="R150" s="36" t="s">
        <v>1200</v>
      </c>
      <c r="S150" s="30" t="s">
        <v>1201</v>
      </c>
      <c r="T150" s="30" t="s">
        <v>221</v>
      </c>
      <c r="U150" s="30" t="s">
        <v>221</v>
      </c>
      <c r="V150" s="30" t="s">
        <v>221</v>
      </c>
      <c r="W150" s="30" t="s">
        <v>221</v>
      </c>
      <c r="X150" s="30" t="s">
        <v>221</v>
      </c>
      <c r="Y150" s="30" t="s">
        <v>221</v>
      </c>
      <c r="Z150" s="30" t="s">
        <v>221</v>
      </c>
      <c r="AA150" s="30" t="s">
        <v>221</v>
      </c>
      <c r="AB150" s="30" t="s">
        <v>221</v>
      </c>
      <c r="AC150" s="36" t="s">
        <v>1001</v>
      </c>
      <c r="AD150" s="47" t="s">
        <v>224</v>
      </c>
      <c r="AE150" s="30" t="s">
        <v>1190</v>
      </c>
      <c r="AF150" s="30" t="s">
        <v>259</v>
      </c>
      <c r="AG150" s="47" t="s">
        <v>221</v>
      </c>
      <c r="AH150" s="47" t="s">
        <v>221</v>
      </c>
      <c r="AI150" s="30">
        <v>6</v>
      </c>
      <c r="AJ150" s="30" t="s">
        <v>227</v>
      </c>
      <c r="AK150" s="30">
        <v>1</v>
      </c>
      <c r="AL150" s="30">
        <v>6</v>
      </c>
      <c r="AM150" s="30">
        <v>0</v>
      </c>
      <c r="AN150" s="30" t="s">
        <v>432</v>
      </c>
      <c r="AO150" s="30" t="s">
        <v>432</v>
      </c>
      <c r="AP150" s="30" t="s">
        <v>434</v>
      </c>
      <c r="AQ150" s="30" t="s">
        <v>435</v>
      </c>
      <c r="AR150" s="30" t="s">
        <v>436</v>
      </c>
      <c r="AS150" s="30"/>
      <c r="AT150" s="30"/>
      <c r="AU150" s="30"/>
      <c r="AV150" s="30"/>
      <c r="AW150" s="30"/>
      <c r="AX150" s="30"/>
      <c r="AY150" s="30"/>
      <c r="AZ150" s="30"/>
      <c r="BA150" s="30"/>
      <c r="BB150" s="30" t="s">
        <v>755</v>
      </c>
      <c r="BC150" s="31">
        <v>0.68125000000000002</v>
      </c>
      <c r="BD150" s="31">
        <v>0.68263888888888891</v>
      </c>
      <c r="BE150" s="30"/>
      <c r="BF150" s="30">
        <v>2</v>
      </c>
      <c r="BG150" s="30">
        <v>2</v>
      </c>
      <c r="BH150" s="30">
        <v>2</v>
      </c>
      <c r="BI150" s="30">
        <v>2</v>
      </c>
      <c r="BJ150" s="30">
        <v>2</v>
      </c>
      <c r="BK150" s="30">
        <v>2</v>
      </c>
      <c r="BL150" s="30">
        <v>2</v>
      </c>
      <c r="BM150" s="30">
        <v>2</v>
      </c>
      <c r="BN150" s="30">
        <v>2</v>
      </c>
      <c r="BO150" s="30">
        <v>2</v>
      </c>
      <c r="BP150" s="30">
        <v>2</v>
      </c>
      <c r="BQ150" s="30">
        <v>2</v>
      </c>
      <c r="BR150" s="30">
        <v>2</v>
      </c>
      <c r="BS150" s="30">
        <v>2</v>
      </c>
      <c r="BT150" s="30">
        <v>2</v>
      </c>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row>
    <row r="151" spans="1:219" ht="12.75" customHeight="1" x14ac:dyDescent="0.25">
      <c r="A151" s="50">
        <v>54</v>
      </c>
      <c r="B151" s="44" t="s">
        <v>378</v>
      </c>
      <c r="C151" s="51"/>
      <c r="D151" s="51"/>
      <c r="E151" s="50" t="s">
        <v>212</v>
      </c>
      <c r="F151" s="52">
        <v>43284</v>
      </c>
      <c r="G151" s="51" t="s">
        <v>1202</v>
      </c>
      <c r="H151" s="51" t="s">
        <v>233</v>
      </c>
      <c r="I151" s="51" t="s">
        <v>1203</v>
      </c>
      <c r="J151" s="51"/>
      <c r="K151" s="51"/>
      <c r="L151" s="51"/>
      <c r="M151" s="52"/>
      <c r="N151" s="52"/>
      <c r="O151" s="51"/>
      <c r="P151" s="53" t="s">
        <v>1204</v>
      </c>
      <c r="Q151" s="51" t="s">
        <v>1205</v>
      </c>
      <c r="R151" s="51" t="s">
        <v>1206</v>
      </c>
      <c r="S151" s="51" t="s">
        <v>1207</v>
      </c>
      <c r="T151" s="54">
        <v>9209646254</v>
      </c>
      <c r="U151" s="35" t="s">
        <v>1208</v>
      </c>
      <c r="V151" s="52" t="s">
        <v>221</v>
      </c>
      <c r="W151" s="52" t="s">
        <v>221</v>
      </c>
      <c r="X151" s="52" t="s">
        <v>221</v>
      </c>
      <c r="Y151" s="52" t="s">
        <v>221</v>
      </c>
      <c r="Z151" s="52" t="s">
        <v>221</v>
      </c>
      <c r="AA151" s="52" t="s">
        <v>221</v>
      </c>
      <c r="AB151" s="52" t="s">
        <v>221</v>
      </c>
      <c r="AC151" s="51" t="s">
        <v>314</v>
      </c>
      <c r="AD151" s="51" t="s">
        <v>224</v>
      </c>
      <c r="AE151" s="51" t="s">
        <v>1209</v>
      </c>
      <c r="AF151" s="51" t="s">
        <v>280</v>
      </c>
      <c r="AG151" s="51" t="s">
        <v>280</v>
      </c>
      <c r="AH151" s="51" t="s">
        <v>280</v>
      </c>
      <c r="AI151" s="51">
        <v>27</v>
      </c>
      <c r="AJ151" s="51" t="s">
        <v>227</v>
      </c>
      <c r="AK151" s="51">
        <v>1</v>
      </c>
      <c r="AL151" s="51">
        <v>9</v>
      </c>
      <c r="AM151" s="51">
        <v>5</v>
      </c>
      <c r="AN151" s="51" t="s">
        <v>394</v>
      </c>
      <c r="AO151" s="51" t="s">
        <v>1210</v>
      </c>
      <c r="AP151" s="51" t="s">
        <v>281</v>
      </c>
      <c r="AQ151" s="51" t="s">
        <v>1211</v>
      </c>
      <c r="AR151" s="51"/>
      <c r="AS151" s="51"/>
      <c r="AT151" s="51"/>
      <c r="AU151" s="51"/>
      <c r="AV151" s="51"/>
      <c r="AW151" s="51" t="s">
        <v>1212</v>
      </c>
      <c r="AX151" s="51"/>
      <c r="AY151" s="51" t="s">
        <v>227</v>
      </c>
      <c r="AZ151" s="51" t="s">
        <v>227</v>
      </c>
      <c r="BA151" s="51"/>
      <c r="BB151" s="51" t="s">
        <v>1213</v>
      </c>
      <c r="BC151" s="55">
        <v>0.43472222222222223</v>
      </c>
      <c r="BD151" s="55">
        <v>0.44791666666666669</v>
      </c>
      <c r="BE151" s="51"/>
      <c r="BF151" s="51">
        <v>2</v>
      </c>
      <c r="BG151" s="51">
        <v>2</v>
      </c>
      <c r="BH151" s="51">
        <v>2</v>
      </c>
      <c r="BI151" s="51">
        <v>2</v>
      </c>
      <c r="BJ151" s="51">
        <v>2</v>
      </c>
      <c r="BK151" s="51">
        <v>2</v>
      </c>
      <c r="BL151" s="51">
        <v>2</v>
      </c>
      <c r="BM151" s="51">
        <v>2</v>
      </c>
      <c r="BN151" s="51">
        <v>2</v>
      </c>
      <c r="BO151" s="51">
        <v>2</v>
      </c>
      <c r="BP151" s="51">
        <v>2</v>
      </c>
      <c r="BQ151" s="51">
        <v>2</v>
      </c>
      <c r="BR151" s="51">
        <v>2</v>
      </c>
      <c r="BS151" s="51">
        <v>2</v>
      </c>
      <c r="BT151" s="51">
        <v>2</v>
      </c>
      <c r="BU151" s="51"/>
      <c r="BV151" s="51"/>
      <c r="BW151" s="55"/>
      <c r="BX151" s="55"/>
      <c r="BY151" s="56"/>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1"/>
      <c r="DH151" s="51"/>
      <c r="DI151" s="51"/>
      <c r="DJ151" s="51"/>
      <c r="DK151" s="51"/>
      <c r="DL151" s="51"/>
      <c r="DM151" s="51"/>
      <c r="DN151" s="51"/>
      <c r="DO151" s="51"/>
      <c r="DP151" s="51"/>
      <c r="DQ151" s="51"/>
      <c r="DR151" s="51"/>
      <c r="DS151" s="51"/>
      <c r="DT151" s="51"/>
      <c r="DU151" s="51"/>
      <c r="DV151" s="51"/>
      <c r="DW151" s="51"/>
      <c r="DX151" s="51"/>
      <c r="DY151" s="51"/>
      <c r="DZ151" s="51"/>
      <c r="EA151" s="51"/>
      <c r="EB151" s="51"/>
      <c r="EC151" s="51"/>
      <c r="ED151" s="51"/>
      <c r="EE151" s="51"/>
      <c r="EF151" s="51"/>
      <c r="EG151" s="51"/>
      <c r="EH151" s="51"/>
      <c r="EI151" s="51"/>
      <c r="EJ151" s="51"/>
      <c r="EK151" s="51"/>
      <c r="EL151" s="51"/>
      <c r="EM151" s="51"/>
      <c r="EN151" s="51"/>
      <c r="EO151" s="51"/>
      <c r="EP151" s="51"/>
      <c r="EQ151" s="51"/>
      <c r="ER151" s="51"/>
      <c r="ES151" s="51"/>
      <c r="ET151" s="51"/>
      <c r="EU151" s="51"/>
      <c r="EV151" s="51"/>
      <c r="EW151" s="51"/>
      <c r="EX151" s="51"/>
      <c r="EY151" s="51"/>
      <c r="EZ151" s="51"/>
      <c r="FA151" s="51"/>
      <c r="FB151" s="51"/>
      <c r="FC151" s="51"/>
      <c r="FD151" s="51"/>
      <c r="FE151" s="51"/>
      <c r="FF151" s="51"/>
      <c r="FG151" s="51"/>
      <c r="FH151" s="51"/>
      <c r="FI151" s="51"/>
      <c r="FJ151" s="51"/>
      <c r="FK151" s="51"/>
      <c r="FL151" s="51"/>
      <c r="FM151" s="51"/>
      <c r="FN151" s="51"/>
      <c r="FO151" s="51"/>
      <c r="FP151" s="51"/>
      <c r="FQ151" s="51"/>
      <c r="FR151" s="51"/>
      <c r="FS151" s="51"/>
      <c r="FT151" s="51"/>
      <c r="FU151" s="51"/>
      <c r="FV151" s="51"/>
      <c r="FW151" s="51"/>
      <c r="FX151" s="51"/>
      <c r="FY151" s="51"/>
      <c r="FZ151" s="51"/>
      <c r="GA151" s="51"/>
      <c r="GB151" s="51"/>
      <c r="GC151" s="51"/>
      <c r="GD151" s="51"/>
      <c r="GE151" s="51"/>
      <c r="GF151" s="51"/>
      <c r="GG151" s="51"/>
      <c r="GH151" s="51"/>
      <c r="GI151" s="51"/>
      <c r="GJ151" s="51"/>
      <c r="GK151" s="51"/>
      <c r="GL151" s="51"/>
      <c r="GM151" s="51"/>
      <c r="GN151" s="51"/>
      <c r="GO151" s="51"/>
      <c r="GP151" s="51"/>
      <c r="GQ151" s="51"/>
      <c r="GR151" s="51"/>
      <c r="GS151" s="51"/>
      <c r="GT151" s="51"/>
      <c r="GU151" s="51"/>
      <c r="GV151" s="51"/>
      <c r="GW151" s="51"/>
      <c r="GX151" s="51"/>
      <c r="GY151" s="51"/>
      <c r="GZ151" s="51"/>
      <c r="HA151" s="51"/>
      <c r="HB151" s="51"/>
      <c r="HC151" s="51"/>
      <c r="HD151" s="51"/>
      <c r="HE151" s="51"/>
      <c r="HF151" s="51"/>
      <c r="HG151" s="51"/>
      <c r="HH151" s="51"/>
      <c r="HI151" s="51"/>
      <c r="HJ151" s="51"/>
      <c r="HK151" s="51"/>
    </row>
    <row r="152" spans="1:219" ht="12.75" customHeight="1" x14ac:dyDescent="0.25">
      <c r="A152" s="30">
        <v>55</v>
      </c>
      <c r="B152" s="44" t="s">
        <v>378</v>
      </c>
      <c r="C152" s="30"/>
      <c r="D152" s="30"/>
      <c r="E152" s="50" t="s">
        <v>212</v>
      </c>
      <c r="F152" s="52">
        <v>43284</v>
      </c>
      <c r="G152" s="44" t="s">
        <v>357</v>
      </c>
      <c r="H152" s="44" t="s">
        <v>337</v>
      </c>
      <c r="I152" s="44" t="s">
        <v>437</v>
      </c>
      <c r="J152" s="44" t="s">
        <v>599</v>
      </c>
      <c r="K152" s="30"/>
      <c r="L152" s="30"/>
      <c r="M152" s="30"/>
      <c r="N152" s="30"/>
      <c r="O152" s="30"/>
      <c r="P152" s="53" t="s">
        <v>1214</v>
      </c>
      <c r="Q152" s="30" t="s">
        <v>1215</v>
      </c>
      <c r="R152" s="30" t="s">
        <v>1216</v>
      </c>
      <c r="S152" s="30" t="s">
        <v>1217</v>
      </c>
      <c r="T152" s="54">
        <v>9212135249</v>
      </c>
      <c r="U152" s="35" t="s">
        <v>1218</v>
      </c>
      <c r="V152" s="52" t="s">
        <v>221</v>
      </c>
      <c r="W152" s="52" t="s">
        <v>221</v>
      </c>
      <c r="X152" s="52" t="s">
        <v>221</v>
      </c>
      <c r="Y152" s="52" t="s">
        <v>221</v>
      </c>
      <c r="Z152" s="52" t="s">
        <v>221</v>
      </c>
      <c r="AA152" s="52" t="s">
        <v>221</v>
      </c>
      <c r="AB152" s="52" t="s">
        <v>221</v>
      </c>
      <c r="AC152" s="57" t="s">
        <v>1143</v>
      </c>
      <c r="AD152" s="44" t="s">
        <v>1219</v>
      </c>
      <c r="AE152" s="57" t="s">
        <v>1220</v>
      </c>
      <c r="AF152" s="44" t="s">
        <v>226</v>
      </c>
      <c r="AG152" s="44" t="s">
        <v>226</v>
      </c>
      <c r="AH152" s="44" t="s">
        <v>226</v>
      </c>
      <c r="AI152" s="30">
        <v>128</v>
      </c>
      <c r="AJ152" s="36" t="s">
        <v>227</v>
      </c>
      <c r="AK152" s="30">
        <v>1</v>
      </c>
      <c r="AL152" s="30">
        <v>12</v>
      </c>
      <c r="AM152" s="30">
        <v>13</v>
      </c>
      <c r="AN152" s="51" t="s">
        <v>394</v>
      </c>
      <c r="AO152" s="51" t="s">
        <v>1210</v>
      </c>
      <c r="AP152" s="51" t="s">
        <v>281</v>
      </c>
      <c r="AQ152" s="51" t="s">
        <v>1211</v>
      </c>
      <c r="AR152" s="51"/>
      <c r="AS152" s="30"/>
      <c r="AT152" s="30"/>
      <c r="AU152" s="30"/>
      <c r="AV152" s="30"/>
      <c r="AW152" s="30" t="s">
        <v>1221</v>
      </c>
      <c r="AX152" s="30"/>
      <c r="AY152" s="51" t="s">
        <v>227</v>
      </c>
      <c r="AZ152" s="51" t="s">
        <v>227</v>
      </c>
      <c r="BA152" s="51"/>
      <c r="BB152" s="51" t="s">
        <v>1213</v>
      </c>
      <c r="BC152" s="31">
        <v>0.46388888888888885</v>
      </c>
      <c r="BD152" s="31">
        <v>0.48194444444444445</v>
      </c>
      <c r="BE152" s="30"/>
      <c r="BF152" s="30">
        <v>3</v>
      </c>
      <c r="BG152" s="30">
        <v>3</v>
      </c>
      <c r="BH152" s="30">
        <v>3</v>
      </c>
      <c r="BI152" s="30">
        <v>3</v>
      </c>
      <c r="BJ152" s="30">
        <v>3</v>
      </c>
      <c r="BK152" s="30">
        <v>3</v>
      </c>
      <c r="BL152" s="30">
        <v>3</v>
      </c>
      <c r="BM152" s="30">
        <v>3</v>
      </c>
      <c r="BN152" s="30">
        <v>3</v>
      </c>
      <c r="BO152" s="30">
        <v>3</v>
      </c>
      <c r="BP152" s="30">
        <v>3</v>
      </c>
      <c r="BQ152" s="30">
        <v>3</v>
      </c>
      <c r="BR152" s="30">
        <v>3</v>
      </c>
      <c r="BS152" s="30">
        <v>3</v>
      </c>
      <c r="BT152" s="30">
        <v>3</v>
      </c>
      <c r="BU152" s="30"/>
      <c r="BV152" s="30" t="s">
        <v>1213</v>
      </c>
      <c r="BW152" s="31">
        <v>0.48194444444444445</v>
      </c>
      <c r="BX152" s="31">
        <v>0.49027777777777781</v>
      </c>
      <c r="BY152" s="30"/>
      <c r="BZ152" s="30">
        <v>3</v>
      </c>
      <c r="CA152" s="30">
        <v>3</v>
      </c>
      <c r="CB152" s="30">
        <v>3</v>
      </c>
      <c r="CC152" s="30">
        <v>3</v>
      </c>
      <c r="CD152" s="30" t="s">
        <v>260</v>
      </c>
      <c r="CE152" s="30" t="s">
        <v>1213</v>
      </c>
      <c r="CF152" s="30">
        <v>15</v>
      </c>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row>
    <row r="153" spans="1:219" ht="12.75" customHeight="1" x14ac:dyDescent="0.25">
      <c r="A153" s="30">
        <v>56</v>
      </c>
      <c r="B153" s="44" t="s">
        <v>378</v>
      </c>
      <c r="C153" s="30"/>
      <c r="D153" s="30"/>
      <c r="E153" s="50" t="s">
        <v>212</v>
      </c>
      <c r="F153" s="52">
        <v>43284</v>
      </c>
      <c r="G153" s="50" t="s">
        <v>1202</v>
      </c>
      <c r="H153" s="50" t="s">
        <v>214</v>
      </c>
      <c r="I153" s="50" t="s">
        <v>1222</v>
      </c>
      <c r="J153" s="50"/>
      <c r="K153" s="30"/>
      <c r="L153" s="30"/>
      <c r="M153" s="30"/>
      <c r="N153" s="30"/>
      <c r="O153" s="30"/>
      <c r="P153" s="53" t="s">
        <v>1223</v>
      </c>
      <c r="Q153" s="30" t="s">
        <v>834</v>
      </c>
      <c r="R153" s="30" t="s">
        <v>579</v>
      </c>
      <c r="S153" s="30" t="s">
        <v>1224</v>
      </c>
      <c r="T153" s="54">
        <v>9993572527</v>
      </c>
      <c r="U153" s="35" t="s">
        <v>1225</v>
      </c>
      <c r="V153" s="52" t="s">
        <v>221</v>
      </c>
      <c r="W153" s="52" t="s">
        <v>221</v>
      </c>
      <c r="X153" s="52" t="s">
        <v>221</v>
      </c>
      <c r="Y153" s="52" t="s">
        <v>221</v>
      </c>
      <c r="Z153" s="52" t="s">
        <v>221</v>
      </c>
      <c r="AA153" s="52" t="s">
        <v>221</v>
      </c>
      <c r="AB153" s="52" t="s">
        <v>221</v>
      </c>
      <c r="AC153" s="57" t="s">
        <v>1143</v>
      </c>
      <c r="AD153" s="44" t="s">
        <v>1226</v>
      </c>
      <c r="AE153" s="57" t="s">
        <v>1227</v>
      </c>
      <c r="AF153" s="44" t="s">
        <v>226</v>
      </c>
      <c r="AG153" s="44" t="s">
        <v>226</v>
      </c>
      <c r="AH153" s="30" t="s">
        <v>1228</v>
      </c>
      <c r="AI153" s="30">
        <v>115</v>
      </c>
      <c r="AJ153" s="30" t="s">
        <v>227</v>
      </c>
      <c r="AK153" s="30">
        <v>1</v>
      </c>
      <c r="AL153" s="30">
        <v>24</v>
      </c>
      <c r="AM153" s="30">
        <v>31</v>
      </c>
      <c r="AN153" s="51" t="s">
        <v>394</v>
      </c>
      <c r="AO153" s="51" t="s">
        <v>1210</v>
      </c>
      <c r="AP153" s="51" t="s">
        <v>281</v>
      </c>
      <c r="AQ153" s="51" t="s">
        <v>1211</v>
      </c>
      <c r="AR153" s="51"/>
      <c r="AS153" s="30"/>
      <c r="AT153" s="30"/>
      <c r="AU153" s="30"/>
      <c r="AV153" s="30"/>
      <c r="AW153" s="51" t="s">
        <v>1212</v>
      </c>
      <c r="AX153" s="51"/>
      <c r="AY153" s="51" t="s">
        <v>227</v>
      </c>
      <c r="AZ153" s="51" t="s">
        <v>227</v>
      </c>
      <c r="BA153" s="51"/>
      <c r="BB153" s="51" t="s">
        <v>1213</v>
      </c>
      <c r="BC153" s="31">
        <v>0.5395833333333333</v>
      </c>
      <c r="BD153" s="31">
        <v>0.5541666666666667</v>
      </c>
      <c r="BE153" s="30"/>
      <c r="BF153" s="30">
        <v>3</v>
      </c>
      <c r="BG153" s="30">
        <v>3</v>
      </c>
      <c r="BH153" s="30">
        <v>3</v>
      </c>
      <c r="BI153" s="30">
        <v>3</v>
      </c>
      <c r="BJ153" s="30">
        <v>3</v>
      </c>
      <c r="BK153" s="30">
        <v>3</v>
      </c>
      <c r="BL153" s="30">
        <v>3</v>
      </c>
      <c r="BM153" s="30">
        <v>3</v>
      </c>
      <c r="BN153" s="30">
        <v>3</v>
      </c>
      <c r="BO153" s="30">
        <v>3</v>
      </c>
      <c r="BP153" s="30">
        <v>3</v>
      </c>
      <c r="BQ153" s="30">
        <v>3</v>
      </c>
      <c r="BR153" s="30">
        <v>3</v>
      </c>
      <c r="BS153" s="30">
        <v>3</v>
      </c>
      <c r="BT153" s="30">
        <v>3</v>
      </c>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row>
    <row r="154" spans="1:219" ht="12.75" customHeight="1" x14ac:dyDescent="0.25">
      <c r="A154" s="30">
        <v>57</v>
      </c>
      <c r="B154" s="44" t="s">
        <v>378</v>
      </c>
      <c r="C154" s="30"/>
      <c r="D154" s="30"/>
      <c r="E154" s="50" t="s">
        <v>212</v>
      </c>
      <c r="F154" s="52">
        <v>43284</v>
      </c>
      <c r="G154" s="44" t="s">
        <v>357</v>
      </c>
      <c r="H154" s="44" t="s">
        <v>358</v>
      </c>
      <c r="I154" s="44" t="s">
        <v>359</v>
      </c>
      <c r="J154" s="44" t="s">
        <v>599</v>
      </c>
      <c r="K154" s="30" t="s">
        <v>554</v>
      </c>
      <c r="L154" s="30" t="s">
        <v>250</v>
      </c>
      <c r="M154" s="30"/>
      <c r="N154" s="30"/>
      <c r="O154" s="30"/>
      <c r="P154" s="53" t="s">
        <v>1229</v>
      </c>
      <c r="Q154" s="30" t="s">
        <v>1230</v>
      </c>
      <c r="R154" s="30" t="s">
        <v>1231</v>
      </c>
      <c r="S154" s="30" t="s">
        <v>470</v>
      </c>
      <c r="T154" s="54">
        <v>9751178159</v>
      </c>
      <c r="U154" s="35" t="s">
        <v>1232</v>
      </c>
      <c r="V154" s="52" t="s">
        <v>221</v>
      </c>
      <c r="W154" s="52" t="s">
        <v>221</v>
      </c>
      <c r="X154" s="52" t="s">
        <v>221</v>
      </c>
      <c r="Y154" s="52" t="s">
        <v>221</v>
      </c>
      <c r="Z154" s="52" t="s">
        <v>221</v>
      </c>
      <c r="AA154" s="52" t="s">
        <v>221</v>
      </c>
      <c r="AB154" s="52" t="s">
        <v>221</v>
      </c>
      <c r="AC154" s="57" t="s">
        <v>1143</v>
      </c>
      <c r="AD154" s="51" t="s">
        <v>224</v>
      </c>
      <c r="AE154" s="57" t="s">
        <v>1233</v>
      </c>
      <c r="AF154" s="57" t="s">
        <v>1197</v>
      </c>
      <c r="AG154" s="44" t="s">
        <v>226</v>
      </c>
      <c r="AH154" s="30" t="s">
        <v>1228</v>
      </c>
      <c r="AI154" s="30">
        <v>27</v>
      </c>
      <c r="AJ154" s="30" t="s">
        <v>227</v>
      </c>
      <c r="AK154" s="30">
        <v>1</v>
      </c>
      <c r="AL154" s="30">
        <v>16</v>
      </c>
      <c r="AM154" s="30">
        <v>11</v>
      </c>
      <c r="AN154" s="51" t="s">
        <v>394</v>
      </c>
      <c r="AO154" s="51" t="s">
        <v>1210</v>
      </c>
      <c r="AP154" s="51" t="s">
        <v>281</v>
      </c>
      <c r="AQ154" s="51" t="s">
        <v>1211</v>
      </c>
      <c r="AR154" s="51"/>
      <c r="AS154" s="30"/>
      <c r="AT154" s="30"/>
      <c r="AU154" s="30"/>
      <c r="AV154" s="30"/>
      <c r="AW154" s="30" t="s">
        <v>1234</v>
      </c>
      <c r="AX154" s="30"/>
      <c r="AY154" s="51" t="s">
        <v>227</v>
      </c>
      <c r="AZ154" s="51" t="s">
        <v>227</v>
      </c>
      <c r="BA154" s="51"/>
      <c r="BB154" s="51" t="s">
        <v>1213</v>
      </c>
      <c r="BC154" s="31">
        <v>0.58402777777777781</v>
      </c>
      <c r="BD154" s="31">
        <v>0.59583333333333333</v>
      </c>
      <c r="BE154" s="30"/>
      <c r="BF154" s="30">
        <v>2</v>
      </c>
      <c r="BG154" s="30">
        <v>2</v>
      </c>
      <c r="BH154" s="30">
        <v>2</v>
      </c>
      <c r="BI154" s="30">
        <v>2</v>
      </c>
      <c r="BJ154" s="30">
        <v>2</v>
      </c>
      <c r="BK154" s="30">
        <v>2</v>
      </c>
      <c r="BL154" s="30">
        <v>2</v>
      </c>
      <c r="BM154" s="30">
        <v>2</v>
      </c>
      <c r="BN154" s="30">
        <v>2</v>
      </c>
      <c r="BO154" s="30">
        <v>2</v>
      </c>
      <c r="BP154" s="30">
        <v>2</v>
      </c>
      <c r="BQ154" s="30">
        <v>2</v>
      </c>
      <c r="BR154" s="30">
        <v>2</v>
      </c>
      <c r="BS154" s="30">
        <v>2</v>
      </c>
      <c r="BT154" s="30">
        <v>2</v>
      </c>
      <c r="BU154" s="30"/>
      <c r="BV154" s="30" t="s">
        <v>1213</v>
      </c>
      <c r="BW154" s="31">
        <v>0.59583333333333333</v>
      </c>
      <c r="BX154" s="31">
        <v>0.60069444444444442</v>
      </c>
      <c r="BY154" s="30"/>
      <c r="BZ154" s="30">
        <v>3</v>
      </c>
      <c r="CA154" s="30">
        <v>3</v>
      </c>
      <c r="CB154" s="30">
        <v>3</v>
      </c>
      <c r="CC154" s="30">
        <v>3</v>
      </c>
      <c r="CD154" s="30" t="s">
        <v>260</v>
      </c>
      <c r="CE154" s="30" t="s">
        <v>1213</v>
      </c>
      <c r="CF154" s="30">
        <v>15</v>
      </c>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row>
    <row r="155" spans="1:219" ht="12.75" customHeight="1" x14ac:dyDescent="0.25">
      <c r="A155" s="30">
        <v>58</v>
      </c>
      <c r="B155" s="44" t="s">
        <v>378</v>
      </c>
      <c r="C155" s="30"/>
      <c r="D155" s="30"/>
      <c r="E155" s="50" t="s">
        <v>212</v>
      </c>
      <c r="F155" s="52">
        <v>43284</v>
      </c>
      <c r="G155" s="50" t="s">
        <v>1202</v>
      </c>
      <c r="H155" s="50" t="s">
        <v>214</v>
      </c>
      <c r="I155" s="30" t="s">
        <v>1235</v>
      </c>
      <c r="J155" s="30"/>
      <c r="K155" s="30"/>
      <c r="L155" s="30"/>
      <c r="M155" s="30"/>
      <c r="N155" s="30"/>
      <c r="O155" s="30"/>
      <c r="P155" s="53" t="s">
        <v>1236</v>
      </c>
      <c r="Q155" s="30" t="s">
        <v>1237</v>
      </c>
      <c r="R155" s="30" t="s">
        <v>1238</v>
      </c>
      <c r="S155" s="30" t="s">
        <v>1239</v>
      </c>
      <c r="T155" s="54">
        <v>9355725098</v>
      </c>
      <c r="U155" s="54" t="s">
        <v>1240</v>
      </c>
      <c r="V155" s="52" t="s">
        <v>221</v>
      </c>
      <c r="W155" s="52" t="s">
        <v>221</v>
      </c>
      <c r="X155" s="52" t="s">
        <v>221</v>
      </c>
      <c r="Y155" s="52" t="s">
        <v>221</v>
      </c>
      <c r="Z155" s="52" t="s">
        <v>221</v>
      </c>
      <c r="AA155" s="52" t="s">
        <v>221</v>
      </c>
      <c r="AB155" s="52" t="s">
        <v>221</v>
      </c>
      <c r="AC155" s="57" t="s">
        <v>402</v>
      </c>
      <c r="AD155" s="44" t="s">
        <v>1241</v>
      </c>
      <c r="AE155" s="57" t="s">
        <v>1242</v>
      </c>
      <c r="AF155" s="30" t="s">
        <v>1228</v>
      </c>
      <c r="AG155" s="30" t="s">
        <v>1228</v>
      </c>
      <c r="AH155" s="30" t="s">
        <v>1228</v>
      </c>
      <c r="AI155" s="30" t="s">
        <v>1228</v>
      </c>
      <c r="AJ155" s="30" t="s">
        <v>1228</v>
      </c>
      <c r="AK155" s="30" t="s">
        <v>1228</v>
      </c>
      <c r="AL155" s="30" t="s">
        <v>1228</v>
      </c>
      <c r="AM155" s="30" t="s">
        <v>1228</v>
      </c>
      <c r="AN155" s="51" t="s">
        <v>394</v>
      </c>
      <c r="AO155" s="51" t="s">
        <v>1210</v>
      </c>
      <c r="AP155" s="51" t="s">
        <v>281</v>
      </c>
      <c r="AQ155" s="51" t="s">
        <v>1211</v>
      </c>
      <c r="AR155" s="51"/>
      <c r="AS155" s="30"/>
      <c r="AT155" s="30"/>
      <c r="AU155" s="30"/>
      <c r="AV155" s="30"/>
      <c r="AW155" s="30" t="s">
        <v>1234</v>
      </c>
      <c r="AX155" s="30"/>
      <c r="AY155" s="51" t="s">
        <v>227</v>
      </c>
      <c r="AZ155" s="51" t="s">
        <v>227</v>
      </c>
      <c r="BA155" s="51"/>
      <c r="BB155" s="50" t="s">
        <v>1213</v>
      </c>
      <c r="BC155" s="31">
        <v>0.65416666666666667</v>
      </c>
      <c r="BD155" s="31">
        <v>0.65555555555555556</v>
      </c>
      <c r="BE155" s="30"/>
      <c r="BF155" s="30">
        <v>1</v>
      </c>
      <c r="BG155" s="30">
        <v>1</v>
      </c>
      <c r="BH155" s="30">
        <v>1</v>
      </c>
      <c r="BI155" s="30">
        <v>1</v>
      </c>
      <c r="BJ155" s="30">
        <v>1</v>
      </c>
      <c r="BK155" s="30">
        <v>1</v>
      </c>
      <c r="BL155" s="30">
        <v>1</v>
      </c>
      <c r="BM155" s="30">
        <v>1</v>
      </c>
      <c r="BN155" s="30">
        <v>1</v>
      </c>
      <c r="BO155" s="30">
        <v>1</v>
      </c>
      <c r="BP155" s="30">
        <v>1</v>
      </c>
      <c r="BQ155" s="30">
        <v>1</v>
      </c>
      <c r="BR155" s="30">
        <v>1</v>
      </c>
      <c r="BS155" s="30">
        <v>1</v>
      </c>
      <c r="BT155" s="30">
        <v>1</v>
      </c>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row>
    <row r="156" spans="1:219" ht="12.75" customHeight="1" x14ac:dyDescent="0.25">
      <c r="A156" s="30">
        <v>59</v>
      </c>
      <c r="B156" s="44" t="s">
        <v>378</v>
      </c>
      <c r="C156" s="30"/>
      <c r="D156" s="30"/>
      <c r="E156" s="50" t="s">
        <v>212</v>
      </c>
      <c r="F156" s="52">
        <v>43284</v>
      </c>
      <c r="G156" s="44" t="s">
        <v>245</v>
      </c>
      <c r="H156" s="44" t="s">
        <v>337</v>
      </c>
      <c r="I156" s="44" t="s">
        <v>338</v>
      </c>
      <c r="J156" s="44" t="s">
        <v>249</v>
      </c>
      <c r="K156" s="30" t="s">
        <v>599</v>
      </c>
      <c r="L156" s="30" t="s">
        <v>250</v>
      </c>
      <c r="M156" s="32">
        <v>43285</v>
      </c>
      <c r="N156" s="32">
        <v>43286</v>
      </c>
      <c r="O156" s="30" t="s">
        <v>232</v>
      </c>
      <c r="P156" s="34" t="s">
        <v>1243</v>
      </c>
      <c r="Q156" s="30" t="s">
        <v>1244</v>
      </c>
      <c r="R156" s="30" t="s">
        <v>1245</v>
      </c>
      <c r="S156" s="30" t="s">
        <v>1246</v>
      </c>
      <c r="T156" s="54">
        <v>9759076050</v>
      </c>
      <c r="U156" s="35" t="s">
        <v>1247</v>
      </c>
      <c r="V156" s="52" t="s">
        <v>221</v>
      </c>
      <c r="W156" s="52" t="s">
        <v>221</v>
      </c>
      <c r="X156" s="52" t="s">
        <v>221</v>
      </c>
      <c r="Y156" s="52" t="s">
        <v>221</v>
      </c>
      <c r="Z156" s="52" t="s">
        <v>221</v>
      </c>
      <c r="AA156" s="52" t="s">
        <v>221</v>
      </c>
      <c r="AB156" s="52" t="s">
        <v>221</v>
      </c>
      <c r="AC156" s="57" t="s">
        <v>1143</v>
      </c>
      <c r="AD156" s="44" t="s">
        <v>1219</v>
      </c>
      <c r="AE156" s="57" t="s">
        <v>1248</v>
      </c>
      <c r="AF156" s="44" t="s">
        <v>226</v>
      </c>
      <c r="AG156" s="44" t="s">
        <v>226</v>
      </c>
      <c r="AH156" s="44" t="s">
        <v>226</v>
      </c>
      <c r="AI156" s="30">
        <v>291</v>
      </c>
      <c r="AJ156" s="30" t="s">
        <v>227</v>
      </c>
      <c r="AK156" s="30">
        <v>1</v>
      </c>
      <c r="AL156" s="30">
        <v>6</v>
      </c>
      <c r="AM156" s="30">
        <v>26</v>
      </c>
      <c r="AN156" s="51" t="s">
        <v>394</v>
      </c>
      <c r="AO156" s="51" t="s">
        <v>1210</v>
      </c>
      <c r="AP156" s="51" t="s">
        <v>281</v>
      </c>
      <c r="AQ156" s="51" t="s">
        <v>1211</v>
      </c>
      <c r="AR156" s="51"/>
      <c r="AS156" s="30"/>
      <c r="AT156" s="30"/>
      <c r="AU156" s="30"/>
      <c r="AV156" s="30"/>
      <c r="AW156" s="51" t="s">
        <v>1212</v>
      </c>
      <c r="AX156" s="51"/>
      <c r="AY156" s="51" t="s">
        <v>227</v>
      </c>
      <c r="AZ156" s="51" t="s">
        <v>227</v>
      </c>
      <c r="BA156" s="51"/>
      <c r="BB156" s="51" t="s">
        <v>1213</v>
      </c>
      <c r="BC156" s="31">
        <v>0.74861111111111101</v>
      </c>
      <c r="BD156" s="58">
        <v>0.77361111111111114</v>
      </c>
      <c r="BE156" s="30"/>
      <c r="BF156" s="30">
        <v>2</v>
      </c>
      <c r="BG156" s="30">
        <v>2</v>
      </c>
      <c r="BH156" s="30">
        <v>2</v>
      </c>
      <c r="BI156" s="30">
        <v>2</v>
      </c>
      <c r="BJ156" s="30">
        <v>2</v>
      </c>
      <c r="BK156" s="30">
        <v>2</v>
      </c>
      <c r="BL156" s="30">
        <v>2</v>
      </c>
      <c r="BM156" s="30">
        <v>2</v>
      </c>
      <c r="BN156" s="30">
        <v>2</v>
      </c>
      <c r="BO156" s="30">
        <v>2</v>
      </c>
      <c r="BP156" s="30">
        <v>2</v>
      </c>
      <c r="BQ156" s="30">
        <v>2</v>
      </c>
      <c r="BR156" s="30">
        <v>2</v>
      </c>
      <c r="BS156" s="30">
        <v>2</v>
      </c>
      <c r="BT156" s="30">
        <v>2</v>
      </c>
      <c r="BU156" s="30"/>
      <c r="BV156" s="30" t="s">
        <v>1213</v>
      </c>
      <c r="BW156" s="31">
        <v>0.77361111111111114</v>
      </c>
      <c r="BX156" s="31">
        <v>0.78055555555555556</v>
      </c>
      <c r="BY156" s="30"/>
      <c r="BZ156" s="30">
        <v>3</v>
      </c>
      <c r="CA156" s="30">
        <v>3</v>
      </c>
      <c r="CB156" s="30">
        <v>3</v>
      </c>
      <c r="CC156" s="30">
        <v>3</v>
      </c>
      <c r="CD156" s="30" t="s">
        <v>260</v>
      </c>
      <c r="CE156" s="30" t="s">
        <v>1213</v>
      </c>
      <c r="CF156" s="30">
        <v>15</v>
      </c>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row>
    <row r="157" spans="1:219" ht="12.75" customHeight="1" x14ac:dyDescent="0.25">
      <c r="A157" s="43">
        <v>1</v>
      </c>
      <c r="B157" s="59">
        <v>0.40208333333333335</v>
      </c>
      <c r="C157" s="43"/>
      <c r="D157" s="43" t="s">
        <v>211</v>
      </c>
      <c r="E157" s="43" t="s">
        <v>212</v>
      </c>
      <c r="F157" s="60">
        <v>43285</v>
      </c>
      <c r="G157" s="43" t="s">
        <v>1202</v>
      </c>
      <c r="H157" s="43" t="s">
        <v>233</v>
      </c>
      <c r="I157" s="43" t="s">
        <v>283</v>
      </c>
      <c r="J157" s="43"/>
      <c r="K157" s="43"/>
      <c r="L157" s="43"/>
      <c r="M157" s="43"/>
      <c r="N157" s="43"/>
      <c r="O157" s="43"/>
      <c r="P157" s="46" t="s">
        <v>1249</v>
      </c>
      <c r="Q157" s="43" t="s">
        <v>1250</v>
      </c>
      <c r="R157" s="43" t="s">
        <v>991</v>
      </c>
      <c r="S157" s="43" t="s">
        <v>1251</v>
      </c>
      <c r="T157" s="43">
        <v>9350562396</v>
      </c>
      <c r="U157" s="43" t="s">
        <v>1252</v>
      </c>
      <c r="V157" s="43" t="s">
        <v>221</v>
      </c>
      <c r="W157" s="43" t="s">
        <v>221</v>
      </c>
      <c r="X157" s="43" t="s">
        <v>221</v>
      </c>
      <c r="Y157" s="43" t="s">
        <v>221</v>
      </c>
      <c r="Z157" s="43" t="s">
        <v>221</v>
      </c>
      <c r="AA157" s="43" t="s">
        <v>1253</v>
      </c>
      <c r="AB157" s="43">
        <v>9663125164</v>
      </c>
      <c r="AC157" s="43" t="s">
        <v>1143</v>
      </c>
      <c r="AD157" s="43" t="s">
        <v>224</v>
      </c>
      <c r="AE157" s="43" t="s">
        <v>1102</v>
      </c>
      <c r="AF157" s="43" t="s">
        <v>226</v>
      </c>
      <c r="AG157" s="43" t="s">
        <v>226</v>
      </c>
      <c r="AH157" s="43" t="s">
        <v>221</v>
      </c>
      <c r="AI157" s="43">
        <v>16</v>
      </c>
      <c r="AJ157" s="43" t="s">
        <v>227</v>
      </c>
      <c r="AK157" s="43">
        <v>1</v>
      </c>
      <c r="AL157" s="43">
        <v>16</v>
      </c>
      <c r="AM157" s="43">
        <v>0</v>
      </c>
      <c r="AN157" s="43" t="s">
        <v>228</v>
      </c>
      <c r="AO157" s="43" t="s">
        <v>228</v>
      </c>
      <c r="AP157" s="43" t="s">
        <v>229</v>
      </c>
      <c r="AQ157" s="43" t="s">
        <v>229</v>
      </c>
      <c r="AR157" s="43"/>
      <c r="AS157" s="43" t="s">
        <v>1254</v>
      </c>
      <c r="AT157" s="43">
        <v>210131</v>
      </c>
      <c r="AU157" s="43" t="s">
        <v>231</v>
      </c>
      <c r="AV157" s="43"/>
      <c r="AW157" s="43"/>
      <c r="AX157" s="43"/>
      <c r="AY157" s="43"/>
      <c r="AZ157" s="43"/>
      <c r="BA157" s="61">
        <v>0.47222222222222227</v>
      </c>
      <c r="BB157" s="43" t="s">
        <v>244</v>
      </c>
      <c r="BC157" s="61">
        <v>0.52083333333333337</v>
      </c>
      <c r="BD157" s="61">
        <v>0.53125</v>
      </c>
      <c r="BE157" s="43"/>
      <c r="BF157" s="43">
        <v>1</v>
      </c>
      <c r="BG157" s="43">
        <v>1</v>
      </c>
      <c r="BH157" s="43">
        <v>1</v>
      </c>
      <c r="BI157" s="43">
        <v>1</v>
      </c>
      <c r="BJ157" s="43">
        <v>1</v>
      </c>
      <c r="BK157" s="43">
        <v>1</v>
      </c>
      <c r="BL157" s="43">
        <v>1</v>
      </c>
      <c r="BM157" s="43">
        <v>1</v>
      </c>
      <c r="BN157" s="43">
        <v>1</v>
      </c>
      <c r="BO157" s="43">
        <v>1</v>
      </c>
      <c r="BP157" s="43">
        <v>1</v>
      </c>
      <c r="BQ157" s="43">
        <v>1</v>
      </c>
      <c r="BR157" s="43">
        <v>1</v>
      </c>
      <c r="BS157" s="43">
        <v>1</v>
      </c>
      <c r="BT157" s="43">
        <v>1</v>
      </c>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c r="DS157" s="43"/>
      <c r="DT157" s="43"/>
      <c r="DU157" s="43"/>
      <c r="DV157" s="43"/>
      <c r="DW157" s="43"/>
      <c r="DX157" s="43"/>
      <c r="DY157" s="43"/>
      <c r="DZ157" s="43"/>
      <c r="EA157" s="43"/>
      <c r="EB157" s="43"/>
      <c r="EC157" s="43"/>
      <c r="ED157" s="43"/>
      <c r="EE157" s="43"/>
      <c r="EF157" s="43"/>
      <c r="EG157" s="43"/>
      <c r="EH157" s="43"/>
      <c r="EI157" s="43"/>
      <c r="EJ157" s="43"/>
      <c r="EK157" s="43"/>
      <c r="EL157" s="43"/>
      <c r="EM157" s="43"/>
      <c r="EN157" s="43"/>
      <c r="EO157" s="43"/>
      <c r="EP157" s="43"/>
      <c r="EQ157" s="43"/>
      <c r="ER157" s="43"/>
      <c r="ES157" s="43"/>
      <c r="ET157" s="43"/>
      <c r="EU157" s="43"/>
      <c r="EV157" s="43"/>
      <c r="EW157" s="43"/>
      <c r="EX157" s="43"/>
      <c r="EY157" s="43"/>
      <c r="EZ157" s="43"/>
      <c r="FA157" s="43"/>
      <c r="FB157" s="43"/>
      <c r="FC157" s="43"/>
      <c r="FD157" s="43"/>
      <c r="FE157" s="43"/>
      <c r="FF157" s="43"/>
      <c r="FG157" s="43"/>
      <c r="FH157" s="43"/>
      <c r="FI157" s="43"/>
      <c r="FJ157" s="43"/>
      <c r="FK157" s="43"/>
      <c r="FL157" s="43"/>
      <c r="FM157" s="43"/>
      <c r="FN157" s="43"/>
      <c r="FO157" s="43"/>
      <c r="FP157" s="43"/>
      <c r="FQ157" s="43"/>
      <c r="FR157" s="43"/>
      <c r="FS157" s="43"/>
      <c r="FT157" s="43"/>
      <c r="FU157" s="43"/>
      <c r="FV157" s="43"/>
      <c r="FW157" s="43"/>
      <c r="FX157" s="43"/>
      <c r="FY157" s="43"/>
      <c r="FZ157" s="43"/>
      <c r="GA157" s="43"/>
      <c r="GB157" s="43"/>
      <c r="GC157" s="43"/>
      <c r="GD157" s="43"/>
      <c r="GE157" s="43"/>
      <c r="GF157" s="43"/>
      <c r="GG157" s="43"/>
      <c r="GH157" s="43"/>
      <c r="GI157" s="43"/>
      <c r="GJ157" s="43"/>
      <c r="GK157" s="43"/>
      <c r="GL157" s="43"/>
      <c r="GM157" s="43"/>
      <c r="GN157" s="43"/>
      <c r="GO157" s="43"/>
      <c r="GP157" s="43"/>
      <c r="GQ157" s="43"/>
      <c r="GR157" s="43"/>
      <c r="GS157" s="43"/>
      <c r="GT157" s="43"/>
      <c r="GU157" s="43"/>
      <c r="GV157" s="43"/>
      <c r="GW157" s="43"/>
      <c r="GX157" s="43"/>
      <c r="GY157" s="43"/>
      <c r="GZ157" s="43"/>
      <c r="HA157" s="43"/>
      <c r="HB157" s="43"/>
      <c r="HC157" s="43"/>
      <c r="HD157" s="43"/>
      <c r="HE157" s="43"/>
      <c r="HF157" s="43"/>
      <c r="HG157" s="43"/>
      <c r="HH157" s="43"/>
      <c r="HI157" s="43"/>
      <c r="HJ157" s="43"/>
      <c r="HK157" s="43"/>
    </row>
    <row r="158" spans="1:219" ht="12.75" customHeight="1" x14ac:dyDescent="0.25">
      <c r="A158" s="30">
        <v>2</v>
      </c>
      <c r="B158" s="31">
        <v>0.40277777777777773</v>
      </c>
      <c r="C158" s="30"/>
      <c r="D158" s="30" t="s">
        <v>211</v>
      </c>
      <c r="E158" s="30" t="s">
        <v>212</v>
      </c>
      <c r="F158" s="62">
        <v>43285</v>
      </c>
      <c r="G158" s="30" t="s">
        <v>245</v>
      </c>
      <c r="H158" s="30" t="s">
        <v>246</v>
      </c>
      <c r="I158" s="30" t="s">
        <v>247</v>
      </c>
      <c r="J158" s="30" t="s">
        <v>249</v>
      </c>
      <c r="K158" s="30" t="s">
        <v>599</v>
      </c>
      <c r="L158" s="44" t="s">
        <v>250</v>
      </c>
      <c r="M158" s="32">
        <v>43285</v>
      </c>
      <c r="N158" s="32">
        <v>43286</v>
      </c>
      <c r="O158" s="30" t="s">
        <v>232</v>
      </c>
      <c r="P158" s="34" t="s">
        <v>1255</v>
      </c>
      <c r="Q158" s="30" t="s">
        <v>1256</v>
      </c>
      <c r="R158" s="30" t="s">
        <v>1257</v>
      </c>
      <c r="S158" s="30" t="s">
        <v>1258</v>
      </c>
      <c r="T158" s="30">
        <v>9266770795</v>
      </c>
      <c r="U158" s="30" t="s">
        <v>221</v>
      </c>
      <c r="V158" s="52" t="s">
        <v>221</v>
      </c>
      <c r="W158" s="52" t="s">
        <v>221</v>
      </c>
      <c r="X158" s="52" t="s">
        <v>221</v>
      </c>
      <c r="Y158" s="52" t="s">
        <v>221</v>
      </c>
      <c r="Z158" s="52" t="s">
        <v>221</v>
      </c>
      <c r="AA158" s="30" t="s">
        <v>1259</v>
      </c>
      <c r="AB158" s="30">
        <v>9369842396</v>
      </c>
      <c r="AC158" s="30" t="s">
        <v>223</v>
      </c>
      <c r="AD158" s="30" t="s">
        <v>224</v>
      </c>
      <c r="AE158" s="30" t="s">
        <v>1260</v>
      </c>
      <c r="AF158" s="30" t="s">
        <v>226</v>
      </c>
      <c r="AG158" s="30" t="s">
        <v>280</v>
      </c>
      <c r="AH158" s="30" t="s">
        <v>280</v>
      </c>
      <c r="AI158" s="30">
        <f>18+32+4</f>
        <v>54</v>
      </c>
      <c r="AJ158" s="30" t="s">
        <v>227</v>
      </c>
      <c r="AK158" s="30">
        <v>1</v>
      </c>
      <c r="AL158" s="30">
        <v>4</v>
      </c>
      <c r="AM158" s="30">
        <v>32</v>
      </c>
      <c r="AN158" s="30" t="s">
        <v>228</v>
      </c>
      <c r="AO158" s="30" t="s">
        <v>228</v>
      </c>
      <c r="AP158" s="30" t="s">
        <v>281</v>
      </c>
      <c r="AQ158" s="30" t="s">
        <v>282</v>
      </c>
      <c r="AR158" s="30"/>
      <c r="AS158" s="30"/>
      <c r="AT158" s="30"/>
      <c r="AU158" s="30"/>
      <c r="AV158" s="30"/>
      <c r="AW158" s="30"/>
      <c r="AX158" s="30"/>
      <c r="AY158" s="30"/>
      <c r="AZ158" s="30"/>
      <c r="BA158" s="31">
        <v>0.47222222222222227</v>
      </c>
      <c r="BB158" s="30" t="s">
        <v>232</v>
      </c>
      <c r="BC158" s="31">
        <v>0.62777777777777777</v>
      </c>
      <c r="BD158" s="31">
        <v>0.6381944444444444</v>
      </c>
      <c r="BE158" s="30"/>
      <c r="BF158" s="30">
        <v>2</v>
      </c>
      <c r="BG158" s="30">
        <v>2</v>
      </c>
      <c r="BH158" s="30">
        <v>2</v>
      </c>
      <c r="BI158" s="30">
        <v>2</v>
      </c>
      <c r="BJ158" s="30">
        <v>2</v>
      </c>
      <c r="BK158" s="30">
        <v>2</v>
      </c>
      <c r="BL158" s="30">
        <v>2</v>
      </c>
      <c r="BM158" s="30">
        <v>2</v>
      </c>
      <c r="BN158" s="30">
        <v>2</v>
      </c>
      <c r="BO158" s="30">
        <v>2</v>
      </c>
      <c r="BP158" s="30">
        <v>2</v>
      </c>
      <c r="BQ158" s="30">
        <v>2</v>
      </c>
      <c r="BR158" s="30">
        <v>2</v>
      </c>
      <c r="BS158" s="30">
        <v>2</v>
      </c>
      <c r="BT158" s="30">
        <v>2</v>
      </c>
      <c r="BU158" s="30"/>
      <c r="BV158" s="30" t="s">
        <v>232</v>
      </c>
      <c r="BW158" s="31">
        <v>0.6381944444444444</v>
      </c>
      <c r="BX158" s="31">
        <v>0.64513888888888882</v>
      </c>
      <c r="BY158" s="30"/>
      <c r="BZ158" s="30">
        <v>2</v>
      </c>
      <c r="CA158" s="30">
        <v>2</v>
      </c>
      <c r="CB158" s="30">
        <v>2</v>
      </c>
      <c r="CC158" s="30">
        <v>2</v>
      </c>
      <c r="CD158" s="30" t="s">
        <v>260</v>
      </c>
      <c r="CE158" s="30" t="s">
        <v>232</v>
      </c>
      <c r="CF158" s="30">
        <v>15</v>
      </c>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row>
    <row r="159" spans="1:219" ht="12.75" customHeight="1" x14ac:dyDescent="0.25">
      <c r="A159" s="30">
        <v>3</v>
      </c>
      <c r="B159" s="31">
        <v>0.42638888888888887</v>
      </c>
      <c r="C159" s="30"/>
      <c r="D159" s="30" t="s">
        <v>211</v>
      </c>
      <c r="E159" s="30" t="s">
        <v>212</v>
      </c>
      <c r="F159" s="62">
        <v>43285</v>
      </c>
      <c r="G159" s="30" t="s">
        <v>213</v>
      </c>
      <c r="H159" s="30" t="s">
        <v>233</v>
      </c>
      <c r="I159" s="30" t="s">
        <v>271</v>
      </c>
      <c r="J159" s="30"/>
      <c r="K159" s="30"/>
      <c r="L159" s="30"/>
      <c r="M159" s="30"/>
      <c r="N159" s="30"/>
      <c r="O159" s="30"/>
      <c r="P159" s="34" t="s">
        <v>1261</v>
      </c>
      <c r="Q159" s="30" t="s">
        <v>1262</v>
      </c>
      <c r="R159" s="30" t="s">
        <v>1263</v>
      </c>
      <c r="S159" s="30" t="s">
        <v>1264</v>
      </c>
      <c r="T159" s="30">
        <v>9090818897</v>
      </c>
      <c r="U159" s="30" t="s">
        <v>1265</v>
      </c>
      <c r="V159" s="52" t="s">
        <v>221</v>
      </c>
      <c r="W159" s="52" t="s">
        <v>221</v>
      </c>
      <c r="X159" s="52" t="s">
        <v>221</v>
      </c>
      <c r="Y159" s="52" t="s">
        <v>221</v>
      </c>
      <c r="Z159" s="52" t="s">
        <v>221</v>
      </c>
      <c r="AA159" s="30" t="s">
        <v>1266</v>
      </c>
      <c r="AB159" s="30">
        <v>9100331833</v>
      </c>
      <c r="AC159" s="30" t="s">
        <v>314</v>
      </c>
      <c r="AD159" s="30" t="s">
        <v>1219</v>
      </c>
      <c r="AE159" s="30" t="s">
        <v>1267</v>
      </c>
      <c r="AF159" s="30" t="s">
        <v>259</v>
      </c>
      <c r="AG159" s="30" t="s">
        <v>221</v>
      </c>
      <c r="AH159" s="30" t="s">
        <v>221</v>
      </c>
      <c r="AI159" s="30">
        <f>12*3+8</f>
        <v>44</v>
      </c>
      <c r="AJ159" s="30" t="s">
        <v>227</v>
      </c>
      <c r="AK159" s="30">
        <v>1</v>
      </c>
      <c r="AL159" s="30">
        <v>8</v>
      </c>
      <c r="AM159" s="30">
        <v>36</v>
      </c>
      <c r="AN159" s="30" t="s">
        <v>228</v>
      </c>
      <c r="AO159" s="30" t="s">
        <v>228</v>
      </c>
      <c r="AP159" s="30" t="s">
        <v>598</v>
      </c>
      <c r="AQ159" s="30" t="s">
        <v>734</v>
      </c>
      <c r="AR159" s="30"/>
      <c r="AS159" s="30"/>
      <c r="AT159" s="30"/>
      <c r="AU159" s="30"/>
      <c r="AV159" s="30"/>
      <c r="AW159" s="30"/>
      <c r="AX159" s="30"/>
      <c r="AY159" s="30"/>
      <c r="AZ159" s="30"/>
      <c r="BA159" s="30"/>
      <c r="BB159" s="30" t="s">
        <v>270</v>
      </c>
      <c r="BC159" s="31">
        <v>0.59722222222222221</v>
      </c>
      <c r="BD159" s="31">
        <v>0.60416666666666663</v>
      </c>
      <c r="BE159" s="30"/>
      <c r="BF159" s="30">
        <v>1</v>
      </c>
      <c r="BG159" s="30">
        <v>1</v>
      </c>
      <c r="BH159" s="30">
        <v>1</v>
      </c>
      <c r="BI159" s="30">
        <v>1</v>
      </c>
      <c r="BJ159" s="30">
        <v>1</v>
      </c>
      <c r="BK159" s="30">
        <v>1</v>
      </c>
      <c r="BL159" s="30">
        <v>1</v>
      </c>
      <c r="BM159" s="30">
        <v>2</v>
      </c>
      <c r="BN159" s="30">
        <v>2</v>
      </c>
      <c r="BO159" s="30">
        <v>2</v>
      </c>
      <c r="BP159" s="30">
        <v>2</v>
      </c>
      <c r="BQ159" s="30">
        <v>2</v>
      </c>
      <c r="BR159" s="30">
        <v>2</v>
      </c>
      <c r="BS159" s="30">
        <v>2</v>
      </c>
      <c r="BT159" s="30">
        <v>2</v>
      </c>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row>
    <row r="160" spans="1:219" ht="12.75" customHeight="1" x14ac:dyDescent="0.25">
      <c r="A160" s="30">
        <v>4</v>
      </c>
      <c r="B160" s="31">
        <v>0.4284722222222222</v>
      </c>
      <c r="C160" s="30"/>
      <c r="D160" s="30" t="s">
        <v>211</v>
      </c>
      <c r="E160" s="30" t="s">
        <v>212</v>
      </c>
      <c r="F160" s="62">
        <v>43285</v>
      </c>
      <c r="G160" s="44" t="s">
        <v>245</v>
      </c>
      <c r="H160" s="44" t="s">
        <v>246</v>
      </c>
      <c r="I160" s="44" t="s">
        <v>247</v>
      </c>
      <c r="J160" s="30" t="s">
        <v>249</v>
      </c>
      <c r="K160" s="44" t="s">
        <v>599</v>
      </c>
      <c r="L160" s="30" t="s">
        <v>250</v>
      </c>
      <c r="M160" s="32">
        <v>43285</v>
      </c>
      <c r="N160" s="32">
        <v>43286</v>
      </c>
      <c r="O160" s="30" t="s">
        <v>232</v>
      </c>
      <c r="P160" s="34" t="s">
        <v>1268</v>
      </c>
      <c r="Q160" s="30" t="s">
        <v>1269</v>
      </c>
      <c r="R160" s="30" t="s">
        <v>1270</v>
      </c>
      <c r="S160" s="30" t="s">
        <v>1271</v>
      </c>
      <c r="T160" s="30">
        <v>9192545272</v>
      </c>
      <c r="U160" s="30" t="s">
        <v>1272</v>
      </c>
      <c r="V160" s="52" t="s">
        <v>221</v>
      </c>
      <c r="W160" s="52" t="s">
        <v>221</v>
      </c>
      <c r="X160" s="52" t="s">
        <v>221</v>
      </c>
      <c r="Y160" s="52" t="s">
        <v>221</v>
      </c>
      <c r="Z160" s="52" t="s">
        <v>221</v>
      </c>
      <c r="AA160" s="30" t="s">
        <v>1273</v>
      </c>
      <c r="AB160" s="30">
        <v>919254527</v>
      </c>
      <c r="AC160" s="30" t="s">
        <v>223</v>
      </c>
      <c r="AD160" s="30" t="s">
        <v>1219</v>
      </c>
      <c r="AE160" s="30" t="s">
        <v>1274</v>
      </c>
      <c r="AF160" s="30" t="s">
        <v>226</v>
      </c>
      <c r="AG160" s="30" t="s">
        <v>226</v>
      </c>
      <c r="AH160" s="30" t="s">
        <v>226</v>
      </c>
      <c r="AI160" s="30">
        <f>12+9+12+12+12+12+4</f>
        <v>73</v>
      </c>
      <c r="AJ160" s="30" t="s">
        <v>227</v>
      </c>
      <c r="AK160" s="30">
        <v>1</v>
      </c>
      <c r="AL160" s="30">
        <v>16</v>
      </c>
      <c r="AM160" s="30">
        <v>36</v>
      </c>
      <c r="AN160" s="30" t="s">
        <v>611</v>
      </c>
      <c r="AO160" s="30" t="s">
        <v>395</v>
      </c>
      <c r="AP160" s="30" t="s">
        <v>281</v>
      </c>
      <c r="AQ160" s="30" t="s">
        <v>282</v>
      </c>
      <c r="AR160" s="30"/>
      <c r="AS160" s="30"/>
      <c r="AT160" s="30"/>
      <c r="AU160" s="30"/>
      <c r="AV160" s="30"/>
      <c r="AW160" s="30" t="s">
        <v>447</v>
      </c>
      <c r="AX160" s="30"/>
      <c r="AY160" s="30"/>
      <c r="AZ160" s="30"/>
      <c r="BA160" s="31">
        <v>0.46666666666666662</v>
      </c>
      <c r="BB160" s="30" t="s">
        <v>244</v>
      </c>
      <c r="BC160" s="31">
        <v>0.52083333333333337</v>
      </c>
      <c r="BD160" s="31">
        <v>0.53125</v>
      </c>
      <c r="BE160" s="30"/>
      <c r="BF160" s="30">
        <v>2</v>
      </c>
      <c r="BG160" s="30">
        <v>2</v>
      </c>
      <c r="BH160" s="30">
        <v>2</v>
      </c>
      <c r="BI160" s="30">
        <v>2</v>
      </c>
      <c r="BJ160" s="30">
        <v>2</v>
      </c>
      <c r="BK160" s="30">
        <v>2</v>
      </c>
      <c r="BL160" s="30">
        <v>2</v>
      </c>
      <c r="BM160" s="30">
        <v>2</v>
      </c>
      <c r="BN160" s="30">
        <v>2</v>
      </c>
      <c r="BO160" s="30">
        <v>2</v>
      </c>
      <c r="BP160" s="30">
        <v>2</v>
      </c>
      <c r="BQ160" s="30">
        <v>2</v>
      </c>
      <c r="BR160" s="30">
        <v>2</v>
      </c>
      <c r="BS160" s="30">
        <v>2</v>
      </c>
      <c r="BT160" s="30">
        <v>2</v>
      </c>
      <c r="BU160" s="30"/>
      <c r="BV160" s="30" t="s">
        <v>244</v>
      </c>
      <c r="BW160" s="31">
        <v>0.53125</v>
      </c>
      <c r="BX160" s="31">
        <v>0.54513888888888895</v>
      </c>
      <c r="BY160" s="30"/>
      <c r="BZ160" s="30">
        <v>2</v>
      </c>
      <c r="CA160" s="30">
        <v>2</v>
      </c>
      <c r="CB160" s="30">
        <v>2</v>
      </c>
      <c r="CC160" s="30">
        <v>2</v>
      </c>
      <c r="CD160" s="30" t="s">
        <v>260</v>
      </c>
      <c r="CE160" s="30" t="s">
        <v>244</v>
      </c>
      <c r="CF160" s="30">
        <v>15</v>
      </c>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row>
    <row r="161" spans="1:219" ht="12.75" customHeight="1" x14ac:dyDescent="0.25">
      <c r="A161" s="30">
        <v>5</v>
      </c>
      <c r="B161" s="31">
        <v>0.43124999999999997</v>
      </c>
      <c r="C161" s="30"/>
      <c r="D161" s="30" t="s">
        <v>211</v>
      </c>
      <c r="E161" s="30" t="s">
        <v>212</v>
      </c>
      <c r="F161" s="62">
        <v>43285</v>
      </c>
      <c r="G161" s="44" t="s">
        <v>245</v>
      </c>
      <c r="H161" s="44" t="s">
        <v>246</v>
      </c>
      <c r="I161" s="44" t="s">
        <v>247</v>
      </c>
      <c r="J161" s="30" t="s">
        <v>599</v>
      </c>
      <c r="K161" s="30" t="s">
        <v>249</v>
      </c>
      <c r="L161" s="44" t="s">
        <v>599</v>
      </c>
      <c r="M161" s="32">
        <v>43285</v>
      </c>
      <c r="N161" s="32" t="s">
        <v>251</v>
      </c>
      <c r="O161" s="30" t="s">
        <v>232</v>
      </c>
      <c r="P161" s="34" t="s">
        <v>1275</v>
      </c>
      <c r="Q161" s="30" t="s">
        <v>1276</v>
      </c>
      <c r="R161" s="30" t="s">
        <v>1277</v>
      </c>
      <c r="S161" s="30" t="s">
        <v>1278</v>
      </c>
      <c r="T161" s="30">
        <v>9565061517</v>
      </c>
      <c r="U161" s="30" t="s">
        <v>1279</v>
      </c>
      <c r="V161" s="52" t="s">
        <v>221</v>
      </c>
      <c r="W161" s="52" t="s">
        <v>221</v>
      </c>
      <c r="X161" s="52" t="s">
        <v>221</v>
      </c>
      <c r="Y161" s="52" t="s">
        <v>221</v>
      </c>
      <c r="Z161" s="52" t="s">
        <v>221</v>
      </c>
      <c r="AA161" s="30" t="s">
        <v>1280</v>
      </c>
      <c r="AB161" s="30">
        <v>9263291042</v>
      </c>
      <c r="AC161" s="30" t="s">
        <v>223</v>
      </c>
      <c r="AD161" s="30" t="s">
        <v>267</v>
      </c>
      <c r="AE161" s="30" t="s">
        <v>1281</v>
      </c>
      <c r="AF161" s="30" t="s">
        <v>226</v>
      </c>
      <c r="AG161" s="30" t="s">
        <v>226</v>
      </c>
      <c r="AH161" s="30" t="s">
        <v>226</v>
      </c>
      <c r="AI161" s="30">
        <f>5+15+16+5+2</f>
        <v>43</v>
      </c>
      <c r="AJ161" s="30" t="s">
        <v>227</v>
      </c>
      <c r="AK161" s="30">
        <v>1</v>
      </c>
      <c r="AL161" s="30">
        <v>2</v>
      </c>
      <c r="AM161" s="30">
        <v>5</v>
      </c>
      <c r="AN161" s="30" t="s">
        <v>228</v>
      </c>
      <c r="AO161" s="30" t="s">
        <v>228</v>
      </c>
      <c r="AP161" s="30" t="s">
        <v>229</v>
      </c>
      <c r="AQ161" s="30" t="s">
        <v>229</v>
      </c>
      <c r="AR161" s="30"/>
      <c r="AS161" s="30" t="s">
        <v>1282</v>
      </c>
      <c r="AT161" s="30">
        <v>249449</v>
      </c>
      <c r="AU161" s="30" t="s">
        <v>231</v>
      </c>
      <c r="AV161" s="30"/>
      <c r="AW161" s="30"/>
      <c r="AX161" s="30"/>
      <c r="AY161" s="30"/>
      <c r="AZ161" s="30"/>
      <c r="BA161" s="30"/>
      <c r="BB161" s="30" t="s">
        <v>232</v>
      </c>
      <c r="BC161" s="31">
        <v>0.54583333333333328</v>
      </c>
      <c r="BD161" s="31">
        <v>0.57361111111111118</v>
      </c>
      <c r="BE161" s="30"/>
      <c r="BF161" s="30">
        <v>2</v>
      </c>
      <c r="BG161" s="30">
        <v>2</v>
      </c>
      <c r="BH161" s="30">
        <v>2</v>
      </c>
      <c r="BI161" s="30">
        <v>2</v>
      </c>
      <c r="BJ161" s="30">
        <v>2</v>
      </c>
      <c r="BK161" s="30">
        <v>2</v>
      </c>
      <c r="BL161" s="30">
        <v>2</v>
      </c>
      <c r="BM161" s="30">
        <v>2</v>
      </c>
      <c r="BN161" s="30">
        <v>2</v>
      </c>
      <c r="BO161" s="30">
        <v>2</v>
      </c>
      <c r="BP161" s="30">
        <v>2</v>
      </c>
      <c r="BQ161" s="30">
        <v>2</v>
      </c>
      <c r="BR161" s="30">
        <v>2</v>
      </c>
      <c r="BS161" s="30">
        <v>2</v>
      </c>
      <c r="BT161" s="30">
        <v>2</v>
      </c>
      <c r="BU161" s="30"/>
      <c r="BV161" s="30" t="s">
        <v>232</v>
      </c>
      <c r="BW161" s="31">
        <v>0.57361111111111118</v>
      </c>
      <c r="BX161" s="31">
        <v>0.57986111111111105</v>
      </c>
      <c r="BY161" s="30"/>
      <c r="BZ161" s="30">
        <v>2</v>
      </c>
      <c r="CA161" s="30">
        <v>2</v>
      </c>
      <c r="CB161" s="30">
        <v>2</v>
      </c>
      <c r="CC161" s="30">
        <v>2</v>
      </c>
      <c r="CD161" s="30" t="s">
        <v>260</v>
      </c>
      <c r="CE161" s="30" t="s">
        <v>232</v>
      </c>
      <c r="CF161" s="30">
        <v>15</v>
      </c>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row>
    <row r="162" spans="1:219" ht="12.75" customHeight="1" x14ac:dyDescent="0.25">
      <c r="A162" s="30">
        <v>6</v>
      </c>
      <c r="B162" s="31">
        <v>0.43402777777777773</v>
      </c>
      <c r="C162" s="30"/>
      <c r="D162" s="30" t="s">
        <v>211</v>
      </c>
      <c r="E162" s="30" t="s">
        <v>212</v>
      </c>
      <c r="F162" s="62">
        <v>43285</v>
      </c>
      <c r="G162" s="44" t="s">
        <v>357</v>
      </c>
      <c r="H162" s="44" t="s">
        <v>358</v>
      </c>
      <c r="I162" s="44" t="s">
        <v>1283</v>
      </c>
      <c r="J162" s="30" t="s">
        <v>599</v>
      </c>
      <c r="K162" s="30" t="s">
        <v>249</v>
      </c>
      <c r="L162" s="44" t="s">
        <v>250</v>
      </c>
      <c r="M162" s="30"/>
      <c r="N162" s="30"/>
      <c r="O162" s="30"/>
      <c r="P162" s="34" t="s">
        <v>1284</v>
      </c>
      <c r="Q162" s="30" t="s">
        <v>507</v>
      </c>
      <c r="R162" s="30" t="s">
        <v>1285</v>
      </c>
      <c r="S162" s="30" t="s">
        <v>1286</v>
      </c>
      <c r="T162" s="30">
        <v>9453488952</v>
      </c>
      <c r="U162" s="30" t="s">
        <v>1287</v>
      </c>
      <c r="V162" s="52" t="s">
        <v>221</v>
      </c>
      <c r="W162" s="52" t="s">
        <v>221</v>
      </c>
      <c r="X162" s="52" t="s">
        <v>221</v>
      </c>
      <c r="Y162" s="52" t="s">
        <v>221</v>
      </c>
      <c r="Z162" s="52" t="s">
        <v>221</v>
      </c>
      <c r="AA162" s="30" t="s">
        <v>1288</v>
      </c>
      <c r="AB162" s="30">
        <v>9568265394</v>
      </c>
      <c r="AC162" s="30" t="s">
        <v>223</v>
      </c>
      <c r="AD162" s="30" t="s">
        <v>333</v>
      </c>
      <c r="AE162" s="30" t="s">
        <v>1289</v>
      </c>
      <c r="AF162" s="30" t="s">
        <v>226</v>
      </c>
      <c r="AG162" s="30" t="s">
        <v>226</v>
      </c>
      <c r="AH162" s="30" t="s">
        <v>226</v>
      </c>
      <c r="AI162" s="30">
        <v>13</v>
      </c>
      <c r="AJ162" s="30" t="s">
        <v>227</v>
      </c>
      <c r="AK162" s="30">
        <v>1</v>
      </c>
      <c r="AL162" s="30">
        <v>13</v>
      </c>
      <c r="AM162" s="30">
        <v>0</v>
      </c>
      <c r="AN162" s="30" t="s">
        <v>228</v>
      </c>
      <c r="AO162" s="30" t="s">
        <v>228</v>
      </c>
      <c r="AP162" s="51" t="s">
        <v>281</v>
      </c>
      <c r="AQ162" s="51" t="s">
        <v>1211</v>
      </c>
      <c r="AR162" s="30"/>
      <c r="AS162" s="30"/>
      <c r="AT162" s="30"/>
      <c r="AU162" s="30"/>
      <c r="AV162" s="30"/>
      <c r="AW162" s="30"/>
      <c r="AX162" s="30"/>
      <c r="AY162" s="30"/>
      <c r="AZ162" s="30"/>
      <c r="BA162" s="31">
        <v>0.96875</v>
      </c>
      <c r="BB162" s="30" t="s">
        <v>244</v>
      </c>
      <c r="BC162" s="31">
        <v>0.56944444444444442</v>
      </c>
      <c r="BD162" s="31">
        <v>0.5756944444444444</v>
      </c>
      <c r="BE162" s="30"/>
      <c r="BF162" s="30">
        <v>2</v>
      </c>
      <c r="BG162" s="30">
        <v>2</v>
      </c>
      <c r="BH162" s="30">
        <v>2</v>
      </c>
      <c r="BI162" s="30">
        <v>2</v>
      </c>
      <c r="BJ162" s="30">
        <v>2</v>
      </c>
      <c r="BK162" s="30">
        <v>2</v>
      </c>
      <c r="BL162" s="30">
        <v>2</v>
      </c>
      <c r="BM162" s="30">
        <v>2</v>
      </c>
      <c r="BN162" s="30">
        <v>2</v>
      </c>
      <c r="BO162" s="30">
        <v>2</v>
      </c>
      <c r="BP162" s="30">
        <v>2</v>
      </c>
      <c r="BQ162" s="30">
        <v>2</v>
      </c>
      <c r="BR162" s="30">
        <v>2</v>
      </c>
      <c r="BS162" s="30">
        <v>2</v>
      </c>
      <c r="BT162" s="30">
        <v>2</v>
      </c>
      <c r="BU162" s="30"/>
      <c r="BV162" s="30" t="s">
        <v>244</v>
      </c>
      <c r="BW162" s="31">
        <v>0.57638888888888895</v>
      </c>
      <c r="BX162" s="31">
        <v>0.59027777777777779</v>
      </c>
      <c r="BY162" s="30"/>
      <c r="BZ162" s="30">
        <v>2</v>
      </c>
      <c r="CA162" s="30">
        <v>2</v>
      </c>
      <c r="CB162" s="30">
        <v>2</v>
      </c>
      <c r="CC162" s="30">
        <v>2</v>
      </c>
      <c r="CD162" s="30" t="s">
        <v>260</v>
      </c>
      <c r="CE162" s="30" t="s">
        <v>244</v>
      </c>
      <c r="CF162" s="30">
        <v>15</v>
      </c>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row>
    <row r="163" spans="1:219" ht="12.75" customHeight="1" x14ac:dyDescent="0.25">
      <c r="A163" s="30">
        <v>7</v>
      </c>
      <c r="B163" s="31">
        <v>0.45416666666666666</v>
      </c>
      <c r="C163" s="30"/>
      <c r="D163" s="30" t="s">
        <v>211</v>
      </c>
      <c r="E163" s="30" t="s">
        <v>212</v>
      </c>
      <c r="F163" s="62">
        <v>43285</v>
      </c>
      <c r="G163" s="30" t="s">
        <v>357</v>
      </c>
      <c r="H163" s="44" t="s">
        <v>358</v>
      </c>
      <c r="I163" s="30" t="s">
        <v>359</v>
      </c>
      <c r="J163" s="30" t="s">
        <v>306</v>
      </c>
      <c r="K163" s="30" t="s">
        <v>536</v>
      </c>
      <c r="L163" s="30" t="s">
        <v>250</v>
      </c>
      <c r="M163" s="30"/>
      <c r="N163" s="30"/>
      <c r="O163" s="30"/>
      <c r="P163" s="34" t="s">
        <v>1290</v>
      </c>
      <c r="Q163" s="30" t="s">
        <v>1291</v>
      </c>
      <c r="R163" s="30" t="s">
        <v>1292</v>
      </c>
      <c r="S163" s="30" t="s">
        <v>1293</v>
      </c>
      <c r="T163" s="30">
        <v>9215970017</v>
      </c>
      <c r="U163" s="30" t="s">
        <v>1294</v>
      </c>
      <c r="V163" s="52" t="s">
        <v>221</v>
      </c>
      <c r="W163" s="52" t="s">
        <v>221</v>
      </c>
      <c r="X163" s="52" t="s">
        <v>221</v>
      </c>
      <c r="Y163" s="52" t="s">
        <v>221</v>
      </c>
      <c r="Z163" s="52" t="s">
        <v>221</v>
      </c>
      <c r="AA163" s="30" t="s">
        <v>1295</v>
      </c>
      <c r="AB163" s="30">
        <v>9264721742</v>
      </c>
      <c r="AC163" s="30" t="s">
        <v>402</v>
      </c>
      <c r="AD163" s="30" t="s">
        <v>224</v>
      </c>
      <c r="AE163" s="30" t="s">
        <v>1296</v>
      </c>
      <c r="AF163" s="30" t="s">
        <v>226</v>
      </c>
      <c r="AG163" s="30" t="s">
        <v>221</v>
      </c>
      <c r="AH163" s="30" t="s">
        <v>221</v>
      </c>
      <c r="AI163" s="30">
        <v>56</v>
      </c>
      <c r="AJ163" s="30" t="s">
        <v>227</v>
      </c>
      <c r="AK163" s="30">
        <v>1</v>
      </c>
      <c r="AL163" s="30">
        <v>27</v>
      </c>
      <c r="AM163" s="30">
        <f>5*12</f>
        <v>60</v>
      </c>
      <c r="AN163" s="30" t="s">
        <v>228</v>
      </c>
      <c r="AO163" s="30" t="s">
        <v>228</v>
      </c>
      <c r="AP163" s="30" t="s">
        <v>281</v>
      </c>
      <c r="AQ163" s="30" t="s">
        <v>1211</v>
      </c>
      <c r="AR163" s="30"/>
      <c r="AS163" s="30"/>
      <c r="AT163" s="30"/>
      <c r="AU163" s="30"/>
      <c r="AV163" s="30"/>
      <c r="AW163" s="30"/>
      <c r="AX163" s="30"/>
      <c r="AY163" s="30"/>
      <c r="AZ163" s="30"/>
      <c r="BA163" s="31">
        <v>0.50416666666666665</v>
      </c>
      <c r="BB163" s="30" t="s">
        <v>270</v>
      </c>
      <c r="BC163" s="31">
        <v>0.58333333333333337</v>
      </c>
      <c r="BD163" s="31">
        <v>0.59027777777777779</v>
      </c>
      <c r="BE163" s="30"/>
      <c r="BF163" s="30">
        <v>2</v>
      </c>
      <c r="BG163" s="30">
        <v>2</v>
      </c>
      <c r="BH163" s="30">
        <v>2</v>
      </c>
      <c r="BI163" s="30">
        <v>2</v>
      </c>
      <c r="BJ163" s="30">
        <v>2</v>
      </c>
      <c r="BK163" s="30">
        <v>2</v>
      </c>
      <c r="BL163" s="30">
        <v>2</v>
      </c>
      <c r="BM163" s="30">
        <v>2</v>
      </c>
      <c r="BN163" s="30">
        <v>2</v>
      </c>
      <c r="BO163" s="30">
        <v>2</v>
      </c>
      <c r="BP163" s="30">
        <v>2</v>
      </c>
      <c r="BQ163" s="30">
        <v>2</v>
      </c>
      <c r="BR163" s="30">
        <v>2</v>
      </c>
      <c r="BS163" s="30">
        <v>2</v>
      </c>
      <c r="BT163" s="30">
        <v>2</v>
      </c>
      <c r="BU163" s="30"/>
      <c r="BV163" s="30" t="s">
        <v>270</v>
      </c>
      <c r="BW163" s="31">
        <v>0.59027777777777779</v>
      </c>
      <c r="BX163" s="31">
        <v>0.59375</v>
      </c>
      <c r="BY163" s="30"/>
      <c r="BZ163" s="30">
        <v>2</v>
      </c>
      <c r="CA163" s="30">
        <v>2</v>
      </c>
      <c r="CB163" s="30">
        <v>2</v>
      </c>
      <c r="CC163" s="30">
        <v>2</v>
      </c>
      <c r="CD163" s="30" t="s">
        <v>260</v>
      </c>
      <c r="CE163" s="30" t="s">
        <v>270</v>
      </c>
      <c r="CF163" s="30">
        <v>15</v>
      </c>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row>
    <row r="164" spans="1:219" ht="12.75" customHeight="1" x14ac:dyDescent="0.25">
      <c r="A164" s="30">
        <v>8</v>
      </c>
      <c r="B164" s="31">
        <v>0.45833333333333331</v>
      </c>
      <c r="C164" s="30"/>
      <c r="D164" s="30" t="s">
        <v>211</v>
      </c>
      <c r="E164" s="30" t="s">
        <v>212</v>
      </c>
      <c r="F164" s="62">
        <v>43285</v>
      </c>
      <c r="G164" s="30" t="s">
        <v>357</v>
      </c>
      <c r="H164" s="30" t="s">
        <v>233</v>
      </c>
      <c r="I164" s="30" t="s">
        <v>271</v>
      </c>
      <c r="J164" s="30"/>
      <c r="K164" s="30"/>
      <c r="L164" s="30"/>
      <c r="M164" s="30"/>
      <c r="N164" s="30"/>
      <c r="O164" s="30"/>
      <c r="P164" s="34" t="s">
        <v>1297</v>
      </c>
      <c r="Q164" s="30" t="s">
        <v>1298</v>
      </c>
      <c r="R164" s="30" t="s">
        <v>1299</v>
      </c>
      <c r="S164" s="30" t="s">
        <v>1300</v>
      </c>
      <c r="T164" s="30">
        <v>9360719943</v>
      </c>
      <c r="U164" s="30" t="s">
        <v>1301</v>
      </c>
      <c r="V164" s="52" t="s">
        <v>221</v>
      </c>
      <c r="W164" s="52" t="s">
        <v>221</v>
      </c>
      <c r="X164" s="52" t="s">
        <v>221</v>
      </c>
      <c r="Y164" s="52" t="s">
        <v>221</v>
      </c>
      <c r="Z164" s="52" t="s">
        <v>221</v>
      </c>
      <c r="AA164" s="30" t="s">
        <v>1302</v>
      </c>
      <c r="AB164" s="30">
        <v>9978274022</v>
      </c>
      <c r="AC164" s="30" t="s">
        <v>1303</v>
      </c>
      <c r="AD164" s="30" t="s">
        <v>1304</v>
      </c>
      <c r="AE164" s="30" t="s">
        <v>221</v>
      </c>
      <c r="AF164" s="30" t="s">
        <v>221</v>
      </c>
      <c r="AG164" s="30" t="s">
        <v>221</v>
      </c>
      <c r="AH164" s="30" t="s">
        <v>221</v>
      </c>
      <c r="AI164" s="30">
        <v>0</v>
      </c>
      <c r="AJ164" s="30" t="s">
        <v>446</v>
      </c>
      <c r="AK164" s="30">
        <v>0</v>
      </c>
      <c r="AL164" s="30">
        <v>0</v>
      </c>
      <c r="AM164" s="30">
        <v>0</v>
      </c>
      <c r="AN164" s="30" t="s">
        <v>228</v>
      </c>
      <c r="AO164" s="30" t="s">
        <v>228</v>
      </c>
      <c r="AP164" s="30" t="s">
        <v>281</v>
      </c>
      <c r="AQ164" s="30" t="s">
        <v>282</v>
      </c>
      <c r="AR164" s="30"/>
      <c r="AS164" s="30"/>
      <c r="AT164" s="30"/>
      <c r="AU164" s="30"/>
      <c r="AV164" s="30"/>
      <c r="AW164" s="30"/>
      <c r="AX164" s="30"/>
      <c r="AY164" s="30"/>
      <c r="AZ164" s="30"/>
      <c r="BA164" s="31">
        <v>0.49236111111111108</v>
      </c>
      <c r="BB164" s="30" t="s">
        <v>244</v>
      </c>
      <c r="BC164" s="31">
        <v>0.60277777777777775</v>
      </c>
      <c r="BD164" s="31">
        <v>0.60763888888888895</v>
      </c>
      <c r="BE164" s="30"/>
      <c r="BF164" s="30">
        <v>1</v>
      </c>
      <c r="BG164" s="30">
        <v>1</v>
      </c>
      <c r="BH164" s="30">
        <v>1</v>
      </c>
      <c r="BI164" s="30">
        <v>1</v>
      </c>
      <c r="BJ164" s="30">
        <v>1</v>
      </c>
      <c r="BK164" s="30">
        <v>1</v>
      </c>
      <c r="BL164" s="30">
        <v>1</v>
      </c>
      <c r="BM164" s="30">
        <v>1</v>
      </c>
      <c r="BN164" s="30">
        <v>1</v>
      </c>
      <c r="BO164" s="30">
        <v>1</v>
      </c>
      <c r="BP164" s="30">
        <v>1</v>
      </c>
      <c r="BQ164" s="30">
        <v>1</v>
      </c>
      <c r="BR164" s="30">
        <v>1</v>
      </c>
      <c r="BS164" s="30">
        <v>1</v>
      </c>
      <c r="BT164" s="30">
        <v>1</v>
      </c>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row>
    <row r="165" spans="1:219" ht="12.75" customHeight="1" x14ac:dyDescent="0.25">
      <c r="A165" s="30">
        <v>9</v>
      </c>
      <c r="B165" s="31">
        <v>0.45833333333333331</v>
      </c>
      <c r="C165" s="30"/>
      <c r="D165" s="30" t="s">
        <v>211</v>
      </c>
      <c r="E165" s="30" t="s">
        <v>212</v>
      </c>
      <c r="F165" s="62">
        <v>43285</v>
      </c>
      <c r="G165" s="30" t="s">
        <v>357</v>
      </c>
      <c r="H165" s="44" t="s">
        <v>358</v>
      </c>
      <c r="I165" s="30" t="s">
        <v>359</v>
      </c>
      <c r="J165" s="30" t="s">
        <v>599</v>
      </c>
      <c r="K165" s="30" t="s">
        <v>554</v>
      </c>
      <c r="L165" s="30" t="s">
        <v>250</v>
      </c>
      <c r="M165" s="30"/>
      <c r="N165" s="30"/>
      <c r="O165" s="30"/>
      <c r="P165" s="34" t="s">
        <v>630</v>
      </c>
      <c r="Q165" s="30" t="s">
        <v>1305</v>
      </c>
      <c r="R165" s="30" t="s">
        <v>1306</v>
      </c>
      <c r="S165" s="30" t="s">
        <v>1307</v>
      </c>
      <c r="T165" s="30">
        <v>9330498649</v>
      </c>
      <c r="U165" s="30" t="s">
        <v>1308</v>
      </c>
      <c r="V165" s="52" t="s">
        <v>221</v>
      </c>
      <c r="W165" s="52" t="s">
        <v>221</v>
      </c>
      <c r="X165" s="52" t="s">
        <v>221</v>
      </c>
      <c r="Y165" s="52" t="s">
        <v>221</v>
      </c>
      <c r="Z165" s="52" t="s">
        <v>221</v>
      </c>
      <c r="AA165" s="30" t="s">
        <v>1309</v>
      </c>
      <c r="AB165" s="30">
        <v>9325762130</v>
      </c>
      <c r="AC165" s="30" t="s">
        <v>314</v>
      </c>
      <c r="AD165" s="30" t="s">
        <v>224</v>
      </c>
      <c r="AE165" s="30"/>
      <c r="AF165" s="30"/>
      <c r="AG165" s="30"/>
      <c r="AH165" s="30"/>
      <c r="AI165" s="30"/>
      <c r="AJ165" s="30"/>
      <c r="AK165" s="30"/>
      <c r="AL165" s="30"/>
      <c r="AM165" s="30"/>
      <c r="AN165" s="30" t="s">
        <v>228</v>
      </c>
      <c r="AO165" s="30" t="s">
        <v>228</v>
      </c>
      <c r="AP165" s="30" t="s">
        <v>281</v>
      </c>
      <c r="AQ165" s="30" t="s">
        <v>282</v>
      </c>
      <c r="AR165" s="30"/>
      <c r="AS165" s="30"/>
      <c r="AT165" s="30"/>
      <c r="AU165" s="30"/>
      <c r="AV165" s="30"/>
      <c r="AW165" s="30"/>
      <c r="AX165" s="30"/>
      <c r="AY165" s="30"/>
      <c r="AZ165" s="30"/>
      <c r="BA165" s="31">
        <v>0.49374999999999997</v>
      </c>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row>
    <row r="166" spans="1:219" ht="12.75" customHeight="1" x14ac:dyDescent="0.25">
      <c r="A166" s="30">
        <v>10</v>
      </c>
      <c r="B166" s="31">
        <v>0.46388888888888885</v>
      </c>
      <c r="C166" s="30"/>
      <c r="D166" s="30" t="s">
        <v>211</v>
      </c>
      <c r="E166" s="30" t="s">
        <v>212</v>
      </c>
      <c r="F166" s="62">
        <v>43285</v>
      </c>
      <c r="G166" s="30" t="s">
        <v>1202</v>
      </c>
      <c r="H166" s="30"/>
      <c r="I166" s="30" t="s">
        <v>783</v>
      </c>
      <c r="J166" s="30"/>
      <c r="K166" s="30"/>
      <c r="L166" s="30"/>
      <c r="M166" s="30"/>
      <c r="N166" s="30"/>
      <c r="O166" s="30"/>
      <c r="P166" s="34" t="s">
        <v>1310</v>
      </c>
      <c r="Q166" s="30" t="s">
        <v>1311</v>
      </c>
      <c r="R166" s="30" t="s">
        <v>1312</v>
      </c>
      <c r="S166" s="30" t="s">
        <v>1313</v>
      </c>
      <c r="T166" s="30">
        <v>9383470323</v>
      </c>
      <c r="U166" s="30" t="s">
        <v>1314</v>
      </c>
      <c r="V166" s="52" t="s">
        <v>221</v>
      </c>
      <c r="W166" s="52" t="s">
        <v>221</v>
      </c>
      <c r="X166" s="52" t="s">
        <v>221</v>
      </c>
      <c r="Y166" s="52" t="s">
        <v>221</v>
      </c>
      <c r="Z166" s="52" t="s">
        <v>221</v>
      </c>
      <c r="AA166" s="30" t="s">
        <v>1315</v>
      </c>
      <c r="AB166" s="30">
        <v>9261974408</v>
      </c>
      <c r="AC166" s="30" t="s">
        <v>314</v>
      </c>
      <c r="AD166" s="30" t="s">
        <v>241</v>
      </c>
      <c r="AE166" s="30"/>
      <c r="AF166" s="30"/>
      <c r="AG166" s="30"/>
      <c r="AH166" s="30"/>
      <c r="AI166" s="30"/>
      <c r="AJ166" s="30"/>
      <c r="AK166" s="30"/>
      <c r="AL166" s="30"/>
      <c r="AM166" s="30"/>
      <c r="AN166" s="30" t="s">
        <v>228</v>
      </c>
      <c r="AO166" s="30" t="s">
        <v>228</v>
      </c>
      <c r="AP166" s="30" t="s">
        <v>229</v>
      </c>
      <c r="AQ166" s="30" t="s">
        <v>229</v>
      </c>
      <c r="AR166" s="30"/>
      <c r="AS166" s="30" t="s">
        <v>1316</v>
      </c>
      <c r="AT166" s="30">
        <v>63087</v>
      </c>
      <c r="AU166" s="30" t="s">
        <v>1317</v>
      </c>
      <c r="AV166" s="30"/>
      <c r="AW166" s="30"/>
      <c r="AX166" s="30"/>
      <c r="AY166" s="30"/>
      <c r="AZ166" s="30"/>
      <c r="BA166" s="31">
        <v>0.4916666666666667</v>
      </c>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row>
    <row r="167" spans="1:219" ht="12.75" customHeight="1" x14ac:dyDescent="0.25">
      <c r="A167" s="30">
        <v>11</v>
      </c>
      <c r="B167" s="31">
        <v>0.46736111111111112</v>
      </c>
      <c r="C167" s="30"/>
      <c r="D167" s="30" t="s">
        <v>211</v>
      </c>
      <c r="E167" s="30" t="s">
        <v>212</v>
      </c>
      <c r="F167" s="62">
        <v>43285</v>
      </c>
      <c r="G167" s="30" t="s">
        <v>213</v>
      </c>
      <c r="H167" s="30" t="s">
        <v>233</v>
      </c>
      <c r="I167" s="30" t="s">
        <v>316</v>
      </c>
      <c r="J167" s="30"/>
      <c r="K167" s="30"/>
      <c r="L167" s="30"/>
      <c r="M167" s="30"/>
      <c r="N167" s="30"/>
      <c r="O167" s="30"/>
      <c r="P167" s="34" t="s">
        <v>1318</v>
      </c>
      <c r="Q167" s="30" t="s">
        <v>1319</v>
      </c>
      <c r="R167" s="30" t="s">
        <v>1320</v>
      </c>
      <c r="S167" s="30" t="s">
        <v>1321</v>
      </c>
      <c r="T167" s="30">
        <v>9566599202</v>
      </c>
      <c r="U167" s="30" t="s">
        <v>1322</v>
      </c>
      <c r="V167" s="52" t="s">
        <v>221</v>
      </c>
      <c r="W167" s="52" t="s">
        <v>221</v>
      </c>
      <c r="X167" s="52" t="s">
        <v>221</v>
      </c>
      <c r="Y167" s="52" t="s">
        <v>221</v>
      </c>
      <c r="Z167" s="52" t="s">
        <v>221</v>
      </c>
      <c r="AA167" s="30" t="s">
        <v>1323</v>
      </c>
      <c r="AB167" s="30">
        <v>9979024015</v>
      </c>
      <c r="AC167" s="30" t="s">
        <v>314</v>
      </c>
      <c r="AD167" s="30" t="s">
        <v>241</v>
      </c>
      <c r="AE167" s="30" t="s">
        <v>1324</v>
      </c>
      <c r="AF167" s="30" t="s">
        <v>259</v>
      </c>
      <c r="AG167" s="30" t="s">
        <v>259</v>
      </c>
      <c r="AH167" s="30" t="s">
        <v>259</v>
      </c>
      <c r="AI167" s="30">
        <v>6</v>
      </c>
      <c r="AJ167" s="30" t="s">
        <v>227</v>
      </c>
      <c r="AK167" s="30">
        <v>1</v>
      </c>
      <c r="AL167" s="30">
        <v>6</v>
      </c>
      <c r="AM167" s="30">
        <v>0</v>
      </c>
      <c r="AN167" s="30" t="s">
        <v>228</v>
      </c>
      <c r="AO167" s="30" t="s">
        <v>228</v>
      </c>
      <c r="AP167" s="30" t="s">
        <v>229</v>
      </c>
      <c r="AQ167" s="30" t="s">
        <v>229</v>
      </c>
      <c r="AR167" s="30"/>
      <c r="AS167" s="30" t="s">
        <v>967</v>
      </c>
      <c r="AT167" s="30">
        <v>252936</v>
      </c>
      <c r="AU167" s="30" t="s">
        <v>231</v>
      </c>
      <c r="AV167" s="30"/>
      <c r="AW167" s="30"/>
      <c r="AX167" s="30"/>
      <c r="AY167" s="30"/>
      <c r="AZ167" s="30"/>
      <c r="BA167" s="30"/>
      <c r="BB167" s="30" t="s">
        <v>270</v>
      </c>
      <c r="BC167" s="31">
        <v>0.59027777777777779</v>
      </c>
      <c r="BD167" s="31">
        <v>0.59722222222222221</v>
      </c>
      <c r="BE167" s="30"/>
      <c r="BF167" s="30">
        <v>1</v>
      </c>
      <c r="BG167" s="30">
        <v>1</v>
      </c>
      <c r="BH167" s="30">
        <v>1</v>
      </c>
      <c r="BI167" s="30">
        <v>1</v>
      </c>
      <c r="BJ167" s="30">
        <v>1</v>
      </c>
      <c r="BK167" s="30">
        <v>2</v>
      </c>
      <c r="BL167" s="30">
        <v>2</v>
      </c>
      <c r="BM167" s="30">
        <v>2</v>
      </c>
      <c r="BN167" s="30">
        <v>2</v>
      </c>
      <c r="BO167" s="30">
        <v>2</v>
      </c>
      <c r="BP167" s="30">
        <v>2</v>
      </c>
      <c r="BQ167" s="30">
        <v>2</v>
      </c>
      <c r="BR167" s="30">
        <v>2</v>
      </c>
      <c r="BS167" s="30">
        <v>2</v>
      </c>
      <c r="BT167" s="30">
        <v>2</v>
      </c>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row>
    <row r="168" spans="1:219" ht="12.75" customHeight="1" x14ac:dyDescent="0.25">
      <c r="A168" s="30">
        <v>12</v>
      </c>
      <c r="B168" s="31">
        <v>0.4694444444444445</v>
      </c>
      <c r="C168" s="30"/>
      <c r="D168" s="30" t="s">
        <v>211</v>
      </c>
      <c r="E168" s="30" t="s">
        <v>212</v>
      </c>
      <c r="F168" s="62">
        <v>43285</v>
      </c>
      <c r="G168" s="44" t="s">
        <v>245</v>
      </c>
      <c r="H168" s="44" t="s">
        <v>246</v>
      </c>
      <c r="I168" s="44" t="s">
        <v>247</v>
      </c>
      <c r="J168" s="30" t="s">
        <v>599</v>
      </c>
      <c r="K168" s="30" t="s">
        <v>249</v>
      </c>
      <c r="L168" s="44" t="s">
        <v>250</v>
      </c>
      <c r="M168" s="32">
        <v>43285</v>
      </c>
      <c r="N168" s="32" t="s">
        <v>251</v>
      </c>
      <c r="O168" s="30" t="s">
        <v>232</v>
      </c>
      <c r="P168" s="34" t="s">
        <v>1325</v>
      </c>
      <c r="Q168" s="30" t="s">
        <v>1326</v>
      </c>
      <c r="R168" s="30" t="s">
        <v>1327</v>
      </c>
      <c r="S168" s="30" t="s">
        <v>1328</v>
      </c>
      <c r="T168" s="30">
        <v>93566529506</v>
      </c>
      <c r="U168" s="30" t="s">
        <v>1329</v>
      </c>
      <c r="V168" s="52" t="s">
        <v>221</v>
      </c>
      <c r="W168" s="52" t="s">
        <v>221</v>
      </c>
      <c r="X168" s="52" t="s">
        <v>221</v>
      </c>
      <c r="Y168" s="52" t="s">
        <v>221</v>
      </c>
      <c r="Z168" s="52" t="s">
        <v>221</v>
      </c>
      <c r="AA168" s="30" t="s">
        <v>1330</v>
      </c>
      <c r="AB168" s="30">
        <v>9367013418</v>
      </c>
      <c r="AC168" s="30" t="s">
        <v>223</v>
      </c>
      <c r="AD168" s="30" t="s">
        <v>241</v>
      </c>
      <c r="AE168" s="30" t="s">
        <v>1331</v>
      </c>
      <c r="AF168" s="30" t="s">
        <v>226</v>
      </c>
      <c r="AG168" s="30" t="s">
        <v>226</v>
      </c>
      <c r="AH168" s="30" t="s">
        <v>221</v>
      </c>
      <c r="AI168" s="30">
        <v>24</v>
      </c>
      <c r="AJ168" s="30" t="s">
        <v>227</v>
      </c>
      <c r="AK168" s="30">
        <v>1</v>
      </c>
      <c r="AL168" s="30">
        <v>24</v>
      </c>
      <c r="AM168" s="30">
        <v>0</v>
      </c>
      <c r="AN168" s="30" t="s">
        <v>228</v>
      </c>
      <c r="AO168" s="30" t="s">
        <v>228</v>
      </c>
      <c r="AP168" s="30" t="s">
        <v>229</v>
      </c>
      <c r="AQ168" s="30" t="s">
        <v>229</v>
      </c>
      <c r="AR168" s="30"/>
      <c r="AS168" s="30" t="s">
        <v>1332</v>
      </c>
      <c r="AT168" s="30">
        <v>210143</v>
      </c>
      <c r="AU168" s="30" t="s">
        <v>231</v>
      </c>
      <c r="AV168" s="30"/>
      <c r="AW168" s="30"/>
      <c r="AX168" s="30"/>
      <c r="AY168" s="30"/>
      <c r="AZ168" s="30"/>
      <c r="BA168" s="31">
        <v>0.51597222222222217</v>
      </c>
      <c r="BB168" s="30" t="s">
        <v>244</v>
      </c>
      <c r="BC168" s="31">
        <v>0.61944444444444446</v>
      </c>
      <c r="BD168" s="31">
        <v>0.6333333333333333</v>
      </c>
      <c r="BE168" s="30"/>
      <c r="BF168" s="30">
        <v>2</v>
      </c>
      <c r="BG168" s="30">
        <v>2</v>
      </c>
      <c r="BH168" s="30">
        <v>2</v>
      </c>
      <c r="BI168" s="30">
        <v>2</v>
      </c>
      <c r="BJ168" s="30">
        <v>2</v>
      </c>
      <c r="BK168" s="30">
        <v>2</v>
      </c>
      <c r="BL168" s="30">
        <v>2</v>
      </c>
      <c r="BM168" s="30">
        <v>2</v>
      </c>
      <c r="BN168" s="30">
        <v>2</v>
      </c>
      <c r="BO168" s="30">
        <v>2</v>
      </c>
      <c r="BP168" s="30">
        <v>2</v>
      </c>
      <c r="BQ168" s="30">
        <v>2</v>
      </c>
      <c r="BR168" s="30">
        <v>2</v>
      </c>
      <c r="BS168" s="30">
        <v>2</v>
      </c>
      <c r="BT168" s="30">
        <v>2</v>
      </c>
      <c r="BU168" s="30"/>
      <c r="BV168" s="30" t="s">
        <v>244</v>
      </c>
      <c r="BW168" s="31">
        <v>0.6333333333333333</v>
      </c>
      <c r="BX168" s="31">
        <v>0.64097222222222217</v>
      </c>
      <c r="BY168" s="30"/>
      <c r="BZ168" s="30">
        <v>2</v>
      </c>
      <c r="CA168" s="30">
        <v>2</v>
      </c>
      <c r="CB168" s="30">
        <v>2</v>
      </c>
      <c r="CC168" s="30">
        <v>2</v>
      </c>
      <c r="CD168" s="30" t="s">
        <v>260</v>
      </c>
      <c r="CE168" s="30" t="s">
        <v>244</v>
      </c>
      <c r="CF168" s="30">
        <v>15</v>
      </c>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row>
    <row r="169" spans="1:219" ht="12.75" customHeight="1" x14ac:dyDescent="0.25">
      <c r="A169" s="30">
        <v>13</v>
      </c>
      <c r="B169" s="31">
        <v>0.47569444444444442</v>
      </c>
      <c r="C169" s="30"/>
      <c r="D169" s="30" t="s">
        <v>211</v>
      </c>
      <c r="E169" s="30" t="s">
        <v>212</v>
      </c>
      <c r="F169" s="62">
        <v>43285</v>
      </c>
      <c r="G169" s="30" t="s">
        <v>1202</v>
      </c>
      <c r="H169" s="30"/>
      <c r="I169" s="30" t="s">
        <v>783</v>
      </c>
      <c r="J169" s="30"/>
      <c r="K169" s="30"/>
      <c r="L169" s="30"/>
      <c r="M169" s="30"/>
      <c r="N169" s="30"/>
      <c r="O169" s="30"/>
      <c r="P169" s="34" t="s">
        <v>1333</v>
      </c>
      <c r="Q169" s="30" t="s">
        <v>1334</v>
      </c>
      <c r="R169" s="30" t="s">
        <v>1335</v>
      </c>
      <c r="S169" s="30"/>
      <c r="T169" s="30">
        <v>947489092</v>
      </c>
      <c r="U169" s="30" t="s">
        <v>1336</v>
      </c>
      <c r="V169" s="52" t="s">
        <v>221</v>
      </c>
      <c r="W169" s="52" t="s">
        <v>221</v>
      </c>
      <c r="X169" s="52" t="s">
        <v>221</v>
      </c>
      <c r="Y169" s="52" t="s">
        <v>221</v>
      </c>
      <c r="Z169" s="52" t="s">
        <v>221</v>
      </c>
      <c r="AA169" s="30" t="s">
        <v>1337</v>
      </c>
      <c r="AB169" s="30">
        <v>9196241596</v>
      </c>
      <c r="AC169" s="30" t="s">
        <v>223</v>
      </c>
      <c r="AD169" s="30" t="s">
        <v>224</v>
      </c>
      <c r="AE169" s="30"/>
      <c r="AF169" s="30"/>
      <c r="AG169" s="30"/>
      <c r="AH169" s="30"/>
      <c r="AI169" s="30"/>
      <c r="AJ169" s="30"/>
      <c r="AK169" s="30"/>
      <c r="AL169" s="30"/>
      <c r="AM169" s="30"/>
      <c r="AN169" s="30" t="s">
        <v>228</v>
      </c>
      <c r="AO169" s="30" t="s">
        <v>228</v>
      </c>
      <c r="AP169" s="30" t="s">
        <v>598</v>
      </c>
      <c r="AQ169" s="30" t="s">
        <v>928</v>
      </c>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row>
    <row r="170" spans="1:219" ht="12.75" customHeight="1" x14ac:dyDescent="0.25">
      <c r="A170" s="30">
        <v>14</v>
      </c>
      <c r="B170" s="31">
        <v>0.47847222222222219</v>
      </c>
      <c r="C170" s="30"/>
      <c r="D170" s="30" t="s">
        <v>211</v>
      </c>
      <c r="E170" s="30" t="s">
        <v>212</v>
      </c>
      <c r="F170" s="62">
        <v>43285</v>
      </c>
      <c r="G170" s="30" t="s">
        <v>213</v>
      </c>
      <c r="H170" s="30" t="s">
        <v>233</v>
      </c>
      <c r="I170" s="30" t="s">
        <v>234</v>
      </c>
      <c r="J170" s="30"/>
      <c r="K170" s="30"/>
      <c r="L170" s="30"/>
      <c r="M170" s="30"/>
      <c r="N170" s="30"/>
      <c r="O170" s="30"/>
      <c r="P170" s="34" t="s">
        <v>1338</v>
      </c>
      <c r="Q170" s="30" t="s">
        <v>1339</v>
      </c>
      <c r="R170" s="30" t="s">
        <v>1340</v>
      </c>
      <c r="S170" s="30" t="s">
        <v>1341</v>
      </c>
      <c r="T170" s="30">
        <v>9284153981</v>
      </c>
      <c r="U170" s="30" t="s">
        <v>1342</v>
      </c>
      <c r="V170" s="52" t="s">
        <v>221</v>
      </c>
      <c r="W170" s="52" t="s">
        <v>221</v>
      </c>
      <c r="X170" s="52" t="s">
        <v>221</v>
      </c>
      <c r="Y170" s="52" t="s">
        <v>221</v>
      </c>
      <c r="Z170" s="52" t="s">
        <v>221</v>
      </c>
      <c r="AA170" s="30" t="s">
        <v>1343</v>
      </c>
      <c r="AB170" s="30">
        <v>9282044421</v>
      </c>
      <c r="AC170" s="30" t="s">
        <v>278</v>
      </c>
      <c r="AD170" s="30" t="s">
        <v>267</v>
      </c>
      <c r="AE170" s="30" t="s">
        <v>1344</v>
      </c>
      <c r="AF170" s="30" t="s">
        <v>280</v>
      </c>
      <c r="AG170" s="30" t="s">
        <v>280</v>
      </c>
      <c r="AH170" s="30" t="s">
        <v>280</v>
      </c>
      <c r="AI170" s="30">
        <v>5</v>
      </c>
      <c r="AJ170" s="30" t="s">
        <v>227</v>
      </c>
      <c r="AK170" s="30">
        <v>1</v>
      </c>
      <c r="AL170" s="30">
        <v>2</v>
      </c>
      <c r="AM170" s="30">
        <v>3</v>
      </c>
      <c r="AN170" s="30" t="s">
        <v>228</v>
      </c>
      <c r="AO170" s="30" t="s">
        <v>228</v>
      </c>
      <c r="AP170" s="30" t="s">
        <v>229</v>
      </c>
      <c r="AQ170" s="30" t="s">
        <v>229</v>
      </c>
      <c r="AR170" s="30"/>
      <c r="AS170" s="30" t="s">
        <v>1345</v>
      </c>
      <c r="AT170" s="30">
        <v>248934</v>
      </c>
      <c r="AU170" s="30" t="s">
        <v>1346</v>
      </c>
      <c r="AV170" s="30"/>
      <c r="AW170" s="30"/>
      <c r="AX170" s="30"/>
      <c r="AY170" s="30"/>
      <c r="AZ170" s="30"/>
      <c r="BA170" s="31">
        <v>0.5131944444444444</v>
      </c>
      <c r="BB170" s="30" t="s">
        <v>244</v>
      </c>
      <c r="BC170" s="31">
        <v>0.51666666666666672</v>
      </c>
      <c r="BD170" s="31">
        <v>0.52430555555555558</v>
      </c>
      <c r="BE170" s="30"/>
      <c r="BF170" s="30">
        <v>2</v>
      </c>
      <c r="BG170" s="30">
        <v>2</v>
      </c>
      <c r="BH170" s="30">
        <v>2</v>
      </c>
      <c r="BI170" s="30">
        <v>2</v>
      </c>
      <c r="BJ170" s="30">
        <v>2</v>
      </c>
      <c r="BK170" s="30">
        <v>2</v>
      </c>
      <c r="BL170" s="30">
        <v>2</v>
      </c>
      <c r="BM170" s="30">
        <v>2</v>
      </c>
      <c r="BN170" s="30">
        <v>2</v>
      </c>
      <c r="BO170" s="30">
        <v>2</v>
      </c>
      <c r="BP170" s="30">
        <v>2</v>
      </c>
      <c r="BQ170" s="30">
        <v>2</v>
      </c>
      <c r="BR170" s="30">
        <v>2</v>
      </c>
      <c r="BS170" s="30">
        <v>2</v>
      </c>
      <c r="BT170" s="30">
        <v>2</v>
      </c>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row>
    <row r="171" spans="1:219" ht="12.75" customHeight="1" x14ac:dyDescent="0.25">
      <c r="A171" s="30">
        <v>15</v>
      </c>
      <c r="B171" s="31">
        <v>0.48402777777777778</v>
      </c>
      <c r="C171" s="30"/>
      <c r="D171" s="30" t="s">
        <v>211</v>
      </c>
      <c r="E171" s="30" t="s">
        <v>212</v>
      </c>
      <c r="F171" s="62">
        <v>43285</v>
      </c>
      <c r="G171" s="30" t="s">
        <v>213</v>
      </c>
      <c r="H171" s="30" t="s">
        <v>233</v>
      </c>
      <c r="I171" s="30" t="s">
        <v>283</v>
      </c>
      <c r="J171" s="30"/>
      <c r="K171" s="30"/>
      <c r="L171" s="30"/>
      <c r="M171" s="30"/>
      <c r="N171" s="30"/>
      <c r="O171" s="30"/>
      <c r="P171" s="34" t="s">
        <v>1347</v>
      </c>
      <c r="Q171" s="30" t="s">
        <v>1348</v>
      </c>
      <c r="R171" s="30" t="s">
        <v>938</v>
      </c>
      <c r="S171" s="30" t="s">
        <v>1349</v>
      </c>
      <c r="T171" s="30">
        <v>9154727940</v>
      </c>
      <c r="U171" s="30" t="s">
        <v>1350</v>
      </c>
      <c r="V171" s="52" t="s">
        <v>221</v>
      </c>
      <c r="W171" s="52" t="s">
        <v>221</v>
      </c>
      <c r="X171" s="52" t="s">
        <v>221</v>
      </c>
      <c r="Y171" s="52" t="s">
        <v>221</v>
      </c>
      <c r="Z171" s="52" t="s">
        <v>221</v>
      </c>
      <c r="AA171" s="30" t="s">
        <v>1351</v>
      </c>
      <c r="AB171" s="30">
        <v>9169773451</v>
      </c>
      <c r="AC171" s="30" t="s">
        <v>223</v>
      </c>
      <c r="AD171" s="30" t="s">
        <v>241</v>
      </c>
      <c r="AE171" s="30" t="s">
        <v>1352</v>
      </c>
      <c r="AF171" s="30" t="s">
        <v>226</v>
      </c>
      <c r="AG171" s="30" t="s">
        <v>226</v>
      </c>
      <c r="AH171" s="30" t="s">
        <v>226</v>
      </c>
      <c r="AI171" s="30">
        <f>6+12+7</f>
        <v>25</v>
      </c>
      <c r="AJ171" s="30" t="s">
        <v>227</v>
      </c>
      <c r="AK171" s="30">
        <v>1</v>
      </c>
      <c r="AL171" s="30">
        <f>12+7</f>
        <v>19</v>
      </c>
      <c r="AM171" s="30">
        <v>6</v>
      </c>
      <c r="AN171" s="30" t="s">
        <v>228</v>
      </c>
      <c r="AO171" s="30" t="s">
        <v>228</v>
      </c>
      <c r="AP171" s="30" t="s">
        <v>229</v>
      </c>
      <c r="AQ171" s="30" t="s">
        <v>229</v>
      </c>
      <c r="AR171" s="30"/>
      <c r="AS171" s="30" t="s">
        <v>1353</v>
      </c>
      <c r="AT171" s="30">
        <v>250740</v>
      </c>
      <c r="AU171" s="30" t="s">
        <v>1346</v>
      </c>
      <c r="AV171" s="30"/>
      <c r="AW171" s="30"/>
      <c r="AX171" s="30"/>
      <c r="AY171" s="30"/>
      <c r="AZ171" s="30"/>
      <c r="BA171" s="31">
        <v>0.51111111111111118</v>
      </c>
      <c r="BB171" s="30" t="s">
        <v>244</v>
      </c>
      <c r="BC171" s="31">
        <v>0.61944444444444446</v>
      </c>
      <c r="BD171" s="31">
        <v>0.6333333333333333</v>
      </c>
      <c r="BE171" s="30"/>
      <c r="BF171" s="30">
        <v>2</v>
      </c>
      <c r="BG171" s="30">
        <v>2</v>
      </c>
      <c r="BH171" s="30">
        <v>2</v>
      </c>
      <c r="BI171" s="30">
        <v>2</v>
      </c>
      <c r="BJ171" s="30">
        <v>2</v>
      </c>
      <c r="BK171" s="30">
        <v>2</v>
      </c>
      <c r="BL171" s="30">
        <v>2</v>
      </c>
      <c r="BM171" s="30">
        <v>2</v>
      </c>
      <c r="BN171" s="30">
        <v>2</v>
      </c>
      <c r="BO171" s="30">
        <v>2</v>
      </c>
      <c r="BP171" s="30">
        <v>2</v>
      </c>
      <c r="BQ171" s="30">
        <v>2</v>
      </c>
      <c r="BR171" s="30">
        <v>2</v>
      </c>
      <c r="BS171" s="30">
        <v>2</v>
      </c>
      <c r="BT171" s="30">
        <v>2</v>
      </c>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row>
    <row r="172" spans="1:219" ht="12.75" customHeight="1" x14ac:dyDescent="0.25">
      <c r="A172" s="30">
        <v>16</v>
      </c>
      <c r="B172" s="31">
        <v>0.48402777777777778</v>
      </c>
      <c r="C172" s="30"/>
      <c r="D172" s="30" t="s">
        <v>211</v>
      </c>
      <c r="E172" s="30" t="s">
        <v>212</v>
      </c>
      <c r="F172" s="62">
        <v>43285</v>
      </c>
      <c r="G172" s="30" t="s">
        <v>1202</v>
      </c>
      <c r="H172" s="30" t="s">
        <v>233</v>
      </c>
      <c r="I172" s="30" t="s">
        <v>271</v>
      </c>
      <c r="J172" s="30"/>
      <c r="K172" s="30"/>
      <c r="L172" s="30"/>
      <c r="M172" s="30"/>
      <c r="N172" s="30"/>
      <c r="O172" s="30"/>
      <c r="P172" s="34" t="s">
        <v>396</v>
      </c>
      <c r="Q172" s="30" t="s">
        <v>1354</v>
      </c>
      <c r="R172" s="30" t="s">
        <v>1355</v>
      </c>
      <c r="S172" s="30" t="s">
        <v>1356</v>
      </c>
      <c r="T172" s="30">
        <v>9269077974</v>
      </c>
      <c r="U172" s="30" t="s">
        <v>1357</v>
      </c>
      <c r="V172" s="52" t="s">
        <v>221</v>
      </c>
      <c r="W172" s="52" t="s">
        <v>221</v>
      </c>
      <c r="X172" s="52" t="s">
        <v>221</v>
      </c>
      <c r="Y172" s="52" t="s">
        <v>221</v>
      </c>
      <c r="Z172" s="52" t="s">
        <v>221</v>
      </c>
      <c r="AA172" s="30" t="s">
        <v>1358</v>
      </c>
      <c r="AB172" s="30">
        <v>9755098500</v>
      </c>
      <c r="AC172" s="30" t="s">
        <v>1303</v>
      </c>
      <c r="AD172" s="30" t="s">
        <v>224</v>
      </c>
      <c r="AE172" s="30" t="s">
        <v>1359</v>
      </c>
      <c r="AF172" s="30" t="s">
        <v>824</v>
      </c>
      <c r="AG172" s="30" t="s">
        <v>221</v>
      </c>
      <c r="AH172" s="30" t="s">
        <v>335</v>
      </c>
      <c r="AI172" s="30">
        <f>30+3</f>
        <v>33</v>
      </c>
      <c r="AJ172" s="30" t="s">
        <v>227</v>
      </c>
      <c r="AK172" s="30">
        <v>1</v>
      </c>
      <c r="AL172" s="30">
        <v>3</v>
      </c>
      <c r="AM172" s="30">
        <v>30</v>
      </c>
      <c r="AN172" s="30" t="s">
        <v>228</v>
      </c>
      <c r="AO172" s="30" t="s">
        <v>228</v>
      </c>
      <c r="AP172" s="30" t="s">
        <v>281</v>
      </c>
      <c r="AQ172" s="30" t="s">
        <v>282</v>
      </c>
      <c r="AR172" s="30"/>
      <c r="AS172" s="30"/>
      <c r="AT172" s="30"/>
      <c r="AU172" s="30"/>
      <c r="AV172" s="30"/>
      <c r="AW172" s="30"/>
      <c r="AX172" s="30"/>
      <c r="AY172" s="30"/>
      <c r="AZ172" s="30"/>
      <c r="BA172" s="30"/>
      <c r="BB172" s="30" t="s">
        <v>232</v>
      </c>
      <c r="BC172" s="31">
        <v>0.68680555555555556</v>
      </c>
      <c r="BD172" s="31">
        <v>0.68888888888888899</v>
      </c>
      <c r="BE172" s="30"/>
      <c r="BF172" s="30">
        <v>2</v>
      </c>
      <c r="BG172" s="30">
        <v>1</v>
      </c>
      <c r="BH172" s="30">
        <v>2</v>
      </c>
      <c r="BI172" s="30">
        <v>2</v>
      </c>
      <c r="BJ172" s="30">
        <v>2</v>
      </c>
      <c r="BK172" s="30">
        <v>1</v>
      </c>
      <c r="BL172" s="30">
        <v>1</v>
      </c>
      <c r="BM172" s="30">
        <v>2</v>
      </c>
      <c r="BN172" s="30">
        <v>2</v>
      </c>
      <c r="BO172" s="30">
        <v>2</v>
      </c>
      <c r="BP172" s="30">
        <v>1</v>
      </c>
      <c r="BQ172" s="30">
        <v>2</v>
      </c>
      <c r="BR172" s="30">
        <v>2</v>
      </c>
      <c r="BS172" s="30">
        <v>1</v>
      </c>
      <c r="BT172" s="30">
        <v>2</v>
      </c>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row>
    <row r="173" spans="1:219" ht="12.75" customHeight="1" x14ac:dyDescent="0.25">
      <c r="A173" s="30">
        <v>17</v>
      </c>
      <c r="B173" s="31">
        <v>0.49305555555555558</v>
      </c>
      <c r="C173" s="30"/>
      <c r="D173" s="30" t="s">
        <v>211</v>
      </c>
      <c r="E173" s="30" t="s">
        <v>212</v>
      </c>
      <c r="F173" s="62">
        <v>43285</v>
      </c>
      <c r="G173" s="30" t="s">
        <v>213</v>
      </c>
      <c r="H173" s="30" t="s">
        <v>233</v>
      </c>
      <c r="I173" s="30" t="s">
        <v>234</v>
      </c>
      <c r="J173" s="30"/>
      <c r="K173" s="30"/>
      <c r="L173" s="30"/>
      <c r="M173" s="30"/>
      <c r="N173" s="30"/>
      <c r="O173" s="30"/>
      <c r="P173" s="34" t="s">
        <v>1360</v>
      </c>
      <c r="Q173" s="30" t="s">
        <v>1361</v>
      </c>
      <c r="R173" s="30" t="s">
        <v>1362</v>
      </c>
      <c r="S173" s="30" t="s">
        <v>1363</v>
      </c>
      <c r="T173" s="30">
        <v>9261076654</v>
      </c>
      <c r="U173" s="30" t="s">
        <v>1364</v>
      </c>
      <c r="V173" s="52" t="s">
        <v>221</v>
      </c>
      <c r="W173" s="52" t="s">
        <v>221</v>
      </c>
      <c r="X173" s="52" t="s">
        <v>221</v>
      </c>
      <c r="Y173" s="52" t="s">
        <v>221</v>
      </c>
      <c r="Z173" s="52" t="s">
        <v>221</v>
      </c>
      <c r="AA173" s="30" t="s">
        <v>1365</v>
      </c>
      <c r="AB173" s="30">
        <v>9236093592</v>
      </c>
      <c r="AC173" s="30" t="s">
        <v>1303</v>
      </c>
      <c r="AD173" s="30" t="s">
        <v>224</v>
      </c>
      <c r="AE173" s="30" t="s">
        <v>221</v>
      </c>
      <c r="AF173" s="30" t="s">
        <v>221</v>
      </c>
      <c r="AG173" s="30" t="s">
        <v>221</v>
      </c>
      <c r="AH173" s="30" t="s">
        <v>221</v>
      </c>
      <c r="AI173" s="30">
        <v>0</v>
      </c>
      <c r="AJ173" s="30" t="s">
        <v>446</v>
      </c>
      <c r="AK173" s="30">
        <v>0</v>
      </c>
      <c r="AL173" s="30">
        <v>0</v>
      </c>
      <c r="AM173" s="30">
        <v>0</v>
      </c>
      <c r="AN173" s="30" t="s">
        <v>228</v>
      </c>
      <c r="AO173" s="30" t="s">
        <v>228</v>
      </c>
      <c r="AP173" s="30" t="s">
        <v>229</v>
      </c>
      <c r="AQ173" s="30" t="s">
        <v>229</v>
      </c>
      <c r="AR173" s="30"/>
      <c r="AS173" s="30" t="s">
        <v>1366</v>
      </c>
      <c r="AT173" s="30">
        <v>233174</v>
      </c>
      <c r="AU173" s="30" t="s">
        <v>1346</v>
      </c>
      <c r="AV173" s="30"/>
      <c r="AW173" s="30"/>
      <c r="AX173" s="30"/>
      <c r="AY173" s="30"/>
      <c r="AZ173" s="30"/>
      <c r="BA173" s="31">
        <v>0.53541666666666665</v>
      </c>
      <c r="BB173" s="30" t="s">
        <v>232</v>
      </c>
      <c r="BC173" s="31">
        <v>0.54583333333333328</v>
      </c>
      <c r="BD173" s="31">
        <v>0.57361111111111118</v>
      </c>
      <c r="BE173" s="30"/>
      <c r="BF173" s="30">
        <v>2</v>
      </c>
      <c r="BG173" s="30">
        <v>2</v>
      </c>
      <c r="BH173" s="30">
        <v>2</v>
      </c>
      <c r="BI173" s="30">
        <v>2</v>
      </c>
      <c r="BJ173" s="30">
        <v>2</v>
      </c>
      <c r="BK173" s="30">
        <v>2</v>
      </c>
      <c r="BL173" s="30">
        <v>2</v>
      </c>
      <c r="BM173" s="30">
        <v>2</v>
      </c>
      <c r="BN173" s="30">
        <v>2</v>
      </c>
      <c r="BO173" s="30">
        <v>2</v>
      </c>
      <c r="BP173" s="30">
        <v>2</v>
      </c>
      <c r="BQ173" s="30">
        <v>2</v>
      </c>
      <c r="BR173" s="30">
        <v>2</v>
      </c>
      <c r="BS173" s="30">
        <v>2</v>
      </c>
      <c r="BT173" s="30">
        <v>2</v>
      </c>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row>
    <row r="174" spans="1:219" ht="12.75" customHeight="1" x14ac:dyDescent="0.25">
      <c r="A174" s="30">
        <v>18</v>
      </c>
      <c r="B174" s="31">
        <v>0.49236111111111108</v>
      </c>
      <c r="C174" s="30"/>
      <c r="D174" s="30" t="s">
        <v>211</v>
      </c>
      <c r="E174" s="30" t="s">
        <v>212</v>
      </c>
      <c r="F174" s="62">
        <v>43285</v>
      </c>
      <c r="G174" s="30" t="s">
        <v>425</v>
      </c>
      <c r="H174" s="30" t="s">
        <v>233</v>
      </c>
      <c r="I174" s="30" t="s">
        <v>591</v>
      </c>
      <c r="J174" s="30"/>
      <c r="K174" s="30"/>
      <c r="L174" s="30"/>
      <c r="M174" s="30"/>
      <c r="N174" s="30"/>
      <c r="O174" s="30"/>
      <c r="P174" s="34" t="s">
        <v>1360</v>
      </c>
      <c r="Q174" s="30" t="s">
        <v>1367</v>
      </c>
      <c r="R174" s="30" t="s">
        <v>1368</v>
      </c>
      <c r="S174" s="30" t="s">
        <v>1369</v>
      </c>
      <c r="T174" s="30">
        <v>9351403270</v>
      </c>
      <c r="U174" s="30" t="s">
        <v>1370</v>
      </c>
      <c r="V174" s="52" t="s">
        <v>221</v>
      </c>
      <c r="W174" s="52" t="s">
        <v>221</v>
      </c>
      <c r="X174" s="52" t="s">
        <v>221</v>
      </c>
      <c r="Y174" s="52" t="s">
        <v>221</v>
      </c>
      <c r="Z174" s="52" t="s">
        <v>221</v>
      </c>
      <c r="AA174" s="30" t="s">
        <v>1371</v>
      </c>
      <c r="AB174" s="30">
        <v>9223377862</v>
      </c>
      <c r="AC174" s="30" t="s">
        <v>1303</v>
      </c>
      <c r="AD174" s="30" t="s">
        <v>224</v>
      </c>
      <c r="AE174" s="30" t="s">
        <v>221</v>
      </c>
      <c r="AF174" s="30" t="s">
        <v>221</v>
      </c>
      <c r="AG174" s="30" t="s">
        <v>221</v>
      </c>
      <c r="AH174" s="30" t="s">
        <v>221</v>
      </c>
      <c r="AI174" s="30">
        <v>0</v>
      </c>
      <c r="AJ174" s="30" t="s">
        <v>446</v>
      </c>
      <c r="AK174" s="30">
        <v>0</v>
      </c>
      <c r="AL174" s="30">
        <v>0</v>
      </c>
      <c r="AM174" s="30">
        <v>0</v>
      </c>
      <c r="AN174" s="30" t="s">
        <v>228</v>
      </c>
      <c r="AO174" s="30" t="s">
        <v>228</v>
      </c>
      <c r="AP174" s="30" t="s">
        <v>229</v>
      </c>
      <c r="AQ174" s="30" t="s">
        <v>229</v>
      </c>
      <c r="AR174" s="30"/>
      <c r="AS174" s="30" t="s">
        <v>1366</v>
      </c>
      <c r="AT174" s="30">
        <v>233174</v>
      </c>
      <c r="AU174" s="30" t="s">
        <v>1346</v>
      </c>
      <c r="AV174" s="30"/>
      <c r="AW174" s="30"/>
      <c r="AX174" s="30"/>
      <c r="AY174" s="30"/>
      <c r="AZ174" s="30"/>
      <c r="BA174" s="31">
        <v>0.53541666666666665</v>
      </c>
      <c r="BB174" s="30" t="s">
        <v>232</v>
      </c>
      <c r="BC174" s="31">
        <v>0.54583333333333328</v>
      </c>
      <c r="BD174" s="31">
        <v>0.57361111111111118</v>
      </c>
      <c r="BE174" s="30"/>
      <c r="BF174" s="30">
        <v>2</v>
      </c>
      <c r="BG174" s="30">
        <v>2</v>
      </c>
      <c r="BH174" s="30">
        <v>2</v>
      </c>
      <c r="BI174" s="30">
        <v>2</v>
      </c>
      <c r="BJ174" s="30">
        <v>2</v>
      </c>
      <c r="BK174" s="30">
        <v>2</v>
      </c>
      <c r="BL174" s="30">
        <v>2</v>
      </c>
      <c r="BM174" s="30">
        <v>2</v>
      </c>
      <c r="BN174" s="30">
        <v>2</v>
      </c>
      <c r="BO174" s="30">
        <v>2</v>
      </c>
      <c r="BP174" s="30">
        <v>2</v>
      </c>
      <c r="BQ174" s="30">
        <v>2</v>
      </c>
      <c r="BR174" s="30">
        <v>2</v>
      </c>
      <c r="BS174" s="30">
        <v>2</v>
      </c>
      <c r="BT174" s="30">
        <v>2</v>
      </c>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row>
    <row r="175" spans="1:219" ht="12.75" customHeight="1" x14ac:dyDescent="0.25">
      <c r="A175" s="30">
        <v>19</v>
      </c>
      <c r="B175" s="31">
        <v>0.49652777777777773</v>
      </c>
      <c r="C175" s="30"/>
      <c r="D175" s="30" t="s">
        <v>211</v>
      </c>
      <c r="E175" s="30" t="s">
        <v>212</v>
      </c>
      <c r="F175" s="62">
        <v>43285</v>
      </c>
      <c r="G175" s="30" t="s">
        <v>387</v>
      </c>
      <c r="H175" s="30"/>
      <c r="I175" s="30" t="s">
        <v>783</v>
      </c>
      <c r="J175" s="30"/>
      <c r="K175" s="30"/>
      <c r="L175" s="30"/>
      <c r="M175" s="30"/>
      <c r="N175" s="30"/>
      <c r="O175" s="30"/>
      <c r="P175" s="34" t="s">
        <v>1372</v>
      </c>
      <c r="Q175" s="30" t="s">
        <v>1373</v>
      </c>
      <c r="R175" s="30" t="s">
        <v>1374</v>
      </c>
      <c r="S175" s="30" t="s">
        <v>1375</v>
      </c>
      <c r="T175" s="30">
        <v>9456037778</v>
      </c>
      <c r="U175" s="30" t="s">
        <v>1376</v>
      </c>
      <c r="V175" s="52" t="s">
        <v>221</v>
      </c>
      <c r="W175" s="52" t="s">
        <v>221</v>
      </c>
      <c r="X175" s="52" t="s">
        <v>221</v>
      </c>
      <c r="Y175" s="52" t="s">
        <v>221</v>
      </c>
      <c r="Z175" s="52" t="s">
        <v>221</v>
      </c>
      <c r="AA175" s="30" t="s">
        <v>1377</v>
      </c>
      <c r="AB175" s="30">
        <v>9556088944</v>
      </c>
      <c r="AC175" s="30" t="s">
        <v>223</v>
      </c>
      <c r="AD175" s="30" t="s">
        <v>224</v>
      </c>
      <c r="AE175" s="30"/>
      <c r="AF175" s="30"/>
      <c r="AG175" s="30"/>
      <c r="AH175" s="30"/>
      <c r="AI175" s="30"/>
      <c r="AJ175" s="30"/>
      <c r="AK175" s="30"/>
      <c r="AL175" s="30"/>
      <c r="AM175" s="30"/>
      <c r="AN175" s="30" t="s">
        <v>228</v>
      </c>
      <c r="AO175" s="30" t="s">
        <v>228</v>
      </c>
      <c r="AP175" s="30" t="s">
        <v>229</v>
      </c>
      <c r="AQ175" s="30" t="s">
        <v>229</v>
      </c>
      <c r="AR175" s="30"/>
      <c r="AS175" s="30" t="s">
        <v>1378</v>
      </c>
      <c r="AT175" s="30">
        <v>251119</v>
      </c>
      <c r="AU175" s="30" t="s">
        <v>1346</v>
      </c>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row>
    <row r="176" spans="1:219" ht="12.75" customHeight="1" x14ac:dyDescent="0.25">
      <c r="A176" s="30">
        <v>20</v>
      </c>
      <c r="B176" s="31">
        <v>0.50694444444444442</v>
      </c>
      <c r="C176" s="30"/>
      <c r="D176" s="30" t="s">
        <v>211</v>
      </c>
      <c r="E176" s="30" t="s">
        <v>212</v>
      </c>
      <c r="F176" s="62">
        <v>43285</v>
      </c>
      <c r="G176" s="30" t="s">
        <v>245</v>
      </c>
      <c r="H176" s="30" t="s">
        <v>246</v>
      </c>
      <c r="I176" s="30" t="s">
        <v>247</v>
      </c>
      <c r="J176" s="30" t="s">
        <v>599</v>
      </c>
      <c r="K176" s="30" t="s">
        <v>249</v>
      </c>
      <c r="L176" s="30" t="s">
        <v>250</v>
      </c>
      <c r="M176" s="32">
        <v>43285</v>
      </c>
      <c r="N176" s="32" t="s">
        <v>251</v>
      </c>
      <c r="O176" s="30" t="s">
        <v>232</v>
      </c>
      <c r="P176" s="34" t="s">
        <v>1379</v>
      </c>
      <c r="Q176" s="30" t="s">
        <v>1380</v>
      </c>
      <c r="R176" s="30" t="s">
        <v>1381</v>
      </c>
      <c r="S176" s="30" t="s">
        <v>1382</v>
      </c>
      <c r="T176" s="30">
        <v>9556731087</v>
      </c>
      <c r="U176" s="30" t="s">
        <v>1383</v>
      </c>
      <c r="V176" s="52" t="s">
        <v>221</v>
      </c>
      <c r="W176" s="52" t="s">
        <v>221</v>
      </c>
      <c r="X176" s="52" t="s">
        <v>221</v>
      </c>
      <c r="Y176" s="52" t="s">
        <v>221</v>
      </c>
      <c r="Z176" s="52" t="s">
        <v>221</v>
      </c>
      <c r="AA176" s="30" t="s">
        <v>1384</v>
      </c>
      <c r="AB176" s="30">
        <v>9267207220</v>
      </c>
      <c r="AC176" s="30" t="s">
        <v>223</v>
      </c>
      <c r="AD176" s="30" t="s">
        <v>333</v>
      </c>
      <c r="AE176" s="30" t="s">
        <v>1385</v>
      </c>
      <c r="AF176" s="30" t="s">
        <v>221</v>
      </c>
      <c r="AG176" s="30" t="s">
        <v>226</v>
      </c>
      <c r="AH176" s="30" t="s">
        <v>221</v>
      </c>
      <c r="AI176" s="30">
        <f>12+12+12+12+12+18</f>
        <v>78</v>
      </c>
      <c r="AJ176" s="30" t="s">
        <v>227</v>
      </c>
      <c r="AK176" s="30">
        <v>1</v>
      </c>
      <c r="AL176" s="30">
        <v>18</v>
      </c>
      <c r="AM176" s="30">
        <f>78-18</f>
        <v>60</v>
      </c>
      <c r="AN176" s="30" t="s">
        <v>432</v>
      </c>
      <c r="AO176" s="30" t="s">
        <v>433</v>
      </c>
      <c r="AP176" s="30" t="s">
        <v>434</v>
      </c>
      <c r="AQ176" s="30" t="s">
        <v>435</v>
      </c>
      <c r="AR176" s="30" t="s">
        <v>658</v>
      </c>
      <c r="AS176" s="30"/>
      <c r="AT176" s="30"/>
      <c r="AU176" s="30"/>
      <c r="AV176" s="30"/>
      <c r="AW176" s="30"/>
      <c r="AX176" s="30"/>
      <c r="AY176" s="30"/>
      <c r="AZ176" s="30"/>
      <c r="BA176" s="31">
        <v>0.63263888888888886</v>
      </c>
      <c r="BB176" s="30" t="s">
        <v>659</v>
      </c>
      <c r="BC176" s="31">
        <v>0.4861111111111111</v>
      </c>
      <c r="BD176" s="31">
        <v>0.46875</v>
      </c>
      <c r="BE176" s="30"/>
      <c r="BF176" s="30">
        <v>2</v>
      </c>
      <c r="BG176" s="30">
        <v>2</v>
      </c>
      <c r="BH176" s="30">
        <v>2</v>
      </c>
      <c r="BI176" s="30">
        <v>2</v>
      </c>
      <c r="BJ176" s="30">
        <v>2</v>
      </c>
      <c r="BK176" s="30">
        <v>2</v>
      </c>
      <c r="BL176" s="30">
        <v>2</v>
      </c>
      <c r="BM176" s="30">
        <v>2</v>
      </c>
      <c r="BN176" s="30">
        <v>2</v>
      </c>
      <c r="BO176" s="30">
        <v>2</v>
      </c>
      <c r="BP176" s="30">
        <v>2</v>
      </c>
      <c r="BQ176" s="30">
        <v>2</v>
      </c>
      <c r="BR176" s="30">
        <v>2</v>
      </c>
      <c r="BS176" s="30">
        <v>2</v>
      </c>
      <c r="BT176" s="30">
        <v>2</v>
      </c>
      <c r="BU176" s="30"/>
      <c r="BV176" s="30" t="s">
        <v>492</v>
      </c>
      <c r="BW176" s="31">
        <v>0.73611111111111116</v>
      </c>
      <c r="BX176" s="31">
        <v>0.73958333333333337</v>
      </c>
      <c r="BY176" s="30"/>
      <c r="BZ176" s="30">
        <v>2</v>
      </c>
      <c r="CA176" s="30">
        <v>2</v>
      </c>
      <c r="CB176" s="30">
        <v>2</v>
      </c>
      <c r="CC176" s="30">
        <v>2</v>
      </c>
      <c r="CD176" s="30" t="s">
        <v>260</v>
      </c>
      <c r="CE176" s="30" t="s">
        <v>1386</v>
      </c>
      <c r="CF176" s="30">
        <v>15</v>
      </c>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row>
    <row r="177" spans="1:219" ht="12.75" customHeight="1" x14ac:dyDescent="0.25">
      <c r="A177" s="30">
        <v>21</v>
      </c>
      <c r="B177" s="31">
        <v>0.50694444444444442</v>
      </c>
      <c r="C177" s="30"/>
      <c r="D177" s="30" t="s">
        <v>211</v>
      </c>
      <c r="E177" s="30" t="s">
        <v>212</v>
      </c>
      <c r="F177" s="62">
        <v>43285</v>
      </c>
      <c r="G177" s="30" t="s">
        <v>357</v>
      </c>
      <c r="H177" s="30" t="s">
        <v>358</v>
      </c>
      <c r="I177" s="30" t="s">
        <v>1283</v>
      </c>
      <c r="J177" s="30" t="s">
        <v>599</v>
      </c>
      <c r="K177" s="30" t="s">
        <v>249</v>
      </c>
      <c r="L177" s="30" t="s">
        <v>250</v>
      </c>
      <c r="M177" s="30"/>
      <c r="N177" s="30"/>
      <c r="O177" s="30"/>
      <c r="P177" s="34" t="s">
        <v>1387</v>
      </c>
      <c r="Q177" s="30" t="s">
        <v>238</v>
      </c>
      <c r="R177" s="30" t="s">
        <v>1388</v>
      </c>
      <c r="S177" s="30" t="s">
        <v>522</v>
      </c>
      <c r="T177" s="30">
        <v>9553588553</v>
      </c>
      <c r="U177" s="30" t="s">
        <v>1389</v>
      </c>
      <c r="V177" s="52" t="s">
        <v>221</v>
      </c>
      <c r="W177" s="52" t="s">
        <v>221</v>
      </c>
      <c r="X177" s="52" t="s">
        <v>221</v>
      </c>
      <c r="Y177" s="52" t="s">
        <v>221</v>
      </c>
      <c r="Z177" s="52" t="s">
        <v>221</v>
      </c>
      <c r="AA177" s="30" t="s">
        <v>221</v>
      </c>
      <c r="AB177" s="30" t="s">
        <v>221</v>
      </c>
      <c r="AC177" s="30" t="s">
        <v>223</v>
      </c>
      <c r="AD177" s="30" t="s">
        <v>224</v>
      </c>
      <c r="AE177" s="30" t="s">
        <v>1390</v>
      </c>
      <c r="AF177" s="30" t="s">
        <v>226</v>
      </c>
      <c r="AG177" s="30" t="s">
        <v>226</v>
      </c>
      <c r="AH177" s="30" t="s">
        <v>226</v>
      </c>
      <c r="AI177" s="30">
        <f>8+13</f>
        <v>21</v>
      </c>
      <c r="AJ177" s="30" t="s">
        <v>227</v>
      </c>
      <c r="AK177" s="30">
        <v>2</v>
      </c>
      <c r="AL177" s="30">
        <v>8</v>
      </c>
      <c r="AM177" s="30">
        <v>13</v>
      </c>
      <c r="AN177" s="30" t="s">
        <v>432</v>
      </c>
      <c r="AO177" s="30" t="s">
        <v>433</v>
      </c>
      <c r="AP177" s="30" t="s">
        <v>434</v>
      </c>
      <c r="AQ177" s="30" t="s">
        <v>435</v>
      </c>
      <c r="AR177" s="30" t="s">
        <v>1391</v>
      </c>
      <c r="AS177" s="30"/>
      <c r="AT177" s="30"/>
      <c r="AU177" s="30"/>
      <c r="AV177" s="30"/>
      <c r="AW177" s="30"/>
      <c r="AX177" s="30"/>
      <c r="AY177" s="30"/>
      <c r="AZ177" s="30"/>
      <c r="BA177" s="31">
        <v>0.55347222222222225</v>
      </c>
      <c r="BB177" s="30" t="s">
        <v>755</v>
      </c>
      <c r="BC177" s="31">
        <v>0.47500000000000003</v>
      </c>
      <c r="BD177" s="31">
        <v>0.4861111111111111</v>
      </c>
      <c r="BE177" s="30"/>
      <c r="BF177" s="30">
        <v>2</v>
      </c>
      <c r="BG177" s="30">
        <v>2</v>
      </c>
      <c r="BH177" s="30">
        <v>2</v>
      </c>
      <c r="BI177" s="30">
        <v>2</v>
      </c>
      <c r="BJ177" s="30">
        <v>2</v>
      </c>
      <c r="BK177" s="30">
        <v>2</v>
      </c>
      <c r="BL177" s="30">
        <v>2</v>
      </c>
      <c r="BM177" s="30">
        <v>2</v>
      </c>
      <c r="BN177" s="30">
        <v>2</v>
      </c>
      <c r="BO177" s="30">
        <v>2</v>
      </c>
      <c r="BP177" s="30">
        <v>2</v>
      </c>
      <c r="BQ177" s="30">
        <v>2</v>
      </c>
      <c r="BR177" s="30">
        <v>2</v>
      </c>
      <c r="BS177" s="30">
        <v>2</v>
      </c>
      <c r="BT177" s="30">
        <v>2</v>
      </c>
      <c r="BU177" s="30"/>
      <c r="BV177" s="30" t="s">
        <v>270</v>
      </c>
      <c r="BW177" s="31">
        <v>0.55555555555555558</v>
      </c>
      <c r="BX177" s="31">
        <v>0.5625</v>
      </c>
      <c r="BY177" s="30"/>
      <c r="BZ177" s="30">
        <v>2</v>
      </c>
      <c r="CA177" s="30">
        <v>2</v>
      </c>
      <c r="CB177" s="30">
        <v>2</v>
      </c>
      <c r="CC177" s="30">
        <v>2</v>
      </c>
      <c r="CD177" s="30" t="s">
        <v>260</v>
      </c>
      <c r="CE177" s="30" t="s">
        <v>270</v>
      </c>
      <c r="CF177" s="30">
        <v>15</v>
      </c>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row>
    <row r="178" spans="1:219" ht="12.75" customHeight="1" x14ac:dyDescent="0.25">
      <c r="A178" s="30">
        <v>22</v>
      </c>
      <c r="B178" s="31">
        <v>0.50694444444444442</v>
      </c>
      <c r="C178" s="30"/>
      <c r="D178" s="30" t="s">
        <v>211</v>
      </c>
      <c r="E178" s="30" t="s">
        <v>212</v>
      </c>
      <c r="F178" s="62">
        <v>43285</v>
      </c>
      <c r="G178" s="30" t="s">
        <v>245</v>
      </c>
      <c r="H178" s="30" t="s">
        <v>246</v>
      </c>
      <c r="I178" s="30" t="s">
        <v>247</v>
      </c>
      <c r="J178" s="30" t="s">
        <v>599</v>
      </c>
      <c r="K178" s="30" t="s">
        <v>249</v>
      </c>
      <c r="L178" s="30" t="s">
        <v>250</v>
      </c>
      <c r="M178" s="32">
        <v>43285</v>
      </c>
      <c r="N178" s="32" t="s">
        <v>251</v>
      </c>
      <c r="O178" s="30" t="s">
        <v>232</v>
      </c>
      <c r="P178" s="34" t="s">
        <v>1392</v>
      </c>
      <c r="Q178" s="30" t="s">
        <v>1393</v>
      </c>
      <c r="R178" s="30" t="s">
        <v>1394</v>
      </c>
      <c r="S178" s="30" t="s">
        <v>1395</v>
      </c>
      <c r="T178" s="30">
        <v>9353862606</v>
      </c>
      <c r="U178" s="30" t="s">
        <v>1396</v>
      </c>
      <c r="V178" s="52" t="s">
        <v>221</v>
      </c>
      <c r="W178" s="52" t="s">
        <v>221</v>
      </c>
      <c r="X178" s="52" t="s">
        <v>221</v>
      </c>
      <c r="Y178" s="52" t="s">
        <v>221</v>
      </c>
      <c r="Z178" s="52" t="s">
        <v>221</v>
      </c>
      <c r="AA178" s="30" t="s">
        <v>1397</v>
      </c>
      <c r="AB178" s="30">
        <v>9067331913</v>
      </c>
      <c r="AC178" s="30" t="s">
        <v>223</v>
      </c>
      <c r="AD178" s="30" t="s">
        <v>333</v>
      </c>
      <c r="AE178" s="30" t="s">
        <v>1398</v>
      </c>
      <c r="AF178" s="30" t="s">
        <v>226</v>
      </c>
      <c r="AG178" s="30" t="s">
        <v>226</v>
      </c>
      <c r="AH178" s="30" t="s">
        <v>226</v>
      </c>
      <c r="AI178" s="30">
        <f>9+4+38+25</f>
        <v>76</v>
      </c>
      <c r="AJ178" s="30" t="s">
        <v>227</v>
      </c>
      <c r="AK178" s="30">
        <v>2</v>
      </c>
      <c r="AL178" s="30">
        <v>9</v>
      </c>
      <c r="AM178" s="30">
        <v>4</v>
      </c>
      <c r="AN178" s="30" t="s">
        <v>432</v>
      </c>
      <c r="AO178" s="30" t="s">
        <v>433</v>
      </c>
      <c r="AP178" s="30" t="s">
        <v>434</v>
      </c>
      <c r="AQ178" s="30" t="s">
        <v>435</v>
      </c>
      <c r="AR178" s="30" t="s">
        <v>1391</v>
      </c>
      <c r="AS178" s="30"/>
      <c r="AT178" s="30"/>
      <c r="AU178" s="30"/>
      <c r="AV178" s="30"/>
      <c r="AW178" s="30"/>
      <c r="AX178" s="30"/>
      <c r="AY178" s="30"/>
      <c r="AZ178" s="30"/>
      <c r="BA178" s="31">
        <v>0.54513888888888895</v>
      </c>
      <c r="BB178" s="30" t="s">
        <v>755</v>
      </c>
      <c r="BC178" s="31">
        <v>0.44375000000000003</v>
      </c>
      <c r="BD178" s="31">
        <v>0.45694444444444443</v>
      </c>
      <c r="BE178" s="30"/>
      <c r="BF178" s="30">
        <v>3</v>
      </c>
      <c r="BG178" s="30">
        <v>2</v>
      </c>
      <c r="BH178" s="30">
        <v>2</v>
      </c>
      <c r="BI178" s="30">
        <v>2</v>
      </c>
      <c r="BJ178" s="30">
        <v>2</v>
      </c>
      <c r="BK178" s="30">
        <v>2</v>
      </c>
      <c r="BL178" s="30">
        <v>2</v>
      </c>
      <c r="BM178" s="30">
        <v>2</v>
      </c>
      <c r="BN178" s="30">
        <v>2</v>
      </c>
      <c r="BO178" s="30">
        <v>2</v>
      </c>
      <c r="BP178" s="30">
        <v>2</v>
      </c>
      <c r="BQ178" s="30">
        <v>2</v>
      </c>
      <c r="BR178" s="30">
        <v>2</v>
      </c>
      <c r="BS178" s="30">
        <v>2</v>
      </c>
      <c r="BT178" s="30">
        <v>2</v>
      </c>
      <c r="BU178" s="30"/>
      <c r="BV178" s="30" t="s">
        <v>270</v>
      </c>
      <c r="BW178" s="31">
        <v>0.54166666666666663</v>
      </c>
      <c r="BX178" s="31">
        <v>0.54861111111111105</v>
      </c>
      <c r="BY178" s="30"/>
      <c r="BZ178" s="30">
        <v>2</v>
      </c>
      <c r="CA178" s="30">
        <v>2</v>
      </c>
      <c r="CB178" s="30">
        <v>2</v>
      </c>
      <c r="CC178" s="30">
        <v>2</v>
      </c>
      <c r="CD178" s="30" t="s">
        <v>260</v>
      </c>
      <c r="CE178" s="30" t="s">
        <v>270</v>
      </c>
      <c r="CF178" s="30">
        <v>15</v>
      </c>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row>
    <row r="179" spans="1:219" ht="12.75" customHeight="1" x14ac:dyDescent="0.25">
      <c r="A179" s="30">
        <v>23</v>
      </c>
      <c r="B179" s="31">
        <v>0.52569444444444446</v>
      </c>
      <c r="C179" s="30"/>
      <c r="D179" s="30" t="s">
        <v>211</v>
      </c>
      <c r="E179" s="30" t="s">
        <v>212</v>
      </c>
      <c r="F179" s="62">
        <v>43285</v>
      </c>
      <c r="G179" s="30" t="s">
        <v>245</v>
      </c>
      <c r="H179" s="30" t="s">
        <v>246</v>
      </c>
      <c r="I179" s="30" t="s">
        <v>247</v>
      </c>
      <c r="J179" s="30" t="s">
        <v>306</v>
      </c>
      <c r="K179" s="30" t="s">
        <v>536</v>
      </c>
      <c r="L179" s="30" t="s">
        <v>250</v>
      </c>
      <c r="M179" s="32">
        <v>43285</v>
      </c>
      <c r="N179" s="32">
        <v>43304</v>
      </c>
      <c r="O179" s="30" t="s">
        <v>232</v>
      </c>
      <c r="P179" s="34" t="s">
        <v>1255</v>
      </c>
      <c r="Q179" s="30" t="s">
        <v>1399</v>
      </c>
      <c r="R179" s="30" t="s">
        <v>1400</v>
      </c>
      <c r="S179" s="30" t="s">
        <v>1401</v>
      </c>
      <c r="T179" s="30">
        <v>9157166625</v>
      </c>
      <c r="U179" s="30" t="s">
        <v>1402</v>
      </c>
      <c r="V179" s="52" t="s">
        <v>221</v>
      </c>
      <c r="W179" s="52" t="s">
        <v>221</v>
      </c>
      <c r="X179" s="52" t="s">
        <v>221</v>
      </c>
      <c r="Y179" s="52" t="s">
        <v>221</v>
      </c>
      <c r="Z179" s="52" t="s">
        <v>221</v>
      </c>
      <c r="AA179" s="30" t="s">
        <v>1403</v>
      </c>
      <c r="AB179" s="30">
        <v>9357008210</v>
      </c>
      <c r="AC179" s="30" t="s">
        <v>223</v>
      </c>
      <c r="AD179" s="30" t="s">
        <v>224</v>
      </c>
      <c r="AE179" s="30" t="s">
        <v>1404</v>
      </c>
      <c r="AF179" s="30" t="s">
        <v>824</v>
      </c>
      <c r="AG179" s="30" t="s">
        <v>226</v>
      </c>
      <c r="AH179" s="30" t="s">
        <v>221</v>
      </c>
      <c r="AI179" s="30">
        <f>5+16</f>
        <v>21</v>
      </c>
      <c r="AJ179" s="30" t="s">
        <v>227</v>
      </c>
      <c r="AK179" s="30">
        <v>1</v>
      </c>
      <c r="AL179" s="30">
        <v>1</v>
      </c>
      <c r="AM179" s="30">
        <v>15</v>
      </c>
      <c r="AN179" s="30" t="s">
        <v>228</v>
      </c>
      <c r="AO179" s="30" t="s">
        <v>228</v>
      </c>
      <c r="AP179" s="30" t="s">
        <v>229</v>
      </c>
      <c r="AQ179" s="30" t="s">
        <v>229</v>
      </c>
      <c r="AR179" s="30"/>
      <c r="AS179" s="30" t="s">
        <v>1332</v>
      </c>
      <c r="AT179" s="30">
        <v>210143</v>
      </c>
      <c r="AU179" s="30" t="s">
        <v>1346</v>
      </c>
      <c r="AV179" s="30"/>
      <c r="AW179" s="30"/>
      <c r="AX179" s="30"/>
      <c r="AY179" s="30"/>
      <c r="AZ179" s="30"/>
      <c r="BA179" s="30"/>
      <c r="BB179" s="30" t="s">
        <v>232</v>
      </c>
      <c r="BC179" s="31">
        <v>0.68888888888888899</v>
      </c>
      <c r="BD179" s="31">
        <v>0.69791666666666663</v>
      </c>
      <c r="BE179" s="30"/>
      <c r="BF179" s="30">
        <v>2</v>
      </c>
      <c r="BG179" s="30">
        <v>2</v>
      </c>
      <c r="BH179" s="30">
        <v>2</v>
      </c>
      <c r="BI179" s="30">
        <v>2</v>
      </c>
      <c r="BJ179" s="30">
        <v>2</v>
      </c>
      <c r="BK179" s="30">
        <v>2</v>
      </c>
      <c r="BL179" s="30">
        <v>2</v>
      </c>
      <c r="BM179" s="30">
        <v>2</v>
      </c>
      <c r="BN179" s="30">
        <v>2</v>
      </c>
      <c r="BO179" s="30">
        <v>2</v>
      </c>
      <c r="BP179" s="30">
        <v>2</v>
      </c>
      <c r="BQ179" s="30">
        <v>2</v>
      </c>
      <c r="BR179" s="30">
        <v>2</v>
      </c>
      <c r="BS179" s="30">
        <v>2</v>
      </c>
      <c r="BT179" s="30">
        <v>2</v>
      </c>
      <c r="BU179" s="30"/>
      <c r="BV179" s="30" t="s">
        <v>232</v>
      </c>
      <c r="BW179" s="31">
        <v>0.69791666666666663</v>
      </c>
      <c r="BX179" s="31">
        <v>0.70833333333333337</v>
      </c>
      <c r="BY179" s="30"/>
      <c r="BZ179" s="30">
        <v>2</v>
      </c>
      <c r="CA179" s="30">
        <v>2</v>
      </c>
      <c r="CB179" s="30">
        <v>2</v>
      </c>
      <c r="CC179" s="30">
        <v>2</v>
      </c>
      <c r="CD179" s="30" t="s">
        <v>260</v>
      </c>
      <c r="CE179" s="30" t="s">
        <v>232</v>
      </c>
      <c r="CF179" s="30">
        <v>15</v>
      </c>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row>
    <row r="180" spans="1:219" ht="12.75" customHeight="1" x14ac:dyDescent="0.25">
      <c r="A180" s="30">
        <v>24</v>
      </c>
      <c r="B180" s="31">
        <v>0.51458333333333328</v>
      </c>
      <c r="C180" s="30"/>
      <c r="D180" s="30" t="s">
        <v>211</v>
      </c>
      <c r="E180" s="30" t="s">
        <v>212</v>
      </c>
      <c r="F180" s="62">
        <v>43285</v>
      </c>
      <c r="G180" s="30" t="s">
        <v>357</v>
      </c>
      <c r="H180" s="30" t="s">
        <v>358</v>
      </c>
      <c r="I180" s="30" t="s">
        <v>1283</v>
      </c>
      <c r="J180" s="30" t="s">
        <v>306</v>
      </c>
      <c r="K180" s="30" t="s">
        <v>536</v>
      </c>
      <c r="L180" s="30" t="s">
        <v>250</v>
      </c>
      <c r="M180" s="30"/>
      <c r="N180" s="30"/>
      <c r="O180" s="30"/>
      <c r="P180" s="34" t="s">
        <v>1405</v>
      </c>
      <c r="Q180" s="30" t="s">
        <v>1406</v>
      </c>
      <c r="R180" s="30" t="s">
        <v>1407</v>
      </c>
      <c r="S180" s="30" t="s">
        <v>442</v>
      </c>
      <c r="T180" s="30">
        <v>9064062007</v>
      </c>
      <c r="U180" s="30" t="s">
        <v>1408</v>
      </c>
      <c r="V180" s="52" t="s">
        <v>221</v>
      </c>
      <c r="W180" s="52" t="s">
        <v>221</v>
      </c>
      <c r="X180" s="52" t="s">
        <v>221</v>
      </c>
      <c r="Y180" s="52" t="s">
        <v>221</v>
      </c>
      <c r="Z180" s="52" t="s">
        <v>221</v>
      </c>
      <c r="AA180" s="30" t="s">
        <v>1409</v>
      </c>
      <c r="AB180" s="30">
        <v>9066490233</v>
      </c>
      <c r="AC180" s="30" t="s">
        <v>223</v>
      </c>
      <c r="AD180" s="30" t="s">
        <v>1219</v>
      </c>
      <c r="AE180" s="30"/>
      <c r="AF180" s="30"/>
      <c r="AG180" s="30"/>
      <c r="AH180" s="30"/>
      <c r="AI180" s="30"/>
      <c r="AJ180" s="30"/>
      <c r="AK180" s="30"/>
      <c r="AL180" s="30"/>
      <c r="AM180" s="30"/>
      <c r="AN180" s="30" t="s">
        <v>228</v>
      </c>
      <c r="AO180" s="30" t="s">
        <v>228</v>
      </c>
      <c r="AP180" s="30" t="s">
        <v>229</v>
      </c>
      <c r="AQ180" s="30" t="s">
        <v>229</v>
      </c>
      <c r="AR180" s="30"/>
      <c r="AS180" s="30" t="s">
        <v>1332</v>
      </c>
      <c r="AT180" s="30">
        <v>210143</v>
      </c>
      <c r="AU180" s="30" t="s">
        <v>1346</v>
      </c>
      <c r="AV180" s="30"/>
      <c r="AW180" s="30"/>
      <c r="AX180" s="30"/>
      <c r="AY180" s="30"/>
      <c r="AZ180" s="30"/>
      <c r="BA180" s="31">
        <v>0.57222222222222219</v>
      </c>
      <c r="BB180" s="30" t="s">
        <v>270</v>
      </c>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row>
    <row r="181" spans="1:219" ht="12.75" customHeight="1" x14ac:dyDescent="0.25">
      <c r="A181" s="30">
        <v>25</v>
      </c>
      <c r="B181" s="31">
        <v>0.53749999999999998</v>
      </c>
      <c r="C181" s="30"/>
      <c r="D181" s="30" t="s">
        <v>211</v>
      </c>
      <c r="E181" s="30" t="s">
        <v>212</v>
      </c>
      <c r="F181" s="62">
        <v>43285</v>
      </c>
      <c r="G181" s="44" t="s">
        <v>245</v>
      </c>
      <c r="H181" s="44" t="s">
        <v>246</v>
      </c>
      <c r="I181" s="44" t="s">
        <v>247</v>
      </c>
      <c r="J181" s="30" t="s">
        <v>599</v>
      </c>
      <c r="K181" s="30"/>
      <c r="L181" s="30"/>
      <c r="M181" s="32">
        <v>43285</v>
      </c>
      <c r="N181" s="32" t="s">
        <v>251</v>
      </c>
      <c r="O181" s="30" t="s">
        <v>232</v>
      </c>
      <c r="P181" s="34" t="s">
        <v>1410</v>
      </c>
      <c r="Q181" s="30" t="s">
        <v>1411</v>
      </c>
      <c r="R181" s="30" t="s">
        <v>1412</v>
      </c>
      <c r="S181" s="30" t="s">
        <v>1413</v>
      </c>
      <c r="T181" s="30">
        <v>9474485110</v>
      </c>
      <c r="U181" s="30" t="s">
        <v>1414</v>
      </c>
      <c r="V181" s="52" t="s">
        <v>221</v>
      </c>
      <c r="W181" s="52" t="s">
        <v>221</v>
      </c>
      <c r="X181" s="52" t="s">
        <v>221</v>
      </c>
      <c r="Y181" s="52" t="s">
        <v>221</v>
      </c>
      <c r="Z181" s="56">
        <v>9951986130</v>
      </c>
      <c r="AA181" s="30" t="s">
        <v>1415</v>
      </c>
      <c r="AB181" s="30">
        <v>9995539288</v>
      </c>
      <c r="AC181" s="30" t="s">
        <v>223</v>
      </c>
      <c r="AD181" s="30" t="s">
        <v>1219</v>
      </c>
      <c r="AE181" s="30" t="s">
        <v>1416</v>
      </c>
      <c r="AF181" s="30" t="s">
        <v>226</v>
      </c>
      <c r="AG181" s="30" t="s">
        <v>226</v>
      </c>
      <c r="AH181" s="30" t="s">
        <v>226</v>
      </c>
      <c r="AI181" s="30">
        <f>12+12+8</f>
        <v>32</v>
      </c>
      <c r="AJ181" s="30" t="s">
        <v>227</v>
      </c>
      <c r="AK181" s="30">
        <v>1</v>
      </c>
      <c r="AL181" s="30">
        <v>32</v>
      </c>
      <c r="AM181" s="30">
        <v>0</v>
      </c>
      <c r="AN181" s="30" t="s">
        <v>611</v>
      </c>
      <c r="AO181" s="30" t="s">
        <v>395</v>
      </c>
      <c r="AP181" s="30" t="s">
        <v>281</v>
      </c>
      <c r="AQ181" s="30" t="s">
        <v>282</v>
      </c>
      <c r="AR181" s="30"/>
      <c r="AS181" s="30"/>
      <c r="AT181" s="30"/>
      <c r="AU181" s="30"/>
      <c r="AV181" s="30"/>
      <c r="AW181" s="30" t="s">
        <v>1417</v>
      </c>
      <c r="AX181" s="30"/>
      <c r="AY181" s="30"/>
      <c r="AZ181" s="30"/>
      <c r="BA181" s="31">
        <v>0.59166666666666667</v>
      </c>
      <c r="BB181" s="30" t="s">
        <v>270</v>
      </c>
      <c r="BC181" s="31">
        <v>0.76041666666666663</v>
      </c>
      <c r="BD181" s="31">
        <v>0.77083333333333337</v>
      </c>
      <c r="BE181" s="30"/>
      <c r="BF181" s="30">
        <v>3</v>
      </c>
      <c r="BG181" s="30">
        <v>3</v>
      </c>
      <c r="BH181" s="30">
        <v>3</v>
      </c>
      <c r="BI181" s="30">
        <v>3</v>
      </c>
      <c r="BJ181" s="30">
        <v>3</v>
      </c>
      <c r="BK181" s="30">
        <v>3</v>
      </c>
      <c r="BL181" s="30">
        <v>3</v>
      </c>
      <c r="BM181" s="30">
        <v>3</v>
      </c>
      <c r="BN181" s="30">
        <v>3</v>
      </c>
      <c r="BO181" s="30">
        <v>3</v>
      </c>
      <c r="BP181" s="30">
        <v>3</v>
      </c>
      <c r="BQ181" s="30">
        <v>3</v>
      </c>
      <c r="BR181" s="30">
        <v>3</v>
      </c>
      <c r="BS181" s="30">
        <v>3</v>
      </c>
      <c r="BT181" s="30">
        <v>3</v>
      </c>
      <c r="BU181" s="30"/>
      <c r="BV181" s="30" t="s">
        <v>244</v>
      </c>
      <c r="BW181" s="31">
        <v>0.77083333333333337</v>
      </c>
      <c r="BX181" s="31">
        <v>0.78402777777777777</v>
      </c>
      <c r="BY181" s="30"/>
      <c r="BZ181" s="30">
        <v>3</v>
      </c>
      <c r="CA181" s="30">
        <v>3</v>
      </c>
      <c r="CB181" s="30">
        <v>3</v>
      </c>
      <c r="CC181" s="30">
        <v>3</v>
      </c>
      <c r="CD181" s="30" t="s">
        <v>260</v>
      </c>
      <c r="CE181" s="30" t="s">
        <v>244</v>
      </c>
      <c r="CF181" s="30">
        <v>15</v>
      </c>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row>
    <row r="182" spans="1:219" ht="12.75" customHeight="1" x14ac:dyDescent="0.25">
      <c r="A182" s="30">
        <v>26</v>
      </c>
      <c r="B182" s="31">
        <v>0.53888888888888886</v>
      </c>
      <c r="C182" s="30"/>
      <c r="D182" s="30" t="s">
        <v>211</v>
      </c>
      <c r="E182" s="30" t="s">
        <v>212</v>
      </c>
      <c r="F182" s="62">
        <v>43285</v>
      </c>
      <c r="G182" s="44" t="s">
        <v>245</v>
      </c>
      <c r="H182" s="44" t="s">
        <v>246</v>
      </c>
      <c r="I182" s="44" t="s">
        <v>247</v>
      </c>
      <c r="J182" s="30" t="s">
        <v>599</v>
      </c>
      <c r="K182" s="30"/>
      <c r="L182" s="30"/>
      <c r="M182" s="32">
        <v>43285</v>
      </c>
      <c r="N182" s="32">
        <v>43286</v>
      </c>
      <c r="O182" s="30" t="s">
        <v>232</v>
      </c>
      <c r="P182" s="34" t="s">
        <v>1418</v>
      </c>
      <c r="Q182" s="30" t="s">
        <v>743</v>
      </c>
      <c r="R182" s="30" t="s">
        <v>1419</v>
      </c>
      <c r="S182" s="30" t="s">
        <v>613</v>
      </c>
      <c r="T182" s="30">
        <v>9568457725</v>
      </c>
      <c r="U182" s="30" t="s">
        <v>1420</v>
      </c>
      <c r="V182" s="52" t="s">
        <v>221</v>
      </c>
      <c r="W182" s="52" t="s">
        <v>221</v>
      </c>
      <c r="X182" s="52" t="s">
        <v>221</v>
      </c>
      <c r="Y182" s="52" t="s">
        <v>221</v>
      </c>
      <c r="Z182" s="52" t="s">
        <v>221</v>
      </c>
      <c r="AA182" s="30" t="s">
        <v>1421</v>
      </c>
      <c r="AB182" s="30">
        <v>9179520639</v>
      </c>
      <c r="AC182" s="30" t="s">
        <v>223</v>
      </c>
      <c r="AD182" s="30" t="s">
        <v>1219</v>
      </c>
      <c r="AE182" s="30" t="s">
        <v>1032</v>
      </c>
      <c r="AF182" s="30" t="s">
        <v>226</v>
      </c>
      <c r="AG182" s="30" t="s">
        <v>226</v>
      </c>
      <c r="AH182" s="30" t="s">
        <v>226</v>
      </c>
      <c r="AI182" s="30">
        <f>12+2+12+3+1</f>
        <v>30</v>
      </c>
      <c r="AJ182" s="30" t="s">
        <v>227</v>
      </c>
      <c r="AK182" s="30">
        <v>1</v>
      </c>
      <c r="AL182" s="30">
        <v>1</v>
      </c>
      <c r="AM182" s="30">
        <v>15</v>
      </c>
      <c r="AN182" s="30" t="s">
        <v>228</v>
      </c>
      <c r="AO182" s="30" t="s">
        <v>228</v>
      </c>
      <c r="AP182" s="30" t="s">
        <v>229</v>
      </c>
      <c r="AQ182" s="30" t="s">
        <v>229</v>
      </c>
      <c r="AR182" s="30"/>
      <c r="AS182" s="30" t="s">
        <v>1422</v>
      </c>
      <c r="AT182" s="30">
        <v>210159</v>
      </c>
      <c r="AU182" s="30" t="s">
        <v>1346</v>
      </c>
      <c r="AV182" s="30"/>
      <c r="AW182" s="30" t="s">
        <v>1417</v>
      </c>
      <c r="AX182" s="30"/>
      <c r="AY182" s="30"/>
      <c r="AZ182" s="30"/>
      <c r="BA182" s="31">
        <v>0.57638888888888895</v>
      </c>
      <c r="BB182" s="30" t="s">
        <v>244</v>
      </c>
      <c r="BC182" s="31">
        <v>0.6958333333333333</v>
      </c>
      <c r="BD182" s="31">
        <v>0.70833333333333337</v>
      </c>
      <c r="BE182" s="30"/>
      <c r="BF182" s="30">
        <v>2</v>
      </c>
      <c r="BG182" s="30">
        <v>2</v>
      </c>
      <c r="BH182" s="30">
        <v>2</v>
      </c>
      <c r="BI182" s="30">
        <v>2</v>
      </c>
      <c r="BJ182" s="30">
        <v>2</v>
      </c>
      <c r="BK182" s="30">
        <v>2</v>
      </c>
      <c r="BL182" s="30">
        <v>2</v>
      </c>
      <c r="BM182" s="30">
        <v>2</v>
      </c>
      <c r="BN182" s="30">
        <v>2</v>
      </c>
      <c r="BO182" s="30">
        <v>2</v>
      </c>
      <c r="BP182" s="30">
        <v>2</v>
      </c>
      <c r="BQ182" s="30">
        <v>2</v>
      </c>
      <c r="BR182" s="30">
        <v>2</v>
      </c>
      <c r="BS182" s="30">
        <v>2</v>
      </c>
      <c r="BT182" s="30">
        <v>2</v>
      </c>
      <c r="BU182" s="30"/>
      <c r="BV182" s="30" t="s">
        <v>244</v>
      </c>
      <c r="BW182" s="31">
        <v>0.70833333333333337</v>
      </c>
      <c r="BX182" s="31">
        <v>0.71527777777777779</v>
      </c>
      <c r="BY182" s="30"/>
      <c r="BZ182" s="30">
        <v>2</v>
      </c>
      <c r="CA182" s="30">
        <v>2</v>
      </c>
      <c r="CB182" s="30">
        <v>2</v>
      </c>
      <c r="CC182" s="30">
        <v>2</v>
      </c>
      <c r="CD182" s="30" t="s">
        <v>260</v>
      </c>
      <c r="CE182" s="30" t="s">
        <v>244</v>
      </c>
      <c r="CF182" s="30">
        <v>15</v>
      </c>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row>
    <row r="183" spans="1:219" ht="12.75" customHeight="1" x14ac:dyDescent="0.25">
      <c r="A183" s="30">
        <v>27</v>
      </c>
      <c r="B183" s="31">
        <v>0.53125</v>
      </c>
      <c r="C183" s="30"/>
      <c r="D183" s="30" t="s">
        <v>211</v>
      </c>
      <c r="E183" s="30" t="s">
        <v>212</v>
      </c>
      <c r="F183" s="62">
        <v>43285</v>
      </c>
      <c r="G183" s="44" t="s">
        <v>357</v>
      </c>
      <c r="H183" s="30" t="s">
        <v>358</v>
      </c>
      <c r="I183" s="30" t="s">
        <v>1283</v>
      </c>
      <c r="J183" s="30" t="s">
        <v>599</v>
      </c>
      <c r="K183" s="30" t="s">
        <v>554</v>
      </c>
      <c r="L183" s="30" t="s">
        <v>1423</v>
      </c>
      <c r="M183" s="30"/>
      <c r="N183" s="30"/>
      <c r="O183" s="30"/>
      <c r="P183" s="34" t="s">
        <v>1424</v>
      </c>
      <c r="Q183" s="30" t="s">
        <v>1425</v>
      </c>
      <c r="R183" s="30" t="s">
        <v>1426</v>
      </c>
      <c r="S183" s="30" t="s">
        <v>1427</v>
      </c>
      <c r="T183" s="30">
        <v>9263586605</v>
      </c>
      <c r="U183" s="30" t="s">
        <v>1428</v>
      </c>
      <c r="V183" s="52" t="s">
        <v>221</v>
      </c>
      <c r="W183" s="52" t="s">
        <v>221</v>
      </c>
      <c r="X183" s="52" t="s">
        <v>221</v>
      </c>
      <c r="Y183" s="52" t="s">
        <v>221</v>
      </c>
      <c r="Z183" s="52" t="s">
        <v>221</v>
      </c>
      <c r="AA183" s="30" t="s">
        <v>1429</v>
      </c>
      <c r="AB183" s="30">
        <v>9164285881</v>
      </c>
      <c r="AC183" s="30" t="s">
        <v>223</v>
      </c>
      <c r="AD183" s="30" t="s">
        <v>1219</v>
      </c>
      <c r="AE183" s="30" t="s">
        <v>1430</v>
      </c>
      <c r="AF183" s="30" t="s">
        <v>226</v>
      </c>
      <c r="AG183" s="30" t="s">
        <v>226</v>
      </c>
      <c r="AH183" s="30" t="s">
        <v>226</v>
      </c>
      <c r="AI183" s="30">
        <f>2+4+3+12+12+12+12+7+2</f>
        <v>66</v>
      </c>
      <c r="AJ183" s="30" t="s">
        <v>227</v>
      </c>
      <c r="AK183" s="30">
        <v>1</v>
      </c>
      <c r="AL183" s="30">
        <v>2</v>
      </c>
      <c r="AM183" s="30">
        <v>7</v>
      </c>
      <c r="AN183" s="30" t="s">
        <v>228</v>
      </c>
      <c r="AO183" s="30" t="s">
        <v>228</v>
      </c>
      <c r="AP183" s="30" t="s">
        <v>643</v>
      </c>
      <c r="AQ183" s="30" t="s">
        <v>643</v>
      </c>
      <c r="AR183" s="30"/>
      <c r="AS183" s="30"/>
      <c r="AT183" s="30"/>
      <c r="AU183" s="30"/>
      <c r="AV183" s="30" t="s">
        <v>1431</v>
      </c>
      <c r="AW183" s="30"/>
      <c r="AX183" s="30"/>
      <c r="AY183" s="30"/>
      <c r="AZ183" s="30"/>
      <c r="BA183" s="31">
        <v>0.57291666666666663</v>
      </c>
      <c r="BB183" s="30" t="s">
        <v>244</v>
      </c>
      <c r="BC183" s="31">
        <v>0.6958333333333333</v>
      </c>
      <c r="BD183" s="31">
        <v>0.70833333333333337</v>
      </c>
      <c r="BE183" s="30"/>
      <c r="BF183" s="30">
        <v>3</v>
      </c>
      <c r="BG183" s="30">
        <v>3</v>
      </c>
      <c r="BH183" s="30">
        <v>3</v>
      </c>
      <c r="BI183" s="30">
        <v>3</v>
      </c>
      <c r="BJ183" s="30">
        <v>3</v>
      </c>
      <c r="BK183" s="30">
        <v>3</v>
      </c>
      <c r="BL183" s="30">
        <v>3</v>
      </c>
      <c r="BM183" s="30">
        <v>3</v>
      </c>
      <c r="BN183" s="30">
        <v>3</v>
      </c>
      <c r="BO183" s="30">
        <v>3</v>
      </c>
      <c r="BP183" s="30">
        <v>3</v>
      </c>
      <c r="BQ183" s="30">
        <v>3</v>
      </c>
      <c r="BR183" s="30">
        <v>3</v>
      </c>
      <c r="BS183" s="30">
        <v>3</v>
      </c>
      <c r="BT183" s="30">
        <v>3</v>
      </c>
      <c r="BU183" s="30"/>
      <c r="BV183" s="30" t="s">
        <v>244</v>
      </c>
      <c r="BW183" s="31">
        <v>0.70833333333333337</v>
      </c>
      <c r="BX183" s="31">
        <v>0.71527777777777779</v>
      </c>
      <c r="BY183" s="30"/>
      <c r="BZ183" s="30">
        <v>2</v>
      </c>
      <c r="CA183" s="30">
        <v>2</v>
      </c>
      <c r="CB183" s="30">
        <v>2</v>
      </c>
      <c r="CC183" s="30">
        <v>2</v>
      </c>
      <c r="CD183" s="30" t="s">
        <v>260</v>
      </c>
      <c r="CE183" s="30" t="s">
        <v>244</v>
      </c>
      <c r="CF183" s="30">
        <v>15</v>
      </c>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row>
    <row r="184" spans="1:219" ht="12.75" customHeight="1" x14ac:dyDescent="0.25">
      <c r="A184" s="30">
        <v>28</v>
      </c>
      <c r="B184" s="31">
        <v>0.55625000000000002</v>
      </c>
      <c r="C184" s="30"/>
      <c r="D184" s="30" t="s">
        <v>211</v>
      </c>
      <c r="E184" s="30" t="s">
        <v>212</v>
      </c>
      <c r="F184" s="62">
        <v>43285</v>
      </c>
      <c r="G184" s="30" t="s">
        <v>213</v>
      </c>
      <c r="H184" s="30" t="s">
        <v>233</v>
      </c>
      <c r="I184" s="30" t="s">
        <v>1203</v>
      </c>
      <c r="J184" s="30"/>
      <c r="K184" s="30"/>
      <c r="L184" s="30"/>
      <c r="M184" s="30"/>
      <c r="N184" s="30"/>
      <c r="O184" s="30"/>
      <c r="P184" s="34" t="s">
        <v>1432</v>
      </c>
      <c r="Q184" s="30" t="s">
        <v>1433</v>
      </c>
      <c r="R184" s="30" t="s">
        <v>1434</v>
      </c>
      <c r="S184" s="30" t="s">
        <v>507</v>
      </c>
      <c r="T184" s="30">
        <v>9056774540</v>
      </c>
      <c r="U184" s="30" t="s">
        <v>1435</v>
      </c>
      <c r="V184" s="52" t="s">
        <v>221</v>
      </c>
      <c r="W184" s="52" t="s">
        <v>221</v>
      </c>
      <c r="X184" s="52" t="s">
        <v>221</v>
      </c>
      <c r="Y184" s="52" t="s">
        <v>221</v>
      </c>
      <c r="Z184" s="52" t="s">
        <v>221</v>
      </c>
      <c r="AA184" s="30" t="s">
        <v>1436</v>
      </c>
      <c r="AB184" s="30">
        <v>9194351478</v>
      </c>
      <c r="AC184" s="30" t="s">
        <v>402</v>
      </c>
      <c r="AD184" s="30" t="s">
        <v>267</v>
      </c>
      <c r="AE184" s="30" t="s">
        <v>1437</v>
      </c>
      <c r="AF184" s="30" t="s">
        <v>221</v>
      </c>
      <c r="AG184" s="30" t="s">
        <v>221</v>
      </c>
      <c r="AH184" s="30" t="s">
        <v>221</v>
      </c>
      <c r="AI184" s="30">
        <f>24+13</f>
        <v>37</v>
      </c>
      <c r="AJ184" s="30" t="s">
        <v>227</v>
      </c>
      <c r="AK184" s="30">
        <v>1</v>
      </c>
      <c r="AL184" s="30">
        <v>13</v>
      </c>
      <c r="AM184" s="30">
        <v>24</v>
      </c>
      <c r="AN184" s="30" t="s">
        <v>228</v>
      </c>
      <c r="AO184" s="30" t="s">
        <v>228</v>
      </c>
      <c r="AP184" s="30" t="s">
        <v>281</v>
      </c>
      <c r="AQ184" s="30" t="s">
        <v>282</v>
      </c>
      <c r="AR184" s="30"/>
      <c r="AS184" s="30"/>
      <c r="AT184" s="30"/>
      <c r="AU184" s="30"/>
      <c r="AV184" s="30"/>
      <c r="AW184" s="30"/>
      <c r="AX184" s="30"/>
      <c r="AY184" s="30"/>
      <c r="AZ184" s="30"/>
      <c r="BA184" s="31">
        <v>0.58958333333333335</v>
      </c>
      <c r="BB184" s="30" t="s">
        <v>232</v>
      </c>
      <c r="BC184" s="31">
        <v>0.54583333333333328</v>
      </c>
      <c r="BD184" s="31">
        <v>0.57361111111111118</v>
      </c>
      <c r="BE184" s="30"/>
      <c r="BF184" s="30">
        <v>2</v>
      </c>
      <c r="BG184" s="30">
        <v>2</v>
      </c>
      <c r="BH184" s="30">
        <v>2</v>
      </c>
      <c r="BI184" s="30">
        <v>2</v>
      </c>
      <c r="BJ184" s="30">
        <v>2</v>
      </c>
      <c r="BK184" s="30">
        <v>2</v>
      </c>
      <c r="BL184" s="30">
        <v>2</v>
      </c>
      <c r="BM184" s="30">
        <v>2</v>
      </c>
      <c r="BN184" s="30">
        <v>2</v>
      </c>
      <c r="BO184" s="30">
        <v>2</v>
      </c>
      <c r="BP184" s="30">
        <v>2</v>
      </c>
      <c r="BQ184" s="30">
        <v>2</v>
      </c>
      <c r="BR184" s="30">
        <v>2</v>
      </c>
      <c r="BS184" s="30">
        <v>2</v>
      </c>
      <c r="BT184" s="30">
        <v>2</v>
      </c>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row>
    <row r="185" spans="1:219" ht="12.75" customHeight="1" x14ac:dyDescent="0.25">
      <c r="A185" s="30">
        <v>29</v>
      </c>
      <c r="B185" s="31">
        <v>0.54166666666666663</v>
      </c>
      <c r="C185" s="30"/>
      <c r="D185" s="30" t="s">
        <v>211</v>
      </c>
      <c r="E185" s="30" t="s">
        <v>212</v>
      </c>
      <c r="F185" s="62">
        <v>43285</v>
      </c>
      <c r="G185" s="30" t="s">
        <v>213</v>
      </c>
      <c r="H185" s="30" t="s">
        <v>233</v>
      </c>
      <c r="I185" s="30" t="s">
        <v>1203</v>
      </c>
      <c r="J185" s="30"/>
      <c r="K185" s="30"/>
      <c r="L185" s="30"/>
      <c r="M185" s="30"/>
      <c r="N185" s="30"/>
      <c r="O185" s="30"/>
      <c r="P185" s="34" t="s">
        <v>1438</v>
      </c>
      <c r="Q185" s="30" t="s">
        <v>1036</v>
      </c>
      <c r="R185" s="30" t="s">
        <v>1439</v>
      </c>
      <c r="S185" s="30" t="s">
        <v>1440</v>
      </c>
      <c r="T185" s="30">
        <v>9267507084</v>
      </c>
      <c r="U185" s="30" t="s">
        <v>1441</v>
      </c>
      <c r="V185" s="52" t="s">
        <v>221</v>
      </c>
      <c r="W185" s="52" t="s">
        <v>221</v>
      </c>
      <c r="X185" s="52" t="s">
        <v>221</v>
      </c>
      <c r="Y185" s="52" t="s">
        <v>221</v>
      </c>
      <c r="Z185" s="52" t="s">
        <v>221</v>
      </c>
      <c r="AA185" s="30" t="s">
        <v>1442</v>
      </c>
      <c r="AB185" s="30">
        <v>9063673599</v>
      </c>
      <c r="AC185" s="30" t="s">
        <v>223</v>
      </c>
      <c r="AD185" s="30" t="s">
        <v>224</v>
      </c>
      <c r="AE185" s="30" t="s">
        <v>445</v>
      </c>
      <c r="AF185" s="30" t="s">
        <v>824</v>
      </c>
      <c r="AG185" s="30" t="s">
        <v>221</v>
      </c>
      <c r="AH185" s="30" t="s">
        <v>221</v>
      </c>
      <c r="AI185" s="30">
        <f>3+8+12</f>
        <v>23</v>
      </c>
      <c r="AJ185" s="30" t="s">
        <v>227</v>
      </c>
      <c r="AK185" s="30">
        <v>1</v>
      </c>
      <c r="AL185" s="30">
        <v>12</v>
      </c>
      <c r="AM185" s="30">
        <v>8</v>
      </c>
      <c r="AN185" s="30" t="s">
        <v>228</v>
      </c>
      <c r="AO185" s="30" t="s">
        <v>228</v>
      </c>
      <c r="AP185" s="30" t="s">
        <v>229</v>
      </c>
      <c r="AQ185" s="30" t="s">
        <v>229</v>
      </c>
      <c r="AR185" s="30"/>
      <c r="AS185" s="30" t="s">
        <v>1443</v>
      </c>
      <c r="AT185" s="30">
        <v>252367</v>
      </c>
      <c r="AU185" s="30" t="s">
        <v>1346</v>
      </c>
      <c r="AV185" s="30"/>
      <c r="AW185" s="30"/>
      <c r="AX185" s="30"/>
      <c r="AY185" s="30"/>
      <c r="AZ185" s="30"/>
      <c r="BA185" s="31">
        <v>0.59513888888888888</v>
      </c>
      <c r="BB185" s="30" t="s">
        <v>232</v>
      </c>
      <c r="BC185" s="31">
        <v>0.625</v>
      </c>
      <c r="BD185" s="31">
        <v>0.63541666666666663</v>
      </c>
      <c r="BE185" s="30"/>
      <c r="BF185" s="30">
        <v>2</v>
      </c>
      <c r="BG185" s="30">
        <v>2</v>
      </c>
      <c r="BH185" s="30">
        <v>2</v>
      </c>
      <c r="BI185" s="30">
        <v>2</v>
      </c>
      <c r="BJ185" s="30">
        <v>2</v>
      </c>
      <c r="BK185" s="30">
        <v>2</v>
      </c>
      <c r="BL185" s="30">
        <v>2</v>
      </c>
      <c r="BM185" s="30">
        <v>2</v>
      </c>
      <c r="BN185" s="30">
        <v>2</v>
      </c>
      <c r="BO185" s="30">
        <v>2</v>
      </c>
      <c r="BP185" s="30">
        <v>2</v>
      </c>
      <c r="BQ185" s="30">
        <v>2</v>
      </c>
      <c r="BR185" s="30">
        <v>2</v>
      </c>
      <c r="BS185" s="30">
        <v>2</v>
      </c>
      <c r="BT185" s="30">
        <v>2</v>
      </c>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row>
    <row r="186" spans="1:219" ht="12.75" customHeight="1" x14ac:dyDescent="0.25">
      <c r="A186" s="30">
        <v>30</v>
      </c>
      <c r="B186" s="31">
        <v>0.56736111111111109</v>
      </c>
      <c r="C186" s="30"/>
      <c r="D186" s="30" t="s">
        <v>211</v>
      </c>
      <c r="E186" s="30" t="s">
        <v>212</v>
      </c>
      <c r="F186" s="62">
        <v>43285</v>
      </c>
      <c r="G186" s="30" t="s">
        <v>1202</v>
      </c>
      <c r="H186" s="30" t="s">
        <v>233</v>
      </c>
      <c r="I186" s="30" t="s">
        <v>271</v>
      </c>
      <c r="J186" s="30"/>
      <c r="K186" s="30"/>
      <c r="L186" s="30"/>
      <c r="M186" s="30"/>
      <c r="N186" s="30"/>
      <c r="O186" s="30"/>
      <c r="P186" s="34" t="s">
        <v>1444</v>
      </c>
      <c r="Q186" s="30" t="s">
        <v>1445</v>
      </c>
      <c r="R186" s="30" t="s">
        <v>1446</v>
      </c>
      <c r="S186" s="30" t="s">
        <v>1447</v>
      </c>
      <c r="T186" s="30">
        <v>9956855474</v>
      </c>
      <c r="U186" s="30" t="s">
        <v>1448</v>
      </c>
      <c r="V186" s="52" t="s">
        <v>221</v>
      </c>
      <c r="W186" s="52" t="s">
        <v>221</v>
      </c>
      <c r="X186" s="52" t="s">
        <v>221</v>
      </c>
      <c r="Y186" s="52" t="s">
        <v>221</v>
      </c>
      <c r="Z186" s="52" t="s">
        <v>221</v>
      </c>
      <c r="AA186" s="52" t="s">
        <v>221</v>
      </c>
      <c r="AB186" s="52" t="s">
        <v>221</v>
      </c>
      <c r="AC186" s="30" t="s">
        <v>223</v>
      </c>
      <c r="AD186" s="30" t="s">
        <v>267</v>
      </c>
      <c r="AE186" s="30" t="s">
        <v>1449</v>
      </c>
      <c r="AF186" s="30" t="s">
        <v>226</v>
      </c>
      <c r="AG186" s="30" t="s">
        <v>226</v>
      </c>
      <c r="AH186" s="30" t="s">
        <v>221</v>
      </c>
      <c r="AI186" s="30">
        <f>5+22+2</f>
        <v>29</v>
      </c>
      <c r="AJ186" s="30" t="s">
        <v>227</v>
      </c>
      <c r="AK186" s="30">
        <v>2</v>
      </c>
      <c r="AL186" s="30">
        <v>2</v>
      </c>
      <c r="AM186" s="30">
        <v>22</v>
      </c>
      <c r="AN186" s="30" t="s">
        <v>228</v>
      </c>
      <c r="AO186" s="30" t="s">
        <v>228</v>
      </c>
      <c r="AP186" s="30" t="s">
        <v>229</v>
      </c>
      <c r="AQ186" s="30" t="s">
        <v>229</v>
      </c>
      <c r="AR186" s="30"/>
      <c r="AS186" s="30" t="s">
        <v>1450</v>
      </c>
      <c r="AT186" s="30">
        <v>249948</v>
      </c>
      <c r="AU186" s="30" t="s">
        <v>1346</v>
      </c>
      <c r="AV186" s="30"/>
      <c r="AW186" s="30" t="s">
        <v>1451</v>
      </c>
      <c r="AX186" s="30"/>
      <c r="AY186" s="30"/>
      <c r="AZ186" s="30"/>
      <c r="BA186" s="31">
        <v>0.61388888888888882</v>
      </c>
      <c r="BB186" s="30" t="s">
        <v>492</v>
      </c>
      <c r="BC186" s="31">
        <v>0.72916666666666663</v>
      </c>
      <c r="BD186" s="31">
        <v>0.74097222222222225</v>
      </c>
      <c r="BE186" s="30"/>
      <c r="BF186" s="30">
        <v>1</v>
      </c>
      <c r="BG186" s="30">
        <v>1</v>
      </c>
      <c r="BH186" s="30">
        <v>1</v>
      </c>
      <c r="BI186" s="30">
        <v>1</v>
      </c>
      <c r="BJ186" s="30">
        <v>1</v>
      </c>
      <c r="BK186" s="30">
        <v>1</v>
      </c>
      <c r="BL186" s="30">
        <v>1</v>
      </c>
      <c r="BM186" s="30">
        <v>1</v>
      </c>
      <c r="BN186" s="30">
        <v>1</v>
      </c>
      <c r="BO186" s="30">
        <v>1</v>
      </c>
      <c r="BP186" s="30">
        <v>1</v>
      </c>
      <c r="BQ186" s="30">
        <v>1</v>
      </c>
      <c r="BR186" s="30">
        <v>1</v>
      </c>
      <c r="BS186" s="30">
        <v>1</v>
      </c>
      <c r="BT186" s="30">
        <v>1</v>
      </c>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row>
    <row r="187" spans="1:219" ht="12.75" customHeight="1" x14ac:dyDescent="0.25">
      <c r="A187" s="30">
        <v>31</v>
      </c>
      <c r="B187" s="31">
        <v>0.57708333333333328</v>
      </c>
      <c r="C187" s="30"/>
      <c r="D187" s="30" t="s">
        <v>211</v>
      </c>
      <c r="E187" s="30" t="s">
        <v>212</v>
      </c>
      <c r="F187" s="62">
        <v>43285</v>
      </c>
      <c r="G187" s="30" t="s">
        <v>425</v>
      </c>
      <c r="H187" s="30"/>
      <c r="I187" s="30" t="s">
        <v>426</v>
      </c>
      <c r="J187" s="30"/>
      <c r="K187" s="30"/>
      <c r="L187" s="30"/>
      <c r="M187" s="30"/>
      <c r="N187" s="30"/>
      <c r="O187" s="30"/>
      <c r="P187" s="34" t="s">
        <v>1452</v>
      </c>
      <c r="Q187" s="30" t="s">
        <v>1453</v>
      </c>
      <c r="R187" s="30" t="s">
        <v>1454</v>
      </c>
      <c r="S187" s="30" t="s">
        <v>1455</v>
      </c>
      <c r="T187" s="30">
        <v>9067261422</v>
      </c>
      <c r="U187" s="30" t="s">
        <v>1456</v>
      </c>
      <c r="V187" s="52" t="s">
        <v>221</v>
      </c>
      <c r="W187" s="52" t="s">
        <v>221</v>
      </c>
      <c r="X187" s="52" t="s">
        <v>221</v>
      </c>
      <c r="Y187" s="52" t="s">
        <v>221</v>
      </c>
      <c r="Z187" s="52" t="s">
        <v>221</v>
      </c>
      <c r="AA187" s="30" t="s">
        <v>1457</v>
      </c>
      <c r="AB187" s="30">
        <v>9360736523</v>
      </c>
      <c r="AC187" s="30" t="s">
        <v>223</v>
      </c>
      <c r="AD187" s="30" t="s">
        <v>1241</v>
      </c>
      <c r="AE187" s="30"/>
      <c r="AF187" s="30"/>
      <c r="AG187" s="30"/>
      <c r="AH187" s="30"/>
      <c r="AI187" s="30"/>
      <c r="AJ187" s="30"/>
      <c r="AK187" s="30"/>
      <c r="AL187" s="30"/>
      <c r="AM187" s="30"/>
      <c r="AN187" s="30" t="s">
        <v>432</v>
      </c>
      <c r="AO187" s="30" t="s">
        <v>433</v>
      </c>
      <c r="AP187" s="30" t="s">
        <v>434</v>
      </c>
      <c r="AQ187" s="30" t="s">
        <v>435</v>
      </c>
      <c r="AR187" s="30" t="s">
        <v>1391</v>
      </c>
      <c r="AS187" s="30"/>
      <c r="AT187" s="30"/>
      <c r="AU187" s="30"/>
      <c r="AV187" s="30"/>
      <c r="AW187" s="30"/>
      <c r="AX187" s="30"/>
      <c r="AY187" s="30"/>
      <c r="AZ187" s="30"/>
      <c r="BA187" s="30"/>
      <c r="BB187" s="30" t="s">
        <v>755</v>
      </c>
      <c r="BC187" s="31">
        <v>0.54236111111111118</v>
      </c>
      <c r="BD187" s="31">
        <v>0.55069444444444449</v>
      </c>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row>
    <row r="188" spans="1:219" ht="12.75" customHeight="1" x14ac:dyDescent="0.25">
      <c r="A188" s="30">
        <v>32</v>
      </c>
      <c r="B188" s="31">
        <v>0.6020833333333333</v>
      </c>
      <c r="C188" s="30"/>
      <c r="D188" s="30" t="s">
        <v>211</v>
      </c>
      <c r="E188" s="30" t="s">
        <v>212</v>
      </c>
      <c r="F188" s="62">
        <v>43285</v>
      </c>
      <c r="G188" s="30" t="s">
        <v>245</v>
      </c>
      <c r="H188" s="30" t="s">
        <v>246</v>
      </c>
      <c r="I188" s="30" t="s">
        <v>247</v>
      </c>
      <c r="J188" s="30" t="s">
        <v>599</v>
      </c>
      <c r="K188" s="30" t="s">
        <v>1458</v>
      </c>
      <c r="L188" s="30" t="s">
        <v>250</v>
      </c>
      <c r="M188" s="32">
        <v>43285</v>
      </c>
      <c r="N188" s="32">
        <v>43286</v>
      </c>
      <c r="O188" s="30" t="s">
        <v>232</v>
      </c>
      <c r="P188" s="34" t="s">
        <v>1459</v>
      </c>
      <c r="Q188" s="30" t="s">
        <v>636</v>
      </c>
      <c r="R188" s="30" t="s">
        <v>1460</v>
      </c>
      <c r="S188" s="30" t="s">
        <v>1461</v>
      </c>
      <c r="T188" s="30">
        <v>9481210727</v>
      </c>
      <c r="U188" s="30" t="s">
        <v>1462</v>
      </c>
      <c r="V188" s="52" t="s">
        <v>221</v>
      </c>
      <c r="W188" s="52" t="s">
        <v>221</v>
      </c>
      <c r="X188" s="52" t="s">
        <v>221</v>
      </c>
      <c r="Y188" s="52" t="s">
        <v>221</v>
      </c>
      <c r="Z188" s="52" t="s">
        <v>221</v>
      </c>
      <c r="AA188" s="30" t="s">
        <v>1463</v>
      </c>
      <c r="AB188" s="30">
        <v>9063646282</v>
      </c>
      <c r="AC188" s="30" t="s">
        <v>223</v>
      </c>
      <c r="AD188" s="30" t="s">
        <v>1219</v>
      </c>
      <c r="AE188" s="30" t="s">
        <v>1464</v>
      </c>
      <c r="AF188" s="30" t="s">
        <v>226</v>
      </c>
      <c r="AG188" s="30" t="s">
        <v>221</v>
      </c>
      <c r="AH188" s="30" t="s">
        <v>221</v>
      </c>
      <c r="AI188" s="30">
        <f>13+2+1+6+5+12+12+24</f>
        <v>75</v>
      </c>
      <c r="AJ188" s="30" t="s">
        <v>227</v>
      </c>
      <c r="AK188" s="30">
        <v>1</v>
      </c>
      <c r="AL188" s="30">
        <v>26</v>
      </c>
      <c r="AM188" s="30">
        <v>12</v>
      </c>
      <c r="AN188" s="30" t="s">
        <v>394</v>
      </c>
      <c r="AO188" s="30" t="s">
        <v>395</v>
      </c>
      <c r="AP188" s="30" t="s">
        <v>281</v>
      </c>
      <c r="AQ188" s="30" t="s">
        <v>282</v>
      </c>
      <c r="AR188" s="30"/>
      <c r="AS188" s="30"/>
      <c r="AT188" s="30"/>
      <c r="AU188" s="30"/>
      <c r="AV188" s="30"/>
      <c r="AW188" s="30"/>
      <c r="AX188" s="30"/>
      <c r="AY188" s="30"/>
      <c r="AZ188" s="30"/>
      <c r="BA188" s="31">
        <v>0.64097222222222217</v>
      </c>
      <c r="BB188" s="30" t="s">
        <v>1465</v>
      </c>
      <c r="BC188" s="31">
        <v>0.77083333333333337</v>
      </c>
      <c r="BD188" s="31">
        <v>0.79166666666666663</v>
      </c>
      <c r="BE188" s="30"/>
      <c r="BF188" s="30">
        <v>2</v>
      </c>
      <c r="BG188" s="30">
        <v>2</v>
      </c>
      <c r="BH188" s="30">
        <v>2</v>
      </c>
      <c r="BI188" s="30">
        <v>2</v>
      </c>
      <c r="BJ188" s="30">
        <v>2</v>
      </c>
      <c r="BK188" s="30">
        <v>2</v>
      </c>
      <c r="BL188" s="30">
        <v>2</v>
      </c>
      <c r="BM188" s="30">
        <v>2</v>
      </c>
      <c r="BN188" s="30">
        <v>2</v>
      </c>
      <c r="BO188" s="30">
        <v>2</v>
      </c>
      <c r="BP188" s="30">
        <v>2</v>
      </c>
      <c r="BQ188" s="30">
        <v>2</v>
      </c>
      <c r="BR188" s="30">
        <v>2</v>
      </c>
      <c r="BS188" s="30">
        <v>2</v>
      </c>
      <c r="BT188" s="30">
        <v>2</v>
      </c>
      <c r="BU188" s="30"/>
      <c r="BV188" s="30" t="s">
        <v>1465</v>
      </c>
      <c r="BW188" s="31">
        <v>0.79166666666666663</v>
      </c>
      <c r="BX188" s="31">
        <v>0.79513888888888884</v>
      </c>
      <c r="BY188" s="30"/>
      <c r="BZ188" s="30">
        <v>2</v>
      </c>
      <c r="CA188" s="30">
        <v>2</v>
      </c>
      <c r="CB188" s="30">
        <v>2</v>
      </c>
      <c r="CC188" s="30">
        <v>2</v>
      </c>
      <c r="CD188" s="30" t="s">
        <v>260</v>
      </c>
      <c r="CE188" s="30" t="s">
        <v>1466</v>
      </c>
      <c r="CF188" s="30">
        <v>15</v>
      </c>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row>
    <row r="189" spans="1:219" ht="12.75" customHeight="1" x14ac:dyDescent="0.25">
      <c r="A189" s="30">
        <v>33</v>
      </c>
      <c r="B189" s="31">
        <v>0.60555555555555551</v>
      </c>
      <c r="C189" s="30"/>
      <c r="D189" s="30" t="s">
        <v>211</v>
      </c>
      <c r="E189" s="30" t="s">
        <v>212</v>
      </c>
      <c r="F189" s="62">
        <v>43285</v>
      </c>
      <c r="G189" s="30" t="s">
        <v>1202</v>
      </c>
      <c r="H189" s="30" t="s">
        <v>233</v>
      </c>
      <c r="I189" s="30" t="s">
        <v>215</v>
      </c>
      <c r="J189" s="30"/>
      <c r="K189" s="30"/>
      <c r="L189" s="30"/>
      <c r="M189" s="30"/>
      <c r="N189" s="30"/>
      <c r="O189" s="30"/>
      <c r="P189" s="34" t="s">
        <v>1467</v>
      </c>
      <c r="Q189" s="30" t="s">
        <v>1468</v>
      </c>
      <c r="R189" s="30" t="s">
        <v>1469</v>
      </c>
      <c r="S189" s="30" t="s">
        <v>1470</v>
      </c>
      <c r="T189" s="30">
        <v>9156444816</v>
      </c>
      <c r="U189" s="30" t="s">
        <v>1471</v>
      </c>
      <c r="V189" s="52" t="s">
        <v>221</v>
      </c>
      <c r="W189" s="52" t="s">
        <v>221</v>
      </c>
      <c r="X189" s="52" t="s">
        <v>221</v>
      </c>
      <c r="Y189" s="52" t="s">
        <v>221</v>
      </c>
      <c r="Z189" s="52" t="s">
        <v>221</v>
      </c>
      <c r="AA189" s="30" t="s">
        <v>1472</v>
      </c>
      <c r="AB189" s="30">
        <v>9211225770</v>
      </c>
      <c r="AC189" s="30" t="s">
        <v>278</v>
      </c>
      <c r="AD189" s="30" t="s">
        <v>224</v>
      </c>
      <c r="AE189" s="30" t="s">
        <v>1190</v>
      </c>
      <c r="AF189" s="30" t="s">
        <v>280</v>
      </c>
      <c r="AG189" s="30" t="s">
        <v>221</v>
      </c>
      <c r="AH189" s="30" t="s">
        <v>221</v>
      </c>
      <c r="AI189" s="30">
        <f>4+5</f>
        <v>9</v>
      </c>
      <c r="AJ189" s="30" t="s">
        <v>227</v>
      </c>
      <c r="AK189" s="30">
        <v>2</v>
      </c>
      <c r="AL189" s="30">
        <v>4</v>
      </c>
      <c r="AM189" s="30">
        <v>5</v>
      </c>
      <c r="AN189" s="30" t="s">
        <v>394</v>
      </c>
      <c r="AO189" s="30" t="s">
        <v>395</v>
      </c>
      <c r="AP189" s="30" t="s">
        <v>281</v>
      </c>
      <c r="AQ189" s="30" t="s">
        <v>282</v>
      </c>
      <c r="AR189" s="30"/>
      <c r="AS189" s="30"/>
      <c r="AT189" s="30"/>
      <c r="AU189" s="30"/>
      <c r="AV189" s="30"/>
      <c r="AW189" s="30" t="s">
        <v>1417</v>
      </c>
      <c r="AX189" s="30"/>
      <c r="AY189" s="30"/>
      <c r="AZ189" s="30"/>
      <c r="BA189" s="31">
        <v>0.63541666666666663</v>
      </c>
      <c r="BB189" s="30" t="s">
        <v>492</v>
      </c>
      <c r="BC189" s="30"/>
      <c r="BD189" s="30"/>
      <c r="BE189" s="30"/>
      <c r="BF189" s="30">
        <v>2</v>
      </c>
      <c r="BG189" s="30">
        <v>2</v>
      </c>
      <c r="BH189" s="30">
        <v>2</v>
      </c>
      <c r="BI189" s="30">
        <v>2</v>
      </c>
      <c r="BJ189" s="30">
        <v>2</v>
      </c>
      <c r="BK189" s="30">
        <v>2</v>
      </c>
      <c r="BL189" s="30">
        <v>2</v>
      </c>
      <c r="BM189" s="30">
        <v>2</v>
      </c>
      <c r="BN189" s="30">
        <v>2</v>
      </c>
      <c r="BO189" s="30">
        <v>2</v>
      </c>
      <c r="BP189" s="30">
        <v>2</v>
      </c>
      <c r="BQ189" s="30">
        <v>2</v>
      </c>
      <c r="BR189" s="30">
        <v>2</v>
      </c>
      <c r="BS189" s="30">
        <v>2</v>
      </c>
      <c r="BT189" s="30">
        <v>2</v>
      </c>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row>
    <row r="190" spans="1:219" ht="12.75" customHeight="1" x14ac:dyDescent="0.25">
      <c r="A190" s="30">
        <v>34</v>
      </c>
      <c r="B190" s="31">
        <v>0.60763888888888895</v>
      </c>
      <c r="C190" s="30"/>
      <c r="D190" s="30" t="s">
        <v>211</v>
      </c>
      <c r="E190" s="30" t="s">
        <v>212</v>
      </c>
      <c r="F190" s="62">
        <v>43285</v>
      </c>
      <c r="G190" s="30" t="s">
        <v>245</v>
      </c>
      <c r="H190" s="30" t="s">
        <v>246</v>
      </c>
      <c r="I190" s="30" t="s">
        <v>247</v>
      </c>
      <c r="J190" s="30" t="s">
        <v>599</v>
      </c>
      <c r="K190" s="30" t="s">
        <v>1458</v>
      </c>
      <c r="L190" s="30" t="s">
        <v>250</v>
      </c>
      <c r="M190" s="32">
        <v>43285</v>
      </c>
      <c r="N190" s="32">
        <v>43286</v>
      </c>
      <c r="O190" s="30" t="s">
        <v>232</v>
      </c>
      <c r="P190" s="34" t="s">
        <v>1473</v>
      </c>
      <c r="Q190" s="30" t="s">
        <v>1474</v>
      </c>
      <c r="R190" s="30" t="s">
        <v>1475</v>
      </c>
      <c r="S190" s="30" t="s">
        <v>818</v>
      </c>
      <c r="T190" s="30">
        <v>9268045483</v>
      </c>
      <c r="U190" s="30" t="s">
        <v>1476</v>
      </c>
      <c r="V190" s="52" t="s">
        <v>221</v>
      </c>
      <c r="W190" s="52" t="s">
        <v>221</v>
      </c>
      <c r="X190" s="52" t="s">
        <v>221</v>
      </c>
      <c r="Y190" s="52" t="s">
        <v>221</v>
      </c>
      <c r="Z190" s="52" t="s">
        <v>221</v>
      </c>
      <c r="AA190" s="30" t="s">
        <v>1477</v>
      </c>
      <c r="AB190" s="30">
        <v>9156226288</v>
      </c>
      <c r="AC190" s="30" t="s">
        <v>223</v>
      </c>
      <c r="AD190" s="30" t="s">
        <v>267</v>
      </c>
      <c r="AE190" s="30" t="s">
        <v>1478</v>
      </c>
      <c r="AF190" s="30" t="s">
        <v>226</v>
      </c>
      <c r="AG190" s="30" t="s">
        <v>221</v>
      </c>
      <c r="AH190" s="30" t="s">
        <v>221</v>
      </c>
      <c r="AI190" s="30">
        <f>80+12</f>
        <v>92</v>
      </c>
      <c r="AJ190" s="30" t="s">
        <v>227</v>
      </c>
      <c r="AK190" s="30">
        <v>1</v>
      </c>
      <c r="AL190" s="30">
        <v>12</v>
      </c>
      <c r="AM190" s="30">
        <v>5</v>
      </c>
      <c r="AN190" s="30" t="s">
        <v>394</v>
      </c>
      <c r="AO190" s="30" t="s">
        <v>395</v>
      </c>
      <c r="AP190" s="30" t="s">
        <v>281</v>
      </c>
      <c r="AQ190" s="30" t="s">
        <v>1211</v>
      </c>
      <c r="AR190" s="30"/>
      <c r="AS190" s="30"/>
      <c r="AT190" s="30"/>
      <c r="AU190" s="30"/>
      <c r="AV190" s="30"/>
      <c r="AW190" s="30"/>
      <c r="AX190" s="30"/>
      <c r="AY190" s="30"/>
      <c r="AZ190" s="30"/>
      <c r="BA190" s="31">
        <v>0.63888888888888895</v>
      </c>
      <c r="BB190" s="30" t="s">
        <v>1465</v>
      </c>
      <c r="BC190" s="31">
        <v>0.77083333333333337</v>
      </c>
      <c r="BD190" s="31">
        <v>0.79166666666666663</v>
      </c>
      <c r="BE190" s="30"/>
      <c r="BF190" s="30">
        <v>2</v>
      </c>
      <c r="BG190" s="30">
        <v>2</v>
      </c>
      <c r="BH190" s="30">
        <v>2</v>
      </c>
      <c r="BI190" s="30">
        <v>2</v>
      </c>
      <c r="BJ190" s="30">
        <v>2</v>
      </c>
      <c r="BK190" s="30">
        <v>2</v>
      </c>
      <c r="BL190" s="30">
        <v>2</v>
      </c>
      <c r="BM190" s="30">
        <v>2</v>
      </c>
      <c r="BN190" s="30">
        <v>2</v>
      </c>
      <c r="BO190" s="30">
        <v>2</v>
      </c>
      <c r="BP190" s="30">
        <v>2</v>
      </c>
      <c r="BQ190" s="30">
        <v>2</v>
      </c>
      <c r="BR190" s="30">
        <v>2</v>
      </c>
      <c r="BS190" s="30">
        <v>2</v>
      </c>
      <c r="BT190" s="30">
        <v>2</v>
      </c>
      <c r="BU190" s="30"/>
      <c r="BV190" s="30" t="s">
        <v>1465</v>
      </c>
      <c r="BW190" s="31">
        <v>0.77083333333333337</v>
      </c>
      <c r="BX190" s="31">
        <v>0.79513888888888884</v>
      </c>
      <c r="BY190" s="30"/>
      <c r="BZ190" s="30">
        <v>2</v>
      </c>
      <c r="CA190" s="30">
        <v>2</v>
      </c>
      <c r="CB190" s="30">
        <v>2</v>
      </c>
      <c r="CC190" s="30">
        <v>2</v>
      </c>
      <c r="CD190" s="30" t="s">
        <v>260</v>
      </c>
      <c r="CE190" s="30" t="s">
        <v>1466</v>
      </c>
      <c r="CF190" s="30">
        <v>15</v>
      </c>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row>
    <row r="191" spans="1:219" ht="12.75" customHeight="1" x14ac:dyDescent="0.25">
      <c r="A191" s="30">
        <v>35</v>
      </c>
      <c r="B191" s="31">
        <v>0.62638888888888888</v>
      </c>
      <c r="C191" s="30"/>
      <c r="D191" s="30" t="s">
        <v>211</v>
      </c>
      <c r="E191" s="30" t="s">
        <v>212</v>
      </c>
      <c r="F191" s="62">
        <v>43285</v>
      </c>
      <c r="G191" s="30" t="s">
        <v>245</v>
      </c>
      <c r="H191" s="30" t="s">
        <v>246</v>
      </c>
      <c r="I191" s="30" t="s">
        <v>247</v>
      </c>
      <c r="J191" s="30" t="s">
        <v>599</v>
      </c>
      <c r="K191" s="30" t="s">
        <v>1479</v>
      </c>
      <c r="L191" s="30" t="s">
        <v>250</v>
      </c>
      <c r="M191" s="32">
        <v>43285</v>
      </c>
      <c r="N191" s="32">
        <v>43286</v>
      </c>
      <c r="O191" s="30" t="s">
        <v>232</v>
      </c>
      <c r="P191" s="34" t="s">
        <v>1480</v>
      </c>
      <c r="Q191" s="30" t="s">
        <v>1481</v>
      </c>
      <c r="R191" s="30" t="s">
        <v>1482</v>
      </c>
      <c r="S191" s="30" t="s">
        <v>636</v>
      </c>
      <c r="T191" s="30">
        <v>9752114276</v>
      </c>
      <c r="U191" s="42" t="s">
        <v>1483</v>
      </c>
      <c r="V191" s="52" t="s">
        <v>221</v>
      </c>
      <c r="W191" s="52" t="s">
        <v>221</v>
      </c>
      <c r="X191" s="52" t="s">
        <v>221</v>
      </c>
      <c r="Y191" s="52" t="s">
        <v>221</v>
      </c>
      <c r="Z191" s="52" t="s">
        <v>221</v>
      </c>
      <c r="AA191" s="30" t="s">
        <v>1484</v>
      </c>
      <c r="AB191" s="30">
        <v>9231114375</v>
      </c>
      <c r="AC191" s="30" t="s">
        <v>1143</v>
      </c>
      <c r="AD191" s="30" t="s">
        <v>333</v>
      </c>
      <c r="AE191" s="30"/>
      <c r="AF191" s="30"/>
      <c r="AG191" s="30"/>
      <c r="AH191" s="30"/>
      <c r="AI191" s="30"/>
      <c r="AJ191" s="30"/>
      <c r="AK191" s="30"/>
      <c r="AL191" s="30"/>
      <c r="AM191" s="30"/>
      <c r="AN191" s="30" t="s">
        <v>432</v>
      </c>
      <c r="AO191" s="30" t="s">
        <v>433</v>
      </c>
      <c r="AP191" s="30" t="s">
        <v>434</v>
      </c>
      <c r="AQ191" s="30" t="s">
        <v>435</v>
      </c>
      <c r="AR191" s="30" t="s">
        <v>1391</v>
      </c>
      <c r="AS191" s="30"/>
      <c r="AT191" s="30"/>
      <c r="AU191" s="30"/>
      <c r="AV191" s="30"/>
      <c r="AW191" s="30"/>
      <c r="AX191" s="30"/>
      <c r="AY191" s="30"/>
      <c r="AZ191" s="30"/>
      <c r="BA191" s="31">
        <v>0.65625</v>
      </c>
      <c r="BB191" s="30" t="s">
        <v>755</v>
      </c>
      <c r="BC191" s="31">
        <v>0.59444444444444444</v>
      </c>
      <c r="BD191" s="31">
        <v>0.60277777777777775</v>
      </c>
      <c r="BE191" s="30"/>
      <c r="BF191" s="30">
        <v>2</v>
      </c>
      <c r="BG191" s="30">
        <v>2</v>
      </c>
      <c r="BH191" s="30">
        <v>2</v>
      </c>
      <c r="BI191" s="30">
        <v>2</v>
      </c>
      <c r="BJ191" s="30">
        <v>2</v>
      </c>
      <c r="BK191" s="30">
        <v>2</v>
      </c>
      <c r="BL191" s="30">
        <v>2</v>
      </c>
      <c r="BM191" s="30">
        <v>2</v>
      </c>
      <c r="BN191" s="30">
        <v>2</v>
      </c>
      <c r="BO191" s="30">
        <v>2</v>
      </c>
      <c r="BP191" s="30">
        <v>2</v>
      </c>
      <c r="BQ191" s="30">
        <v>2</v>
      </c>
      <c r="BR191" s="30">
        <v>2</v>
      </c>
      <c r="BS191" s="30">
        <v>2</v>
      </c>
      <c r="BT191" s="30">
        <v>2</v>
      </c>
      <c r="BU191" s="30"/>
      <c r="BV191" s="30" t="s">
        <v>1485</v>
      </c>
      <c r="BW191" s="31">
        <v>0.77083333333333337</v>
      </c>
      <c r="BX191" s="31">
        <v>0.79513888888888884</v>
      </c>
      <c r="BY191" s="30"/>
      <c r="BZ191" s="30">
        <v>2</v>
      </c>
      <c r="CA191" s="30">
        <v>2</v>
      </c>
      <c r="CB191" s="30">
        <v>2</v>
      </c>
      <c r="CC191" s="30">
        <v>2</v>
      </c>
      <c r="CD191" s="30" t="s">
        <v>260</v>
      </c>
      <c r="CE191" s="30" t="s">
        <v>1466</v>
      </c>
      <c r="CF191" s="30">
        <v>15</v>
      </c>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row>
    <row r="192" spans="1:219" ht="12.75" customHeight="1" x14ac:dyDescent="0.25">
      <c r="A192" s="30">
        <v>36</v>
      </c>
      <c r="B192" s="31">
        <v>0.62847222222222221</v>
      </c>
      <c r="C192" s="30"/>
      <c r="D192" s="30" t="s">
        <v>211</v>
      </c>
      <c r="E192" s="30" t="s">
        <v>212</v>
      </c>
      <c r="F192" s="62">
        <v>43285</v>
      </c>
      <c r="G192" s="30" t="s">
        <v>1202</v>
      </c>
      <c r="H192" s="30" t="s">
        <v>233</v>
      </c>
      <c r="I192" s="30" t="s">
        <v>271</v>
      </c>
      <c r="J192" s="30"/>
      <c r="K192" s="30"/>
      <c r="L192" s="30"/>
      <c r="M192" s="30"/>
      <c r="N192" s="30"/>
      <c r="O192" s="30"/>
      <c r="P192" s="34" t="s">
        <v>1486</v>
      </c>
      <c r="Q192" s="30" t="s">
        <v>1487</v>
      </c>
      <c r="R192" s="30" t="s">
        <v>1488</v>
      </c>
      <c r="S192" s="30" t="s">
        <v>1489</v>
      </c>
      <c r="T192" s="30">
        <v>9266464804</v>
      </c>
      <c r="U192" s="30" t="s">
        <v>1490</v>
      </c>
      <c r="V192" s="52" t="s">
        <v>221</v>
      </c>
      <c r="W192" s="52" t="s">
        <v>221</v>
      </c>
      <c r="X192" s="52" t="s">
        <v>221</v>
      </c>
      <c r="Y192" s="52" t="s">
        <v>221</v>
      </c>
      <c r="Z192" s="52" t="s">
        <v>221</v>
      </c>
      <c r="AA192" s="30" t="s">
        <v>1491</v>
      </c>
      <c r="AB192" s="30">
        <v>9279567600</v>
      </c>
      <c r="AC192" s="30" t="s">
        <v>1001</v>
      </c>
      <c r="AD192" s="30" t="s">
        <v>1219</v>
      </c>
      <c r="AE192" s="30" t="s">
        <v>1492</v>
      </c>
      <c r="AF192" s="30" t="s">
        <v>259</v>
      </c>
      <c r="AG192" s="30" t="s">
        <v>221</v>
      </c>
      <c r="AH192" s="30" t="s">
        <v>221</v>
      </c>
      <c r="AI192" s="30">
        <v>9</v>
      </c>
      <c r="AJ192" s="30" t="s">
        <v>227</v>
      </c>
      <c r="AK192" s="30">
        <v>1</v>
      </c>
      <c r="AL192" s="30">
        <v>3</v>
      </c>
      <c r="AM192" s="30">
        <v>6</v>
      </c>
      <c r="AN192" s="30" t="s">
        <v>432</v>
      </c>
      <c r="AO192" s="30" t="s">
        <v>433</v>
      </c>
      <c r="AP192" s="30" t="s">
        <v>434</v>
      </c>
      <c r="AQ192" s="30" t="s">
        <v>435</v>
      </c>
      <c r="AR192" s="30" t="s">
        <v>1391</v>
      </c>
      <c r="AS192" s="30"/>
      <c r="AT192" s="30"/>
      <c r="AU192" s="30"/>
      <c r="AV192" s="30"/>
      <c r="AW192" s="30"/>
      <c r="AX192" s="30"/>
      <c r="AY192" s="30"/>
      <c r="AZ192" s="30"/>
      <c r="BA192" s="31">
        <v>0.64652777777777781</v>
      </c>
      <c r="BB192" s="30" t="s">
        <v>1493</v>
      </c>
      <c r="BC192" s="31">
        <v>0.77083333333333337</v>
      </c>
      <c r="BD192" s="31">
        <v>0.79513888888888884</v>
      </c>
      <c r="BE192" s="30"/>
      <c r="BF192" s="30">
        <v>1</v>
      </c>
      <c r="BG192" s="30">
        <v>1</v>
      </c>
      <c r="BH192" s="30">
        <v>1</v>
      </c>
      <c r="BI192" s="30">
        <v>1</v>
      </c>
      <c r="BJ192" s="30">
        <v>1</v>
      </c>
      <c r="BK192" s="30">
        <v>1</v>
      </c>
      <c r="BL192" s="30">
        <v>1</v>
      </c>
      <c r="BM192" s="30">
        <v>1</v>
      </c>
      <c r="BN192" s="30">
        <v>1</v>
      </c>
      <c r="BO192" s="30">
        <v>1</v>
      </c>
      <c r="BP192" s="30">
        <v>1</v>
      </c>
      <c r="BQ192" s="30">
        <v>1</v>
      </c>
      <c r="BR192" s="30">
        <v>1</v>
      </c>
      <c r="BS192" s="30">
        <v>1</v>
      </c>
      <c r="BT192" s="30">
        <v>1</v>
      </c>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row>
    <row r="193" spans="1:219" ht="12.75" customHeight="1" x14ac:dyDescent="0.25">
      <c r="A193" s="30">
        <v>37</v>
      </c>
      <c r="B193" s="31">
        <v>0.63055555555555554</v>
      </c>
      <c r="C193" s="30"/>
      <c r="D193" s="30" t="s">
        <v>211</v>
      </c>
      <c r="E193" s="30" t="s">
        <v>212</v>
      </c>
      <c r="F193" s="62">
        <v>43285</v>
      </c>
      <c r="G193" s="30" t="s">
        <v>357</v>
      </c>
      <c r="H193" s="30" t="s">
        <v>358</v>
      </c>
      <c r="I193" s="30" t="s">
        <v>359</v>
      </c>
      <c r="J193" s="30" t="s">
        <v>306</v>
      </c>
      <c r="K193" s="30" t="s">
        <v>536</v>
      </c>
      <c r="L193" s="30" t="s">
        <v>250</v>
      </c>
      <c r="M193" s="30"/>
      <c r="N193" s="30"/>
      <c r="O193" s="30"/>
      <c r="P193" s="34" t="s">
        <v>1494</v>
      </c>
      <c r="Q193" s="30" t="s">
        <v>1319</v>
      </c>
      <c r="R193" s="30" t="s">
        <v>1495</v>
      </c>
      <c r="S193" s="30" t="s">
        <v>1496</v>
      </c>
      <c r="T193" s="30">
        <v>9353255481</v>
      </c>
      <c r="U193" s="30" t="s">
        <v>1497</v>
      </c>
      <c r="V193" s="52" t="s">
        <v>221</v>
      </c>
      <c r="W193" s="52" t="s">
        <v>221</v>
      </c>
      <c r="X193" s="52" t="s">
        <v>221</v>
      </c>
      <c r="Y193" s="52" t="s">
        <v>221</v>
      </c>
      <c r="Z193" s="52" t="s">
        <v>221</v>
      </c>
      <c r="AA193" s="30" t="s">
        <v>1498</v>
      </c>
      <c r="AB193" s="30">
        <v>9773320872</v>
      </c>
      <c r="AC193" s="30" t="s">
        <v>1143</v>
      </c>
      <c r="AD193" s="30" t="s">
        <v>1219</v>
      </c>
      <c r="AE193" s="30" t="s">
        <v>1102</v>
      </c>
      <c r="AF193" s="30" t="s">
        <v>226</v>
      </c>
      <c r="AG193" s="30" t="s">
        <v>226</v>
      </c>
      <c r="AH193" s="30" t="s">
        <v>221</v>
      </c>
      <c r="AI193" s="30">
        <f>12+12+7</f>
        <v>31</v>
      </c>
      <c r="AJ193" s="30" t="s">
        <v>227</v>
      </c>
      <c r="AK193" s="30">
        <v>1</v>
      </c>
      <c r="AL193" s="30">
        <v>31</v>
      </c>
      <c r="AM193" s="30">
        <v>0</v>
      </c>
      <c r="AN193" s="30" t="s">
        <v>432</v>
      </c>
      <c r="AO193" s="30" t="s">
        <v>433</v>
      </c>
      <c r="AP193" s="30" t="s">
        <v>434</v>
      </c>
      <c r="AQ193" s="30" t="s">
        <v>435</v>
      </c>
      <c r="AR193" s="30" t="s">
        <v>1391</v>
      </c>
      <c r="AS193" s="30"/>
      <c r="AT193" s="30"/>
      <c r="AU193" s="30"/>
      <c r="AV193" s="30"/>
      <c r="AW193" s="30"/>
      <c r="AX193" s="30"/>
      <c r="AY193" s="30"/>
      <c r="AZ193" s="30"/>
      <c r="BA193" s="31">
        <v>0.65486111111111112</v>
      </c>
      <c r="BB193" s="30" t="s">
        <v>755</v>
      </c>
      <c r="BC193" s="31">
        <v>0.56597222222222221</v>
      </c>
      <c r="BD193" s="31">
        <v>0.57500000000000007</v>
      </c>
      <c r="BE193" s="30"/>
      <c r="BF193" s="30">
        <v>2</v>
      </c>
      <c r="BG193" s="30">
        <v>2</v>
      </c>
      <c r="BH193" s="30">
        <v>2</v>
      </c>
      <c r="BI193" s="30">
        <v>2</v>
      </c>
      <c r="BJ193" s="30">
        <v>2</v>
      </c>
      <c r="BK193" s="30">
        <v>2</v>
      </c>
      <c r="BL193" s="30">
        <v>2</v>
      </c>
      <c r="BM193" s="30">
        <v>2</v>
      </c>
      <c r="BN193" s="30">
        <v>2</v>
      </c>
      <c r="BO193" s="30">
        <v>2</v>
      </c>
      <c r="BP193" s="30">
        <v>2</v>
      </c>
      <c r="BQ193" s="30">
        <v>2</v>
      </c>
      <c r="BR193" s="30">
        <v>2</v>
      </c>
      <c r="BS193" s="30">
        <v>2</v>
      </c>
      <c r="BT193" s="30">
        <v>2</v>
      </c>
      <c r="BU193" s="30"/>
      <c r="BV193" s="30" t="s">
        <v>244</v>
      </c>
      <c r="BW193" s="31">
        <v>0.4861111111111111</v>
      </c>
      <c r="BX193" s="31">
        <v>0.49583333333333335</v>
      </c>
      <c r="BY193" s="30"/>
      <c r="BZ193" s="30">
        <v>2</v>
      </c>
      <c r="CA193" s="30">
        <v>2</v>
      </c>
      <c r="CB193" s="30">
        <v>2</v>
      </c>
      <c r="CC193" s="30">
        <v>2</v>
      </c>
      <c r="CD193" s="30" t="s">
        <v>260</v>
      </c>
      <c r="CE193" s="30" t="s">
        <v>244</v>
      </c>
      <c r="CF193" s="30">
        <v>15</v>
      </c>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row>
    <row r="194" spans="1:219" ht="12.75" customHeight="1" x14ac:dyDescent="0.25">
      <c r="A194" s="30">
        <v>38</v>
      </c>
      <c r="B194" s="31">
        <v>0.6333333333333333</v>
      </c>
      <c r="C194" s="30"/>
      <c r="D194" s="30" t="s">
        <v>211</v>
      </c>
      <c r="E194" s="30" t="s">
        <v>212</v>
      </c>
      <c r="F194" s="62">
        <v>43285</v>
      </c>
      <c r="G194" s="30" t="s">
        <v>1202</v>
      </c>
      <c r="H194" s="30" t="s">
        <v>233</v>
      </c>
      <c r="I194" s="30" t="s">
        <v>271</v>
      </c>
      <c r="J194" s="30"/>
      <c r="K194" s="30"/>
      <c r="L194" s="30"/>
      <c r="M194" s="30"/>
      <c r="N194" s="30"/>
      <c r="O194" s="30"/>
      <c r="P194" s="34" t="s">
        <v>1486</v>
      </c>
      <c r="Q194" s="30" t="s">
        <v>1499</v>
      </c>
      <c r="R194" s="30" t="s">
        <v>1500</v>
      </c>
      <c r="S194" s="30" t="s">
        <v>1501</v>
      </c>
      <c r="T194" s="30">
        <v>9566086884</v>
      </c>
      <c r="U194" s="30" t="s">
        <v>1502</v>
      </c>
      <c r="V194" s="52" t="s">
        <v>221</v>
      </c>
      <c r="W194" s="52" t="s">
        <v>221</v>
      </c>
      <c r="X194" s="52" t="s">
        <v>221</v>
      </c>
      <c r="Y194" s="52" t="s">
        <v>221</v>
      </c>
      <c r="Z194" s="52" t="s">
        <v>221</v>
      </c>
      <c r="AA194" s="30" t="s">
        <v>1503</v>
      </c>
      <c r="AB194" s="30">
        <v>9497507204</v>
      </c>
      <c r="AC194" s="30" t="s">
        <v>314</v>
      </c>
      <c r="AD194" s="44" t="s">
        <v>1241</v>
      </c>
      <c r="AE194" s="30" t="s">
        <v>1504</v>
      </c>
      <c r="AF194" s="30" t="s">
        <v>221</v>
      </c>
      <c r="AG194" s="30" t="s">
        <v>221</v>
      </c>
      <c r="AH194" s="30" t="s">
        <v>221</v>
      </c>
      <c r="AI194" s="30">
        <v>12</v>
      </c>
      <c r="AJ194" s="30" t="s">
        <v>227</v>
      </c>
      <c r="AK194" s="30">
        <v>1</v>
      </c>
      <c r="AL194" s="30">
        <v>12</v>
      </c>
      <c r="AM194" s="30">
        <v>0</v>
      </c>
      <c r="AN194" s="30" t="s">
        <v>228</v>
      </c>
      <c r="AO194" s="30" t="s">
        <v>228</v>
      </c>
      <c r="AP194" s="30" t="s">
        <v>281</v>
      </c>
      <c r="AQ194" s="30" t="s">
        <v>282</v>
      </c>
      <c r="AR194" s="30"/>
      <c r="AS194" s="30"/>
      <c r="AT194" s="30"/>
      <c r="AU194" s="30"/>
      <c r="AV194" s="30"/>
      <c r="AW194" s="30"/>
      <c r="AX194" s="30"/>
      <c r="AY194" s="30"/>
      <c r="AZ194" s="30"/>
      <c r="BA194" s="31">
        <v>0.66111111111111109</v>
      </c>
      <c r="BB194" s="30" t="s">
        <v>1465</v>
      </c>
      <c r="BC194" s="31">
        <v>0.77083333333333337</v>
      </c>
      <c r="BD194" s="31">
        <v>0.79513888888888884</v>
      </c>
      <c r="BE194" s="30"/>
      <c r="BF194" s="30">
        <v>1</v>
      </c>
      <c r="BG194" s="30">
        <v>1</v>
      </c>
      <c r="BH194" s="30">
        <v>1</v>
      </c>
      <c r="BI194" s="30">
        <v>1</v>
      </c>
      <c r="BJ194" s="30">
        <v>1</v>
      </c>
      <c r="BK194" s="30">
        <v>1</v>
      </c>
      <c r="BL194" s="30">
        <v>1</v>
      </c>
      <c r="BM194" s="30">
        <v>1</v>
      </c>
      <c r="BN194" s="30">
        <v>1</v>
      </c>
      <c r="BO194" s="30">
        <v>1</v>
      </c>
      <c r="BP194" s="30">
        <v>1</v>
      </c>
      <c r="BQ194" s="30">
        <v>1</v>
      </c>
      <c r="BR194" s="30">
        <v>1</v>
      </c>
      <c r="BS194" s="30">
        <v>1</v>
      </c>
      <c r="BT194" s="30">
        <v>1</v>
      </c>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row>
    <row r="195" spans="1:219" ht="12.75" customHeight="1" x14ac:dyDescent="0.25">
      <c r="A195" s="30">
        <v>39</v>
      </c>
      <c r="B195" s="31">
        <v>0.63611111111111118</v>
      </c>
      <c r="C195" s="30"/>
      <c r="D195" s="30" t="s">
        <v>211</v>
      </c>
      <c r="E195" s="30" t="s">
        <v>212</v>
      </c>
      <c r="F195" s="62">
        <v>43285</v>
      </c>
      <c r="G195" s="30" t="s">
        <v>1202</v>
      </c>
      <c r="H195" s="30" t="s">
        <v>233</v>
      </c>
      <c r="I195" s="30" t="s">
        <v>316</v>
      </c>
      <c r="J195" s="30"/>
      <c r="K195" s="30"/>
      <c r="L195" s="30"/>
      <c r="M195" s="30"/>
      <c r="N195" s="30"/>
      <c r="O195" s="30"/>
      <c r="P195" s="34" t="s">
        <v>1505</v>
      </c>
      <c r="Q195" s="30" t="s">
        <v>1506</v>
      </c>
      <c r="R195" s="30" t="s">
        <v>1507</v>
      </c>
      <c r="S195" s="30" t="s">
        <v>1508</v>
      </c>
      <c r="T195" s="30">
        <v>9993329618</v>
      </c>
      <c r="U195" s="30" t="s">
        <v>1509</v>
      </c>
      <c r="V195" s="52" t="s">
        <v>221</v>
      </c>
      <c r="W195" s="52" t="s">
        <v>221</v>
      </c>
      <c r="X195" s="52" t="s">
        <v>221</v>
      </c>
      <c r="Y195" s="52" t="s">
        <v>221</v>
      </c>
      <c r="Z195" s="52" t="s">
        <v>221</v>
      </c>
      <c r="AA195" s="30" t="s">
        <v>1510</v>
      </c>
      <c r="AB195" s="30">
        <v>9063702317</v>
      </c>
      <c r="AC195" s="30" t="s">
        <v>314</v>
      </c>
      <c r="AD195" s="30" t="s">
        <v>552</v>
      </c>
      <c r="AE195" s="30" t="s">
        <v>1511</v>
      </c>
      <c r="AF195" s="30" t="s">
        <v>280</v>
      </c>
      <c r="AG195" s="30" t="s">
        <v>280</v>
      </c>
      <c r="AH195" s="30" t="s">
        <v>280</v>
      </c>
      <c r="AI195" s="30">
        <f>3+5</f>
        <v>8</v>
      </c>
      <c r="AJ195" s="30" t="s">
        <v>227</v>
      </c>
      <c r="AK195" s="30">
        <v>1</v>
      </c>
      <c r="AL195" s="30">
        <v>5</v>
      </c>
      <c r="AM195" s="30">
        <v>3</v>
      </c>
      <c r="AN195" s="30" t="s">
        <v>228</v>
      </c>
      <c r="AO195" s="30" t="s">
        <v>228</v>
      </c>
      <c r="AP195" s="30" t="s">
        <v>229</v>
      </c>
      <c r="AQ195" s="30" t="s">
        <v>229</v>
      </c>
      <c r="AR195" s="30"/>
      <c r="AS195" s="30" t="s">
        <v>1512</v>
      </c>
      <c r="AT195" s="30"/>
      <c r="AU195" s="30"/>
      <c r="AV195" s="30"/>
      <c r="AW195" s="30"/>
      <c r="AX195" s="30"/>
      <c r="AY195" s="30"/>
      <c r="AZ195" s="30"/>
      <c r="BA195" s="31">
        <v>0.6791666666666667</v>
      </c>
      <c r="BB195" s="30" t="s">
        <v>244</v>
      </c>
      <c r="BC195" s="31">
        <v>0.80902777777777779</v>
      </c>
      <c r="BD195" s="31">
        <v>0.81944444444444453</v>
      </c>
      <c r="BE195" s="30"/>
      <c r="BF195" s="30">
        <v>2</v>
      </c>
      <c r="BG195" s="30">
        <v>2</v>
      </c>
      <c r="BH195" s="30">
        <v>2</v>
      </c>
      <c r="BI195" s="30">
        <v>2</v>
      </c>
      <c r="BJ195" s="30">
        <v>2</v>
      </c>
      <c r="BK195" s="30">
        <v>2</v>
      </c>
      <c r="BL195" s="30">
        <v>2</v>
      </c>
      <c r="BM195" s="30">
        <v>2</v>
      </c>
      <c r="BN195" s="30">
        <v>2</v>
      </c>
      <c r="BO195" s="30">
        <v>2</v>
      </c>
      <c r="BP195" s="30">
        <v>2</v>
      </c>
      <c r="BQ195" s="30">
        <v>2</v>
      </c>
      <c r="BR195" s="30">
        <v>2</v>
      </c>
      <c r="BS195" s="30">
        <v>2</v>
      </c>
      <c r="BT195" s="30">
        <v>2</v>
      </c>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row>
    <row r="196" spans="1:219" ht="12.75" customHeight="1" x14ac:dyDescent="0.25">
      <c r="A196" s="30">
        <v>40</v>
      </c>
      <c r="B196" s="31">
        <v>0.6381944444444444</v>
      </c>
      <c r="C196" s="30"/>
      <c r="D196" s="30" t="s">
        <v>211</v>
      </c>
      <c r="E196" s="30" t="s">
        <v>212</v>
      </c>
      <c r="F196" s="62">
        <v>43285</v>
      </c>
      <c r="G196" s="30" t="s">
        <v>213</v>
      </c>
      <c r="H196" s="30" t="s">
        <v>233</v>
      </c>
      <c r="I196" s="30" t="s">
        <v>271</v>
      </c>
      <c r="J196" s="30"/>
      <c r="K196" s="30"/>
      <c r="L196" s="30"/>
      <c r="M196" s="30"/>
      <c r="N196" s="30"/>
      <c r="O196" s="30"/>
      <c r="P196" s="34" t="s">
        <v>1513</v>
      </c>
      <c r="Q196" s="30" t="s">
        <v>522</v>
      </c>
      <c r="R196" s="30" t="s">
        <v>1514</v>
      </c>
      <c r="S196" s="30" t="s">
        <v>932</v>
      </c>
      <c r="T196" s="30">
        <v>9456124775</v>
      </c>
      <c r="U196" s="30" t="s">
        <v>1515</v>
      </c>
      <c r="V196" s="52" t="s">
        <v>221</v>
      </c>
      <c r="W196" s="52" t="s">
        <v>221</v>
      </c>
      <c r="X196" s="52" t="s">
        <v>221</v>
      </c>
      <c r="Y196" s="52" t="s">
        <v>221</v>
      </c>
      <c r="Z196" s="52" t="s">
        <v>221</v>
      </c>
      <c r="AA196" s="30" t="s">
        <v>1516</v>
      </c>
      <c r="AB196" s="30">
        <v>9126567702</v>
      </c>
      <c r="AC196" s="30" t="s">
        <v>1303</v>
      </c>
      <c r="AD196" s="30" t="s">
        <v>1517</v>
      </c>
      <c r="AE196" s="30" t="s">
        <v>221</v>
      </c>
      <c r="AF196" s="30" t="s">
        <v>221</v>
      </c>
      <c r="AG196" s="30" t="s">
        <v>221</v>
      </c>
      <c r="AH196" s="30" t="s">
        <v>221</v>
      </c>
      <c r="AI196" s="30">
        <v>0</v>
      </c>
      <c r="AJ196" s="30" t="s">
        <v>446</v>
      </c>
      <c r="AK196" s="30">
        <v>0</v>
      </c>
      <c r="AL196" s="30">
        <v>0</v>
      </c>
      <c r="AM196" s="30">
        <v>0</v>
      </c>
      <c r="AN196" s="30" t="s">
        <v>228</v>
      </c>
      <c r="AO196" s="30" t="s">
        <v>228</v>
      </c>
      <c r="AP196" s="30" t="s">
        <v>281</v>
      </c>
      <c r="AQ196" s="30" t="s">
        <v>282</v>
      </c>
      <c r="AR196" s="30"/>
      <c r="AS196" s="30" t="s">
        <v>483</v>
      </c>
      <c r="AT196" s="30">
        <v>250959</v>
      </c>
      <c r="AU196" s="30" t="s">
        <v>1346</v>
      </c>
      <c r="AV196" s="30"/>
      <c r="AW196" s="30"/>
      <c r="AX196" s="30"/>
      <c r="AY196" s="30"/>
      <c r="AZ196" s="30"/>
      <c r="BA196" s="31">
        <v>0.67569444444444438</v>
      </c>
      <c r="BB196" s="30" t="s">
        <v>244</v>
      </c>
      <c r="BC196" s="31">
        <v>0.79166666666666663</v>
      </c>
      <c r="BD196" s="31">
        <v>0.80208333333333337</v>
      </c>
      <c r="BE196" s="30"/>
      <c r="BF196" s="30">
        <v>1</v>
      </c>
      <c r="BG196" s="30">
        <v>1</v>
      </c>
      <c r="BH196" s="30">
        <v>1</v>
      </c>
      <c r="BI196" s="30">
        <v>1</v>
      </c>
      <c r="BJ196" s="30">
        <v>1</v>
      </c>
      <c r="BK196" s="30">
        <v>1</v>
      </c>
      <c r="BL196" s="30">
        <v>1</v>
      </c>
      <c r="BM196" s="30">
        <v>1</v>
      </c>
      <c r="BN196" s="30">
        <v>1</v>
      </c>
      <c r="BO196" s="30">
        <v>1</v>
      </c>
      <c r="BP196" s="30">
        <v>1</v>
      </c>
      <c r="BQ196" s="30">
        <v>1</v>
      </c>
      <c r="BR196" s="30">
        <v>1</v>
      </c>
      <c r="BS196" s="30">
        <v>1</v>
      </c>
      <c r="BT196" s="30">
        <v>1</v>
      </c>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row>
    <row r="197" spans="1:219" ht="12.75" customHeight="1" x14ac:dyDescent="0.25">
      <c r="A197" s="30">
        <v>41</v>
      </c>
      <c r="B197" s="31">
        <v>0.64097222222222217</v>
      </c>
      <c r="C197" s="30"/>
      <c r="D197" s="30" t="s">
        <v>211</v>
      </c>
      <c r="E197" s="30" t="s">
        <v>212</v>
      </c>
      <c r="F197" s="62">
        <v>43285</v>
      </c>
      <c r="G197" s="30" t="s">
        <v>213</v>
      </c>
      <c r="H197" s="30" t="s">
        <v>233</v>
      </c>
      <c r="I197" s="30" t="s">
        <v>271</v>
      </c>
      <c r="J197" s="30"/>
      <c r="K197" s="30"/>
      <c r="L197" s="30"/>
      <c r="M197" s="30"/>
      <c r="N197" s="30"/>
      <c r="O197" s="30"/>
      <c r="P197" s="34" t="s">
        <v>1513</v>
      </c>
      <c r="Q197" s="30" t="s">
        <v>1518</v>
      </c>
      <c r="R197" s="30" t="s">
        <v>1519</v>
      </c>
      <c r="S197" s="30"/>
      <c r="T197" s="30">
        <v>9663359342</v>
      </c>
      <c r="U197" s="30" t="s">
        <v>1520</v>
      </c>
      <c r="V197" s="52" t="s">
        <v>221</v>
      </c>
      <c r="W197" s="52" t="s">
        <v>221</v>
      </c>
      <c r="X197" s="52" t="s">
        <v>221</v>
      </c>
      <c r="Y197" s="52" t="s">
        <v>221</v>
      </c>
      <c r="Z197" s="52" t="s">
        <v>221</v>
      </c>
      <c r="AA197" s="30" t="s">
        <v>1521</v>
      </c>
      <c r="AB197" s="30">
        <v>9162467107</v>
      </c>
      <c r="AC197" s="30" t="s">
        <v>1303</v>
      </c>
      <c r="AD197" s="30" t="s">
        <v>1517</v>
      </c>
      <c r="AE197" s="30" t="s">
        <v>221</v>
      </c>
      <c r="AF197" s="30" t="s">
        <v>221</v>
      </c>
      <c r="AG197" s="30" t="s">
        <v>221</v>
      </c>
      <c r="AH197" s="30" t="s">
        <v>221</v>
      </c>
      <c r="AI197" s="30">
        <v>0</v>
      </c>
      <c r="AJ197" s="30" t="s">
        <v>446</v>
      </c>
      <c r="AK197" s="30">
        <v>0</v>
      </c>
      <c r="AL197" s="30">
        <v>0</v>
      </c>
      <c r="AM197" s="30">
        <v>0</v>
      </c>
      <c r="AN197" s="30" t="s">
        <v>228</v>
      </c>
      <c r="AO197" s="30" t="s">
        <v>228</v>
      </c>
      <c r="AP197" s="30" t="s">
        <v>281</v>
      </c>
      <c r="AQ197" s="30" t="s">
        <v>282</v>
      </c>
      <c r="AR197" s="30"/>
      <c r="AS197" s="30" t="s">
        <v>483</v>
      </c>
      <c r="AT197" s="30">
        <v>250959</v>
      </c>
      <c r="AU197" s="30" t="s">
        <v>1346</v>
      </c>
      <c r="AV197" s="30"/>
      <c r="AW197" s="30"/>
      <c r="AX197" s="30"/>
      <c r="AY197" s="30"/>
      <c r="AZ197" s="30"/>
      <c r="BA197" s="31">
        <v>0.67569444444444438</v>
      </c>
      <c r="BB197" s="30" t="s">
        <v>244</v>
      </c>
      <c r="BC197" s="31">
        <v>0.79166666666666663</v>
      </c>
      <c r="BD197" s="31">
        <v>0.80208333333333337</v>
      </c>
      <c r="BE197" s="30"/>
      <c r="BF197" s="30">
        <v>1</v>
      </c>
      <c r="BG197" s="30">
        <v>1</v>
      </c>
      <c r="BH197" s="30">
        <v>1</v>
      </c>
      <c r="BI197" s="30">
        <v>1</v>
      </c>
      <c r="BJ197" s="30">
        <v>1</v>
      </c>
      <c r="BK197" s="30">
        <v>1</v>
      </c>
      <c r="BL197" s="30">
        <v>1</v>
      </c>
      <c r="BM197" s="30">
        <v>1</v>
      </c>
      <c r="BN197" s="30">
        <v>1</v>
      </c>
      <c r="BO197" s="30">
        <v>1</v>
      </c>
      <c r="BP197" s="30">
        <v>1</v>
      </c>
      <c r="BQ197" s="30">
        <v>1</v>
      </c>
      <c r="BR197" s="30">
        <v>1</v>
      </c>
      <c r="BS197" s="30">
        <v>1</v>
      </c>
      <c r="BT197" s="30">
        <v>1</v>
      </c>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row>
    <row r="198" spans="1:219" ht="12.75" customHeight="1" x14ac:dyDescent="0.25">
      <c r="A198" s="30">
        <v>42</v>
      </c>
      <c r="B198" s="31">
        <v>0.64374999999999993</v>
      </c>
      <c r="C198" s="30"/>
      <c r="D198" s="30" t="s">
        <v>211</v>
      </c>
      <c r="E198" s="30" t="s">
        <v>212</v>
      </c>
      <c r="F198" s="62">
        <v>43285</v>
      </c>
      <c r="G198" s="30" t="s">
        <v>1202</v>
      </c>
      <c r="H198" s="30" t="s">
        <v>233</v>
      </c>
      <c r="I198" s="30" t="s">
        <v>283</v>
      </c>
      <c r="J198" s="30"/>
      <c r="K198" s="30"/>
      <c r="L198" s="30"/>
      <c r="M198" s="30"/>
      <c r="N198" s="30"/>
      <c r="O198" s="30"/>
      <c r="P198" s="34" t="s">
        <v>1522</v>
      </c>
      <c r="Q198" s="30" t="s">
        <v>1518</v>
      </c>
      <c r="R198" s="30" t="s">
        <v>1523</v>
      </c>
      <c r="S198" s="30" t="s">
        <v>1524</v>
      </c>
      <c r="T198" s="30">
        <v>9564759553</v>
      </c>
      <c r="U198" s="30" t="s">
        <v>1525</v>
      </c>
      <c r="V198" s="52" t="s">
        <v>221</v>
      </c>
      <c r="W198" s="52" t="s">
        <v>221</v>
      </c>
      <c r="X198" s="52" t="s">
        <v>221</v>
      </c>
      <c r="Y198" s="52" t="s">
        <v>221</v>
      </c>
      <c r="Z198" s="52" t="s">
        <v>221</v>
      </c>
      <c r="AA198" s="30" t="s">
        <v>1526</v>
      </c>
      <c r="AB198" s="30">
        <v>9266984872</v>
      </c>
      <c r="AC198" s="30" t="s">
        <v>1303</v>
      </c>
      <c r="AD198" s="44" t="s">
        <v>1241</v>
      </c>
      <c r="AE198" s="30" t="s">
        <v>642</v>
      </c>
      <c r="AF198" s="30" t="s">
        <v>221</v>
      </c>
      <c r="AG198" s="30" t="s">
        <v>221</v>
      </c>
      <c r="AH198" s="30" t="s">
        <v>221</v>
      </c>
      <c r="AI198" s="30">
        <v>6</v>
      </c>
      <c r="AJ198" s="30" t="s">
        <v>227</v>
      </c>
      <c r="AK198" s="30">
        <v>1</v>
      </c>
      <c r="AL198" s="30">
        <v>6</v>
      </c>
      <c r="AM198" s="30">
        <v>0</v>
      </c>
      <c r="AN198" s="30" t="s">
        <v>228</v>
      </c>
      <c r="AO198" s="30" t="s">
        <v>228</v>
      </c>
      <c r="AP198" s="30" t="s">
        <v>229</v>
      </c>
      <c r="AQ198" s="30" t="s">
        <v>229</v>
      </c>
      <c r="AR198" s="30"/>
      <c r="AS198" s="30" t="s">
        <v>1527</v>
      </c>
      <c r="AT198" s="30">
        <v>210443</v>
      </c>
      <c r="AU198" s="30" t="s">
        <v>1346</v>
      </c>
      <c r="AV198" s="30"/>
      <c r="AW198" s="30"/>
      <c r="AX198" s="30"/>
      <c r="AY198" s="30"/>
      <c r="AZ198" s="30"/>
      <c r="BA198" s="31">
        <v>0.6875</v>
      </c>
      <c r="BB198" s="30" t="s">
        <v>244</v>
      </c>
      <c r="BC198" s="31">
        <v>0.81111111111111101</v>
      </c>
      <c r="BD198" s="31">
        <v>0.82638888888888884</v>
      </c>
      <c r="BE198" s="30"/>
      <c r="BF198" s="30">
        <v>2</v>
      </c>
      <c r="BG198" s="30">
        <v>2</v>
      </c>
      <c r="BH198" s="30">
        <v>2</v>
      </c>
      <c r="BI198" s="30">
        <v>2</v>
      </c>
      <c r="BJ198" s="30">
        <v>2</v>
      </c>
      <c r="BK198" s="30">
        <v>2</v>
      </c>
      <c r="BL198" s="30">
        <v>2</v>
      </c>
      <c r="BM198" s="30">
        <v>2</v>
      </c>
      <c r="BN198" s="30">
        <v>2</v>
      </c>
      <c r="BO198" s="30">
        <v>2</v>
      </c>
      <c r="BP198" s="30">
        <v>2</v>
      </c>
      <c r="BQ198" s="30">
        <v>2</v>
      </c>
      <c r="BR198" s="30">
        <v>2</v>
      </c>
      <c r="BS198" s="30">
        <v>2</v>
      </c>
      <c r="BT198" s="30">
        <v>2</v>
      </c>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row>
    <row r="199" spans="1:219" ht="12.75" customHeight="1" x14ac:dyDescent="0.25">
      <c r="A199" s="30">
        <v>43</v>
      </c>
      <c r="B199" s="31">
        <v>0.66180555555555554</v>
      </c>
      <c r="C199" s="30"/>
      <c r="D199" s="30" t="s">
        <v>211</v>
      </c>
      <c r="E199" s="30" t="s">
        <v>212</v>
      </c>
      <c r="F199" s="62">
        <v>43285</v>
      </c>
      <c r="G199" s="30" t="s">
        <v>1202</v>
      </c>
      <c r="H199" s="30" t="s">
        <v>233</v>
      </c>
      <c r="I199" s="30" t="s">
        <v>271</v>
      </c>
      <c r="J199" s="30"/>
      <c r="K199" s="30"/>
      <c r="L199" s="30"/>
      <c r="M199" s="30"/>
      <c r="N199" s="30"/>
      <c r="O199" s="30"/>
      <c r="P199" s="34" t="s">
        <v>1528</v>
      </c>
      <c r="Q199" s="30" t="s">
        <v>1529</v>
      </c>
      <c r="R199" s="30" t="s">
        <v>1530</v>
      </c>
      <c r="S199" s="30" t="s">
        <v>1531</v>
      </c>
      <c r="T199" s="30">
        <v>92770327093</v>
      </c>
      <c r="U199" s="30" t="s">
        <v>1532</v>
      </c>
      <c r="V199" s="52" t="s">
        <v>221</v>
      </c>
      <c r="W199" s="52" t="s">
        <v>221</v>
      </c>
      <c r="X199" s="52" t="s">
        <v>221</v>
      </c>
      <c r="Y199" s="52" t="s">
        <v>221</v>
      </c>
      <c r="Z199" s="52" t="s">
        <v>221</v>
      </c>
      <c r="AA199" s="30" t="s">
        <v>1533</v>
      </c>
      <c r="AB199" s="30">
        <v>9177214707</v>
      </c>
      <c r="AC199" s="30" t="s">
        <v>1303</v>
      </c>
      <c r="AD199" s="30" t="s">
        <v>224</v>
      </c>
      <c r="AE199" s="30" t="s">
        <v>221</v>
      </c>
      <c r="AF199" s="30" t="s">
        <v>221</v>
      </c>
      <c r="AG199" s="30" t="s">
        <v>221</v>
      </c>
      <c r="AH199" s="30" t="s">
        <v>221</v>
      </c>
      <c r="AI199" s="30">
        <v>0</v>
      </c>
      <c r="AJ199" s="30" t="s">
        <v>446</v>
      </c>
      <c r="AK199" s="30">
        <v>0</v>
      </c>
      <c r="AL199" s="30">
        <v>0</v>
      </c>
      <c r="AM199" s="30">
        <v>0</v>
      </c>
      <c r="AN199" s="30" t="s">
        <v>228</v>
      </c>
      <c r="AO199" s="30" t="s">
        <v>228</v>
      </c>
      <c r="AP199" s="30" t="s">
        <v>281</v>
      </c>
      <c r="AQ199" s="30" t="s">
        <v>282</v>
      </c>
      <c r="AR199" s="30"/>
      <c r="AS199" s="30"/>
      <c r="AT199" s="30"/>
      <c r="AU199" s="30"/>
      <c r="AV199" s="30"/>
      <c r="AW199" s="30"/>
      <c r="AX199" s="30"/>
      <c r="AY199" s="30"/>
      <c r="AZ199" s="30"/>
      <c r="BA199" s="31">
        <v>0.7104166666666667</v>
      </c>
      <c r="BB199" s="30" t="s">
        <v>244</v>
      </c>
      <c r="BC199" s="31">
        <v>0.81805555555555554</v>
      </c>
      <c r="BD199" s="31">
        <v>0.82638888888888884</v>
      </c>
      <c r="BE199" s="30"/>
      <c r="BF199" s="30">
        <v>1</v>
      </c>
      <c r="BG199" s="30">
        <v>1</v>
      </c>
      <c r="BH199" s="30">
        <v>1</v>
      </c>
      <c r="BI199" s="30">
        <v>1</v>
      </c>
      <c r="BJ199" s="30">
        <v>1</v>
      </c>
      <c r="BK199" s="30">
        <v>1</v>
      </c>
      <c r="BL199" s="30">
        <v>1</v>
      </c>
      <c r="BM199" s="30">
        <v>1</v>
      </c>
      <c r="BN199" s="30">
        <v>1</v>
      </c>
      <c r="BO199" s="30">
        <v>1</v>
      </c>
      <c r="BP199" s="30">
        <v>1</v>
      </c>
      <c r="BQ199" s="30">
        <v>1</v>
      </c>
      <c r="BR199" s="30">
        <v>1</v>
      </c>
      <c r="BS199" s="30">
        <v>1</v>
      </c>
      <c r="BT199" s="30">
        <v>1</v>
      </c>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row>
    <row r="200" spans="1:219" ht="12.75" customHeight="1" x14ac:dyDescent="0.25">
      <c r="A200" s="30">
        <v>44</v>
      </c>
      <c r="B200" s="31">
        <v>0.69930555555555562</v>
      </c>
      <c r="C200" s="30"/>
      <c r="D200" s="30" t="s">
        <v>211</v>
      </c>
      <c r="E200" s="30" t="s">
        <v>212</v>
      </c>
      <c r="F200" s="62">
        <v>43285</v>
      </c>
      <c r="G200" s="30" t="s">
        <v>1202</v>
      </c>
      <c r="H200" s="30" t="s">
        <v>233</v>
      </c>
      <c r="I200" s="30" t="s">
        <v>283</v>
      </c>
      <c r="J200" s="30"/>
      <c r="K200" s="30"/>
      <c r="L200" s="30"/>
      <c r="M200" s="30"/>
      <c r="N200" s="30"/>
      <c r="O200" s="30"/>
      <c r="P200" s="34" t="s">
        <v>1534</v>
      </c>
      <c r="Q200" s="30" t="s">
        <v>1535</v>
      </c>
      <c r="R200" s="30" t="s">
        <v>1536</v>
      </c>
      <c r="S200" s="30" t="s">
        <v>1537</v>
      </c>
      <c r="T200" s="30">
        <v>9283755817</v>
      </c>
      <c r="U200" s="30" t="s">
        <v>1538</v>
      </c>
      <c r="V200" s="52" t="s">
        <v>221</v>
      </c>
      <c r="W200" s="52" t="s">
        <v>221</v>
      </c>
      <c r="X200" s="52" t="s">
        <v>221</v>
      </c>
      <c r="Y200" s="52" t="s">
        <v>221</v>
      </c>
      <c r="Z200" s="52" t="s">
        <v>221</v>
      </c>
      <c r="AA200" s="30" t="s">
        <v>1539</v>
      </c>
      <c r="AB200" s="30">
        <v>9265030596</v>
      </c>
      <c r="AC200" s="30" t="s">
        <v>314</v>
      </c>
      <c r="AD200" s="30" t="s">
        <v>1241</v>
      </c>
      <c r="AE200" s="30" t="s">
        <v>1540</v>
      </c>
      <c r="AF200" s="30" t="s">
        <v>280</v>
      </c>
      <c r="AG200" s="30" t="s">
        <v>280</v>
      </c>
      <c r="AH200" s="30" t="s">
        <v>221</v>
      </c>
      <c r="AI200" s="30">
        <v>5</v>
      </c>
      <c r="AJ200" s="30" t="s">
        <v>227</v>
      </c>
      <c r="AK200" s="30">
        <v>1</v>
      </c>
      <c r="AL200" s="30">
        <v>5</v>
      </c>
      <c r="AM200" s="30">
        <v>0</v>
      </c>
      <c r="AN200" s="30" t="s">
        <v>228</v>
      </c>
      <c r="AO200" s="30" t="s">
        <v>228</v>
      </c>
      <c r="AP200" s="30" t="s">
        <v>229</v>
      </c>
      <c r="AQ200" s="30" t="s">
        <v>229</v>
      </c>
      <c r="AR200" s="30"/>
      <c r="AS200" s="30" t="s">
        <v>1541</v>
      </c>
      <c r="AT200" s="30">
        <v>250952</v>
      </c>
      <c r="AU200" s="30" t="s">
        <v>1346</v>
      </c>
      <c r="AV200" s="30"/>
      <c r="AW200" s="30"/>
      <c r="AX200" s="30"/>
      <c r="AY200" s="30"/>
      <c r="AZ200" s="30"/>
      <c r="BA200" s="31">
        <v>0.70833333333333337</v>
      </c>
      <c r="BB200" s="30" t="s">
        <v>244</v>
      </c>
      <c r="BC200" s="31">
        <v>0.8520833333333333</v>
      </c>
      <c r="BD200" s="31">
        <v>0.85972222222222217</v>
      </c>
      <c r="BE200" s="30"/>
      <c r="BF200" s="30">
        <v>1</v>
      </c>
      <c r="BG200" s="30">
        <v>1</v>
      </c>
      <c r="BH200" s="30">
        <v>1</v>
      </c>
      <c r="BI200" s="30">
        <v>1</v>
      </c>
      <c r="BJ200" s="30">
        <v>1</v>
      </c>
      <c r="BK200" s="30">
        <v>1</v>
      </c>
      <c r="BL200" s="30">
        <v>1</v>
      </c>
      <c r="BM200" s="30">
        <v>1</v>
      </c>
      <c r="BN200" s="30">
        <v>1</v>
      </c>
      <c r="BO200" s="30">
        <v>1</v>
      </c>
      <c r="BP200" s="30">
        <v>1</v>
      </c>
      <c r="BQ200" s="30">
        <v>1</v>
      </c>
      <c r="BR200" s="30">
        <v>1</v>
      </c>
      <c r="BS200" s="30">
        <v>1</v>
      </c>
      <c r="BT200" s="30">
        <v>1</v>
      </c>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row>
    <row r="201" spans="1:219" ht="12.75" customHeight="1" x14ac:dyDescent="0.25">
      <c r="A201" s="30">
        <v>45</v>
      </c>
      <c r="B201" s="31">
        <v>0.70347222222222217</v>
      </c>
      <c r="C201" s="30"/>
      <c r="D201" s="30" t="s">
        <v>211</v>
      </c>
      <c r="E201" s="30" t="s">
        <v>212</v>
      </c>
      <c r="F201" s="62">
        <v>43285</v>
      </c>
      <c r="G201" s="30" t="s">
        <v>1202</v>
      </c>
      <c r="H201" s="30"/>
      <c r="I201" s="30"/>
      <c r="J201" s="30"/>
      <c r="K201" s="30"/>
      <c r="L201" s="30"/>
      <c r="M201" s="30"/>
      <c r="N201" s="30"/>
      <c r="O201" s="30"/>
      <c r="P201" s="34"/>
      <c r="Q201" s="30" t="s">
        <v>1542</v>
      </c>
      <c r="R201" s="30" t="s">
        <v>1543</v>
      </c>
      <c r="S201" s="30" t="s">
        <v>1544</v>
      </c>
      <c r="T201" s="30">
        <v>9358978998</v>
      </c>
      <c r="U201" s="30" t="s">
        <v>1545</v>
      </c>
      <c r="V201" s="52" t="s">
        <v>221</v>
      </c>
      <c r="W201" s="52" t="s">
        <v>221</v>
      </c>
      <c r="X201" s="52" t="s">
        <v>221</v>
      </c>
      <c r="Y201" s="52" t="s">
        <v>221</v>
      </c>
      <c r="Z201" s="52" t="s">
        <v>221</v>
      </c>
      <c r="AA201" s="30" t="s">
        <v>1546</v>
      </c>
      <c r="AB201" s="30">
        <v>9269573174</v>
      </c>
      <c r="AC201" s="30" t="s">
        <v>1001</v>
      </c>
      <c r="AD201" s="30" t="s">
        <v>224</v>
      </c>
      <c r="AE201" s="30"/>
      <c r="AF201" s="30"/>
      <c r="AG201" s="30"/>
      <c r="AH201" s="30"/>
      <c r="AI201" s="30"/>
      <c r="AJ201" s="30"/>
      <c r="AK201" s="30"/>
      <c r="AL201" s="30"/>
      <c r="AM201" s="30"/>
      <c r="AN201" s="30" t="s">
        <v>432</v>
      </c>
      <c r="AO201" s="30" t="s">
        <v>433</v>
      </c>
      <c r="AP201" s="30" t="s">
        <v>434</v>
      </c>
      <c r="AQ201" s="30" t="s">
        <v>435</v>
      </c>
      <c r="AR201" s="30" t="s">
        <v>1547</v>
      </c>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row>
    <row r="202" spans="1:219" ht="12.75" customHeight="1" x14ac:dyDescent="0.25">
      <c r="A202" s="30">
        <v>46</v>
      </c>
      <c r="B202" s="31">
        <v>0.70486111111111116</v>
      </c>
      <c r="C202" s="30"/>
      <c r="D202" s="30" t="s">
        <v>211</v>
      </c>
      <c r="E202" s="30" t="s">
        <v>212</v>
      </c>
      <c r="F202" s="62">
        <v>43285</v>
      </c>
      <c r="G202" s="30" t="s">
        <v>1202</v>
      </c>
      <c r="H202" s="30" t="s">
        <v>233</v>
      </c>
      <c r="I202" s="30" t="s">
        <v>591</v>
      </c>
      <c r="J202" s="30"/>
      <c r="K202" s="30"/>
      <c r="L202" s="30"/>
      <c r="M202" s="30"/>
      <c r="N202" s="30"/>
      <c r="O202" s="30"/>
      <c r="P202" s="34" t="s">
        <v>1548</v>
      </c>
      <c r="Q202" s="30" t="s">
        <v>1549</v>
      </c>
      <c r="R202" s="30" t="s">
        <v>1550</v>
      </c>
      <c r="S202" s="30" t="s">
        <v>1551</v>
      </c>
      <c r="T202" s="30">
        <v>9068365502</v>
      </c>
      <c r="U202" s="30" t="s">
        <v>1552</v>
      </c>
      <c r="V202" s="52" t="s">
        <v>221</v>
      </c>
      <c r="W202" s="52" t="s">
        <v>221</v>
      </c>
      <c r="X202" s="52" t="s">
        <v>221</v>
      </c>
      <c r="Y202" s="52" t="s">
        <v>221</v>
      </c>
      <c r="Z202" s="52" t="s">
        <v>221</v>
      </c>
      <c r="AA202" s="30" t="s">
        <v>1553</v>
      </c>
      <c r="AB202" s="30">
        <v>9273219814</v>
      </c>
      <c r="AC202" s="30" t="s">
        <v>1001</v>
      </c>
      <c r="AD202" s="30" t="s">
        <v>1219</v>
      </c>
      <c r="AE202" s="30" t="s">
        <v>1554</v>
      </c>
      <c r="AF202" s="30" t="s">
        <v>259</v>
      </c>
      <c r="AG202" s="30" t="s">
        <v>221</v>
      </c>
      <c r="AH202" s="30" t="s">
        <v>221</v>
      </c>
      <c r="AI202" s="30">
        <v>6</v>
      </c>
      <c r="AJ202" s="30" t="s">
        <v>227</v>
      </c>
      <c r="AK202" s="30">
        <v>1</v>
      </c>
      <c r="AL202" s="30">
        <v>6</v>
      </c>
      <c r="AM202" s="30">
        <v>0</v>
      </c>
      <c r="AN202" s="30" t="s">
        <v>432</v>
      </c>
      <c r="AO202" s="30" t="s">
        <v>433</v>
      </c>
      <c r="AP202" s="30" t="s">
        <v>434</v>
      </c>
      <c r="AQ202" s="30" t="s">
        <v>435</v>
      </c>
      <c r="AR202" s="30" t="s">
        <v>1547</v>
      </c>
      <c r="AS202" s="30"/>
      <c r="AT202" s="30"/>
      <c r="AU202" s="30"/>
      <c r="AV202" s="30"/>
      <c r="AW202" s="30"/>
      <c r="AX202" s="30"/>
      <c r="AY202" s="30"/>
      <c r="AZ202" s="30"/>
      <c r="BA202" s="31">
        <v>0.72499999999999998</v>
      </c>
      <c r="BB202" s="30" t="s">
        <v>1555</v>
      </c>
      <c r="BC202" s="31">
        <v>0.70833333333333337</v>
      </c>
      <c r="BD202" s="31">
        <v>0.71875</v>
      </c>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row>
    <row r="203" spans="1:219" ht="12.75" customHeight="1" x14ac:dyDescent="0.25">
      <c r="A203" s="30">
        <v>47</v>
      </c>
      <c r="B203" s="31">
        <v>0.72361111111111109</v>
      </c>
      <c r="C203" s="30"/>
      <c r="D203" s="30" t="s">
        <v>211</v>
      </c>
      <c r="E203" s="30" t="s">
        <v>212</v>
      </c>
      <c r="F203" s="62">
        <v>43285</v>
      </c>
      <c r="G203" s="30" t="s">
        <v>425</v>
      </c>
      <c r="H203" s="30" t="s">
        <v>233</v>
      </c>
      <c r="I203" s="30" t="s">
        <v>591</v>
      </c>
      <c r="J203" s="30"/>
      <c r="K203" s="30"/>
      <c r="L203" s="30"/>
      <c r="M203" s="30"/>
      <c r="N203" s="30"/>
      <c r="O203" s="30"/>
      <c r="P203" s="34" t="s">
        <v>1556</v>
      </c>
      <c r="Q203" s="30" t="s">
        <v>1557</v>
      </c>
      <c r="R203" s="30" t="s">
        <v>1558</v>
      </c>
      <c r="S203" s="30" t="s">
        <v>1023</v>
      </c>
      <c r="T203" s="30">
        <v>9216373218</v>
      </c>
      <c r="U203" s="30" t="s">
        <v>1559</v>
      </c>
      <c r="V203" s="52" t="s">
        <v>221</v>
      </c>
      <c r="W203" s="52" t="s">
        <v>221</v>
      </c>
      <c r="X203" s="52" t="s">
        <v>221</v>
      </c>
      <c r="Y203" s="52" t="s">
        <v>221</v>
      </c>
      <c r="Z203" s="52" t="s">
        <v>221</v>
      </c>
      <c r="AA203" s="30" t="s">
        <v>1560</v>
      </c>
      <c r="AB203" s="30">
        <v>9093510217</v>
      </c>
      <c r="AC203" s="30" t="s">
        <v>1143</v>
      </c>
      <c r="AD203" s="30" t="s">
        <v>1219</v>
      </c>
      <c r="AE203" s="30" t="s">
        <v>1561</v>
      </c>
      <c r="AF203" s="30" t="s">
        <v>226</v>
      </c>
      <c r="AG203" s="30" t="s">
        <v>280</v>
      </c>
      <c r="AH203" s="30" t="s">
        <v>226</v>
      </c>
      <c r="AI203" s="30">
        <f>2+12+24</f>
        <v>38</v>
      </c>
      <c r="AJ203" s="30" t="s">
        <v>227</v>
      </c>
      <c r="AK203" s="30">
        <v>2</v>
      </c>
      <c r="AL203" s="30">
        <v>2</v>
      </c>
      <c r="AM203" s="30">
        <v>12</v>
      </c>
      <c r="AN203" s="30" t="s">
        <v>432</v>
      </c>
      <c r="AO203" s="30" t="s">
        <v>433</v>
      </c>
      <c r="AP203" s="30" t="s">
        <v>434</v>
      </c>
      <c r="AQ203" s="30" t="s">
        <v>435</v>
      </c>
      <c r="AR203" s="30" t="s">
        <v>1391</v>
      </c>
      <c r="AS203" s="30"/>
      <c r="AT203" s="30"/>
      <c r="AU203" s="30"/>
      <c r="AV203" s="30"/>
      <c r="AW203" s="30"/>
      <c r="AX203" s="30"/>
      <c r="AY203" s="30"/>
      <c r="AZ203" s="30"/>
      <c r="BA203" s="31">
        <v>0.72222222222222221</v>
      </c>
      <c r="BB203" s="30" t="s">
        <v>755</v>
      </c>
      <c r="BC203" s="31">
        <v>0.6430555555555556</v>
      </c>
      <c r="BD203" s="31">
        <v>0.65555555555555556</v>
      </c>
      <c r="BE203" s="30"/>
      <c r="BF203" s="30">
        <v>2</v>
      </c>
      <c r="BG203" s="30">
        <v>2</v>
      </c>
      <c r="BH203" s="30">
        <v>2</v>
      </c>
      <c r="BI203" s="30">
        <v>2</v>
      </c>
      <c r="BJ203" s="30">
        <v>2</v>
      </c>
      <c r="BK203" s="30">
        <v>2</v>
      </c>
      <c r="BL203" s="30">
        <v>2</v>
      </c>
      <c r="BM203" s="30">
        <v>2</v>
      </c>
      <c r="BN203" s="30">
        <v>2</v>
      </c>
      <c r="BO203" s="30">
        <v>2</v>
      </c>
      <c r="BP203" s="30">
        <v>2</v>
      </c>
      <c r="BQ203" s="30">
        <v>2</v>
      </c>
      <c r="BR203" s="30">
        <v>2</v>
      </c>
      <c r="BS203" s="30">
        <v>2</v>
      </c>
      <c r="BT203" s="30">
        <v>2</v>
      </c>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row>
    <row r="204" spans="1:219" ht="12.75" customHeight="1" x14ac:dyDescent="0.25">
      <c r="A204" s="30">
        <v>48</v>
      </c>
      <c r="B204" s="31">
        <v>0.7270833333333333</v>
      </c>
      <c r="C204" s="30"/>
      <c r="D204" s="30" t="s">
        <v>211</v>
      </c>
      <c r="E204" s="30" t="s">
        <v>212</v>
      </c>
      <c r="F204" s="62">
        <v>43285</v>
      </c>
      <c r="G204" s="30" t="s">
        <v>1202</v>
      </c>
      <c r="H204" s="30" t="s">
        <v>233</v>
      </c>
      <c r="I204" s="30" t="s">
        <v>520</v>
      </c>
      <c r="J204" s="30"/>
      <c r="K204" s="30"/>
      <c r="L204" s="30"/>
      <c r="M204" s="30"/>
      <c r="N204" s="30"/>
      <c r="O204" s="30"/>
      <c r="P204" s="34" t="s">
        <v>1562</v>
      </c>
      <c r="Q204" s="30" t="s">
        <v>1563</v>
      </c>
      <c r="R204" s="30" t="s">
        <v>1564</v>
      </c>
      <c r="S204" s="30" t="s">
        <v>1565</v>
      </c>
      <c r="T204" s="30">
        <v>9272735871</v>
      </c>
      <c r="U204" s="30" t="s">
        <v>1566</v>
      </c>
      <c r="V204" s="52" t="s">
        <v>221</v>
      </c>
      <c r="W204" s="52" t="s">
        <v>221</v>
      </c>
      <c r="X204" s="52" t="s">
        <v>221</v>
      </c>
      <c r="Y204" s="52" t="s">
        <v>221</v>
      </c>
      <c r="Z204" s="52" t="s">
        <v>221</v>
      </c>
      <c r="AA204" s="30" t="s">
        <v>1567</v>
      </c>
      <c r="AB204" s="30">
        <v>9360315146</v>
      </c>
      <c r="AC204" s="30" t="s">
        <v>1143</v>
      </c>
      <c r="AD204" s="30" t="s">
        <v>1219</v>
      </c>
      <c r="AE204" s="30" t="s">
        <v>1568</v>
      </c>
      <c r="AF204" s="30" t="s">
        <v>226</v>
      </c>
      <c r="AG204" s="30" t="s">
        <v>259</v>
      </c>
      <c r="AH204" s="30" t="s">
        <v>221</v>
      </c>
      <c r="AI204" s="30">
        <f>6+12+4</f>
        <v>22</v>
      </c>
      <c r="AJ204" s="30" t="s">
        <v>227</v>
      </c>
      <c r="AK204" s="30">
        <v>2</v>
      </c>
      <c r="AL204" s="30">
        <v>6</v>
      </c>
      <c r="AM204" s="30">
        <v>16</v>
      </c>
      <c r="AN204" s="30" t="s">
        <v>432</v>
      </c>
      <c r="AO204" s="30" t="s">
        <v>433</v>
      </c>
      <c r="AP204" s="30" t="s">
        <v>434</v>
      </c>
      <c r="AQ204" s="30" t="s">
        <v>435</v>
      </c>
      <c r="AR204" s="30" t="s">
        <v>1391</v>
      </c>
      <c r="AS204" s="30"/>
      <c r="AT204" s="30"/>
      <c r="AU204" s="30"/>
      <c r="AV204" s="30"/>
      <c r="AW204" s="30"/>
      <c r="AX204" s="30"/>
      <c r="AY204" s="30"/>
      <c r="AZ204" s="30"/>
      <c r="BA204" s="31">
        <v>0.71180555555555547</v>
      </c>
      <c r="BB204" s="30" t="s">
        <v>1569</v>
      </c>
      <c r="BC204" s="31">
        <v>0.65972222222222221</v>
      </c>
      <c r="BD204" s="31">
        <v>0.67222222222222217</v>
      </c>
      <c r="BE204" s="30"/>
      <c r="BF204" s="30">
        <v>2</v>
      </c>
      <c r="BG204" s="30">
        <v>2</v>
      </c>
      <c r="BH204" s="30">
        <v>2</v>
      </c>
      <c r="BI204" s="30">
        <v>2</v>
      </c>
      <c r="BJ204" s="30">
        <v>2</v>
      </c>
      <c r="BK204" s="30">
        <v>2</v>
      </c>
      <c r="BL204" s="30">
        <v>2</v>
      </c>
      <c r="BM204" s="30">
        <v>2</v>
      </c>
      <c r="BN204" s="30">
        <v>2</v>
      </c>
      <c r="BO204" s="30">
        <v>2</v>
      </c>
      <c r="BP204" s="30">
        <v>2</v>
      </c>
      <c r="BQ204" s="30">
        <v>2</v>
      </c>
      <c r="BR204" s="30">
        <v>2</v>
      </c>
      <c r="BS204" s="30">
        <v>2</v>
      </c>
      <c r="BT204" s="30">
        <v>2</v>
      </c>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row>
    <row r="205" spans="1:219" ht="12.75" customHeight="1" x14ac:dyDescent="0.25">
      <c r="A205" s="30">
        <v>49</v>
      </c>
      <c r="B205" s="31">
        <v>0.72916666666666663</v>
      </c>
      <c r="C205" s="30"/>
      <c r="D205" s="30" t="s">
        <v>211</v>
      </c>
      <c r="E205" s="30" t="s">
        <v>212</v>
      </c>
      <c r="F205" s="62">
        <v>43285</v>
      </c>
      <c r="G205" s="30" t="s">
        <v>357</v>
      </c>
      <c r="H205" s="30" t="s">
        <v>358</v>
      </c>
      <c r="I205" s="30" t="s">
        <v>1283</v>
      </c>
      <c r="J205" s="30" t="s">
        <v>306</v>
      </c>
      <c r="K205" s="30" t="s">
        <v>536</v>
      </c>
      <c r="L205" s="30" t="s">
        <v>250</v>
      </c>
      <c r="M205" s="30"/>
      <c r="N205" s="30"/>
      <c r="O205" s="30"/>
      <c r="P205" s="34" t="s">
        <v>1570</v>
      </c>
      <c r="Q205" s="30" t="s">
        <v>595</v>
      </c>
      <c r="R205" s="30" t="s">
        <v>1571</v>
      </c>
      <c r="S205" s="30" t="s">
        <v>886</v>
      </c>
      <c r="T205" s="30">
        <v>9973315454</v>
      </c>
      <c r="U205" s="30" t="s">
        <v>1572</v>
      </c>
      <c r="V205" s="52" t="s">
        <v>221</v>
      </c>
      <c r="W205" s="52" t="s">
        <v>221</v>
      </c>
      <c r="X205" s="52" t="s">
        <v>221</v>
      </c>
      <c r="Y205" s="52" t="s">
        <v>221</v>
      </c>
      <c r="Z205" s="52" t="s">
        <v>221</v>
      </c>
      <c r="AA205" s="30" t="s">
        <v>1573</v>
      </c>
      <c r="AB205" s="30">
        <v>9261192321</v>
      </c>
      <c r="AC205" s="30" t="s">
        <v>1143</v>
      </c>
      <c r="AD205" s="30" t="s">
        <v>1517</v>
      </c>
      <c r="AE205" s="30" t="s">
        <v>1574</v>
      </c>
      <c r="AF205" s="30" t="s">
        <v>226</v>
      </c>
      <c r="AG205" s="30" t="s">
        <v>226</v>
      </c>
      <c r="AH205" s="30" t="s">
        <v>226</v>
      </c>
      <c r="AI205" s="30">
        <f>17+6</f>
        <v>23</v>
      </c>
      <c r="AJ205" s="30" t="s">
        <v>227</v>
      </c>
      <c r="AK205" s="30">
        <v>1</v>
      </c>
      <c r="AL205" s="30">
        <v>6</v>
      </c>
      <c r="AM205" s="30">
        <v>17</v>
      </c>
      <c r="AN205" s="30" t="s">
        <v>228</v>
      </c>
      <c r="AO205" s="30" t="s">
        <v>228</v>
      </c>
      <c r="AP205" s="30" t="s">
        <v>229</v>
      </c>
      <c r="AQ205" s="30" t="s">
        <v>229</v>
      </c>
      <c r="AR205" s="30"/>
      <c r="AS205" s="30" t="s">
        <v>483</v>
      </c>
      <c r="AT205" s="30">
        <v>250959</v>
      </c>
      <c r="AU205" s="30" t="s">
        <v>1346</v>
      </c>
      <c r="AV205" s="30"/>
      <c r="AW205" s="30"/>
      <c r="AX205" s="30"/>
      <c r="AY205" s="30"/>
      <c r="AZ205" s="30"/>
      <c r="BA205" s="31">
        <v>0.76111111111111107</v>
      </c>
      <c r="BB205" s="30" t="s">
        <v>244</v>
      </c>
      <c r="BC205" s="31">
        <v>0.84583333333333333</v>
      </c>
      <c r="BD205" s="31">
        <v>0.85763888888888884</v>
      </c>
      <c r="BE205" s="30"/>
      <c r="BF205" s="30">
        <v>2</v>
      </c>
      <c r="BG205" s="30">
        <v>2</v>
      </c>
      <c r="BH205" s="30">
        <v>2</v>
      </c>
      <c r="BI205" s="30">
        <v>2</v>
      </c>
      <c r="BJ205" s="30">
        <v>2</v>
      </c>
      <c r="BK205" s="30">
        <v>2</v>
      </c>
      <c r="BL205" s="30">
        <v>2</v>
      </c>
      <c r="BM205" s="30">
        <v>2</v>
      </c>
      <c r="BN205" s="30">
        <v>2</v>
      </c>
      <c r="BO205" s="30">
        <v>2</v>
      </c>
      <c r="BP205" s="30">
        <v>2</v>
      </c>
      <c r="BQ205" s="30">
        <v>2</v>
      </c>
      <c r="BR205" s="30">
        <v>2</v>
      </c>
      <c r="BS205" s="30">
        <v>2</v>
      </c>
      <c r="BT205" s="30">
        <v>2</v>
      </c>
      <c r="BU205" s="30"/>
      <c r="BV205" s="30" t="s">
        <v>244</v>
      </c>
      <c r="BW205" s="31">
        <v>0.85763888888888884</v>
      </c>
      <c r="BX205" s="31">
        <v>0.86458333333333337</v>
      </c>
      <c r="BY205" s="30"/>
      <c r="BZ205" s="30">
        <v>2</v>
      </c>
      <c r="CA205" s="30">
        <v>2</v>
      </c>
      <c r="CB205" s="30">
        <v>2</v>
      </c>
      <c r="CC205" s="30">
        <v>2</v>
      </c>
      <c r="CD205" s="30" t="s">
        <v>260</v>
      </c>
      <c r="CE205" s="30" t="s">
        <v>244</v>
      </c>
      <c r="CF205" s="30">
        <v>15</v>
      </c>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row>
    <row r="206" spans="1:219" ht="12.75" customHeight="1" x14ac:dyDescent="0.25">
      <c r="A206" s="30">
        <v>50</v>
      </c>
      <c r="B206" s="31">
        <v>0.7319444444444444</v>
      </c>
      <c r="C206" s="30"/>
      <c r="D206" s="30" t="s">
        <v>211</v>
      </c>
      <c r="E206" s="30" t="s">
        <v>212</v>
      </c>
      <c r="F206" s="62">
        <v>43285</v>
      </c>
      <c r="G206" s="30" t="s">
        <v>245</v>
      </c>
      <c r="H206" s="30" t="s">
        <v>246</v>
      </c>
      <c r="I206" s="30" t="s">
        <v>247</v>
      </c>
      <c r="J206" s="30" t="s">
        <v>306</v>
      </c>
      <c r="K206" s="30" t="s">
        <v>536</v>
      </c>
      <c r="L206" s="30" t="s">
        <v>250</v>
      </c>
      <c r="M206" s="32">
        <v>43285</v>
      </c>
      <c r="N206" s="32">
        <v>43304</v>
      </c>
      <c r="O206" s="30" t="s">
        <v>232</v>
      </c>
      <c r="P206" s="34" t="s">
        <v>1575</v>
      </c>
      <c r="Q206" s="30" t="s">
        <v>886</v>
      </c>
      <c r="R206" s="30" t="s">
        <v>1576</v>
      </c>
      <c r="S206" s="30" t="s">
        <v>620</v>
      </c>
      <c r="T206" s="30">
        <v>9389464442</v>
      </c>
      <c r="U206" s="30" t="s">
        <v>1577</v>
      </c>
      <c r="V206" s="52" t="s">
        <v>221</v>
      </c>
      <c r="W206" s="52" t="s">
        <v>221</v>
      </c>
      <c r="X206" s="52" t="s">
        <v>221</v>
      </c>
      <c r="Y206" s="52" t="s">
        <v>221</v>
      </c>
      <c r="Z206" s="52" t="s">
        <v>221</v>
      </c>
      <c r="AA206" s="30" t="s">
        <v>1578</v>
      </c>
      <c r="AB206" s="30">
        <v>9203298053</v>
      </c>
      <c r="AC206" s="30" t="s">
        <v>1143</v>
      </c>
      <c r="AD206" s="30" t="s">
        <v>1219</v>
      </c>
      <c r="AE206" s="30"/>
      <c r="AF206" s="30"/>
      <c r="AG206" s="30"/>
      <c r="AH206" s="30"/>
      <c r="AI206" s="30"/>
      <c r="AJ206" s="30"/>
      <c r="AK206" s="30"/>
      <c r="AL206" s="30"/>
      <c r="AM206" s="30"/>
      <c r="AN206" s="30" t="s">
        <v>228</v>
      </c>
      <c r="AO206" s="30" t="s">
        <v>228</v>
      </c>
      <c r="AP206" s="30" t="s">
        <v>229</v>
      </c>
      <c r="AQ206" s="30" t="s">
        <v>229</v>
      </c>
      <c r="AR206" s="30"/>
      <c r="AS206" s="30" t="s">
        <v>483</v>
      </c>
      <c r="AT206" s="30">
        <v>250959</v>
      </c>
      <c r="AU206" s="30" t="s">
        <v>1346</v>
      </c>
      <c r="AV206" s="30"/>
      <c r="AW206" s="30"/>
      <c r="AX206" s="30"/>
      <c r="AY206" s="30"/>
      <c r="AZ206" s="30"/>
      <c r="BA206" s="31">
        <v>0.76180555555555562</v>
      </c>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row>
    <row r="207" spans="1:219" ht="12.75" customHeight="1" x14ac:dyDescent="0.25">
      <c r="A207" s="30">
        <v>51</v>
      </c>
      <c r="B207" s="31">
        <v>0.73402777777777783</v>
      </c>
      <c r="C207" s="30"/>
      <c r="D207" s="30" t="s">
        <v>211</v>
      </c>
      <c r="E207" s="30" t="s">
        <v>212</v>
      </c>
      <c r="F207" s="62">
        <v>43285</v>
      </c>
      <c r="G207" s="30" t="s">
        <v>357</v>
      </c>
      <c r="H207" s="30" t="s">
        <v>358</v>
      </c>
      <c r="I207" s="30" t="s">
        <v>1283</v>
      </c>
      <c r="J207" s="30" t="s">
        <v>599</v>
      </c>
      <c r="K207" s="30" t="s">
        <v>249</v>
      </c>
      <c r="L207" s="30" t="s">
        <v>250</v>
      </c>
      <c r="M207" s="30"/>
      <c r="N207" s="30"/>
      <c r="O207" s="30"/>
      <c r="P207" s="34" t="s">
        <v>1579</v>
      </c>
      <c r="Q207" s="30" t="s">
        <v>1580</v>
      </c>
      <c r="R207" s="30" t="s">
        <v>1581</v>
      </c>
      <c r="S207" s="30" t="s">
        <v>1582</v>
      </c>
      <c r="T207" s="30">
        <v>9272047253</v>
      </c>
      <c r="U207" s="30" t="s">
        <v>1583</v>
      </c>
      <c r="V207" s="52" t="s">
        <v>221</v>
      </c>
      <c r="W207" s="52" t="s">
        <v>221</v>
      </c>
      <c r="X207" s="52" t="s">
        <v>221</v>
      </c>
      <c r="Y207" s="52" t="s">
        <v>221</v>
      </c>
      <c r="Z207" s="52" t="s">
        <v>221</v>
      </c>
      <c r="AA207" s="30" t="s">
        <v>1584</v>
      </c>
      <c r="AB207" s="30">
        <v>9161322296</v>
      </c>
      <c r="AC207" s="30" t="s">
        <v>1143</v>
      </c>
      <c r="AD207" s="30" t="s">
        <v>333</v>
      </c>
      <c r="AE207" s="30" t="s">
        <v>1585</v>
      </c>
      <c r="AF207" s="30" t="s">
        <v>226</v>
      </c>
      <c r="AG207" s="30" t="s">
        <v>280</v>
      </c>
      <c r="AH207" s="30" t="s">
        <v>221</v>
      </c>
      <c r="AI207" s="30">
        <f>24+4</f>
        <v>28</v>
      </c>
      <c r="AJ207" s="30" t="s">
        <v>227</v>
      </c>
      <c r="AK207" s="30">
        <v>1</v>
      </c>
      <c r="AL207" s="30">
        <v>4</v>
      </c>
      <c r="AM207" s="30">
        <v>24</v>
      </c>
      <c r="AN207" s="30" t="s">
        <v>432</v>
      </c>
      <c r="AO207" s="30" t="s">
        <v>433</v>
      </c>
      <c r="AP207" s="30" t="s">
        <v>434</v>
      </c>
      <c r="AQ207" s="30" t="s">
        <v>435</v>
      </c>
      <c r="AR207" s="30" t="s">
        <v>1547</v>
      </c>
      <c r="AS207" s="30"/>
      <c r="AT207" s="30"/>
      <c r="AU207" s="30"/>
      <c r="AV207" s="30"/>
      <c r="AW207" s="30"/>
      <c r="AX207" s="30"/>
      <c r="AY207" s="30"/>
      <c r="AZ207" s="30"/>
      <c r="BA207" s="31">
        <v>0.76250000000000007</v>
      </c>
      <c r="BB207" s="30" t="s">
        <v>1555</v>
      </c>
      <c r="BC207" s="31">
        <v>0.69791666666666663</v>
      </c>
      <c r="BD207" s="31">
        <v>0.71180555555555547</v>
      </c>
      <c r="BE207" s="30"/>
      <c r="BF207" s="30">
        <v>2</v>
      </c>
      <c r="BG207" s="30">
        <v>2</v>
      </c>
      <c r="BH207" s="30">
        <v>2</v>
      </c>
      <c r="BI207" s="30">
        <v>2</v>
      </c>
      <c r="BJ207" s="30">
        <v>2</v>
      </c>
      <c r="BK207" s="30">
        <v>2</v>
      </c>
      <c r="BL207" s="30">
        <v>2</v>
      </c>
      <c r="BM207" s="30">
        <v>2</v>
      </c>
      <c r="BN207" s="30">
        <v>2</v>
      </c>
      <c r="BO207" s="30">
        <v>2</v>
      </c>
      <c r="BP207" s="30">
        <v>2</v>
      </c>
      <c r="BQ207" s="30">
        <v>2</v>
      </c>
      <c r="BR207" s="30">
        <v>2</v>
      </c>
      <c r="BS207" s="30">
        <v>2</v>
      </c>
      <c r="BT207" s="30">
        <v>2</v>
      </c>
      <c r="BU207" s="30"/>
      <c r="BV207" s="30" t="s">
        <v>492</v>
      </c>
      <c r="BW207" s="31">
        <v>0.81944444444444453</v>
      </c>
      <c r="BX207" s="31">
        <v>0.83333333333333337</v>
      </c>
      <c r="BY207" s="30"/>
      <c r="BZ207" s="30">
        <v>2</v>
      </c>
      <c r="CA207" s="30">
        <v>2</v>
      </c>
      <c r="CB207" s="30">
        <v>2</v>
      </c>
      <c r="CC207" s="30">
        <v>2</v>
      </c>
      <c r="CD207" s="30" t="s">
        <v>260</v>
      </c>
      <c r="CE207" s="30" t="s">
        <v>492</v>
      </c>
      <c r="CF207" s="30">
        <v>15</v>
      </c>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row>
    <row r="208" spans="1:219" ht="12.75" customHeight="1" x14ac:dyDescent="0.25">
      <c r="A208" s="30">
        <v>52</v>
      </c>
      <c r="B208" s="31">
        <v>0.7729166666666667</v>
      </c>
      <c r="C208" s="30"/>
      <c r="D208" s="30" t="s">
        <v>211</v>
      </c>
      <c r="E208" s="30" t="s">
        <v>212</v>
      </c>
      <c r="F208" s="62">
        <v>43285</v>
      </c>
      <c r="G208" s="30" t="s">
        <v>245</v>
      </c>
      <c r="H208" s="30" t="s">
        <v>246</v>
      </c>
      <c r="I208" s="30" t="s">
        <v>247</v>
      </c>
      <c r="J208" s="30" t="s">
        <v>599</v>
      </c>
      <c r="K208" s="30" t="s">
        <v>1458</v>
      </c>
      <c r="L208" s="30" t="s">
        <v>250</v>
      </c>
      <c r="M208" s="32">
        <v>43285</v>
      </c>
      <c r="N208" s="30" t="s">
        <v>251</v>
      </c>
      <c r="O208" s="30" t="s">
        <v>232</v>
      </c>
      <c r="P208" s="34" t="s">
        <v>1586</v>
      </c>
      <c r="Q208" s="30" t="s">
        <v>1587</v>
      </c>
      <c r="R208" s="30" t="s">
        <v>1588</v>
      </c>
      <c r="S208" s="30" t="s">
        <v>1589</v>
      </c>
      <c r="T208" s="30">
        <v>9218175758</v>
      </c>
      <c r="U208" s="30" t="s">
        <v>1590</v>
      </c>
      <c r="V208" s="52" t="s">
        <v>221</v>
      </c>
      <c r="W208" s="52" t="s">
        <v>221</v>
      </c>
      <c r="X208" s="52" t="s">
        <v>221</v>
      </c>
      <c r="Y208" s="52" t="s">
        <v>221</v>
      </c>
      <c r="Z208" s="52" t="s">
        <v>221</v>
      </c>
      <c r="AA208" s="30" t="s">
        <v>1591</v>
      </c>
      <c r="AB208" s="30">
        <v>9213660058</v>
      </c>
      <c r="AC208" s="30" t="s">
        <v>223</v>
      </c>
      <c r="AD208" s="30" t="s">
        <v>224</v>
      </c>
      <c r="AE208" s="30" t="s">
        <v>1032</v>
      </c>
      <c r="AF208" s="30" t="s">
        <v>226</v>
      </c>
      <c r="AG208" s="30" t="s">
        <v>226</v>
      </c>
      <c r="AH208" s="30" t="s">
        <v>226</v>
      </c>
      <c r="AI208" s="30">
        <v>18</v>
      </c>
      <c r="AJ208" s="30" t="s">
        <v>227</v>
      </c>
      <c r="AK208" s="30">
        <v>1</v>
      </c>
      <c r="AL208" s="30">
        <v>18</v>
      </c>
      <c r="AM208" s="30">
        <v>0</v>
      </c>
      <c r="AN208" s="30" t="s">
        <v>432</v>
      </c>
      <c r="AO208" s="30" t="s">
        <v>433</v>
      </c>
      <c r="AP208" s="30" t="s">
        <v>229</v>
      </c>
      <c r="AQ208" s="30" t="s">
        <v>229</v>
      </c>
      <c r="AR208" s="30"/>
      <c r="AS208" s="30" t="s">
        <v>1422</v>
      </c>
      <c r="AT208" s="30">
        <v>210159</v>
      </c>
      <c r="AU208" s="30" t="s">
        <v>1346</v>
      </c>
      <c r="AV208" s="30"/>
      <c r="AW208" s="30"/>
      <c r="AX208" s="30"/>
      <c r="AY208" s="30"/>
      <c r="AZ208" s="30"/>
      <c r="BA208" s="31">
        <v>0.57638888888888895</v>
      </c>
      <c r="BB208" s="30" t="s">
        <v>755</v>
      </c>
      <c r="BC208" s="31">
        <v>0.89236111111111116</v>
      </c>
      <c r="BD208" s="31">
        <v>0.89930555555555547</v>
      </c>
      <c r="BE208" s="30"/>
      <c r="BF208" s="30">
        <v>2</v>
      </c>
      <c r="BG208" s="30">
        <v>2</v>
      </c>
      <c r="BH208" s="30">
        <v>2</v>
      </c>
      <c r="BI208" s="30">
        <v>2</v>
      </c>
      <c r="BJ208" s="30">
        <v>2</v>
      </c>
      <c r="BK208" s="30">
        <v>2</v>
      </c>
      <c r="BL208" s="30">
        <v>2</v>
      </c>
      <c r="BM208" s="30">
        <v>2</v>
      </c>
      <c r="BN208" s="30">
        <v>2</v>
      </c>
      <c r="BO208" s="30">
        <v>2</v>
      </c>
      <c r="BP208" s="30">
        <v>2</v>
      </c>
      <c r="BQ208" s="30">
        <v>2</v>
      </c>
      <c r="BR208" s="30">
        <v>2</v>
      </c>
      <c r="BS208" s="30">
        <v>2</v>
      </c>
      <c r="BT208" s="30">
        <v>2</v>
      </c>
      <c r="BU208" s="30"/>
      <c r="BV208" s="30" t="s">
        <v>270</v>
      </c>
      <c r="BW208" s="31">
        <v>0.89236111111111116</v>
      </c>
      <c r="BX208" s="31">
        <v>0.89930555555555547</v>
      </c>
      <c r="BY208" s="30"/>
      <c r="BZ208" s="30">
        <v>2</v>
      </c>
      <c r="CA208" s="30">
        <v>2</v>
      </c>
      <c r="CB208" s="30">
        <v>2</v>
      </c>
      <c r="CC208" s="30">
        <v>2</v>
      </c>
      <c r="CD208" s="30" t="s">
        <v>260</v>
      </c>
      <c r="CE208" s="30" t="s">
        <v>270</v>
      </c>
      <c r="CF208" s="30">
        <v>15</v>
      </c>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row>
    <row r="209" spans="1:219" ht="12.75" customHeight="1" x14ac:dyDescent="0.25">
      <c r="A209" s="30">
        <v>53</v>
      </c>
      <c r="B209" s="31">
        <v>0.77847222222222223</v>
      </c>
      <c r="C209" s="30"/>
      <c r="D209" s="30" t="s">
        <v>211</v>
      </c>
      <c r="E209" s="30" t="s">
        <v>212</v>
      </c>
      <c r="F209" s="62">
        <v>43285</v>
      </c>
      <c r="G209" s="30" t="s">
        <v>245</v>
      </c>
      <c r="H209" s="30" t="s">
        <v>246</v>
      </c>
      <c r="I209" s="30" t="s">
        <v>247</v>
      </c>
      <c r="J209" s="30" t="s">
        <v>599</v>
      </c>
      <c r="K209" s="30" t="s">
        <v>1458</v>
      </c>
      <c r="L209" s="30" t="s">
        <v>250</v>
      </c>
      <c r="M209" s="32">
        <v>43285</v>
      </c>
      <c r="N209" s="30" t="s">
        <v>251</v>
      </c>
      <c r="O209" s="30" t="s">
        <v>232</v>
      </c>
      <c r="P209" s="34" t="s">
        <v>1592</v>
      </c>
      <c r="Q209" s="30" t="s">
        <v>1593</v>
      </c>
      <c r="R209" s="30" t="s">
        <v>1594</v>
      </c>
      <c r="S209" s="30" t="s">
        <v>478</v>
      </c>
      <c r="T209" s="30">
        <v>9755043700</v>
      </c>
      <c r="U209" s="30" t="s">
        <v>1595</v>
      </c>
      <c r="V209" s="52" t="s">
        <v>221</v>
      </c>
      <c r="W209" s="52" t="s">
        <v>221</v>
      </c>
      <c r="X209" s="52" t="s">
        <v>221</v>
      </c>
      <c r="Y209" s="52" t="s">
        <v>221</v>
      </c>
      <c r="Z209" s="52" t="s">
        <v>221</v>
      </c>
      <c r="AA209" s="30" t="s">
        <v>1596</v>
      </c>
      <c r="AB209" s="30">
        <v>9168975180</v>
      </c>
      <c r="AC209" s="30" t="s">
        <v>223</v>
      </c>
      <c r="AD209" s="30" t="s">
        <v>241</v>
      </c>
      <c r="AE209" s="30" t="s">
        <v>1032</v>
      </c>
      <c r="AF209" s="30" t="s">
        <v>226</v>
      </c>
      <c r="AG209" s="30" t="s">
        <v>226</v>
      </c>
      <c r="AH209" s="30" t="s">
        <v>226</v>
      </c>
      <c r="AI209" s="30">
        <v>18</v>
      </c>
      <c r="AJ209" s="30" t="s">
        <v>227</v>
      </c>
      <c r="AK209" s="30">
        <v>1</v>
      </c>
      <c r="AL209" s="30">
        <v>18</v>
      </c>
      <c r="AM209" s="30">
        <v>0</v>
      </c>
      <c r="AN209" s="30" t="s">
        <v>432</v>
      </c>
      <c r="AO209" s="30" t="s">
        <v>432</v>
      </c>
      <c r="AP209" s="30" t="s">
        <v>434</v>
      </c>
      <c r="AQ209" s="30" t="s">
        <v>435</v>
      </c>
      <c r="AR209" s="30" t="s">
        <v>1391</v>
      </c>
      <c r="AS209" s="30"/>
      <c r="AT209" s="30"/>
      <c r="AU209" s="30"/>
      <c r="AV209" s="30"/>
      <c r="AW209" s="30"/>
      <c r="AX209" s="30"/>
      <c r="AY209" s="30"/>
      <c r="AZ209" s="30"/>
      <c r="BA209" s="30"/>
      <c r="BB209" s="30" t="s">
        <v>755</v>
      </c>
      <c r="BC209" s="31">
        <v>0.89930555555555547</v>
      </c>
      <c r="BD209" s="31">
        <v>0.90625</v>
      </c>
      <c r="BE209" s="30"/>
      <c r="BF209" s="30">
        <v>2</v>
      </c>
      <c r="BG209" s="30">
        <v>2</v>
      </c>
      <c r="BH209" s="30">
        <v>2</v>
      </c>
      <c r="BI209" s="30">
        <v>2</v>
      </c>
      <c r="BJ209" s="30">
        <v>2</v>
      </c>
      <c r="BK209" s="30">
        <v>2</v>
      </c>
      <c r="BL209" s="30">
        <v>2</v>
      </c>
      <c r="BM209" s="30">
        <v>2</v>
      </c>
      <c r="BN209" s="30">
        <v>2</v>
      </c>
      <c r="BO209" s="30">
        <v>2</v>
      </c>
      <c r="BP209" s="30">
        <v>2</v>
      </c>
      <c r="BQ209" s="30">
        <v>2</v>
      </c>
      <c r="BR209" s="30">
        <v>2</v>
      </c>
      <c r="BS209" s="30">
        <v>2</v>
      </c>
      <c r="BT209" s="30">
        <v>2</v>
      </c>
      <c r="BU209" s="30"/>
      <c r="BV209" s="30" t="s">
        <v>270</v>
      </c>
      <c r="BW209" s="31">
        <v>0.89930555555555547</v>
      </c>
      <c r="BX209" s="31">
        <v>0.90625</v>
      </c>
      <c r="BY209" s="30"/>
      <c r="BZ209" s="30">
        <v>2</v>
      </c>
      <c r="CA209" s="30">
        <v>2</v>
      </c>
      <c r="CB209" s="30">
        <v>2</v>
      </c>
      <c r="CC209" s="30">
        <v>2</v>
      </c>
      <c r="CD209" s="30" t="s">
        <v>260</v>
      </c>
      <c r="CE209" s="30" t="s">
        <v>270</v>
      </c>
      <c r="CF209" s="30">
        <v>15</v>
      </c>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row>
    <row r="210" spans="1:219" ht="12.75" customHeight="1" x14ac:dyDescent="0.25">
      <c r="A210" s="30">
        <v>54</v>
      </c>
      <c r="B210" s="31">
        <v>0.77847222222222223</v>
      </c>
      <c r="C210" s="30"/>
      <c r="D210" s="30" t="s">
        <v>211</v>
      </c>
      <c r="E210" s="30" t="s">
        <v>212</v>
      </c>
      <c r="F210" s="62">
        <v>43285</v>
      </c>
      <c r="G210" s="30" t="s">
        <v>357</v>
      </c>
      <c r="H210" s="30" t="s">
        <v>358</v>
      </c>
      <c r="I210" s="30" t="s">
        <v>1283</v>
      </c>
      <c r="J210" s="30" t="s">
        <v>248</v>
      </c>
      <c r="K210" s="30" t="s">
        <v>1458</v>
      </c>
      <c r="L210" s="30" t="s">
        <v>250</v>
      </c>
      <c r="M210" s="30"/>
      <c r="N210" s="30"/>
      <c r="O210" s="30"/>
      <c r="P210" s="34" t="s">
        <v>1597</v>
      </c>
      <c r="Q210" s="30" t="s">
        <v>1598</v>
      </c>
      <c r="R210" s="30" t="s">
        <v>1599</v>
      </c>
      <c r="S210" s="30" t="s">
        <v>1600</v>
      </c>
      <c r="T210" s="30">
        <v>9384351269</v>
      </c>
      <c r="U210" s="30" t="s">
        <v>1601</v>
      </c>
      <c r="V210" s="52" t="s">
        <v>221</v>
      </c>
      <c r="W210" s="52" t="s">
        <v>221</v>
      </c>
      <c r="X210" s="52" t="s">
        <v>221</v>
      </c>
      <c r="Y210" s="52" t="s">
        <v>221</v>
      </c>
      <c r="Z210" s="52" t="s">
        <v>221</v>
      </c>
      <c r="AA210" s="30" t="s">
        <v>1602</v>
      </c>
      <c r="AB210" s="30">
        <v>9109668675</v>
      </c>
      <c r="AC210" s="30" t="s">
        <v>223</v>
      </c>
      <c r="AD210" s="30" t="s">
        <v>224</v>
      </c>
      <c r="AE210" s="30" t="s">
        <v>1032</v>
      </c>
      <c r="AF210" s="30" t="s">
        <v>226</v>
      </c>
      <c r="AG210" s="30" t="s">
        <v>226</v>
      </c>
      <c r="AH210" s="30" t="s">
        <v>226</v>
      </c>
      <c r="AI210" s="30">
        <v>18</v>
      </c>
      <c r="AJ210" s="30" t="s">
        <v>227</v>
      </c>
      <c r="AK210" s="30">
        <v>1</v>
      </c>
      <c r="AL210" s="30">
        <v>18</v>
      </c>
      <c r="AM210" s="30">
        <v>0</v>
      </c>
      <c r="AN210" s="30" t="s">
        <v>432</v>
      </c>
      <c r="AO210" s="30" t="s">
        <v>433</v>
      </c>
      <c r="AP210" s="30" t="s">
        <v>434</v>
      </c>
      <c r="AQ210" s="30" t="s">
        <v>435</v>
      </c>
      <c r="AR210" s="30" t="s">
        <v>1391</v>
      </c>
      <c r="AS210" s="30"/>
      <c r="AT210" s="30"/>
      <c r="AU210" s="30"/>
      <c r="AV210" s="30"/>
      <c r="AW210" s="30"/>
      <c r="AX210" s="30"/>
      <c r="AY210" s="30"/>
      <c r="AZ210" s="30"/>
      <c r="BA210" s="30"/>
      <c r="BB210" s="30" t="s">
        <v>755</v>
      </c>
      <c r="BC210" s="31">
        <v>0.88541666666666663</v>
      </c>
      <c r="BD210" s="31">
        <v>0.89236111111111116</v>
      </c>
      <c r="BE210" s="30"/>
      <c r="BF210" s="30">
        <v>2</v>
      </c>
      <c r="BG210" s="30">
        <v>2</v>
      </c>
      <c r="BH210" s="30">
        <v>2</v>
      </c>
      <c r="BI210" s="30">
        <v>2</v>
      </c>
      <c r="BJ210" s="30">
        <v>2</v>
      </c>
      <c r="BK210" s="30">
        <v>2</v>
      </c>
      <c r="BL210" s="30">
        <v>2</v>
      </c>
      <c r="BM210" s="30">
        <v>2</v>
      </c>
      <c r="BN210" s="30">
        <v>2</v>
      </c>
      <c r="BO210" s="30">
        <v>2</v>
      </c>
      <c r="BP210" s="30">
        <v>2</v>
      </c>
      <c r="BQ210" s="30">
        <v>2</v>
      </c>
      <c r="BR210" s="30">
        <v>2</v>
      </c>
      <c r="BS210" s="30">
        <v>2</v>
      </c>
      <c r="BT210" s="30">
        <v>2</v>
      </c>
      <c r="BU210" s="30"/>
      <c r="BV210" s="30" t="s">
        <v>270</v>
      </c>
      <c r="BW210" s="31">
        <v>0.88541666666666663</v>
      </c>
      <c r="BX210" s="31">
        <v>0.89236111111111116</v>
      </c>
      <c r="BY210" s="30"/>
      <c r="BZ210" s="30">
        <v>2</v>
      </c>
      <c r="CA210" s="30">
        <v>2</v>
      </c>
      <c r="CB210" s="30">
        <v>2</v>
      </c>
      <c r="CC210" s="30">
        <v>2</v>
      </c>
      <c r="CD210" s="30" t="s">
        <v>260</v>
      </c>
      <c r="CE210" s="30" t="s">
        <v>270</v>
      </c>
      <c r="CF210" s="30">
        <v>15</v>
      </c>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row>
    <row r="211" spans="1:219" ht="12.75" customHeight="1" x14ac:dyDescent="0.25">
      <c r="A211" s="30">
        <v>55</v>
      </c>
      <c r="B211" s="31">
        <v>0.78402777777777777</v>
      </c>
      <c r="C211" s="30"/>
      <c r="D211" s="30" t="s">
        <v>211</v>
      </c>
      <c r="E211" s="30" t="s">
        <v>212</v>
      </c>
      <c r="F211" s="62">
        <v>43285</v>
      </c>
      <c r="G211" s="30" t="s">
        <v>1202</v>
      </c>
      <c r="H211" s="30" t="s">
        <v>233</v>
      </c>
      <c r="I211" s="30" t="s">
        <v>271</v>
      </c>
      <c r="J211" s="30"/>
      <c r="K211" s="30"/>
      <c r="L211" s="30"/>
      <c r="M211" s="30"/>
      <c r="N211" s="30"/>
      <c r="O211" s="30"/>
      <c r="P211" s="34" t="s">
        <v>1603</v>
      </c>
      <c r="Q211" s="30" t="s">
        <v>1036</v>
      </c>
      <c r="R211" s="30" t="s">
        <v>1604</v>
      </c>
      <c r="S211" s="30" t="s">
        <v>1605</v>
      </c>
      <c r="T211" s="30">
        <v>9556087369</v>
      </c>
      <c r="U211" s="30" t="s">
        <v>1606</v>
      </c>
      <c r="V211" s="52" t="s">
        <v>221</v>
      </c>
      <c r="W211" s="52" t="s">
        <v>221</v>
      </c>
      <c r="X211" s="52" t="s">
        <v>221</v>
      </c>
      <c r="Y211" s="52" t="s">
        <v>221</v>
      </c>
      <c r="Z211" s="52" t="s">
        <v>221</v>
      </c>
      <c r="AA211" s="30" t="s">
        <v>1607</v>
      </c>
      <c r="AB211" s="30">
        <v>9558465058</v>
      </c>
      <c r="AC211" s="30" t="s">
        <v>402</v>
      </c>
      <c r="AD211" s="30" t="s">
        <v>241</v>
      </c>
      <c r="AE211" s="30" t="s">
        <v>1608</v>
      </c>
      <c r="AF211" s="30" t="s">
        <v>221</v>
      </c>
      <c r="AG211" s="30" t="s">
        <v>221</v>
      </c>
      <c r="AH211" s="30" t="s">
        <v>221</v>
      </c>
      <c r="AI211" s="30">
        <v>6</v>
      </c>
      <c r="AJ211" s="30" t="s">
        <v>227</v>
      </c>
      <c r="AK211" s="30">
        <v>1</v>
      </c>
      <c r="AL211" s="30">
        <v>6</v>
      </c>
      <c r="AM211" s="30">
        <v>0</v>
      </c>
      <c r="AN211" s="30" t="s">
        <v>228</v>
      </c>
      <c r="AO211" s="30" t="s">
        <v>228</v>
      </c>
      <c r="AP211" s="30" t="s">
        <v>281</v>
      </c>
      <c r="AQ211" s="30" t="s">
        <v>282</v>
      </c>
      <c r="AR211" s="30"/>
      <c r="AS211" s="30"/>
      <c r="AT211" s="30"/>
      <c r="AU211" s="30"/>
      <c r="AV211" s="30"/>
      <c r="AW211" s="30"/>
      <c r="AX211" s="30"/>
      <c r="AY211" s="30"/>
      <c r="AZ211" s="30"/>
      <c r="BA211" s="31">
        <v>0.82986111111111116</v>
      </c>
      <c r="BB211" s="30" t="s">
        <v>244</v>
      </c>
      <c r="BC211" s="31">
        <v>0.84375</v>
      </c>
      <c r="BD211" s="31">
        <v>0.85277777777777775</v>
      </c>
      <c r="BE211" s="30"/>
      <c r="BF211" s="30">
        <v>1</v>
      </c>
      <c r="BG211" s="30">
        <v>1</v>
      </c>
      <c r="BH211" s="30">
        <v>1</v>
      </c>
      <c r="BI211" s="30">
        <v>1</v>
      </c>
      <c r="BJ211" s="30">
        <v>1</v>
      </c>
      <c r="BK211" s="30">
        <v>1</v>
      </c>
      <c r="BL211" s="30">
        <v>1</v>
      </c>
      <c r="BM211" s="30">
        <v>1</v>
      </c>
      <c r="BN211" s="30">
        <v>1</v>
      </c>
      <c r="BO211" s="30">
        <v>1</v>
      </c>
      <c r="BP211" s="30">
        <v>1</v>
      </c>
      <c r="BQ211" s="30">
        <v>1</v>
      </c>
      <c r="BR211" s="30">
        <v>1</v>
      </c>
      <c r="BS211" s="30">
        <v>1</v>
      </c>
      <c r="BT211" s="30">
        <v>1</v>
      </c>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row>
    <row r="212" spans="1:219" ht="12.75" customHeight="1" x14ac:dyDescent="0.25">
      <c r="A212" s="30">
        <v>56</v>
      </c>
      <c r="B212" s="31">
        <v>0.79027777777777775</v>
      </c>
      <c r="C212" s="30"/>
      <c r="D212" s="30" t="s">
        <v>211</v>
      </c>
      <c r="E212" s="30" t="s">
        <v>212</v>
      </c>
      <c r="F212" s="62">
        <v>43285</v>
      </c>
      <c r="G212" s="30" t="s">
        <v>1202</v>
      </c>
      <c r="H212" s="30" t="s">
        <v>233</v>
      </c>
      <c r="I212" s="30" t="s">
        <v>283</v>
      </c>
      <c r="J212" s="30"/>
      <c r="K212" s="30"/>
      <c r="L212" s="30"/>
      <c r="M212" s="30"/>
      <c r="N212" s="30"/>
      <c r="O212" s="30"/>
      <c r="P212" s="34" t="s">
        <v>1609</v>
      </c>
      <c r="Q212" s="30" t="s">
        <v>1610</v>
      </c>
      <c r="R212" s="30" t="s">
        <v>1611</v>
      </c>
      <c r="S212" s="30" t="s">
        <v>1612</v>
      </c>
      <c r="T212" s="30">
        <v>9052785910</v>
      </c>
      <c r="U212" s="30" t="s">
        <v>1613</v>
      </c>
      <c r="V212" s="52" t="s">
        <v>221</v>
      </c>
      <c r="W212" s="52" t="s">
        <v>221</v>
      </c>
      <c r="X212" s="52" t="s">
        <v>221</v>
      </c>
      <c r="Y212" s="52" t="s">
        <v>221</v>
      </c>
      <c r="Z212" s="52" t="s">
        <v>221</v>
      </c>
      <c r="AA212" s="30" t="s">
        <v>1614</v>
      </c>
      <c r="AB212" s="30">
        <v>9156219328</v>
      </c>
      <c r="AC212" s="30" t="s">
        <v>314</v>
      </c>
      <c r="AD212" s="30" t="s">
        <v>333</v>
      </c>
      <c r="AE212" s="30" t="s">
        <v>650</v>
      </c>
      <c r="AF212" s="30" t="s">
        <v>1033</v>
      </c>
      <c r="AG212" s="30" t="s">
        <v>1033</v>
      </c>
      <c r="AH212" s="30" t="s">
        <v>1033</v>
      </c>
      <c r="AI212" s="30">
        <v>6</v>
      </c>
      <c r="AJ212" s="30" t="s">
        <v>227</v>
      </c>
      <c r="AK212" s="30">
        <v>1</v>
      </c>
      <c r="AL212" s="30">
        <v>6</v>
      </c>
      <c r="AM212" s="30">
        <v>0</v>
      </c>
      <c r="AN212" s="30" t="s">
        <v>228</v>
      </c>
      <c r="AO212" s="30" t="s">
        <v>228</v>
      </c>
      <c r="AP212" s="30" t="s">
        <v>281</v>
      </c>
      <c r="AQ212" s="30" t="s">
        <v>282</v>
      </c>
      <c r="AR212" s="30"/>
      <c r="AS212" s="30"/>
      <c r="AT212" s="30"/>
      <c r="AU212" s="30"/>
      <c r="AV212" s="30"/>
      <c r="AW212" s="30"/>
      <c r="AX212" s="30"/>
      <c r="AY212" s="30"/>
      <c r="AZ212" s="30"/>
      <c r="BA212" s="30"/>
      <c r="BB212" s="30" t="s">
        <v>244</v>
      </c>
      <c r="BC212" s="31">
        <v>0.84375</v>
      </c>
      <c r="BD212" s="31">
        <v>0.85277777777777775</v>
      </c>
      <c r="BE212" s="30"/>
      <c r="BF212" s="30">
        <v>2</v>
      </c>
      <c r="BG212" s="30">
        <v>2</v>
      </c>
      <c r="BH212" s="30">
        <v>2</v>
      </c>
      <c r="BI212" s="30">
        <v>2</v>
      </c>
      <c r="BJ212" s="30">
        <v>2</v>
      </c>
      <c r="BK212" s="30">
        <v>2</v>
      </c>
      <c r="BL212" s="30">
        <v>2</v>
      </c>
      <c r="BM212" s="30">
        <v>2</v>
      </c>
      <c r="BN212" s="30">
        <v>2</v>
      </c>
      <c r="BO212" s="30">
        <v>2</v>
      </c>
      <c r="BP212" s="30">
        <v>2</v>
      </c>
      <c r="BQ212" s="30">
        <v>2</v>
      </c>
      <c r="BR212" s="30">
        <v>2</v>
      </c>
      <c r="BS212" s="30">
        <v>2</v>
      </c>
      <c r="BT212" s="30">
        <v>2</v>
      </c>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row>
    <row r="213" spans="1:219" ht="12.75" customHeight="1" x14ac:dyDescent="0.25">
      <c r="A213" s="30">
        <v>57</v>
      </c>
      <c r="B213" s="31">
        <v>0.79375000000000007</v>
      </c>
      <c r="C213" s="30"/>
      <c r="D213" s="30" t="s">
        <v>211</v>
      </c>
      <c r="E213" s="30" t="s">
        <v>212</v>
      </c>
      <c r="F213" s="62">
        <v>43285</v>
      </c>
      <c r="G213" s="30" t="s">
        <v>357</v>
      </c>
      <c r="H213" s="30" t="s">
        <v>337</v>
      </c>
      <c r="I213" s="30" t="s">
        <v>437</v>
      </c>
      <c r="J213" s="30" t="s">
        <v>599</v>
      </c>
      <c r="K213" s="30" t="s">
        <v>1615</v>
      </c>
      <c r="L213" s="30" t="s">
        <v>250</v>
      </c>
      <c r="M213" s="30"/>
      <c r="N213" s="30"/>
      <c r="O213" s="30"/>
      <c r="P213" s="34" t="s">
        <v>1616</v>
      </c>
      <c r="Q213" s="30" t="s">
        <v>1617</v>
      </c>
      <c r="R213" s="30" t="s">
        <v>1618</v>
      </c>
      <c r="S213" s="30" t="s">
        <v>1619</v>
      </c>
      <c r="T213" s="30">
        <v>9369461431</v>
      </c>
      <c r="U213" s="30" t="s">
        <v>1620</v>
      </c>
      <c r="V213" s="52" t="s">
        <v>221</v>
      </c>
      <c r="W213" s="52" t="s">
        <v>221</v>
      </c>
      <c r="X213" s="52" t="s">
        <v>221</v>
      </c>
      <c r="Y213" s="52" t="s">
        <v>221</v>
      </c>
      <c r="Z213" s="52" t="s">
        <v>221</v>
      </c>
      <c r="AA213" s="30" t="s">
        <v>1621</v>
      </c>
      <c r="AB213" s="30">
        <v>9162035568</v>
      </c>
      <c r="AC213" s="30" t="s">
        <v>1143</v>
      </c>
      <c r="AD213" s="30" t="s">
        <v>241</v>
      </c>
      <c r="AE213" s="30" t="s">
        <v>1622</v>
      </c>
      <c r="AF213" s="30" t="s">
        <v>226</v>
      </c>
      <c r="AG213" s="30" t="s">
        <v>226</v>
      </c>
      <c r="AH213" s="30" t="s">
        <v>226</v>
      </c>
      <c r="AI213" s="30">
        <f>12+12+4+4</f>
        <v>32</v>
      </c>
      <c r="AJ213" s="30" t="s">
        <v>227</v>
      </c>
      <c r="AK213" s="30">
        <v>1</v>
      </c>
      <c r="AL213" s="30">
        <v>4</v>
      </c>
      <c r="AM213" s="30">
        <f>12+12+4</f>
        <v>28</v>
      </c>
      <c r="AN213" s="30" t="s">
        <v>432</v>
      </c>
      <c r="AO213" s="30" t="s">
        <v>433</v>
      </c>
      <c r="AP213" s="30" t="s">
        <v>434</v>
      </c>
      <c r="AQ213" s="30" t="s">
        <v>435</v>
      </c>
      <c r="AR213" s="30" t="s">
        <v>1547</v>
      </c>
      <c r="AS213" s="30"/>
      <c r="AT213" s="30"/>
      <c r="AU213" s="30"/>
      <c r="AV213" s="30"/>
      <c r="AW213" s="30"/>
      <c r="AX213" s="30"/>
      <c r="AY213" s="30"/>
      <c r="AZ213" s="30"/>
      <c r="BA213" s="30"/>
      <c r="BB213" s="30" t="s">
        <v>244</v>
      </c>
      <c r="BC213" s="31">
        <v>0.90486111111111101</v>
      </c>
      <c r="BD213" s="31">
        <v>0.91319444444444453</v>
      </c>
      <c r="BE213" s="30"/>
      <c r="BF213" s="30">
        <v>2</v>
      </c>
      <c r="BG213" s="30">
        <v>2</v>
      </c>
      <c r="BH213" s="30">
        <v>2</v>
      </c>
      <c r="BI213" s="30">
        <v>2</v>
      </c>
      <c r="BJ213" s="30">
        <v>2</v>
      </c>
      <c r="BK213" s="30">
        <v>2</v>
      </c>
      <c r="BL213" s="30">
        <v>2</v>
      </c>
      <c r="BM213" s="30">
        <v>2</v>
      </c>
      <c r="BN213" s="30">
        <v>2</v>
      </c>
      <c r="BO213" s="30">
        <v>2</v>
      </c>
      <c r="BP213" s="30">
        <v>2</v>
      </c>
      <c r="BQ213" s="30">
        <v>2</v>
      </c>
      <c r="BR213" s="30">
        <v>2</v>
      </c>
      <c r="BS213" s="30">
        <v>2</v>
      </c>
      <c r="BT213" s="30">
        <v>2</v>
      </c>
      <c r="BU213" s="30"/>
      <c r="BV213" s="30" t="s">
        <v>244</v>
      </c>
      <c r="BW213" s="31">
        <v>0.90486111111111101</v>
      </c>
      <c r="BX213" s="31">
        <v>0.91319444444444453</v>
      </c>
      <c r="BY213" s="30"/>
      <c r="BZ213" s="30">
        <v>2</v>
      </c>
      <c r="CA213" s="30">
        <v>2</v>
      </c>
      <c r="CB213" s="30">
        <v>2</v>
      </c>
      <c r="CC213" s="30">
        <v>2</v>
      </c>
      <c r="CD213" s="30" t="s">
        <v>260</v>
      </c>
      <c r="CE213" s="30" t="s">
        <v>244</v>
      </c>
      <c r="CF213" s="30">
        <v>15</v>
      </c>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row>
    <row r="214" spans="1:219" ht="12.75" customHeight="1" x14ac:dyDescent="0.25">
      <c r="A214" s="30">
        <v>58</v>
      </c>
      <c r="B214" s="31">
        <v>0.79722222222222217</v>
      </c>
      <c r="C214" s="30"/>
      <c r="D214" s="30" t="s">
        <v>211</v>
      </c>
      <c r="E214" s="30" t="s">
        <v>212</v>
      </c>
      <c r="F214" s="62">
        <v>43285</v>
      </c>
      <c r="G214" s="30" t="s">
        <v>245</v>
      </c>
      <c r="H214" s="30" t="s">
        <v>246</v>
      </c>
      <c r="I214" s="30" t="s">
        <v>247</v>
      </c>
      <c r="J214" s="30" t="s">
        <v>599</v>
      </c>
      <c r="K214" s="30" t="s">
        <v>249</v>
      </c>
      <c r="L214" s="30" t="s">
        <v>250</v>
      </c>
      <c r="M214" s="32">
        <v>43285</v>
      </c>
      <c r="N214" s="32">
        <v>43286</v>
      </c>
      <c r="O214" s="30" t="s">
        <v>232</v>
      </c>
      <c r="P214" s="34" t="s">
        <v>1623</v>
      </c>
      <c r="Q214" s="30" t="s">
        <v>1624</v>
      </c>
      <c r="R214" s="30" t="s">
        <v>1625</v>
      </c>
      <c r="S214" s="30" t="s">
        <v>1626</v>
      </c>
      <c r="T214" s="30">
        <v>9153722101</v>
      </c>
      <c r="U214" s="30" t="s">
        <v>1627</v>
      </c>
      <c r="V214" s="52" t="s">
        <v>221</v>
      </c>
      <c r="W214" s="52" t="s">
        <v>221</v>
      </c>
      <c r="X214" s="52" t="s">
        <v>221</v>
      </c>
      <c r="Y214" s="52" t="s">
        <v>221</v>
      </c>
      <c r="Z214" s="52" t="s">
        <v>221</v>
      </c>
      <c r="AA214" s="30" t="s">
        <v>1628</v>
      </c>
      <c r="AB214" s="30">
        <v>9232331252</v>
      </c>
      <c r="AC214" s="30" t="s">
        <v>1143</v>
      </c>
      <c r="AD214" s="30" t="s">
        <v>267</v>
      </c>
      <c r="AE214" s="30" t="s">
        <v>1629</v>
      </c>
      <c r="AF214" s="30" t="s">
        <v>226</v>
      </c>
      <c r="AG214" s="30" t="s">
        <v>226</v>
      </c>
      <c r="AH214" s="30" t="s">
        <v>226</v>
      </c>
      <c r="AI214" s="30">
        <f>12+12+12+6+12+12+12+5+10</f>
        <v>93</v>
      </c>
      <c r="AJ214" s="30" t="s">
        <v>227</v>
      </c>
      <c r="AK214" s="30">
        <v>1</v>
      </c>
      <c r="AL214" s="30">
        <v>10</v>
      </c>
      <c r="AM214" s="30">
        <f>12+12+12+5</f>
        <v>41</v>
      </c>
      <c r="AN214" s="30" t="s">
        <v>228</v>
      </c>
      <c r="AO214" s="30" t="s">
        <v>228</v>
      </c>
      <c r="AP214" s="30" t="s">
        <v>229</v>
      </c>
      <c r="AQ214" s="30" t="s">
        <v>229</v>
      </c>
      <c r="AR214" s="30"/>
      <c r="AS214" s="30" t="s">
        <v>1541</v>
      </c>
      <c r="AT214" s="30">
        <v>250952</v>
      </c>
      <c r="AU214" s="30" t="s">
        <v>1346</v>
      </c>
      <c r="AV214" s="30"/>
      <c r="AW214" s="30"/>
      <c r="AX214" s="30"/>
      <c r="AY214" s="30"/>
      <c r="AZ214" s="30"/>
      <c r="BA214" s="30"/>
      <c r="BB214" s="30" t="s">
        <v>244</v>
      </c>
      <c r="BC214" s="31">
        <v>0.90486111111111101</v>
      </c>
      <c r="BD214" s="31">
        <v>0.91319444444444453</v>
      </c>
      <c r="BE214" s="30"/>
      <c r="BF214" s="30">
        <v>3</v>
      </c>
      <c r="BG214" s="30">
        <v>3</v>
      </c>
      <c r="BH214" s="30">
        <v>3</v>
      </c>
      <c r="BI214" s="30">
        <v>3</v>
      </c>
      <c r="BJ214" s="30">
        <v>3</v>
      </c>
      <c r="BK214" s="30">
        <v>3</v>
      </c>
      <c r="BL214" s="30">
        <v>3</v>
      </c>
      <c r="BM214" s="30">
        <v>3</v>
      </c>
      <c r="BN214" s="30">
        <v>3</v>
      </c>
      <c r="BO214" s="30">
        <v>3</v>
      </c>
      <c r="BP214" s="30">
        <v>3</v>
      </c>
      <c r="BQ214" s="30">
        <v>3</v>
      </c>
      <c r="BR214" s="30">
        <v>3</v>
      </c>
      <c r="BS214" s="30">
        <v>3</v>
      </c>
      <c r="BT214" s="30">
        <v>3</v>
      </c>
      <c r="BU214" s="30"/>
      <c r="BV214" s="30" t="s">
        <v>244</v>
      </c>
      <c r="BW214" s="31">
        <v>0.90486111111111101</v>
      </c>
      <c r="BX214" s="31">
        <v>0.91319444444444453</v>
      </c>
      <c r="BY214" s="30"/>
      <c r="BZ214" s="30">
        <v>2</v>
      </c>
      <c r="CA214" s="30">
        <v>2</v>
      </c>
      <c r="CB214" s="30">
        <v>2</v>
      </c>
      <c r="CC214" s="30">
        <v>2</v>
      </c>
      <c r="CD214" s="30" t="s">
        <v>260</v>
      </c>
      <c r="CE214" s="30" t="s">
        <v>244</v>
      </c>
      <c r="CF214" s="30">
        <v>15</v>
      </c>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row>
    <row r="215" spans="1:219" ht="12.75" customHeight="1" x14ac:dyDescent="0.25">
      <c r="A215" s="30">
        <v>59</v>
      </c>
      <c r="B215" s="31" t="s">
        <v>378</v>
      </c>
      <c r="C215" s="30"/>
      <c r="D215" s="30" t="s">
        <v>211</v>
      </c>
      <c r="E215" s="30" t="s">
        <v>212</v>
      </c>
      <c r="F215" s="62">
        <v>43285</v>
      </c>
      <c r="G215" s="30" t="s">
        <v>387</v>
      </c>
      <c r="H215" s="30"/>
      <c r="I215" s="30" t="s">
        <v>1630</v>
      </c>
      <c r="J215" s="30"/>
      <c r="K215" s="30"/>
      <c r="L215" s="30"/>
      <c r="M215" s="30"/>
      <c r="N215" s="30"/>
      <c r="O215" s="30"/>
      <c r="P215" s="34"/>
      <c r="Q215" s="30" t="s">
        <v>470</v>
      </c>
      <c r="R215" s="30" t="s">
        <v>1631</v>
      </c>
      <c r="S215" s="30" t="s">
        <v>1632</v>
      </c>
      <c r="T215" s="30">
        <v>9975198097</v>
      </c>
      <c r="U215" s="30" t="s">
        <v>1633</v>
      </c>
      <c r="V215" s="52" t="s">
        <v>221</v>
      </c>
      <c r="W215" s="52" t="s">
        <v>221</v>
      </c>
      <c r="X215" s="52" t="s">
        <v>221</v>
      </c>
      <c r="Y215" s="52" t="s">
        <v>221</v>
      </c>
      <c r="Z215" s="52" t="s">
        <v>221</v>
      </c>
      <c r="AA215" s="30" t="s">
        <v>1634</v>
      </c>
      <c r="AB215" s="30">
        <v>9068586307</v>
      </c>
      <c r="AC215" s="30" t="s">
        <v>223</v>
      </c>
      <c r="AD215" s="30" t="s">
        <v>552</v>
      </c>
      <c r="AE215" s="30"/>
      <c r="AF215" s="30"/>
      <c r="AG215" s="30"/>
      <c r="AH215" s="30"/>
      <c r="AI215" s="30"/>
      <c r="AJ215" s="30"/>
      <c r="AK215" s="30"/>
      <c r="AL215" s="30"/>
      <c r="AM215" s="30"/>
      <c r="AN215" s="30" t="s">
        <v>432</v>
      </c>
      <c r="AO215" s="30" t="s">
        <v>432</v>
      </c>
      <c r="AP215" s="30" t="s">
        <v>434</v>
      </c>
      <c r="AQ215" s="30" t="s">
        <v>435</v>
      </c>
      <c r="AR215" s="30" t="s">
        <v>1391</v>
      </c>
      <c r="AS215" s="30"/>
      <c r="AT215" s="30"/>
      <c r="AU215" s="30"/>
      <c r="AV215" s="30"/>
      <c r="AW215" s="30"/>
      <c r="AX215" s="30"/>
      <c r="AY215" s="30"/>
      <c r="AZ215" s="30"/>
      <c r="BA215" s="31">
        <v>0.5854166666666667</v>
      </c>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row>
    <row r="216" spans="1:219" ht="12.75" customHeight="1" x14ac:dyDescent="0.25">
      <c r="A216" s="30">
        <v>60</v>
      </c>
      <c r="B216" s="30" t="s">
        <v>378</v>
      </c>
      <c r="C216" s="30"/>
      <c r="D216" s="30" t="s">
        <v>211</v>
      </c>
      <c r="E216" s="30" t="s">
        <v>212</v>
      </c>
      <c r="F216" s="62">
        <v>43285</v>
      </c>
      <c r="G216" s="30" t="s">
        <v>1202</v>
      </c>
      <c r="H216" s="30" t="s">
        <v>233</v>
      </c>
      <c r="I216" s="30" t="s">
        <v>271</v>
      </c>
      <c r="J216" s="30"/>
      <c r="K216" s="30"/>
      <c r="L216" s="30"/>
      <c r="M216" s="30"/>
      <c r="N216" s="30"/>
      <c r="O216" s="30"/>
      <c r="P216" s="34" t="s">
        <v>1635</v>
      </c>
      <c r="Q216" s="30" t="s">
        <v>1636</v>
      </c>
      <c r="R216" s="30" t="s">
        <v>1637</v>
      </c>
      <c r="S216" s="30" t="s">
        <v>1638</v>
      </c>
      <c r="T216" s="30">
        <v>9452865453</v>
      </c>
      <c r="U216" s="30" t="s">
        <v>1639</v>
      </c>
      <c r="V216" s="52" t="s">
        <v>221</v>
      </c>
      <c r="W216" s="52" t="s">
        <v>221</v>
      </c>
      <c r="X216" s="52" t="s">
        <v>221</v>
      </c>
      <c r="Y216" s="52" t="s">
        <v>221</v>
      </c>
      <c r="Z216" s="52" t="s">
        <v>221</v>
      </c>
      <c r="AA216" s="30" t="s">
        <v>1640</v>
      </c>
      <c r="AB216" s="30">
        <v>9957181301</v>
      </c>
      <c r="AC216" s="30" t="s">
        <v>1001</v>
      </c>
      <c r="AD216" s="30" t="s">
        <v>241</v>
      </c>
      <c r="AE216" s="30" t="s">
        <v>1641</v>
      </c>
      <c r="AF216" s="30" t="s">
        <v>221</v>
      </c>
      <c r="AG216" s="30" t="s">
        <v>259</v>
      </c>
      <c r="AH216" s="30" t="s">
        <v>221</v>
      </c>
      <c r="AI216" s="30">
        <f>12+12+12+12+12+6</f>
        <v>66</v>
      </c>
      <c r="AJ216" s="30" t="s">
        <v>227</v>
      </c>
      <c r="AK216" s="30">
        <v>1</v>
      </c>
      <c r="AL216" s="30">
        <v>6</v>
      </c>
      <c r="AM216" s="30">
        <v>60</v>
      </c>
      <c r="AN216" s="30" t="s">
        <v>432</v>
      </c>
      <c r="AO216" s="30" t="s">
        <v>432</v>
      </c>
      <c r="AP216" s="30" t="s">
        <v>434</v>
      </c>
      <c r="AQ216" s="30" t="s">
        <v>435</v>
      </c>
      <c r="AR216" s="30" t="s">
        <v>658</v>
      </c>
      <c r="AS216" s="30"/>
      <c r="AT216" s="30"/>
      <c r="AU216" s="30"/>
      <c r="AV216" s="30"/>
      <c r="AW216" s="30"/>
      <c r="AX216" s="30"/>
      <c r="AY216" s="30"/>
      <c r="AZ216" s="30"/>
      <c r="BA216" s="30" t="s">
        <v>378</v>
      </c>
      <c r="BB216" s="30" t="s">
        <v>659</v>
      </c>
      <c r="BC216" s="37">
        <v>0.72569444444444453</v>
      </c>
      <c r="BD216" s="31">
        <v>0.73263888888888884</v>
      </c>
      <c r="BE216" s="30"/>
      <c r="BF216" s="30">
        <v>1</v>
      </c>
      <c r="BG216" s="30">
        <v>1</v>
      </c>
      <c r="BH216" s="30">
        <v>1</v>
      </c>
      <c r="BI216" s="30">
        <v>1</v>
      </c>
      <c r="BJ216" s="30">
        <v>1</v>
      </c>
      <c r="BK216" s="30">
        <v>1</v>
      </c>
      <c r="BL216" s="30">
        <v>1</v>
      </c>
      <c r="BM216" s="30">
        <v>1</v>
      </c>
      <c r="BN216" s="30">
        <v>1</v>
      </c>
      <c r="BO216" s="30">
        <v>1</v>
      </c>
      <c r="BP216" s="30">
        <v>1</v>
      </c>
      <c r="BQ216" s="30">
        <v>1</v>
      </c>
      <c r="BR216" s="30">
        <v>1</v>
      </c>
      <c r="BS216" s="30">
        <v>1</v>
      </c>
      <c r="BT216" s="30">
        <v>1</v>
      </c>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row>
    <row r="217" spans="1:219" ht="12.75" customHeight="1" x14ac:dyDescent="0.25">
      <c r="A217" s="30">
        <v>61</v>
      </c>
      <c r="B217" s="30" t="s">
        <v>378</v>
      </c>
      <c r="C217" s="30"/>
      <c r="D217" s="30" t="s">
        <v>211</v>
      </c>
      <c r="E217" s="30" t="s">
        <v>212</v>
      </c>
      <c r="F217" s="62">
        <v>43285</v>
      </c>
      <c r="G217" s="30" t="s">
        <v>1202</v>
      </c>
      <c r="H217" s="30" t="s">
        <v>233</v>
      </c>
      <c r="I217" s="30" t="s">
        <v>271</v>
      </c>
      <c r="J217" s="30"/>
      <c r="K217" s="30"/>
      <c r="L217" s="30"/>
      <c r="M217" s="30"/>
      <c r="N217" s="30"/>
      <c r="O217" s="30"/>
      <c r="P217" s="34" t="s">
        <v>839</v>
      </c>
      <c r="Q217" s="30" t="s">
        <v>1029</v>
      </c>
      <c r="R217" s="30" t="s">
        <v>1642</v>
      </c>
      <c r="S217" s="30" t="s">
        <v>1643</v>
      </c>
      <c r="T217" s="30">
        <v>9273219814</v>
      </c>
      <c r="U217" s="30" t="s">
        <v>1644</v>
      </c>
      <c r="V217" s="52" t="s">
        <v>221</v>
      </c>
      <c r="W217" s="52" t="s">
        <v>221</v>
      </c>
      <c r="X217" s="52" t="s">
        <v>221</v>
      </c>
      <c r="Y217" s="52" t="s">
        <v>221</v>
      </c>
      <c r="Z217" s="52" t="s">
        <v>221</v>
      </c>
      <c r="AA217" s="30" t="s">
        <v>1645</v>
      </c>
      <c r="AB217" s="30">
        <v>9068365502</v>
      </c>
      <c r="AC217" s="30" t="s">
        <v>1137</v>
      </c>
      <c r="AD217" s="30" t="s">
        <v>241</v>
      </c>
      <c r="AE217" s="30" t="s">
        <v>889</v>
      </c>
      <c r="AF217" s="30" t="s">
        <v>221</v>
      </c>
      <c r="AG217" s="30" t="s">
        <v>280</v>
      </c>
      <c r="AH217" s="30" t="s">
        <v>221</v>
      </c>
      <c r="AI217" s="30">
        <v>5</v>
      </c>
      <c r="AJ217" s="30" t="s">
        <v>227</v>
      </c>
      <c r="AK217" s="30">
        <v>0</v>
      </c>
      <c r="AL217" s="30">
        <v>5</v>
      </c>
      <c r="AM217" s="30">
        <v>0</v>
      </c>
      <c r="AN217" s="30" t="s">
        <v>432</v>
      </c>
      <c r="AO217" s="30" t="s">
        <v>432</v>
      </c>
      <c r="AP217" s="30" t="s">
        <v>434</v>
      </c>
      <c r="AQ217" s="30" t="s">
        <v>435</v>
      </c>
      <c r="AR217" s="30" t="s">
        <v>658</v>
      </c>
      <c r="AS217" s="30"/>
      <c r="AT217" s="30"/>
      <c r="AU217" s="30"/>
      <c r="AV217" s="30"/>
      <c r="AW217" s="30"/>
      <c r="AX217" s="30"/>
      <c r="AY217" s="30"/>
      <c r="AZ217" s="30"/>
      <c r="BA217" s="30" t="s">
        <v>378</v>
      </c>
      <c r="BB217" s="30" t="s">
        <v>659</v>
      </c>
      <c r="BC217" s="31">
        <v>0.71875</v>
      </c>
      <c r="BD217" s="31">
        <v>0.72916666666666663</v>
      </c>
      <c r="BE217" s="30"/>
      <c r="BF217" s="30">
        <v>1</v>
      </c>
      <c r="BG217" s="30">
        <v>1</v>
      </c>
      <c r="BH217" s="30">
        <v>1</v>
      </c>
      <c r="BI217" s="30">
        <v>1</v>
      </c>
      <c r="BJ217" s="30">
        <v>1</v>
      </c>
      <c r="BK217" s="30">
        <v>1</v>
      </c>
      <c r="BL217" s="30">
        <v>1</v>
      </c>
      <c r="BM217" s="30">
        <v>1</v>
      </c>
      <c r="BN217" s="30">
        <v>1</v>
      </c>
      <c r="BO217" s="30">
        <v>1</v>
      </c>
      <c r="BP217" s="30">
        <v>1</v>
      </c>
      <c r="BQ217" s="30">
        <v>1</v>
      </c>
      <c r="BR217" s="30">
        <v>1</v>
      </c>
      <c r="BS217" s="30">
        <v>1</v>
      </c>
      <c r="BT217" s="30">
        <v>1</v>
      </c>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row>
    <row r="218" spans="1:219" ht="12.75" customHeight="1" x14ac:dyDescent="0.25">
      <c r="A218" s="30">
        <v>62</v>
      </c>
      <c r="B218" s="30" t="s">
        <v>378</v>
      </c>
      <c r="C218" s="30"/>
      <c r="D218" s="30" t="s">
        <v>211</v>
      </c>
      <c r="E218" s="30" t="s">
        <v>212</v>
      </c>
      <c r="F218" s="62">
        <v>43285</v>
      </c>
      <c r="G218" s="30" t="s">
        <v>1202</v>
      </c>
      <c r="H218" s="30" t="s">
        <v>233</v>
      </c>
      <c r="I218" s="30" t="s">
        <v>271</v>
      </c>
      <c r="J218" s="30"/>
      <c r="K218" s="30"/>
      <c r="L218" s="30"/>
      <c r="M218" s="30"/>
      <c r="N218" s="30"/>
      <c r="O218" s="30"/>
      <c r="P218" s="34" t="s">
        <v>839</v>
      </c>
      <c r="Q218" s="30" t="s">
        <v>1646</v>
      </c>
      <c r="R218" s="30" t="s">
        <v>1647</v>
      </c>
      <c r="S218" s="30" t="s">
        <v>1593</v>
      </c>
      <c r="T218" s="30">
        <v>9553228539</v>
      </c>
      <c r="U218" s="30" t="s">
        <v>1648</v>
      </c>
      <c r="V218" s="52" t="s">
        <v>221</v>
      </c>
      <c r="W218" s="52" t="s">
        <v>221</v>
      </c>
      <c r="X218" s="52" t="s">
        <v>221</v>
      </c>
      <c r="Y218" s="52" t="s">
        <v>221</v>
      </c>
      <c r="Z218" s="52" t="s">
        <v>221</v>
      </c>
      <c r="AA218" s="30" t="s">
        <v>1649</v>
      </c>
      <c r="AB218" s="30">
        <v>9202911340</v>
      </c>
      <c r="AC218" s="30" t="s">
        <v>1001</v>
      </c>
      <c r="AD218" s="30" t="s">
        <v>267</v>
      </c>
      <c r="AE218" s="30" t="s">
        <v>424</v>
      </c>
      <c r="AF218" s="30" t="s">
        <v>259</v>
      </c>
      <c r="AG218" s="30" t="s">
        <v>221</v>
      </c>
      <c r="AH218" s="30" t="s">
        <v>221</v>
      </c>
      <c r="AI218" s="30">
        <v>7</v>
      </c>
      <c r="AJ218" s="30" t="s">
        <v>227</v>
      </c>
      <c r="AK218" s="30">
        <v>1</v>
      </c>
      <c r="AL218" s="30">
        <v>7</v>
      </c>
      <c r="AM218" s="30">
        <v>0</v>
      </c>
      <c r="AN218" s="30" t="s">
        <v>432</v>
      </c>
      <c r="AO218" s="30" t="s">
        <v>432</v>
      </c>
      <c r="AP218" s="30" t="s">
        <v>434</v>
      </c>
      <c r="AQ218" s="30" t="s">
        <v>435</v>
      </c>
      <c r="AR218" s="30" t="s">
        <v>658</v>
      </c>
      <c r="AS218" s="30"/>
      <c r="AT218" s="30"/>
      <c r="AU218" s="30"/>
      <c r="AV218" s="30"/>
      <c r="AW218" s="30"/>
      <c r="AX218" s="30"/>
      <c r="AY218" s="30"/>
      <c r="AZ218" s="30"/>
      <c r="BA218" s="30" t="s">
        <v>378</v>
      </c>
      <c r="BB218" s="30" t="s">
        <v>659</v>
      </c>
      <c r="BC218" s="31">
        <v>0.53472222222222221</v>
      </c>
      <c r="BD218" s="31">
        <v>0.54513888888888895</v>
      </c>
      <c r="BE218" s="30"/>
      <c r="BF218" s="30">
        <v>1</v>
      </c>
      <c r="BG218" s="30">
        <v>1</v>
      </c>
      <c r="BH218" s="30">
        <v>1</v>
      </c>
      <c r="BI218" s="30">
        <v>1</v>
      </c>
      <c r="BJ218" s="30">
        <v>1</v>
      </c>
      <c r="BK218" s="30">
        <v>1</v>
      </c>
      <c r="BL218" s="30">
        <v>1</v>
      </c>
      <c r="BM218" s="30">
        <v>1</v>
      </c>
      <c r="BN218" s="30">
        <v>1</v>
      </c>
      <c r="BO218" s="30">
        <v>1</v>
      </c>
      <c r="BP218" s="30">
        <v>1</v>
      </c>
      <c r="BQ218" s="30">
        <v>1</v>
      </c>
      <c r="BR218" s="30">
        <v>1</v>
      </c>
      <c r="BS218" s="30">
        <v>1</v>
      </c>
      <c r="BT218" s="30">
        <v>1</v>
      </c>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row>
    <row r="219" spans="1:219" ht="12.75" customHeight="1" x14ac:dyDescent="0.25">
      <c r="A219" s="30">
        <v>63</v>
      </c>
      <c r="B219" s="30" t="s">
        <v>378</v>
      </c>
      <c r="C219" s="30"/>
      <c r="D219" s="30" t="s">
        <v>211</v>
      </c>
      <c r="E219" s="30" t="s">
        <v>212</v>
      </c>
      <c r="F219" s="62">
        <v>43285</v>
      </c>
      <c r="G219" s="30" t="s">
        <v>1202</v>
      </c>
      <c r="H219" s="30" t="s">
        <v>233</v>
      </c>
      <c r="I219" s="30" t="s">
        <v>283</v>
      </c>
      <c r="J219" s="30"/>
      <c r="K219" s="30"/>
      <c r="L219" s="30"/>
      <c r="M219" s="30"/>
      <c r="N219" s="30"/>
      <c r="O219" s="30"/>
      <c r="P219" s="34" t="s">
        <v>1650</v>
      </c>
      <c r="Q219" s="30" t="s">
        <v>1651</v>
      </c>
      <c r="R219" s="30" t="s">
        <v>1652</v>
      </c>
      <c r="S219" s="30" t="s">
        <v>1653</v>
      </c>
      <c r="T219" s="30">
        <v>9159243763</v>
      </c>
      <c r="U219" s="30" t="s">
        <v>1654</v>
      </c>
      <c r="V219" s="52" t="s">
        <v>221</v>
      </c>
      <c r="W219" s="52" t="s">
        <v>221</v>
      </c>
      <c r="X219" s="52" t="s">
        <v>221</v>
      </c>
      <c r="Y219" s="52" t="s">
        <v>221</v>
      </c>
      <c r="Z219" s="52" t="s">
        <v>221</v>
      </c>
      <c r="AA219" s="30" t="s">
        <v>1655</v>
      </c>
      <c r="AB219" s="30">
        <v>9958507881</v>
      </c>
      <c r="AC219" s="30" t="s">
        <v>1656</v>
      </c>
      <c r="AD219" s="30" t="s">
        <v>333</v>
      </c>
      <c r="AE219" s="30" t="s">
        <v>1657</v>
      </c>
      <c r="AF219" s="30" t="s">
        <v>226</v>
      </c>
      <c r="AG219" s="30" t="s">
        <v>280</v>
      </c>
      <c r="AH219" s="30" t="s">
        <v>221</v>
      </c>
      <c r="AI219" s="30">
        <v>19</v>
      </c>
      <c r="AJ219" s="30" t="s">
        <v>227</v>
      </c>
      <c r="AK219" s="30">
        <v>2</v>
      </c>
      <c r="AL219" s="30">
        <v>2</v>
      </c>
      <c r="AM219" s="30">
        <v>11</v>
      </c>
      <c r="AN219" s="30" t="s">
        <v>432</v>
      </c>
      <c r="AO219" s="30" t="s">
        <v>432</v>
      </c>
      <c r="AP219" s="30" t="s">
        <v>434</v>
      </c>
      <c r="AQ219" s="30" t="s">
        <v>435</v>
      </c>
      <c r="AR219" s="30" t="s">
        <v>658</v>
      </c>
      <c r="AS219" s="30"/>
      <c r="AT219" s="30"/>
      <c r="AU219" s="30"/>
      <c r="AV219" s="30"/>
      <c r="AW219" s="30"/>
      <c r="AX219" s="30"/>
      <c r="AY219" s="30"/>
      <c r="AZ219" s="30"/>
      <c r="BA219" s="30" t="s">
        <v>378</v>
      </c>
      <c r="BB219" s="30" t="s">
        <v>659</v>
      </c>
      <c r="BC219" s="31">
        <v>0.51041666666666663</v>
      </c>
      <c r="BD219" s="31">
        <v>0.51736111111111105</v>
      </c>
      <c r="BE219" s="30"/>
      <c r="BF219" s="30">
        <v>2</v>
      </c>
      <c r="BG219" s="30">
        <v>2</v>
      </c>
      <c r="BH219" s="30">
        <v>2</v>
      </c>
      <c r="BI219" s="30">
        <v>2</v>
      </c>
      <c r="BJ219" s="30">
        <v>2</v>
      </c>
      <c r="BK219" s="30">
        <v>2</v>
      </c>
      <c r="BL219" s="30">
        <v>2</v>
      </c>
      <c r="BM219" s="30">
        <v>2</v>
      </c>
      <c r="BN219" s="30">
        <v>2</v>
      </c>
      <c r="BO219" s="30">
        <v>2</v>
      </c>
      <c r="BP219" s="30">
        <v>2</v>
      </c>
      <c r="BQ219" s="30">
        <v>2</v>
      </c>
      <c r="BR219" s="30">
        <v>2</v>
      </c>
      <c r="BS219" s="30">
        <v>2</v>
      </c>
      <c r="BT219" s="30">
        <v>2</v>
      </c>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row>
    <row r="220" spans="1:219" ht="12.75" customHeight="1" x14ac:dyDescent="0.25">
      <c r="A220" s="30">
        <v>64</v>
      </c>
      <c r="B220" s="30" t="s">
        <v>378</v>
      </c>
      <c r="C220" s="30"/>
      <c r="D220" s="30" t="s">
        <v>211</v>
      </c>
      <c r="E220" s="30" t="s">
        <v>212</v>
      </c>
      <c r="F220" s="62">
        <v>43285</v>
      </c>
      <c r="G220" s="30" t="s">
        <v>1202</v>
      </c>
      <c r="H220" s="30" t="s">
        <v>233</v>
      </c>
      <c r="I220" s="30" t="s">
        <v>271</v>
      </c>
      <c r="J220" s="30"/>
      <c r="K220" s="30"/>
      <c r="L220" s="30"/>
      <c r="M220" s="30"/>
      <c r="N220" s="30"/>
      <c r="O220" s="30"/>
      <c r="P220" s="34" t="s">
        <v>839</v>
      </c>
      <c r="Q220" s="30" t="s">
        <v>762</v>
      </c>
      <c r="R220" s="30" t="s">
        <v>1658</v>
      </c>
      <c r="S220" s="30" t="s">
        <v>1659</v>
      </c>
      <c r="T220" s="30">
        <v>9657247505</v>
      </c>
      <c r="U220" s="30" t="s">
        <v>1660</v>
      </c>
      <c r="V220" s="52" t="s">
        <v>221</v>
      </c>
      <c r="W220" s="52" t="s">
        <v>221</v>
      </c>
      <c r="X220" s="52" t="s">
        <v>221</v>
      </c>
      <c r="Y220" s="52" t="s">
        <v>221</v>
      </c>
      <c r="Z220" s="52" t="s">
        <v>221</v>
      </c>
      <c r="AA220" s="30" t="s">
        <v>1661</v>
      </c>
      <c r="AB220" s="30">
        <v>9053006217</v>
      </c>
      <c r="AC220" s="30" t="s">
        <v>1143</v>
      </c>
      <c r="AD220" s="30" t="s">
        <v>333</v>
      </c>
      <c r="AE220" s="30" t="s">
        <v>1662</v>
      </c>
      <c r="AF220" s="30" t="s">
        <v>226</v>
      </c>
      <c r="AG220" s="30" t="s">
        <v>226</v>
      </c>
      <c r="AH220" s="30" t="s">
        <v>221</v>
      </c>
      <c r="AI220" s="30">
        <v>23</v>
      </c>
      <c r="AJ220" s="30" t="s">
        <v>227</v>
      </c>
      <c r="AK220" s="30">
        <v>1</v>
      </c>
      <c r="AL220" s="30">
        <v>7</v>
      </c>
      <c r="AM220" s="30">
        <v>16</v>
      </c>
      <c r="AN220" s="30" t="s">
        <v>432</v>
      </c>
      <c r="AO220" s="30" t="s">
        <v>432</v>
      </c>
      <c r="AP220" s="30" t="s">
        <v>434</v>
      </c>
      <c r="AQ220" s="30" t="s">
        <v>435</v>
      </c>
      <c r="AR220" s="30" t="s">
        <v>658</v>
      </c>
      <c r="AS220" s="30"/>
      <c r="AT220" s="30"/>
      <c r="AU220" s="30"/>
      <c r="AV220" s="30"/>
      <c r="AW220" s="30"/>
      <c r="AX220" s="30"/>
      <c r="AY220" s="30"/>
      <c r="AZ220" s="30"/>
      <c r="BA220" s="30" t="s">
        <v>378</v>
      </c>
      <c r="BB220" s="30" t="s">
        <v>659</v>
      </c>
      <c r="BC220" s="31">
        <v>0.5</v>
      </c>
      <c r="BD220" s="31">
        <v>0.51041666666666663</v>
      </c>
      <c r="BE220" s="30"/>
      <c r="BF220" s="30">
        <v>1</v>
      </c>
      <c r="BG220" s="30">
        <v>1</v>
      </c>
      <c r="BH220" s="30">
        <v>1</v>
      </c>
      <c r="BI220" s="30">
        <v>1</v>
      </c>
      <c r="BJ220" s="30">
        <v>1</v>
      </c>
      <c r="BK220" s="30">
        <v>1</v>
      </c>
      <c r="BL220" s="30">
        <v>1</v>
      </c>
      <c r="BM220" s="30">
        <v>1</v>
      </c>
      <c r="BN220" s="30">
        <v>1</v>
      </c>
      <c r="BO220" s="30">
        <v>1</v>
      </c>
      <c r="BP220" s="30">
        <v>1</v>
      </c>
      <c r="BQ220" s="30">
        <v>1</v>
      </c>
      <c r="BR220" s="30">
        <v>1</v>
      </c>
      <c r="BS220" s="30">
        <v>1</v>
      </c>
      <c r="BT220" s="30">
        <v>1</v>
      </c>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row>
    <row r="221" spans="1:219" ht="12.75" customHeight="1" x14ac:dyDescent="0.25">
      <c r="A221" s="30">
        <v>65</v>
      </c>
      <c r="B221" s="30" t="s">
        <v>378</v>
      </c>
      <c r="C221" s="30"/>
      <c r="D221" s="30" t="s">
        <v>211</v>
      </c>
      <c r="E221" s="30" t="s">
        <v>212</v>
      </c>
      <c r="F221" s="62">
        <v>43285</v>
      </c>
      <c r="G221" s="30" t="s">
        <v>1202</v>
      </c>
      <c r="H221" s="30" t="s">
        <v>233</v>
      </c>
      <c r="I221" s="30" t="s">
        <v>271</v>
      </c>
      <c r="J221" s="30"/>
      <c r="K221" s="30"/>
      <c r="L221" s="30"/>
      <c r="M221" s="30"/>
      <c r="N221" s="30"/>
      <c r="O221" s="30"/>
      <c r="P221" s="34" t="s">
        <v>839</v>
      </c>
      <c r="Q221" s="30" t="s">
        <v>1663</v>
      </c>
      <c r="R221" s="30" t="s">
        <v>1664</v>
      </c>
      <c r="S221" s="30" t="s">
        <v>1535</v>
      </c>
      <c r="T221" s="30">
        <v>9262731089</v>
      </c>
      <c r="U221" s="30" t="s">
        <v>1665</v>
      </c>
      <c r="V221" s="52" t="s">
        <v>221</v>
      </c>
      <c r="W221" s="52" t="s">
        <v>221</v>
      </c>
      <c r="X221" s="52" t="s">
        <v>221</v>
      </c>
      <c r="Y221" s="52" t="s">
        <v>221</v>
      </c>
      <c r="Z221" s="52" t="s">
        <v>221</v>
      </c>
      <c r="AA221" s="30" t="s">
        <v>1666</v>
      </c>
      <c r="AB221" s="30">
        <v>9558058382</v>
      </c>
      <c r="AC221" s="30" t="s">
        <v>1001</v>
      </c>
      <c r="AD221" s="30" t="s">
        <v>267</v>
      </c>
      <c r="AE221" s="30" t="s">
        <v>1667</v>
      </c>
      <c r="AF221" s="30" t="s">
        <v>259</v>
      </c>
      <c r="AG221" s="30" t="s">
        <v>221</v>
      </c>
      <c r="AH221" s="30" t="s">
        <v>221</v>
      </c>
      <c r="AI221" s="30">
        <v>9</v>
      </c>
      <c r="AJ221" s="30" t="s">
        <v>227</v>
      </c>
      <c r="AK221" s="30">
        <v>1</v>
      </c>
      <c r="AL221" s="30">
        <v>9</v>
      </c>
      <c r="AM221" s="30">
        <v>0</v>
      </c>
      <c r="AN221" s="30" t="s">
        <v>432</v>
      </c>
      <c r="AO221" s="30" t="s">
        <v>432</v>
      </c>
      <c r="AP221" s="30" t="s">
        <v>434</v>
      </c>
      <c r="AQ221" s="30" t="s">
        <v>435</v>
      </c>
      <c r="AR221" s="30" t="s">
        <v>658</v>
      </c>
      <c r="AS221" s="30"/>
      <c r="AT221" s="30"/>
      <c r="AU221" s="30"/>
      <c r="AV221" s="30"/>
      <c r="AW221" s="30"/>
      <c r="AX221" s="30"/>
      <c r="AY221" s="30"/>
      <c r="AZ221" s="30"/>
      <c r="BA221" s="30" t="s">
        <v>378</v>
      </c>
      <c r="BB221" s="30" t="s">
        <v>659</v>
      </c>
      <c r="BC221" s="31">
        <v>0.4513888888888889</v>
      </c>
      <c r="BD221" s="31">
        <v>0.45555555555555555</v>
      </c>
      <c r="BE221" s="30"/>
      <c r="BF221" s="30">
        <v>1</v>
      </c>
      <c r="BG221" s="30">
        <v>1</v>
      </c>
      <c r="BH221" s="30">
        <v>1</v>
      </c>
      <c r="BI221" s="30">
        <v>1</v>
      </c>
      <c r="BJ221" s="30">
        <v>1</v>
      </c>
      <c r="BK221" s="30">
        <v>1</v>
      </c>
      <c r="BL221" s="30">
        <v>1</v>
      </c>
      <c r="BM221" s="30">
        <v>1</v>
      </c>
      <c r="BN221" s="30">
        <v>1</v>
      </c>
      <c r="BO221" s="30">
        <v>1</v>
      </c>
      <c r="BP221" s="30">
        <v>1</v>
      </c>
      <c r="BQ221" s="30">
        <v>1</v>
      </c>
      <c r="BR221" s="30">
        <v>1</v>
      </c>
      <c r="BS221" s="30">
        <v>1</v>
      </c>
      <c r="BT221" s="30">
        <v>1</v>
      </c>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row>
    <row r="222" spans="1:219" ht="12.75" customHeight="1" x14ac:dyDescent="0.25">
      <c r="A222" s="30">
        <v>66</v>
      </c>
      <c r="B222" s="30" t="s">
        <v>378</v>
      </c>
      <c r="C222" s="30"/>
      <c r="D222" s="30" t="s">
        <v>211</v>
      </c>
      <c r="E222" s="30" t="s">
        <v>212</v>
      </c>
      <c r="F222" s="62">
        <v>43285</v>
      </c>
      <c r="G222" s="30" t="s">
        <v>1202</v>
      </c>
      <c r="H222" s="30" t="s">
        <v>233</v>
      </c>
      <c r="I222" s="30" t="s">
        <v>271</v>
      </c>
      <c r="J222" s="30"/>
      <c r="K222" s="30"/>
      <c r="L222" s="30"/>
      <c r="M222" s="30"/>
      <c r="N222" s="30"/>
      <c r="O222" s="30"/>
      <c r="P222" s="34" t="s">
        <v>839</v>
      </c>
      <c r="Q222" s="30" t="s">
        <v>1668</v>
      </c>
      <c r="R222" s="30" t="s">
        <v>594</v>
      </c>
      <c r="S222" s="30" t="s">
        <v>1669</v>
      </c>
      <c r="T222" s="30">
        <v>9270710746</v>
      </c>
      <c r="U222" s="30" t="s">
        <v>1670</v>
      </c>
      <c r="V222" s="52" t="s">
        <v>221</v>
      </c>
      <c r="W222" s="52" t="s">
        <v>221</v>
      </c>
      <c r="X222" s="52" t="s">
        <v>221</v>
      </c>
      <c r="Y222" s="52" t="s">
        <v>221</v>
      </c>
      <c r="Z222" s="52" t="s">
        <v>221</v>
      </c>
      <c r="AA222" s="30" t="s">
        <v>1671</v>
      </c>
      <c r="AB222" s="30">
        <v>9464942347</v>
      </c>
      <c r="AC222" s="30" t="s">
        <v>1303</v>
      </c>
      <c r="AD222" s="30" t="s">
        <v>224</v>
      </c>
      <c r="AE222" s="30" t="s">
        <v>221</v>
      </c>
      <c r="AF222" s="30" t="s">
        <v>221</v>
      </c>
      <c r="AG222" s="30" t="s">
        <v>221</v>
      </c>
      <c r="AH222" s="30" t="s">
        <v>221</v>
      </c>
      <c r="AI222" s="30">
        <v>0</v>
      </c>
      <c r="AJ222" s="30" t="s">
        <v>446</v>
      </c>
      <c r="AK222" s="30">
        <v>0</v>
      </c>
      <c r="AL222" s="30">
        <v>0</v>
      </c>
      <c r="AM222" s="30">
        <v>0</v>
      </c>
      <c r="AN222" s="30" t="s">
        <v>432</v>
      </c>
      <c r="AO222" s="30" t="s">
        <v>432</v>
      </c>
      <c r="AP222" s="30" t="s">
        <v>434</v>
      </c>
      <c r="AQ222" s="30" t="s">
        <v>435</v>
      </c>
      <c r="AR222" s="30" t="s">
        <v>658</v>
      </c>
      <c r="AS222" s="30"/>
      <c r="AT222" s="30"/>
      <c r="AU222" s="30"/>
      <c r="AV222" s="30"/>
      <c r="AW222" s="30"/>
      <c r="AX222" s="30"/>
      <c r="AY222" s="30"/>
      <c r="AZ222" s="30"/>
      <c r="BA222" s="30" t="s">
        <v>378</v>
      </c>
      <c r="BB222" s="30" t="s">
        <v>659</v>
      </c>
      <c r="BC222" s="31">
        <v>0.44791666666666669</v>
      </c>
      <c r="BD222" s="31">
        <v>0.4513888888888889</v>
      </c>
      <c r="BE222" s="30"/>
      <c r="BF222" s="30">
        <v>1</v>
      </c>
      <c r="BG222" s="30">
        <v>1</v>
      </c>
      <c r="BH222" s="30">
        <v>1</v>
      </c>
      <c r="BI222" s="30">
        <v>1</v>
      </c>
      <c r="BJ222" s="30">
        <v>1</v>
      </c>
      <c r="BK222" s="30">
        <v>1</v>
      </c>
      <c r="BL222" s="30">
        <v>1</v>
      </c>
      <c r="BM222" s="30">
        <v>1</v>
      </c>
      <c r="BN222" s="30">
        <v>1</v>
      </c>
      <c r="BO222" s="30">
        <v>1</v>
      </c>
      <c r="BP222" s="30">
        <v>1</v>
      </c>
      <c r="BQ222" s="30">
        <v>1</v>
      </c>
      <c r="BR222" s="30">
        <v>1</v>
      </c>
      <c r="BS222" s="30">
        <v>1</v>
      </c>
      <c r="BT222" s="30">
        <v>1</v>
      </c>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row>
    <row r="223" spans="1:219" ht="12.75" customHeight="1" x14ac:dyDescent="0.25">
      <c r="A223" s="30">
        <v>66</v>
      </c>
      <c r="B223" s="30" t="s">
        <v>378</v>
      </c>
      <c r="C223" s="30"/>
      <c r="D223" s="30" t="s">
        <v>211</v>
      </c>
      <c r="E223" s="30" t="s">
        <v>212</v>
      </c>
      <c r="F223" s="62">
        <v>43285</v>
      </c>
      <c r="G223" s="30" t="s">
        <v>1202</v>
      </c>
      <c r="H223" s="30" t="s">
        <v>233</v>
      </c>
      <c r="I223" s="30" t="s">
        <v>283</v>
      </c>
      <c r="J223" s="30"/>
      <c r="K223" s="30"/>
      <c r="L223" s="30"/>
      <c r="M223" s="30"/>
      <c r="N223" s="30"/>
      <c r="O223" s="30"/>
      <c r="P223" s="34" t="s">
        <v>1672</v>
      </c>
      <c r="Q223" s="30" t="s">
        <v>1673</v>
      </c>
      <c r="R223" s="30" t="s">
        <v>1674</v>
      </c>
      <c r="S223" s="30" t="s">
        <v>1675</v>
      </c>
      <c r="T223" s="30">
        <v>9285853029</v>
      </c>
      <c r="U223" s="30" t="s">
        <v>1676</v>
      </c>
      <c r="V223" s="52" t="s">
        <v>221</v>
      </c>
      <c r="W223" s="52" t="s">
        <v>221</v>
      </c>
      <c r="X223" s="52" t="s">
        <v>221</v>
      </c>
      <c r="Y223" s="52" t="s">
        <v>221</v>
      </c>
      <c r="Z223" s="52" t="s">
        <v>221</v>
      </c>
      <c r="AA223" s="30" t="s">
        <v>1677</v>
      </c>
      <c r="AB223" s="30">
        <v>9285853030</v>
      </c>
      <c r="AC223" s="30" t="s">
        <v>1001</v>
      </c>
      <c r="AD223" s="30" t="s">
        <v>224</v>
      </c>
      <c r="AE223" s="30" t="s">
        <v>1678</v>
      </c>
      <c r="AF223" s="30" t="s">
        <v>259</v>
      </c>
      <c r="AG223" s="30" t="s">
        <v>221</v>
      </c>
      <c r="AH223" s="30" t="s">
        <v>221</v>
      </c>
      <c r="AI223" s="30">
        <v>9</v>
      </c>
      <c r="AJ223" s="30" t="s">
        <v>227</v>
      </c>
      <c r="AK223" s="30">
        <v>1</v>
      </c>
      <c r="AL223" s="30">
        <v>9</v>
      </c>
      <c r="AM223" s="30">
        <v>0</v>
      </c>
      <c r="AN223" s="30" t="s">
        <v>432</v>
      </c>
      <c r="AO223" s="30" t="s">
        <v>432</v>
      </c>
      <c r="AP223" s="30" t="s">
        <v>434</v>
      </c>
      <c r="AQ223" s="30" t="s">
        <v>435</v>
      </c>
      <c r="AR223" s="30" t="s">
        <v>658</v>
      </c>
      <c r="AS223" s="30"/>
      <c r="AT223" s="30"/>
      <c r="AU223" s="30"/>
      <c r="AV223" s="30"/>
      <c r="AW223" s="30"/>
      <c r="AX223" s="30"/>
      <c r="AY223" s="30"/>
      <c r="AZ223" s="30"/>
      <c r="BA223" s="30" t="s">
        <v>1679</v>
      </c>
      <c r="BB223" s="30" t="s">
        <v>659</v>
      </c>
      <c r="BC223" s="31">
        <v>0.4375</v>
      </c>
      <c r="BD223" s="31">
        <v>0.44097222222222227</v>
      </c>
      <c r="BE223" s="30"/>
      <c r="BF223" s="30">
        <v>2</v>
      </c>
      <c r="BG223" s="30">
        <v>2</v>
      </c>
      <c r="BH223" s="30">
        <v>2</v>
      </c>
      <c r="BI223" s="30">
        <v>2</v>
      </c>
      <c r="BJ223" s="30">
        <v>2</v>
      </c>
      <c r="BK223" s="30">
        <v>2</v>
      </c>
      <c r="BL223" s="30">
        <v>2</v>
      </c>
      <c r="BM223" s="30">
        <v>2</v>
      </c>
      <c r="BN223" s="30">
        <v>2</v>
      </c>
      <c r="BO223" s="30">
        <v>2</v>
      </c>
      <c r="BP223" s="30">
        <v>2</v>
      </c>
      <c r="BQ223" s="30">
        <v>2</v>
      </c>
      <c r="BR223" s="30">
        <v>2</v>
      </c>
      <c r="BS223" s="30">
        <v>2</v>
      </c>
      <c r="BT223" s="30">
        <v>2</v>
      </c>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row>
    <row r="224" spans="1:219" ht="12.75" customHeight="1" x14ac:dyDescent="0.25">
      <c r="A224" s="30">
        <v>67</v>
      </c>
      <c r="B224" s="30" t="s">
        <v>378</v>
      </c>
      <c r="C224" s="30"/>
      <c r="D224" s="30" t="s">
        <v>211</v>
      </c>
      <c r="E224" s="30" t="s">
        <v>212</v>
      </c>
      <c r="F224" s="62">
        <v>43285</v>
      </c>
      <c r="G224" s="30" t="s">
        <v>1202</v>
      </c>
      <c r="H224" s="30" t="s">
        <v>233</v>
      </c>
      <c r="I224" s="30" t="s">
        <v>283</v>
      </c>
      <c r="J224" s="30"/>
      <c r="K224" s="30"/>
      <c r="L224" s="30"/>
      <c r="M224" s="30"/>
      <c r="N224" s="30"/>
      <c r="O224" s="30"/>
      <c r="P224" s="34" t="s">
        <v>1680</v>
      </c>
      <c r="Q224" s="30" t="s">
        <v>1681</v>
      </c>
      <c r="R224" s="30" t="s">
        <v>1682</v>
      </c>
      <c r="S224" s="30" t="s">
        <v>1683</v>
      </c>
      <c r="T224" s="30">
        <v>9484239546</v>
      </c>
      <c r="U224" s="30" t="s">
        <v>1684</v>
      </c>
      <c r="V224" s="52" t="s">
        <v>221</v>
      </c>
      <c r="W224" s="52" t="s">
        <v>221</v>
      </c>
      <c r="X224" s="52" t="s">
        <v>221</v>
      </c>
      <c r="Y224" s="52" t="s">
        <v>221</v>
      </c>
      <c r="Z224" s="52" t="s">
        <v>221</v>
      </c>
      <c r="AA224" s="30" t="s">
        <v>1685</v>
      </c>
      <c r="AB224" s="30">
        <v>9212123072</v>
      </c>
      <c r="AC224" s="30" t="s">
        <v>1001</v>
      </c>
      <c r="AD224" s="30" t="s">
        <v>333</v>
      </c>
      <c r="AE224" s="30" t="s">
        <v>1641</v>
      </c>
      <c r="AF224" s="30" t="s">
        <v>259</v>
      </c>
      <c r="AG224" s="30" t="s">
        <v>221</v>
      </c>
      <c r="AH224" s="30" t="s">
        <v>221</v>
      </c>
      <c r="AI224" s="30">
        <v>11</v>
      </c>
      <c r="AJ224" s="30" t="s">
        <v>227</v>
      </c>
      <c r="AK224" s="30">
        <v>1</v>
      </c>
      <c r="AL224" s="30">
        <v>6</v>
      </c>
      <c r="AM224" s="30">
        <v>5</v>
      </c>
      <c r="AN224" s="30" t="s">
        <v>432</v>
      </c>
      <c r="AO224" s="30" t="s">
        <v>432</v>
      </c>
      <c r="AP224" s="30" t="s">
        <v>434</v>
      </c>
      <c r="AQ224" s="30" t="s">
        <v>435</v>
      </c>
      <c r="AR224" s="30" t="s">
        <v>658</v>
      </c>
      <c r="AS224" s="30"/>
      <c r="AT224" s="30"/>
      <c r="AU224" s="30"/>
      <c r="AV224" s="30"/>
      <c r="AW224" s="30"/>
      <c r="AX224" s="30"/>
      <c r="AY224" s="30"/>
      <c r="AZ224" s="30"/>
      <c r="BA224" s="30" t="s">
        <v>1679</v>
      </c>
      <c r="BB224" s="30" t="s">
        <v>659</v>
      </c>
      <c r="BC224" s="31">
        <v>0.63888888888888895</v>
      </c>
      <c r="BD224" s="31">
        <v>0.64236111111111105</v>
      </c>
      <c r="BE224" s="30"/>
      <c r="BF224" s="30">
        <v>1</v>
      </c>
      <c r="BG224" s="30">
        <v>1</v>
      </c>
      <c r="BH224" s="30">
        <v>1</v>
      </c>
      <c r="BI224" s="30">
        <v>1</v>
      </c>
      <c r="BJ224" s="30">
        <v>1</v>
      </c>
      <c r="BK224" s="30">
        <v>1</v>
      </c>
      <c r="BL224" s="30">
        <v>1</v>
      </c>
      <c r="BM224" s="30">
        <v>1</v>
      </c>
      <c r="BN224" s="30">
        <v>1</v>
      </c>
      <c r="BO224" s="30">
        <v>1</v>
      </c>
      <c r="BP224" s="30">
        <v>1</v>
      </c>
      <c r="BQ224" s="30">
        <v>1</v>
      </c>
      <c r="BR224" s="30">
        <v>1</v>
      </c>
      <c r="BS224" s="30">
        <v>1</v>
      </c>
      <c r="BT224" s="30">
        <v>1</v>
      </c>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row>
    <row r="225" spans="1:219" ht="12.75" customHeight="1" x14ac:dyDescent="0.25">
      <c r="A225" s="30">
        <v>68</v>
      </c>
      <c r="B225" s="30" t="s">
        <v>378</v>
      </c>
      <c r="C225" s="30"/>
      <c r="D225" s="30" t="s">
        <v>211</v>
      </c>
      <c r="E225" s="30" t="s">
        <v>212</v>
      </c>
      <c r="F225" s="62">
        <v>43285</v>
      </c>
      <c r="G225" s="30" t="s">
        <v>1202</v>
      </c>
      <c r="H225" s="30" t="s">
        <v>233</v>
      </c>
      <c r="I225" s="30" t="s">
        <v>283</v>
      </c>
      <c r="J225" s="30"/>
      <c r="K225" s="30"/>
      <c r="L225" s="30"/>
      <c r="M225" s="30"/>
      <c r="N225" s="30"/>
      <c r="O225" s="30"/>
      <c r="P225" s="34" t="s">
        <v>1680</v>
      </c>
      <c r="Q225" s="30" t="s">
        <v>1686</v>
      </c>
      <c r="R225" s="30" t="s">
        <v>1687</v>
      </c>
      <c r="S225" s="30" t="s">
        <v>683</v>
      </c>
      <c r="T225" s="30">
        <v>9164958976</v>
      </c>
      <c r="U225" s="30" t="s">
        <v>1688</v>
      </c>
      <c r="V225" s="52" t="s">
        <v>221</v>
      </c>
      <c r="W225" s="52" t="s">
        <v>221</v>
      </c>
      <c r="X225" s="52" t="s">
        <v>221</v>
      </c>
      <c r="Y225" s="52" t="s">
        <v>221</v>
      </c>
      <c r="Z225" s="52" t="s">
        <v>221</v>
      </c>
      <c r="AA225" s="30" t="s">
        <v>1689</v>
      </c>
      <c r="AB225" s="30">
        <v>9164958976</v>
      </c>
      <c r="AC225" s="30" t="s">
        <v>1137</v>
      </c>
      <c r="AD225" s="30" t="s">
        <v>224</v>
      </c>
      <c r="AE225" s="30"/>
      <c r="AF225" s="30" t="s">
        <v>226</v>
      </c>
      <c r="AG225" s="30" t="s">
        <v>221</v>
      </c>
      <c r="AH225" s="30" t="s">
        <v>221</v>
      </c>
      <c r="AI225" s="30">
        <v>28</v>
      </c>
      <c r="AJ225" s="30" t="s">
        <v>227</v>
      </c>
      <c r="AK225" s="30">
        <v>1</v>
      </c>
      <c r="AL225" s="30">
        <v>3</v>
      </c>
      <c r="AM225" s="30">
        <v>0</v>
      </c>
      <c r="AN225" s="30" t="s">
        <v>432</v>
      </c>
      <c r="AO225" s="30" t="s">
        <v>432</v>
      </c>
      <c r="AP225" s="30" t="s">
        <v>434</v>
      </c>
      <c r="AQ225" s="30" t="s">
        <v>435</v>
      </c>
      <c r="AR225" s="30" t="s">
        <v>658</v>
      </c>
      <c r="AS225" s="30"/>
      <c r="AT225" s="30"/>
      <c r="AU225" s="30"/>
      <c r="AV225" s="30"/>
      <c r="AW225" s="30"/>
      <c r="AX225" s="30"/>
      <c r="AY225" s="30"/>
      <c r="AZ225" s="30"/>
      <c r="BA225" s="30" t="s">
        <v>1679</v>
      </c>
      <c r="BB225" s="30" t="s">
        <v>659</v>
      </c>
      <c r="BC225" s="31">
        <v>0.60347222222222219</v>
      </c>
      <c r="BD225" s="31">
        <v>0.61111111111111105</v>
      </c>
      <c r="BE225" s="30"/>
      <c r="BF225" s="30">
        <v>1</v>
      </c>
      <c r="BG225" s="30">
        <v>1</v>
      </c>
      <c r="BH225" s="30">
        <v>1</v>
      </c>
      <c r="BI225" s="30">
        <v>1</v>
      </c>
      <c r="BJ225" s="30">
        <v>1</v>
      </c>
      <c r="BK225" s="30">
        <v>1</v>
      </c>
      <c r="BL225" s="30">
        <v>1</v>
      </c>
      <c r="BM225" s="30">
        <v>1</v>
      </c>
      <c r="BN225" s="30">
        <v>1</v>
      </c>
      <c r="BO225" s="30">
        <v>1</v>
      </c>
      <c r="BP225" s="30">
        <v>1</v>
      </c>
      <c r="BQ225" s="30">
        <v>1</v>
      </c>
      <c r="BR225" s="30">
        <v>1</v>
      </c>
      <c r="BS225" s="30">
        <v>1</v>
      </c>
      <c r="BT225" s="30">
        <v>1</v>
      </c>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row>
    <row r="226" spans="1:219" ht="12.75" customHeight="1" x14ac:dyDescent="0.25">
      <c r="A226" s="30">
        <v>69</v>
      </c>
      <c r="B226" s="30" t="s">
        <v>378</v>
      </c>
      <c r="C226" s="30"/>
      <c r="D226" s="30" t="s">
        <v>211</v>
      </c>
      <c r="E226" s="30" t="s">
        <v>212</v>
      </c>
      <c r="F226" s="62">
        <v>43285</v>
      </c>
      <c r="G226" s="30" t="s">
        <v>1202</v>
      </c>
      <c r="H226" s="30" t="s">
        <v>233</v>
      </c>
      <c r="I226" s="30" t="s">
        <v>283</v>
      </c>
      <c r="J226" s="30"/>
      <c r="K226" s="30"/>
      <c r="L226" s="30"/>
      <c r="M226" s="30"/>
      <c r="N226" s="30"/>
      <c r="O226" s="30"/>
      <c r="P226" s="34" t="s">
        <v>1680</v>
      </c>
      <c r="Q226" s="30" t="s">
        <v>1690</v>
      </c>
      <c r="R226" s="30" t="s">
        <v>1691</v>
      </c>
      <c r="S226" s="30" t="s">
        <v>1293</v>
      </c>
      <c r="T226" s="30">
        <v>9755845636</v>
      </c>
      <c r="U226" s="30" t="s">
        <v>1692</v>
      </c>
      <c r="V226" s="52" t="s">
        <v>221</v>
      </c>
      <c r="W226" s="52" t="s">
        <v>221</v>
      </c>
      <c r="X226" s="52" t="s">
        <v>221</v>
      </c>
      <c r="Y226" s="52" t="s">
        <v>221</v>
      </c>
      <c r="Z226" s="52" t="s">
        <v>221</v>
      </c>
      <c r="AA226" s="30" t="s">
        <v>1693</v>
      </c>
      <c r="AB226" s="30">
        <v>9755845636</v>
      </c>
      <c r="AC226" s="30" t="s">
        <v>1137</v>
      </c>
      <c r="AD226" s="30" t="s">
        <v>224</v>
      </c>
      <c r="AE226" s="30" t="s">
        <v>1641</v>
      </c>
      <c r="AF226" s="30" t="s">
        <v>259</v>
      </c>
      <c r="AG226" s="30" t="s">
        <v>280</v>
      </c>
      <c r="AH226" s="30" t="s">
        <v>221</v>
      </c>
      <c r="AI226" s="30">
        <v>10</v>
      </c>
      <c r="AJ226" s="30" t="s">
        <v>227</v>
      </c>
      <c r="AK226" s="30">
        <v>2</v>
      </c>
      <c r="AL226" s="30">
        <v>2</v>
      </c>
      <c r="AM226" s="30">
        <v>5</v>
      </c>
      <c r="AN226" s="30" t="s">
        <v>432</v>
      </c>
      <c r="AO226" s="30" t="s">
        <v>432</v>
      </c>
      <c r="AP226" s="30" t="s">
        <v>434</v>
      </c>
      <c r="AQ226" s="30" t="s">
        <v>435</v>
      </c>
      <c r="AR226" s="30" t="s">
        <v>658</v>
      </c>
      <c r="AS226" s="30"/>
      <c r="AT226" s="30"/>
      <c r="AU226" s="30"/>
      <c r="AV226" s="30"/>
      <c r="AW226" s="30"/>
      <c r="AX226" s="30"/>
      <c r="AY226" s="30"/>
      <c r="AZ226" s="30"/>
      <c r="BA226" s="30" t="s">
        <v>1679</v>
      </c>
      <c r="BB226" s="30" t="s">
        <v>659</v>
      </c>
      <c r="BC226" s="31">
        <v>0.45694444444444443</v>
      </c>
      <c r="BD226" s="31">
        <v>0.46180555555555558</v>
      </c>
      <c r="BE226" s="30"/>
      <c r="BF226" s="30">
        <v>2</v>
      </c>
      <c r="BG226" s="30">
        <v>2</v>
      </c>
      <c r="BH226" s="30">
        <v>2</v>
      </c>
      <c r="BI226" s="30">
        <v>2</v>
      </c>
      <c r="BJ226" s="30">
        <v>2</v>
      </c>
      <c r="BK226" s="30">
        <v>2</v>
      </c>
      <c r="BL226" s="30">
        <v>2</v>
      </c>
      <c r="BM226" s="30">
        <v>2</v>
      </c>
      <c r="BN226" s="30">
        <v>2</v>
      </c>
      <c r="BO226" s="30">
        <v>2</v>
      </c>
      <c r="BP226" s="30">
        <v>2</v>
      </c>
      <c r="BQ226" s="30">
        <v>2</v>
      </c>
      <c r="BR226" s="30">
        <v>2</v>
      </c>
      <c r="BS226" s="30">
        <v>2</v>
      </c>
      <c r="BT226" s="30">
        <v>2</v>
      </c>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row>
    <row r="227" spans="1:219" ht="12.75" customHeight="1" x14ac:dyDescent="0.25">
      <c r="A227" s="30">
        <v>70</v>
      </c>
      <c r="B227" s="30" t="s">
        <v>378</v>
      </c>
      <c r="C227" s="30"/>
      <c r="D227" s="30" t="s">
        <v>211</v>
      </c>
      <c r="E227" s="30" t="s">
        <v>212</v>
      </c>
      <c r="F227" s="62">
        <v>43285</v>
      </c>
      <c r="G227" s="33" t="s">
        <v>213</v>
      </c>
      <c r="H227" s="30" t="s">
        <v>233</v>
      </c>
      <c r="I227" s="30" t="s">
        <v>462</v>
      </c>
      <c r="J227" s="30"/>
      <c r="K227" s="30"/>
      <c r="L227" s="30"/>
      <c r="M227" s="30"/>
      <c r="N227" s="30"/>
      <c r="O227" s="30"/>
      <c r="P227" s="34" t="s">
        <v>1694</v>
      </c>
      <c r="Q227" s="30" t="s">
        <v>478</v>
      </c>
      <c r="R227" s="30" t="s">
        <v>1695</v>
      </c>
      <c r="S227" s="30" t="s">
        <v>1696</v>
      </c>
      <c r="T227" s="30">
        <v>9166426186</v>
      </c>
      <c r="U227" s="30" t="s">
        <v>1697</v>
      </c>
      <c r="V227" s="52" t="s">
        <v>221</v>
      </c>
      <c r="W227" s="52" t="s">
        <v>221</v>
      </c>
      <c r="X227" s="52" t="s">
        <v>221</v>
      </c>
      <c r="Y227" s="52" t="s">
        <v>221</v>
      </c>
      <c r="Z227" s="52" t="s">
        <v>221</v>
      </c>
      <c r="AA227" s="30" t="s">
        <v>1698</v>
      </c>
      <c r="AB227" s="30"/>
      <c r="AC227" s="30" t="s">
        <v>1143</v>
      </c>
      <c r="AD227" s="30" t="s">
        <v>224</v>
      </c>
      <c r="AE227" s="30" t="s">
        <v>1699</v>
      </c>
      <c r="AF227" s="30" t="s">
        <v>226</v>
      </c>
      <c r="AG227" s="30" t="s">
        <v>221</v>
      </c>
      <c r="AH227" s="30" t="s">
        <v>221</v>
      </c>
      <c r="AI227" s="30">
        <v>95</v>
      </c>
      <c r="AJ227" s="30" t="s">
        <v>446</v>
      </c>
      <c r="AK227" s="30">
        <v>0</v>
      </c>
      <c r="AL227" s="30">
        <v>0</v>
      </c>
      <c r="AM227" s="30">
        <v>0</v>
      </c>
      <c r="AN227" s="30" t="s">
        <v>432</v>
      </c>
      <c r="AO227" s="30" t="s">
        <v>432</v>
      </c>
      <c r="AP227" s="30" t="s">
        <v>434</v>
      </c>
      <c r="AQ227" s="30" t="s">
        <v>435</v>
      </c>
      <c r="AR227" s="30" t="s">
        <v>658</v>
      </c>
      <c r="AS227" s="30"/>
      <c r="AT227" s="30"/>
      <c r="AU227" s="30"/>
      <c r="AV227" s="30"/>
      <c r="AW227" s="30"/>
      <c r="AX227" s="30"/>
      <c r="AY227" s="30"/>
      <c r="AZ227" s="30"/>
      <c r="BA227" s="30" t="s">
        <v>1679</v>
      </c>
      <c r="BB227" s="30" t="s">
        <v>659</v>
      </c>
      <c r="BC227" s="31">
        <v>0.53680555555555554</v>
      </c>
      <c r="BD227" s="31">
        <v>0.5395833333333333</v>
      </c>
      <c r="BE227" s="30"/>
      <c r="BF227" s="30">
        <v>2</v>
      </c>
      <c r="BG227" s="30">
        <v>2</v>
      </c>
      <c r="BH227" s="30">
        <v>2</v>
      </c>
      <c r="BI227" s="30">
        <v>2</v>
      </c>
      <c r="BJ227" s="30">
        <v>2</v>
      </c>
      <c r="BK227" s="30">
        <v>2</v>
      </c>
      <c r="BL227" s="30">
        <v>2</v>
      </c>
      <c r="BM227" s="30">
        <v>2</v>
      </c>
      <c r="BN227" s="30">
        <v>2</v>
      </c>
      <c r="BO227" s="30">
        <v>2</v>
      </c>
      <c r="BP227" s="30">
        <v>2</v>
      </c>
      <c r="BQ227" s="30">
        <v>2</v>
      </c>
      <c r="BR227" s="30">
        <v>2</v>
      </c>
      <c r="BS227" s="30">
        <v>2</v>
      </c>
      <c r="BT227" s="30">
        <v>2</v>
      </c>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row>
    <row r="228" spans="1:219" ht="12.75" customHeight="1" x14ac:dyDescent="0.25">
      <c r="A228" s="63">
        <v>71</v>
      </c>
      <c r="B228" s="30" t="s">
        <v>378</v>
      </c>
      <c r="C228" s="63"/>
      <c r="D228" s="30" t="s">
        <v>211</v>
      </c>
      <c r="E228" s="64" t="s">
        <v>212</v>
      </c>
      <c r="F228" s="65">
        <v>43285</v>
      </c>
      <c r="G228" s="66" t="s">
        <v>245</v>
      </c>
      <c r="H228" s="66" t="s">
        <v>246</v>
      </c>
      <c r="I228" s="66" t="s">
        <v>247</v>
      </c>
      <c r="J228" s="66" t="s">
        <v>1700</v>
      </c>
      <c r="K228" s="63"/>
      <c r="L228" s="63"/>
      <c r="M228" s="67">
        <v>43286</v>
      </c>
      <c r="N228" s="67">
        <v>43304</v>
      </c>
      <c r="O228" s="63" t="s">
        <v>232</v>
      </c>
      <c r="P228" s="68" t="s">
        <v>1701</v>
      </c>
      <c r="Q228" s="63" t="s">
        <v>1098</v>
      </c>
      <c r="R228" s="63" t="s">
        <v>1702</v>
      </c>
      <c r="S228" s="63" t="s">
        <v>1703</v>
      </c>
      <c r="T228" s="63">
        <v>9057893439</v>
      </c>
      <c r="U228" s="69" t="s">
        <v>1704</v>
      </c>
      <c r="V228" s="65" t="s">
        <v>221</v>
      </c>
      <c r="W228" s="65" t="s">
        <v>221</v>
      </c>
      <c r="X228" s="65" t="s">
        <v>221</v>
      </c>
      <c r="Y228" s="65" t="s">
        <v>221</v>
      </c>
      <c r="Z228" s="65" t="s">
        <v>221</v>
      </c>
      <c r="AA228" s="65" t="s">
        <v>221</v>
      </c>
      <c r="AB228" s="65" t="s">
        <v>221</v>
      </c>
      <c r="AC228" s="66" t="s">
        <v>314</v>
      </c>
      <c r="AD228" s="66" t="s">
        <v>224</v>
      </c>
      <c r="AE228" s="70" t="s">
        <v>1705</v>
      </c>
      <c r="AF228" s="70" t="s">
        <v>1197</v>
      </c>
      <c r="AG228" s="70" t="s">
        <v>1197</v>
      </c>
      <c r="AH228" s="63" t="s">
        <v>1228</v>
      </c>
      <c r="AI228" s="63">
        <v>13</v>
      </c>
      <c r="AJ228" s="63" t="s">
        <v>227</v>
      </c>
      <c r="AK228" s="63">
        <v>1</v>
      </c>
      <c r="AL228" s="63">
        <v>9</v>
      </c>
      <c r="AM228" s="63">
        <v>4</v>
      </c>
      <c r="AN228" s="66" t="s">
        <v>394</v>
      </c>
      <c r="AO228" s="66" t="s">
        <v>1210</v>
      </c>
      <c r="AP228" s="66" t="s">
        <v>281</v>
      </c>
      <c r="AQ228" s="66" t="s">
        <v>1211</v>
      </c>
      <c r="AR228" s="66"/>
      <c r="AS228" s="63"/>
      <c r="AT228" s="63"/>
      <c r="AU228" s="63"/>
      <c r="AV228" s="63"/>
      <c r="AW228" s="66" t="s">
        <v>1212</v>
      </c>
      <c r="AX228" s="63"/>
      <c r="AY228" s="66" t="s">
        <v>227</v>
      </c>
      <c r="AZ228" s="66" t="s">
        <v>227</v>
      </c>
      <c r="BA228" s="66"/>
      <c r="BB228" s="66" t="s">
        <v>1213</v>
      </c>
      <c r="BC228" s="71">
        <v>0.4597222222222222</v>
      </c>
      <c r="BD228" s="71">
        <v>0.47222222222222227</v>
      </c>
      <c r="BE228" s="63"/>
      <c r="BF228" s="63">
        <v>3</v>
      </c>
      <c r="BG228" s="63">
        <v>3</v>
      </c>
      <c r="BH228" s="63">
        <v>3</v>
      </c>
      <c r="BI228" s="63">
        <v>3</v>
      </c>
      <c r="BJ228" s="63">
        <v>3</v>
      </c>
      <c r="BK228" s="63">
        <v>3</v>
      </c>
      <c r="BL228" s="63">
        <v>3</v>
      </c>
      <c r="BM228" s="63">
        <v>3</v>
      </c>
      <c r="BN228" s="63">
        <v>3</v>
      </c>
      <c r="BO228" s="63">
        <v>3</v>
      </c>
      <c r="BP228" s="63">
        <v>3</v>
      </c>
      <c r="BQ228" s="63">
        <v>3</v>
      </c>
      <c r="BR228" s="63">
        <v>3</v>
      </c>
      <c r="BS228" s="63">
        <v>3</v>
      </c>
      <c r="BT228" s="63">
        <v>3</v>
      </c>
      <c r="BU228" s="63"/>
      <c r="BV228" s="63" t="s">
        <v>1213</v>
      </c>
      <c r="BW228" s="71">
        <v>0.47222222222222227</v>
      </c>
      <c r="BX228" s="71">
        <v>0.4777777777777778</v>
      </c>
      <c r="BY228" s="63"/>
      <c r="BZ228" s="63">
        <v>3</v>
      </c>
      <c r="CA228" s="63">
        <v>3</v>
      </c>
      <c r="CB228" s="63">
        <v>2</v>
      </c>
      <c r="CC228" s="63">
        <v>3</v>
      </c>
      <c r="CD228" s="63" t="s">
        <v>260</v>
      </c>
      <c r="CE228" s="63" t="s">
        <v>1213</v>
      </c>
      <c r="CF228" s="63">
        <v>15</v>
      </c>
      <c r="CG228" s="63"/>
      <c r="CH228" s="63"/>
      <c r="CI228" s="63"/>
      <c r="CJ228" s="63"/>
      <c r="CK228" s="63"/>
      <c r="CL228" s="63"/>
      <c r="CM228" s="63"/>
      <c r="CN228" s="63"/>
      <c r="CO228" s="63"/>
      <c r="CP228" s="63"/>
      <c r="CQ228" s="63"/>
      <c r="CR228" s="63"/>
      <c r="CS228" s="63"/>
      <c r="CT228" s="63"/>
      <c r="CU228" s="63"/>
      <c r="CV228" s="63"/>
      <c r="CW228" s="63"/>
      <c r="CX228" s="63"/>
      <c r="CY228" s="63"/>
      <c r="CZ228" s="63"/>
      <c r="DA228" s="63"/>
      <c r="DB228" s="63"/>
      <c r="DC228" s="63"/>
      <c r="DD228" s="63"/>
      <c r="DE228" s="63"/>
      <c r="DF228" s="63"/>
      <c r="DG228" s="63"/>
      <c r="DH228" s="63"/>
      <c r="DI228" s="63"/>
      <c r="DJ228" s="63"/>
      <c r="DK228" s="63"/>
      <c r="DL228" s="63"/>
      <c r="DM228" s="63"/>
      <c r="DN228" s="63"/>
      <c r="DO228" s="63"/>
      <c r="DP228" s="63"/>
      <c r="DQ228" s="63"/>
      <c r="DR228" s="63"/>
      <c r="DS228" s="63"/>
      <c r="DT228" s="63"/>
      <c r="DU228" s="63"/>
      <c r="DV228" s="63"/>
      <c r="DW228" s="63"/>
      <c r="DX228" s="63"/>
      <c r="DY228" s="63"/>
      <c r="DZ228" s="63"/>
      <c r="EA228" s="63"/>
      <c r="EB228" s="63"/>
      <c r="EC228" s="63"/>
      <c r="ED228" s="63"/>
      <c r="EE228" s="63"/>
      <c r="EF228" s="63"/>
      <c r="EG228" s="63"/>
      <c r="EH228" s="63"/>
      <c r="EI228" s="63"/>
      <c r="EJ228" s="63"/>
      <c r="EK228" s="63"/>
      <c r="EL228" s="63"/>
      <c r="EM228" s="63"/>
      <c r="EN228" s="63"/>
      <c r="EO228" s="63"/>
      <c r="EP228" s="63"/>
      <c r="EQ228" s="63"/>
      <c r="ER228" s="63"/>
      <c r="ES228" s="63"/>
      <c r="ET228" s="63"/>
      <c r="EU228" s="63"/>
      <c r="EV228" s="63"/>
      <c r="EW228" s="63"/>
      <c r="EX228" s="63"/>
      <c r="EY228" s="63"/>
      <c r="EZ228" s="63"/>
      <c r="FA228" s="63"/>
      <c r="FB228" s="63"/>
      <c r="FC228" s="63"/>
      <c r="FD228" s="63"/>
      <c r="FE228" s="63"/>
      <c r="FF228" s="63"/>
      <c r="FG228" s="63"/>
      <c r="FH228" s="63"/>
      <c r="FI228" s="63"/>
      <c r="FJ228" s="63"/>
      <c r="FK228" s="63"/>
      <c r="FL228" s="63"/>
      <c r="FM228" s="63"/>
      <c r="FN228" s="63"/>
      <c r="FO228" s="63"/>
      <c r="FP228" s="63"/>
      <c r="FQ228" s="63"/>
      <c r="FR228" s="63"/>
      <c r="FS228" s="63"/>
      <c r="FT228" s="63"/>
      <c r="FU228" s="63"/>
      <c r="FV228" s="63"/>
      <c r="FW228" s="63"/>
      <c r="FX228" s="63"/>
      <c r="FY228" s="63"/>
      <c r="FZ228" s="63"/>
      <c r="GA228" s="63"/>
      <c r="GB228" s="63"/>
      <c r="GC228" s="63"/>
      <c r="GD228" s="63"/>
      <c r="GE228" s="63"/>
      <c r="GF228" s="63"/>
      <c r="GG228" s="63"/>
      <c r="GH228" s="63"/>
      <c r="GI228" s="63"/>
      <c r="GJ228" s="63"/>
      <c r="GK228" s="63"/>
      <c r="GL228" s="63"/>
      <c r="GM228" s="63"/>
      <c r="GN228" s="63"/>
      <c r="GO228" s="63"/>
      <c r="GP228" s="63"/>
      <c r="GQ228" s="63"/>
      <c r="GR228" s="63"/>
      <c r="GS228" s="63"/>
      <c r="GT228" s="63"/>
      <c r="GU228" s="63"/>
      <c r="GV228" s="63"/>
      <c r="GW228" s="63"/>
      <c r="GX228" s="63"/>
      <c r="GY228" s="63"/>
      <c r="GZ228" s="63"/>
      <c r="HA228" s="63"/>
      <c r="HB228" s="63"/>
      <c r="HC228" s="63"/>
      <c r="HD228" s="63"/>
      <c r="HE228" s="63"/>
      <c r="HF228" s="63"/>
      <c r="HG228" s="63"/>
      <c r="HH228" s="63"/>
      <c r="HI228" s="63"/>
      <c r="HJ228" s="63"/>
      <c r="HK228" s="63"/>
    </row>
    <row r="229" spans="1:219" ht="12.75" customHeight="1" x14ac:dyDescent="0.25">
      <c r="A229" s="63">
        <v>72</v>
      </c>
      <c r="B229" s="30" t="s">
        <v>378</v>
      </c>
      <c r="C229" s="63"/>
      <c r="D229" s="30" t="s">
        <v>211</v>
      </c>
      <c r="E229" s="64" t="s">
        <v>212</v>
      </c>
      <c r="F229" s="65">
        <v>43285</v>
      </c>
      <c r="G229" s="66" t="s">
        <v>245</v>
      </c>
      <c r="H229" s="66" t="s">
        <v>337</v>
      </c>
      <c r="I229" s="66" t="s">
        <v>338</v>
      </c>
      <c r="J229" s="66" t="s">
        <v>599</v>
      </c>
      <c r="K229" s="63" t="s">
        <v>339</v>
      </c>
      <c r="L229" s="63" t="s">
        <v>340</v>
      </c>
      <c r="M229" s="63"/>
      <c r="N229" s="63"/>
      <c r="O229" s="63"/>
      <c r="P229" s="68" t="s">
        <v>1706</v>
      </c>
      <c r="Q229" s="63" t="s">
        <v>1707</v>
      </c>
      <c r="R229" s="63" t="s">
        <v>1708</v>
      </c>
      <c r="S229" s="63" t="s">
        <v>1709</v>
      </c>
      <c r="T229" s="63">
        <v>9267833739</v>
      </c>
      <c r="U229" s="69" t="s">
        <v>1710</v>
      </c>
      <c r="V229" s="65" t="s">
        <v>221</v>
      </c>
      <c r="W229" s="65" t="s">
        <v>221</v>
      </c>
      <c r="X229" s="65" t="s">
        <v>221</v>
      </c>
      <c r="Y229" s="65" t="s">
        <v>221</v>
      </c>
      <c r="Z229" s="65" t="s">
        <v>221</v>
      </c>
      <c r="AA229" s="65" t="s">
        <v>221</v>
      </c>
      <c r="AB229" s="65" t="s">
        <v>221</v>
      </c>
      <c r="AC229" s="70" t="s">
        <v>1143</v>
      </c>
      <c r="AD229" s="50" t="s">
        <v>1517</v>
      </c>
      <c r="AE229" s="70" t="s">
        <v>1711</v>
      </c>
      <c r="AF229" s="66" t="s">
        <v>226</v>
      </c>
      <c r="AG229" s="66" t="s">
        <v>226</v>
      </c>
      <c r="AH229" s="66" t="s">
        <v>226</v>
      </c>
      <c r="AI229" s="63">
        <v>76</v>
      </c>
      <c r="AJ229" s="63" t="s">
        <v>227</v>
      </c>
      <c r="AK229" s="64">
        <v>1</v>
      </c>
      <c r="AL229" s="63">
        <v>8</v>
      </c>
      <c r="AM229" s="63">
        <v>17</v>
      </c>
      <c r="AN229" s="66" t="s">
        <v>394</v>
      </c>
      <c r="AO229" s="66" t="s">
        <v>1210</v>
      </c>
      <c r="AP229" s="66" t="s">
        <v>281</v>
      </c>
      <c r="AQ229" s="66" t="s">
        <v>1211</v>
      </c>
      <c r="AR229" s="66"/>
      <c r="AS229" s="63"/>
      <c r="AT229" s="63"/>
      <c r="AU229" s="63"/>
      <c r="AV229" s="63"/>
      <c r="AW229" s="66" t="s">
        <v>1712</v>
      </c>
      <c r="AX229" s="63"/>
      <c r="AY229" s="66" t="s">
        <v>227</v>
      </c>
      <c r="AZ229" s="66" t="s">
        <v>227</v>
      </c>
      <c r="BA229" s="66"/>
      <c r="BB229" s="66" t="s">
        <v>1213</v>
      </c>
      <c r="BC229" s="71">
        <v>0.48402777777777778</v>
      </c>
      <c r="BD229" s="71">
        <v>0.50138888888888888</v>
      </c>
      <c r="BE229" s="63"/>
      <c r="BF229" s="63">
        <v>3</v>
      </c>
      <c r="BG229" s="63">
        <v>3</v>
      </c>
      <c r="BH229" s="63">
        <v>3</v>
      </c>
      <c r="BI229" s="63">
        <v>3</v>
      </c>
      <c r="BJ229" s="63">
        <v>3</v>
      </c>
      <c r="BK229" s="63">
        <v>3</v>
      </c>
      <c r="BL229" s="63">
        <v>3</v>
      </c>
      <c r="BM229" s="63">
        <v>3</v>
      </c>
      <c r="BN229" s="63">
        <v>3</v>
      </c>
      <c r="BO229" s="63">
        <v>3</v>
      </c>
      <c r="BP229" s="63">
        <v>3</v>
      </c>
      <c r="BQ229" s="63">
        <v>3</v>
      </c>
      <c r="BR229" s="63">
        <v>3</v>
      </c>
      <c r="BS229" s="63">
        <v>3</v>
      </c>
      <c r="BT229" s="63">
        <v>3</v>
      </c>
      <c r="BU229" s="63"/>
      <c r="BV229" s="63" t="s">
        <v>1213</v>
      </c>
      <c r="BW229" s="71">
        <v>0.50138888888888888</v>
      </c>
      <c r="BX229" s="71">
        <v>0.5083333333333333</v>
      </c>
      <c r="BY229" s="63"/>
      <c r="BZ229" s="63">
        <v>3</v>
      </c>
      <c r="CA229" s="63">
        <v>3</v>
      </c>
      <c r="CB229" s="63">
        <v>3</v>
      </c>
      <c r="CC229" s="63">
        <v>3</v>
      </c>
      <c r="CD229" s="63" t="s">
        <v>260</v>
      </c>
      <c r="CE229" s="63" t="s">
        <v>1213</v>
      </c>
      <c r="CF229" s="63">
        <v>15</v>
      </c>
      <c r="CG229" s="63"/>
      <c r="CH229" s="63"/>
      <c r="CI229" s="63"/>
      <c r="CJ229" s="63"/>
      <c r="CK229" s="63"/>
      <c r="CL229" s="63"/>
      <c r="CM229" s="63"/>
      <c r="CN229" s="63"/>
      <c r="CO229" s="63"/>
      <c r="CP229" s="63"/>
      <c r="CQ229" s="63"/>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c r="DO229" s="63"/>
      <c r="DP229" s="63"/>
      <c r="DQ229" s="63"/>
      <c r="DR229" s="63"/>
      <c r="DS229" s="63"/>
      <c r="DT229" s="63"/>
      <c r="DU229" s="63"/>
      <c r="DV229" s="63"/>
      <c r="DW229" s="63"/>
      <c r="DX229" s="63"/>
      <c r="DY229" s="63"/>
      <c r="DZ229" s="63"/>
      <c r="EA229" s="63"/>
      <c r="EB229" s="63"/>
      <c r="EC229" s="63"/>
      <c r="ED229" s="63"/>
      <c r="EE229" s="63"/>
      <c r="EF229" s="63"/>
      <c r="EG229" s="63"/>
      <c r="EH229" s="63"/>
      <c r="EI229" s="63"/>
      <c r="EJ229" s="63"/>
      <c r="EK229" s="63"/>
      <c r="EL229" s="63"/>
      <c r="EM229" s="63"/>
      <c r="EN229" s="63"/>
      <c r="EO229" s="63"/>
      <c r="EP229" s="63"/>
      <c r="EQ229" s="63"/>
      <c r="ER229" s="63"/>
      <c r="ES229" s="63"/>
      <c r="ET229" s="63"/>
      <c r="EU229" s="63"/>
      <c r="EV229" s="63"/>
      <c r="EW229" s="63"/>
      <c r="EX229" s="63"/>
      <c r="EY229" s="63"/>
      <c r="EZ229" s="63"/>
      <c r="FA229" s="63"/>
      <c r="FB229" s="63"/>
      <c r="FC229" s="63"/>
      <c r="FD229" s="63"/>
      <c r="FE229" s="63"/>
      <c r="FF229" s="63"/>
      <c r="FG229" s="63"/>
      <c r="FH229" s="63"/>
      <c r="FI229" s="63"/>
      <c r="FJ229" s="63"/>
      <c r="FK229" s="63"/>
      <c r="FL229" s="63"/>
      <c r="FM229" s="63"/>
      <c r="FN229" s="63"/>
      <c r="FO229" s="63"/>
      <c r="FP229" s="63"/>
      <c r="FQ229" s="63"/>
      <c r="FR229" s="63"/>
      <c r="FS229" s="63"/>
      <c r="FT229" s="63"/>
      <c r="FU229" s="63"/>
      <c r="FV229" s="63"/>
      <c r="FW229" s="63"/>
      <c r="FX229" s="63"/>
      <c r="FY229" s="63"/>
      <c r="FZ229" s="63"/>
      <c r="GA229" s="63"/>
      <c r="GB229" s="63"/>
      <c r="GC229" s="63"/>
      <c r="GD229" s="63"/>
      <c r="GE229" s="63"/>
      <c r="GF229" s="63"/>
      <c r="GG229" s="63"/>
      <c r="GH229" s="63"/>
      <c r="GI229" s="63"/>
      <c r="GJ229" s="63"/>
      <c r="GK229" s="63"/>
      <c r="GL229" s="63"/>
      <c r="GM229" s="63"/>
      <c r="GN229" s="63"/>
      <c r="GO229" s="63"/>
      <c r="GP229" s="63"/>
      <c r="GQ229" s="63"/>
      <c r="GR229" s="63"/>
      <c r="GS229" s="63"/>
      <c r="GT229" s="63"/>
      <c r="GU229" s="63"/>
      <c r="GV229" s="63"/>
      <c r="GW229" s="63"/>
      <c r="GX229" s="63"/>
      <c r="GY229" s="63"/>
      <c r="GZ229" s="63"/>
      <c r="HA229" s="63"/>
      <c r="HB229" s="63"/>
      <c r="HC229" s="63"/>
      <c r="HD229" s="63"/>
      <c r="HE229" s="63"/>
      <c r="HF229" s="63"/>
      <c r="HG229" s="63"/>
      <c r="HH229" s="63"/>
      <c r="HI229" s="63"/>
      <c r="HJ229" s="63"/>
      <c r="HK229" s="63"/>
    </row>
    <row r="230" spans="1:219" ht="12.75" customHeight="1" x14ac:dyDescent="0.25">
      <c r="A230" s="63">
        <v>73</v>
      </c>
      <c r="B230" s="30" t="s">
        <v>378</v>
      </c>
      <c r="C230" s="63"/>
      <c r="D230" s="30" t="s">
        <v>211</v>
      </c>
      <c r="E230" s="64" t="s">
        <v>212</v>
      </c>
      <c r="F230" s="65">
        <v>43285</v>
      </c>
      <c r="G230" s="64" t="s">
        <v>1202</v>
      </c>
      <c r="H230" s="64" t="s">
        <v>233</v>
      </c>
      <c r="I230" s="64" t="s">
        <v>1713</v>
      </c>
      <c r="J230" s="63"/>
      <c r="K230" s="63"/>
      <c r="L230" s="63"/>
      <c r="M230" s="63"/>
      <c r="N230" s="63"/>
      <c r="O230" s="63"/>
      <c r="P230" s="68" t="s">
        <v>1714</v>
      </c>
      <c r="Q230" s="63" t="s">
        <v>1715</v>
      </c>
      <c r="R230" s="63" t="s">
        <v>1716</v>
      </c>
      <c r="S230" s="63" t="s">
        <v>932</v>
      </c>
      <c r="T230" s="63">
        <v>9497886194</v>
      </c>
      <c r="U230" s="69" t="s">
        <v>1717</v>
      </c>
      <c r="V230" s="65" t="s">
        <v>221</v>
      </c>
      <c r="W230" s="65" t="s">
        <v>221</v>
      </c>
      <c r="X230" s="65" t="s">
        <v>221</v>
      </c>
      <c r="Y230" s="65" t="s">
        <v>221</v>
      </c>
      <c r="Z230" s="65" t="s">
        <v>221</v>
      </c>
      <c r="AA230" s="65" t="s">
        <v>221</v>
      </c>
      <c r="AB230" s="65" t="s">
        <v>221</v>
      </c>
      <c r="AC230" s="70" t="s">
        <v>1718</v>
      </c>
      <c r="AD230" s="66" t="s">
        <v>224</v>
      </c>
      <c r="AE230" s="70" t="s">
        <v>1719</v>
      </c>
      <c r="AF230" s="66" t="s">
        <v>280</v>
      </c>
      <c r="AG230" s="63" t="s">
        <v>1228</v>
      </c>
      <c r="AH230" s="63" t="s">
        <v>1228</v>
      </c>
      <c r="AI230" s="63">
        <v>9</v>
      </c>
      <c r="AJ230" s="63" t="s">
        <v>227</v>
      </c>
      <c r="AK230" s="63">
        <v>1</v>
      </c>
      <c r="AL230" s="63">
        <v>3</v>
      </c>
      <c r="AM230" s="63">
        <v>3</v>
      </c>
      <c r="AN230" s="66" t="s">
        <v>394</v>
      </c>
      <c r="AO230" s="66" t="s">
        <v>1210</v>
      </c>
      <c r="AP230" s="66" t="s">
        <v>1720</v>
      </c>
      <c r="AQ230" s="66" t="s">
        <v>1077</v>
      </c>
      <c r="AR230" s="63"/>
      <c r="AS230" s="63"/>
      <c r="AT230" s="63"/>
      <c r="AU230" s="63"/>
      <c r="AV230" s="63"/>
      <c r="AW230" s="64" t="s">
        <v>1721</v>
      </c>
      <c r="AX230" s="63"/>
      <c r="AY230" s="66" t="s">
        <v>227</v>
      </c>
      <c r="AZ230" s="66" t="s">
        <v>227</v>
      </c>
      <c r="BA230" s="66"/>
      <c r="BB230" s="66" t="s">
        <v>1213</v>
      </c>
      <c r="BC230" s="71">
        <v>0.56458333333333333</v>
      </c>
      <c r="BD230" s="71">
        <v>0.57291666666666663</v>
      </c>
      <c r="BE230" s="63"/>
      <c r="BF230" s="63">
        <v>2</v>
      </c>
      <c r="BG230" s="63">
        <v>2</v>
      </c>
      <c r="BH230" s="63">
        <v>2</v>
      </c>
      <c r="BI230" s="63">
        <v>2</v>
      </c>
      <c r="BJ230" s="63">
        <v>2</v>
      </c>
      <c r="BK230" s="63">
        <v>2</v>
      </c>
      <c r="BL230" s="63">
        <v>2</v>
      </c>
      <c r="BM230" s="63">
        <v>2</v>
      </c>
      <c r="BN230" s="63">
        <v>2</v>
      </c>
      <c r="BO230" s="63">
        <v>2</v>
      </c>
      <c r="BP230" s="63">
        <v>2</v>
      </c>
      <c r="BQ230" s="63">
        <v>2</v>
      </c>
      <c r="BR230" s="63">
        <v>2</v>
      </c>
      <c r="BS230" s="63">
        <v>2</v>
      </c>
      <c r="BT230" s="63">
        <v>2</v>
      </c>
      <c r="BU230" s="63"/>
      <c r="BV230" s="63"/>
      <c r="BW230" s="63"/>
      <c r="BX230" s="63"/>
      <c r="BY230" s="63"/>
      <c r="BZ230" s="63"/>
      <c r="CA230" s="63"/>
      <c r="CB230" s="63"/>
      <c r="CC230" s="63"/>
      <c r="CD230" s="63"/>
      <c r="CE230" s="63"/>
      <c r="CF230" s="63"/>
      <c r="CG230" s="63"/>
      <c r="CH230" s="63"/>
      <c r="CI230" s="63"/>
      <c r="CJ230" s="63"/>
      <c r="CK230" s="63"/>
      <c r="CL230" s="63"/>
      <c r="CM230" s="63"/>
      <c r="CN230" s="63"/>
      <c r="CO230" s="63"/>
      <c r="CP230" s="63"/>
      <c r="CQ230" s="63"/>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c r="DO230" s="63"/>
      <c r="DP230" s="63"/>
      <c r="DQ230" s="63"/>
      <c r="DR230" s="63"/>
      <c r="DS230" s="63"/>
      <c r="DT230" s="63"/>
      <c r="DU230" s="63"/>
      <c r="DV230" s="63"/>
      <c r="DW230" s="63"/>
      <c r="DX230" s="63"/>
      <c r="DY230" s="63"/>
      <c r="DZ230" s="63"/>
      <c r="EA230" s="63"/>
      <c r="EB230" s="63"/>
      <c r="EC230" s="63"/>
      <c r="ED230" s="63"/>
      <c r="EE230" s="63"/>
      <c r="EF230" s="63"/>
      <c r="EG230" s="63"/>
      <c r="EH230" s="63"/>
      <c r="EI230" s="63"/>
      <c r="EJ230" s="63"/>
      <c r="EK230" s="63"/>
      <c r="EL230" s="63"/>
      <c r="EM230" s="63"/>
      <c r="EN230" s="63"/>
      <c r="EO230" s="63"/>
      <c r="EP230" s="63"/>
      <c r="EQ230" s="63"/>
      <c r="ER230" s="63"/>
      <c r="ES230" s="63"/>
      <c r="ET230" s="63"/>
      <c r="EU230" s="63"/>
      <c r="EV230" s="63"/>
      <c r="EW230" s="63"/>
      <c r="EX230" s="63"/>
      <c r="EY230" s="63"/>
      <c r="EZ230" s="63"/>
      <c r="FA230" s="63"/>
      <c r="FB230" s="63"/>
      <c r="FC230" s="63"/>
      <c r="FD230" s="63"/>
      <c r="FE230" s="63"/>
      <c r="FF230" s="63"/>
      <c r="FG230" s="63"/>
      <c r="FH230" s="63"/>
      <c r="FI230" s="63"/>
      <c r="FJ230" s="63"/>
      <c r="FK230" s="63"/>
      <c r="FL230" s="63"/>
      <c r="FM230" s="63"/>
      <c r="FN230" s="63"/>
      <c r="FO230" s="63"/>
      <c r="FP230" s="63"/>
      <c r="FQ230" s="63"/>
      <c r="FR230" s="63"/>
      <c r="FS230" s="63"/>
      <c r="FT230" s="63"/>
      <c r="FU230" s="63"/>
      <c r="FV230" s="63"/>
      <c r="FW230" s="63"/>
      <c r="FX230" s="63"/>
      <c r="FY230" s="63"/>
      <c r="FZ230" s="63"/>
      <c r="GA230" s="63"/>
      <c r="GB230" s="63"/>
      <c r="GC230" s="63"/>
      <c r="GD230" s="63"/>
      <c r="GE230" s="63"/>
      <c r="GF230" s="63"/>
      <c r="GG230" s="63"/>
      <c r="GH230" s="63"/>
      <c r="GI230" s="63"/>
      <c r="GJ230" s="63"/>
      <c r="GK230" s="63"/>
      <c r="GL230" s="63"/>
      <c r="GM230" s="63"/>
      <c r="GN230" s="63"/>
      <c r="GO230" s="63"/>
      <c r="GP230" s="63"/>
      <c r="GQ230" s="63"/>
      <c r="GR230" s="63"/>
      <c r="GS230" s="63"/>
      <c r="GT230" s="63"/>
      <c r="GU230" s="63"/>
      <c r="GV230" s="63"/>
      <c r="GW230" s="63"/>
      <c r="GX230" s="63"/>
      <c r="GY230" s="63"/>
      <c r="GZ230" s="63"/>
      <c r="HA230" s="63"/>
      <c r="HB230" s="63"/>
      <c r="HC230" s="63"/>
      <c r="HD230" s="63"/>
      <c r="HE230" s="63"/>
      <c r="HF230" s="63"/>
      <c r="HG230" s="63"/>
      <c r="HH230" s="63"/>
      <c r="HI230" s="63"/>
      <c r="HJ230" s="63"/>
      <c r="HK230" s="63"/>
    </row>
    <row r="231" spans="1:219" ht="12.75" customHeight="1" x14ac:dyDescent="0.25">
      <c r="A231" s="63">
        <v>74</v>
      </c>
      <c r="B231" s="30" t="s">
        <v>378</v>
      </c>
      <c r="D231" s="30" t="s">
        <v>211</v>
      </c>
      <c r="E231" s="64" t="s">
        <v>212</v>
      </c>
      <c r="F231" s="65">
        <v>43285</v>
      </c>
      <c r="G231" s="64" t="s">
        <v>1202</v>
      </c>
      <c r="H231" s="64" t="s">
        <v>233</v>
      </c>
      <c r="I231" s="64" t="s">
        <v>1713</v>
      </c>
      <c r="J231" s="72"/>
      <c r="K231" s="72"/>
      <c r="L231" s="72"/>
      <c r="M231" s="72"/>
      <c r="N231" s="72"/>
      <c r="O231" s="72"/>
      <c r="P231" s="73" t="s">
        <v>1722</v>
      </c>
      <c r="Q231" s="63" t="s">
        <v>1723</v>
      </c>
      <c r="R231" s="63" t="s">
        <v>1724</v>
      </c>
      <c r="S231" s="63" t="s">
        <v>1723</v>
      </c>
      <c r="T231" s="63">
        <v>9269919234</v>
      </c>
      <c r="U231" s="74" t="s">
        <v>1725</v>
      </c>
      <c r="V231" s="65" t="s">
        <v>221</v>
      </c>
      <c r="W231" s="65" t="s">
        <v>221</v>
      </c>
      <c r="X231" s="65" t="s">
        <v>221</v>
      </c>
      <c r="Y231" s="65" t="s">
        <v>221</v>
      </c>
      <c r="Z231" s="65" t="s">
        <v>221</v>
      </c>
      <c r="AA231" s="65" t="s">
        <v>221</v>
      </c>
      <c r="AB231" s="65" t="s">
        <v>221</v>
      </c>
      <c r="AC231" s="70" t="s">
        <v>1143</v>
      </c>
      <c r="AD231" s="51" t="s">
        <v>1219</v>
      </c>
      <c r="AE231" s="70" t="s">
        <v>1726</v>
      </c>
      <c r="AF231" s="66" t="s">
        <v>226</v>
      </c>
      <c r="AG231" s="66" t="s">
        <v>226</v>
      </c>
      <c r="AH231" s="66" t="s">
        <v>226</v>
      </c>
      <c r="AI231" s="63">
        <v>16</v>
      </c>
      <c r="AJ231" s="63" t="s">
        <v>227</v>
      </c>
      <c r="AK231" s="63">
        <v>1</v>
      </c>
      <c r="AL231" s="63">
        <v>1</v>
      </c>
      <c r="AM231" s="63">
        <v>15</v>
      </c>
      <c r="AN231" s="66" t="s">
        <v>394</v>
      </c>
      <c r="AO231" s="66" t="s">
        <v>1210</v>
      </c>
      <c r="AP231" s="66" t="s">
        <v>281</v>
      </c>
      <c r="AQ231" s="66" t="s">
        <v>1211</v>
      </c>
      <c r="AR231" s="66"/>
      <c r="AS231" s="63"/>
      <c r="AT231" s="63"/>
      <c r="AU231" s="63"/>
      <c r="AV231" s="63"/>
      <c r="AW231" s="66" t="s">
        <v>1712</v>
      </c>
      <c r="AX231" s="63"/>
      <c r="AY231" s="66" t="s">
        <v>227</v>
      </c>
      <c r="AZ231" s="66" t="s">
        <v>227</v>
      </c>
      <c r="BA231" s="66"/>
      <c r="BB231" s="64" t="s">
        <v>1213</v>
      </c>
      <c r="BC231" s="75">
        <v>0.63263888888888886</v>
      </c>
      <c r="BD231" s="75">
        <v>0.64583333333333337</v>
      </c>
      <c r="BF231" s="63">
        <v>3</v>
      </c>
      <c r="BG231" s="63">
        <v>3</v>
      </c>
      <c r="BH231" s="63">
        <v>3</v>
      </c>
      <c r="BI231" s="63">
        <v>3</v>
      </c>
      <c r="BJ231" s="63">
        <v>3</v>
      </c>
      <c r="BK231" s="63">
        <v>3</v>
      </c>
      <c r="BL231" s="63">
        <v>3</v>
      </c>
      <c r="BM231" s="63">
        <v>3</v>
      </c>
      <c r="BN231" s="63">
        <v>3</v>
      </c>
      <c r="BO231" s="63">
        <v>3</v>
      </c>
      <c r="BP231" s="63">
        <v>3</v>
      </c>
      <c r="BQ231" s="63">
        <v>3</v>
      </c>
      <c r="BR231" s="63">
        <v>3</v>
      </c>
      <c r="BS231" s="63">
        <v>3</v>
      </c>
      <c r="BT231" s="63">
        <v>3</v>
      </c>
    </row>
    <row r="232" spans="1:219" ht="12.75" customHeight="1" x14ac:dyDescent="0.25">
      <c r="A232" s="43">
        <v>1</v>
      </c>
      <c r="B232" s="61">
        <v>0.4201388888888889</v>
      </c>
      <c r="C232" s="43"/>
      <c r="D232" s="43" t="s">
        <v>211</v>
      </c>
      <c r="E232" s="43" t="s">
        <v>212</v>
      </c>
      <c r="F232" s="60">
        <v>43286</v>
      </c>
      <c r="G232" s="43" t="s">
        <v>213</v>
      </c>
      <c r="H232" s="43" t="s">
        <v>233</v>
      </c>
      <c r="I232" s="43" t="s">
        <v>234</v>
      </c>
      <c r="J232" s="43"/>
      <c r="K232" s="43"/>
      <c r="L232" s="43"/>
      <c r="M232" s="43"/>
      <c r="N232" s="43"/>
      <c r="O232" s="43"/>
      <c r="P232" s="76" t="s">
        <v>1727</v>
      </c>
      <c r="Q232" s="43" t="s">
        <v>1728</v>
      </c>
      <c r="R232" s="43" t="s">
        <v>1652</v>
      </c>
      <c r="S232" s="43" t="s">
        <v>1729</v>
      </c>
      <c r="T232" s="43">
        <v>9981607236</v>
      </c>
      <c r="U232" s="43" t="s">
        <v>1730</v>
      </c>
      <c r="V232" s="43" t="s">
        <v>221</v>
      </c>
      <c r="W232" s="43" t="s">
        <v>221</v>
      </c>
      <c r="X232" s="43" t="s">
        <v>221</v>
      </c>
      <c r="Y232" s="43" t="s">
        <v>221</v>
      </c>
      <c r="Z232" s="43" t="s">
        <v>221</v>
      </c>
      <c r="AA232" s="43" t="s">
        <v>1731</v>
      </c>
      <c r="AB232" s="43">
        <v>9154939171</v>
      </c>
      <c r="AC232" s="43" t="s">
        <v>223</v>
      </c>
      <c r="AD232" s="43" t="s">
        <v>267</v>
      </c>
      <c r="AE232" s="43" t="s">
        <v>1732</v>
      </c>
      <c r="AF232" s="43" t="s">
        <v>226</v>
      </c>
      <c r="AG232" s="43" t="s">
        <v>226</v>
      </c>
      <c r="AH232" s="43" t="s">
        <v>226</v>
      </c>
      <c r="AI232" s="43">
        <f>5+4+6+4+4+12+5+3+12+12+3</f>
        <v>70</v>
      </c>
      <c r="AJ232" s="43" t="s">
        <v>227</v>
      </c>
      <c r="AK232" s="43">
        <v>1</v>
      </c>
      <c r="AL232" s="43">
        <f>12+12+3</f>
        <v>27</v>
      </c>
      <c r="AM232" s="43">
        <v>3</v>
      </c>
      <c r="AN232" s="43" t="s">
        <v>228</v>
      </c>
      <c r="AO232" s="43" t="s">
        <v>228</v>
      </c>
      <c r="AP232" s="43" t="s">
        <v>281</v>
      </c>
      <c r="AQ232" s="43" t="s">
        <v>1733</v>
      </c>
      <c r="AR232" s="43"/>
      <c r="AS232" s="43"/>
      <c r="AT232" s="43"/>
      <c r="AU232" s="43"/>
      <c r="AV232" s="43"/>
      <c r="AW232" s="43"/>
      <c r="AX232" s="43"/>
      <c r="AY232" s="43"/>
      <c r="AZ232" s="43"/>
      <c r="BA232" s="61">
        <v>0.45208333333333334</v>
      </c>
      <c r="BB232" s="43" t="s">
        <v>244</v>
      </c>
      <c r="BC232" s="61">
        <v>0.55902777777777779</v>
      </c>
      <c r="BD232" s="61">
        <v>0.57291666666666663</v>
      </c>
      <c r="BE232" s="43"/>
      <c r="BF232" s="43">
        <v>2</v>
      </c>
      <c r="BG232" s="43">
        <v>2</v>
      </c>
      <c r="BH232" s="43">
        <v>2</v>
      </c>
      <c r="BI232" s="43">
        <v>2</v>
      </c>
      <c r="BJ232" s="43">
        <v>2</v>
      </c>
      <c r="BK232" s="43">
        <v>2</v>
      </c>
      <c r="BL232" s="43">
        <v>2</v>
      </c>
      <c r="BM232" s="43">
        <v>2</v>
      </c>
      <c r="BN232" s="43">
        <v>2</v>
      </c>
      <c r="BO232" s="43">
        <v>2</v>
      </c>
      <c r="BP232" s="43">
        <v>2</v>
      </c>
      <c r="BQ232" s="43">
        <v>2</v>
      </c>
      <c r="BR232" s="43">
        <v>2</v>
      </c>
      <c r="BS232" s="43">
        <v>2</v>
      </c>
      <c r="BT232" s="43">
        <v>2</v>
      </c>
      <c r="BU232" s="43"/>
      <c r="BV232" s="43"/>
      <c r="BW232" s="43"/>
      <c r="BX232" s="43"/>
      <c r="BY232" s="43"/>
      <c r="BZ232" s="43"/>
      <c r="CA232" s="43"/>
      <c r="CB232" s="43"/>
      <c r="CC232" s="43"/>
      <c r="CD232" s="43"/>
      <c r="CE232" s="43"/>
      <c r="CF232" s="43"/>
      <c r="CG232" s="43"/>
      <c r="CH232" s="43"/>
      <c r="CI232" s="43"/>
      <c r="CJ232" s="43"/>
      <c r="CK232" s="43"/>
      <c r="CL232" s="43"/>
      <c r="CM232" s="43"/>
      <c r="CN232" s="43"/>
      <c r="CO232" s="43"/>
      <c r="CP232" s="43"/>
      <c r="CQ232" s="43"/>
      <c r="CR232" s="43"/>
      <c r="CS232" s="43"/>
      <c r="CT232" s="43"/>
      <c r="CU232" s="43"/>
      <c r="CV232" s="43"/>
      <c r="CW232" s="43"/>
      <c r="CX232" s="43"/>
      <c r="CY232" s="43"/>
      <c r="CZ232" s="43"/>
      <c r="DA232" s="43"/>
      <c r="DB232" s="43"/>
      <c r="DC232" s="43"/>
      <c r="DD232" s="43"/>
      <c r="DE232" s="43"/>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43"/>
      <c r="ER232" s="43"/>
      <c r="ES232" s="43"/>
      <c r="ET232" s="43"/>
      <c r="EU232" s="43"/>
      <c r="EV232" s="43"/>
      <c r="EW232" s="43"/>
      <c r="EX232" s="43"/>
      <c r="EY232" s="43"/>
      <c r="EZ232" s="43"/>
      <c r="FA232" s="43"/>
      <c r="FB232" s="43"/>
      <c r="FC232" s="43"/>
      <c r="FD232" s="43"/>
      <c r="FE232" s="43"/>
      <c r="FF232" s="43"/>
      <c r="FG232" s="43"/>
      <c r="FH232" s="43"/>
      <c r="FI232" s="43"/>
      <c r="FJ232" s="43"/>
      <c r="FK232" s="43"/>
      <c r="FL232" s="43"/>
      <c r="FM232" s="43"/>
      <c r="FN232" s="43"/>
      <c r="FO232" s="43"/>
      <c r="FP232" s="43"/>
      <c r="FQ232" s="43"/>
      <c r="FR232" s="43"/>
      <c r="FS232" s="43"/>
      <c r="FT232" s="43"/>
      <c r="FU232" s="43"/>
      <c r="FV232" s="43"/>
      <c r="FW232" s="43"/>
      <c r="FX232" s="43"/>
      <c r="FY232" s="43"/>
      <c r="FZ232" s="43"/>
      <c r="GA232" s="43"/>
      <c r="GB232" s="43"/>
      <c r="GC232" s="43"/>
      <c r="GD232" s="43"/>
      <c r="GE232" s="43"/>
      <c r="GF232" s="43"/>
      <c r="GG232" s="43"/>
      <c r="GH232" s="43"/>
      <c r="GI232" s="43"/>
      <c r="GJ232" s="43"/>
      <c r="GK232" s="43"/>
      <c r="GL232" s="43"/>
      <c r="GM232" s="43"/>
      <c r="GN232" s="43"/>
      <c r="GO232" s="43"/>
      <c r="GP232" s="43"/>
      <c r="GQ232" s="43"/>
      <c r="GR232" s="43"/>
      <c r="GS232" s="43"/>
      <c r="GT232" s="43"/>
      <c r="GU232" s="43"/>
      <c r="GV232" s="43"/>
      <c r="GW232" s="43"/>
      <c r="GX232" s="43"/>
      <c r="GY232" s="43"/>
      <c r="GZ232" s="43"/>
      <c r="HA232" s="43"/>
      <c r="HB232" s="43"/>
      <c r="HC232" s="43"/>
      <c r="HD232" s="43"/>
      <c r="HE232" s="43"/>
      <c r="HF232" s="43"/>
      <c r="HG232" s="43"/>
      <c r="HH232" s="43"/>
      <c r="HI232" s="43"/>
      <c r="HJ232" s="43"/>
      <c r="HK232" s="43"/>
    </row>
    <row r="233" spans="1:219" ht="12.75" customHeight="1" x14ac:dyDescent="0.25">
      <c r="A233" s="30">
        <v>2</v>
      </c>
      <c r="B233" s="31">
        <v>0.42986111111111108</v>
      </c>
      <c r="C233" s="30"/>
      <c r="D233" s="30" t="s">
        <v>211</v>
      </c>
      <c r="E233" s="30" t="s">
        <v>212</v>
      </c>
      <c r="F233" s="62">
        <v>43286</v>
      </c>
      <c r="G233" s="30" t="s">
        <v>245</v>
      </c>
      <c r="H233" s="30" t="s">
        <v>246</v>
      </c>
      <c r="I233" s="30" t="s">
        <v>247</v>
      </c>
      <c r="J233" s="30" t="s">
        <v>1734</v>
      </c>
      <c r="K233" s="30" t="s">
        <v>536</v>
      </c>
      <c r="L233" s="30" t="s">
        <v>250</v>
      </c>
      <c r="M233" s="67">
        <v>43286</v>
      </c>
      <c r="N233" s="67">
        <v>43304</v>
      </c>
      <c r="O233" s="63" t="s">
        <v>232</v>
      </c>
      <c r="P233" s="30" t="s">
        <v>1735</v>
      </c>
      <c r="Q233" s="30" t="s">
        <v>1736</v>
      </c>
      <c r="R233" s="30" t="s">
        <v>1737</v>
      </c>
      <c r="S233" s="30" t="s">
        <v>1738</v>
      </c>
      <c r="T233" s="30">
        <v>9055661189</v>
      </c>
      <c r="U233" s="30" t="s">
        <v>1739</v>
      </c>
      <c r="V233" s="65" t="s">
        <v>221</v>
      </c>
      <c r="W233" s="65" t="s">
        <v>221</v>
      </c>
      <c r="X233" s="65" t="s">
        <v>221</v>
      </c>
      <c r="Y233" s="65" t="s">
        <v>221</v>
      </c>
      <c r="Z233" s="65" t="s">
        <v>221</v>
      </c>
      <c r="AA233" s="30" t="s">
        <v>1740</v>
      </c>
      <c r="AB233" s="30">
        <v>9666840010</v>
      </c>
      <c r="AC233" s="30" t="s">
        <v>402</v>
      </c>
      <c r="AD233" s="30" t="s">
        <v>1219</v>
      </c>
      <c r="AE233" s="30" t="s">
        <v>1741</v>
      </c>
      <c r="AF233" s="30" t="s">
        <v>221</v>
      </c>
      <c r="AG233" s="30" t="s">
        <v>221</v>
      </c>
      <c r="AH233" s="30" t="s">
        <v>221</v>
      </c>
      <c r="AI233" s="30">
        <v>39</v>
      </c>
      <c r="AJ233" s="30" t="s">
        <v>227</v>
      </c>
      <c r="AK233" s="30">
        <v>1</v>
      </c>
      <c r="AL233" s="30">
        <v>39</v>
      </c>
      <c r="AM233" s="30">
        <v>0</v>
      </c>
      <c r="AN233" s="30" t="s">
        <v>228</v>
      </c>
      <c r="AO233" s="30" t="s">
        <v>228</v>
      </c>
      <c r="AP233" s="30" t="s">
        <v>281</v>
      </c>
      <c r="AQ233" s="30" t="s">
        <v>1733</v>
      </c>
      <c r="AR233" s="30"/>
      <c r="AS233" s="30"/>
      <c r="AT233" s="30"/>
      <c r="AU233" s="30"/>
      <c r="AV233" s="30"/>
      <c r="AW233" s="30"/>
      <c r="AX233" s="30"/>
      <c r="AY233" s="30"/>
      <c r="AZ233" s="30"/>
      <c r="BA233" s="31">
        <v>0.44791666666666669</v>
      </c>
      <c r="BB233" s="30" t="s">
        <v>448</v>
      </c>
      <c r="BC233" s="77">
        <v>0.60416666666666663</v>
      </c>
      <c r="BD233" s="77">
        <v>0.625</v>
      </c>
      <c r="BE233" s="30"/>
      <c r="BF233" s="30">
        <v>2</v>
      </c>
      <c r="BG233" s="30">
        <v>2</v>
      </c>
      <c r="BH233" s="30">
        <v>2</v>
      </c>
      <c r="BI233" s="30">
        <v>2</v>
      </c>
      <c r="BJ233" s="30">
        <v>2</v>
      </c>
      <c r="BK233" s="30">
        <v>2</v>
      </c>
      <c r="BL233" s="30">
        <v>2</v>
      </c>
      <c r="BM233" s="30">
        <v>2</v>
      </c>
      <c r="BN233" s="30">
        <v>2</v>
      </c>
      <c r="BO233" s="30">
        <v>2</v>
      </c>
      <c r="BP233" s="30">
        <v>2</v>
      </c>
      <c r="BQ233" s="30">
        <v>2</v>
      </c>
      <c r="BR233" s="30">
        <v>2</v>
      </c>
      <c r="BS233" s="30">
        <v>2</v>
      </c>
      <c r="BT233" s="30">
        <v>2</v>
      </c>
      <c r="BU233" s="30"/>
      <c r="BV233" s="30" t="s">
        <v>448</v>
      </c>
      <c r="BW233" s="31">
        <v>0.625</v>
      </c>
      <c r="BX233" s="31">
        <v>0.63194444444444442</v>
      </c>
      <c r="BY233" s="30"/>
      <c r="BZ233" s="30">
        <v>2</v>
      </c>
      <c r="CA233" s="30">
        <v>2</v>
      </c>
      <c r="CB233" s="30">
        <v>2</v>
      </c>
      <c r="CC233" s="30">
        <v>2</v>
      </c>
      <c r="CD233" s="30" t="s">
        <v>260</v>
      </c>
      <c r="CE233" s="30" t="s">
        <v>492</v>
      </c>
      <c r="CF233" s="30">
        <v>15</v>
      </c>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row>
    <row r="234" spans="1:219" ht="12.75" customHeight="1" x14ac:dyDescent="0.25">
      <c r="A234" s="30">
        <v>3</v>
      </c>
      <c r="B234" s="31">
        <v>0.43263888888888885</v>
      </c>
      <c r="C234" s="30"/>
      <c r="D234" s="30" t="s">
        <v>211</v>
      </c>
      <c r="E234" s="30" t="s">
        <v>212</v>
      </c>
      <c r="F234" s="62">
        <v>43286</v>
      </c>
      <c r="G234" s="30" t="s">
        <v>213</v>
      </c>
      <c r="H234" s="30" t="s">
        <v>214</v>
      </c>
      <c r="I234" s="30" t="s">
        <v>858</v>
      </c>
      <c r="J234" s="30"/>
      <c r="K234" s="30"/>
      <c r="L234" s="30"/>
      <c r="M234" s="30"/>
      <c r="N234" s="30"/>
      <c r="O234" s="30"/>
      <c r="P234" s="78" t="s">
        <v>1742</v>
      </c>
      <c r="Q234" s="30" t="s">
        <v>1743</v>
      </c>
      <c r="R234" s="30" t="s">
        <v>1744</v>
      </c>
      <c r="S234" s="30" t="s">
        <v>1745</v>
      </c>
      <c r="T234" s="30">
        <v>9161734205</v>
      </c>
      <c r="U234" s="30" t="s">
        <v>1746</v>
      </c>
      <c r="V234" s="65" t="s">
        <v>221</v>
      </c>
      <c r="W234" s="65" t="s">
        <v>221</v>
      </c>
      <c r="X234" s="65" t="s">
        <v>221</v>
      </c>
      <c r="Y234" s="65" t="s">
        <v>221</v>
      </c>
      <c r="Z234" s="65" t="s">
        <v>221</v>
      </c>
      <c r="AA234" s="30" t="s">
        <v>1747</v>
      </c>
      <c r="AB234" s="30">
        <v>928987044</v>
      </c>
      <c r="AC234" s="30" t="s">
        <v>314</v>
      </c>
      <c r="AD234" s="30" t="s">
        <v>1219</v>
      </c>
      <c r="AE234" s="30" t="s">
        <v>1748</v>
      </c>
      <c r="AF234" s="30" t="s">
        <v>226</v>
      </c>
      <c r="AG234" s="30" t="s">
        <v>226</v>
      </c>
      <c r="AH234" s="30" t="s">
        <v>226</v>
      </c>
      <c r="AI234" s="30">
        <f>12+12+4+9+11</f>
        <v>48</v>
      </c>
      <c r="AJ234" s="30" t="s">
        <v>227</v>
      </c>
      <c r="AK234" s="30">
        <v>1</v>
      </c>
      <c r="AL234" s="30">
        <v>11</v>
      </c>
      <c r="AM234" s="30">
        <v>5</v>
      </c>
      <c r="AN234" s="30" t="s">
        <v>228</v>
      </c>
      <c r="AO234" s="30" t="s">
        <v>228</v>
      </c>
      <c r="AP234" s="30" t="s">
        <v>281</v>
      </c>
      <c r="AQ234" s="30" t="s">
        <v>282</v>
      </c>
      <c r="AR234" s="30"/>
      <c r="AS234" s="30"/>
      <c r="AT234" s="30"/>
      <c r="AU234" s="30"/>
      <c r="AV234" s="30"/>
      <c r="AW234" s="30"/>
      <c r="AX234" s="30"/>
      <c r="AY234" s="30"/>
      <c r="AZ234" s="30"/>
      <c r="BA234" s="31">
        <v>0.45902777777777781</v>
      </c>
      <c r="BB234" s="30" t="s">
        <v>244</v>
      </c>
      <c r="BC234" s="31">
        <v>0.51666666666666672</v>
      </c>
      <c r="BD234" s="31">
        <v>0.52777777777777779</v>
      </c>
      <c r="BE234" s="30"/>
      <c r="BF234" s="30">
        <v>3</v>
      </c>
      <c r="BG234" s="30">
        <v>3</v>
      </c>
      <c r="BH234" s="30">
        <v>3</v>
      </c>
      <c r="BI234" s="30">
        <v>3</v>
      </c>
      <c r="BJ234" s="30">
        <v>3</v>
      </c>
      <c r="BK234" s="30">
        <v>3</v>
      </c>
      <c r="BL234" s="30">
        <v>3</v>
      </c>
      <c r="BM234" s="30">
        <v>3</v>
      </c>
      <c r="BN234" s="30">
        <v>3</v>
      </c>
      <c r="BO234" s="30">
        <v>3</v>
      </c>
      <c r="BP234" s="30">
        <v>3</v>
      </c>
      <c r="BQ234" s="30">
        <v>3</v>
      </c>
      <c r="BR234" s="30">
        <v>3</v>
      </c>
      <c r="BS234" s="30">
        <v>3</v>
      </c>
      <c r="BT234" s="30">
        <v>3</v>
      </c>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row>
    <row r="235" spans="1:219" ht="12.75" customHeight="1" x14ac:dyDescent="0.25">
      <c r="A235" s="30">
        <v>4</v>
      </c>
      <c r="B235" s="31">
        <v>0.43402777777777773</v>
      </c>
      <c r="C235" s="30"/>
      <c r="D235" s="30" t="s">
        <v>211</v>
      </c>
      <c r="E235" s="30" t="s">
        <v>212</v>
      </c>
      <c r="F235" s="62">
        <v>43286</v>
      </c>
      <c r="G235" s="30" t="s">
        <v>245</v>
      </c>
      <c r="H235" s="30" t="s">
        <v>246</v>
      </c>
      <c r="I235" s="30" t="s">
        <v>247</v>
      </c>
      <c r="J235" s="30"/>
      <c r="K235" s="30"/>
      <c r="L235" s="30"/>
      <c r="M235" s="67">
        <v>43286</v>
      </c>
      <c r="N235" s="67">
        <v>43304</v>
      </c>
      <c r="O235" s="63" t="s">
        <v>232</v>
      </c>
      <c r="P235" s="79" t="s">
        <v>1749</v>
      </c>
      <c r="Q235" s="30" t="s">
        <v>1750</v>
      </c>
      <c r="R235" s="30" t="s">
        <v>1751</v>
      </c>
      <c r="S235" s="30" t="s">
        <v>1752</v>
      </c>
      <c r="T235" s="30">
        <v>9177010642</v>
      </c>
      <c r="U235" s="30" t="s">
        <v>1753</v>
      </c>
      <c r="V235" s="65" t="s">
        <v>221</v>
      </c>
      <c r="W235" s="65" t="s">
        <v>221</v>
      </c>
      <c r="X235" s="65" t="s">
        <v>221</v>
      </c>
      <c r="Y235" s="65" t="s">
        <v>221</v>
      </c>
      <c r="Z235" s="65" t="s">
        <v>221</v>
      </c>
      <c r="AA235" s="30" t="s">
        <v>1754</v>
      </c>
      <c r="AB235" s="30">
        <v>9178422261</v>
      </c>
      <c r="AC235" s="30" t="s">
        <v>402</v>
      </c>
      <c r="AD235" s="30" t="s">
        <v>224</v>
      </c>
      <c r="AE235" s="72" t="s">
        <v>1755</v>
      </c>
      <c r="AF235" s="72" t="s">
        <v>226</v>
      </c>
      <c r="AG235" s="72" t="s">
        <v>221</v>
      </c>
      <c r="AH235" s="72" t="s">
        <v>221</v>
      </c>
      <c r="AI235" s="72">
        <f>6+15*12+2</f>
        <v>188</v>
      </c>
      <c r="AJ235" s="72" t="s">
        <v>227</v>
      </c>
      <c r="AK235" s="72">
        <v>1</v>
      </c>
      <c r="AL235" s="72">
        <v>18</v>
      </c>
      <c r="AM235" s="72">
        <f>15*12</f>
        <v>180</v>
      </c>
      <c r="AN235" s="30" t="s">
        <v>228</v>
      </c>
      <c r="AO235" s="30" t="s">
        <v>228</v>
      </c>
      <c r="AP235" s="72" t="s">
        <v>598</v>
      </c>
      <c r="AQ235" s="72" t="s">
        <v>1756</v>
      </c>
      <c r="AR235" s="72"/>
      <c r="AS235" s="72"/>
      <c r="AT235" s="72"/>
      <c r="AU235" s="72"/>
      <c r="AV235" s="72"/>
      <c r="AW235" s="72"/>
      <c r="AX235" s="72"/>
      <c r="AY235" s="72"/>
      <c r="AZ235" s="72"/>
      <c r="BA235" s="72"/>
      <c r="BB235" s="72" t="s">
        <v>270</v>
      </c>
      <c r="BC235" s="80">
        <v>0.54375000000000007</v>
      </c>
      <c r="BD235" s="80">
        <v>0.56111111111111112</v>
      </c>
      <c r="BE235" s="72"/>
      <c r="BF235" s="72">
        <v>2</v>
      </c>
      <c r="BG235" s="72">
        <v>2</v>
      </c>
      <c r="BH235" s="72">
        <v>2</v>
      </c>
      <c r="BI235" s="72">
        <v>2</v>
      </c>
      <c r="BJ235" s="72">
        <v>2</v>
      </c>
      <c r="BK235" s="72">
        <v>2</v>
      </c>
      <c r="BL235" s="72">
        <v>2</v>
      </c>
      <c r="BM235" s="72">
        <v>2</v>
      </c>
      <c r="BN235" s="72">
        <v>2</v>
      </c>
      <c r="BO235" s="72">
        <v>2</v>
      </c>
      <c r="BP235" s="72">
        <v>2</v>
      </c>
      <c r="BQ235" s="72">
        <v>2</v>
      </c>
      <c r="BR235" s="72">
        <v>2</v>
      </c>
      <c r="BS235" s="72">
        <v>2</v>
      </c>
      <c r="BT235" s="72">
        <v>2</v>
      </c>
      <c r="BU235" s="72"/>
      <c r="BV235" s="72" t="s">
        <v>270</v>
      </c>
      <c r="BW235" s="80">
        <v>0.55555555555555558</v>
      </c>
      <c r="BX235" s="80">
        <v>0.56111111111111112</v>
      </c>
      <c r="BY235" s="72"/>
      <c r="BZ235" s="72">
        <v>2</v>
      </c>
      <c r="CA235" s="72">
        <v>2</v>
      </c>
      <c r="CB235" s="72">
        <v>2</v>
      </c>
      <c r="CC235" s="72">
        <v>2</v>
      </c>
      <c r="CD235" s="72" t="s">
        <v>260</v>
      </c>
      <c r="CE235" s="72" t="s">
        <v>270</v>
      </c>
      <c r="CF235" s="72">
        <v>15</v>
      </c>
      <c r="CG235" s="72"/>
      <c r="CH235" s="72"/>
      <c r="CI235" s="72"/>
      <c r="CJ235" s="72"/>
      <c r="CK235" s="72"/>
      <c r="CL235" s="72"/>
      <c r="CM235" s="72"/>
      <c r="CN235" s="72"/>
      <c r="CO235" s="72"/>
      <c r="CP235" s="72"/>
      <c r="CQ235" s="72"/>
      <c r="CR235" s="72"/>
      <c r="CS235" s="72"/>
      <c r="CT235" s="72"/>
      <c r="CU235" s="72"/>
      <c r="CV235" s="72"/>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row>
    <row r="236" spans="1:219" ht="12.75" customHeight="1" x14ac:dyDescent="0.25">
      <c r="A236" s="30">
        <v>5</v>
      </c>
      <c r="B236" s="31">
        <v>0.4368055555555555</v>
      </c>
      <c r="C236" s="30"/>
      <c r="D236" s="30" t="s">
        <v>211</v>
      </c>
      <c r="E236" s="30" t="s">
        <v>212</v>
      </c>
      <c r="F236" s="62">
        <v>43286</v>
      </c>
      <c r="G236" s="30" t="s">
        <v>245</v>
      </c>
      <c r="H236" s="30" t="s">
        <v>246</v>
      </c>
      <c r="I236" s="30" t="s">
        <v>247</v>
      </c>
      <c r="J236" s="30" t="s">
        <v>248</v>
      </c>
      <c r="K236" s="30" t="s">
        <v>554</v>
      </c>
      <c r="L236" s="30" t="s">
        <v>250</v>
      </c>
      <c r="M236" s="67">
        <v>43286</v>
      </c>
      <c r="N236" s="67">
        <v>43286</v>
      </c>
      <c r="O236" s="63" t="s">
        <v>232</v>
      </c>
      <c r="P236" s="78" t="s">
        <v>1757</v>
      </c>
      <c r="Q236" s="30" t="s">
        <v>1054</v>
      </c>
      <c r="R236" s="30" t="s">
        <v>1758</v>
      </c>
      <c r="S236" s="30" t="s">
        <v>1759</v>
      </c>
      <c r="T236" s="30">
        <v>9396529426</v>
      </c>
      <c r="U236" s="30" t="s">
        <v>1760</v>
      </c>
      <c r="V236" s="65" t="s">
        <v>221</v>
      </c>
      <c r="W236" s="65" t="s">
        <v>221</v>
      </c>
      <c r="X236" s="65" t="s">
        <v>221</v>
      </c>
      <c r="Y236" s="65" t="s">
        <v>221</v>
      </c>
      <c r="Z236" s="65" t="s">
        <v>221</v>
      </c>
      <c r="AA236" s="30" t="s">
        <v>1761</v>
      </c>
      <c r="AB236" s="30">
        <v>9981650762</v>
      </c>
      <c r="AC236" s="30" t="s">
        <v>223</v>
      </c>
      <c r="AD236" s="30" t="s">
        <v>1219</v>
      </c>
      <c r="AE236" s="30" t="s">
        <v>1762</v>
      </c>
      <c r="AF236" s="30" t="s">
        <v>226</v>
      </c>
      <c r="AG236" s="30" t="s">
        <v>226</v>
      </c>
      <c r="AH236" s="30" t="s">
        <v>226</v>
      </c>
      <c r="AI236" s="30">
        <f>12+7+12+1+12+4</f>
        <v>48</v>
      </c>
      <c r="AJ236" s="30" t="s">
        <v>227</v>
      </c>
      <c r="AK236" s="30">
        <v>1</v>
      </c>
      <c r="AL236" s="30">
        <v>16</v>
      </c>
      <c r="AM236" s="30">
        <v>13</v>
      </c>
      <c r="AN236" s="30" t="s">
        <v>228</v>
      </c>
      <c r="AO236" s="30" t="s">
        <v>228</v>
      </c>
      <c r="AP236" s="30" t="s">
        <v>229</v>
      </c>
      <c r="AQ236" s="30" t="s">
        <v>229</v>
      </c>
      <c r="AR236" s="30"/>
      <c r="AS236" s="30" t="s">
        <v>1763</v>
      </c>
      <c r="AT236" s="30">
        <v>249411</v>
      </c>
      <c r="AU236" s="30" t="s">
        <v>231</v>
      </c>
      <c r="AV236" s="30"/>
      <c r="AW236" s="30"/>
      <c r="AX236" s="30"/>
      <c r="AY236" s="30"/>
      <c r="AZ236" s="30"/>
      <c r="BA236" s="31">
        <v>0.47847222222222219</v>
      </c>
      <c r="BB236" s="30" t="s">
        <v>244</v>
      </c>
      <c r="BC236" s="31">
        <v>0.54791666666666672</v>
      </c>
      <c r="BD236" s="31">
        <v>0.55902777777777779</v>
      </c>
      <c r="BE236" s="30"/>
      <c r="BF236" s="30">
        <v>3</v>
      </c>
      <c r="BG236" s="30">
        <v>3</v>
      </c>
      <c r="BH236" s="30">
        <v>3</v>
      </c>
      <c r="BI236" s="30">
        <v>3</v>
      </c>
      <c r="BJ236" s="30">
        <v>3</v>
      </c>
      <c r="BK236" s="30">
        <v>3</v>
      </c>
      <c r="BL236" s="30">
        <v>3</v>
      </c>
      <c r="BM236" s="30">
        <v>3</v>
      </c>
      <c r="BN236" s="30">
        <v>3</v>
      </c>
      <c r="BO236" s="30">
        <v>3</v>
      </c>
      <c r="BP236" s="30">
        <v>3</v>
      </c>
      <c r="BQ236" s="30">
        <v>3</v>
      </c>
      <c r="BR236" s="30">
        <v>3</v>
      </c>
      <c r="BS236" s="30">
        <v>3</v>
      </c>
      <c r="BT236" s="30">
        <v>3</v>
      </c>
      <c r="BU236" s="30"/>
      <c r="BV236" s="30" t="s">
        <v>244</v>
      </c>
      <c r="BW236" s="31">
        <v>0.55902777777777779</v>
      </c>
      <c r="BX236" s="31">
        <v>0.56944444444444442</v>
      </c>
      <c r="BY236" s="30"/>
      <c r="BZ236" s="30">
        <v>2</v>
      </c>
      <c r="CA236" s="30">
        <v>2</v>
      </c>
      <c r="CB236" s="30">
        <v>2</v>
      </c>
      <c r="CC236" s="30">
        <v>2</v>
      </c>
      <c r="CD236" s="30" t="s">
        <v>260</v>
      </c>
      <c r="CE236" s="30" t="s">
        <v>244</v>
      </c>
      <c r="CF236" s="30">
        <v>15</v>
      </c>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row>
    <row r="237" spans="1:219" ht="12.75" customHeight="1" x14ac:dyDescent="0.25">
      <c r="A237" s="30">
        <v>6</v>
      </c>
      <c r="B237" s="31">
        <v>0.94097222222222221</v>
      </c>
      <c r="C237" s="30"/>
      <c r="D237" s="30" t="s">
        <v>211</v>
      </c>
      <c r="E237" s="30" t="s">
        <v>212</v>
      </c>
      <c r="F237" s="62">
        <v>43286</v>
      </c>
      <c r="G237" s="30" t="s">
        <v>213</v>
      </c>
      <c r="H237" s="30" t="s">
        <v>214</v>
      </c>
      <c r="I237" s="30" t="s">
        <v>215</v>
      </c>
      <c r="J237" s="30"/>
      <c r="K237" s="30"/>
      <c r="L237" s="30"/>
      <c r="M237" s="30"/>
      <c r="N237" s="30"/>
      <c r="O237" s="30"/>
      <c r="P237" s="78" t="s">
        <v>1764</v>
      </c>
      <c r="Q237" s="30" t="s">
        <v>1765</v>
      </c>
      <c r="R237" s="30" t="s">
        <v>1766</v>
      </c>
      <c r="S237" s="30" t="s">
        <v>485</v>
      </c>
      <c r="T237" s="30">
        <v>9366835015</v>
      </c>
      <c r="U237" s="42" t="s">
        <v>1767</v>
      </c>
      <c r="V237" s="65" t="s">
        <v>221</v>
      </c>
      <c r="W237" s="65" t="s">
        <v>221</v>
      </c>
      <c r="X237" s="65" t="s">
        <v>221</v>
      </c>
      <c r="Y237" s="65" t="s">
        <v>221</v>
      </c>
      <c r="Z237" s="65" t="s">
        <v>221</v>
      </c>
      <c r="AA237" s="30" t="s">
        <v>1768</v>
      </c>
      <c r="AB237" s="30">
        <v>9275238076</v>
      </c>
      <c r="AC237" s="30" t="s">
        <v>314</v>
      </c>
      <c r="AD237" s="30" t="s">
        <v>224</v>
      </c>
      <c r="AE237" s="30" t="s">
        <v>1190</v>
      </c>
      <c r="AF237" s="30" t="s">
        <v>226</v>
      </c>
      <c r="AG237" s="30" t="s">
        <v>226</v>
      </c>
      <c r="AH237" s="30" t="s">
        <v>226</v>
      </c>
      <c r="AI237" s="30">
        <v>20</v>
      </c>
      <c r="AJ237" s="30" t="s">
        <v>227</v>
      </c>
      <c r="AK237" s="30">
        <v>1</v>
      </c>
      <c r="AL237" s="30">
        <v>12</v>
      </c>
      <c r="AM237" s="30">
        <v>8</v>
      </c>
      <c r="AN237" s="30" t="s">
        <v>228</v>
      </c>
      <c r="AO237" s="30" t="s">
        <v>228</v>
      </c>
      <c r="AP237" s="30" t="s">
        <v>281</v>
      </c>
      <c r="AQ237" s="30" t="s">
        <v>282</v>
      </c>
      <c r="AR237" s="30"/>
      <c r="AS237" s="30"/>
      <c r="AT237" s="30"/>
      <c r="AU237" s="30"/>
      <c r="AV237" s="30"/>
      <c r="AW237" s="30"/>
      <c r="AX237" s="30"/>
      <c r="AY237" s="30"/>
      <c r="AZ237" s="30"/>
      <c r="BA237" s="31">
        <v>0.4770833333333333</v>
      </c>
      <c r="BB237" s="30" t="s">
        <v>244</v>
      </c>
      <c r="BC237" s="31">
        <v>0.54791666666666672</v>
      </c>
      <c r="BD237" s="31">
        <v>0.55902777777777779</v>
      </c>
      <c r="BE237" s="30"/>
      <c r="BF237" s="30">
        <v>2</v>
      </c>
      <c r="BG237" s="30">
        <v>2</v>
      </c>
      <c r="BH237" s="30">
        <v>2</v>
      </c>
      <c r="BI237" s="30">
        <v>2</v>
      </c>
      <c r="BJ237" s="30">
        <v>2</v>
      </c>
      <c r="BK237" s="30">
        <v>2</v>
      </c>
      <c r="BL237" s="30">
        <v>2</v>
      </c>
      <c r="BM237" s="30">
        <v>2</v>
      </c>
      <c r="BN237" s="30">
        <v>2</v>
      </c>
      <c r="BO237" s="30">
        <v>2</v>
      </c>
      <c r="BP237" s="30">
        <v>2</v>
      </c>
      <c r="BQ237" s="30">
        <v>2</v>
      </c>
      <c r="BR237" s="30">
        <v>2</v>
      </c>
      <c r="BS237" s="30">
        <v>2</v>
      </c>
      <c r="BT237" s="30">
        <v>2</v>
      </c>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row>
    <row r="238" spans="1:219" ht="12.75" customHeight="1" x14ac:dyDescent="0.25">
      <c r="A238" s="30">
        <v>7</v>
      </c>
      <c r="B238" s="30" t="s">
        <v>1769</v>
      </c>
      <c r="C238" s="30"/>
      <c r="D238" s="30" t="s">
        <v>211</v>
      </c>
      <c r="E238" s="30" t="s">
        <v>212</v>
      </c>
      <c r="F238" s="62">
        <v>43286</v>
      </c>
      <c r="G238" s="30" t="s">
        <v>245</v>
      </c>
      <c r="H238" s="30" t="s">
        <v>246</v>
      </c>
      <c r="I238" s="30" t="s">
        <v>247</v>
      </c>
      <c r="J238" s="30"/>
      <c r="K238" s="30"/>
      <c r="L238" s="30"/>
      <c r="M238" s="67">
        <v>43286</v>
      </c>
      <c r="N238" s="67">
        <v>43304</v>
      </c>
      <c r="O238" s="63" t="s">
        <v>232</v>
      </c>
      <c r="P238" s="79" t="s">
        <v>1749</v>
      </c>
      <c r="Q238" s="30" t="s">
        <v>1770</v>
      </c>
      <c r="R238" s="30" t="s">
        <v>1771</v>
      </c>
      <c r="S238" s="30" t="s">
        <v>1772</v>
      </c>
      <c r="T238" s="30">
        <v>9121110060</v>
      </c>
      <c r="U238" s="30" t="s">
        <v>1773</v>
      </c>
      <c r="V238" s="65" t="s">
        <v>221</v>
      </c>
      <c r="W238" s="65" t="s">
        <v>221</v>
      </c>
      <c r="X238" s="65" t="s">
        <v>221</v>
      </c>
      <c r="Y238" s="65" t="s">
        <v>221</v>
      </c>
      <c r="Z238" s="65" t="s">
        <v>221</v>
      </c>
      <c r="AA238" s="30" t="s">
        <v>1774</v>
      </c>
      <c r="AB238" s="30">
        <v>9350482036</v>
      </c>
      <c r="AC238" s="30" t="s">
        <v>402</v>
      </c>
      <c r="AD238" s="30" t="s">
        <v>267</v>
      </c>
      <c r="AE238" s="72" t="s">
        <v>1775</v>
      </c>
      <c r="AF238" s="72" t="s">
        <v>226</v>
      </c>
      <c r="AG238" s="72" t="s">
        <v>221</v>
      </c>
      <c r="AH238" s="72" t="s">
        <v>221</v>
      </c>
      <c r="AI238" s="72">
        <f>6+13+10</f>
        <v>29</v>
      </c>
      <c r="AJ238" s="72" t="s">
        <v>227</v>
      </c>
      <c r="AK238" s="72">
        <v>1</v>
      </c>
      <c r="AL238" s="72">
        <v>10</v>
      </c>
      <c r="AM238" s="72">
        <v>13</v>
      </c>
      <c r="AN238" s="30" t="s">
        <v>228</v>
      </c>
      <c r="AO238" s="30" t="s">
        <v>228</v>
      </c>
      <c r="AP238" s="72" t="s">
        <v>598</v>
      </c>
      <c r="AQ238" s="72" t="s">
        <v>734</v>
      </c>
      <c r="AR238" s="72"/>
      <c r="AS238" s="72"/>
      <c r="AT238" s="72"/>
      <c r="AU238" s="72"/>
      <c r="AV238" s="72"/>
      <c r="AW238" s="72"/>
      <c r="AX238" s="72"/>
      <c r="AY238" s="72"/>
      <c r="AZ238" s="72"/>
      <c r="BA238" s="72"/>
      <c r="BB238" s="72" t="s">
        <v>270</v>
      </c>
      <c r="BC238" s="80">
        <v>0.56111111111111112</v>
      </c>
      <c r="BD238" s="80">
        <v>0.56944444444444442</v>
      </c>
      <c r="BE238" s="72"/>
      <c r="BF238" s="72">
        <v>2</v>
      </c>
      <c r="BG238" s="72">
        <v>2</v>
      </c>
      <c r="BH238" s="72">
        <v>2</v>
      </c>
      <c r="BI238" s="72">
        <v>2</v>
      </c>
      <c r="BJ238" s="72">
        <v>2</v>
      </c>
      <c r="BK238" s="72">
        <v>2</v>
      </c>
      <c r="BL238" s="72">
        <v>2</v>
      </c>
      <c r="BM238" s="72">
        <v>2</v>
      </c>
      <c r="BN238" s="72">
        <v>2</v>
      </c>
      <c r="BO238" s="72">
        <v>2</v>
      </c>
      <c r="BP238" s="72">
        <v>2</v>
      </c>
      <c r="BQ238" s="72">
        <v>2</v>
      </c>
      <c r="BR238" s="72">
        <v>2</v>
      </c>
      <c r="BS238" s="72">
        <v>2</v>
      </c>
      <c r="BT238" s="72">
        <v>2</v>
      </c>
      <c r="BU238" s="72"/>
      <c r="BV238" s="72" t="s">
        <v>270</v>
      </c>
      <c r="BW238" s="80">
        <v>0.56597222222222221</v>
      </c>
      <c r="BX238" s="80">
        <v>0.56944444444444442</v>
      </c>
      <c r="BY238" s="72"/>
      <c r="BZ238" s="72">
        <v>2</v>
      </c>
      <c r="CA238" s="72">
        <v>2</v>
      </c>
      <c r="CB238" s="72">
        <v>2</v>
      </c>
      <c r="CC238" s="72">
        <v>2</v>
      </c>
      <c r="CD238" s="72" t="s">
        <v>260</v>
      </c>
      <c r="CE238" s="72" t="s">
        <v>270</v>
      </c>
      <c r="CF238" s="72">
        <v>15</v>
      </c>
      <c r="CG238" s="72"/>
      <c r="CH238" s="72"/>
      <c r="CI238" s="72"/>
      <c r="CJ238" s="72"/>
      <c r="CK238" s="72"/>
      <c r="CL238" s="72"/>
      <c r="CM238" s="72"/>
      <c r="CN238" s="72"/>
      <c r="CO238" s="72"/>
      <c r="CP238" s="72"/>
      <c r="CQ238" s="72"/>
      <c r="CR238" s="72"/>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row>
    <row r="239" spans="1:219" ht="12.75" customHeight="1" x14ac:dyDescent="0.25">
      <c r="A239" s="30">
        <v>8</v>
      </c>
      <c r="B239" s="31">
        <v>0.47986111111111113</v>
      </c>
      <c r="C239" s="30"/>
      <c r="D239" s="30" t="s">
        <v>211</v>
      </c>
      <c r="E239" s="30" t="s">
        <v>212</v>
      </c>
      <c r="F239" s="62">
        <v>43286</v>
      </c>
      <c r="G239" s="30" t="s">
        <v>357</v>
      </c>
      <c r="H239" s="30" t="s">
        <v>358</v>
      </c>
      <c r="I239" s="30" t="s">
        <v>359</v>
      </c>
      <c r="J239" s="30" t="s">
        <v>248</v>
      </c>
      <c r="K239" s="30" t="s">
        <v>554</v>
      </c>
      <c r="L239" s="30" t="s">
        <v>250</v>
      </c>
      <c r="M239" s="30"/>
      <c r="N239" s="30"/>
      <c r="O239" s="30"/>
      <c r="P239" s="78" t="s">
        <v>1776</v>
      </c>
      <c r="Q239" s="30" t="s">
        <v>1777</v>
      </c>
      <c r="R239" s="30" t="s">
        <v>1778</v>
      </c>
      <c r="S239" s="30" t="s">
        <v>1779</v>
      </c>
      <c r="T239" s="30">
        <v>9164705154</v>
      </c>
      <c r="U239" s="30" t="s">
        <v>1780</v>
      </c>
      <c r="V239" s="65" t="s">
        <v>221</v>
      </c>
      <c r="W239" s="65" t="s">
        <v>221</v>
      </c>
      <c r="X239" s="65" t="s">
        <v>221</v>
      </c>
      <c r="Y239" s="65" t="s">
        <v>221</v>
      </c>
      <c r="Z239" s="65" t="s">
        <v>221</v>
      </c>
      <c r="AA239" s="30" t="s">
        <v>1781</v>
      </c>
      <c r="AB239" s="30">
        <v>9558446432</v>
      </c>
      <c r="AC239" s="30" t="s">
        <v>223</v>
      </c>
      <c r="AD239" s="30" t="s">
        <v>333</v>
      </c>
      <c r="AE239" s="30" t="s">
        <v>1782</v>
      </c>
      <c r="AF239" s="30" t="s">
        <v>226</v>
      </c>
      <c r="AG239" s="30" t="s">
        <v>221</v>
      </c>
      <c r="AH239" s="30" t="s">
        <v>259</v>
      </c>
      <c r="AI239" s="30">
        <f>6+11+24+10+2</f>
        <v>53</v>
      </c>
      <c r="AJ239" s="30" t="s">
        <v>227</v>
      </c>
      <c r="AK239" s="30">
        <v>1</v>
      </c>
      <c r="AL239" s="30">
        <v>11</v>
      </c>
      <c r="AM239" s="30">
        <f>24+10</f>
        <v>34</v>
      </c>
      <c r="AN239" s="30" t="s">
        <v>432</v>
      </c>
      <c r="AO239" s="30" t="s">
        <v>432</v>
      </c>
      <c r="AP239" s="30" t="s">
        <v>434</v>
      </c>
      <c r="AQ239" s="30" t="s">
        <v>435</v>
      </c>
      <c r="AR239" s="30" t="s">
        <v>1391</v>
      </c>
      <c r="AS239" s="30"/>
      <c r="AT239" s="30"/>
      <c r="AU239" s="30"/>
      <c r="AV239" s="30"/>
      <c r="AW239" s="30"/>
      <c r="AX239" s="30"/>
      <c r="AY239" s="30"/>
      <c r="AZ239" s="30"/>
      <c r="BA239" s="31">
        <v>0.5083333333333333</v>
      </c>
      <c r="BB239" s="30" t="s">
        <v>755</v>
      </c>
      <c r="BC239" s="31">
        <v>0.45069444444444445</v>
      </c>
      <c r="BD239" s="31">
        <v>0.46180555555555558</v>
      </c>
      <c r="BE239" s="30"/>
      <c r="BF239" s="30">
        <v>2</v>
      </c>
      <c r="BG239" s="30">
        <v>2</v>
      </c>
      <c r="BH239" s="30">
        <v>2</v>
      </c>
      <c r="BI239" s="30">
        <v>2</v>
      </c>
      <c r="BJ239" s="30">
        <v>2</v>
      </c>
      <c r="BK239" s="30">
        <v>2</v>
      </c>
      <c r="BL239" s="30">
        <v>2</v>
      </c>
      <c r="BM239" s="30">
        <v>2</v>
      </c>
      <c r="BN239" s="30">
        <v>2</v>
      </c>
      <c r="BO239" s="30">
        <v>2</v>
      </c>
      <c r="BP239" s="30">
        <v>2</v>
      </c>
      <c r="BQ239" s="30">
        <v>2</v>
      </c>
      <c r="BR239" s="30">
        <v>2</v>
      </c>
      <c r="BS239" s="30">
        <v>2</v>
      </c>
      <c r="BT239" s="30">
        <v>2</v>
      </c>
      <c r="BU239" s="30"/>
      <c r="BV239" s="30" t="s">
        <v>492</v>
      </c>
      <c r="BW239" s="31">
        <v>0.56597222222222221</v>
      </c>
      <c r="BX239" s="31">
        <v>0.57430555555555551</v>
      </c>
      <c r="BY239" s="30"/>
      <c r="BZ239" s="30">
        <v>2</v>
      </c>
      <c r="CA239" s="30">
        <v>2</v>
      </c>
      <c r="CB239" s="30">
        <v>2</v>
      </c>
      <c r="CC239" s="30">
        <v>2</v>
      </c>
      <c r="CD239" s="30" t="s">
        <v>260</v>
      </c>
      <c r="CE239" s="30" t="s">
        <v>492</v>
      </c>
      <c r="CF239" s="30">
        <v>15</v>
      </c>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row>
    <row r="240" spans="1:219" ht="12.75" customHeight="1" x14ac:dyDescent="0.25">
      <c r="A240" s="30">
        <v>9</v>
      </c>
      <c r="B240" s="31">
        <v>0.48472222222222222</v>
      </c>
      <c r="C240" s="30"/>
      <c r="D240" s="30" t="s">
        <v>211</v>
      </c>
      <c r="E240" s="30" t="s">
        <v>212</v>
      </c>
      <c r="F240" s="62">
        <v>43286</v>
      </c>
      <c r="G240" s="30" t="s">
        <v>245</v>
      </c>
      <c r="H240" s="30" t="s">
        <v>246</v>
      </c>
      <c r="I240" s="30" t="s">
        <v>247</v>
      </c>
      <c r="J240" s="30" t="s">
        <v>248</v>
      </c>
      <c r="K240" s="30" t="s">
        <v>554</v>
      </c>
      <c r="L240" s="30" t="s">
        <v>250</v>
      </c>
      <c r="M240" s="67">
        <v>43286</v>
      </c>
      <c r="N240" s="67">
        <v>43292</v>
      </c>
      <c r="O240" s="63" t="s">
        <v>232</v>
      </c>
      <c r="P240" s="78" t="s">
        <v>1783</v>
      </c>
      <c r="Q240" s="30" t="s">
        <v>1784</v>
      </c>
      <c r="R240" s="30" t="s">
        <v>1785</v>
      </c>
      <c r="S240" s="30" t="s">
        <v>1786</v>
      </c>
      <c r="T240" s="30">
        <v>9999376549</v>
      </c>
      <c r="U240" s="30" t="s">
        <v>1787</v>
      </c>
      <c r="V240" s="65" t="s">
        <v>221</v>
      </c>
      <c r="W240" s="65" t="s">
        <v>221</v>
      </c>
      <c r="X240" s="65" t="s">
        <v>221</v>
      </c>
      <c r="Y240" s="65" t="s">
        <v>221</v>
      </c>
      <c r="Z240" s="65" t="s">
        <v>221</v>
      </c>
      <c r="AA240" s="30" t="s">
        <v>1788</v>
      </c>
      <c r="AB240" s="30">
        <v>9463452627</v>
      </c>
      <c r="AC240" s="30" t="s">
        <v>223</v>
      </c>
      <c r="AD240" s="30" t="s">
        <v>267</v>
      </c>
      <c r="AE240" s="30" t="s">
        <v>1789</v>
      </c>
      <c r="AF240" s="30" t="s">
        <v>226</v>
      </c>
      <c r="AG240" s="30" t="s">
        <v>226</v>
      </c>
      <c r="AH240" s="30" t="s">
        <v>226</v>
      </c>
      <c r="AI240" s="30">
        <f>10+12+6</f>
        <v>28</v>
      </c>
      <c r="AJ240" s="30" t="s">
        <v>227</v>
      </c>
      <c r="AK240" s="30">
        <v>1</v>
      </c>
      <c r="AL240" s="30">
        <v>18</v>
      </c>
      <c r="AM240" s="30">
        <v>10</v>
      </c>
      <c r="AN240" s="30" t="s">
        <v>228</v>
      </c>
      <c r="AO240" s="30" t="s">
        <v>228</v>
      </c>
      <c r="AP240" s="30" t="s">
        <v>281</v>
      </c>
      <c r="AQ240" s="30" t="s">
        <v>282</v>
      </c>
      <c r="AR240" s="30"/>
      <c r="AS240" s="30"/>
      <c r="AT240" s="30"/>
      <c r="AU240" s="30"/>
      <c r="AV240" s="30"/>
      <c r="AW240" s="30"/>
      <c r="AX240" s="30"/>
      <c r="AY240" s="30"/>
      <c r="AZ240" s="30"/>
      <c r="BA240" s="31">
        <v>0.5180555555555556</v>
      </c>
      <c r="BB240" s="30" t="s">
        <v>244</v>
      </c>
      <c r="BC240" s="31">
        <v>0.61111111111111105</v>
      </c>
      <c r="BD240" s="31">
        <v>0.62708333333333333</v>
      </c>
      <c r="BE240" s="30"/>
      <c r="BF240" s="30">
        <v>2</v>
      </c>
      <c r="BG240" s="30">
        <v>2</v>
      </c>
      <c r="BH240" s="30">
        <v>2</v>
      </c>
      <c r="BI240" s="30">
        <v>2</v>
      </c>
      <c r="BJ240" s="30">
        <v>2</v>
      </c>
      <c r="BK240" s="30">
        <v>2</v>
      </c>
      <c r="BL240" s="30">
        <v>2</v>
      </c>
      <c r="BM240" s="30">
        <v>2</v>
      </c>
      <c r="BN240" s="30">
        <v>2</v>
      </c>
      <c r="BO240" s="30">
        <v>2</v>
      </c>
      <c r="BP240" s="30">
        <v>2</v>
      </c>
      <c r="BQ240" s="30">
        <v>2</v>
      </c>
      <c r="BR240" s="30">
        <v>2</v>
      </c>
      <c r="BS240" s="30">
        <v>2</v>
      </c>
      <c r="BT240" s="30">
        <v>2</v>
      </c>
      <c r="BU240" s="30"/>
      <c r="BV240" s="30" t="s">
        <v>244</v>
      </c>
      <c r="BW240" s="31">
        <v>0.62708333333333333</v>
      </c>
      <c r="BX240" s="31">
        <v>0.63541666666666663</v>
      </c>
      <c r="BY240" s="30"/>
      <c r="BZ240" s="30">
        <v>2</v>
      </c>
      <c r="CA240" s="30">
        <v>2</v>
      </c>
      <c r="CB240" s="30">
        <v>2</v>
      </c>
      <c r="CC240" s="30">
        <v>2</v>
      </c>
      <c r="CD240" s="30" t="s">
        <v>260</v>
      </c>
      <c r="CE240" s="30" t="s">
        <v>244</v>
      </c>
      <c r="CF240" s="30">
        <v>15</v>
      </c>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row>
    <row r="241" spans="1:219" ht="12.75" customHeight="1" x14ac:dyDescent="0.25">
      <c r="A241" s="30">
        <v>10</v>
      </c>
      <c r="B241" s="31">
        <v>0.48819444444444443</v>
      </c>
      <c r="C241" s="30"/>
      <c r="D241" s="30" t="s">
        <v>211</v>
      </c>
      <c r="E241" s="30" t="s">
        <v>212</v>
      </c>
      <c r="F241" s="62">
        <v>43286</v>
      </c>
      <c r="G241" s="30" t="s">
        <v>213</v>
      </c>
      <c r="H241" s="30" t="s">
        <v>233</v>
      </c>
      <c r="I241" s="30" t="s">
        <v>1203</v>
      </c>
      <c r="J241" s="30"/>
      <c r="K241" s="30"/>
      <c r="L241" s="30"/>
      <c r="M241" s="30"/>
      <c r="N241" s="30"/>
      <c r="O241" s="30"/>
      <c r="P241" s="78" t="s">
        <v>1790</v>
      </c>
      <c r="Q241" s="30" t="s">
        <v>1791</v>
      </c>
      <c r="R241" s="30" t="s">
        <v>1792</v>
      </c>
      <c r="S241" s="30" t="s">
        <v>1793</v>
      </c>
      <c r="T241" s="30">
        <v>9279827999</v>
      </c>
      <c r="U241" s="30" t="s">
        <v>1794</v>
      </c>
      <c r="V241" s="65" t="s">
        <v>221</v>
      </c>
      <c r="W241" s="65" t="s">
        <v>221</v>
      </c>
      <c r="X241" s="65" t="s">
        <v>221</v>
      </c>
      <c r="Y241" s="65" t="s">
        <v>221</v>
      </c>
      <c r="Z241" s="65" t="s">
        <v>221</v>
      </c>
      <c r="AA241" s="30" t="s">
        <v>1795</v>
      </c>
      <c r="AB241" s="30">
        <v>9274620140</v>
      </c>
      <c r="AC241" s="30" t="s">
        <v>223</v>
      </c>
      <c r="AD241" s="30" t="s">
        <v>1219</v>
      </c>
      <c r="AE241" s="30" t="s">
        <v>1796</v>
      </c>
      <c r="AF241" s="30" t="s">
        <v>226</v>
      </c>
      <c r="AG241" s="30" t="s">
        <v>226</v>
      </c>
      <c r="AH241" s="30" t="s">
        <v>226</v>
      </c>
      <c r="AI241" s="30">
        <f>9+12+5+12+12</f>
        <v>50</v>
      </c>
      <c r="AJ241" s="30" t="s">
        <v>227</v>
      </c>
      <c r="AK241" s="30">
        <v>1</v>
      </c>
      <c r="AL241" s="30">
        <v>24</v>
      </c>
      <c r="AM241" s="30">
        <v>5</v>
      </c>
      <c r="AN241" s="30" t="s">
        <v>228</v>
      </c>
      <c r="AO241" s="30" t="s">
        <v>228</v>
      </c>
      <c r="AP241" s="30" t="s">
        <v>281</v>
      </c>
      <c r="AQ241" s="30" t="s">
        <v>282</v>
      </c>
      <c r="AR241" s="30"/>
      <c r="AS241" s="30" t="s">
        <v>1797</v>
      </c>
      <c r="AT241" s="30">
        <v>251129</v>
      </c>
      <c r="AU241" s="30" t="s">
        <v>231</v>
      </c>
      <c r="AV241" s="30"/>
      <c r="AW241" s="30"/>
      <c r="AX241" s="30"/>
      <c r="AY241" s="30"/>
      <c r="AZ241" s="30"/>
      <c r="BA241" s="30"/>
      <c r="BB241" s="30" t="s">
        <v>244</v>
      </c>
      <c r="BC241" s="31">
        <v>0.61111111111111105</v>
      </c>
      <c r="BD241" s="31">
        <v>0.62708333333333333</v>
      </c>
      <c r="BE241" s="30"/>
      <c r="BF241" s="30">
        <v>2</v>
      </c>
      <c r="BG241" s="30">
        <v>2</v>
      </c>
      <c r="BH241" s="30">
        <v>2</v>
      </c>
      <c r="BI241" s="30">
        <v>2</v>
      </c>
      <c r="BJ241" s="30">
        <v>2</v>
      </c>
      <c r="BK241" s="30">
        <v>2</v>
      </c>
      <c r="BL241" s="30">
        <v>2</v>
      </c>
      <c r="BM241" s="30">
        <v>2</v>
      </c>
      <c r="BN241" s="30">
        <v>2</v>
      </c>
      <c r="BO241" s="30">
        <v>2</v>
      </c>
      <c r="BP241" s="30">
        <v>2</v>
      </c>
      <c r="BQ241" s="30">
        <v>2</v>
      </c>
      <c r="BR241" s="30">
        <v>2</v>
      </c>
      <c r="BS241" s="30">
        <v>2</v>
      </c>
      <c r="BT241" s="30">
        <v>2</v>
      </c>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row>
    <row r="242" spans="1:219" ht="12.75" customHeight="1" x14ac:dyDescent="0.25">
      <c r="A242" s="30">
        <v>11</v>
      </c>
      <c r="B242" s="31">
        <v>0.49652777777777773</v>
      </c>
      <c r="C242" s="30"/>
      <c r="D242" s="30" t="s">
        <v>211</v>
      </c>
      <c r="E242" s="30" t="s">
        <v>212</v>
      </c>
      <c r="F242" s="62">
        <v>43286</v>
      </c>
      <c r="G242" s="30" t="s">
        <v>425</v>
      </c>
      <c r="H242" s="30"/>
      <c r="I242" s="30" t="s">
        <v>426</v>
      </c>
      <c r="J242" s="30"/>
      <c r="K242" s="30"/>
      <c r="L242" s="30"/>
      <c r="M242" s="30"/>
      <c r="N242" s="30"/>
      <c r="O242" s="30"/>
      <c r="P242" s="30" t="s">
        <v>1798</v>
      </c>
      <c r="Q242" s="30" t="s">
        <v>944</v>
      </c>
      <c r="R242" s="30" t="s">
        <v>1799</v>
      </c>
      <c r="S242" s="30" t="s">
        <v>1800</v>
      </c>
      <c r="T242" s="30">
        <v>9360633584</v>
      </c>
      <c r="U242" s="30" t="s">
        <v>1801</v>
      </c>
      <c r="V242" s="65" t="s">
        <v>221</v>
      </c>
      <c r="W242" s="65" t="s">
        <v>221</v>
      </c>
      <c r="X242" s="65" t="s">
        <v>221</v>
      </c>
      <c r="Y242" s="65" t="s">
        <v>221</v>
      </c>
      <c r="Z242" s="65" t="s">
        <v>221</v>
      </c>
      <c r="AA242" s="30" t="s">
        <v>1802</v>
      </c>
      <c r="AB242" s="30">
        <v>9360633588</v>
      </c>
      <c r="AC242" s="30" t="s">
        <v>223</v>
      </c>
      <c r="AD242" s="30" t="s">
        <v>224</v>
      </c>
      <c r="AE242" s="30"/>
      <c r="AF242" s="30"/>
      <c r="AG242" s="30"/>
      <c r="AH242" s="30"/>
      <c r="AI242" s="30"/>
      <c r="AJ242" s="30"/>
      <c r="AK242" s="30"/>
      <c r="AL242" s="30"/>
      <c r="AM242" s="30"/>
      <c r="AN242" s="30" t="s">
        <v>432</v>
      </c>
      <c r="AO242" s="30" t="s">
        <v>432</v>
      </c>
      <c r="AP242" s="30" t="s">
        <v>434</v>
      </c>
      <c r="AQ242" s="30" t="s">
        <v>435</v>
      </c>
      <c r="AR242" s="30" t="s">
        <v>658</v>
      </c>
      <c r="AS242" s="30"/>
      <c r="AT242" s="30"/>
      <c r="AU242" s="30"/>
      <c r="AV242" s="30"/>
      <c r="AW242" s="30"/>
      <c r="AX242" s="30"/>
      <c r="AY242" s="30"/>
      <c r="AZ242" s="30"/>
      <c r="BA242" s="31">
        <v>0.51736111111111105</v>
      </c>
      <c r="BB242" s="30" t="s">
        <v>659</v>
      </c>
      <c r="BC242" s="31">
        <v>0.47222222222222227</v>
      </c>
      <c r="BD242" s="31">
        <v>0.4826388888888889</v>
      </c>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row>
    <row r="243" spans="1:219" ht="12.75" customHeight="1" x14ac:dyDescent="0.25">
      <c r="A243" s="30">
        <v>12</v>
      </c>
      <c r="B243" s="31">
        <v>0.50277777777777777</v>
      </c>
      <c r="C243" s="30"/>
      <c r="D243" s="30" t="s">
        <v>211</v>
      </c>
      <c r="E243" s="30" t="s">
        <v>212</v>
      </c>
      <c r="F243" s="62">
        <v>43286</v>
      </c>
      <c r="G243" s="30" t="s">
        <v>245</v>
      </c>
      <c r="H243" s="30" t="s">
        <v>246</v>
      </c>
      <c r="I243" s="30" t="s">
        <v>247</v>
      </c>
      <c r="J243" s="30" t="s">
        <v>306</v>
      </c>
      <c r="K243" s="30" t="s">
        <v>536</v>
      </c>
      <c r="L243" s="30" t="s">
        <v>250</v>
      </c>
      <c r="M243" s="67">
        <v>43286</v>
      </c>
      <c r="N243" s="67">
        <v>43304</v>
      </c>
      <c r="O243" s="63" t="s">
        <v>232</v>
      </c>
      <c r="P243" s="30" t="s">
        <v>1803</v>
      </c>
      <c r="Q243" s="30" t="s">
        <v>478</v>
      </c>
      <c r="R243" s="30" t="s">
        <v>1804</v>
      </c>
      <c r="S243" s="30" t="s">
        <v>1805</v>
      </c>
      <c r="T243" s="30">
        <v>9159331154</v>
      </c>
      <c r="U243" s="30" t="s">
        <v>1806</v>
      </c>
      <c r="V243" s="65" t="s">
        <v>221</v>
      </c>
      <c r="W243" s="65" t="s">
        <v>221</v>
      </c>
      <c r="X243" s="65" t="s">
        <v>221</v>
      </c>
      <c r="Y243" s="65" t="s">
        <v>221</v>
      </c>
      <c r="Z243" s="65" t="s">
        <v>221</v>
      </c>
      <c r="AA243" s="30" t="s">
        <v>1807</v>
      </c>
      <c r="AB243" s="30">
        <v>9166513275</v>
      </c>
      <c r="AC243" s="30" t="s">
        <v>223</v>
      </c>
      <c r="AD243" s="30" t="s">
        <v>1219</v>
      </c>
      <c r="AE243" s="30" t="s">
        <v>1808</v>
      </c>
      <c r="AF243" s="30" t="s">
        <v>226</v>
      </c>
      <c r="AG243" s="30" t="s">
        <v>226</v>
      </c>
      <c r="AH243" s="30" t="s">
        <v>226</v>
      </c>
      <c r="AI243" s="30">
        <f>30+2+10+6+17</f>
        <v>65</v>
      </c>
      <c r="AJ243" s="30" t="s">
        <v>227</v>
      </c>
      <c r="AK243" s="30">
        <v>1</v>
      </c>
      <c r="AL243" s="30">
        <v>17</v>
      </c>
      <c r="AM243" s="30">
        <v>6</v>
      </c>
      <c r="AN243" s="30" t="s">
        <v>228</v>
      </c>
      <c r="AO243" s="30" t="s">
        <v>228</v>
      </c>
      <c r="AP243" s="30" t="s">
        <v>281</v>
      </c>
      <c r="AQ243" s="30" t="s">
        <v>282</v>
      </c>
      <c r="AR243" s="30"/>
      <c r="AS243" s="30"/>
      <c r="AT243" s="30"/>
      <c r="AU243" s="30"/>
      <c r="AV243" s="30"/>
      <c r="AW243" s="30"/>
      <c r="AX243" s="30"/>
      <c r="AY243" s="30"/>
      <c r="AZ243" s="30"/>
      <c r="BA243" s="31">
        <v>0.72638888888888886</v>
      </c>
      <c r="BB243" s="30" t="s">
        <v>448</v>
      </c>
      <c r="BC243" s="31">
        <v>0.60416666666666663</v>
      </c>
      <c r="BD243" s="31">
        <v>0.625</v>
      </c>
      <c r="BE243" s="30"/>
      <c r="BF243" s="30">
        <v>3</v>
      </c>
      <c r="BG243" s="30">
        <v>3</v>
      </c>
      <c r="BH243" s="30">
        <v>3</v>
      </c>
      <c r="BI243" s="30">
        <v>3</v>
      </c>
      <c r="BJ243" s="30">
        <v>3</v>
      </c>
      <c r="BK243" s="30">
        <v>3</v>
      </c>
      <c r="BL243" s="30">
        <v>3</v>
      </c>
      <c r="BM243" s="30">
        <v>3</v>
      </c>
      <c r="BN243" s="30">
        <v>3</v>
      </c>
      <c r="BO243" s="30">
        <v>3</v>
      </c>
      <c r="BP243" s="30">
        <v>3</v>
      </c>
      <c r="BQ243" s="30">
        <v>3</v>
      </c>
      <c r="BR243" s="30">
        <v>3</v>
      </c>
      <c r="BS243" s="30">
        <v>3</v>
      </c>
      <c r="BT243" s="30">
        <v>3</v>
      </c>
      <c r="BU243" s="30"/>
      <c r="BV243" s="30" t="s">
        <v>448</v>
      </c>
      <c r="BW243" s="31">
        <v>0.625</v>
      </c>
      <c r="BX243" s="31">
        <v>0.63541666666666663</v>
      </c>
      <c r="BY243" s="30"/>
      <c r="BZ243" s="30">
        <v>2</v>
      </c>
      <c r="CA243" s="30">
        <v>2</v>
      </c>
      <c r="CB243" s="30">
        <v>2</v>
      </c>
      <c r="CC243" s="30">
        <v>2</v>
      </c>
      <c r="CD243" s="30" t="s">
        <v>260</v>
      </c>
      <c r="CE243" s="30" t="s">
        <v>448</v>
      </c>
      <c r="CF243" s="30">
        <v>15</v>
      </c>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row>
    <row r="244" spans="1:219" ht="12.75" customHeight="1" x14ac:dyDescent="0.25">
      <c r="A244" s="30">
        <v>13</v>
      </c>
      <c r="B244" s="31">
        <v>0.49583333333333335</v>
      </c>
      <c r="C244" s="30"/>
      <c r="D244" s="30" t="s">
        <v>211</v>
      </c>
      <c r="E244" s="30" t="s">
        <v>212</v>
      </c>
      <c r="F244" s="62">
        <v>43286</v>
      </c>
      <c r="G244" s="30" t="s">
        <v>245</v>
      </c>
      <c r="H244" s="30" t="s">
        <v>246</v>
      </c>
      <c r="I244" s="30" t="s">
        <v>247</v>
      </c>
      <c r="J244" s="30" t="s">
        <v>306</v>
      </c>
      <c r="K244" s="30" t="s">
        <v>536</v>
      </c>
      <c r="L244" s="30" t="s">
        <v>250</v>
      </c>
      <c r="M244" s="67">
        <v>43287</v>
      </c>
      <c r="N244" s="67">
        <v>43304</v>
      </c>
      <c r="O244" s="63" t="s">
        <v>232</v>
      </c>
      <c r="P244" s="30" t="s">
        <v>1809</v>
      </c>
      <c r="Q244" s="30" t="s">
        <v>1810</v>
      </c>
      <c r="R244" s="30" t="s">
        <v>1811</v>
      </c>
      <c r="S244" s="30" t="s">
        <v>485</v>
      </c>
      <c r="T244" s="30">
        <v>9454659431</v>
      </c>
      <c r="U244" s="30" t="s">
        <v>1812</v>
      </c>
      <c r="V244" s="65" t="s">
        <v>221</v>
      </c>
      <c r="W244" s="65" t="s">
        <v>221</v>
      </c>
      <c r="X244" s="65" t="s">
        <v>221</v>
      </c>
      <c r="Y244" s="65" t="s">
        <v>221</v>
      </c>
      <c r="Z244" s="65" t="s">
        <v>221</v>
      </c>
      <c r="AA244" s="30" t="s">
        <v>1813</v>
      </c>
      <c r="AB244" s="30">
        <v>9772878910</v>
      </c>
      <c r="AC244" s="30" t="s">
        <v>223</v>
      </c>
      <c r="AD244" s="30" t="s">
        <v>1241</v>
      </c>
      <c r="AE244" s="30" t="s">
        <v>1814</v>
      </c>
      <c r="AF244" s="30" t="s">
        <v>226</v>
      </c>
      <c r="AG244" s="30" t="s">
        <v>226</v>
      </c>
      <c r="AH244" s="30" t="s">
        <v>226</v>
      </c>
      <c r="AI244" s="30">
        <f>31+8+24+3+23</f>
        <v>89</v>
      </c>
      <c r="AJ244" s="30" t="s">
        <v>227</v>
      </c>
      <c r="AK244" s="30">
        <v>1</v>
      </c>
      <c r="AL244" s="30">
        <v>23</v>
      </c>
      <c r="AM244" s="30">
        <v>3</v>
      </c>
      <c r="AN244" s="30" t="s">
        <v>228</v>
      </c>
      <c r="AO244" s="30" t="s">
        <v>228</v>
      </c>
      <c r="AP244" s="30" t="s">
        <v>281</v>
      </c>
      <c r="AQ244" s="30" t="s">
        <v>282</v>
      </c>
      <c r="AR244" s="30"/>
      <c r="AS244" s="30"/>
      <c r="AT244" s="30"/>
      <c r="AU244" s="30"/>
      <c r="AV244" s="30"/>
      <c r="AW244" s="30"/>
      <c r="AX244" s="30"/>
      <c r="AY244" s="30"/>
      <c r="AZ244" s="30"/>
      <c r="BA244" s="31">
        <v>0.54652777777777783</v>
      </c>
      <c r="BB244" s="30" t="s">
        <v>448</v>
      </c>
      <c r="BC244" s="31">
        <v>0.60416666666666663</v>
      </c>
      <c r="BD244" s="31">
        <v>0.625</v>
      </c>
      <c r="BE244" s="30"/>
      <c r="BF244" s="30">
        <v>2</v>
      </c>
      <c r="BG244" s="30">
        <v>2</v>
      </c>
      <c r="BH244" s="30">
        <v>2</v>
      </c>
      <c r="BI244" s="30">
        <v>2</v>
      </c>
      <c r="BJ244" s="30">
        <v>2</v>
      </c>
      <c r="BK244" s="30">
        <v>2</v>
      </c>
      <c r="BL244" s="30">
        <v>2</v>
      </c>
      <c r="BM244" s="30">
        <v>2</v>
      </c>
      <c r="BN244" s="30">
        <v>2</v>
      </c>
      <c r="BO244" s="30">
        <v>2</v>
      </c>
      <c r="BP244" s="30">
        <v>2</v>
      </c>
      <c r="BQ244" s="30">
        <v>2</v>
      </c>
      <c r="BR244" s="30">
        <v>2</v>
      </c>
      <c r="BS244" s="30">
        <v>2</v>
      </c>
      <c r="BT244" s="30">
        <v>2</v>
      </c>
      <c r="BU244" s="30"/>
      <c r="BV244" s="30" t="s">
        <v>448</v>
      </c>
      <c r="BW244" s="31">
        <v>0.625</v>
      </c>
      <c r="BX244" s="31">
        <v>0.63541666666666663</v>
      </c>
      <c r="BY244" s="30"/>
      <c r="BZ244" s="30">
        <v>2</v>
      </c>
      <c r="CA244" s="30">
        <v>2</v>
      </c>
      <c r="CB244" s="30">
        <v>2</v>
      </c>
      <c r="CC244" s="30">
        <v>2</v>
      </c>
      <c r="CD244" s="30" t="s">
        <v>260</v>
      </c>
      <c r="CE244" s="30" t="s">
        <v>448</v>
      </c>
      <c r="CF244" s="30">
        <v>15</v>
      </c>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row>
    <row r="245" spans="1:219" ht="12.75" customHeight="1" x14ac:dyDescent="0.25">
      <c r="A245" s="30">
        <v>14</v>
      </c>
      <c r="B245" s="31">
        <v>0.50069444444444444</v>
      </c>
      <c r="C245" s="30"/>
      <c r="D245" s="30" t="s">
        <v>211</v>
      </c>
      <c r="E245" s="30" t="s">
        <v>212</v>
      </c>
      <c r="F245" s="62">
        <v>43286</v>
      </c>
      <c r="G245" s="72" t="s">
        <v>213</v>
      </c>
      <c r="H245" s="72" t="s">
        <v>233</v>
      </c>
      <c r="I245" s="72" t="s">
        <v>234</v>
      </c>
      <c r="J245" s="30"/>
      <c r="K245" s="30"/>
      <c r="L245" s="30"/>
      <c r="M245" s="30"/>
      <c r="N245" s="30"/>
      <c r="O245" s="30"/>
      <c r="P245" s="79" t="s">
        <v>1815</v>
      </c>
      <c r="Q245" s="30" t="s">
        <v>1816</v>
      </c>
      <c r="R245" s="30" t="s">
        <v>1817</v>
      </c>
      <c r="S245" s="30" t="s">
        <v>1818</v>
      </c>
      <c r="T245" s="30">
        <v>9157060902</v>
      </c>
      <c r="U245" s="30" t="s">
        <v>1819</v>
      </c>
      <c r="V245" s="65" t="s">
        <v>221</v>
      </c>
      <c r="W245" s="65" t="s">
        <v>221</v>
      </c>
      <c r="X245" s="65" t="s">
        <v>221</v>
      </c>
      <c r="Y245" s="65" t="s">
        <v>221</v>
      </c>
      <c r="Z245" s="65" t="s">
        <v>221</v>
      </c>
      <c r="AA245" s="30" t="s">
        <v>1820</v>
      </c>
      <c r="AB245" s="30">
        <v>9162420343</v>
      </c>
      <c r="AC245" s="30" t="s">
        <v>314</v>
      </c>
      <c r="AD245" s="30" t="s">
        <v>1219</v>
      </c>
      <c r="AE245" s="72" t="s">
        <v>1821</v>
      </c>
      <c r="AF245" s="72" t="s">
        <v>259</v>
      </c>
      <c r="AG245" s="72" t="s">
        <v>226</v>
      </c>
      <c r="AH245" s="72" t="s">
        <v>259</v>
      </c>
      <c r="AI245" s="72">
        <v>13</v>
      </c>
      <c r="AJ245" s="72" t="s">
        <v>227</v>
      </c>
      <c r="AK245" s="72">
        <v>3</v>
      </c>
      <c r="AL245" s="72">
        <v>2</v>
      </c>
      <c r="AM245" s="72">
        <v>3</v>
      </c>
      <c r="AN245" s="30" t="s">
        <v>432</v>
      </c>
      <c r="AO245" s="30" t="s">
        <v>432</v>
      </c>
      <c r="AP245" s="30" t="s">
        <v>434</v>
      </c>
      <c r="AQ245" s="30" t="s">
        <v>435</v>
      </c>
      <c r="AR245" s="30" t="s">
        <v>1391</v>
      </c>
      <c r="AS245" s="72"/>
      <c r="AT245" s="72"/>
      <c r="AU245" s="72"/>
      <c r="AV245" s="72"/>
      <c r="AW245" s="72"/>
      <c r="AX245" s="72"/>
      <c r="AY245" s="72"/>
      <c r="AZ245" s="72"/>
      <c r="BA245" s="72"/>
      <c r="BB245" s="72" t="s">
        <v>270</v>
      </c>
      <c r="BC245" s="80">
        <v>0.67708333333333337</v>
      </c>
      <c r="BD245" s="80">
        <v>0.69305555555555554</v>
      </c>
      <c r="BE245" s="72"/>
      <c r="BF245" s="72">
        <v>2</v>
      </c>
      <c r="BG245" s="72">
        <v>2</v>
      </c>
      <c r="BH245" s="72">
        <v>2</v>
      </c>
      <c r="BI245" s="72">
        <v>2</v>
      </c>
      <c r="BJ245" s="72">
        <v>2</v>
      </c>
      <c r="BK245" s="72">
        <v>2</v>
      </c>
      <c r="BL245" s="72">
        <v>2</v>
      </c>
      <c r="BM245" s="72">
        <v>2</v>
      </c>
      <c r="BN245" s="72">
        <v>2</v>
      </c>
      <c r="BO245" s="72">
        <v>2</v>
      </c>
      <c r="BP245" s="72">
        <v>2</v>
      </c>
      <c r="BQ245" s="72">
        <v>2</v>
      </c>
      <c r="BR245" s="72">
        <v>2</v>
      </c>
      <c r="BS245" s="72">
        <v>2</v>
      </c>
      <c r="BT245" s="72">
        <v>2</v>
      </c>
      <c r="BU245" s="72"/>
      <c r="BV245" s="72"/>
      <c r="BW245" s="80"/>
      <c r="BX245" s="80"/>
      <c r="BY245" s="72"/>
      <c r="BZ245" s="72"/>
      <c r="CA245" s="72"/>
      <c r="CB245" s="72"/>
      <c r="CC245" s="72"/>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row>
    <row r="246" spans="1:219" ht="12.75" customHeight="1" x14ac:dyDescent="0.25">
      <c r="A246" s="30">
        <v>15</v>
      </c>
      <c r="B246" s="31">
        <v>0.52361111111111114</v>
      </c>
      <c r="C246" s="30"/>
      <c r="D246" s="30" t="s">
        <v>211</v>
      </c>
      <c r="E246" s="30" t="s">
        <v>212</v>
      </c>
      <c r="F246" s="62">
        <v>43286</v>
      </c>
      <c r="G246" s="30" t="s">
        <v>425</v>
      </c>
      <c r="H246" s="30"/>
      <c r="I246" s="30" t="s">
        <v>426</v>
      </c>
      <c r="J246" s="30"/>
      <c r="K246" s="30"/>
      <c r="L246" s="30"/>
      <c r="M246" s="30"/>
      <c r="N246" s="30"/>
      <c r="O246" s="30"/>
      <c r="P246" s="30"/>
      <c r="Q246" s="30" t="s">
        <v>1822</v>
      </c>
      <c r="R246" s="30" t="s">
        <v>1823</v>
      </c>
      <c r="S246" s="30" t="s">
        <v>1824</v>
      </c>
      <c r="T246" s="30">
        <v>9153708220</v>
      </c>
      <c r="U246" s="30" t="s">
        <v>1825</v>
      </c>
      <c r="V246" s="65" t="s">
        <v>221</v>
      </c>
      <c r="W246" s="65" t="s">
        <v>221</v>
      </c>
      <c r="X246" s="65" t="s">
        <v>221</v>
      </c>
      <c r="Y246" s="65" t="s">
        <v>221</v>
      </c>
      <c r="Z246" s="65" t="s">
        <v>221</v>
      </c>
      <c r="AA246" s="30" t="s">
        <v>1826</v>
      </c>
      <c r="AB246" s="30">
        <v>9129946372</v>
      </c>
      <c r="AC246" s="30" t="s">
        <v>314</v>
      </c>
      <c r="AD246" s="30" t="s">
        <v>1219</v>
      </c>
      <c r="AE246" s="30"/>
      <c r="AF246" s="30"/>
      <c r="AG246" s="30"/>
      <c r="AH246" s="30"/>
      <c r="AI246" s="30"/>
      <c r="AJ246" s="30"/>
      <c r="AK246" s="30"/>
      <c r="AL246" s="30"/>
      <c r="AM246" s="30"/>
      <c r="AN246" s="30" t="s">
        <v>432</v>
      </c>
      <c r="AO246" s="30" t="s">
        <v>432</v>
      </c>
      <c r="AP246" s="30" t="s">
        <v>434</v>
      </c>
      <c r="AQ246" s="30" t="s">
        <v>435</v>
      </c>
      <c r="AR246" s="30" t="s">
        <v>1391</v>
      </c>
      <c r="AS246" s="30"/>
      <c r="AT246" s="30"/>
      <c r="AU246" s="30"/>
      <c r="AV246" s="30"/>
      <c r="AW246" s="30"/>
      <c r="AX246" s="30"/>
      <c r="AY246" s="30"/>
      <c r="AZ246" s="30"/>
      <c r="BA246" s="31">
        <v>0.56874999999999998</v>
      </c>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row>
    <row r="247" spans="1:219" ht="12.75" customHeight="1" x14ac:dyDescent="0.25">
      <c r="A247" s="30">
        <v>16</v>
      </c>
      <c r="B247" s="37">
        <v>0.52430555555555558</v>
      </c>
      <c r="C247" s="30"/>
      <c r="D247" s="30" t="s">
        <v>211</v>
      </c>
      <c r="E247" s="30" t="s">
        <v>212</v>
      </c>
      <c r="F247" s="62">
        <v>43286</v>
      </c>
      <c r="G247" s="30" t="s">
        <v>387</v>
      </c>
      <c r="H247" s="30" t="s">
        <v>233</v>
      </c>
      <c r="I247" s="30" t="s">
        <v>1827</v>
      </c>
      <c r="J247" s="30"/>
      <c r="K247" s="30"/>
      <c r="L247" s="30"/>
      <c r="M247" s="30"/>
      <c r="N247" s="30"/>
      <c r="O247" s="30"/>
      <c r="P247" s="30" t="s">
        <v>1827</v>
      </c>
      <c r="Q247" s="30" t="s">
        <v>1828</v>
      </c>
      <c r="R247" s="30" t="s">
        <v>1829</v>
      </c>
      <c r="S247" s="30" t="s">
        <v>221</v>
      </c>
      <c r="T247" s="30">
        <v>9163197492</v>
      </c>
      <c r="U247" s="30" t="s">
        <v>1830</v>
      </c>
      <c r="V247" s="65" t="s">
        <v>221</v>
      </c>
      <c r="W247" s="65" t="s">
        <v>221</v>
      </c>
      <c r="X247" s="65" t="s">
        <v>221</v>
      </c>
      <c r="Y247" s="65" t="s">
        <v>221</v>
      </c>
      <c r="Z247" s="65" t="s">
        <v>221</v>
      </c>
      <c r="AA247" s="30" t="s">
        <v>1831</v>
      </c>
      <c r="AB247" s="30">
        <v>9468652295</v>
      </c>
      <c r="AC247" s="30" t="s">
        <v>1143</v>
      </c>
      <c r="AD247" s="30" t="s">
        <v>1219</v>
      </c>
      <c r="AE247" s="30"/>
      <c r="AF247" s="30"/>
      <c r="AG247" s="30"/>
      <c r="AH247" s="30"/>
      <c r="AI247" s="30"/>
      <c r="AJ247" s="30"/>
      <c r="AK247" s="30"/>
      <c r="AL247" s="30"/>
      <c r="AM247" s="30"/>
      <c r="AN247" s="30" t="s">
        <v>228</v>
      </c>
      <c r="AO247" s="30" t="s">
        <v>228</v>
      </c>
      <c r="AP247" s="30" t="s">
        <v>281</v>
      </c>
      <c r="AQ247" s="30" t="s">
        <v>282</v>
      </c>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row>
    <row r="248" spans="1:219" ht="12.75" customHeight="1" x14ac:dyDescent="0.25">
      <c r="A248" s="30">
        <v>17</v>
      </c>
      <c r="B248" s="31">
        <v>0.54652777777777783</v>
      </c>
      <c r="C248" s="30"/>
      <c r="D248" s="30" t="s">
        <v>211</v>
      </c>
      <c r="E248" s="30" t="s">
        <v>212</v>
      </c>
      <c r="F248" s="62">
        <v>43286</v>
      </c>
      <c r="G248" s="30" t="s">
        <v>387</v>
      </c>
      <c r="H248" s="30" t="s">
        <v>233</v>
      </c>
      <c r="I248" s="30" t="s">
        <v>832</v>
      </c>
      <c r="J248" s="30"/>
      <c r="K248" s="30"/>
      <c r="L248" s="30"/>
      <c r="M248" s="30"/>
      <c r="N248" s="30"/>
      <c r="O248" s="30"/>
      <c r="P248" s="30" t="s">
        <v>832</v>
      </c>
      <c r="Q248" s="30" t="s">
        <v>1832</v>
      </c>
      <c r="R248" s="30" t="s">
        <v>1833</v>
      </c>
      <c r="S248" s="30" t="s">
        <v>1834</v>
      </c>
      <c r="T248" s="30">
        <v>9274275379</v>
      </c>
      <c r="U248" s="30" t="s">
        <v>1835</v>
      </c>
      <c r="V248" s="65" t="s">
        <v>221</v>
      </c>
      <c r="W248" s="65" t="s">
        <v>221</v>
      </c>
      <c r="X248" s="65" t="s">
        <v>221</v>
      </c>
      <c r="Y248" s="65" t="s">
        <v>221</v>
      </c>
      <c r="Z248" s="65" t="s">
        <v>221</v>
      </c>
      <c r="AA248" s="30" t="s">
        <v>1836</v>
      </c>
      <c r="AB248" s="30">
        <v>9069374638</v>
      </c>
      <c r="AC248" s="30" t="s">
        <v>1718</v>
      </c>
      <c r="AD248" s="30" t="s">
        <v>224</v>
      </c>
      <c r="AE248" s="30"/>
      <c r="AF248" s="30"/>
      <c r="AG248" s="30"/>
      <c r="AH248" s="30"/>
      <c r="AI248" s="30"/>
      <c r="AJ248" s="30"/>
      <c r="AK248" s="30"/>
      <c r="AL248" s="30"/>
      <c r="AM248" s="30"/>
      <c r="AN248" s="30" t="s">
        <v>228</v>
      </c>
      <c r="AO248" s="30" t="s">
        <v>228</v>
      </c>
      <c r="AP248" s="30" t="s">
        <v>229</v>
      </c>
      <c r="AQ248" s="30" t="s">
        <v>229</v>
      </c>
      <c r="AR248" s="30"/>
      <c r="AS248" s="30" t="s">
        <v>483</v>
      </c>
      <c r="AT248" s="30">
        <v>250959</v>
      </c>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row>
    <row r="249" spans="1:219" ht="12.75" customHeight="1" x14ac:dyDescent="0.25">
      <c r="A249" s="30">
        <v>18</v>
      </c>
      <c r="B249" s="31">
        <v>0.5493055555555556</v>
      </c>
      <c r="C249" s="30"/>
      <c r="D249" s="30" t="s">
        <v>211</v>
      </c>
      <c r="E249" s="30" t="s">
        <v>212</v>
      </c>
      <c r="F249" s="62">
        <v>43286</v>
      </c>
      <c r="G249" s="30" t="s">
        <v>387</v>
      </c>
      <c r="H249" s="30" t="s">
        <v>233</v>
      </c>
      <c r="I249" s="30" t="s">
        <v>832</v>
      </c>
      <c r="J249" s="30"/>
      <c r="K249" s="30"/>
      <c r="L249" s="30"/>
      <c r="M249" s="30"/>
      <c r="N249" s="30"/>
      <c r="O249" s="30"/>
      <c r="P249" s="30" t="s">
        <v>832</v>
      </c>
      <c r="Q249" s="30" t="s">
        <v>1837</v>
      </c>
      <c r="R249" s="30" t="s">
        <v>1838</v>
      </c>
      <c r="S249" s="30" t="s">
        <v>1839</v>
      </c>
      <c r="T249" s="30">
        <v>9472397047</v>
      </c>
      <c r="U249" s="30" t="s">
        <v>1840</v>
      </c>
      <c r="V249" s="65" t="s">
        <v>221</v>
      </c>
      <c r="W249" s="65" t="s">
        <v>221</v>
      </c>
      <c r="X249" s="65" t="s">
        <v>221</v>
      </c>
      <c r="Y249" s="65" t="s">
        <v>221</v>
      </c>
      <c r="Z249" s="65" t="s">
        <v>221</v>
      </c>
      <c r="AA249" s="30" t="s">
        <v>1841</v>
      </c>
      <c r="AB249" s="30">
        <v>9216346315</v>
      </c>
      <c r="AC249" s="30" t="s">
        <v>1718</v>
      </c>
      <c r="AD249" s="30" t="s">
        <v>224</v>
      </c>
      <c r="AE249" s="30"/>
      <c r="AF249" s="30"/>
      <c r="AG249" s="30"/>
      <c r="AH249" s="30"/>
      <c r="AI249" s="30"/>
      <c r="AJ249" s="30"/>
      <c r="AK249" s="30"/>
      <c r="AL249" s="30"/>
      <c r="AM249" s="30"/>
      <c r="AN249" s="30" t="s">
        <v>228</v>
      </c>
      <c r="AO249" s="30" t="s">
        <v>228</v>
      </c>
      <c r="AP249" s="30" t="s">
        <v>281</v>
      </c>
      <c r="AQ249" s="30" t="s">
        <v>282</v>
      </c>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row>
    <row r="250" spans="1:219" ht="12.75" customHeight="1" x14ac:dyDescent="0.25">
      <c r="A250" s="30">
        <v>19</v>
      </c>
      <c r="B250" s="31">
        <v>0.55972222222222223</v>
      </c>
      <c r="C250" s="30"/>
      <c r="D250" s="30" t="s">
        <v>211</v>
      </c>
      <c r="E250" s="30" t="s">
        <v>212</v>
      </c>
      <c r="F250" s="62">
        <v>43286</v>
      </c>
      <c r="G250" s="30" t="s">
        <v>245</v>
      </c>
      <c r="H250" s="30" t="s">
        <v>246</v>
      </c>
      <c r="I250" s="30" t="s">
        <v>247</v>
      </c>
      <c r="J250" s="30" t="s">
        <v>599</v>
      </c>
      <c r="K250" s="30" t="s">
        <v>536</v>
      </c>
      <c r="L250" s="30" t="s">
        <v>250</v>
      </c>
      <c r="M250" s="67">
        <v>43286</v>
      </c>
      <c r="N250" s="67">
        <v>43304</v>
      </c>
      <c r="O250" s="63" t="s">
        <v>232</v>
      </c>
      <c r="P250" s="30" t="s">
        <v>1842</v>
      </c>
      <c r="Q250" s="30" t="s">
        <v>1843</v>
      </c>
      <c r="R250" s="30" t="s">
        <v>1844</v>
      </c>
      <c r="S250" s="30" t="s">
        <v>485</v>
      </c>
      <c r="T250" s="30">
        <v>9051759200</v>
      </c>
      <c r="U250" s="30" t="s">
        <v>1845</v>
      </c>
      <c r="V250" s="65" t="s">
        <v>221</v>
      </c>
      <c r="W250" s="65" t="s">
        <v>221</v>
      </c>
      <c r="X250" s="65" t="s">
        <v>221</v>
      </c>
      <c r="Y250" s="65" t="s">
        <v>221</v>
      </c>
      <c r="Z250" s="65" t="s">
        <v>221</v>
      </c>
      <c r="AA250" s="30" t="s">
        <v>1846</v>
      </c>
      <c r="AB250" s="30">
        <v>9265561052</v>
      </c>
      <c r="AC250" s="30" t="s">
        <v>1143</v>
      </c>
      <c r="AD250" s="30" t="s">
        <v>1219</v>
      </c>
      <c r="AE250" s="30" t="s">
        <v>1102</v>
      </c>
      <c r="AF250" s="30" t="s">
        <v>226</v>
      </c>
      <c r="AG250" s="30" t="s">
        <v>221</v>
      </c>
      <c r="AH250" s="30" t="s">
        <v>221</v>
      </c>
      <c r="AI250" s="30">
        <v>12</v>
      </c>
      <c r="AJ250" s="30" t="s">
        <v>227</v>
      </c>
      <c r="AK250" s="30">
        <v>1</v>
      </c>
      <c r="AL250" s="30">
        <v>12</v>
      </c>
      <c r="AM250" s="30">
        <v>0</v>
      </c>
      <c r="AN250" s="30" t="s">
        <v>228</v>
      </c>
      <c r="AO250" s="30" t="s">
        <v>228</v>
      </c>
      <c r="AP250" s="30" t="s">
        <v>281</v>
      </c>
      <c r="AQ250" s="30" t="s">
        <v>282</v>
      </c>
      <c r="AR250" s="30"/>
      <c r="AS250" s="30"/>
      <c r="AT250" s="30"/>
      <c r="AU250" s="30"/>
      <c r="AV250" s="30"/>
      <c r="AW250" s="30"/>
      <c r="AX250" s="30"/>
      <c r="AY250" s="30"/>
      <c r="AZ250" s="30"/>
      <c r="BA250" s="31">
        <v>0.58472222222222225</v>
      </c>
      <c r="BB250" s="30" t="s">
        <v>244</v>
      </c>
      <c r="BC250" s="31">
        <v>0.68888888888888899</v>
      </c>
      <c r="BD250" s="31">
        <v>0.69791666666666663</v>
      </c>
      <c r="BE250" s="30"/>
      <c r="BF250" s="30">
        <v>2</v>
      </c>
      <c r="BG250" s="30">
        <v>2</v>
      </c>
      <c r="BH250" s="30">
        <v>2</v>
      </c>
      <c r="BI250" s="30">
        <v>2</v>
      </c>
      <c r="BJ250" s="30">
        <v>2</v>
      </c>
      <c r="BK250" s="30">
        <v>2</v>
      </c>
      <c r="BL250" s="30">
        <v>2</v>
      </c>
      <c r="BM250" s="30">
        <v>2</v>
      </c>
      <c r="BN250" s="30">
        <v>2</v>
      </c>
      <c r="BO250" s="30">
        <v>2</v>
      </c>
      <c r="BP250" s="30">
        <v>2</v>
      </c>
      <c r="BQ250" s="30">
        <v>2</v>
      </c>
      <c r="BR250" s="30">
        <v>2</v>
      </c>
      <c r="BS250" s="30">
        <v>2</v>
      </c>
      <c r="BT250" s="30">
        <v>2</v>
      </c>
      <c r="BU250" s="30"/>
      <c r="BV250" s="30" t="s">
        <v>244</v>
      </c>
      <c r="BW250" s="31">
        <v>0.69791666666666663</v>
      </c>
      <c r="BX250" s="31">
        <v>0.70486111111111116</v>
      </c>
      <c r="BY250" s="30"/>
      <c r="BZ250" s="30">
        <v>2</v>
      </c>
      <c r="CA250" s="30">
        <v>2</v>
      </c>
      <c r="CB250" s="30">
        <v>2</v>
      </c>
      <c r="CC250" s="30">
        <v>2</v>
      </c>
      <c r="CD250" s="30" t="s">
        <v>260</v>
      </c>
      <c r="CE250" s="30" t="s">
        <v>244</v>
      </c>
      <c r="CF250" s="30">
        <v>15</v>
      </c>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row>
    <row r="251" spans="1:219" ht="12.75" customHeight="1" x14ac:dyDescent="0.25">
      <c r="A251" s="30">
        <v>20</v>
      </c>
      <c r="B251" s="31">
        <v>0.56180555555555556</v>
      </c>
      <c r="C251" s="30"/>
      <c r="D251" s="30" t="s">
        <v>211</v>
      </c>
      <c r="E251" s="30" t="s">
        <v>212</v>
      </c>
      <c r="F251" s="62">
        <v>43286</v>
      </c>
      <c r="G251" s="30" t="s">
        <v>245</v>
      </c>
      <c r="H251" s="30" t="s">
        <v>246</v>
      </c>
      <c r="I251" s="30" t="s">
        <v>247</v>
      </c>
      <c r="J251" s="30" t="s">
        <v>599</v>
      </c>
      <c r="K251" s="30"/>
      <c r="L251" s="30"/>
      <c r="M251" s="67">
        <v>43286</v>
      </c>
      <c r="N251" s="67">
        <v>43286</v>
      </c>
      <c r="O251" s="63" t="s">
        <v>232</v>
      </c>
      <c r="P251" s="34" t="s">
        <v>1847</v>
      </c>
      <c r="Q251" s="30" t="s">
        <v>1848</v>
      </c>
      <c r="R251" s="30" t="s">
        <v>1849</v>
      </c>
      <c r="S251" s="30" t="s">
        <v>507</v>
      </c>
      <c r="T251" s="30">
        <v>9067289991</v>
      </c>
      <c r="U251" s="30" t="s">
        <v>1850</v>
      </c>
      <c r="V251" s="65" t="s">
        <v>221</v>
      </c>
      <c r="W251" s="65" t="s">
        <v>221</v>
      </c>
      <c r="X251" s="65" t="s">
        <v>221</v>
      </c>
      <c r="Y251" s="65" t="s">
        <v>221</v>
      </c>
      <c r="Z251" s="65" t="s">
        <v>221</v>
      </c>
      <c r="AA251" s="30" t="s">
        <v>1851</v>
      </c>
      <c r="AB251" s="30">
        <v>9298359257</v>
      </c>
      <c r="AC251" s="30" t="s">
        <v>1143</v>
      </c>
      <c r="AD251" s="30" t="s">
        <v>224</v>
      </c>
      <c r="AE251" s="30" t="s">
        <v>424</v>
      </c>
      <c r="AF251" s="30" t="s">
        <v>226</v>
      </c>
      <c r="AG251" s="30" t="s">
        <v>221</v>
      </c>
      <c r="AH251" s="30" t="s">
        <v>221</v>
      </c>
      <c r="AI251" s="30">
        <v>34</v>
      </c>
      <c r="AJ251" s="30" t="s">
        <v>227</v>
      </c>
      <c r="AK251" s="30">
        <v>1</v>
      </c>
      <c r="AL251" s="30">
        <v>34</v>
      </c>
      <c r="AM251" s="30">
        <v>0</v>
      </c>
      <c r="AN251" s="30" t="s">
        <v>228</v>
      </c>
      <c r="AO251" s="30" t="s">
        <v>228</v>
      </c>
      <c r="AP251" s="30" t="s">
        <v>281</v>
      </c>
      <c r="AQ251" s="30" t="s">
        <v>282</v>
      </c>
      <c r="AR251" s="30"/>
      <c r="AS251" s="30"/>
      <c r="AT251" s="30"/>
      <c r="AU251" s="30"/>
      <c r="AV251" s="30"/>
      <c r="AW251" s="30"/>
      <c r="AX251" s="30"/>
      <c r="AY251" s="30"/>
      <c r="AZ251" s="30"/>
      <c r="BA251" s="31">
        <v>0.6875</v>
      </c>
      <c r="BB251" s="30" t="s">
        <v>244</v>
      </c>
      <c r="BC251" s="31">
        <v>0.68888888888888899</v>
      </c>
      <c r="BD251" s="31">
        <v>0.69791666666666663</v>
      </c>
      <c r="BE251" s="30"/>
      <c r="BF251" s="30">
        <v>2</v>
      </c>
      <c r="BG251" s="30">
        <v>2</v>
      </c>
      <c r="BH251" s="30">
        <v>2</v>
      </c>
      <c r="BI251" s="30">
        <v>2</v>
      </c>
      <c r="BJ251" s="30">
        <v>2</v>
      </c>
      <c r="BK251" s="30">
        <v>2</v>
      </c>
      <c r="BL251" s="30">
        <v>2</v>
      </c>
      <c r="BM251" s="30">
        <v>2</v>
      </c>
      <c r="BN251" s="30">
        <v>2</v>
      </c>
      <c r="BO251" s="30">
        <v>2</v>
      </c>
      <c r="BP251" s="30">
        <v>2</v>
      </c>
      <c r="BQ251" s="30">
        <v>2</v>
      </c>
      <c r="BR251" s="30">
        <v>2</v>
      </c>
      <c r="BS251" s="30">
        <v>2</v>
      </c>
      <c r="BT251" s="30">
        <v>2</v>
      </c>
      <c r="BU251" s="30"/>
      <c r="BV251" s="30" t="s">
        <v>244</v>
      </c>
      <c r="BW251" s="31">
        <v>0.69791666666666663</v>
      </c>
      <c r="BX251" s="31">
        <v>0.70972222222222225</v>
      </c>
      <c r="BY251" s="30"/>
      <c r="BZ251" s="30">
        <v>3</v>
      </c>
      <c r="CA251" s="30">
        <v>3</v>
      </c>
      <c r="CB251" s="30">
        <v>3</v>
      </c>
      <c r="CC251" s="30">
        <v>3</v>
      </c>
      <c r="CD251" s="30" t="s">
        <v>260</v>
      </c>
      <c r="CE251" s="30" t="s">
        <v>244</v>
      </c>
      <c r="CF251" s="30">
        <v>15</v>
      </c>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row>
    <row r="252" spans="1:219" ht="12.75" customHeight="1" x14ac:dyDescent="0.25">
      <c r="A252" s="30">
        <v>21</v>
      </c>
      <c r="B252" s="31">
        <v>0.57013888888888886</v>
      </c>
      <c r="C252" s="30"/>
      <c r="D252" s="30" t="s">
        <v>211</v>
      </c>
      <c r="E252" s="30" t="s">
        <v>212</v>
      </c>
      <c r="F252" s="62">
        <v>43286</v>
      </c>
      <c r="G252" s="72" t="s">
        <v>213</v>
      </c>
      <c r="H252" s="72" t="s">
        <v>233</v>
      </c>
      <c r="I252" s="72" t="s">
        <v>271</v>
      </c>
      <c r="J252" s="30"/>
      <c r="K252" s="30"/>
      <c r="L252" s="30"/>
      <c r="M252" s="30"/>
      <c r="N252" s="30"/>
      <c r="O252" s="30"/>
      <c r="P252" s="81" t="s">
        <v>1852</v>
      </c>
      <c r="Q252" s="30" t="s">
        <v>1319</v>
      </c>
      <c r="R252" s="30" t="s">
        <v>1853</v>
      </c>
      <c r="S252" s="30" t="s">
        <v>1854</v>
      </c>
      <c r="T252" s="30">
        <v>99167073030</v>
      </c>
      <c r="U252" s="30" t="s">
        <v>1855</v>
      </c>
      <c r="V252" s="65" t="s">
        <v>221</v>
      </c>
      <c r="W252" s="65" t="s">
        <v>221</v>
      </c>
      <c r="X252" s="65" t="s">
        <v>221</v>
      </c>
      <c r="Y252" s="65" t="s">
        <v>221</v>
      </c>
      <c r="Z252" s="65" t="s">
        <v>221</v>
      </c>
      <c r="AA252" s="30" t="s">
        <v>1856</v>
      </c>
      <c r="AB252" s="30">
        <v>9437003819</v>
      </c>
      <c r="AC252" s="30" t="s">
        <v>402</v>
      </c>
      <c r="AD252" s="30" t="s">
        <v>1517</v>
      </c>
      <c r="AE252" s="30" t="s">
        <v>1857</v>
      </c>
      <c r="AF252" s="30" t="s">
        <v>221</v>
      </c>
      <c r="AG252" s="30" t="s">
        <v>226</v>
      </c>
      <c r="AH252" s="30" t="s">
        <v>221</v>
      </c>
      <c r="AI252" s="30">
        <v>12</v>
      </c>
      <c r="AJ252" s="30" t="s">
        <v>227</v>
      </c>
      <c r="AK252" s="30">
        <v>1</v>
      </c>
      <c r="AL252" s="30">
        <v>12</v>
      </c>
      <c r="AM252" s="30">
        <v>0</v>
      </c>
      <c r="AN252" s="30" t="s">
        <v>228</v>
      </c>
      <c r="AO252" s="30" t="s">
        <v>228</v>
      </c>
      <c r="AP252" s="30" t="s">
        <v>598</v>
      </c>
      <c r="AQ252" s="30" t="s">
        <v>734</v>
      </c>
      <c r="AR252" s="30"/>
      <c r="AS252" s="30"/>
      <c r="AT252" s="30"/>
      <c r="AU252" s="30"/>
      <c r="AV252" s="30"/>
      <c r="AW252" s="30"/>
      <c r="AX252" s="30"/>
      <c r="AY252" s="30"/>
      <c r="AZ252" s="30"/>
      <c r="BA252" s="31">
        <v>0.6069444444444444</v>
      </c>
      <c r="BB252" s="72" t="s">
        <v>270</v>
      </c>
      <c r="BC252" s="80">
        <v>0.70208333333333339</v>
      </c>
      <c r="BD252" s="80">
        <v>0.71180555555555547</v>
      </c>
      <c r="BE252" s="72"/>
      <c r="BF252" s="72">
        <v>1</v>
      </c>
      <c r="BG252" s="72">
        <v>1</v>
      </c>
      <c r="BH252" s="72">
        <v>1</v>
      </c>
      <c r="BI252" s="72">
        <v>1</v>
      </c>
      <c r="BJ252" s="72">
        <v>1</v>
      </c>
      <c r="BK252" s="72">
        <v>1</v>
      </c>
      <c r="BL252" s="72">
        <v>1</v>
      </c>
      <c r="BM252" s="72">
        <v>1</v>
      </c>
      <c r="BN252" s="72">
        <v>1</v>
      </c>
      <c r="BO252" s="72">
        <v>1</v>
      </c>
      <c r="BP252" s="72">
        <v>1</v>
      </c>
      <c r="BQ252" s="72">
        <v>1</v>
      </c>
      <c r="BR252" s="72">
        <v>1</v>
      </c>
      <c r="BS252" s="72">
        <v>1</v>
      </c>
      <c r="BT252" s="72">
        <v>1</v>
      </c>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row>
    <row r="253" spans="1:219" ht="12.75" customHeight="1" x14ac:dyDescent="0.25">
      <c r="A253" s="30">
        <v>22</v>
      </c>
      <c r="B253" s="31">
        <v>0.57361111111111118</v>
      </c>
      <c r="C253" s="30"/>
      <c r="D253" s="30" t="s">
        <v>211</v>
      </c>
      <c r="E253" s="30" t="s">
        <v>212</v>
      </c>
      <c r="F253" s="62">
        <v>43286</v>
      </c>
      <c r="G253" s="30" t="s">
        <v>1202</v>
      </c>
      <c r="H253" s="30" t="s">
        <v>233</v>
      </c>
      <c r="I253" s="30" t="s">
        <v>520</v>
      </c>
      <c r="J253" s="30"/>
      <c r="K253" s="30"/>
      <c r="L253" s="30"/>
      <c r="M253" s="30"/>
      <c r="N253" s="30"/>
      <c r="O253" s="30"/>
      <c r="P253" s="34" t="s">
        <v>1858</v>
      </c>
      <c r="Q253" s="30" t="s">
        <v>1859</v>
      </c>
      <c r="R253" s="30" t="s">
        <v>1860</v>
      </c>
      <c r="S253" s="30" t="s">
        <v>1854</v>
      </c>
      <c r="T253" s="30">
        <v>9971066792</v>
      </c>
      <c r="U253" s="30" t="s">
        <v>1861</v>
      </c>
      <c r="V253" s="65" t="s">
        <v>221</v>
      </c>
      <c r="W253" s="65" t="s">
        <v>221</v>
      </c>
      <c r="X253" s="65" t="s">
        <v>221</v>
      </c>
      <c r="Y253" s="65" t="s">
        <v>221</v>
      </c>
      <c r="Z253" s="65" t="s">
        <v>221</v>
      </c>
      <c r="AA253" s="30" t="s">
        <v>1862</v>
      </c>
      <c r="AB253" s="30">
        <v>9971066791</v>
      </c>
      <c r="AC253" s="30" t="s">
        <v>1143</v>
      </c>
      <c r="AD253" s="30" t="s">
        <v>1219</v>
      </c>
      <c r="AE253" s="30" t="s">
        <v>1863</v>
      </c>
      <c r="AF253" s="30" t="s">
        <v>259</v>
      </c>
      <c r="AG253" s="30" t="s">
        <v>1864</v>
      </c>
      <c r="AH253" s="30" t="s">
        <v>280</v>
      </c>
      <c r="AI253" s="30">
        <f>8+10+6</f>
        <v>24</v>
      </c>
      <c r="AJ253" s="30" t="s">
        <v>227</v>
      </c>
      <c r="AK253" s="30">
        <v>2</v>
      </c>
      <c r="AL253" s="30">
        <v>6</v>
      </c>
      <c r="AM253" s="30">
        <v>10</v>
      </c>
      <c r="AN253" s="30" t="s">
        <v>432</v>
      </c>
      <c r="AO253" s="30" t="s">
        <v>432</v>
      </c>
      <c r="AP253" s="30" t="s">
        <v>434</v>
      </c>
      <c r="AQ253" s="30" t="s">
        <v>435</v>
      </c>
      <c r="AR253" s="30" t="s">
        <v>658</v>
      </c>
      <c r="AS253" s="30"/>
      <c r="AT253" s="30"/>
      <c r="AU253" s="30"/>
      <c r="AV253" s="30"/>
      <c r="AW253" s="30"/>
      <c r="AX253" s="30"/>
      <c r="AY253" s="30"/>
      <c r="AZ253" s="30"/>
      <c r="BA253" s="31">
        <v>0.60972222222222217</v>
      </c>
      <c r="BB253" s="30" t="s">
        <v>1865</v>
      </c>
      <c r="BC253" s="31">
        <v>0.51736111111111105</v>
      </c>
      <c r="BD253" s="31">
        <v>0.52430555555555558</v>
      </c>
      <c r="BE253" s="30"/>
      <c r="BF253" s="30">
        <v>2</v>
      </c>
      <c r="BG253" s="30">
        <v>2</v>
      </c>
      <c r="BH253" s="30">
        <v>2</v>
      </c>
      <c r="BI253" s="30">
        <v>2</v>
      </c>
      <c r="BJ253" s="30">
        <v>2</v>
      </c>
      <c r="BK253" s="30">
        <v>2</v>
      </c>
      <c r="BL253" s="30">
        <v>2</v>
      </c>
      <c r="BM253" s="30">
        <v>2</v>
      </c>
      <c r="BN253" s="30">
        <v>2</v>
      </c>
      <c r="BO253" s="30">
        <v>2</v>
      </c>
      <c r="BP253" s="30">
        <v>2</v>
      </c>
      <c r="BQ253" s="30">
        <v>2</v>
      </c>
      <c r="BR253" s="30">
        <v>2</v>
      </c>
      <c r="BS253" s="30">
        <v>2</v>
      </c>
      <c r="BT253" s="30">
        <v>2</v>
      </c>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row>
    <row r="254" spans="1:219" ht="12.75" customHeight="1" x14ac:dyDescent="0.25">
      <c r="A254" s="30">
        <v>23</v>
      </c>
      <c r="B254" s="31">
        <v>0.57708333333333328</v>
      </c>
      <c r="C254" s="30"/>
      <c r="D254" s="30" t="s">
        <v>211</v>
      </c>
      <c r="E254" s="30" t="s">
        <v>212</v>
      </c>
      <c r="F254" s="62">
        <v>43286</v>
      </c>
      <c r="G254" s="30" t="s">
        <v>1202</v>
      </c>
      <c r="H254" s="30" t="s">
        <v>233</v>
      </c>
      <c r="I254" s="30" t="s">
        <v>520</v>
      </c>
      <c r="J254" s="30"/>
      <c r="K254" s="30"/>
      <c r="L254" s="30"/>
      <c r="M254" s="30"/>
      <c r="N254" s="30"/>
      <c r="O254" s="30"/>
      <c r="P254" s="34" t="s">
        <v>1866</v>
      </c>
      <c r="Q254" s="30" t="s">
        <v>1867</v>
      </c>
      <c r="R254" s="30" t="s">
        <v>579</v>
      </c>
      <c r="S254" s="30" t="s">
        <v>1868</v>
      </c>
      <c r="T254" s="30">
        <v>9206982573</v>
      </c>
      <c r="U254" s="30" t="s">
        <v>1869</v>
      </c>
      <c r="V254" s="65" t="s">
        <v>221</v>
      </c>
      <c r="W254" s="65" t="s">
        <v>221</v>
      </c>
      <c r="X254" s="65" t="s">
        <v>221</v>
      </c>
      <c r="Y254" s="65" t="s">
        <v>221</v>
      </c>
      <c r="Z254" s="65" t="s">
        <v>221</v>
      </c>
      <c r="AA254" s="30" t="s">
        <v>1870</v>
      </c>
      <c r="AB254" s="30">
        <v>9777384565</v>
      </c>
      <c r="AC254" s="30" t="s">
        <v>1143</v>
      </c>
      <c r="AD254" s="30" t="s">
        <v>224</v>
      </c>
      <c r="AE254" s="30" t="s">
        <v>1871</v>
      </c>
      <c r="AF254" s="30" t="s">
        <v>226</v>
      </c>
      <c r="AG254" s="30" t="s">
        <v>490</v>
      </c>
      <c r="AH254" s="30" t="s">
        <v>221</v>
      </c>
      <c r="AI254" s="30">
        <f>7+10+12+3+3</f>
        <v>35</v>
      </c>
      <c r="AJ254" s="30" t="s">
        <v>227</v>
      </c>
      <c r="AK254" s="30">
        <v>2</v>
      </c>
      <c r="AL254" s="30">
        <v>3</v>
      </c>
      <c r="AM254" s="30">
        <v>15</v>
      </c>
      <c r="AN254" s="30" t="s">
        <v>432</v>
      </c>
      <c r="AO254" s="30" t="s">
        <v>432</v>
      </c>
      <c r="AP254" s="30" t="s">
        <v>434</v>
      </c>
      <c r="AQ254" s="30" t="s">
        <v>435</v>
      </c>
      <c r="AR254" s="30" t="s">
        <v>658</v>
      </c>
      <c r="AS254" s="30"/>
      <c r="AT254" s="30"/>
      <c r="AU254" s="30"/>
      <c r="AV254" s="30"/>
      <c r="AW254" s="30"/>
      <c r="AX254" s="30"/>
      <c r="AY254" s="30"/>
      <c r="AZ254" s="30"/>
      <c r="BA254" s="31">
        <v>0.6020833333333333</v>
      </c>
      <c r="BB254" s="30" t="s">
        <v>1865</v>
      </c>
      <c r="BC254" s="31">
        <v>0.52430555555555558</v>
      </c>
      <c r="BD254" s="31">
        <v>0.54513888888888895</v>
      </c>
      <c r="BE254" s="30"/>
      <c r="BF254" s="30">
        <v>3</v>
      </c>
      <c r="BG254" s="30">
        <v>3</v>
      </c>
      <c r="BH254" s="30">
        <v>3</v>
      </c>
      <c r="BI254" s="30">
        <v>3</v>
      </c>
      <c r="BJ254" s="30">
        <v>3</v>
      </c>
      <c r="BK254" s="30">
        <v>3</v>
      </c>
      <c r="BL254" s="30">
        <v>3</v>
      </c>
      <c r="BM254" s="30">
        <v>3</v>
      </c>
      <c r="BN254" s="30">
        <v>3</v>
      </c>
      <c r="BO254" s="30">
        <v>3</v>
      </c>
      <c r="BP254" s="30">
        <v>3</v>
      </c>
      <c r="BQ254" s="30">
        <v>3</v>
      </c>
      <c r="BR254" s="30">
        <v>3</v>
      </c>
      <c r="BS254" s="30">
        <v>3</v>
      </c>
      <c r="BT254" s="30">
        <v>3</v>
      </c>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row>
    <row r="255" spans="1:219" ht="12.75" customHeight="1" x14ac:dyDescent="0.25">
      <c r="A255" s="30">
        <v>24</v>
      </c>
      <c r="B255" s="31">
        <v>0.58888888888888891</v>
      </c>
      <c r="C255" s="30"/>
      <c r="D255" s="30" t="s">
        <v>211</v>
      </c>
      <c r="E255" s="30" t="s">
        <v>212</v>
      </c>
      <c r="F255" s="62">
        <v>43286</v>
      </c>
      <c r="G255" s="30" t="s">
        <v>245</v>
      </c>
      <c r="H255" s="30" t="s">
        <v>246</v>
      </c>
      <c r="I255" s="30" t="s">
        <v>247</v>
      </c>
      <c r="J255" s="30" t="s">
        <v>599</v>
      </c>
      <c r="K255" s="30" t="s">
        <v>249</v>
      </c>
      <c r="L255" s="30" t="s">
        <v>250</v>
      </c>
      <c r="M255" s="32">
        <v>43286</v>
      </c>
      <c r="N255" s="32">
        <v>43292</v>
      </c>
      <c r="O255" s="30" t="s">
        <v>232</v>
      </c>
      <c r="P255" s="34" t="s">
        <v>1872</v>
      </c>
      <c r="Q255" s="30" t="s">
        <v>476</v>
      </c>
      <c r="R255" s="30" t="s">
        <v>1873</v>
      </c>
      <c r="S255" s="30" t="s">
        <v>1874</v>
      </c>
      <c r="T255" s="30">
        <v>9270853500</v>
      </c>
      <c r="U255" s="30" t="s">
        <v>1875</v>
      </c>
      <c r="V255" s="65" t="s">
        <v>221</v>
      </c>
      <c r="W255" s="65" t="s">
        <v>221</v>
      </c>
      <c r="X255" s="65" t="s">
        <v>221</v>
      </c>
      <c r="Y255" s="65" t="s">
        <v>221</v>
      </c>
      <c r="Z255" s="65" t="s">
        <v>221</v>
      </c>
      <c r="AA255" s="30" t="s">
        <v>1876</v>
      </c>
      <c r="AB255" s="30">
        <v>9274688081</v>
      </c>
      <c r="AC255" s="30" t="s">
        <v>1877</v>
      </c>
      <c r="AD255" s="30" t="s">
        <v>1219</v>
      </c>
      <c r="AE255" s="30" t="s">
        <v>1878</v>
      </c>
      <c r="AF255" s="30" t="s">
        <v>1879</v>
      </c>
      <c r="AG255" s="30" t="s">
        <v>259</v>
      </c>
      <c r="AH255" s="30" t="s">
        <v>221</v>
      </c>
      <c r="AI255" s="30">
        <f>6+24+24+12+3+5+3</f>
        <v>77</v>
      </c>
      <c r="AJ255" s="30" t="s">
        <v>227</v>
      </c>
      <c r="AK255" s="30">
        <v>0</v>
      </c>
      <c r="AL255" s="30">
        <v>3</v>
      </c>
      <c r="AM255" s="30">
        <v>5</v>
      </c>
      <c r="AN255" s="30" t="s">
        <v>228</v>
      </c>
      <c r="AO255" s="30" t="s">
        <v>228</v>
      </c>
      <c r="AP255" s="30" t="s">
        <v>229</v>
      </c>
      <c r="AQ255" s="30" t="s">
        <v>229</v>
      </c>
      <c r="AR255" s="30"/>
      <c r="AS255" s="30" t="s">
        <v>1880</v>
      </c>
      <c r="AT255" s="30">
        <v>250735</v>
      </c>
      <c r="AU255" s="30"/>
      <c r="AV255" s="30"/>
      <c r="AW255" s="30"/>
      <c r="AX255" s="30"/>
      <c r="AY255" s="30"/>
      <c r="AZ255" s="30"/>
      <c r="BA255" s="31">
        <v>0.68611111111111101</v>
      </c>
      <c r="BB255" s="30" t="s">
        <v>492</v>
      </c>
      <c r="BC255" s="31">
        <v>0.75</v>
      </c>
      <c r="BD255" s="31">
        <v>0.79166666666666663</v>
      </c>
      <c r="BE255" s="30"/>
      <c r="BF255" s="30">
        <v>2</v>
      </c>
      <c r="BG255" s="30">
        <v>2</v>
      </c>
      <c r="BH255" s="30">
        <v>2</v>
      </c>
      <c r="BI255" s="30">
        <v>2</v>
      </c>
      <c r="BJ255" s="30">
        <v>2</v>
      </c>
      <c r="BK255" s="30">
        <v>2</v>
      </c>
      <c r="BL255" s="30">
        <v>2</v>
      </c>
      <c r="BM255" s="30">
        <v>2</v>
      </c>
      <c r="BN255" s="30">
        <v>2</v>
      </c>
      <c r="BO255" s="30">
        <v>2</v>
      </c>
      <c r="BP255" s="30">
        <v>2</v>
      </c>
      <c r="BQ255" s="30">
        <v>2</v>
      </c>
      <c r="BR255" s="30">
        <v>2</v>
      </c>
      <c r="BS255" s="30">
        <v>2</v>
      </c>
      <c r="BT255" s="30">
        <v>2</v>
      </c>
      <c r="BU255" s="30"/>
      <c r="BV255" s="30" t="s">
        <v>492</v>
      </c>
      <c r="BW255" s="31">
        <v>0.79166666666666663</v>
      </c>
      <c r="BX255" s="31">
        <v>0.79861111111111116</v>
      </c>
      <c r="BY255" s="30"/>
      <c r="BZ255" s="30">
        <v>2</v>
      </c>
      <c r="CA255" s="30">
        <v>2</v>
      </c>
      <c r="CB255" s="30">
        <v>2</v>
      </c>
      <c r="CC255" s="30">
        <v>2</v>
      </c>
      <c r="CD255" s="30" t="s">
        <v>260</v>
      </c>
      <c r="CE255" s="30" t="s">
        <v>492</v>
      </c>
      <c r="CF255" s="30">
        <v>15</v>
      </c>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row>
    <row r="256" spans="1:219" ht="12.75" customHeight="1" x14ac:dyDescent="0.25">
      <c r="A256" s="30">
        <v>25</v>
      </c>
      <c r="B256" s="31">
        <v>0.59375</v>
      </c>
      <c r="C256" s="30"/>
      <c r="D256" s="30" t="s">
        <v>211</v>
      </c>
      <c r="E256" s="30" t="s">
        <v>212</v>
      </c>
      <c r="F256" s="62">
        <v>43286</v>
      </c>
      <c r="G256" s="30" t="s">
        <v>387</v>
      </c>
      <c r="H256" s="30" t="s">
        <v>233</v>
      </c>
      <c r="I256" s="30" t="s">
        <v>832</v>
      </c>
      <c r="J256" s="30"/>
      <c r="K256" s="30"/>
      <c r="L256" s="30"/>
      <c r="M256" s="30"/>
      <c r="N256" s="30"/>
      <c r="O256" s="30"/>
      <c r="P256" s="34"/>
      <c r="Q256" s="30" t="s">
        <v>1881</v>
      </c>
      <c r="R256" s="30" t="s">
        <v>1270</v>
      </c>
      <c r="S256" s="30" t="s">
        <v>1882</v>
      </c>
      <c r="T256" s="30">
        <v>9956123920</v>
      </c>
      <c r="U256" s="30" t="s">
        <v>1883</v>
      </c>
      <c r="V256" s="65" t="s">
        <v>221</v>
      </c>
      <c r="W256" s="65" t="s">
        <v>221</v>
      </c>
      <c r="X256" s="65" t="s">
        <v>221</v>
      </c>
      <c r="Y256" s="65" t="s">
        <v>221</v>
      </c>
      <c r="Z256" s="65" t="s">
        <v>221</v>
      </c>
      <c r="AA256" s="30" t="s">
        <v>1884</v>
      </c>
      <c r="AB256" s="30">
        <v>9653412952</v>
      </c>
      <c r="AC256" s="30" t="s">
        <v>1303</v>
      </c>
      <c r="AD256" s="30" t="s">
        <v>224</v>
      </c>
      <c r="AE256" s="30"/>
      <c r="AF256" s="30"/>
      <c r="AG256" s="30"/>
      <c r="AH256" s="30"/>
      <c r="AI256" s="30"/>
      <c r="AJ256" s="30"/>
      <c r="AK256" s="30"/>
      <c r="AL256" s="30"/>
      <c r="AM256" s="30"/>
      <c r="AN256" s="30" t="s">
        <v>228</v>
      </c>
      <c r="AO256" s="30" t="s">
        <v>228</v>
      </c>
      <c r="AP256" s="30" t="s">
        <v>229</v>
      </c>
      <c r="AQ256" s="30" t="s">
        <v>229</v>
      </c>
      <c r="AR256" s="30"/>
      <c r="AS256" s="30" t="s">
        <v>1885</v>
      </c>
      <c r="AT256" s="30">
        <v>252919</v>
      </c>
      <c r="AU256" s="30"/>
      <c r="AV256" s="30"/>
      <c r="AW256" s="30"/>
      <c r="AX256" s="30"/>
      <c r="AY256" s="30"/>
      <c r="AZ256" s="30"/>
      <c r="BA256" s="31">
        <v>0.625</v>
      </c>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row>
    <row r="257" spans="1:219" ht="12.75" customHeight="1" x14ac:dyDescent="0.25">
      <c r="A257" s="30">
        <v>26</v>
      </c>
      <c r="B257" s="31">
        <v>0.60416666666666663</v>
      </c>
      <c r="C257" s="30"/>
      <c r="D257" s="30" t="s">
        <v>211</v>
      </c>
      <c r="E257" s="30" t="s">
        <v>212</v>
      </c>
      <c r="F257" s="62">
        <v>43286</v>
      </c>
      <c r="G257" s="30" t="s">
        <v>245</v>
      </c>
      <c r="H257" s="30" t="s">
        <v>246</v>
      </c>
      <c r="I257" s="30" t="s">
        <v>247</v>
      </c>
      <c r="J257" s="30" t="s">
        <v>599</v>
      </c>
      <c r="K257" s="30" t="s">
        <v>249</v>
      </c>
      <c r="L257" s="30" t="s">
        <v>250</v>
      </c>
      <c r="M257" s="32">
        <v>43286</v>
      </c>
      <c r="N257" s="32">
        <v>43292</v>
      </c>
      <c r="O257" s="30" t="s">
        <v>232</v>
      </c>
      <c r="P257" s="34" t="s">
        <v>1886</v>
      </c>
      <c r="Q257" s="30" t="s">
        <v>1752</v>
      </c>
      <c r="R257" s="30" t="s">
        <v>1887</v>
      </c>
      <c r="S257" s="30" t="s">
        <v>1535</v>
      </c>
      <c r="T257" s="30">
        <v>9108190811</v>
      </c>
      <c r="U257" s="30" t="s">
        <v>1888</v>
      </c>
      <c r="V257" s="65" t="s">
        <v>221</v>
      </c>
      <c r="W257" s="65" t="s">
        <v>221</v>
      </c>
      <c r="X257" s="65" t="s">
        <v>221</v>
      </c>
      <c r="Y257" s="65" t="s">
        <v>221</v>
      </c>
      <c r="Z257" s="65" t="s">
        <v>221</v>
      </c>
      <c r="AA257" s="30" t="s">
        <v>1889</v>
      </c>
      <c r="AB257" s="30">
        <v>9305642043</v>
      </c>
      <c r="AC257" s="30" t="s">
        <v>1143</v>
      </c>
      <c r="AD257" s="30" t="s">
        <v>1219</v>
      </c>
      <c r="AE257" s="30" t="s">
        <v>1890</v>
      </c>
      <c r="AF257" s="30" t="s">
        <v>226</v>
      </c>
      <c r="AG257" s="30" t="s">
        <v>221</v>
      </c>
      <c r="AH257" s="30" t="s">
        <v>221</v>
      </c>
      <c r="AI257" s="30">
        <f>50+18</f>
        <v>68</v>
      </c>
      <c r="AJ257" s="30" t="s">
        <v>227</v>
      </c>
      <c r="AK257" s="30">
        <v>2</v>
      </c>
      <c r="AL257" s="30">
        <v>1</v>
      </c>
      <c r="AM257" s="30">
        <v>18</v>
      </c>
      <c r="AN257" s="30" t="s">
        <v>228</v>
      </c>
      <c r="AO257" s="30" t="s">
        <v>228</v>
      </c>
      <c r="AP257" s="30" t="s">
        <v>229</v>
      </c>
      <c r="AQ257" s="30" t="s">
        <v>229</v>
      </c>
      <c r="AR257" s="30"/>
      <c r="AS257" s="30" t="s">
        <v>1885</v>
      </c>
      <c r="AT257" s="30">
        <v>252919</v>
      </c>
      <c r="AU257" s="30"/>
      <c r="AV257" s="30"/>
      <c r="AW257" s="30"/>
      <c r="AX257" s="30"/>
      <c r="AY257" s="30"/>
      <c r="AZ257" s="30"/>
      <c r="BA257" s="30"/>
      <c r="BB257" s="30" t="s">
        <v>492</v>
      </c>
      <c r="BC257" s="31">
        <v>0.75</v>
      </c>
      <c r="BD257" s="31">
        <v>0.79166666666666663</v>
      </c>
      <c r="BE257" s="30"/>
      <c r="BF257" s="30">
        <v>2</v>
      </c>
      <c r="BG257" s="30">
        <v>2</v>
      </c>
      <c r="BH257" s="30">
        <v>2</v>
      </c>
      <c r="BI257" s="30">
        <v>2</v>
      </c>
      <c r="BJ257" s="30">
        <v>2</v>
      </c>
      <c r="BK257" s="30">
        <v>2</v>
      </c>
      <c r="BL257" s="30">
        <v>2</v>
      </c>
      <c r="BM257" s="30">
        <v>2</v>
      </c>
      <c r="BN257" s="30">
        <v>2</v>
      </c>
      <c r="BO257" s="30">
        <v>2</v>
      </c>
      <c r="BP257" s="30">
        <v>2</v>
      </c>
      <c r="BQ257" s="30">
        <v>2</v>
      </c>
      <c r="BR257" s="30">
        <v>2</v>
      </c>
      <c r="BS257" s="30">
        <v>2</v>
      </c>
      <c r="BT257" s="30">
        <v>2</v>
      </c>
      <c r="BU257" s="30"/>
      <c r="BV257" s="30" t="s">
        <v>492</v>
      </c>
      <c r="BW257" s="31">
        <v>0.79166666666666663</v>
      </c>
      <c r="BX257" s="31">
        <v>0.79861111111111116</v>
      </c>
      <c r="BY257" s="30"/>
      <c r="BZ257" s="30">
        <v>2</v>
      </c>
      <c r="CA257" s="30">
        <v>2</v>
      </c>
      <c r="CB257" s="30">
        <v>2</v>
      </c>
      <c r="CC257" s="30">
        <v>2</v>
      </c>
      <c r="CD257" s="30" t="s">
        <v>260</v>
      </c>
      <c r="CE257" s="30" t="s">
        <v>492</v>
      </c>
      <c r="CF257" s="30">
        <v>15</v>
      </c>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row>
    <row r="258" spans="1:219" ht="12.75" customHeight="1" x14ac:dyDescent="0.25">
      <c r="A258" s="30">
        <v>27</v>
      </c>
      <c r="B258" s="31">
        <v>0.6069444444444444</v>
      </c>
      <c r="C258" s="30"/>
      <c r="D258" s="30" t="s">
        <v>211</v>
      </c>
      <c r="E258" s="30" t="s">
        <v>212</v>
      </c>
      <c r="F258" s="62">
        <v>43286</v>
      </c>
      <c r="G258" s="30" t="s">
        <v>357</v>
      </c>
      <c r="H258" s="30" t="s">
        <v>337</v>
      </c>
      <c r="I258" s="30" t="s">
        <v>437</v>
      </c>
      <c r="J258" s="30" t="s">
        <v>461</v>
      </c>
      <c r="K258" s="30"/>
      <c r="L258" s="30"/>
      <c r="M258" s="30"/>
      <c r="N258" s="30"/>
      <c r="O258" s="30"/>
      <c r="P258" s="34" t="s">
        <v>1891</v>
      </c>
      <c r="Q258" s="30" t="s">
        <v>1892</v>
      </c>
      <c r="R258" s="30" t="s">
        <v>1893</v>
      </c>
      <c r="S258" s="30" t="s">
        <v>1894</v>
      </c>
      <c r="T258" s="30">
        <v>9482700151</v>
      </c>
      <c r="U258" s="30" t="s">
        <v>1895</v>
      </c>
      <c r="V258" s="65" t="s">
        <v>221</v>
      </c>
      <c r="W258" s="65" t="s">
        <v>221</v>
      </c>
      <c r="X258" s="65" t="s">
        <v>221</v>
      </c>
      <c r="Y258" s="65" t="s">
        <v>221</v>
      </c>
      <c r="Z258" s="65" t="s">
        <v>221</v>
      </c>
      <c r="AA258" s="30" t="s">
        <v>1896</v>
      </c>
      <c r="AB258" s="30">
        <v>9152850209</v>
      </c>
      <c r="AC258" s="30" t="s">
        <v>1143</v>
      </c>
      <c r="AD258" s="30" t="s">
        <v>224</v>
      </c>
      <c r="AE258" s="30" t="s">
        <v>1897</v>
      </c>
      <c r="AF258" s="30" t="s">
        <v>226</v>
      </c>
      <c r="AG258" s="30" t="s">
        <v>226</v>
      </c>
      <c r="AH258" s="30" t="s">
        <v>226</v>
      </c>
      <c r="AI258" s="30">
        <f>12+6+2+9</f>
        <v>29</v>
      </c>
      <c r="AJ258" s="30" t="s">
        <v>227</v>
      </c>
      <c r="AK258" s="30">
        <v>1</v>
      </c>
      <c r="AL258" s="30">
        <v>9</v>
      </c>
      <c r="AM258" s="30">
        <v>2</v>
      </c>
      <c r="AN258" s="30" t="s">
        <v>228</v>
      </c>
      <c r="AO258" s="30" t="s">
        <v>228</v>
      </c>
      <c r="AP258" s="30" t="s">
        <v>281</v>
      </c>
      <c r="AQ258" s="30" t="s">
        <v>282</v>
      </c>
      <c r="AR258" s="30"/>
      <c r="AS258" s="30"/>
      <c r="AT258" s="30"/>
      <c r="AU258" s="30"/>
      <c r="AV258" s="30"/>
      <c r="AW258" s="30"/>
      <c r="AX258" s="30"/>
      <c r="AY258" s="30"/>
      <c r="AZ258" s="30"/>
      <c r="BA258" s="31">
        <v>0.63680555555555551</v>
      </c>
      <c r="BB258" s="30" t="s">
        <v>244</v>
      </c>
      <c r="BC258" s="31">
        <v>0.73611111111111116</v>
      </c>
      <c r="BD258" s="31">
        <v>0.75</v>
      </c>
      <c r="BE258" s="30"/>
      <c r="BF258" s="30">
        <v>2</v>
      </c>
      <c r="BG258" s="30">
        <v>2</v>
      </c>
      <c r="BH258" s="30">
        <v>2</v>
      </c>
      <c r="BI258" s="30">
        <v>2</v>
      </c>
      <c r="BJ258" s="30">
        <v>2</v>
      </c>
      <c r="BK258" s="30">
        <v>2</v>
      </c>
      <c r="BL258" s="30">
        <v>2</v>
      </c>
      <c r="BM258" s="30">
        <v>2</v>
      </c>
      <c r="BN258" s="30">
        <v>2</v>
      </c>
      <c r="BO258" s="30">
        <v>2</v>
      </c>
      <c r="BP258" s="30">
        <v>2</v>
      </c>
      <c r="BQ258" s="30">
        <v>2</v>
      </c>
      <c r="BR258" s="30">
        <v>2</v>
      </c>
      <c r="BS258" s="30">
        <v>2</v>
      </c>
      <c r="BT258" s="30">
        <v>2</v>
      </c>
      <c r="BU258" s="30"/>
      <c r="BV258" s="30" t="s">
        <v>244</v>
      </c>
      <c r="BW258" s="31">
        <v>0.75</v>
      </c>
      <c r="BX258" s="31">
        <v>0.75694444444444453</v>
      </c>
      <c r="BY258" s="30"/>
      <c r="BZ258" s="30">
        <v>2</v>
      </c>
      <c r="CA258" s="30">
        <v>2</v>
      </c>
      <c r="CB258" s="30">
        <v>2</v>
      </c>
      <c r="CC258" s="30">
        <v>2</v>
      </c>
      <c r="CD258" s="30" t="s">
        <v>260</v>
      </c>
      <c r="CE258" s="30" t="s">
        <v>244</v>
      </c>
      <c r="CF258" s="30">
        <v>15</v>
      </c>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row>
    <row r="259" spans="1:219" ht="12.75" customHeight="1" x14ac:dyDescent="0.25">
      <c r="A259" s="30">
        <v>28</v>
      </c>
      <c r="B259" s="31">
        <v>0.61041666666666672</v>
      </c>
      <c r="C259" s="30"/>
      <c r="D259" s="30" t="s">
        <v>211</v>
      </c>
      <c r="E259" s="30" t="s">
        <v>212</v>
      </c>
      <c r="F259" s="62">
        <v>43286</v>
      </c>
      <c r="G259" s="30" t="s">
        <v>245</v>
      </c>
      <c r="H259" s="30" t="s">
        <v>337</v>
      </c>
      <c r="I259" s="30" t="s">
        <v>338</v>
      </c>
      <c r="J259" s="30" t="s">
        <v>306</v>
      </c>
      <c r="K259" s="30" t="s">
        <v>536</v>
      </c>
      <c r="L259" s="30" t="s">
        <v>250</v>
      </c>
      <c r="M259" s="30"/>
      <c r="N259" s="30"/>
      <c r="O259" s="30"/>
      <c r="P259" s="34" t="s">
        <v>618</v>
      </c>
      <c r="Q259" s="30" t="s">
        <v>478</v>
      </c>
      <c r="R259" s="30" t="s">
        <v>1898</v>
      </c>
      <c r="S259" s="30" t="s">
        <v>1899</v>
      </c>
      <c r="T259" s="30">
        <v>9163453025</v>
      </c>
      <c r="U259" s="30" t="s">
        <v>1900</v>
      </c>
      <c r="V259" s="65" t="s">
        <v>221</v>
      </c>
      <c r="W259" s="65" t="s">
        <v>221</v>
      </c>
      <c r="X259" s="65" t="s">
        <v>221</v>
      </c>
      <c r="Y259" s="65" t="s">
        <v>221</v>
      </c>
      <c r="Z259" s="65" t="s">
        <v>221</v>
      </c>
      <c r="AA259" s="30" t="s">
        <v>1901</v>
      </c>
      <c r="AB259" s="30">
        <v>9270712281</v>
      </c>
      <c r="AC259" s="30" t="s">
        <v>1143</v>
      </c>
      <c r="AD259" s="30" t="s">
        <v>1219</v>
      </c>
      <c r="AE259" s="30"/>
      <c r="AF259" s="30"/>
      <c r="AG259" s="30"/>
      <c r="AH259" s="30"/>
      <c r="AI259" s="30"/>
      <c r="AJ259" s="30"/>
      <c r="AK259" s="30"/>
      <c r="AL259" s="30"/>
      <c r="AM259" s="30"/>
      <c r="AN259" s="30" t="s">
        <v>228</v>
      </c>
      <c r="AO259" s="30" t="s">
        <v>228</v>
      </c>
      <c r="AP259" s="30" t="s">
        <v>1720</v>
      </c>
      <c r="AQ259" s="30" t="s">
        <v>1077</v>
      </c>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row>
    <row r="260" spans="1:219" ht="12.75" customHeight="1" x14ac:dyDescent="0.25">
      <c r="A260" s="30">
        <v>29</v>
      </c>
      <c r="B260" s="31">
        <v>0.61388888888888882</v>
      </c>
      <c r="C260" s="30"/>
      <c r="D260" s="30" t="s">
        <v>211</v>
      </c>
      <c r="E260" s="30" t="s">
        <v>212</v>
      </c>
      <c r="F260" s="62">
        <v>43286</v>
      </c>
      <c r="G260" s="30" t="s">
        <v>245</v>
      </c>
      <c r="H260" s="30" t="s">
        <v>246</v>
      </c>
      <c r="I260" s="30" t="s">
        <v>247</v>
      </c>
      <c r="J260" s="30" t="s">
        <v>461</v>
      </c>
      <c r="K260" s="30" t="s">
        <v>536</v>
      </c>
      <c r="L260" s="30" t="s">
        <v>250</v>
      </c>
      <c r="M260" s="67">
        <v>43286</v>
      </c>
      <c r="N260" s="67">
        <v>43304</v>
      </c>
      <c r="O260" s="63" t="s">
        <v>232</v>
      </c>
      <c r="P260" s="34" t="s">
        <v>1902</v>
      </c>
      <c r="Q260" s="30" t="s">
        <v>636</v>
      </c>
      <c r="R260" s="30" t="s">
        <v>1903</v>
      </c>
      <c r="S260" s="30" t="s">
        <v>1904</v>
      </c>
      <c r="T260" s="30">
        <v>9558453002</v>
      </c>
      <c r="U260" s="30" t="s">
        <v>1905</v>
      </c>
      <c r="V260" s="65" t="s">
        <v>221</v>
      </c>
      <c r="W260" s="65" t="s">
        <v>221</v>
      </c>
      <c r="X260" s="65" t="s">
        <v>221</v>
      </c>
      <c r="Y260" s="65" t="s">
        <v>221</v>
      </c>
      <c r="Z260" s="65" t="s">
        <v>221</v>
      </c>
      <c r="AA260" s="30" t="s">
        <v>1906</v>
      </c>
      <c r="AB260" s="30">
        <v>9200130439</v>
      </c>
      <c r="AC260" s="30" t="s">
        <v>1143</v>
      </c>
      <c r="AD260" s="30" t="s">
        <v>1219</v>
      </c>
      <c r="AE260" s="30" t="s">
        <v>1907</v>
      </c>
      <c r="AF260" s="30" t="s">
        <v>226</v>
      </c>
      <c r="AG260" s="30" t="s">
        <v>226</v>
      </c>
      <c r="AH260" s="30" t="s">
        <v>226</v>
      </c>
      <c r="AI260" s="30">
        <f>12+7+5+5</f>
        <v>29</v>
      </c>
      <c r="AJ260" s="30" t="s">
        <v>227</v>
      </c>
      <c r="AK260" s="30">
        <v>1</v>
      </c>
      <c r="AL260" s="30">
        <v>5</v>
      </c>
      <c r="AM260" s="30">
        <v>5</v>
      </c>
      <c r="AN260" s="30" t="s">
        <v>228</v>
      </c>
      <c r="AO260" s="30" t="s">
        <v>228</v>
      </c>
      <c r="AP260" s="30" t="s">
        <v>229</v>
      </c>
      <c r="AQ260" s="30" t="s">
        <v>229</v>
      </c>
      <c r="AR260" s="30"/>
      <c r="AS260" s="30" t="s">
        <v>1908</v>
      </c>
      <c r="AT260" s="30">
        <v>210126</v>
      </c>
      <c r="AU260" s="30"/>
      <c r="AV260" s="30"/>
      <c r="AW260" s="30"/>
      <c r="AX260" s="30"/>
      <c r="AY260" s="30"/>
      <c r="AZ260" s="30"/>
      <c r="BA260" s="31">
        <v>0.61805555555555558</v>
      </c>
      <c r="BB260" s="30" t="s">
        <v>244</v>
      </c>
      <c r="BC260" s="31">
        <v>0.73819444444444438</v>
      </c>
      <c r="BD260" s="31">
        <v>0.75</v>
      </c>
      <c r="BE260" s="30"/>
      <c r="BF260" s="30">
        <v>2</v>
      </c>
      <c r="BG260" s="30">
        <v>2</v>
      </c>
      <c r="BH260" s="30">
        <v>2</v>
      </c>
      <c r="BI260" s="30">
        <v>2</v>
      </c>
      <c r="BJ260" s="30">
        <v>2</v>
      </c>
      <c r="BK260" s="30">
        <v>2</v>
      </c>
      <c r="BL260" s="30">
        <v>2</v>
      </c>
      <c r="BM260" s="30">
        <v>2</v>
      </c>
      <c r="BN260" s="30">
        <v>2</v>
      </c>
      <c r="BO260" s="30">
        <v>2</v>
      </c>
      <c r="BP260" s="30">
        <v>2</v>
      </c>
      <c r="BQ260" s="30">
        <v>2</v>
      </c>
      <c r="BR260" s="30">
        <v>2</v>
      </c>
      <c r="BS260" s="30">
        <v>2</v>
      </c>
      <c r="BT260" s="30">
        <v>2</v>
      </c>
      <c r="BU260" s="30"/>
      <c r="BV260" s="30" t="s">
        <v>244</v>
      </c>
      <c r="BW260" s="31">
        <v>0.75</v>
      </c>
      <c r="BX260" s="31">
        <v>0.75694444444444453</v>
      </c>
      <c r="BY260" s="30"/>
      <c r="BZ260" s="30">
        <v>2</v>
      </c>
      <c r="CA260" s="30">
        <v>2</v>
      </c>
      <c r="CB260" s="30">
        <v>2</v>
      </c>
      <c r="CC260" s="30">
        <v>2</v>
      </c>
      <c r="CD260" s="30" t="s">
        <v>260</v>
      </c>
      <c r="CE260" s="30" t="s">
        <v>244</v>
      </c>
      <c r="CF260" s="30">
        <v>15</v>
      </c>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row>
    <row r="261" spans="1:219" ht="12.75" customHeight="1" x14ac:dyDescent="0.25">
      <c r="A261" s="30">
        <v>30</v>
      </c>
      <c r="B261" s="31">
        <v>0.61597222222222225</v>
      </c>
      <c r="C261" s="30"/>
      <c r="D261" s="30" t="s">
        <v>211</v>
      </c>
      <c r="E261" s="30" t="s">
        <v>212</v>
      </c>
      <c r="F261" s="62">
        <v>43286</v>
      </c>
      <c r="G261" s="30" t="s">
        <v>387</v>
      </c>
      <c r="H261" s="30" t="s">
        <v>233</v>
      </c>
      <c r="I261" s="30" t="s">
        <v>832</v>
      </c>
      <c r="J261" s="30"/>
      <c r="K261" s="30"/>
      <c r="L261" s="30"/>
      <c r="M261" s="30"/>
      <c r="N261" s="30"/>
      <c r="O261" s="30"/>
      <c r="P261" s="34"/>
      <c r="Q261" s="30" t="s">
        <v>1909</v>
      </c>
      <c r="R261" s="30" t="s">
        <v>1910</v>
      </c>
      <c r="S261" s="30" t="s">
        <v>1911</v>
      </c>
      <c r="T261" s="30">
        <v>9294767047</v>
      </c>
      <c r="U261" s="30" t="s">
        <v>1912</v>
      </c>
      <c r="V261" s="65" t="s">
        <v>221</v>
      </c>
      <c r="W261" s="65" t="s">
        <v>221</v>
      </c>
      <c r="X261" s="65" t="s">
        <v>221</v>
      </c>
      <c r="Y261" s="65" t="s">
        <v>221</v>
      </c>
      <c r="Z261" s="65" t="s">
        <v>221</v>
      </c>
      <c r="AA261" s="30" t="s">
        <v>1913</v>
      </c>
      <c r="AB261" s="30">
        <v>9979075061</v>
      </c>
      <c r="AC261" s="30" t="s">
        <v>1303</v>
      </c>
      <c r="AD261" s="30" t="s">
        <v>333</v>
      </c>
      <c r="AE261" s="30"/>
      <c r="AF261" s="30"/>
      <c r="AG261" s="30"/>
      <c r="AH261" s="30"/>
      <c r="AI261" s="30"/>
      <c r="AJ261" s="30"/>
      <c r="AK261" s="30"/>
      <c r="AL261" s="30"/>
      <c r="AM261" s="30"/>
      <c r="AN261" s="30" t="s">
        <v>228</v>
      </c>
      <c r="AO261" s="30" t="s">
        <v>228</v>
      </c>
      <c r="AP261" s="30" t="s">
        <v>598</v>
      </c>
      <c r="AQ261" s="30" t="s">
        <v>694</v>
      </c>
      <c r="AR261" s="30"/>
      <c r="AS261" s="30"/>
      <c r="AT261" s="30"/>
      <c r="AU261" s="30"/>
      <c r="AV261" s="30"/>
      <c r="AW261" s="30"/>
      <c r="AX261" s="30"/>
      <c r="AY261" s="30"/>
      <c r="AZ261" s="30"/>
      <c r="BA261" s="31">
        <v>0.66111111111111109</v>
      </c>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row>
    <row r="262" spans="1:219" ht="12.75" customHeight="1" x14ac:dyDescent="0.25">
      <c r="A262" s="30">
        <v>31</v>
      </c>
      <c r="B262" s="31">
        <v>0.61736111111111114</v>
      </c>
      <c r="C262" s="30"/>
      <c r="D262" s="30" t="s">
        <v>211</v>
      </c>
      <c r="E262" s="30" t="s">
        <v>212</v>
      </c>
      <c r="F262" s="62">
        <v>43286</v>
      </c>
      <c r="G262" s="30" t="s">
        <v>245</v>
      </c>
      <c r="H262" s="30" t="s">
        <v>246</v>
      </c>
      <c r="I262" s="30" t="s">
        <v>247</v>
      </c>
      <c r="J262" s="30" t="s">
        <v>306</v>
      </c>
      <c r="K262" s="30" t="s">
        <v>536</v>
      </c>
      <c r="L262" s="30" t="s">
        <v>250</v>
      </c>
      <c r="M262" s="67">
        <v>43286</v>
      </c>
      <c r="N262" s="67">
        <v>43304</v>
      </c>
      <c r="O262" s="63" t="s">
        <v>232</v>
      </c>
      <c r="P262" s="79" t="s">
        <v>1914</v>
      </c>
      <c r="Q262" s="30" t="s">
        <v>633</v>
      </c>
      <c r="R262" s="30" t="s">
        <v>1915</v>
      </c>
      <c r="S262" s="30" t="s">
        <v>633</v>
      </c>
      <c r="T262" s="30">
        <v>9471964119</v>
      </c>
      <c r="U262" s="30" t="s">
        <v>1916</v>
      </c>
      <c r="V262" s="65" t="s">
        <v>221</v>
      </c>
      <c r="W262" s="65" t="s">
        <v>221</v>
      </c>
      <c r="X262" s="65" t="s">
        <v>221</v>
      </c>
      <c r="Y262" s="65" t="s">
        <v>221</v>
      </c>
      <c r="Z262" s="65" t="s">
        <v>221</v>
      </c>
      <c r="AA262" s="30" t="s">
        <v>1917</v>
      </c>
      <c r="AB262" s="30">
        <v>9165925731</v>
      </c>
      <c r="AC262" s="30" t="s">
        <v>1143</v>
      </c>
      <c r="AD262" s="30" t="s">
        <v>1918</v>
      </c>
      <c r="AE262" s="72" t="s">
        <v>1919</v>
      </c>
      <c r="AF262" s="72" t="s">
        <v>226</v>
      </c>
      <c r="AG262" s="72" t="s">
        <v>221</v>
      </c>
      <c r="AH262" s="72" t="s">
        <v>221</v>
      </c>
      <c r="AI262" s="72">
        <f>5+6+16</f>
        <v>27</v>
      </c>
      <c r="AJ262" s="72" t="s">
        <v>227</v>
      </c>
      <c r="AK262" s="72">
        <v>1</v>
      </c>
      <c r="AL262" s="72">
        <v>5</v>
      </c>
      <c r="AM262" s="72">
        <v>6</v>
      </c>
      <c r="AN262" s="30" t="s">
        <v>432</v>
      </c>
      <c r="AO262" s="30" t="s">
        <v>432</v>
      </c>
      <c r="AP262" s="30" t="s">
        <v>434</v>
      </c>
      <c r="AQ262" s="30" t="s">
        <v>435</v>
      </c>
      <c r="AR262" s="72" t="s">
        <v>1391</v>
      </c>
      <c r="AS262" s="72"/>
      <c r="AT262" s="72"/>
      <c r="AU262" s="72"/>
      <c r="AV262" s="72"/>
      <c r="AW262" s="72"/>
      <c r="AX262" s="72"/>
      <c r="AY262" s="72"/>
      <c r="AZ262" s="72"/>
      <c r="BA262" s="31">
        <v>0.66111111111111109</v>
      </c>
      <c r="BB262" s="72" t="s">
        <v>755</v>
      </c>
      <c r="BC262" s="80">
        <v>0.58750000000000002</v>
      </c>
      <c r="BD262" s="80">
        <v>0.59722222222222221</v>
      </c>
      <c r="BE262" s="72"/>
      <c r="BF262" s="72">
        <v>2</v>
      </c>
      <c r="BG262" s="72">
        <v>2</v>
      </c>
      <c r="BH262" s="72">
        <v>2</v>
      </c>
      <c r="BI262" s="72">
        <v>2</v>
      </c>
      <c r="BJ262" s="72">
        <v>2</v>
      </c>
      <c r="BK262" s="72">
        <v>2</v>
      </c>
      <c r="BL262" s="72">
        <v>2</v>
      </c>
      <c r="BM262" s="72">
        <v>2</v>
      </c>
      <c r="BN262" s="72">
        <v>2</v>
      </c>
      <c r="BO262" s="72">
        <v>2</v>
      </c>
      <c r="BP262" s="72">
        <v>2</v>
      </c>
      <c r="BQ262" s="72">
        <v>2</v>
      </c>
      <c r="BR262" s="72">
        <v>2</v>
      </c>
      <c r="BS262" s="72">
        <v>2</v>
      </c>
      <c r="BT262" s="72">
        <v>2</v>
      </c>
      <c r="BU262" s="72"/>
      <c r="BV262" s="72" t="s">
        <v>270</v>
      </c>
      <c r="BW262" s="80">
        <v>0.67361111111111116</v>
      </c>
      <c r="BX262" s="80">
        <v>0.67708333333333337</v>
      </c>
      <c r="BY262" s="72"/>
      <c r="BZ262" s="72">
        <v>2</v>
      </c>
      <c r="CA262" s="72">
        <v>2</v>
      </c>
      <c r="CB262" s="72">
        <v>2</v>
      </c>
      <c r="CC262" s="72">
        <v>2</v>
      </c>
      <c r="CD262" s="72" t="s">
        <v>260</v>
      </c>
      <c r="CE262" s="72" t="s">
        <v>270</v>
      </c>
      <c r="CF262" s="72">
        <v>15</v>
      </c>
      <c r="CG262" s="72"/>
      <c r="CH262" s="72"/>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row>
    <row r="263" spans="1:219" ht="12.75" customHeight="1" x14ac:dyDescent="0.25">
      <c r="A263" s="30">
        <v>32</v>
      </c>
      <c r="B263" s="31">
        <v>0.62291666666666667</v>
      </c>
      <c r="C263" s="30"/>
      <c r="D263" s="30" t="s">
        <v>211</v>
      </c>
      <c r="E263" s="30" t="s">
        <v>212</v>
      </c>
      <c r="F263" s="62">
        <v>43286</v>
      </c>
      <c r="G263" s="30" t="s">
        <v>245</v>
      </c>
      <c r="H263" s="30" t="s">
        <v>246</v>
      </c>
      <c r="I263" s="30" t="s">
        <v>247</v>
      </c>
      <c r="J263" s="30" t="s">
        <v>599</v>
      </c>
      <c r="K263" s="30"/>
      <c r="L263" s="30"/>
      <c r="M263" s="67">
        <v>43286</v>
      </c>
      <c r="N263" s="67">
        <v>43286</v>
      </c>
      <c r="O263" s="63" t="s">
        <v>232</v>
      </c>
      <c r="P263" s="34" t="s">
        <v>1920</v>
      </c>
      <c r="Q263" s="30" t="s">
        <v>1921</v>
      </c>
      <c r="R263" s="30" t="s">
        <v>1922</v>
      </c>
      <c r="S263" s="30" t="s">
        <v>1690</v>
      </c>
      <c r="T263" s="30">
        <v>9661364792</v>
      </c>
      <c r="U263" s="30" t="s">
        <v>1923</v>
      </c>
      <c r="V263" s="65" t="s">
        <v>221</v>
      </c>
      <c r="W263" s="65" t="s">
        <v>221</v>
      </c>
      <c r="X263" s="65" t="s">
        <v>221</v>
      </c>
      <c r="Y263" s="65" t="s">
        <v>221</v>
      </c>
      <c r="Z263" s="65" t="s">
        <v>221</v>
      </c>
      <c r="AA263" s="30" t="s">
        <v>1924</v>
      </c>
      <c r="AB263" s="30">
        <v>9957180018</v>
      </c>
      <c r="AC263" s="30" t="s">
        <v>1143</v>
      </c>
      <c r="AD263" s="30" t="s">
        <v>224</v>
      </c>
      <c r="AE263" s="30" t="s">
        <v>1925</v>
      </c>
      <c r="AF263" s="30" t="s">
        <v>226</v>
      </c>
      <c r="AG263" s="30" t="s">
        <v>221</v>
      </c>
      <c r="AH263" s="30" t="s">
        <v>221</v>
      </c>
      <c r="AI263" s="30">
        <f>16+10</f>
        <v>26</v>
      </c>
      <c r="AJ263" s="30" t="s">
        <v>227</v>
      </c>
      <c r="AK263" s="30">
        <v>1</v>
      </c>
      <c r="AL263" s="30">
        <v>10</v>
      </c>
      <c r="AM263" s="30">
        <v>16</v>
      </c>
      <c r="AN263" s="30" t="s">
        <v>432</v>
      </c>
      <c r="AO263" s="30" t="s">
        <v>432</v>
      </c>
      <c r="AP263" s="30" t="s">
        <v>434</v>
      </c>
      <c r="AQ263" s="30" t="s">
        <v>435</v>
      </c>
      <c r="AR263" s="30" t="s">
        <v>658</v>
      </c>
      <c r="AS263" s="30"/>
      <c r="AT263" s="30"/>
      <c r="AU263" s="30"/>
      <c r="AV263" s="30"/>
      <c r="AW263" s="30"/>
      <c r="AX263" s="30"/>
      <c r="AY263" s="30"/>
      <c r="AZ263" s="30"/>
      <c r="BA263" s="31">
        <v>0.64236111111111105</v>
      </c>
      <c r="BB263" s="30" t="s">
        <v>659</v>
      </c>
      <c r="BC263" s="31">
        <v>0.5625</v>
      </c>
      <c r="BD263" s="31">
        <v>0.56944444444444442</v>
      </c>
      <c r="BE263" s="30"/>
      <c r="BF263" s="30">
        <v>3</v>
      </c>
      <c r="BG263" s="30">
        <v>3</v>
      </c>
      <c r="BH263" s="30">
        <v>3</v>
      </c>
      <c r="BI263" s="30">
        <v>3</v>
      </c>
      <c r="BJ263" s="30">
        <v>3</v>
      </c>
      <c r="BK263" s="30">
        <v>3</v>
      </c>
      <c r="BL263" s="30">
        <v>3</v>
      </c>
      <c r="BM263" s="30">
        <v>3</v>
      </c>
      <c r="BN263" s="30">
        <v>3</v>
      </c>
      <c r="BO263" s="30">
        <v>3</v>
      </c>
      <c r="BP263" s="30">
        <v>3</v>
      </c>
      <c r="BQ263" s="30">
        <v>3</v>
      </c>
      <c r="BR263" s="30">
        <v>3</v>
      </c>
      <c r="BS263" s="30">
        <v>3</v>
      </c>
      <c r="BT263" s="30">
        <v>3</v>
      </c>
      <c r="BU263" s="30"/>
      <c r="BV263" s="30" t="s">
        <v>492</v>
      </c>
      <c r="BW263" s="31">
        <v>0.70833333333333337</v>
      </c>
      <c r="BX263" s="31">
        <v>0.71527777777777779</v>
      </c>
      <c r="BY263" s="30"/>
      <c r="BZ263" s="30">
        <v>2</v>
      </c>
      <c r="CA263" s="30">
        <v>2</v>
      </c>
      <c r="CB263" s="30">
        <v>2</v>
      </c>
      <c r="CC263" s="30">
        <v>2</v>
      </c>
      <c r="CD263" s="30" t="s">
        <v>260</v>
      </c>
      <c r="CE263" s="30" t="s">
        <v>492</v>
      </c>
      <c r="CF263" s="30">
        <v>15</v>
      </c>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row>
    <row r="264" spans="1:219" ht="12.75" customHeight="1" x14ac:dyDescent="0.25">
      <c r="A264" s="30">
        <v>33</v>
      </c>
      <c r="B264" s="31">
        <v>0.62569444444444444</v>
      </c>
      <c r="C264" s="30"/>
      <c r="D264" s="30" t="s">
        <v>211</v>
      </c>
      <c r="E264" s="30" t="s">
        <v>212</v>
      </c>
      <c r="F264" s="62">
        <v>43286</v>
      </c>
      <c r="G264" s="72" t="s">
        <v>213</v>
      </c>
      <c r="H264" s="72" t="s">
        <v>233</v>
      </c>
      <c r="I264" s="72" t="s">
        <v>271</v>
      </c>
      <c r="J264" s="30"/>
      <c r="K264" s="30"/>
      <c r="L264" s="30"/>
      <c r="M264" s="30"/>
      <c r="N264" s="30"/>
      <c r="O264" s="30"/>
      <c r="P264" s="81" t="s">
        <v>1926</v>
      </c>
      <c r="Q264" s="30" t="s">
        <v>1927</v>
      </c>
      <c r="R264" s="30" t="s">
        <v>579</v>
      </c>
      <c r="S264" s="30" t="s">
        <v>1928</v>
      </c>
      <c r="T264" s="30">
        <v>9565323888</v>
      </c>
      <c r="U264" s="30" t="s">
        <v>1929</v>
      </c>
      <c r="V264" s="65" t="s">
        <v>221</v>
      </c>
      <c r="W264" s="65" t="s">
        <v>221</v>
      </c>
      <c r="X264" s="65" t="s">
        <v>221</v>
      </c>
      <c r="Y264" s="65" t="s">
        <v>221</v>
      </c>
      <c r="Z264" s="65" t="s">
        <v>221</v>
      </c>
      <c r="AA264" s="30" t="s">
        <v>1930</v>
      </c>
      <c r="AB264" s="30">
        <v>9302804972</v>
      </c>
      <c r="AC264" s="30" t="s">
        <v>1718</v>
      </c>
      <c r="AD264" s="30" t="s">
        <v>1918</v>
      </c>
      <c r="AE264" s="72" t="s">
        <v>1931</v>
      </c>
      <c r="AF264" s="72" t="s">
        <v>226</v>
      </c>
      <c r="AG264" s="72" t="s">
        <v>221</v>
      </c>
      <c r="AH264" s="72" t="s">
        <v>221</v>
      </c>
      <c r="AI264" s="72">
        <f>16</f>
        <v>16</v>
      </c>
      <c r="AJ264" s="72" t="s">
        <v>227</v>
      </c>
      <c r="AK264" s="72">
        <v>1</v>
      </c>
      <c r="AL264" s="72">
        <v>10</v>
      </c>
      <c r="AM264" s="72">
        <v>6</v>
      </c>
      <c r="AN264" s="30" t="s">
        <v>228</v>
      </c>
      <c r="AO264" s="30" t="s">
        <v>228</v>
      </c>
      <c r="AP264" s="30" t="s">
        <v>598</v>
      </c>
      <c r="AQ264" s="30" t="s">
        <v>694</v>
      </c>
      <c r="AR264" s="30"/>
      <c r="AS264" s="30"/>
      <c r="AT264" s="30"/>
      <c r="AU264" s="30"/>
      <c r="AV264" s="30"/>
      <c r="AW264" s="30"/>
      <c r="AX264" s="30"/>
      <c r="AY264" s="30"/>
      <c r="AZ264" s="30"/>
      <c r="BA264" s="31">
        <v>0.65833333333333333</v>
      </c>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row>
    <row r="265" spans="1:219" ht="12.75" customHeight="1" x14ac:dyDescent="0.25">
      <c r="A265" s="30">
        <v>34</v>
      </c>
      <c r="B265" s="31">
        <v>0.62847222222222221</v>
      </c>
      <c r="C265" s="30"/>
      <c r="D265" s="30" t="s">
        <v>211</v>
      </c>
      <c r="E265" s="30" t="s">
        <v>212</v>
      </c>
      <c r="F265" s="62">
        <v>43286</v>
      </c>
      <c r="G265" s="30" t="s">
        <v>387</v>
      </c>
      <c r="H265" s="30" t="s">
        <v>233</v>
      </c>
      <c r="I265" s="30" t="s">
        <v>832</v>
      </c>
      <c r="J265" s="30"/>
      <c r="K265" s="30"/>
      <c r="L265" s="30"/>
      <c r="M265" s="30"/>
      <c r="N265" s="30"/>
      <c r="O265" s="30"/>
      <c r="P265" s="34" t="s">
        <v>832</v>
      </c>
      <c r="Q265" s="30" t="s">
        <v>1932</v>
      </c>
      <c r="R265" s="30" t="s">
        <v>1933</v>
      </c>
      <c r="S265" s="30" t="s">
        <v>485</v>
      </c>
      <c r="T265" s="30">
        <v>9302804972</v>
      </c>
      <c r="U265" s="30" t="s">
        <v>1934</v>
      </c>
      <c r="V265" s="65" t="s">
        <v>221</v>
      </c>
      <c r="W265" s="65" t="s">
        <v>221</v>
      </c>
      <c r="X265" s="65" t="s">
        <v>221</v>
      </c>
      <c r="Y265" s="65" t="s">
        <v>221</v>
      </c>
      <c r="Z265" s="65" t="s">
        <v>221</v>
      </c>
      <c r="AA265" s="30" t="s">
        <v>1935</v>
      </c>
      <c r="AB265" s="30">
        <v>9465715532</v>
      </c>
      <c r="AC265" s="30" t="s">
        <v>402</v>
      </c>
      <c r="AD265" s="30" t="s">
        <v>224</v>
      </c>
      <c r="AE265" s="30"/>
      <c r="AF265" s="30"/>
      <c r="AG265" s="30"/>
      <c r="AH265" s="30"/>
      <c r="AI265" s="30"/>
      <c r="AJ265" s="30"/>
      <c r="AK265" s="30"/>
      <c r="AL265" s="30"/>
      <c r="AM265" s="30"/>
      <c r="AN265" s="30" t="s">
        <v>228</v>
      </c>
      <c r="AO265" s="30" t="s">
        <v>228</v>
      </c>
      <c r="AP265" s="30" t="s">
        <v>229</v>
      </c>
      <c r="AQ265" s="30" t="s">
        <v>229</v>
      </c>
      <c r="AR265" s="30"/>
      <c r="AS265" s="30" t="s">
        <v>1936</v>
      </c>
      <c r="AT265" s="30"/>
      <c r="AU265" s="30"/>
      <c r="AV265" s="30"/>
      <c r="AW265" s="30"/>
      <c r="AX265" s="30"/>
      <c r="AY265" s="30"/>
      <c r="AZ265" s="30"/>
      <c r="BA265" s="31">
        <v>0.65694444444444444</v>
      </c>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row>
    <row r="266" spans="1:219" ht="12.75" customHeight="1" x14ac:dyDescent="0.25">
      <c r="A266" s="30">
        <v>35</v>
      </c>
      <c r="B266" s="31">
        <v>0.63194444444444442</v>
      </c>
      <c r="C266" s="30"/>
      <c r="D266" s="30" t="s">
        <v>211</v>
      </c>
      <c r="E266" s="30" t="s">
        <v>212</v>
      </c>
      <c r="F266" s="62">
        <v>43286</v>
      </c>
      <c r="G266" s="30" t="s">
        <v>387</v>
      </c>
      <c r="H266" s="30" t="s">
        <v>233</v>
      </c>
      <c r="I266" s="30" t="s">
        <v>832</v>
      </c>
      <c r="J266" s="30"/>
      <c r="K266" s="30"/>
      <c r="L266" s="30"/>
      <c r="M266" s="30"/>
      <c r="N266" s="30"/>
      <c r="O266" s="30"/>
      <c r="P266" s="34" t="s">
        <v>832</v>
      </c>
      <c r="Q266" s="30" t="s">
        <v>1937</v>
      </c>
      <c r="R266" s="30" t="s">
        <v>1938</v>
      </c>
      <c r="S266" s="30" t="s">
        <v>1939</v>
      </c>
      <c r="T266" s="30">
        <v>9754765246</v>
      </c>
      <c r="U266" s="30" t="s">
        <v>1940</v>
      </c>
      <c r="V266" s="65" t="s">
        <v>221</v>
      </c>
      <c r="W266" s="65" t="s">
        <v>221</v>
      </c>
      <c r="X266" s="65" t="s">
        <v>221</v>
      </c>
      <c r="Y266" s="65" t="s">
        <v>221</v>
      </c>
      <c r="Z266" s="65" t="s">
        <v>221</v>
      </c>
      <c r="AA266" s="30"/>
      <c r="AB266" s="30"/>
      <c r="AC266" s="30" t="s">
        <v>1303</v>
      </c>
      <c r="AD266" s="30" t="s">
        <v>224</v>
      </c>
      <c r="AE266" s="30"/>
      <c r="AF266" s="30"/>
      <c r="AG266" s="30"/>
      <c r="AH266" s="30"/>
      <c r="AI266" s="30"/>
      <c r="AJ266" s="30"/>
      <c r="AK266" s="30"/>
      <c r="AL266" s="30"/>
      <c r="AM266" s="30"/>
      <c r="AN266" s="30" t="s">
        <v>228</v>
      </c>
      <c r="AO266" s="30" t="s">
        <v>228</v>
      </c>
      <c r="AP266" s="30" t="s">
        <v>281</v>
      </c>
      <c r="AQ266" s="30" t="s">
        <v>282</v>
      </c>
      <c r="AR266" s="30"/>
      <c r="AS266" s="30"/>
      <c r="AT266" s="30"/>
      <c r="AU266" s="30"/>
      <c r="AV266" s="30"/>
      <c r="AW266" s="30"/>
      <c r="AX266" s="30"/>
      <c r="AY266" s="30"/>
      <c r="AZ266" s="30"/>
      <c r="BA266" s="31">
        <v>0.66597222222222219</v>
      </c>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row>
    <row r="267" spans="1:219" ht="12.75" customHeight="1" x14ac:dyDescent="0.25">
      <c r="A267" s="30">
        <v>36</v>
      </c>
      <c r="B267" s="31">
        <v>0.63402777777777775</v>
      </c>
      <c r="C267" s="30"/>
      <c r="D267" s="30" t="s">
        <v>211</v>
      </c>
      <c r="E267" s="30" t="s">
        <v>212</v>
      </c>
      <c r="F267" s="62">
        <v>43286</v>
      </c>
      <c r="G267" s="30" t="s">
        <v>387</v>
      </c>
      <c r="H267" s="30" t="s">
        <v>233</v>
      </c>
      <c r="I267" s="30" t="s">
        <v>832</v>
      </c>
      <c r="J267" s="30"/>
      <c r="K267" s="30"/>
      <c r="L267" s="30"/>
      <c r="M267" s="30"/>
      <c r="N267" s="30"/>
      <c r="O267" s="30"/>
      <c r="P267" s="34" t="s">
        <v>832</v>
      </c>
      <c r="Q267" s="30" t="s">
        <v>1941</v>
      </c>
      <c r="R267" s="30" t="s">
        <v>1942</v>
      </c>
      <c r="S267" s="30" t="s">
        <v>530</v>
      </c>
      <c r="T267" s="30">
        <v>9060673582</v>
      </c>
      <c r="U267" s="30" t="s">
        <v>1943</v>
      </c>
      <c r="V267" s="65" t="s">
        <v>221</v>
      </c>
      <c r="W267" s="65" t="s">
        <v>221</v>
      </c>
      <c r="X267" s="65" t="s">
        <v>221</v>
      </c>
      <c r="Y267" s="65" t="s">
        <v>221</v>
      </c>
      <c r="Z267" s="65" t="s">
        <v>221</v>
      </c>
      <c r="AA267" s="30" t="s">
        <v>1944</v>
      </c>
      <c r="AB267" s="30">
        <v>9465715532</v>
      </c>
      <c r="AC267" s="30" t="s">
        <v>1303</v>
      </c>
      <c r="AD267" s="30" t="s">
        <v>333</v>
      </c>
      <c r="AE267" s="30"/>
      <c r="AF267" s="30"/>
      <c r="AG267" s="30"/>
      <c r="AH267" s="30"/>
      <c r="AI267" s="30"/>
      <c r="AJ267" s="30"/>
      <c r="AK267" s="30"/>
      <c r="AL267" s="30"/>
      <c r="AM267" s="30"/>
      <c r="AN267" s="30" t="s">
        <v>228</v>
      </c>
      <c r="AO267" s="30" t="s">
        <v>228</v>
      </c>
      <c r="AP267" s="30" t="s">
        <v>281</v>
      </c>
      <c r="AQ267" s="30" t="s">
        <v>282</v>
      </c>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row>
    <row r="268" spans="1:219" ht="12.75" customHeight="1" x14ac:dyDescent="0.25">
      <c r="A268" s="30">
        <v>37</v>
      </c>
      <c r="B268" s="31">
        <v>0.67152777777777783</v>
      </c>
      <c r="C268" s="30"/>
      <c r="D268" s="30" t="s">
        <v>1945</v>
      </c>
      <c r="E268" s="30" t="s">
        <v>212</v>
      </c>
      <c r="F268" s="62">
        <v>43286</v>
      </c>
      <c r="G268" s="30" t="s">
        <v>357</v>
      </c>
      <c r="H268" s="30" t="s">
        <v>358</v>
      </c>
      <c r="I268" s="30" t="s">
        <v>1283</v>
      </c>
      <c r="J268" s="30" t="s">
        <v>306</v>
      </c>
      <c r="K268" s="30" t="s">
        <v>536</v>
      </c>
      <c r="L268" s="30" t="s">
        <v>250</v>
      </c>
      <c r="M268" s="30"/>
      <c r="N268" s="30"/>
      <c r="O268" s="30"/>
      <c r="P268" s="34" t="s">
        <v>1946</v>
      </c>
      <c r="Q268" s="30" t="s">
        <v>1059</v>
      </c>
      <c r="R268" s="30" t="s">
        <v>1947</v>
      </c>
      <c r="S268" s="30" t="s">
        <v>1948</v>
      </c>
      <c r="T268" s="30">
        <v>9752875464</v>
      </c>
      <c r="U268" s="30" t="s">
        <v>1949</v>
      </c>
      <c r="V268" s="65" t="s">
        <v>221</v>
      </c>
      <c r="W268" s="65" t="s">
        <v>221</v>
      </c>
      <c r="X268" s="65" t="s">
        <v>221</v>
      </c>
      <c r="Y268" s="65" t="s">
        <v>221</v>
      </c>
      <c r="Z268" s="65" t="s">
        <v>221</v>
      </c>
      <c r="AA268" s="30" t="s">
        <v>1950</v>
      </c>
      <c r="AB268" s="30">
        <v>9106689886</v>
      </c>
      <c r="AC268" s="30" t="s">
        <v>1001</v>
      </c>
      <c r="AD268" s="30" t="s">
        <v>641</v>
      </c>
      <c r="AE268" s="30" t="s">
        <v>424</v>
      </c>
      <c r="AF268" s="30" t="s">
        <v>1951</v>
      </c>
      <c r="AG268" s="30" t="s">
        <v>221</v>
      </c>
      <c r="AH268" s="30" t="s">
        <v>221</v>
      </c>
      <c r="AI268" s="30">
        <v>11</v>
      </c>
      <c r="AJ268" s="30" t="s">
        <v>227</v>
      </c>
      <c r="AK268" s="30">
        <v>1</v>
      </c>
      <c r="AL268" s="30">
        <v>11</v>
      </c>
      <c r="AM268" s="30">
        <v>0</v>
      </c>
      <c r="AN268" s="30" t="s">
        <v>432</v>
      </c>
      <c r="AO268" s="30" t="s">
        <v>432</v>
      </c>
      <c r="AP268" s="30" t="s">
        <v>434</v>
      </c>
      <c r="AQ268" s="30" t="s">
        <v>435</v>
      </c>
      <c r="AR268" s="30" t="s">
        <v>1391</v>
      </c>
      <c r="AS268" s="30"/>
      <c r="AT268" s="30"/>
      <c r="AU268" s="30"/>
      <c r="AV268" s="30"/>
      <c r="AW268" s="30"/>
      <c r="AX268" s="30"/>
      <c r="AY268" s="30"/>
      <c r="AZ268" s="30"/>
      <c r="BA268" s="31">
        <v>0.68055555555555547</v>
      </c>
      <c r="BB268" s="30" t="s">
        <v>755</v>
      </c>
      <c r="BC268" s="31">
        <v>0.62222222222222223</v>
      </c>
      <c r="BD268" s="31">
        <v>0.63055555555555554</v>
      </c>
      <c r="BE268" s="30"/>
      <c r="BF268" s="30">
        <v>2</v>
      </c>
      <c r="BG268" s="30">
        <v>2</v>
      </c>
      <c r="BH268" s="30">
        <v>2</v>
      </c>
      <c r="BI268" s="30">
        <v>2</v>
      </c>
      <c r="BJ268" s="30">
        <v>2</v>
      </c>
      <c r="BK268" s="30">
        <v>2</v>
      </c>
      <c r="BL268" s="30">
        <v>2</v>
      </c>
      <c r="BM268" s="30">
        <v>2</v>
      </c>
      <c r="BN268" s="30">
        <v>2</v>
      </c>
      <c r="BO268" s="30">
        <v>2</v>
      </c>
      <c r="BP268" s="30">
        <v>2</v>
      </c>
      <c r="BQ268" s="30">
        <v>2</v>
      </c>
      <c r="BR268" s="30">
        <v>2</v>
      </c>
      <c r="BS268" s="30">
        <v>2</v>
      </c>
      <c r="BT268" s="30">
        <v>2</v>
      </c>
      <c r="BU268" s="30"/>
      <c r="BV268" s="30" t="s">
        <v>270</v>
      </c>
      <c r="BW268" s="31">
        <v>0.6875</v>
      </c>
      <c r="BX268" s="31">
        <v>0.69444444444444453</v>
      </c>
      <c r="BY268" s="30"/>
      <c r="BZ268" s="30">
        <v>2</v>
      </c>
      <c r="CA268" s="30">
        <v>2</v>
      </c>
      <c r="CB268" s="30">
        <v>2</v>
      </c>
      <c r="CC268" s="30">
        <v>2</v>
      </c>
      <c r="CD268" s="30" t="s">
        <v>260</v>
      </c>
      <c r="CE268" s="30" t="s">
        <v>270</v>
      </c>
      <c r="CF268" s="30">
        <v>15</v>
      </c>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row>
    <row r="269" spans="1:219" ht="12.75" customHeight="1" x14ac:dyDescent="0.25">
      <c r="A269" s="30">
        <v>38</v>
      </c>
      <c r="B269" s="31">
        <v>0.6743055555555556</v>
      </c>
      <c r="C269" s="30"/>
      <c r="D269" s="30" t="s">
        <v>211</v>
      </c>
      <c r="E269" s="30" t="s">
        <v>212</v>
      </c>
      <c r="F269" s="62">
        <v>43286</v>
      </c>
      <c r="G269" s="30" t="s">
        <v>425</v>
      </c>
      <c r="H269" s="30"/>
      <c r="I269" s="30" t="s">
        <v>426</v>
      </c>
      <c r="J269" s="30"/>
      <c r="K269" s="30"/>
      <c r="L269" s="30"/>
      <c r="M269" s="30"/>
      <c r="N269" s="30"/>
      <c r="O269" s="30"/>
      <c r="P269" s="34"/>
      <c r="Q269" s="30" t="s">
        <v>549</v>
      </c>
      <c r="R269" s="30" t="s">
        <v>1952</v>
      </c>
      <c r="S269" s="30" t="s">
        <v>1953</v>
      </c>
      <c r="T269" s="30">
        <v>9663218401</v>
      </c>
      <c r="U269" s="30" t="s">
        <v>1954</v>
      </c>
      <c r="V269" s="65" t="s">
        <v>221</v>
      </c>
      <c r="W269" s="65" t="s">
        <v>221</v>
      </c>
      <c r="X269" s="65" t="s">
        <v>221</v>
      </c>
      <c r="Y269" s="65" t="s">
        <v>221</v>
      </c>
      <c r="Z269" s="65" t="s">
        <v>221</v>
      </c>
      <c r="AA269" s="30" t="s">
        <v>1955</v>
      </c>
      <c r="AB269" s="30">
        <v>9159177361</v>
      </c>
      <c r="AC269" s="30" t="s">
        <v>1001</v>
      </c>
      <c r="AD269" s="30" t="s">
        <v>333</v>
      </c>
      <c r="AE269" s="30"/>
      <c r="AF269" s="30"/>
      <c r="AG269" s="30"/>
      <c r="AH269" s="30"/>
      <c r="AI269" s="30"/>
      <c r="AJ269" s="30"/>
      <c r="AK269" s="30"/>
      <c r="AL269" s="30"/>
      <c r="AM269" s="30"/>
      <c r="AN269" s="30" t="s">
        <v>228</v>
      </c>
      <c r="AO269" s="30" t="s">
        <v>228</v>
      </c>
      <c r="AP269" s="30" t="s">
        <v>281</v>
      </c>
      <c r="AQ269" s="30" t="s">
        <v>282</v>
      </c>
      <c r="AR269" s="30"/>
      <c r="AS269" s="30"/>
      <c r="AT269" s="30"/>
      <c r="AU269" s="30"/>
      <c r="AV269" s="30"/>
      <c r="AW269" s="30"/>
      <c r="AX269" s="30"/>
      <c r="AY269" s="30"/>
      <c r="AZ269" s="30"/>
      <c r="BA269" s="31">
        <v>0.7104166666666667</v>
      </c>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row>
    <row r="270" spans="1:219" ht="12.75" customHeight="1" x14ac:dyDescent="0.25">
      <c r="A270" s="30">
        <v>39</v>
      </c>
      <c r="B270" s="31">
        <v>0.6791666666666667</v>
      </c>
      <c r="C270" s="30"/>
      <c r="D270" s="30" t="s">
        <v>211</v>
      </c>
      <c r="E270" s="30" t="s">
        <v>212</v>
      </c>
      <c r="F270" s="62">
        <v>43286</v>
      </c>
      <c r="G270" s="30" t="s">
        <v>1202</v>
      </c>
      <c r="H270" s="30"/>
      <c r="I270" s="30" t="s">
        <v>215</v>
      </c>
      <c r="J270" s="30"/>
      <c r="K270" s="30"/>
      <c r="L270" s="30"/>
      <c r="M270" s="30"/>
      <c r="N270" s="30"/>
      <c r="O270" s="30"/>
      <c r="P270" s="34"/>
      <c r="Q270" s="30" t="s">
        <v>1956</v>
      </c>
      <c r="R270" s="30" t="s">
        <v>1957</v>
      </c>
      <c r="S270" s="30" t="s">
        <v>1958</v>
      </c>
      <c r="T270" s="30">
        <v>9458409093</v>
      </c>
      <c r="U270" s="30" t="s">
        <v>1959</v>
      </c>
      <c r="V270" s="65" t="s">
        <v>221</v>
      </c>
      <c r="W270" s="65" t="s">
        <v>221</v>
      </c>
      <c r="X270" s="65" t="s">
        <v>221</v>
      </c>
      <c r="Y270" s="65" t="s">
        <v>221</v>
      </c>
      <c r="Z270" s="65" t="s">
        <v>221</v>
      </c>
      <c r="AA270" s="30" t="s">
        <v>1960</v>
      </c>
      <c r="AB270" s="30">
        <v>9558453330</v>
      </c>
      <c r="AC270" s="30" t="s">
        <v>1143</v>
      </c>
      <c r="AD270" s="30" t="s">
        <v>333</v>
      </c>
      <c r="AE270" s="30"/>
      <c r="AF270" s="30"/>
      <c r="AG270" s="30"/>
      <c r="AH270" s="30"/>
      <c r="AI270" s="30"/>
      <c r="AJ270" s="30"/>
      <c r="AK270" s="30"/>
      <c r="AL270" s="30"/>
      <c r="AM270" s="30"/>
      <c r="AN270" s="30" t="s">
        <v>228</v>
      </c>
      <c r="AO270" s="30" t="s">
        <v>228</v>
      </c>
      <c r="AP270" s="30" t="s">
        <v>229</v>
      </c>
      <c r="AQ270" s="30" t="s">
        <v>229</v>
      </c>
      <c r="AR270" s="30"/>
      <c r="AS270" s="30" t="s">
        <v>1541</v>
      </c>
      <c r="AT270" s="30">
        <v>250952</v>
      </c>
      <c r="AU270" s="30"/>
      <c r="AV270" s="30"/>
      <c r="AW270" s="30"/>
      <c r="AX270" s="30"/>
      <c r="AY270" s="30"/>
      <c r="AZ270" s="30"/>
      <c r="BA270" s="31">
        <v>0.71180555555555547</v>
      </c>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row>
    <row r="271" spans="1:219" ht="12.75" customHeight="1" x14ac:dyDescent="0.25">
      <c r="A271" s="30">
        <v>40</v>
      </c>
      <c r="B271" s="31">
        <v>0.68888888888888899</v>
      </c>
      <c r="C271" s="30"/>
      <c r="D271" s="30" t="s">
        <v>211</v>
      </c>
      <c r="E271" s="30" t="s">
        <v>212</v>
      </c>
      <c r="F271" s="62">
        <v>43286</v>
      </c>
      <c r="G271" s="30" t="s">
        <v>357</v>
      </c>
      <c r="H271" s="30" t="s">
        <v>358</v>
      </c>
      <c r="I271" s="30" t="s">
        <v>1283</v>
      </c>
      <c r="J271" s="30" t="s">
        <v>438</v>
      </c>
      <c r="K271" s="30"/>
      <c r="L271" s="30" t="s">
        <v>250</v>
      </c>
      <c r="M271" s="30"/>
      <c r="N271" s="30"/>
      <c r="O271" s="30"/>
      <c r="P271" s="78" t="s">
        <v>1961</v>
      </c>
      <c r="Q271" s="30" t="s">
        <v>1690</v>
      </c>
      <c r="R271" s="30" t="s">
        <v>1962</v>
      </c>
      <c r="S271" s="30" t="s">
        <v>1963</v>
      </c>
      <c r="T271" s="30">
        <v>9997640486</v>
      </c>
      <c r="U271" s="30" t="s">
        <v>1964</v>
      </c>
      <c r="V271" s="65" t="s">
        <v>221</v>
      </c>
      <c r="W271" s="65" t="s">
        <v>221</v>
      </c>
      <c r="X271" s="65" t="s">
        <v>221</v>
      </c>
      <c r="Y271" s="65" t="s">
        <v>221</v>
      </c>
      <c r="Z271" s="65" t="s">
        <v>221</v>
      </c>
      <c r="AA271" s="30" t="s">
        <v>1965</v>
      </c>
      <c r="AB271" s="30">
        <v>9997632886</v>
      </c>
      <c r="AC271" s="30" t="s">
        <v>1143</v>
      </c>
      <c r="AD271" s="30" t="s">
        <v>1918</v>
      </c>
      <c r="AE271" s="30" t="s">
        <v>1966</v>
      </c>
      <c r="AF271" s="30" t="s">
        <v>226</v>
      </c>
      <c r="AG271" s="30" t="s">
        <v>226</v>
      </c>
      <c r="AH271" s="30" t="s">
        <v>226</v>
      </c>
      <c r="AI271" s="30">
        <f>12+7</f>
        <v>19</v>
      </c>
      <c r="AJ271" s="30" t="s">
        <v>227</v>
      </c>
      <c r="AK271" s="30">
        <v>1</v>
      </c>
      <c r="AL271" s="30">
        <v>19</v>
      </c>
      <c r="AM271" s="30">
        <v>0</v>
      </c>
      <c r="AN271" s="30" t="s">
        <v>432</v>
      </c>
      <c r="AO271" s="30" t="s">
        <v>432</v>
      </c>
      <c r="AP271" s="30" t="s">
        <v>434</v>
      </c>
      <c r="AQ271" s="30" t="s">
        <v>435</v>
      </c>
      <c r="AR271" s="30" t="s">
        <v>1391</v>
      </c>
      <c r="AS271" s="30"/>
      <c r="AT271" s="30"/>
      <c r="AU271" s="30"/>
      <c r="AV271" s="30"/>
      <c r="AW271" s="30"/>
      <c r="AX271" s="30"/>
      <c r="AY271" s="30"/>
      <c r="AZ271" s="30"/>
      <c r="BA271" s="31">
        <v>0.72361111111111109</v>
      </c>
      <c r="BB271" s="30" t="s">
        <v>755</v>
      </c>
      <c r="BC271" s="31">
        <v>0.66527777777777775</v>
      </c>
      <c r="BD271" s="31">
        <v>0.67291666666666661</v>
      </c>
      <c r="BE271" s="30"/>
      <c r="BF271" s="30">
        <v>2</v>
      </c>
      <c r="BG271" s="30">
        <v>2</v>
      </c>
      <c r="BH271" s="30">
        <v>2</v>
      </c>
      <c r="BI271" s="30">
        <v>2</v>
      </c>
      <c r="BJ271" s="30">
        <v>2</v>
      </c>
      <c r="BK271" s="30">
        <v>2</v>
      </c>
      <c r="BL271" s="30">
        <v>2</v>
      </c>
      <c r="BM271" s="30">
        <v>2</v>
      </c>
      <c r="BN271" s="30">
        <v>2</v>
      </c>
      <c r="BO271" s="30">
        <v>2</v>
      </c>
      <c r="BP271" s="30">
        <v>2</v>
      </c>
      <c r="BQ271" s="30">
        <v>2</v>
      </c>
      <c r="BR271" s="30">
        <v>2</v>
      </c>
      <c r="BS271" s="30">
        <v>2</v>
      </c>
      <c r="BT271" s="30">
        <v>2</v>
      </c>
      <c r="BU271" s="30"/>
      <c r="BV271" s="30" t="s">
        <v>244</v>
      </c>
      <c r="BW271" s="31">
        <v>0.99305555555555547</v>
      </c>
      <c r="BX271" s="31">
        <v>0.50694444444444442</v>
      </c>
      <c r="BY271" s="30"/>
      <c r="BZ271" s="30">
        <v>2</v>
      </c>
      <c r="CA271" s="30">
        <v>2</v>
      </c>
      <c r="CB271" s="30">
        <v>2</v>
      </c>
      <c r="CC271" s="30">
        <v>2</v>
      </c>
      <c r="CD271" s="30" t="s">
        <v>260</v>
      </c>
      <c r="CE271" s="30" t="s">
        <v>244</v>
      </c>
      <c r="CF271" s="30">
        <v>15</v>
      </c>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row>
    <row r="272" spans="1:219" ht="12.75" customHeight="1" x14ac:dyDescent="0.25">
      <c r="A272" s="30">
        <v>41</v>
      </c>
      <c r="B272" s="31">
        <v>0.69166666666666676</v>
      </c>
      <c r="C272" s="30"/>
      <c r="D272" s="30" t="s">
        <v>211</v>
      </c>
      <c r="E272" s="30" t="s">
        <v>212</v>
      </c>
      <c r="F272" s="62">
        <v>43286</v>
      </c>
      <c r="G272" s="30" t="s">
        <v>245</v>
      </c>
      <c r="H272" s="30" t="s">
        <v>246</v>
      </c>
      <c r="I272" s="30" t="s">
        <v>247</v>
      </c>
      <c r="J272" s="30" t="s">
        <v>599</v>
      </c>
      <c r="K272" s="30" t="s">
        <v>249</v>
      </c>
      <c r="L272" s="30" t="s">
        <v>250</v>
      </c>
      <c r="M272" s="67">
        <v>43286</v>
      </c>
      <c r="N272" s="67">
        <v>43304</v>
      </c>
      <c r="O272" s="63" t="s">
        <v>232</v>
      </c>
      <c r="P272" s="30" t="s">
        <v>1967</v>
      </c>
      <c r="Q272" s="30" t="s">
        <v>1968</v>
      </c>
      <c r="R272" s="30" t="s">
        <v>1969</v>
      </c>
      <c r="S272" s="30" t="s">
        <v>1970</v>
      </c>
      <c r="T272" s="30">
        <v>9754087259</v>
      </c>
      <c r="U272" s="30" t="s">
        <v>1971</v>
      </c>
      <c r="V272" s="65" t="s">
        <v>221</v>
      </c>
      <c r="W272" s="65" t="s">
        <v>221</v>
      </c>
      <c r="X272" s="65" t="s">
        <v>221</v>
      </c>
      <c r="Y272" s="65" t="s">
        <v>221</v>
      </c>
      <c r="Z272" s="65" t="s">
        <v>221</v>
      </c>
      <c r="AA272" s="30" t="s">
        <v>1972</v>
      </c>
      <c r="AB272" s="30">
        <v>9978927596</v>
      </c>
      <c r="AC272" s="30" t="s">
        <v>1143</v>
      </c>
      <c r="AD272" s="30" t="s">
        <v>224</v>
      </c>
      <c r="AE272" s="30" t="s">
        <v>1973</v>
      </c>
      <c r="AF272" s="30" t="s">
        <v>226</v>
      </c>
      <c r="AG272" s="30" t="s">
        <v>280</v>
      </c>
      <c r="AH272" s="30" t="s">
        <v>221</v>
      </c>
      <c r="AI272" s="30">
        <f>1+7+12+1</f>
        <v>21</v>
      </c>
      <c r="AJ272" s="30" t="s">
        <v>227</v>
      </c>
      <c r="AK272" s="30">
        <v>2</v>
      </c>
      <c r="AL272" s="30">
        <v>1</v>
      </c>
      <c r="AM272" s="30">
        <v>7</v>
      </c>
      <c r="AN272" s="30" t="s">
        <v>432</v>
      </c>
      <c r="AO272" s="30" t="s">
        <v>432</v>
      </c>
      <c r="AP272" s="30" t="s">
        <v>434</v>
      </c>
      <c r="AQ272" s="30" t="s">
        <v>435</v>
      </c>
      <c r="AR272" s="30" t="s">
        <v>1391</v>
      </c>
      <c r="AS272" s="30"/>
      <c r="AT272" s="30"/>
      <c r="AU272" s="30"/>
      <c r="AV272" s="30"/>
      <c r="AW272" s="30"/>
      <c r="AX272" s="30"/>
      <c r="AY272" s="30"/>
      <c r="AZ272" s="30"/>
      <c r="BA272" s="31">
        <v>0.72499999999999998</v>
      </c>
      <c r="BB272" s="30" t="s">
        <v>755</v>
      </c>
      <c r="BC272" s="30" t="s">
        <v>1974</v>
      </c>
      <c r="BD272" s="31">
        <v>0.6645833333333333</v>
      </c>
      <c r="BE272" s="30"/>
      <c r="BF272" s="30">
        <v>2</v>
      </c>
      <c r="BG272" s="30">
        <v>2</v>
      </c>
      <c r="BH272" s="30">
        <v>2</v>
      </c>
      <c r="BI272" s="30">
        <v>2</v>
      </c>
      <c r="BJ272" s="30">
        <v>2</v>
      </c>
      <c r="BK272" s="30">
        <v>2</v>
      </c>
      <c r="BL272" s="30">
        <v>2</v>
      </c>
      <c r="BM272" s="30">
        <v>2</v>
      </c>
      <c r="BN272" s="30">
        <v>2</v>
      </c>
      <c r="BO272" s="30">
        <v>2</v>
      </c>
      <c r="BP272" s="30">
        <v>2</v>
      </c>
      <c r="BQ272" s="30">
        <v>2</v>
      </c>
      <c r="BR272" s="30">
        <v>2</v>
      </c>
      <c r="BS272" s="30">
        <v>2</v>
      </c>
      <c r="BT272" s="30">
        <v>2</v>
      </c>
      <c r="BU272" s="30"/>
      <c r="BV272" s="30" t="s">
        <v>270</v>
      </c>
      <c r="BW272" s="31">
        <v>0.65694444444444444</v>
      </c>
      <c r="BX272" s="31">
        <v>0.6645833333333333</v>
      </c>
      <c r="BY272" s="30"/>
      <c r="BZ272" s="30">
        <v>2</v>
      </c>
      <c r="CA272" s="30">
        <v>2</v>
      </c>
      <c r="CB272" s="30">
        <v>2</v>
      </c>
      <c r="CC272" s="30">
        <v>2</v>
      </c>
      <c r="CD272" s="30" t="s">
        <v>260</v>
      </c>
      <c r="CE272" s="30" t="s">
        <v>270</v>
      </c>
      <c r="CF272" s="30">
        <v>15</v>
      </c>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row>
    <row r="273" spans="1:219" ht="12.75" customHeight="1" x14ac:dyDescent="0.25">
      <c r="A273" s="30">
        <v>42</v>
      </c>
      <c r="B273" s="31">
        <v>0.72916666666666663</v>
      </c>
      <c r="C273" s="30"/>
      <c r="D273" s="30" t="s">
        <v>211</v>
      </c>
      <c r="E273" s="30" t="s">
        <v>212</v>
      </c>
      <c r="F273" s="62">
        <v>43286</v>
      </c>
      <c r="G273" s="30" t="s">
        <v>357</v>
      </c>
      <c r="H273" s="30" t="s">
        <v>358</v>
      </c>
      <c r="I273" s="30" t="s">
        <v>1283</v>
      </c>
      <c r="J273" s="30" t="s">
        <v>248</v>
      </c>
      <c r="K273" s="30" t="s">
        <v>554</v>
      </c>
      <c r="L273" s="30" t="s">
        <v>250</v>
      </c>
      <c r="M273" s="30"/>
      <c r="N273" s="30"/>
      <c r="O273" s="30"/>
      <c r="P273" s="30"/>
      <c r="Q273" s="30" t="s">
        <v>1975</v>
      </c>
      <c r="R273" s="30" t="s">
        <v>1976</v>
      </c>
      <c r="S273" s="30" t="s">
        <v>1977</v>
      </c>
      <c r="T273" s="30">
        <v>9257897427</v>
      </c>
      <c r="U273" s="30" t="s">
        <v>1978</v>
      </c>
      <c r="V273" s="65" t="s">
        <v>221</v>
      </c>
      <c r="W273" s="65" t="s">
        <v>221</v>
      </c>
      <c r="X273" s="65" t="s">
        <v>221</v>
      </c>
      <c r="Y273" s="65" t="s">
        <v>221</v>
      </c>
      <c r="Z273" s="65" t="s">
        <v>221</v>
      </c>
      <c r="AA273" s="30" t="s">
        <v>1979</v>
      </c>
      <c r="AB273" s="30">
        <v>9084244662</v>
      </c>
      <c r="AC273" s="30" t="s">
        <v>223</v>
      </c>
      <c r="AD273" s="30" t="s">
        <v>224</v>
      </c>
      <c r="AE273" s="30"/>
      <c r="AF273" s="30"/>
      <c r="AG273" s="30"/>
      <c r="AH273" s="30"/>
      <c r="AI273" s="30"/>
      <c r="AJ273" s="30"/>
      <c r="AK273" s="30"/>
      <c r="AL273" s="30"/>
      <c r="AM273" s="30"/>
      <c r="AN273" s="30" t="s">
        <v>228</v>
      </c>
      <c r="AO273" s="30" t="s">
        <v>228</v>
      </c>
      <c r="AP273" s="30" t="s">
        <v>643</v>
      </c>
      <c r="AQ273" s="30" t="s">
        <v>643</v>
      </c>
      <c r="AR273" s="30"/>
      <c r="AS273" s="30"/>
      <c r="AT273" s="30"/>
      <c r="AU273" s="30"/>
      <c r="AV273" s="30" t="s">
        <v>1980</v>
      </c>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t="s">
        <v>270</v>
      </c>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row>
    <row r="274" spans="1:219" ht="12.75" customHeight="1" x14ac:dyDescent="0.25">
      <c r="A274" s="30">
        <v>43</v>
      </c>
      <c r="B274" s="31">
        <v>0.74861111111111101</v>
      </c>
      <c r="C274" s="30"/>
      <c r="D274" s="30" t="s">
        <v>211</v>
      </c>
      <c r="E274" s="30" t="s">
        <v>212</v>
      </c>
      <c r="F274" s="62">
        <v>43286</v>
      </c>
      <c r="G274" s="72" t="s">
        <v>213</v>
      </c>
      <c r="H274" s="72" t="s">
        <v>233</v>
      </c>
      <c r="I274" s="72" t="s">
        <v>234</v>
      </c>
      <c r="J274" s="30"/>
      <c r="K274" s="30"/>
      <c r="L274" s="30"/>
      <c r="M274" s="30"/>
      <c r="N274" s="30"/>
      <c r="O274" s="30"/>
      <c r="P274" s="81" t="s">
        <v>1981</v>
      </c>
      <c r="Q274" s="30" t="s">
        <v>1765</v>
      </c>
      <c r="R274" s="30" t="s">
        <v>1982</v>
      </c>
      <c r="S274" s="30" t="s">
        <v>1983</v>
      </c>
      <c r="T274" s="30">
        <v>9264062243</v>
      </c>
      <c r="U274" s="30" t="s">
        <v>1984</v>
      </c>
      <c r="V274" s="65" t="s">
        <v>221</v>
      </c>
      <c r="W274" s="65" t="s">
        <v>221</v>
      </c>
      <c r="X274" s="65" t="s">
        <v>221</v>
      </c>
      <c r="Y274" s="65" t="s">
        <v>221</v>
      </c>
      <c r="Z274" s="65" t="s">
        <v>221</v>
      </c>
      <c r="AA274" s="30" t="s">
        <v>1985</v>
      </c>
      <c r="AB274" s="30">
        <v>9553774302</v>
      </c>
      <c r="AC274" s="30" t="s">
        <v>1656</v>
      </c>
      <c r="AD274" s="30" t="s">
        <v>1219</v>
      </c>
      <c r="AE274" s="72" t="s">
        <v>688</v>
      </c>
      <c r="AF274" s="72" t="s">
        <v>259</v>
      </c>
      <c r="AG274" s="72" t="s">
        <v>259</v>
      </c>
      <c r="AH274" s="72" t="s">
        <v>221</v>
      </c>
      <c r="AI274" s="72">
        <v>6</v>
      </c>
      <c r="AJ274" s="72" t="s">
        <v>227</v>
      </c>
      <c r="AK274" s="72">
        <v>1</v>
      </c>
      <c r="AL274" s="72">
        <v>6</v>
      </c>
      <c r="AM274" s="72">
        <v>0</v>
      </c>
      <c r="AN274" s="30" t="s">
        <v>228</v>
      </c>
      <c r="AO274" s="30" t="s">
        <v>228</v>
      </c>
      <c r="AP274" s="72" t="s">
        <v>598</v>
      </c>
      <c r="AQ274" s="72" t="s">
        <v>1986</v>
      </c>
      <c r="AR274" s="72"/>
      <c r="AS274" s="72"/>
      <c r="AT274" s="72"/>
      <c r="AU274" s="72"/>
      <c r="AV274" s="72"/>
      <c r="AW274" s="72"/>
      <c r="AX274" s="72"/>
      <c r="AY274" s="72"/>
      <c r="AZ274" s="72"/>
      <c r="BA274" s="72"/>
      <c r="BB274" s="72" t="s">
        <v>270</v>
      </c>
      <c r="BC274" s="80">
        <v>0.72916666666666663</v>
      </c>
      <c r="BD274" s="80">
        <v>0.73611111111111116</v>
      </c>
      <c r="BE274" s="72"/>
      <c r="BF274" s="72">
        <v>2</v>
      </c>
      <c r="BG274" s="72">
        <v>2</v>
      </c>
      <c r="BH274" s="72">
        <v>2</v>
      </c>
      <c r="BI274" s="72">
        <v>2</v>
      </c>
      <c r="BJ274" s="72">
        <v>2</v>
      </c>
      <c r="BK274" s="72">
        <v>2</v>
      </c>
      <c r="BL274" s="72">
        <v>2</v>
      </c>
      <c r="BM274" s="72">
        <v>2</v>
      </c>
      <c r="BN274" s="72">
        <v>2</v>
      </c>
      <c r="BO274" s="72">
        <v>2</v>
      </c>
      <c r="BP274" s="72">
        <v>2</v>
      </c>
      <c r="BQ274" s="72">
        <v>2</v>
      </c>
      <c r="BR274" s="72">
        <v>2</v>
      </c>
      <c r="BS274" s="72">
        <v>2</v>
      </c>
      <c r="BT274" s="72">
        <v>2</v>
      </c>
      <c r="BU274" s="72"/>
      <c r="BV274" s="72"/>
      <c r="BW274" s="80"/>
      <c r="BX274" s="80"/>
      <c r="BY274" s="72"/>
      <c r="BZ274" s="72"/>
      <c r="CA274" s="72"/>
      <c r="CB274" s="72"/>
      <c r="CC274" s="72"/>
      <c r="CD274" s="72"/>
      <c r="CE274" s="72"/>
      <c r="CF274" s="72"/>
      <c r="CG274" s="72"/>
      <c r="CH274" s="72"/>
      <c r="CI274" s="72"/>
      <c r="CJ274" s="72"/>
      <c r="CK274" s="72"/>
      <c r="CL274" s="72"/>
      <c r="CM274" s="72"/>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row>
    <row r="275" spans="1:219" ht="12.75" customHeight="1" x14ac:dyDescent="0.25">
      <c r="A275" s="30">
        <v>44</v>
      </c>
      <c r="B275" s="31">
        <v>0.75</v>
      </c>
      <c r="C275" s="30"/>
      <c r="D275" s="30" t="s">
        <v>211</v>
      </c>
      <c r="E275" s="30" t="s">
        <v>212</v>
      </c>
      <c r="F275" s="62">
        <v>43286</v>
      </c>
      <c r="G275" s="30" t="s">
        <v>1202</v>
      </c>
      <c r="H275" s="30"/>
      <c r="I275" s="30" t="s">
        <v>426</v>
      </c>
      <c r="J275" s="30"/>
      <c r="K275" s="30"/>
      <c r="L275" s="30"/>
      <c r="M275" s="30"/>
      <c r="N275" s="30"/>
      <c r="O275" s="30"/>
      <c r="P275" s="30"/>
      <c r="Q275" s="30" t="s">
        <v>1987</v>
      </c>
      <c r="R275" s="30" t="s">
        <v>1988</v>
      </c>
      <c r="S275" s="30" t="s">
        <v>1989</v>
      </c>
      <c r="T275" s="30">
        <v>9553774302</v>
      </c>
      <c r="U275" s="30" t="s">
        <v>1990</v>
      </c>
      <c r="V275" s="65" t="s">
        <v>221</v>
      </c>
      <c r="W275" s="65" t="s">
        <v>221</v>
      </c>
      <c r="X275" s="65" t="s">
        <v>221</v>
      </c>
      <c r="Y275" s="65" t="s">
        <v>221</v>
      </c>
      <c r="Z275" s="65" t="s">
        <v>221</v>
      </c>
      <c r="AA275" s="30" t="s">
        <v>1991</v>
      </c>
      <c r="AB275" s="30">
        <v>9096129226</v>
      </c>
      <c r="AC275" s="30" t="s">
        <v>1001</v>
      </c>
      <c r="AD275" s="30" t="s">
        <v>641</v>
      </c>
      <c r="AE275" s="30"/>
      <c r="AF275" s="30"/>
      <c r="AG275" s="30"/>
      <c r="AH275" s="30"/>
      <c r="AI275" s="30"/>
      <c r="AJ275" s="30"/>
      <c r="AK275" s="30"/>
      <c r="AL275" s="30"/>
      <c r="AM275" s="30"/>
      <c r="AN275" s="30" t="s">
        <v>432</v>
      </c>
      <c r="AO275" s="30" t="s">
        <v>432</v>
      </c>
      <c r="AP275" s="30" t="s">
        <v>434</v>
      </c>
      <c r="AQ275" s="30" t="s">
        <v>435</v>
      </c>
      <c r="AR275" s="30" t="s">
        <v>1391</v>
      </c>
      <c r="AS275" s="30"/>
      <c r="AT275" s="30"/>
      <c r="AU275" s="30"/>
      <c r="AV275" s="30"/>
      <c r="AW275" s="30"/>
      <c r="AX275" s="30"/>
      <c r="AY275" s="30"/>
      <c r="AZ275" s="30"/>
      <c r="BA275" s="31">
        <v>0.75</v>
      </c>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row>
    <row r="276" spans="1:219" ht="12.75" customHeight="1" x14ac:dyDescent="0.25">
      <c r="A276" s="30">
        <v>45</v>
      </c>
      <c r="B276" s="31">
        <v>0.7583333333333333</v>
      </c>
      <c r="C276" s="30"/>
      <c r="D276" s="30" t="s">
        <v>211</v>
      </c>
      <c r="E276" s="30" t="s">
        <v>212</v>
      </c>
      <c r="F276" s="62">
        <v>43286</v>
      </c>
      <c r="G276" s="30" t="s">
        <v>425</v>
      </c>
      <c r="H276" s="30"/>
      <c r="I276" s="30" t="s">
        <v>426</v>
      </c>
      <c r="J276" s="30"/>
      <c r="K276" s="30"/>
      <c r="L276" s="30"/>
      <c r="M276" s="30"/>
      <c r="N276" s="30"/>
      <c r="O276" s="30"/>
      <c r="P276" s="30"/>
      <c r="Q276" s="30" t="s">
        <v>1992</v>
      </c>
      <c r="R276" s="30" t="s">
        <v>1993</v>
      </c>
      <c r="S276" s="30" t="s">
        <v>1994</v>
      </c>
      <c r="T276" s="30">
        <v>9391241515</v>
      </c>
      <c r="U276" s="30" t="s">
        <v>1995</v>
      </c>
      <c r="V276" s="65" t="s">
        <v>221</v>
      </c>
      <c r="W276" s="65" t="s">
        <v>221</v>
      </c>
      <c r="X276" s="65" t="s">
        <v>221</v>
      </c>
      <c r="Y276" s="65" t="s">
        <v>221</v>
      </c>
      <c r="Z276" s="65" t="s">
        <v>221</v>
      </c>
      <c r="AA276" s="30" t="s">
        <v>1996</v>
      </c>
      <c r="AB276" s="30">
        <v>9984532009</v>
      </c>
      <c r="AC276" s="30" t="s">
        <v>1001</v>
      </c>
      <c r="AD276" s="30" t="s">
        <v>224</v>
      </c>
      <c r="AE276" s="30"/>
      <c r="AF276" s="30"/>
      <c r="AG276" s="30"/>
      <c r="AH276" s="30"/>
      <c r="AI276" s="30"/>
      <c r="AJ276" s="30"/>
      <c r="AK276" s="30"/>
      <c r="AL276" s="30"/>
      <c r="AM276" s="30"/>
      <c r="AN276" s="30" t="s">
        <v>432</v>
      </c>
      <c r="AO276" s="30" t="s">
        <v>432</v>
      </c>
      <c r="AP276" s="30" t="s">
        <v>434</v>
      </c>
      <c r="AQ276" s="30" t="s">
        <v>435</v>
      </c>
      <c r="AR276" s="30" t="s">
        <v>658</v>
      </c>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row>
    <row r="277" spans="1:219" ht="12.75" customHeight="1" x14ac:dyDescent="0.25">
      <c r="A277" s="30">
        <v>46</v>
      </c>
      <c r="B277" s="31">
        <v>0.76874999999999993</v>
      </c>
      <c r="C277" s="30"/>
      <c r="D277" s="30" t="s">
        <v>211</v>
      </c>
      <c r="E277" s="30" t="s">
        <v>212</v>
      </c>
      <c r="F277" s="62">
        <v>43286</v>
      </c>
      <c r="G277" s="30" t="s">
        <v>1202</v>
      </c>
      <c r="H277" s="30" t="s">
        <v>233</v>
      </c>
      <c r="I277" s="30" t="s">
        <v>1235</v>
      </c>
      <c r="J277" s="30"/>
      <c r="K277" s="30"/>
      <c r="L277" s="30"/>
      <c r="M277" s="30"/>
      <c r="N277" s="30"/>
      <c r="O277" s="30"/>
      <c r="P277" s="30" t="s">
        <v>1997</v>
      </c>
      <c r="Q277" s="30" t="s">
        <v>1998</v>
      </c>
      <c r="R277" s="30" t="s">
        <v>1999</v>
      </c>
      <c r="S277" s="30" t="s">
        <v>2000</v>
      </c>
      <c r="T277" s="30">
        <v>9062126256</v>
      </c>
      <c r="U277" s="30" t="s">
        <v>2001</v>
      </c>
      <c r="V277" s="65" t="s">
        <v>221</v>
      </c>
      <c r="W277" s="65" t="s">
        <v>221</v>
      </c>
      <c r="X277" s="65" t="s">
        <v>221</v>
      </c>
      <c r="Y277" s="65" t="s">
        <v>221</v>
      </c>
      <c r="Z277" s="65" t="s">
        <v>221</v>
      </c>
      <c r="AA277" s="30" t="s">
        <v>2002</v>
      </c>
      <c r="AB277" s="30">
        <v>9308513506</v>
      </c>
      <c r="AC277" s="30" t="s">
        <v>1718</v>
      </c>
      <c r="AD277" s="30" t="s">
        <v>333</v>
      </c>
      <c r="AE277" s="30" t="s">
        <v>1385</v>
      </c>
      <c r="AF277" s="30" t="s">
        <v>280</v>
      </c>
      <c r="AG277" s="30" t="s">
        <v>221</v>
      </c>
      <c r="AH277" s="30" t="s">
        <v>221</v>
      </c>
      <c r="AI277" s="30" t="s">
        <v>221</v>
      </c>
      <c r="AJ277" s="30">
        <v>5</v>
      </c>
      <c r="AK277" s="30">
        <v>1</v>
      </c>
      <c r="AL277" s="30">
        <v>5</v>
      </c>
      <c r="AM277" s="30">
        <v>0</v>
      </c>
      <c r="AN277" s="30" t="s">
        <v>432</v>
      </c>
      <c r="AO277" s="30" t="s">
        <v>432</v>
      </c>
      <c r="AP277" s="30" t="s">
        <v>434</v>
      </c>
      <c r="AQ277" s="30" t="s">
        <v>435</v>
      </c>
      <c r="AR277" s="30" t="s">
        <v>1391</v>
      </c>
      <c r="AS277" s="30"/>
      <c r="AT277" s="30"/>
      <c r="AU277" s="30"/>
      <c r="AV277" s="30"/>
      <c r="AW277" s="30"/>
      <c r="AX277" s="30"/>
      <c r="AY277" s="30"/>
      <c r="AZ277" s="30"/>
      <c r="BA277" s="30"/>
      <c r="BB277" s="30" t="s">
        <v>755</v>
      </c>
      <c r="BC277" s="37">
        <v>0.51458333333333328</v>
      </c>
      <c r="BD277" s="37">
        <v>0.51666666666666672</v>
      </c>
      <c r="BE277" s="30"/>
      <c r="BF277" s="30">
        <v>2</v>
      </c>
      <c r="BG277" s="30">
        <v>2</v>
      </c>
      <c r="BH277" s="30">
        <v>2</v>
      </c>
      <c r="BI277" s="30">
        <v>2</v>
      </c>
      <c r="BJ277" s="30">
        <v>2</v>
      </c>
      <c r="BK277" s="30">
        <v>2</v>
      </c>
      <c r="BL277" s="30">
        <v>2</v>
      </c>
      <c r="BM277" s="30">
        <v>2</v>
      </c>
      <c r="BN277" s="30">
        <v>2</v>
      </c>
      <c r="BO277" s="30">
        <v>2</v>
      </c>
      <c r="BP277" s="30">
        <v>2</v>
      </c>
      <c r="BQ277" s="30">
        <v>2</v>
      </c>
      <c r="BR277" s="30">
        <v>2</v>
      </c>
      <c r="BS277" s="30">
        <v>2</v>
      </c>
      <c r="BT277" s="30">
        <v>2</v>
      </c>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row>
    <row r="278" spans="1:219" ht="12.75" customHeight="1" x14ac:dyDescent="0.25">
      <c r="A278" s="30">
        <v>47</v>
      </c>
      <c r="B278" s="31">
        <v>0.77430555555555547</v>
      </c>
      <c r="C278" s="30"/>
      <c r="D278" s="30" t="s">
        <v>211</v>
      </c>
      <c r="E278" s="30" t="s">
        <v>212</v>
      </c>
      <c r="F278" s="62">
        <v>43286</v>
      </c>
      <c r="G278" s="30" t="s">
        <v>1202</v>
      </c>
      <c r="H278" s="30" t="s">
        <v>233</v>
      </c>
      <c r="I278" s="30" t="s">
        <v>271</v>
      </c>
      <c r="J278" s="30"/>
      <c r="K278" s="30"/>
      <c r="L278" s="30"/>
      <c r="M278" s="30"/>
      <c r="N278" s="30"/>
      <c r="O278" s="30"/>
      <c r="P278" s="30" t="s">
        <v>839</v>
      </c>
      <c r="Q278" s="30" t="s">
        <v>2003</v>
      </c>
      <c r="R278" s="30" t="s">
        <v>2004</v>
      </c>
      <c r="S278" s="30" t="s">
        <v>2005</v>
      </c>
      <c r="T278" s="30">
        <v>9757862215</v>
      </c>
      <c r="U278" s="30" t="s">
        <v>2006</v>
      </c>
      <c r="V278" s="65" t="s">
        <v>221</v>
      </c>
      <c r="W278" s="65" t="s">
        <v>221</v>
      </c>
      <c r="X278" s="65" t="s">
        <v>221</v>
      </c>
      <c r="Y278" s="65" t="s">
        <v>221</v>
      </c>
      <c r="Z278" s="65" t="s">
        <v>221</v>
      </c>
      <c r="AA278" s="30" t="s">
        <v>2007</v>
      </c>
      <c r="AB278" s="30"/>
      <c r="AC278" s="30" t="s">
        <v>1001</v>
      </c>
      <c r="AD278" s="30" t="s">
        <v>1219</v>
      </c>
      <c r="AE278" s="30" t="s">
        <v>424</v>
      </c>
      <c r="AF278" s="30" t="s">
        <v>1197</v>
      </c>
      <c r="AG278" s="30" t="s">
        <v>221</v>
      </c>
      <c r="AH278" s="30" t="s">
        <v>221</v>
      </c>
      <c r="AI278" s="30">
        <v>8</v>
      </c>
      <c r="AJ278" s="30" t="s">
        <v>446</v>
      </c>
      <c r="AK278" s="30">
        <v>1</v>
      </c>
      <c r="AL278" s="30">
        <v>8</v>
      </c>
      <c r="AM278" s="30">
        <v>0</v>
      </c>
      <c r="AN278" s="30" t="s">
        <v>432</v>
      </c>
      <c r="AO278" s="30" t="s">
        <v>432</v>
      </c>
      <c r="AP278" s="30" t="s">
        <v>434</v>
      </c>
      <c r="AQ278" s="30" t="s">
        <v>435</v>
      </c>
      <c r="AR278" s="30" t="s">
        <v>1391</v>
      </c>
      <c r="AS278" s="30"/>
      <c r="AT278" s="30"/>
      <c r="AU278" s="30"/>
      <c r="AV278" s="30"/>
      <c r="AW278" s="30"/>
      <c r="AX278" s="30"/>
      <c r="AY278" s="30"/>
      <c r="AZ278" s="30"/>
      <c r="BA278" s="30"/>
      <c r="BB278" s="30" t="s">
        <v>755</v>
      </c>
      <c r="BC278" s="37">
        <v>0.54097222222222219</v>
      </c>
      <c r="BD278" s="37">
        <v>5.5555555555555552E-2</v>
      </c>
      <c r="BE278" s="30"/>
      <c r="BF278" s="30">
        <v>1</v>
      </c>
      <c r="BG278" s="30">
        <v>1</v>
      </c>
      <c r="BH278" s="30">
        <v>1</v>
      </c>
      <c r="BI278" s="30">
        <v>1</v>
      </c>
      <c r="BJ278" s="30">
        <v>1</v>
      </c>
      <c r="BK278" s="30">
        <v>1</v>
      </c>
      <c r="BL278" s="30">
        <v>1</v>
      </c>
      <c r="BM278" s="30">
        <v>1</v>
      </c>
      <c r="BN278" s="30">
        <v>1</v>
      </c>
      <c r="BO278" s="30">
        <v>1</v>
      </c>
      <c r="BP278" s="30">
        <v>1</v>
      </c>
      <c r="BQ278" s="30">
        <v>1</v>
      </c>
      <c r="BR278" s="30">
        <v>1</v>
      </c>
      <c r="BS278" s="30">
        <v>1</v>
      </c>
      <c r="BT278" s="30">
        <v>1</v>
      </c>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row>
    <row r="279" spans="1:219" ht="12.75" customHeight="1" x14ac:dyDescent="0.25">
      <c r="A279" s="30">
        <v>48</v>
      </c>
      <c r="B279" s="31">
        <v>0.77916666666666667</v>
      </c>
      <c r="C279" s="30"/>
      <c r="D279" s="30" t="s">
        <v>211</v>
      </c>
      <c r="E279" s="30" t="s">
        <v>212</v>
      </c>
      <c r="F279" s="62">
        <v>43286</v>
      </c>
      <c r="G279" s="30" t="s">
        <v>1202</v>
      </c>
      <c r="H279" s="30" t="s">
        <v>233</v>
      </c>
      <c r="I279" s="30" t="s">
        <v>271</v>
      </c>
      <c r="J279" s="30"/>
      <c r="K279" s="30"/>
      <c r="L279" s="30"/>
      <c r="M279" s="30"/>
      <c r="N279" s="30"/>
      <c r="O279" s="30"/>
      <c r="P279" s="30" t="s">
        <v>839</v>
      </c>
      <c r="Q279" s="30" t="s">
        <v>2008</v>
      </c>
      <c r="R279" s="30" t="s">
        <v>2009</v>
      </c>
      <c r="S279" s="30" t="s">
        <v>1489</v>
      </c>
      <c r="T279" s="30">
        <v>9773009054</v>
      </c>
      <c r="U279" s="30" t="s">
        <v>2010</v>
      </c>
      <c r="V279" s="65" t="s">
        <v>221</v>
      </c>
      <c r="W279" s="65" t="s">
        <v>221</v>
      </c>
      <c r="X279" s="65" t="s">
        <v>221</v>
      </c>
      <c r="Y279" s="65" t="s">
        <v>221</v>
      </c>
      <c r="Z279" s="65" t="s">
        <v>221</v>
      </c>
      <c r="AA279" s="30" t="s">
        <v>2011</v>
      </c>
      <c r="AB279" s="30">
        <v>9955544722</v>
      </c>
      <c r="AC279" s="30" t="s">
        <v>1001</v>
      </c>
      <c r="AD279" s="30" t="s">
        <v>267</v>
      </c>
      <c r="AE279" s="30" t="s">
        <v>2012</v>
      </c>
      <c r="AF279" s="30" t="s">
        <v>1197</v>
      </c>
      <c r="AG279" s="30" t="s">
        <v>221</v>
      </c>
      <c r="AH279" s="30" t="s">
        <v>221</v>
      </c>
      <c r="AI279" s="30" t="s">
        <v>221</v>
      </c>
      <c r="AJ279" s="30" t="s">
        <v>446</v>
      </c>
      <c r="AK279" s="30">
        <v>1</v>
      </c>
      <c r="AL279" s="30">
        <v>9</v>
      </c>
      <c r="AM279" s="30">
        <v>0</v>
      </c>
      <c r="AN279" s="30" t="s">
        <v>432</v>
      </c>
      <c r="AO279" s="30" t="s">
        <v>432</v>
      </c>
      <c r="AP279" s="30" t="s">
        <v>434</v>
      </c>
      <c r="AQ279" s="30" t="s">
        <v>435</v>
      </c>
      <c r="AR279" s="30" t="s">
        <v>1391</v>
      </c>
      <c r="AS279" s="30"/>
      <c r="AT279" s="30"/>
      <c r="AU279" s="30"/>
      <c r="AV279" s="30"/>
      <c r="AW279" s="30"/>
      <c r="AX279" s="30"/>
      <c r="AY279" s="30"/>
      <c r="AZ279" s="30"/>
      <c r="BA279" s="30"/>
      <c r="BB279" s="30" t="s">
        <v>659</v>
      </c>
      <c r="BC279" s="37">
        <v>7.2916666666666671E-2</v>
      </c>
      <c r="BD279" s="37">
        <v>7.9861111111111105E-2</v>
      </c>
      <c r="BE279" s="30"/>
      <c r="BF279" s="30">
        <v>1</v>
      </c>
      <c r="BG279" s="30">
        <v>1</v>
      </c>
      <c r="BH279" s="30">
        <v>1</v>
      </c>
      <c r="BI279" s="30">
        <v>1</v>
      </c>
      <c r="BJ279" s="30">
        <v>1</v>
      </c>
      <c r="BK279" s="30">
        <v>1</v>
      </c>
      <c r="BL279" s="30">
        <v>1</v>
      </c>
      <c r="BM279" s="30">
        <v>1</v>
      </c>
      <c r="BN279" s="30">
        <v>1</v>
      </c>
      <c r="BO279" s="30">
        <v>1</v>
      </c>
      <c r="BP279" s="30">
        <v>1</v>
      </c>
      <c r="BQ279" s="30">
        <v>1</v>
      </c>
      <c r="BR279" s="30">
        <v>1</v>
      </c>
      <c r="BS279" s="30">
        <v>1</v>
      </c>
      <c r="BT279" s="30">
        <v>1</v>
      </c>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row>
    <row r="280" spans="1:219" ht="12.75" customHeight="1" x14ac:dyDescent="0.25">
      <c r="A280" s="30">
        <v>49</v>
      </c>
      <c r="B280" s="31">
        <v>0.78125</v>
      </c>
      <c r="C280" s="30"/>
      <c r="D280" s="30" t="s">
        <v>211</v>
      </c>
      <c r="E280" s="30" t="s">
        <v>212</v>
      </c>
      <c r="F280" s="62">
        <v>43286</v>
      </c>
      <c r="G280" s="30" t="s">
        <v>1202</v>
      </c>
      <c r="H280" s="30" t="s">
        <v>233</v>
      </c>
      <c r="I280" s="30" t="s">
        <v>271</v>
      </c>
      <c r="J280" s="30"/>
      <c r="K280" s="30"/>
      <c r="L280" s="30"/>
      <c r="M280" s="30"/>
      <c r="N280" s="30"/>
      <c r="O280" s="30"/>
      <c r="P280" s="30" t="s">
        <v>839</v>
      </c>
      <c r="Q280" s="30" t="s">
        <v>1059</v>
      </c>
      <c r="R280" s="30" t="s">
        <v>1811</v>
      </c>
      <c r="S280" s="30" t="s">
        <v>2013</v>
      </c>
      <c r="T280" s="30">
        <v>9163889543</v>
      </c>
      <c r="U280" s="30" t="s">
        <v>2014</v>
      </c>
      <c r="V280" s="65" t="s">
        <v>221</v>
      </c>
      <c r="W280" s="65" t="s">
        <v>221</v>
      </c>
      <c r="X280" s="65" t="s">
        <v>221</v>
      </c>
      <c r="Y280" s="65" t="s">
        <v>221</v>
      </c>
      <c r="Z280" s="65" t="s">
        <v>221</v>
      </c>
      <c r="AA280" s="30" t="s">
        <v>2015</v>
      </c>
      <c r="AB280" s="30"/>
      <c r="AC280" s="30" t="s">
        <v>1143</v>
      </c>
      <c r="AD280" s="30" t="s">
        <v>267</v>
      </c>
      <c r="AE280" s="30" t="s">
        <v>2016</v>
      </c>
      <c r="AF280" s="30" t="s">
        <v>226</v>
      </c>
      <c r="AG280" s="30">
        <f>12+12+12+12+1</f>
        <v>49</v>
      </c>
      <c r="AH280" s="30" t="s">
        <v>221</v>
      </c>
      <c r="AI280" s="30" t="s">
        <v>221</v>
      </c>
      <c r="AJ280" s="30" t="s">
        <v>227</v>
      </c>
      <c r="AK280" s="30">
        <v>1</v>
      </c>
      <c r="AL280" s="30">
        <v>49</v>
      </c>
      <c r="AM280" s="30">
        <v>0</v>
      </c>
      <c r="AN280" s="30" t="s">
        <v>432</v>
      </c>
      <c r="AO280" s="30" t="s">
        <v>432</v>
      </c>
      <c r="AP280" s="30" t="s">
        <v>434</v>
      </c>
      <c r="AQ280" s="30" t="s">
        <v>435</v>
      </c>
      <c r="AR280" s="30" t="s">
        <v>658</v>
      </c>
      <c r="AS280" s="30"/>
      <c r="AT280" s="30"/>
      <c r="AU280" s="30"/>
      <c r="AV280" s="30"/>
      <c r="AW280" s="30"/>
      <c r="AX280" s="30"/>
      <c r="AY280" s="30"/>
      <c r="AZ280" s="30"/>
      <c r="BA280" s="30"/>
      <c r="BB280" s="30" t="s">
        <v>659</v>
      </c>
      <c r="BC280" s="37">
        <v>5.2083333333333336E-2</v>
      </c>
      <c r="BD280" s="37">
        <v>5.5555555555555552E-2</v>
      </c>
      <c r="BE280" s="30"/>
      <c r="BF280" s="30">
        <v>1</v>
      </c>
      <c r="BG280" s="30">
        <v>1</v>
      </c>
      <c r="BH280" s="30">
        <v>1</v>
      </c>
      <c r="BI280" s="30">
        <v>1</v>
      </c>
      <c r="BJ280" s="30">
        <v>1</v>
      </c>
      <c r="BK280" s="30">
        <v>1</v>
      </c>
      <c r="BL280" s="30">
        <v>1</v>
      </c>
      <c r="BM280" s="30">
        <v>1</v>
      </c>
      <c r="BN280" s="30">
        <v>1</v>
      </c>
      <c r="BO280" s="30">
        <v>1</v>
      </c>
      <c r="BP280" s="30">
        <v>1</v>
      </c>
      <c r="BQ280" s="30">
        <v>1</v>
      </c>
      <c r="BR280" s="30">
        <v>1</v>
      </c>
      <c r="BS280" s="30">
        <v>1</v>
      </c>
      <c r="BT280" s="30">
        <v>1</v>
      </c>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row>
    <row r="281" spans="1:219" ht="12.75" customHeight="1" x14ac:dyDescent="0.25">
      <c r="A281" s="30">
        <v>50</v>
      </c>
      <c r="B281" s="31">
        <v>0.80625000000000002</v>
      </c>
      <c r="C281" s="30"/>
      <c r="D281" s="30" t="s">
        <v>211</v>
      </c>
      <c r="E281" s="30" t="s">
        <v>212</v>
      </c>
      <c r="F281" s="62">
        <v>43286</v>
      </c>
      <c r="G281" s="30" t="s">
        <v>1202</v>
      </c>
      <c r="H281" s="30" t="s">
        <v>233</v>
      </c>
      <c r="I281" s="30" t="s">
        <v>1713</v>
      </c>
      <c r="J281" s="30"/>
      <c r="K281" s="30"/>
      <c r="L281" s="30"/>
      <c r="M281" s="30"/>
      <c r="N281" s="30"/>
      <c r="O281" s="30"/>
      <c r="P281" s="30" t="s">
        <v>2017</v>
      </c>
      <c r="Q281" s="30" t="s">
        <v>2018</v>
      </c>
      <c r="R281" s="30" t="s">
        <v>2019</v>
      </c>
      <c r="S281" s="30"/>
      <c r="T281" s="30">
        <v>9334301279</v>
      </c>
      <c r="U281" s="30" t="s">
        <v>2020</v>
      </c>
      <c r="V281" s="65" t="s">
        <v>221</v>
      </c>
      <c r="W281" s="65" t="s">
        <v>221</v>
      </c>
      <c r="X281" s="65" t="s">
        <v>221</v>
      </c>
      <c r="Y281" s="65" t="s">
        <v>221</v>
      </c>
      <c r="Z281" s="65" t="s">
        <v>221</v>
      </c>
      <c r="AA281" s="30" t="s">
        <v>2021</v>
      </c>
      <c r="AB281" s="30">
        <v>9334301279</v>
      </c>
      <c r="AC281" s="30" t="s">
        <v>1143</v>
      </c>
      <c r="AD281" s="30" t="s">
        <v>224</v>
      </c>
      <c r="AE281" s="30" t="s">
        <v>2022</v>
      </c>
      <c r="AF281" s="30" t="s">
        <v>226</v>
      </c>
      <c r="AG281" s="30" t="s">
        <v>221</v>
      </c>
      <c r="AH281" s="30" t="s">
        <v>221</v>
      </c>
      <c r="AI281" s="30">
        <f>5+12+3+1</f>
        <v>21</v>
      </c>
      <c r="AJ281" s="30" t="s">
        <v>227</v>
      </c>
      <c r="AK281" s="30">
        <v>1</v>
      </c>
      <c r="AL281" s="30">
        <v>15</v>
      </c>
      <c r="AM281" s="30">
        <v>5</v>
      </c>
      <c r="AN281" s="30" t="s">
        <v>432</v>
      </c>
      <c r="AO281" s="30" t="s">
        <v>432</v>
      </c>
      <c r="AP281" s="30" t="s">
        <v>434</v>
      </c>
      <c r="AQ281" s="30" t="s">
        <v>435</v>
      </c>
      <c r="AR281" s="30" t="s">
        <v>658</v>
      </c>
      <c r="AS281" s="30"/>
      <c r="AT281" s="30"/>
      <c r="AU281" s="30"/>
      <c r="AV281" s="30"/>
      <c r="AW281" s="30"/>
      <c r="AX281" s="30"/>
      <c r="AY281" s="30"/>
      <c r="AZ281" s="30"/>
      <c r="BA281" s="30"/>
      <c r="BB281" s="30" t="s">
        <v>659</v>
      </c>
      <c r="BC281" s="37">
        <v>0.49652777777777773</v>
      </c>
      <c r="BD281" s="37">
        <v>0.51041666666666663</v>
      </c>
      <c r="BE281" s="30"/>
      <c r="BF281" s="30">
        <v>2</v>
      </c>
      <c r="BG281" s="30">
        <v>2</v>
      </c>
      <c r="BH281" s="30">
        <v>2</v>
      </c>
      <c r="BI281" s="30">
        <v>2</v>
      </c>
      <c r="BJ281" s="30">
        <v>2</v>
      </c>
      <c r="BK281" s="30">
        <v>2</v>
      </c>
      <c r="BL281" s="30">
        <v>2</v>
      </c>
      <c r="BM281" s="30">
        <v>2</v>
      </c>
      <c r="BN281" s="30">
        <v>2</v>
      </c>
      <c r="BO281" s="30">
        <v>2</v>
      </c>
      <c r="BP281" s="30">
        <v>2</v>
      </c>
      <c r="BQ281" s="30">
        <v>2</v>
      </c>
      <c r="BR281" s="30">
        <v>2</v>
      </c>
      <c r="BS281" s="30">
        <v>2</v>
      </c>
      <c r="BT281" s="30">
        <v>2</v>
      </c>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row>
    <row r="282" spans="1:219" ht="12.75" customHeight="1" x14ac:dyDescent="0.25">
      <c r="A282" s="30">
        <v>51</v>
      </c>
      <c r="B282" s="30" t="s">
        <v>378</v>
      </c>
      <c r="C282" s="30"/>
      <c r="D282" s="30" t="s">
        <v>211</v>
      </c>
      <c r="E282" s="30" t="s">
        <v>212</v>
      </c>
      <c r="F282" s="62">
        <v>43286</v>
      </c>
      <c r="G282" s="30" t="s">
        <v>387</v>
      </c>
      <c r="H282" s="30"/>
      <c r="I282" s="30" t="s">
        <v>832</v>
      </c>
      <c r="J282" s="30"/>
      <c r="K282" s="30"/>
      <c r="L282" s="30"/>
      <c r="M282" s="30"/>
      <c r="N282" s="30"/>
      <c r="O282" s="30"/>
      <c r="P282" s="30" t="s">
        <v>2023</v>
      </c>
      <c r="Q282" s="30" t="s">
        <v>2024</v>
      </c>
      <c r="R282" s="30" t="s">
        <v>2025</v>
      </c>
      <c r="S282" s="30" t="s">
        <v>2026</v>
      </c>
      <c r="T282" s="30">
        <v>9194548276</v>
      </c>
      <c r="U282" s="30" t="s">
        <v>2027</v>
      </c>
      <c r="V282" s="65" t="s">
        <v>221</v>
      </c>
      <c r="W282" s="65" t="s">
        <v>221</v>
      </c>
      <c r="X282" s="65" t="s">
        <v>221</v>
      </c>
      <c r="Y282" s="65" t="s">
        <v>221</v>
      </c>
      <c r="Z282" s="65" t="s">
        <v>221</v>
      </c>
      <c r="AA282" s="30" t="s">
        <v>2028</v>
      </c>
      <c r="AB282" s="30">
        <v>9984822142</v>
      </c>
      <c r="AC282" s="30" t="s">
        <v>1001</v>
      </c>
      <c r="AD282" s="30" t="s">
        <v>333</v>
      </c>
      <c r="AE282" s="30" t="s">
        <v>2029</v>
      </c>
      <c r="AF282" s="30" t="s">
        <v>2030</v>
      </c>
      <c r="AG282" s="30" t="s">
        <v>1197</v>
      </c>
      <c r="AH282" s="30" t="s">
        <v>1228</v>
      </c>
      <c r="AI282" s="30"/>
      <c r="AJ282" s="30" t="s">
        <v>227</v>
      </c>
      <c r="AK282" s="30"/>
      <c r="AL282" s="30"/>
      <c r="AM282" s="30"/>
      <c r="AN282" s="30" t="s">
        <v>432</v>
      </c>
      <c r="AO282" s="30" t="s">
        <v>432</v>
      </c>
      <c r="AP282" s="30" t="s">
        <v>434</v>
      </c>
      <c r="AQ282" s="30" t="s">
        <v>435</v>
      </c>
      <c r="AR282" s="30" t="s">
        <v>658</v>
      </c>
      <c r="AS282" s="30"/>
      <c r="AT282" s="30"/>
      <c r="AU282" s="30"/>
      <c r="AV282" s="30"/>
      <c r="AW282" s="30"/>
      <c r="AX282" s="30"/>
      <c r="AY282" s="30"/>
      <c r="AZ282" s="30"/>
      <c r="BA282" s="30"/>
      <c r="BB282" s="30"/>
      <c r="BC282" s="37">
        <v>0.4861111111111111</v>
      </c>
      <c r="BD282" s="37">
        <v>0.49513888888888885</v>
      </c>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row>
    <row r="283" spans="1:219" ht="12.75" customHeight="1" x14ac:dyDescent="0.25">
      <c r="A283" s="30">
        <v>52</v>
      </c>
      <c r="D283" s="30" t="s">
        <v>211</v>
      </c>
      <c r="E283" s="64" t="s">
        <v>212</v>
      </c>
      <c r="F283" s="65">
        <v>43286</v>
      </c>
      <c r="G283" s="66" t="s">
        <v>245</v>
      </c>
      <c r="H283" s="66" t="s">
        <v>246</v>
      </c>
      <c r="I283" s="66" t="s">
        <v>247</v>
      </c>
      <c r="J283" s="66" t="s">
        <v>461</v>
      </c>
      <c r="K283" s="64" t="s">
        <v>536</v>
      </c>
      <c r="L283" s="64" t="s">
        <v>250</v>
      </c>
      <c r="M283" s="82">
        <v>43287</v>
      </c>
      <c r="N283" s="82">
        <v>43306</v>
      </c>
      <c r="O283" s="72" t="s">
        <v>232</v>
      </c>
      <c r="P283" t="s">
        <v>2031</v>
      </c>
      <c r="Q283" s="63" t="s">
        <v>1059</v>
      </c>
      <c r="R283" s="63" t="s">
        <v>2032</v>
      </c>
      <c r="S283" s="63" t="s">
        <v>2033</v>
      </c>
      <c r="T283" s="83">
        <v>9256000930</v>
      </c>
      <c r="U283" s="84" t="s">
        <v>2034</v>
      </c>
      <c r="V283" s="65" t="s">
        <v>221</v>
      </c>
      <c r="W283" s="65" t="s">
        <v>221</v>
      </c>
      <c r="X283" s="65" t="s">
        <v>221</v>
      </c>
      <c r="Y283" s="65" t="s">
        <v>221</v>
      </c>
      <c r="Z283" s="65" t="s">
        <v>221</v>
      </c>
      <c r="AA283" s="65" t="s">
        <v>221</v>
      </c>
      <c r="AB283" s="65" t="s">
        <v>221</v>
      </c>
      <c r="AC283" s="70" t="s">
        <v>1143</v>
      </c>
      <c r="AD283" s="66" t="s">
        <v>224</v>
      </c>
      <c r="AE283" s="70" t="s">
        <v>2035</v>
      </c>
      <c r="AF283" s="66" t="s">
        <v>226</v>
      </c>
      <c r="AG283" s="66" t="s">
        <v>226</v>
      </c>
      <c r="AH283" s="66" t="s">
        <v>226</v>
      </c>
      <c r="AI283" s="63">
        <v>100</v>
      </c>
      <c r="AJ283" s="63" t="s">
        <v>227</v>
      </c>
      <c r="AK283">
        <v>1</v>
      </c>
      <c r="AL283" s="63">
        <v>78</v>
      </c>
      <c r="AM283" s="63">
        <v>3</v>
      </c>
      <c r="AN283" s="66" t="s">
        <v>394</v>
      </c>
      <c r="AO283" s="66" t="s">
        <v>1210</v>
      </c>
      <c r="AP283" s="66" t="s">
        <v>281</v>
      </c>
      <c r="AQ283" s="66" t="s">
        <v>1211</v>
      </c>
      <c r="AR283" s="66"/>
      <c r="AW283" s="66" t="s">
        <v>1212</v>
      </c>
      <c r="AX283" s="63"/>
      <c r="AY283" s="66" t="s">
        <v>227</v>
      </c>
      <c r="AZ283" s="66" t="s">
        <v>227</v>
      </c>
      <c r="BA283" s="66"/>
      <c r="BB283" s="64" t="s">
        <v>1213</v>
      </c>
      <c r="BC283" s="75">
        <v>0.48749999999999999</v>
      </c>
      <c r="BD283" s="75">
        <v>0.50416666666666665</v>
      </c>
      <c r="BF283" s="63">
        <v>3</v>
      </c>
      <c r="BG283" s="63">
        <v>3</v>
      </c>
      <c r="BH283" s="63">
        <v>3</v>
      </c>
      <c r="BI283" s="63">
        <v>3</v>
      </c>
      <c r="BJ283" s="63">
        <v>3</v>
      </c>
      <c r="BK283" s="63">
        <v>3</v>
      </c>
      <c r="BL283" s="63">
        <v>3</v>
      </c>
      <c r="BM283" s="63">
        <v>3</v>
      </c>
      <c r="BN283" s="63">
        <v>3</v>
      </c>
      <c r="BO283" s="63">
        <v>3</v>
      </c>
      <c r="BP283" s="63">
        <v>3</v>
      </c>
      <c r="BQ283" s="63">
        <v>3</v>
      </c>
      <c r="BR283" s="63">
        <v>3</v>
      </c>
      <c r="BS283" s="63">
        <v>3</v>
      </c>
      <c r="BT283" s="63">
        <v>3</v>
      </c>
      <c r="BV283" t="s">
        <v>1213</v>
      </c>
      <c r="BW283" s="75">
        <v>0.50416666666666665</v>
      </c>
      <c r="BX283" s="75">
        <v>0.50902777777777775</v>
      </c>
      <c r="BZ283" s="72">
        <v>3</v>
      </c>
      <c r="CA283" s="72">
        <v>3</v>
      </c>
      <c r="CB283" s="72">
        <v>3</v>
      </c>
      <c r="CC283" s="72">
        <v>3</v>
      </c>
      <c r="CD283" s="72" t="s">
        <v>260</v>
      </c>
      <c r="CE283" s="72" t="s">
        <v>1213</v>
      </c>
      <c r="CF283" s="72">
        <v>15</v>
      </c>
    </row>
    <row r="284" spans="1:219" ht="12.75" customHeight="1" x14ac:dyDescent="0.25">
      <c r="A284" s="30">
        <v>53</v>
      </c>
      <c r="E284" s="64" t="s">
        <v>212</v>
      </c>
      <c r="F284" s="65">
        <v>43286</v>
      </c>
      <c r="G284" s="85" t="s">
        <v>1202</v>
      </c>
      <c r="H284" s="85" t="s">
        <v>233</v>
      </c>
      <c r="I284" s="85" t="s">
        <v>1713</v>
      </c>
      <c r="J284" s="72"/>
      <c r="K284" s="72"/>
      <c r="L284" s="72"/>
      <c r="M284" s="72"/>
      <c r="N284" s="72"/>
      <c r="O284" s="72"/>
      <c r="P284" s="86" t="s">
        <v>2036</v>
      </c>
      <c r="Q284" s="63" t="s">
        <v>485</v>
      </c>
      <c r="R284" s="63" t="s">
        <v>2037</v>
      </c>
      <c r="S284" s="63" t="s">
        <v>507</v>
      </c>
      <c r="T284" s="87">
        <v>9280680068</v>
      </c>
      <c r="U284" s="84" t="s">
        <v>2038</v>
      </c>
      <c r="V284" s="65" t="s">
        <v>221</v>
      </c>
      <c r="W284" s="65" t="s">
        <v>221</v>
      </c>
      <c r="X284" s="65" t="s">
        <v>221</v>
      </c>
      <c r="Y284" s="65" t="s">
        <v>221</v>
      </c>
      <c r="Z284" s="65" t="s">
        <v>221</v>
      </c>
      <c r="AA284" s="65" t="s">
        <v>221</v>
      </c>
      <c r="AB284" s="65" t="s">
        <v>221</v>
      </c>
      <c r="AC284" s="70" t="s">
        <v>1143</v>
      </c>
      <c r="AD284" s="70" t="s">
        <v>1226</v>
      </c>
      <c r="AE284" s="70" t="s">
        <v>2039</v>
      </c>
      <c r="AF284" s="66" t="s">
        <v>226</v>
      </c>
      <c r="AG284" s="66" t="s">
        <v>226</v>
      </c>
      <c r="AH284" s="66" t="s">
        <v>226</v>
      </c>
      <c r="AI284" s="63">
        <v>54</v>
      </c>
      <c r="AJ284" s="63" t="s">
        <v>227</v>
      </c>
      <c r="AK284">
        <v>1</v>
      </c>
      <c r="AL284" s="63">
        <v>28</v>
      </c>
      <c r="AM284" s="63">
        <v>6</v>
      </c>
      <c r="AN284" s="66" t="s">
        <v>394</v>
      </c>
      <c r="AO284" s="66" t="s">
        <v>1210</v>
      </c>
      <c r="AP284" s="66" t="s">
        <v>281</v>
      </c>
      <c r="AQ284" s="66" t="s">
        <v>1211</v>
      </c>
      <c r="AR284" s="66"/>
      <c r="AW284" s="66" t="s">
        <v>1212</v>
      </c>
      <c r="AX284" s="63"/>
      <c r="AY284" s="66" t="s">
        <v>227</v>
      </c>
      <c r="AZ284" s="66" t="s">
        <v>227</v>
      </c>
      <c r="BB284" s="64" t="s">
        <v>1213</v>
      </c>
      <c r="BC284" s="75">
        <v>0.53611111111111109</v>
      </c>
      <c r="BD284" s="75">
        <v>0.55277777777777781</v>
      </c>
      <c r="BF284" s="63">
        <v>3</v>
      </c>
      <c r="BG284" s="63">
        <v>3</v>
      </c>
      <c r="BH284" s="63">
        <v>3</v>
      </c>
      <c r="BI284" s="63">
        <v>3</v>
      </c>
      <c r="BJ284" s="63">
        <v>3</v>
      </c>
      <c r="BK284" s="63">
        <v>3</v>
      </c>
      <c r="BL284" s="63">
        <v>3</v>
      </c>
      <c r="BM284" s="63">
        <v>3</v>
      </c>
      <c r="BN284" s="63">
        <v>3</v>
      </c>
      <c r="BO284" s="63">
        <v>3</v>
      </c>
      <c r="BP284" s="63">
        <v>3</v>
      </c>
      <c r="BQ284" s="63">
        <v>3</v>
      </c>
      <c r="BR284" s="63">
        <v>3</v>
      </c>
      <c r="BS284" s="63">
        <v>3</v>
      </c>
      <c r="BT284" s="63">
        <v>3</v>
      </c>
    </row>
    <row r="285" spans="1:219" ht="12.75" customHeight="1" x14ac:dyDescent="0.25">
      <c r="A285" s="30">
        <v>54</v>
      </c>
      <c r="E285" s="64" t="s">
        <v>212</v>
      </c>
      <c r="F285" s="65">
        <v>43286</v>
      </c>
      <c r="G285" s="64" t="s">
        <v>1202</v>
      </c>
      <c r="H285" s="64" t="s">
        <v>214</v>
      </c>
      <c r="I285" s="64" t="s">
        <v>1222</v>
      </c>
      <c r="J285" s="72"/>
      <c r="K285" s="72"/>
      <c r="L285" s="72"/>
      <c r="M285" s="72"/>
      <c r="N285" s="72"/>
      <c r="O285" s="72"/>
      <c r="P285" t="s">
        <v>2040</v>
      </c>
      <c r="Q285" s="63" t="s">
        <v>2041</v>
      </c>
      <c r="R285" s="63" t="s">
        <v>2042</v>
      </c>
      <c r="S285" s="63" t="s">
        <v>2043</v>
      </c>
      <c r="T285" s="87">
        <v>9755853523</v>
      </c>
      <c r="U285" s="84" t="s">
        <v>2044</v>
      </c>
      <c r="V285" s="65" t="s">
        <v>221</v>
      </c>
      <c r="W285" s="65" t="s">
        <v>221</v>
      </c>
      <c r="X285" s="65" t="s">
        <v>221</v>
      </c>
      <c r="Y285" s="65" t="s">
        <v>221</v>
      </c>
      <c r="Z285" s="65" t="s">
        <v>221</v>
      </c>
      <c r="AA285" s="65" t="s">
        <v>221</v>
      </c>
      <c r="AB285" s="65" t="s">
        <v>221</v>
      </c>
      <c r="AC285" s="70" t="s">
        <v>1143</v>
      </c>
      <c r="AD285" s="66" t="s">
        <v>224</v>
      </c>
      <c r="AE285" s="70" t="s">
        <v>2045</v>
      </c>
      <c r="AF285" s="64" t="s">
        <v>1197</v>
      </c>
      <c r="AG285" s="66" t="s">
        <v>226</v>
      </c>
      <c r="AH285" s="72" t="s">
        <v>1228</v>
      </c>
      <c r="AI285" s="63">
        <v>99</v>
      </c>
      <c r="AJ285" s="63" t="s">
        <v>227</v>
      </c>
      <c r="AK285">
        <v>1</v>
      </c>
      <c r="AL285" s="63">
        <v>8</v>
      </c>
      <c r="AM285" s="63">
        <v>13</v>
      </c>
      <c r="AN285" s="66" t="s">
        <v>394</v>
      </c>
      <c r="AO285" s="66" t="s">
        <v>1210</v>
      </c>
      <c r="AP285" s="66" t="s">
        <v>281</v>
      </c>
      <c r="AQ285" s="66" t="s">
        <v>1211</v>
      </c>
      <c r="AR285" s="66"/>
      <c r="AW285" s="66" t="s">
        <v>1712</v>
      </c>
      <c r="AX285" s="63"/>
      <c r="AY285" s="66" t="s">
        <v>227</v>
      </c>
      <c r="AZ285" s="66" t="s">
        <v>227</v>
      </c>
      <c r="BA285" s="66"/>
      <c r="BB285" s="64" t="s">
        <v>1213</v>
      </c>
      <c r="BC285" s="75">
        <v>0.56944444444444442</v>
      </c>
      <c r="BD285" s="75">
        <v>0.58124999999999993</v>
      </c>
      <c r="BF285" s="63">
        <v>2</v>
      </c>
      <c r="BG285" s="63">
        <v>2</v>
      </c>
      <c r="BH285" s="63">
        <v>2</v>
      </c>
      <c r="BI285" s="63">
        <v>2</v>
      </c>
      <c r="BJ285" s="63">
        <v>2</v>
      </c>
      <c r="BK285" s="63">
        <v>2</v>
      </c>
      <c r="BL285" s="63">
        <v>2</v>
      </c>
      <c r="BM285" s="63">
        <v>2</v>
      </c>
      <c r="BN285" s="63">
        <v>2</v>
      </c>
      <c r="BO285" s="63">
        <v>2</v>
      </c>
      <c r="BP285" s="63">
        <v>2</v>
      </c>
      <c r="BQ285" s="63">
        <v>2</v>
      </c>
      <c r="BR285" s="63">
        <v>2</v>
      </c>
      <c r="BS285" s="63">
        <v>2</v>
      </c>
      <c r="BT285" s="63">
        <v>2</v>
      </c>
    </row>
    <row r="286" spans="1:219" ht="12.75" customHeight="1" x14ac:dyDescent="0.25">
      <c r="A286" s="30">
        <v>55</v>
      </c>
      <c r="E286" s="64" t="s">
        <v>212</v>
      </c>
      <c r="F286" s="65">
        <v>43286</v>
      </c>
      <c r="G286" s="66" t="s">
        <v>357</v>
      </c>
      <c r="H286" s="66" t="s">
        <v>337</v>
      </c>
      <c r="I286" s="66" t="s">
        <v>437</v>
      </c>
      <c r="J286" s="66" t="s">
        <v>599</v>
      </c>
      <c r="K286" s="72"/>
      <c r="L286" s="72"/>
      <c r="M286" s="72"/>
      <c r="N286" s="72"/>
      <c r="O286" s="72"/>
      <c r="P286" s="88" t="s">
        <v>2046</v>
      </c>
      <c r="Q286" s="63" t="s">
        <v>2047</v>
      </c>
      <c r="R286" s="63" t="s">
        <v>2048</v>
      </c>
      <c r="S286" s="63" t="s">
        <v>2049</v>
      </c>
      <c r="T286" s="87">
        <v>9173053826</v>
      </c>
      <c r="U286" s="84" t="s">
        <v>2050</v>
      </c>
      <c r="V286" s="65" t="s">
        <v>221</v>
      </c>
      <c r="W286" s="65" t="s">
        <v>221</v>
      </c>
      <c r="X286" s="65" t="s">
        <v>221</v>
      </c>
      <c r="Y286" s="65" t="s">
        <v>221</v>
      </c>
      <c r="Z286" s="65" t="s">
        <v>221</v>
      </c>
      <c r="AA286" s="65" t="s">
        <v>221</v>
      </c>
      <c r="AB286" s="65" t="s">
        <v>221</v>
      </c>
      <c r="AC286" s="70" t="s">
        <v>1143</v>
      </c>
      <c r="AD286" s="51" t="s">
        <v>1219</v>
      </c>
      <c r="AE286" s="70" t="s">
        <v>2051</v>
      </c>
      <c r="AF286" s="66" t="s">
        <v>226</v>
      </c>
      <c r="AG286" s="66" t="s">
        <v>226</v>
      </c>
      <c r="AH286" s="66" t="s">
        <v>226</v>
      </c>
      <c r="AI286" s="63">
        <v>45</v>
      </c>
      <c r="AJ286" s="63" t="s">
        <v>227</v>
      </c>
      <c r="AK286">
        <v>1</v>
      </c>
      <c r="AL286" s="63">
        <v>8</v>
      </c>
      <c r="AM286" s="63">
        <v>37</v>
      </c>
      <c r="AN286" s="66" t="s">
        <v>394</v>
      </c>
      <c r="AO286" s="66" t="s">
        <v>1210</v>
      </c>
      <c r="AP286" s="66" t="s">
        <v>281</v>
      </c>
      <c r="AQ286" s="66" t="s">
        <v>1211</v>
      </c>
      <c r="AR286" s="66"/>
      <c r="AS286" s="63"/>
      <c r="AT286" s="63"/>
      <c r="AU286" s="63"/>
      <c r="AV286" s="63"/>
      <c r="AW286" s="63" t="s">
        <v>1221</v>
      </c>
      <c r="AX286" s="63"/>
      <c r="AY286" s="66" t="s">
        <v>227</v>
      </c>
      <c r="AZ286" s="66" t="s">
        <v>227</v>
      </c>
      <c r="BA286" s="66"/>
      <c r="BB286" s="66" t="s">
        <v>1213</v>
      </c>
      <c r="BC286" s="75">
        <v>0.62916666666666665</v>
      </c>
      <c r="BD286" s="75">
        <v>0.64374999999999993</v>
      </c>
      <c r="BF286" s="63">
        <v>3</v>
      </c>
      <c r="BG286" s="63">
        <v>3</v>
      </c>
      <c r="BH286" s="63">
        <v>3</v>
      </c>
      <c r="BI286" s="63">
        <v>3</v>
      </c>
      <c r="BJ286" s="63">
        <v>3</v>
      </c>
      <c r="BK286" s="63">
        <v>3</v>
      </c>
      <c r="BL286" s="63">
        <v>3</v>
      </c>
      <c r="BM286" s="63">
        <v>3</v>
      </c>
      <c r="BN286" s="63">
        <v>3</v>
      </c>
      <c r="BO286" s="63">
        <v>3</v>
      </c>
      <c r="BP286" s="63">
        <v>3</v>
      </c>
      <c r="BQ286" s="63">
        <v>3</v>
      </c>
      <c r="BR286" s="63">
        <v>3</v>
      </c>
      <c r="BS286" s="63">
        <v>3</v>
      </c>
      <c r="BT286" s="63">
        <v>3</v>
      </c>
      <c r="BV286" t="s">
        <v>1213</v>
      </c>
      <c r="BW286" s="75">
        <v>0.64374999999999993</v>
      </c>
      <c r="BX286" s="75">
        <v>0.65069444444444446</v>
      </c>
      <c r="BZ286" s="72">
        <v>3</v>
      </c>
      <c r="CA286" s="72">
        <v>3</v>
      </c>
      <c r="CB286" s="72">
        <v>3</v>
      </c>
      <c r="CC286" s="72">
        <v>3</v>
      </c>
      <c r="CD286" s="72" t="s">
        <v>260</v>
      </c>
      <c r="CE286" s="72" t="s">
        <v>1213</v>
      </c>
      <c r="CF286" s="72">
        <v>15</v>
      </c>
    </row>
    <row r="287" spans="1:219" x14ac:dyDescent="0.25">
      <c r="A287" s="30">
        <v>56</v>
      </c>
      <c r="E287" s="64" t="s">
        <v>212</v>
      </c>
      <c r="F287" s="65">
        <v>43286</v>
      </c>
      <c r="G287" s="66" t="s">
        <v>245</v>
      </c>
      <c r="H287" s="66" t="s">
        <v>337</v>
      </c>
      <c r="I287" s="66" t="s">
        <v>338</v>
      </c>
      <c r="J287" s="66" t="s">
        <v>599</v>
      </c>
      <c r="K287" s="72" t="s">
        <v>339</v>
      </c>
      <c r="L287" s="72" t="s">
        <v>340</v>
      </c>
      <c r="M287" s="72"/>
      <c r="N287" s="72"/>
      <c r="O287" s="72"/>
      <c r="P287" s="89" t="s">
        <v>2052</v>
      </c>
      <c r="Q287" s="63" t="s">
        <v>2053</v>
      </c>
      <c r="R287" s="63" t="s">
        <v>2054</v>
      </c>
      <c r="S287" s="63" t="s">
        <v>1059</v>
      </c>
      <c r="T287" s="87">
        <v>9162915740</v>
      </c>
      <c r="U287" s="84" t="s">
        <v>2055</v>
      </c>
      <c r="V287" s="65" t="s">
        <v>221</v>
      </c>
      <c r="W287" s="65" t="s">
        <v>221</v>
      </c>
      <c r="X287" s="65" t="s">
        <v>221</v>
      </c>
      <c r="Y287" s="65" t="s">
        <v>221</v>
      </c>
      <c r="Z287" s="65" t="s">
        <v>221</v>
      </c>
      <c r="AA287" s="65" t="s">
        <v>221</v>
      </c>
      <c r="AB287" s="65" t="s">
        <v>221</v>
      </c>
      <c r="AC287" s="70" t="s">
        <v>1143</v>
      </c>
      <c r="AD287" s="51" t="s">
        <v>1241</v>
      </c>
      <c r="AE287" s="70" t="s">
        <v>2056</v>
      </c>
      <c r="AF287" s="66" t="s">
        <v>226</v>
      </c>
      <c r="AG287" s="66" t="s">
        <v>226</v>
      </c>
      <c r="AH287" s="70" t="s">
        <v>1197</v>
      </c>
      <c r="AI287" s="63">
        <v>50</v>
      </c>
      <c r="AJ287" s="63" t="s">
        <v>227</v>
      </c>
      <c r="AK287">
        <v>1</v>
      </c>
      <c r="AL287" s="63">
        <v>15</v>
      </c>
      <c r="AM287" s="63">
        <v>10</v>
      </c>
      <c r="AN287" s="66" t="s">
        <v>394</v>
      </c>
      <c r="AO287" s="66" t="s">
        <v>1210</v>
      </c>
      <c r="AP287" s="66" t="s">
        <v>281</v>
      </c>
      <c r="AQ287" s="66" t="s">
        <v>1211</v>
      </c>
      <c r="AR287" s="66"/>
      <c r="AW287" s="63" t="s">
        <v>1221</v>
      </c>
      <c r="AX287" s="63"/>
      <c r="AY287" s="66" t="s">
        <v>227</v>
      </c>
      <c r="AZ287" s="66" t="s">
        <v>227</v>
      </c>
      <c r="BA287" s="66"/>
      <c r="BB287" s="64" t="s">
        <v>1213</v>
      </c>
      <c r="BC287" s="75">
        <v>0.72361111111111109</v>
      </c>
      <c r="BD287" s="75">
        <v>0.73125000000000007</v>
      </c>
      <c r="BF287" s="63">
        <v>3</v>
      </c>
      <c r="BG287" s="63">
        <v>3</v>
      </c>
      <c r="BH287" s="63">
        <v>3</v>
      </c>
      <c r="BI287" s="63">
        <v>3</v>
      </c>
      <c r="BJ287" s="63">
        <v>3</v>
      </c>
      <c r="BK287" s="63">
        <v>3</v>
      </c>
      <c r="BL287" s="63">
        <v>3</v>
      </c>
      <c r="BM287" s="63">
        <v>3</v>
      </c>
      <c r="BN287" s="63">
        <v>3</v>
      </c>
      <c r="BO287" s="63">
        <v>3</v>
      </c>
      <c r="BP287" s="63">
        <v>3</v>
      </c>
      <c r="BQ287" s="63">
        <v>3</v>
      </c>
      <c r="BR287" s="63">
        <v>3</v>
      </c>
      <c r="BS287" s="63">
        <v>3</v>
      </c>
      <c r="BT287" s="63">
        <v>3</v>
      </c>
      <c r="BV287" t="s">
        <v>1213</v>
      </c>
      <c r="BW287" s="75">
        <v>0.72361111111111109</v>
      </c>
      <c r="BX287" s="75">
        <v>0.73125000000000007</v>
      </c>
      <c r="BZ287" s="72">
        <v>3</v>
      </c>
      <c r="CA287" s="72">
        <v>3</v>
      </c>
      <c r="CB287" s="72">
        <v>3</v>
      </c>
      <c r="CC287" s="72">
        <v>3</v>
      </c>
      <c r="CD287" s="72" t="s">
        <v>260</v>
      </c>
      <c r="CE287" s="72" t="s">
        <v>1213</v>
      </c>
      <c r="CF287" s="72">
        <v>15</v>
      </c>
    </row>
    <row r="288" spans="1:219" s="92" customFormat="1" x14ac:dyDescent="0.25">
      <c r="A288" s="90">
        <v>1</v>
      </c>
      <c r="B288" s="91">
        <v>0.42638888888888887</v>
      </c>
      <c r="D288" s="92" t="s">
        <v>211</v>
      </c>
      <c r="E288" s="92" t="s">
        <v>212</v>
      </c>
      <c r="F288" s="93">
        <v>43287</v>
      </c>
      <c r="G288" s="90" t="s">
        <v>1202</v>
      </c>
      <c r="H288" s="90" t="s">
        <v>214</v>
      </c>
      <c r="I288" s="90" t="s">
        <v>215</v>
      </c>
      <c r="J288" s="90"/>
      <c r="K288" s="90"/>
      <c r="L288" s="90"/>
      <c r="M288" s="90"/>
      <c r="N288" s="90"/>
      <c r="O288" s="90"/>
      <c r="P288" s="92" t="s">
        <v>2057</v>
      </c>
      <c r="Q288" s="92" t="s">
        <v>2058</v>
      </c>
      <c r="R288" s="92" t="s">
        <v>2059</v>
      </c>
      <c r="S288" s="92" t="s">
        <v>1563</v>
      </c>
      <c r="T288" s="92">
        <v>9283711269</v>
      </c>
      <c r="U288" s="94" t="s">
        <v>2060</v>
      </c>
      <c r="V288" s="92" t="s">
        <v>221</v>
      </c>
      <c r="W288" s="92" t="s">
        <v>221</v>
      </c>
      <c r="X288" s="92" t="s">
        <v>221</v>
      </c>
      <c r="Y288" s="92" t="s">
        <v>221</v>
      </c>
      <c r="Z288" s="92" t="s">
        <v>221</v>
      </c>
      <c r="AA288" s="92" t="s">
        <v>2061</v>
      </c>
      <c r="AB288" s="92">
        <v>9212700194</v>
      </c>
      <c r="AC288" s="92" t="s">
        <v>1001</v>
      </c>
      <c r="AD288" s="92" t="s">
        <v>333</v>
      </c>
      <c r="AE288" s="92" t="s">
        <v>1190</v>
      </c>
      <c r="AF288" s="92" t="s">
        <v>1951</v>
      </c>
      <c r="AG288" s="92" t="s">
        <v>1951</v>
      </c>
      <c r="AH288" s="92" t="s">
        <v>1951</v>
      </c>
      <c r="AN288" s="92" t="s">
        <v>228</v>
      </c>
      <c r="AO288" s="92" t="s">
        <v>228</v>
      </c>
      <c r="AP288" s="92" t="s">
        <v>643</v>
      </c>
      <c r="AQ288" s="92" t="s">
        <v>643</v>
      </c>
      <c r="AV288" s="92" t="s">
        <v>2062</v>
      </c>
      <c r="BA288" s="91">
        <v>0.4597222222222222</v>
      </c>
      <c r="BB288" s="64" t="s">
        <v>244</v>
      </c>
      <c r="BC288" s="75">
        <v>0.53472222222222221</v>
      </c>
      <c r="BD288" s="75">
        <v>0.54861111111111105</v>
      </c>
      <c r="BF288" s="92">
        <v>2</v>
      </c>
      <c r="BG288" s="92">
        <v>2</v>
      </c>
      <c r="BH288" s="92">
        <v>2</v>
      </c>
      <c r="BI288" s="92">
        <v>2</v>
      </c>
      <c r="BJ288" s="92">
        <v>2</v>
      </c>
      <c r="BK288" s="92">
        <v>2</v>
      </c>
      <c r="BL288" s="92">
        <v>2</v>
      </c>
      <c r="BM288" s="92">
        <v>2</v>
      </c>
      <c r="BN288" s="92">
        <v>2</v>
      </c>
      <c r="BO288" s="92">
        <v>2</v>
      </c>
      <c r="BP288" s="92">
        <v>2</v>
      </c>
      <c r="BQ288" s="92">
        <v>2</v>
      </c>
      <c r="BR288" s="92">
        <v>2</v>
      </c>
      <c r="BS288" s="92">
        <v>2</v>
      </c>
      <c r="BT288" s="92">
        <v>2</v>
      </c>
    </row>
    <row r="289" spans="1:84" x14ac:dyDescent="0.25">
      <c r="A289" s="30">
        <v>2</v>
      </c>
      <c r="B289" s="75">
        <v>0.42638888888888887</v>
      </c>
      <c r="D289" t="s">
        <v>211</v>
      </c>
      <c r="E289" s="64" t="s">
        <v>212</v>
      </c>
      <c r="F289" s="95">
        <v>43287</v>
      </c>
      <c r="G289" s="64" t="s">
        <v>245</v>
      </c>
      <c r="H289" s="64" t="s">
        <v>246</v>
      </c>
      <c r="I289" s="64" t="s">
        <v>247</v>
      </c>
      <c r="J289" s="64" t="s">
        <v>461</v>
      </c>
      <c r="K289" s="72"/>
      <c r="L289" s="72"/>
      <c r="M289" s="82">
        <v>43287</v>
      </c>
      <c r="N289" s="82">
        <v>43306</v>
      </c>
      <c r="O289" s="72" t="s">
        <v>232</v>
      </c>
      <c r="P289" t="s">
        <v>2063</v>
      </c>
      <c r="Q289" s="63" t="s">
        <v>1361</v>
      </c>
      <c r="R289" s="63" t="s">
        <v>2064</v>
      </c>
      <c r="S289" s="63" t="s">
        <v>987</v>
      </c>
      <c r="T289" s="88">
        <v>9192180636</v>
      </c>
      <c r="U289" s="42" t="s">
        <v>2065</v>
      </c>
      <c r="V289" s="70" t="s">
        <v>221</v>
      </c>
      <c r="W289" s="70" t="s">
        <v>221</v>
      </c>
      <c r="X289" s="65" t="s">
        <v>221</v>
      </c>
      <c r="Y289" s="65" t="s">
        <v>221</v>
      </c>
      <c r="Z289" s="65" t="s">
        <v>221</v>
      </c>
      <c r="AA289" s="70" t="s">
        <v>2066</v>
      </c>
      <c r="AB289">
        <v>9192180637</v>
      </c>
      <c r="AC289" s="70" t="s">
        <v>278</v>
      </c>
      <c r="AD289" s="70" t="s">
        <v>224</v>
      </c>
      <c r="AE289" s="70" t="s">
        <v>625</v>
      </c>
      <c r="AF289" s="64" t="s">
        <v>280</v>
      </c>
      <c r="AG289" s="64" t="s">
        <v>280</v>
      </c>
      <c r="AH289" s="64" t="s">
        <v>280</v>
      </c>
      <c r="AI289">
        <f>12+11+12+6+4</f>
        <v>45</v>
      </c>
      <c r="AJ289" s="63" t="s">
        <v>227</v>
      </c>
      <c r="AK289" s="96">
        <v>1</v>
      </c>
      <c r="AL289" s="63">
        <v>4</v>
      </c>
      <c r="AM289">
        <f>12+6</f>
        <v>18</v>
      </c>
      <c r="AN289" s="64" t="s">
        <v>228</v>
      </c>
      <c r="AO289" s="64" t="s">
        <v>228</v>
      </c>
      <c r="AP289" s="64" t="s">
        <v>598</v>
      </c>
      <c r="AQ289" s="64" t="s">
        <v>734</v>
      </c>
      <c r="BA289" s="75">
        <v>0.46666666666666662</v>
      </c>
      <c r="BB289" s="64" t="s">
        <v>244</v>
      </c>
      <c r="BC289" s="75">
        <v>0.53472222222222221</v>
      </c>
      <c r="BD289" s="75">
        <v>0.54861111111111105</v>
      </c>
      <c r="BF289" s="63">
        <v>2</v>
      </c>
      <c r="BG289" s="63">
        <v>2</v>
      </c>
      <c r="BH289" s="63">
        <v>2</v>
      </c>
      <c r="BI289" s="63">
        <v>2</v>
      </c>
      <c r="BJ289" s="63">
        <v>2</v>
      </c>
      <c r="BK289" s="63">
        <v>2</v>
      </c>
      <c r="BL289" s="63">
        <v>2</v>
      </c>
      <c r="BM289" s="63">
        <v>2</v>
      </c>
      <c r="BN289" s="63">
        <v>2</v>
      </c>
      <c r="BO289" s="63">
        <v>2</v>
      </c>
      <c r="BP289" s="63">
        <v>2</v>
      </c>
      <c r="BQ289" s="63">
        <v>2</v>
      </c>
      <c r="BR289" s="63">
        <v>2</v>
      </c>
      <c r="BS289" s="63">
        <v>2</v>
      </c>
      <c r="BT289" s="63">
        <v>2</v>
      </c>
      <c r="BV289" t="s">
        <v>244</v>
      </c>
      <c r="BW289" s="75">
        <v>0.54861111111111105</v>
      </c>
      <c r="BX289" s="75">
        <v>0.55555555555555558</v>
      </c>
      <c r="BZ289">
        <v>3</v>
      </c>
      <c r="CA289">
        <v>3</v>
      </c>
      <c r="CB289">
        <v>3</v>
      </c>
      <c r="CC289">
        <v>3</v>
      </c>
      <c r="CD289" t="s">
        <v>260</v>
      </c>
      <c r="CE289" t="s">
        <v>244</v>
      </c>
      <c r="CF289">
        <v>15</v>
      </c>
    </row>
    <row r="290" spans="1:84" x14ac:dyDescent="0.25">
      <c r="A290" s="30">
        <v>3</v>
      </c>
      <c r="B290" s="75">
        <v>0.42638888888888887</v>
      </c>
      <c r="D290" t="s">
        <v>211</v>
      </c>
      <c r="E290" s="64" t="s">
        <v>212</v>
      </c>
      <c r="F290" s="95">
        <v>43287</v>
      </c>
      <c r="G290" s="66" t="s">
        <v>357</v>
      </c>
      <c r="H290" s="66" t="s">
        <v>358</v>
      </c>
      <c r="I290" s="66" t="s">
        <v>359</v>
      </c>
      <c r="J290" s="66" t="s">
        <v>599</v>
      </c>
      <c r="K290" s="64" t="s">
        <v>554</v>
      </c>
      <c r="L290" s="64" t="s">
        <v>250</v>
      </c>
      <c r="M290" s="72"/>
      <c r="N290" s="72"/>
      <c r="O290" s="72"/>
      <c r="P290" t="s">
        <v>2067</v>
      </c>
      <c r="Q290" s="63" t="s">
        <v>2068</v>
      </c>
      <c r="R290" s="63" t="s">
        <v>2069</v>
      </c>
      <c r="S290" s="63" t="s">
        <v>572</v>
      </c>
      <c r="T290" s="88">
        <v>9368001901</v>
      </c>
      <c r="U290" s="84" t="s">
        <v>2070</v>
      </c>
      <c r="V290" s="70" t="s">
        <v>221</v>
      </c>
      <c r="W290" s="70" t="s">
        <v>221</v>
      </c>
      <c r="X290" s="70" t="s">
        <v>221</v>
      </c>
      <c r="Y290" s="70" t="s">
        <v>221</v>
      </c>
      <c r="Z290" s="70" t="s">
        <v>221</v>
      </c>
      <c r="AA290" s="70" t="s">
        <v>2071</v>
      </c>
      <c r="AB290">
        <v>9675642575</v>
      </c>
      <c r="AC290" s="70" t="s">
        <v>223</v>
      </c>
      <c r="AD290" s="70" t="s">
        <v>1219</v>
      </c>
      <c r="AE290" s="70" t="s">
        <v>2072</v>
      </c>
      <c r="AF290" s="70" t="s">
        <v>226</v>
      </c>
      <c r="AG290" s="70" t="s">
        <v>226</v>
      </c>
      <c r="AH290" s="70" t="s">
        <v>226</v>
      </c>
      <c r="AI290">
        <f>12+7+8+5</f>
        <v>32</v>
      </c>
      <c r="AJ290" s="63" t="s">
        <v>227</v>
      </c>
      <c r="AK290" s="96">
        <v>1</v>
      </c>
      <c r="AL290" s="63">
        <v>5</v>
      </c>
      <c r="AM290" s="63">
        <v>8</v>
      </c>
      <c r="AN290" s="64" t="s">
        <v>228</v>
      </c>
      <c r="AO290" s="64" t="s">
        <v>228</v>
      </c>
      <c r="AP290" s="64" t="s">
        <v>229</v>
      </c>
      <c r="AQ290" s="64" t="s">
        <v>229</v>
      </c>
      <c r="AS290" s="64" t="s">
        <v>2073</v>
      </c>
      <c r="AT290">
        <v>248928</v>
      </c>
      <c r="AU290" s="64" t="s">
        <v>2074</v>
      </c>
      <c r="BA290" s="75">
        <v>0.46666666666666662</v>
      </c>
      <c r="BB290" s="64" t="s">
        <v>244</v>
      </c>
      <c r="BC290" s="75">
        <v>0.56944444444444442</v>
      </c>
      <c r="BD290" s="75">
        <v>0.5854166666666667</v>
      </c>
      <c r="BF290" s="63">
        <v>2</v>
      </c>
      <c r="BG290" s="63">
        <v>2</v>
      </c>
      <c r="BH290" s="63">
        <v>2</v>
      </c>
      <c r="BI290" s="63">
        <v>2</v>
      </c>
      <c r="BJ290" s="63">
        <v>2</v>
      </c>
      <c r="BK290" s="63">
        <v>2</v>
      </c>
      <c r="BL290" s="63">
        <v>2</v>
      </c>
      <c r="BM290" s="63">
        <v>2</v>
      </c>
      <c r="BN290" s="63">
        <v>2</v>
      </c>
      <c r="BO290" s="63">
        <v>2</v>
      </c>
      <c r="BP290" s="63">
        <v>2</v>
      </c>
      <c r="BQ290" s="63">
        <v>2</v>
      </c>
      <c r="BR290" s="63">
        <v>2</v>
      </c>
      <c r="BS290" s="63">
        <v>2</v>
      </c>
      <c r="BT290" s="63">
        <v>2</v>
      </c>
      <c r="BV290" t="s">
        <v>244</v>
      </c>
      <c r="BW290" s="75">
        <v>0.5854166666666667</v>
      </c>
      <c r="BX290" s="75">
        <v>0.59375</v>
      </c>
      <c r="BZ290">
        <v>2</v>
      </c>
      <c r="CA290">
        <v>2</v>
      </c>
      <c r="CB290">
        <v>2</v>
      </c>
      <c r="CC290">
        <v>2</v>
      </c>
      <c r="CD290" t="s">
        <v>260</v>
      </c>
      <c r="CE290" t="s">
        <v>244</v>
      </c>
      <c r="CF290">
        <v>15</v>
      </c>
    </row>
    <row r="291" spans="1:84" x14ac:dyDescent="0.25">
      <c r="A291" s="30">
        <v>4</v>
      </c>
      <c r="B291" s="75">
        <v>0.4375</v>
      </c>
      <c r="D291" t="s">
        <v>211</v>
      </c>
      <c r="E291" s="64" t="s">
        <v>212</v>
      </c>
      <c r="F291" s="95">
        <v>43287</v>
      </c>
      <c r="G291" s="66" t="s">
        <v>357</v>
      </c>
      <c r="H291" s="66" t="s">
        <v>337</v>
      </c>
      <c r="I291" s="66" t="s">
        <v>437</v>
      </c>
      <c r="J291" s="66" t="s">
        <v>599</v>
      </c>
      <c r="K291" s="72"/>
      <c r="L291" s="72"/>
      <c r="M291" s="72"/>
      <c r="N291" s="72"/>
      <c r="O291" s="72"/>
      <c r="P291" t="s">
        <v>2075</v>
      </c>
      <c r="Q291" s="63" t="s">
        <v>2076</v>
      </c>
      <c r="R291" s="63" t="s">
        <v>2077</v>
      </c>
      <c r="S291" s="63" t="s">
        <v>2078</v>
      </c>
      <c r="T291" s="88">
        <v>9971306431</v>
      </c>
      <c r="U291" s="42" t="s">
        <v>2079</v>
      </c>
      <c r="V291" s="70" t="s">
        <v>221</v>
      </c>
      <c r="W291" s="70" t="s">
        <v>221</v>
      </c>
      <c r="X291" s="70" t="s">
        <v>221</v>
      </c>
      <c r="Y291" s="70" t="s">
        <v>221</v>
      </c>
      <c r="Z291" s="70" t="s">
        <v>221</v>
      </c>
      <c r="AA291" s="70" t="s">
        <v>2080</v>
      </c>
      <c r="AB291">
        <v>9971306430</v>
      </c>
      <c r="AC291" s="70" t="s">
        <v>223</v>
      </c>
      <c r="AD291" s="70" t="s">
        <v>1241</v>
      </c>
      <c r="AE291" s="70" t="s">
        <v>2081</v>
      </c>
      <c r="AF291" s="70" t="s">
        <v>226</v>
      </c>
      <c r="AG291" s="70" t="s">
        <v>226</v>
      </c>
      <c r="AH291" s="70" t="s">
        <v>226</v>
      </c>
      <c r="AI291">
        <f>26+5+21+5+10+4</f>
        <v>71</v>
      </c>
      <c r="AJ291" s="70" t="s">
        <v>227</v>
      </c>
      <c r="AK291">
        <v>1</v>
      </c>
      <c r="AL291">
        <v>4</v>
      </c>
      <c r="AM291">
        <v>10</v>
      </c>
      <c r="AN291" s="64" t="s">
        <v>228</v>
      </c>
      <c r="AO291" s="64" t="s">
        <v>228</v>
      </c>
      <c r="AP291" s="64" t="s">
        <v>281</v>
      </c>
      <c r="AQ291" s="64" t="s">
        <v>282</v>
      </c>
      <c r="BA291" s="75">
        <v>0.46875</v>
      </c>
      <c r="BB291" t="s">
        <v>232</v>
      </c>
      <c r="BC291" s="75">
        <v>0.50486111111111109</v>
      </c>
      <c r="BD291" s="75">
        <v>0.52916666666666667</v>
      </c>
      <c r="BF291" s="63">
        <v>2</v>
      </c>
      <c r="BG291" s="63">
        <v>2</v>
      </c>
      <c r="BH291" s="63">
        <v>2</v>
      </c>
      <c r="BI291" s="63">
        <v>2</v>
      </c>
      <c r="BJ291" s="63">
        <v>2</v>
      </c>
      <c r="BK291" s="63">
        <v>2</v>
      </c>
      <c r="BL291" s="63">
        <v>2</v>
      </c>
      <c r="BM291" s="63">
        <v>2</v>
      </c>
      <c r="BN291" s="63">
        <v>2</v>
      </c>
      <c r="BO291" s="63">
        <v>2</v>
      </c>
      <c r="BP291" s="63">
        <v>2</v>
      </c>
      <c r="BQ291" s="63">
        <v>2</v>
      </c>
      <c r="BR291" s="63">
        <v>2</v>
      </c>
      <c r="BS291" s="63">
        <v>2</v>
      </c>
      <c r="BT291" s="63">
        <v>2</v>
      </c>
      <c r="BV291" t="s">
        <v>232</v>
      </c>
      <c r="BW291" s="75">
        <v>0.52916666666666667</v>
      </c>
      <c r="BX291" s="75">
        <v>0.53472222222222221</v>
      </c>
      <c r="BZ291">
        <v>2</v>
      </c>
      <c r="CA291">
        <v>2</v>
      </c>
      <c r="CB291">
        <v>2</v>
      </c>
      <c r="CC291">
        <v>2</v>
      </c>
      <c r="CD291" t="s">
        <v>260</v>
      </c>
      <c r="CE291" t="s">
        <v>232</v>
      </c>
      <c r="CF291">
        <v>15</v>
      </c>
    </row>
    <row r="292" spans="1:84" x14ac:dyDescent="0.25">
      <c r="A292" s="30">
        <v>5</v>
      </c>
      <c r="B292" s="75">
        <v>0.44097222222222227</v>
      </c>
      <c r="D292" t="s">
        <v>211</v>
      </c>
      <c r="E292" s="64" t="s">
        <v>212</v>
      </c>
      <c r="F292" s="95">
        <v>43287</v>
      </c>
      <c r="G292" s="64" t="s">
        <v>213</v>
      </c>
      <c r="H292" s="72" t="s">
        <v>233</v>
      </c>
      <c r="I292" s="72" t="s">
        <v>905</v>
      </c>
      <c r="J292" s="72"/>
      <c r="K292" s="72"/>
      <c r="L292" s="72"/>
      <c r="M292" s="72"/>
      <c r="N292" s="72"/>
      <c r="O292" s="72"/>
      <c r="P292" t="s">
        <v>2082</v>
      </c>
      <c r="Q292" s="63" t="s">
        <v>633</v>
      </c>
      <c r="R292" s="63" t="s">
        <v>2083</v>
      </c>
      <c r="S292" s="63" t="s">
        <v>2084</v>
      </c>
      <c r="T292" s="88">
        <v>9453490236</v>
      </c>
      <c r="U292" s="42" t="s">
        <v>2085</v>
      </c>
      <c r="V292" s="70" t="s">
        <v>221</v>
      </c>
      <c r="W292" s="70" t="s">
        <v>221</v>
      </c>
      <c r="X292" s="70" t="s">
        <v>221</v>
      </c>
      <c r="Y292" s="70" t="s">
        <v>221</v>
      </c>
      <c r="Z292" s="70" t="s">
        <v>221</v>
      </c>
      <c r="AA292" s="70" t="s">
        <v>2086</v>
      </c>
      <c r="AB292">
        <v>9556091846</v>
      </c>
      <c r="AC292" s="70" t="s">
        <v>402</v>
      </c>
      <c r="AD292" s="70" t="s">
        <v>552</v>
      </c>
      <c r="AE292" s="70" t="s">
        <v>2087</v>
      </c>
      <c r="AF292" s="70" t="s">
        <v>221</v>
      </c>
      <c r="AG292" s="70" t="s">
        <v>221</v>
      </c>
      <c r="AH292" s="70" t="s">
        <v>221</v>
      </c>
      <c r="AI292">
        <v>10</v>
      </c>
      <c r="AJ292" s="63" t="s">
        <v>227</v>
      </c>
      <c r="AK292">
        <v>1</v>
      </c>
      <c r="AL292" s="63">
        <v>8</v>
      </c>
      <c r="AM292">
        <v>2</v>
      </c>
      <c r="AN292" s="64" t="s">
        <v>228</v>
      </c>
      <c r="AO292" s="64" t="s">
        <v>228</v>
      </c>
      <c r="AP292" s="64" t="s">
        <v>598</v>
      </c>
      <c r="AQ292" s="64" t="s">
        <v>1733</v>
      </c>
      <c r="BA292" s="75">
        <v>0.48749999999999999</v>
      </c>
      <c r="BB292" t="s">
        <v>244</v>
      </c>
      <c r="BC292" s="75">
        <v>0.56944444444444442</v>
      </c>
      <c r="BD292" s="75">
        <v>0.5854166666666667</v>
      </c>
      <c r="BF292" s="63">
        <v>2</v>
      </c>
      <c r="BG292" s="63">
        <v>2</v>
      </c>
      <c r="BH292" s="63">
        <v>2</v>
      </c>
      <c r="BI292" s="63">
        <v>2</v>
      </c>
      <c r="BJ292" s="63">
        <v>2</v>
      </c>
      <c r="BK292" s="63">
        <v>2</v>
      </c>
      <c r="BL292" s="63">
        <v>2</v>
      </c>
      <c r="BM292" s="63">
        <v>2</v>
      </c>
      <c r="BN292" s="63">
        <v>2</v>
      </c>
      <c r="BO292" s="63">
        <v>2</v>
      </c>
      <c r="BP292" s="63">
        <v>2</v>
      </c>
      <c r="BQ292" s="63">
        <v>2</v>
      </c>
      <c r="BR292" s="63">
        <v>2</v>
      </c>
      <c r="BS292" s="63">
        <v>2</v>
      </c>
      <c r="BT292" s="63">
        <v>2</v>
      </c>
    </row>
    <row r="293" spans="1:84" x14ac:dyDescent="0.25">
      <c r="A293" s="30">
        <v>6</v>
      </c>
      <c r="B293" s="75">
        <v>0.4548611111111111</v>
      </c>
      <c r="D293" t="s">
        <v>211</v>
      </c>
      <c r="E293" s="64" t="s">
        <v>212</v>
      </c>
      <c r="F293" s="95">
        <v>43287</v>
      </c>
      <c r="G293" s="64" t="s">
        <v>245</v>
      </c>
      <c r="H293" s="64" t="s">
        <v>246</v>
      </c>
      <c r="I293" s="66" t="s">
        <v>247</v>
      </c>
      <c r="J293" s="66" t="s">
        <v>599</v>
      </c>
      <c r="K293" s="72" t="s">
        <v>249</v>
      </c>
      <c r="L293" s="72" t="s">
        <v>250</v>
      </c>
      <c r="M293" s="82">
        <v>43287</v>
      </c>
      <c r="N293" s="82">
        <v>43306</v>
      </c>
      <c r="O293" s="72" t="s">
        <v>232</v>
      </c>
      <c r="P293" t="s">
        <v>2088</v>
      </c>
      <c r="Q293" s="63" t="s">
        <v>2089</v>
      </c>
      <c r="R293" s="63" t="s">
        <v>2090</v>
      </c>
      <c r="S293" s="63" t="s">
        <v>2091</v>
      </c>
      <c r="T293" s="88">
        <v>9452688776</v>
      </c>
      <c r="U293" s="84" t="s">
        <v>2092</v>
      </c>
      <c r="V293" s="70" t="s">
        <v>221</v>
      </c>
      <c r="W293" s="70" t="s">
        <v>221</v>
      </c>
      <c r="X293" s="70" t="s">
        <v>221</v>
      </c>
      <c r="Y293" s="70" t="s">
        <v>221</v>
      </c>
      <c r="Z293" s="70" t="s">
        <v>221</v>
      </c>
      <c r="AA293" s="70" t="s">
        <v>2093</v>
      </c>
      <c r="AB293">
        <v>9185034886</v>
      </c>
      <c r="AC293" s="70" t="s">
        <v>223</v>
      </c>
      <c r="AD293" s="70" t="s">
        <v>1219</v>
      </c>
      <c r="AE293" s="70" t="s">
        <v>2094</v>
      </c>
      <c r="AF293" s="70" t="s">
        <v>226</v>
      </c>
      <c r="AG293" s="70" t="s">
        <v>226</v>
      </c>
      <c r="AH293" s="70" t="s">
        <v>226</v>
      </c>
      <c r="AI293">
        <f>12+12+9+5</f>
        <v>38</v>
      </c>
      <c r="AJ293" s="70" t="s">
        <v>227</v>
      </c>
      <c r="AK293">
        <v>1</v>
      </c>
      <c r="AL293">
        <v>5</v>
      </c>
      <c r="AM293">
        <v>33</v>
      </c>
      <c r="AN293" s="64" t="s">
        <v>228</v>
      </c>
      <c r="AO293" s="64" t="s">
        <v>228</v>
      </c>
      <c r="AP293" s="64" t="s">
        <v>598</v>
      </c>
      <c r="AQ293" s="64" t="s">
        <v>1733</v>
      </c>
      <c r="BA293" s="75">
        <v>0.49652777777777773</v>
      </c>
      <c r="BB293" t="s">
        <v>244</v>
      </c>
      <c r="BC293" s="75">
        <v>0.64583333333333337</v>
      </c>
      <c r="BD293" s="75">
        <v>0.65625</v>
      </c>
      <c r="BF293" s="63">
        <v>2</v>
      </c>
      <c r="BG293" s="63">
        <v>2</v>
      </c>
      <c r="BH293" s="63">
        <v>2</v>
      </c>
      <c r="BI293" s="63">
        <v>2</v>
      </c>
      <c r="BJ293" s="63">
        <v>2</v>
      </c>
      <c r="BK293" s="63">
        <v>2</v>
      </c>
      <c r="BL293" s="63">
        <v>2</v>
      </c>
      <c r="BM293" s="63">
        <v>2</v>
      </c>
      <c r="BN293" s="63">
        <v>2</v>
      </c>
      <c r="BO293" s="63">
        <v>2</v>
      </c>
      <c r="BP293" s="63">
        <v>2</v>
      </c>
      <c r="BQ293" s="63">
        <v>2</v>
      </c>
      <c r="BR293" s="63">
        <v>2</v>
      </c>
      <c r="BS293" s="63">
        <v>2</v>
      </c>
      <c r="BT293" s="63">
        <v>2</v>
      </c>
      <c r="BV293" t="s">
        <v>244</v>
      </c>
      <c r="BW293" s="75">
        <v>0.65625</v>
      </c>
      <c r="BX293" s="75">
        <v>0.66666666666666663</v>
      </c>
      <c r="BZ293">
        <v>2</v>
      </c>
      <c r="CA293">
        <v>2</v>
      </c>
      <c r="CB293">
        <v>2</v>
      </c>
      <c r="CC293">
        <v>2</v>
      </c>
      <c r="CD293" t="s">
        <v>260</v>
      </c>
      <c r="CE293" t="s">
        <v>244</v>
      </c>
      <c r="CF293">
        <v>15</v>
      </c>
    </row>
    <row r="294" spans="1:84" x14ac:dyDescent="0.25">
      <c r="A294" s="30">
        <v>7</v>
      </c>
      <c r="B294" s="75">
        <v>0.47222222222222227</v>
      </c>
      <c r="D294" t="s">
        <v>211</v>
      </c>
      <c r="E294" s="64" t="s">
        <v>212</v>
      </c>
      <c r="F294" s="95">
        <v>43287</v>
      </c>
      <c r="G294" s="64" t="s">
        <v>357</v>
      </c>
      <c r="H294" s="64" t="s">
        <v>358</v>
      </c>
      <c r="I294" s="64" t="s">
        <v>2095</v>
      </c>
      <c r="J294" s="66" t="s">
        <v>599</v>
      </c>
      <c r="K294" s="72"/>
      <c r="L294" s="72"/>
      <c r="M294" s="72"/>
      <c r="N294" s="72"/>
      <c r="O294" s="72"/>
      <c r="P294" t="s">
        <v>2096</v>
      </c>
      <c r="Q294" s="63" t="s">
        <v>2097</v>
      </c>
      <c r="R294" s="63" t="s">
        <v>2098</v>
      </c>
      <c r="S294" s="63" t="s">
        <v>2099</v>
      </c>
      <c r="T294" s="88">
        <v>9166674970</v>
      </c>
      <c r="U294" s="84" t="s">
        <v>2100</v>
      </c>
      <c r="V294" s="70" t="s">
        <v>221</v>
      </c>
      <c r="W294" s="70" t="s">
        <v>221</v>
      </c>
      <c r="X294" s="70" t="s">
        <v>221</v>
      </c>
      <c r="Y294" s="70" t="s">
        <v>221</v>
      </c>
      <c r="Z294" s="70" t="s">
        <v>221</v>
      </c>
      <c r="AA294" s="70" t="s">
        <v>2101</v>
      </c>
      <c r="AB294">
        <v>9154287429</v>
      </c>
      <c r="AC294" s="70" t="s">
        <v>223</v>
      </c>
      <c r="AD294" s="70" t="s">
        <v>1219</v>
      </c>
      <c r="AE294" s="70" t="s">
        <v>2102</v>
      </c>
      <c r="AF294" s="70" t="s">
        <v>226</v>
      </c>
      <c r="AG294" s="70" t="s">
        <v>226</v>
      </c>
      <c r="AH294" s="70" t="s">
        <v>226</v>
      </c>
      <c r="AI294">
        <f>12+12+8+12+1+12+10+4</f>
        <v>71</v>
      </c>
      <c r="AJ294" s="70" t="s">
        <v>227</v>
      </c>
      <c r="AK294">
        <v>1</v>
      </c>
      <c r="AL294">
        <v>4</v>
      </c>
      <c r="AM294">
        <v>31</v>
      </c>
      <c r="AN294" s="64" t="s">
        <v>228</v>
      </c>
      <c r="AO294" s="64" t="s">
        <v>228</v>
      </c>
      <c r="AP294" s="64" t="s">
        <v>598</v>
      </c>
      <c r="AQ294" s="64" t="s">
        <v>1733</v>
      </c>
      <c r="BA294" s="75">
        <v>0.49652777777777773</v>
      </c>
      <c r="BB294" t="s">
        <v>244</v>
      </c>
      <c r="BC294" s="75">
        <v>0.63541666666666663</v>
      </c>
      <c r="BD294" s="75">
        <v>0.64583333333333337</v>
      </c>
      <c r="BF294" s="63">
        <v>3</v>
      </c>
      <c r="BG294" s="63">
        <v>3</v>
      </c>
      <c r="BH294" s="63">
        <v>3</v>
      </c>
      <c r="BI294" s="63">
        <v>3</v>
      </c>
      <c r="BJ294" s="63">
        <v>3</v>
      </c>
      <c r="BK294" s="63">
        <v>3</v>
      </c>
      <c r="BL294" s="63">
        <v>3</v>
      </c>
      <c r="BM294" s="63">
        <v>3</v>
      </c>
      <c r="BN294" s="63">
        <v>3</v>
      </c>
      <c r="BO294" s="63">
        <v>3</v>
      </c>
      <c r="BP294" s="63">
        <v>3</v>
      </c>
      <c r="BQ294" s="63">
        <v>3</v>
      </c>
      <c r="BR294" s="63">
        <v>3</v>
      </c>
      <c r="BS294" s="63">
        <v>3</v>
      </c>
      <c r="BT294" s="63">
        <v>3</v>
      </c>
      <c r="BV294" t="s">
        <v>244</v>
      </c>
      <c r="BW294" s="75">
        <v>0.64583333333333337</v>
      </c>
      <c r="BX294" s="75">
        <v>0.65277777777777779</v>
      </c>
      <c r="BZ294">
        <v>3</v>
      </c>
      <c r="CA294">
        <v>3</v>
      </c>
      <c r="CB294">
        <v>3</v>
      </c>
      <c r="CC294">
        <v>3</v>
      </c>
      <c r="CD294" t="s">
        <v>260</v>
      </c>
      <c r="CE294" t="s">
        <v>244</v>
      </c>
      <c r="CF294">
        <v>15</v>
      </c>
    </row>
    <row r="295" spans="1:84" x14ac:dyDescent="0.25">
      <c r="A295" s="30">
        <v>8</v>
      </c>
      <c r="B295" s="75">
        <v>0.97499999999999998</v>
      </c>
      <c r="D295" t="s">
        <v>211</v>
      </c>
      <c r="E295" s="64" t="s">
        <v>212</v>
      </c>
      <c r="F295" s="95">
        <v>43287</v>
      </c>
      <c r="G295" s="64" t="s">
        <v>245</v>
      </c>
      <c r="H295" s="64" t="s">
        <v>246</v>
      </c>
      <c r="I295" s="66" t="s">
        <v>247</v>
      </c>
      <c r="J295" s="64" t="s">
        <v>306</v>
      </c>
      <c r="K295" s="64" t="s">
        <v>536</v>
      </c>
      <c r="L295" s="64" t="s">
        <v>250</v>
      </c>
      <c r="M295" s="82">
        <v>43287</v>
      </c>
      <c r="N295" s="82">
        <v>43306</v>
      </c>
      <c r="O295" s="72" t="s">
        <v>232</v>
      </c>
      <c r="P295" t="s">
        <v>2103</v>
      </c>
      <c r="Q295" s="63" t="s">
        <v>2104</v>
      </c>
      <c r="R295" s="63" t="s">
        <v>2105</v>
      </c>
      <c r="S295" s="63" t="s">
        <v>762</v>
      </c>
      <c r="T295" s="88">
        <v>9219558622</v>
      </c>
      <c r="U295" s="84" t="s">
        <v>2106</v>
      </c>
      <c r="V295" s="70" t="s">
        <v>221</v>
      </c>
      <c r="W295" s="70" t="s">
        <v>221</v>
      </c>
      <c r="X295" s="70" t="s">
        <v>221</v>
      </c>
      <c r="Y295" s="70" t="s">
        <v>221</v>
      </c>
      <c r="Z295" s="70" t="s">
        <v>221</v>
      </c>
      <c r="AA295" s="70" t="s">
        <v>2107</v>
      </c>
      <c r="AB295">
        <v>9300605684</v>
      </c>
      <c r="AC295" s="70" t="s">
        <v>223</v>
      </c>
      <c r="AD295" s="70" t="s">
        <v>1219</v>
      </c>
      <c r="AE295" s="70" t="s">
        <v>2108</v>
      </c>
      <c r="AF295" s="70" t="s">
        <v>226</v>
      </c>
      <c r="AG295" s="70" t="s">
        <v>226</v>
      </c>
      <c r="AH295" s="70" t="s">
        <v>226</v>
      </c>
      <c r="AI295">
        <f>6+30+6</f>
        <v>42</v>
      </c>
      <c r="AJ295" s="70" t="s">
        <v>446</v>
      </c>
      <c r="AK295">
        <v>0</v>
      </c>
      <c r="AL295">
        <v>6</v>
      </c>
      <c r="AM295">
        <v>30</v>
      </c>
      <c r="AN295" s="64" t="s">
        <v>228</v>
      </c>
      <c r="AO295" s="64" t="s">
        <v>228</v>
      </c>
      <c r="AP295" s="64" t="s">
        <v>598</v>
      </c>
      <c r="AQ295" s="64" t="s">
        <v>1733</v>
      </c>
      <c r="BA295" s="75">
        <v>0.52083333333333337</v>
      </c>
      <c r="BB295" t="s">
        <v>448</v>
      </c>
      <c r="BC295" s="75">
        <v>0.65972222222222221</v>
      </c>
      <c r="BD295" s="75">
        <v>0.67361111111111116</v>
      </c>
      <c r="BF295" s="63">
        <v>2</v>
      </c>
      <c r="BG295" s="63">
        <v>2</v>
      </c>
      <c r="BH295" s="63">
        <v>2</v>
      </c>
      <c r="BI295" s="63">
        <v>2</v>
      </c>
      <c r="BJ295" s="63">
        <v>2</v>
      </c>
      <c r="BK295" s="63">
        <v>2</v>
      </c>
      <c r="BL295" s="63">
        <v>2</v>
      </c>
      <c r="BM295" s="63">
        <v>2</v>
      </c>
      <c r="BN295" s="63">
        <v>2</v>
      </c>
      <c r="BO295" s="63">
        <v>2</v>
      </c>
      <c r="BP295" s="63">
        <v>2</v>
      </c>
      <c r="BQ295" s="63">
        <v>2</v>
      </c>
      <c r="BR295" s="63">
        <v>2</v>
      </c>
      <c r="BS295" s="63">
        <v>2</v>
      </c>
      <c r="BT295" s="63">
        <v>2</v>
      </c>
      <c r="BV295" t="s">
        <v>448</v>
      </c>
      <c r="BW295" s="75">
        <v>0.67361111111111116</v>
      </c>
      <c r="BX295" s="75">
        <v>0.68055555555555547</v>
      </c>
      <c r="BZ295">
        <v>2</v>
      </c>
      <c r="CA295">
        <v>2</v>
      </c>
      <c r="CB295">
        <v>2</v>
      </c>
      <c r="CC295">
        <v>2</v>
      </c>
      <c r="CD295" t="s">
        <v>260</v>
      </c>
      <c r="CE295" t="s">
        <v>448</v>
      </c>
      <c r="CF295">
        <v>15</v>
      </c>
    </row>
    <row r="296" spans="1:84" x14ac:dyDescent="0.25">
      <c r="A296" s="30">
        <v>9</v>
      </c>
      <c r="B296" s="75">
        <v>0.4826388888888889</v>
      </c>
      <c r="D296" t="s">
        <v>211</v>
      </c>
      <c r="E296" s="64" t="s">
        <v>212</v>
      </c>
      <c r="F296" s="95">
        <v>43287</v>
      </c>
      <c r="G296" s="64" t="s">
        <v>425</v>
      </c>
      <c r="H296" s="72" t="s">
        <v>233</v>
      </c>
      <c r="I296" s="72" t="s">
        <v>283</v>
      </c>
      <c r="J296" s="72"/>
      <c r="K296" s="72"/>
      <c r="L296" s="72"/>
      <c r="M296" s="72"/>
      <c r="N296" s="72"/>
      <c r="O296" s="72"/>
      <c r="P296" t="s">
        <v>2109</v>
      </c>
      <c r="Q296" s="63" t="s">
        <v>2110</v>
      </c>
      <c r="R296" s="63" t="s">
        <v>2111</v>
      </c>
      <c r="S296" s="63" t="s">
        <v>2112</v>
      </c>
      <c r="T296" s="88">
        <v>9074161858</v>
      </c>
      <c r="U296" s="84" t="s">
        <v>2113</v>
      </c>
      <c r="V296" s="70" t="s">
        <v>221</v>
      </c>
      <c r="W296" s="70" t="s">
        <v>221</v>
      </c>
      <c r="X296" s="70" t="s">
        <v>221</v>
      </c>
      <c r="Y296" s="70" t="s">
        <v>221</v>
      </c>
      <c r="Z296" s="70" t="s">
        <v>221</v>
      </c>
      <c r="AA296" s="70" t="s">
        <v>2114</v>
      </c>
      <c r="AB296">
        <v>9057677554</v>
      </c>
      <c r="AC296" s="70" t="s">
        <v>223</v>
      </c>
      <c r="AD296" s="70" t="s">
        <v>1219</v>
      </c>
      <c r="AE296" s="70" t="s">
        <v>2115</v>
      </c>
      <c r="AF296" s="70" t="s">
        <v>226</v>
      </c>
      <c r="AG296" s="70" t="s">
        <v>221</v>
      </c>
      <c r="AH296" s="70" t="s">
        <v>221</v>
      </c>
      <c r="AI296">
        <f>13</f>
        <v>13</v>
      </c>
      <c r="AJ296" s="70" t="s">
        <v>446</v>
      </c>
      <c r="AK296">
        <v>0</v>
      </c>
      <c r="AL296">
        <v>13</v>
      </c>
      <c r="AM296">
        <v>0</v>
      </c>
      <c r="AN296" s="64" t="s">
        <v>228</v>
      </c>
      <c r="AO296" s="64" t="s">
        <v>228</v>
      </c>
      <c r="AP296" s="64" t="s">
        <v>281</v>
      </c>
      <c r="AQ296" s="64" t="s">
        <v>282</v>
      </c>
      <c r="BA296" s="75">
        <v>0.54027777777777775</v>
      </c>
      <c r="BB296" t="s">
        <v>492</v>
      </c>
      <c r="BC296" s="75">
        <v>0.83333333333333337</v>
      </c>
      <c r="BD296" s="75">
        <v>0.85416666666666663</v>
      </c>
      <c r="BF296" s="63">
        <v>2</v>
      </c>
      <c r="BG296" s="63">
        <v>2</v>
      </c>
      <c r="BH296" s="63">
        <v>2</v>
      </c>
      <c r="BI296" s="63">
        <v>2</v>
      </c>
      <c r="BJ296" s="63">
        <v>2</v>
      </c>
      <c r="BK296" s="63">
        <v>2</v>
      </c>
      <c r="BL296" s="63">
        <v>2</v>
      </c>
      <c r="BM296" s="63">
        <v>2</v>
      </c>
      <c r="BN296" s="63">
        <v>2</v>
      </c>
      <c r="BO296" s="63">
        <v>2</v>
      </c>
      <c r="BP296" s="63">
        <v>2</v>
      </c>
      <c r="BQ296" s="63">
        <v>2</v>
      </c>
      <c r="BR296" s="63">
        <v>2</v>
      </c>
      <c r="BS296" s="63">
        <v>2</v>
      </c>
      <c r="BT296" s="63">
        <v>2</v>
      </c>
    </row>
    <row r="297" spans="1:84" x14ac:dyDescent="0.25">
      <c r="A297" s="30">
        <v>10</v>
      </c>
      <c r="B297" s="75">
        <v>0.49513888888888885</v>
      </c>
      <c r="D297" t="s">
        <v>211</v>
      </c>
      <c r="E297" s="64" t="s">
        <v>212</v>
      </c>
      <c r="F297" s="95">
        <v>43287</v>
      </c>
      <c r="G297" s="64" t="s">
        <v>425</v>
      </c>
      <c r="H297" s="72"/>
      <c r="I297" s="72" t="s">
        <v>426</v>
      </c>
      <c r="J297" s="72"/>
      <c r="K297" s="72"/>
      <c r="L297" s="72"/>
      <c r="M297" s="72"/>
      <c r="N297" s="72"/>
      <c r="O297" s="72"/>
      <c r="Q297" s="63" t="s">
        <v>2116</v>
      </c>
      <c r="R297" s="63" t="s">
        <v>2117</v>
      </c>
      <c r="S297" s="63" t="s">
        <v>575</v>
      </c>
      <c r="T297" s="88">
        <v>9397728821</v>
      </c>
      <c r="U297" s="42" t="s">
        <v>2118</v>
      </c>
      <c r="V297" s="70" t="s">
        <v>221</v>
      </c>
      <c r="W297" s="70" t="s">
        <v>221</v>
      </c>
      <c r="X297" s="70" t="s">
        <v>221</v>
      </c>
      <c r="Y297" s="70" t="s">
        <v>221</v>
      </c>
      <c r="Z297" s="70" t="s">
        <v>221</v>
      </c>
      <c r="AA297" s="70" t="s">
        <v>2119</v>
      </c>
      <c r="AB297">
        <v>9508199724</v>
      </c>
      <c r="AC297" s="70" t="s">
        <v>223</v>
      </c>
      <c r="AD297" s="70" t="s">
        <v>1219</v>
      </c>
      <c r="AN297" s="64" t="s">
        <v>432</v>
      </c>
      <c r="AO297" s="64" t="s">
        <v>432</v>
      </c>
      <c r="AP297" s="64" t="s">
        <v>434</v>
      </c>
      <c r="AQ297" s="64" t="s">
        <v>435</v>
      </c>
      <c r="AR297" s="64" t="s">
        <v>1391</v>
      </c>
      <c r="BB297" t="s">
        <v>755</v>
      </c>
      <c r="BC297" s="75">
        <v>0.45347222222222222</v>
      </c>
      <c r="BD297" s="75">
        <v>0.46319444444444446</v>
      </c>
      <c r="BF297">
        <v>2</v>
      </c>
      <c r="BG297">
        <v>2</v>
      </c>
      <c r="BH297">
        <v>2</v>
      </c>
      <c r="BI297">
        <v>2</v>
      </c>
      <c r="BJ297">
        <v>2</v>
      </c>
      <c r="BK297">
        <v>2</v>
      </c>
      <c r="BL297">
        <v>2</v>
      </c>
      <c r="BM297">
        <v>2</v>
      </c>
      <c r="BN297">
        <v>2</v>
      </c>
      <c r="BO297">
        <v>2</v>
      </c>
      <c r="BP297">
        <v>2</v>
      </c>
      <c r="BQ297">
        <v>2</v>
      </c>
      <c r="BR297">
        <v>2</v>
      </c>
      <c r="BS297">
        <v>2</v>
      </c>
      <c r="BT297">
        <v>2</v>
      </c>
    </row>
    <row r="298" spans="1:84" x14ac:dyDescent="0.25">
      <c r="A298" s="30">
        <v>11</v>
      </c>
      <c r="B298" s="75">
        <v>0.48958333333333331</v>
      </c>
      <c r="D298" t="s">
        <v>211</v>
      </c>
      <c r="E298" s="64" t="s">
        <v>212</v>
      </c>
      <c r="F298" s="95">
        <v>43287</v>
      </c>
      <c r="G298" s="64" t="s">
        <v>1202</v>
      </c>
      <c r="H298" s="72"/>
      <c r="I298" s="72" t="s">
        <v>832</v>
      </c>
      <c r="J298" s="72"/>
      <c r="K298" s="72"/>
      <c r="L298" s="72"/>
      <c r="M298" s="72"/>
      <c r="N298" s="72"/>
      <c r="O298" s="72"/>
      <c r="P298" t="s">
        <v>832</v>
      </c>
      <c r="Q298" s="63" t="s">
        <v>2120</v>
      </c>
      <c r="R298" s="63" t="s">
        <v>2121</v>
      </c>
      <c r="S298" s="63" t="s">
        <v>2122</v>
      </c>
      <c r="T298" s="88">
        <v>9553586026</v>
      </c>
      <c r="U298" s="42" t="s">
        <v>2123</v>
      </c>
      <c r="V298" s="70" t="s">
        <v>221</v>
      </c>
      <c r="W298" s="70" t="s">
        <v>221</v>
      </c>
      <c r="X298" s="70" t="s">
        <v>221</v>
      </c>
      <c r="Y298" s="70" t="s">
        <v>221</v>
      </c>
      <c r="Z298" s="70" t="s">
        <v>221</v>
      </c>
      <c r="AA298" s="70" t="s">
        <v>2124</v>
      </c>
      <c r="AB298">
        <v>9505266380</v>
      </c>
      <c r="AC298" s="70" t="s">
        <v>278</v>
      </c>
      <c r="AD298" s="70" t="s">
        <v>1241</v>
      </c>
      <c r="AN298" s="64" t="s">
        <v>228</v>
      </c>
      <c r="AO298" s="64" t="s">
        <v>228</v>
      </c>
      <c r="AP298" s="64" t="s">
        <v>229</v>
      </c>
      <c r="AQ298" s="64" t="s">
        <v>229</v>
      </c>
      <c r="AS298" s="64" t="s">
        <v>483</v>
      </c>
      <c r="AT298">
        <v>250959</v>
      </c>
      <c r="AU298" s="64" t="s">
        <v>2074</v>
      </c>
      <c r="BA298" s="75">
        <v>0.54027777777777775</v>
      </c>
    </row>
    <row r="299" spans="1:84" x14ac:dyDescent="0.25">
      <c r="A299" s="30">
        <v>12</v>
      </c>
      <c r="B299" s="75">
        <v>0.48958333333333331</v>
      </c>
      <c r="D299" t="s">
        <v>211</v>
      </c>
      <c r="E299" s="64" t="s">
        <v>212</v>
      </c>
      <c r="F299" s="95">
        <v>43287</v>
      </c>
      <c r="G299" s="64" t="s">
        <v>425</v>
      </c>
      <c r="H299" s="72"/>
      <c r="I299" s="72" t="s">
        <v>426</v>
      </c>
      <c r="J299" s="72"/>
      <c r="K299" s="72"/>
      <c r="L299" s="72"/>
      <c r="M299" s="72"/>
      <c r="N299" s="72"/>
      <c r="O299" s="72"/>
      <c r="P299" t="s">
        <v>2125</v>
      </c>
      <c r="Q299" s="63" t="s">
        <v>2126</v>
      </c>
      <c r="R299" s="63" t="s">
        <v>2127</v>
      </c>
      <c r="S299" s="63" t="s">
        <v>2128</v>
      </c>
      <c r="T299" s="88">
        <v>9501914146</v>
      </c>
      <c r="U299" s="42" t="s">
        <v>2129</v>
      </c>
      <c r="V299" s="70" t="s">
        <v>221</v>
      </c>
      <c r="W299" s="70" t="s">
        <v>221</v>
      </c>
      <c r="X299" s="70" t="s">
        <v>221</v>
      </c>
      <c r="Y299" s="70" t="s">
        <v>221</v>
      </c>
      <c r="Z299" s="70" t="s">
        <v>221</v>
      </c>
      <c r="AA299" s="70" t="s">
        <v>2130</v>
      </c>
      <c r="AB299">
        <v>9153825766</v>
      </c>
      <c r="AC299" s="70" t="s">
        <v>314</v>
      </c>
      <c r="AD299" s="70" t="s">
        <v>1219</v>
      </c>
      <c r="AN299" s="64" t="s">
        <v>432</v>
      </c>
      <c r="AO299" s="64" t="s">
        <v>432</v>
      </c>
      <c r="AP299" s="64" t="s">
        <v>434</v>
      </c>
      <c r="AQ299" s="64" t="s">
        <v>435</v>
      </c>
      <c r="AR299" s="64" t="s">
        <v>1547</v>
      </c>
      <c r="BA299" s="75">
        <v>0.5229166666666667</v>
      </c>
    </row>
    <row r="300" spans="1:84" x14ac:dyDescent="0.25">
      <c r="A300" s="30">
        <v>13</v>
      </c>
      <c r="B300" s="75">
        <v>0.5</v>
      </c>
      <c r="D300" t="s">
        <v>211</v>
      </c>
      <c r="E300" s="64" t="s">
        <v>212</v>
      </c>
      <c r="F300" s="95">
        <v>43287</v>
      </c>
      <c r="G300" s="64" t="s">
        <v>245</v>
      </c>
      <c r="H300" s="72" t="s">
        <v>246</v>
      </c>
      <c r="I300" s="72" t="s">
        <v>247</v>
      </c>
      <c r="J300" s="72" t="s">
        <v>599</v>
      </c>
      <c r="K300" s="72"/>
      <c r="L300" s="72"/>
      <c r="M300" s="82">
        <v>43287</v>
      </c>
      <c r="N300" s="82">
        <v>43292</v>
      </c>
      <c r="O300" s="72" t="s">
        <v>232</v>
      </c>
      <c r="P300" t="s">
        <v>2103</v>
      </c>
      <c r="Q300" s="63" t="s">
        <v>2131</v>
      </c>
      <c r="R300" s="63" t="s">
        <v>2132</v>
      </c>
      <c r="S300" s="63" t="s">
        <v>2133</v>
      </c>
      <c r="T300" s="88">
        <v>9165781038</v>
      </c>
      <c r="U300" s="84" t="s">
        <v>2134</v>
      </c>
      <c r="V300" s="70" t="s">
        <v>221</v>
      </c>
      <c r="W300" s="70" t="s">
        <v>221</v>
      </c>
      <c r="X300" s="70" t="s">
        <v>221</v>
      </c>
      <c r="Y300" s="70" t="s">
        <v>221</v>
      </c>
      <c r="Z300" s="70" t="s">
        <v>221</v>
      </c>
      <c r="AA300" s="70" t="s">
        <v>2135</v>
      </c>
      <c r="AB300">
        <v>933860669</v>
      </c>
      <c r="AC300" s="70" t="s">
        <v>223</v>
      </c>
      <c r="AD300" s="70" t="s">
        <v>1219</v>
      </c>
      <c r="AE300" s="70" t="s">
        <v>1032</v>
      </c>
      <c r="AF300" s="70" t="s">
        <v>226</v>
      </c>
      <c r="AG300" s="70" t="s">
        <v>226</v>
      </c>
      <c r="AH300" s="70" t="s">
        <v>226</v>
      </c>
      <c r="AI300">
        <v>22</v>
      </c>
      <c r="AJ300" s="70" t="s">
        <v>227</v>
      </c>
      <c r="AK300">
        <v>1</v>
      </c>
      <c r="AL300">
        <v>22</v>
      </c>
      <c r="AM300">
        <v>0</v>
      </c>
      <c r="AN300" s="64" t="s">
        <v>228</v>
      </c>
      <c r="AO300" s="64" t="s">
        <v>228</v>
      </c>
      <c r="AP300" s="64" t="s">
        <v>229</v>
      </c>
      <c r="AQ300" s="64" t="s">
        <v>229</v>
      </c>
      <c r="AS300" s="64" t="s">
        <v>2136</v>
      </c>
      <c r="AT300">
        <v>210164</v>
      </c>
      <c r="AU300" s="64" t="s">
        <v>2074</v>
      </c>
      <c r="BA300" s="75">
        <v>0.51736111111111105</v>
      </c>
      <c r="BB300" t="s">
        <v>448</v>
      </c>
      <c r="BC300" s="75">
        <v>0.65972222222222221</v>
      </c>
      <c r="BD300" s="75">
        <v>0.67361111111111116</v>
      </c>
      <c r="BF300" s="63">
        <v>2</v>
      </c>
      <c r="BG300" s="63">
        <v>2</v>
      </c>
      <c r="BH300" s="63">
        <v>2</v>
      </c>
      <c r="BI300" s="63">
        <v>2</v>
      </c>
      <c r="BJ300" s="63">
        <v>2</v>
      </c>
      <c r="BK300" s="63">
        <v>2</v>
      </c>
      <c r="BL300" s="63">
        <v>2</v>
      </c>
      <c r="BM300" s="63">
        <v>2</v>
      </c>
      <c r="BN300" s="63">
        <v>2</v>
      </c>
      <c r="BO300" s="63">
        <v>2</v>
      </c>
      <c r="BP300" s="63">
        <v>2</v>
      </c>
      <c r="BQ300" s="63">
        <v>2</v>
      </c>
      <c r="BR300" s="63">
        <v>2</v>
      </c>
      <c r="BS300" s="63">
        <v>2</v>
      </c>
      <c r="BT300" s="63">
        <v>2</v>
      </c>
      <c r="BV300" t="s">
        <v>448</v>
      </c>
      <c r="BW300" s="75">
        <v>0.67361111111111116</v>
      </c>
      <c r="BX300" s="75">
        <v>0.68055555555555547</v>
      </c>
      <c r="BZ300">
        <v>2</v>
      </c>
      <c r="CA300">
        <v>2</v>
      </c>
      <c r="CB300">
        <v>2</v>
      </c>
      <c r="CC300">
        <v>2</v>
      </c>
      <c r="CD300" t="s">
        <v>260</v>
      </c>
      <c r="CE300" t="s">
        <v>448</v>
      </c>
      <c r="CF300">
        <v>15</v>
      </c>
    </row>
    <row r="301" spans="1:84" x14ac:dyDescent="0.25">
      <c r="A301" s="30">
        <v>14</v>
      </c>
      <c r="B301" s="75">
        <v>0.50069444444444444</v>
      </c>
      <c r="D301" t="s">
        <v>211</v>
      </c>
      <c r="E301" s="64" t="s">
        <v>212</v>
      </c>
      <c r="F301" s="95">
        <v>43287</v>
      </c>
      <c r="G301" s="64" t="s">
        <v>357</v>
      </c>
      <c r="H301" s="72" t="s">
        <v>358</v>
      </c>
      <c r="I301" s="72" t="s">
        <v>359</v>
      </c>
      <c r="J301" s="72" t="s">
        <v>599</v>
      </c>
      <c r="K301" s="72" t="s">
        <v>249</v>
      </c>
      <c r="L301" s="72" t="s">
        <v>250</v>
      </c>
      <c r="M301" s="72"/>
      <c r="N301" s="72"/>
      <c r="O301" s="72"/>
      <c r="Q301" s="63" t="s">
        <v>2137</v>
      </c>
      <c r="R301" s="63" t="s">
        <v>2138</v>
      </c>
      <c r="S301" s="63" t="s">
        <v>2139</v>
      </c>
      <c r="T301" s="88">
        <v>9336726477</v>
      </c>
      <c r="U301" s="84" t="s">
        <v>2140</v>
      </c>
      <c r="V301" s="70" t="s">
        <v>221</v>
      </c>
      <c r="W301" s="70" t="s">
        <v>221</v>
      </c>
      <c r="X301" s="70" t="s">
        <v>221</v>
      </c>
      <c r="Y301" s="70" t="s">
        <v>221</v>
      </c>
      <c r="Z301" s="70" t="s">
        <v>221</v>
      </c>
      <c r="AA301" s="70" t="s">
        <v>2141</v>
      </c>
      <c r="AB301">
        <v>9360736549</v>
      </c>
      <c r="AC301" s="70" t="s">
        <v>314</v>
      </c>
      <c r="AD301" s="70" t="s">
        <v>1219</v>
      </c>
      <c r="AN301" s="64" t="s">
        <v>228</v>
      </c>
      <c r="AO301" s="64" t="s">
        <v>228</v>
      </c>
      <c r="AP301" s="64" t="s">
        <v>229</v>
      </c>
      <c r="AQ301" s="64" t="s">
        <v>229</v>
      </c>
      <c r="AS301" s="64" t="s">
        <v>2142</v>
      </c>
      <c r="AT301">
        <v>252640</v>
      </c>
      <c r="AU301" s="64" t="s">
        <v>306</v>
      </c>
      <c r="BA301" s="75">
        <v>0.5395833333333333</v>
      </c>
    </row>
    <row r="302" spans="1:84" x14ac:dyDescent="0.25">
      <c r="A302" s="30">
        <v>15</v>
      </c>
      <c r="B302" s="75">
        <v>0.54305555555555551</v>
      </c>
      <c r="D302" t="s">
        <v>211</v>
      </c>
      <c r="E302" s="64" t="s">
        <v>212</v>
      </c>
      <c r="F302" s="95">
        <v>43287</v>
      </c>
      <c r="G302" s="64" t="s">
        <v>245</v>
      </c>
      <c r="H302" s="72" t="s">
        <v>246</v>
      </c>
      <c r="I302" s="72" t="s">
        <v>247</v>
      </c>
      <c r="J302" s="72" t="s">
        <v>599</v>
      </c>
      <c r="K302" s="72"/>
      <c r="L302" s="72"/>
      <c r="M302" s="82">
        <v>43287</v>
      </c>
      <c r="N302" s="82">
        <v>43292</v>
      </c>
      <c r="O302" s="72" t="s">
        <v>232</v>
      </c>
      <c r="P302" t="s">
        <v>2143</v>
      </c>
      <c r="Q302" s="63" t="s">
        <v>736</v>
      </c>
      <c r="R302" s="63" t="s">
        <v>1833</v>
      </c>
      <c r="S302" s="63" t="s">
        <v>2144</v>
      </c>
      <c r="T302" s="88">
        <v>9555506837</v>
      </c>
      <c r="U302" s="84" t="s">
        <v>2145</v>
      </c>
      <c r="V302" s="70" t="s">
        <v>221</v>
      </c>
      <c r="W302" s="70" t="s">
        <v>221</v>
      </c>
      <c r="X302" s="70" t="s">
        <v>221</v>
      </c>
      <c r="Y302" s="70" t="s">
        <v>221</v>
      </c>
      <c r="Z302" s="70" t="s">
        <v>221</v>
      </c>
      <c r="AA302" s="70" t="s">
        <v>2146</v>
      </c>
      <c r="AB302">
        <v>9351997425</v>
      </c>
      <c r="AC302" s="70" t="s">
        <v>223</v>
      </c>
      <c r="AD302" s="70" t="s">
        <v>552</v>
      </c>
      <c r="AE302" s="70" t="s">
        <v>2147</v>
      </c>
      <c r="AF302" s="70" t="s">
        <v>226</v>
      </c>
      <c r="AG302" s="70" t="s">
        <v>226</v>
      </c>
      <c r="AH302" s="70" t="s">
        <v>226</v>
      </c>
      <c r="AI302">
        <f>12+12+1+6+12+12</f>
        <v>55</v>
      </c>
      <c r="AJ302" s="70" t="s">
        <v>227</v>
      </c>
      <c r="AK302">
        <v>1</v>
      </c>
      <c r="AL302">
        <v>24</v>
      </c>
      <c r="AM302">
        <v>6</v>
      </c>
      <c r="AN302" s="64" t="s">
        <v>432</v>
      </c>
      <c r="AO302" s="64" t="s">
        <v>432</v>
      </c>
      <c r="AP302" s="64" t="s">
        <v>434</v>
      </c>
      <c r="AQ302" s="64" t="s">
        <v>435</v>
      </c>
      <c r="AR302" s="64" t="s">
        <v>1391</v>
      </c>
      <c r="BA302" s="75">
        <v>0.57361111111111118</v>
      </c>
      <c r="BB302" t="s">
        <v>755</v>
      </c>
      <c r="BC302" s="75">
        <v>0.52708333333333335</v>
      </c>
      <c r="BD302" s="75">
        <v>0.53749999999999998</v>
      </c>
      <c r="BF302">
        <v>2</v>
      </c>
      <c r="BG302">
        <v>2</v>
      </c>
      <c r="BH302">
        <v>2</v>
      </c>
      <c r="BI302">
        <v>2</v>
      </c>
      <c r="BJ302">
        <v>2</v>
      </c>
      <c r="BK302">
        <v>2</v>
      </c>
      <c r="BL302">
        <v>2</v>
      </c>
      <c r="BM302">
        <v>2</v>
      </c>
      <c r="BN302">
        <v>2</v>
      </c>
      <c r="BO302">
        <v>2</v>
      </c>
      <c r="BP302">
        <v>2</v>
      </c>
      <c r="BQ302">
        <v>2</v>
      </c>
      <c r="BR302">
        <v>2</v>
      </c>
      <c r="BS302">
        <v>2</v>
      </c>
      <c r="BT302">
        <v>2</v>
      </c>
      <c r="BV302" t="s">
        <v>244</v>
      </c>
      <c r="BW302" s="75">
        <v>0.77638888888888891</v>
      </c>
      <c r="BX302" s="75">
        <v>0.79166666666666663</v>
      </c>
      <c r="BZ302">
        <v>2</v>
      </c>
      <c r="CA302">
        <v>2</v>
      </c>
      <c r="CB302">
        <v>2</v>
      </c>
      <c r="CC302">
        <v>2</v>
      </c>
      <c r="CD302" t="s">
        <v>260</v>
      </c>
      <c r="CE302" t="s">
        <v>244</v>
      </c>
      <c r="CF302">
        <v>15</v>
      </c>
    </row>
    <row r="303" spans="1:84" x14ac:dyDescent="0.25">
      <c r="A303" s="30">
        <v>16</v>
      </c>
      <c r="B303" s="75">
        <v>0.54375000000000007</v>
      </c>
      <c r="D303" t="s">
        <v>211</v>
      </c>
      <c r="E303" s="64" t="s">
        <v>212</v>
      </c>
      <c r="F303" s="95">
        <v>43287</v>
      </c>
      <c r="G303" s="64" t="s">
        <v>1202</v>
      </c>
      <c r="H303" s="72" t="s">
        <v>233</v>
      </c>
      <c r="I303" s="72" t="s">
        <v>234</v>
      </c>
      <c r="J303" s="72"/>
      <c r="K303" s="72"/>
      <c r="L303" s="72"/>
      <c r="M303" s="72"/>
      <c r="N303" s="72"/>
      <c r="O303" s="72"/>
      <c r="P303" t="s">
        <v>2148</v>
      </c>
      <c r="Q303" s="63" t="s">
        <v>1321</v>
      </c>
      <c r="R303" s="63" t="s">
        <v>684</v>
      </c>
      <c r="S303" s="63" t="s">
        <v>2149</v>
      </c>
      <c r="T303" s="88">
        <v>9359780244</v>
      </c>
      <c r="U303" s="84" t="s">
        <v>2150</v>
      </c>
      <c r="V303" s="70" t="s">
        <v>221</v>
      </c>
      <c r="W303" s="70" t="s">
        <v>221</v>
      </c>
      <c r="X303" s="70" t="s">
        <v>221</v>
      </c>
      <c r="Y303" s="70" t="s">
        <v>221</v>
      </c>
      <c r="Z303" s="70" t="s">
        <v>221</v>
      </c>
      <c r="AA303" s="70" t="s">
        <v>2151</v>
      </c>
      <c r="AB303">
        <v>9145180087</v>
      </c>
      <c r="AC303" s="70" t="s">
        <v>223</v>
      </c>
      <c r="AD303" s="70" t="s">
        <v>224</v>
      </c>
      <c r="AE303" s="70" t="s">
        <v>2152</v>
      </c>
      <c r="AF303" s="70" t="s">
        <v>221</v>
      </c>
      <c r="AG303" s="70" t="s">
        <v>221</v>
      </c>
      <c r="AH303" s="70" t="s">
        <v>226</v>
      </c>
      <c r="AI303">
        <f>4+6+12+12+12+8</f>
        <v>54</v>
      </c>
      <c r="AJ303" s="70" t="s">
        <v>227</v>
      </c>
      <c r="AK303">
        <v>1</v>
      </c>
      <c r="AL303">
        <f>12+12+12+8</f>
        <v>44</v>
      </c>
      <c r="AM303">
        <v>25</v>
      </c>
      <c r="AN303" s="64" t="s">
        <v>228</v>
      </c>
      <c r="AO303" s="64" t="s">
        <v>228</v>
      </c>
      <c r="AP303" s="64" t="s">
        <v>229</v>
      </c>
      <c r="AQ303" s="64" t="s">
        <v>229</v>
      </c>
      <c r="AS303" s="64" t="s">
        <v>2153</v>
      </c>
      <c r="AT303">
        <v>249946</v>
      </c>
      <c r="AU303" s="64" t="s">
        <v>2074</v>
      </c>
      <c r="BA303" s="75">
        <v>0.59652777777777777</v>
      </c>
      <c r="BB303" t="s">
        <v>492</v>
      </c>
      <c r="BC303" s="75">
        <v>0.72916666666666663</v>
      </c>
      <c r="BD303" s="75">
        <v>0.75</v>
      </c>
      <c r="BF303">
        <v>2</v>
      </c>
      <c r="BG303">
        <v>2</v>
      </c>
      <c r="BH303">
        <v>2</v>
      </c>
      <c r="BI303">
        <v>2</v>
      </c>
      <c r="BJ303">
        <v>2</v>
      </c>
      <c r="BK303">
        <v>2</v>
      </c>
      <c r="BL303">
        <v>2</v>
      </c>
      <c r="BM303">
        <v>2</v>
      </c>
      <c r="BN303">
        <v>2</v>
      </c>
      <c r="BO303">
        <v>2</v>
      </c>
      <c r="BP303">
        <v>2</v>
      </c>
      <c r="BQ303">
        <v>2</v>
      </c>
      <c r="BR303">
        <v>2</v>
      </c>
      <c r="BS303">
        <v>2</v>
      </c>
      <c r="BT303">
        <v>2</v>
      </c>
    </row>
    <row r="304" spans="1:84" x14ac:dyDescent="0.25">
      <c r="A304" s="30">
        <v>17</v>
      </c>
      <c r="B304" s="75">
        <v>0.54791666666666672</v>
      </c>
      <c r="D304" t="s">
        <v>211</v>
      </c>
      <c r="E304" s="64" t="s">
        <v>212</v>
      </c>
      <c r="F304" s="95">
        <v>43287</v>
      </c>
      <c r="G304" s="64" t="s">
        <v>213</v>
      </c>
      <c r="H304" s="72"/>
      <c r="I304" s="72" t="s">
        <v>832</v>
      </c>
      <c r="J304" s="72"/>
      <c r="K304" s="72"/>
      <c r="L304" s="72"/>
      <c r="M304" s="72"/>
      <c r="N304" s="72"/>
      <c r="O304" s="72"/>
      <c r="Q304" s="63" t="s">
        <v>1059</v>
      </c>
      <c r="R304" s="63" t="s">
        <v>2154</v>
      </c>
      <c r="S304" s="63" t="s">
        <v>2033</v>
      </c>
      <c r="T304" s="88">
        <v>97706166016</v>
      </c>
      <c r="U304" s="42" t="s">
        <v>2155</v>
      </c>
      <c r="V304" s="70" t="s">
        <v>221</v>
      </c>
      <c r="W304" s="70" t="s">
        <v>221</v>
      </c>
      <c r="X304" s="70" t="s">
        <v>221</v>
      </c>
      <c r="Y304" s="70" t="s">
        <v>221</v>
      </c>
      <c r="Z304" s="70" t="s">
        <v>221</v>
      </c>
      <c r="AA304" s="70" t="s">
        <v>2156</v>
      </c>
      <c r="AB304">
        <v>9256000930</v>
      </c>
      <c r="AC304" s="70" t="s">
        <v>402</v>
      </c>
      <c r="AD304" s="70" t="s">
        <v>224</v>
      </c>
      <c r="AN304" s="64" t="s">
        <v>228</v>
      </c>
      <c r="AO304" s="64" t="s">
        <v>228</v>
      </c>
      <c r="AP304" s="64" t="s">
        <v>281</v>
      </c>
      <c r="AQ304" s="64" t="s">
        <v>282</v>
      </c>
    </row>
    <row r="305" spans="1:84" x14ac:dyDescent="0.25">
      <c r="A305" s="30">
        <v>18</v>
      </c>
      <c r="B305" s="75">
        <v>0.57638888888888895</v>
      </c>
      <c r="D305" t="s">
        <v>211</v>
      </c>
      <c r="E305" s="64" t="s">
        <v>212</v>
      </c>
      <c r="F305" s="95">
        <v>43287</v>
      </c>
      <c r="G305" s="64" t="s">
        <v>425</v>
      </c>
      <c r="H305" s="72"/>
      <c r="I305" s="72" t="s">
        <v>426</v>
      </c>
      <c r="J305" s="72"/>
      <c r="K305" s="72"/>
      <c r="L305" s="72"/>
      <c r="M305" s="72"/>
      <c r="N305" s="72"/>
      <c r="O305" s="72"/>
      <c r="P305" t="s">
        <v>2157</v>
      </c>
      <c r="Q305" s="63" t="s">
        <v>1433</v>
      </c>
      <c r="R305" s="63" t="s">
        <v>2158</v>
      </c>
      <c r="S305" s="63" t="s">
        <v>476</v>
      </c>
      <c r="T305" s="88">
        <v>9758094104</v>
      </c>
      <c r="U305" s="42" t="s">
        <v>2159</v>
      </c>
      <c r="V305" s="70" t="s">
        <v>221</v>
      </c>
      <c r="W305" s="70" t="s">
        <v>221</v>
      </c>
      <c r="X305" s="70" t="s">
        <v>221</v>
      </c>
      <c r="Y305" s="70" t="s">
        <v>221</v>
      </c>
      <c r="Z305" s="70" t="s">
        <v>221</v>
      </c>
      <c r="AA305" s="70" t="s">
        <v>2160</v>
      </c>
      <c r="AB305">
        <v>9225553727</v>
      </c>
      <c r="AC305" s="70" t="s">
        <v>314</v>
      </c>
      <c r="AD305" s="70" t="s">
        <v>224</v>
      </c>
      <c r="AN305" s="64" t="s">
        <v>432</v>
      </c>
      <c r="AO305" s="64" t="s">
        <v>432</v>
      </c>
      <c r="AP305" s="64" t="s">
        <v>434</v>
      </c>
      <c r="AQ305" s="64" t="s">
        <v>435</v>
      </c>
      <c r="AR305" s="64" t="s">
        <v>544</v>
      </c>
      <c r="BB305" t="s">
        <v>659</v>
      </c>
      <c r="BC305" s="75">
        <v>0.53819444444444442</v>
      </c>
      <c r="BD305" s="75">
        <v>0.54861111111111105</v>
      </c>
    </row>
    <row r="306" spans="1:84" x14ac:dyDescent="0.25">
      <c r="A306" s="30">
        <v>19</v>
      </c>
      <c r="B306" s="75">
        <v>0.5756944444444444</v>
      </c>
      <c r="D306" t="s">
        <v>211</v>
      </c>
      <c r="E306" s="64" t="s">
        <v>212</v>
      </c>
      <c r="F306" s="95">
        <v>43287</v>
      </c>
      <c r="G306" s="64" t="s">
        <v>357</v>
      </c>
      <c r="H306" s="72" t="s">
        <v>358</v>
      </c>
      <c r="I306" s="72" t="s">
        <v>370</v>
      </c>
      <c r="J306" s="72" t="s">
        <v>1734</v>
      </c>
      <c r="K306" s="72" t="s">
        <v>536</v>
      </c>
      <c r="L306" s="72" t="s">
        <v>250</v>
      </c>
      <c r="M306" s="72"/>
      <c r="N306" s="72"/>
      <c r="O306" s="72"/>
      <c r="P306" t="s">
        <v>2161</v>
      </c>
      <c r="Q306" s="63" t="s">
        <v>2162</v>
      </c>
      <c r="R306" s="63" t="s">
        <v>2163</v>
      </c>
      <c r="S306" s="63" t="s">
        <v>563</v>
      </c>
      <c r="T306" s="88">
        <v>9279660455</v>
      </c>
      <c r="U306" s="42" t="s">
        <v>2164</v>
      </c>
      <c r="V306" s="70" t="s">
        <v>221</v>
      </c>
      <c r="W306" s="70" t="s">
        <v>221</v>
      </c>
      <c r="X306" s="70" t="s">
        <v>221</v>
      </c>
      <c r="Y306" s="70" t="s">
        <v>221</v>
      </c>
      <c r="Z306" s="70" t="s">
        <v>221</v>
      </c>
      <c r="AA306" s="70" t="s">
        <v>2165</v>
      </c>
      <c r="AB306">
        <v>9212124549</v>
      </c>
      <c r="AC306" s="70" t="s">
        <v>223</v>
      </c>
      <c r="AD306" s="70" t="s">
        <v>267</v>
      </c>
      <c r="AE306" s="70" t="s">
        <v>2166</v>
      </c>
      <c r="AF306" s="70" t="s">
        <v>226</v>
      </c>
      <c r="AG306" s="70" t="s">
        <v>226</v>
      </c>
      <c r="AH306" s="70" t="s">
        <v>221</v>
      </c>
      <c r="AI306">
        <f>16+3+2+12+24+12</f>
        <v>69</v>
      </c>
      <c r="AJ306" s="70" t="s">
        <v>227</v>
      </c>
      <c r="AK306">
        <v>1</v>
      </c>
      <c r="AL306">
        <v>16</v>
      </c>
      <c r="AM306">
        <v>3</v>
      </c>
      <c r="AN306" s="64" t="s">
        <v>228</v>
      </c>
      <c r="AO306" s="64" t="s">
        <v>228</v>
      </c>
      <c r="AP306" s="64" t="s">
        <v>598</v>
      </c>
      <c r="AQ306" s="64" t="s">
        <v>1733</v>
      </c>
      <c r="BA306" s="75">
        <v>0.61736111111111114</v>
      </c>
      <c r="BB306" t="s">
        <v>448</v>
      </c>
      <c r="BC306" s="75">
        <v>0.6875</v>
      </c>
      <c r="BD306" s="75">
        <v>0.70833333333333337</v>
      </c>
      <c r="BF306">
        <v>2</v>
      </c>
      <c r="BG306">
        <v>2</v>
      </c>
      <c r="BH306">
        <v>2</v>
      </c>
      <c r="BI306">
        <v>2</v>
      </c>
      <c r="BJ306">
        <v>2</v>
      </c>
      <c r="BK306">
        <v>2</v>
      </c>
      <c r="BL306">
        <v>2</v>
      </c>
      <c r="BM306">
        <v>2</v>
      </c>
      <c r="BN306">
        <v>2</v>
      </c>
      <c r="BO306">
        <v>2</v>
      </c>
      <c r="BP306">
        <v>2</v>
      </c>
      <c r="BQ306">
        <v>2</v>
      </c>
      <c r="BR306">
        <v>2</v>
      </c>
      <c r="BS306">
        <v>2</v>
      </c>
      <c r="BT306">
        <v>2</v>
      </c>
      <c r="BV306" t="s">
        <v>448</v>
      </c>
      <c r="BW306" s="75">
        <v>0.70833333333333337</v>
      </c>
      <c r="BX306" s="75">
        <v>0.71527777777777779</v>
      </c>
      <c r="BZ306">
        <v>2</v>
      </c>
      <c r="CA306">
        <v>2</v>
      </c>
      <c r="CB306">
        <v>2</v>
      </c>
      <c r="CC306">
        <v>2</v>
      </c>
      <c r="CD306" t="s">
        <v>260</v>
      </c>
      <c r="CE306" t="s">
        <v>448</v>
      </c>
      <c r="CF306">
        <v>15</v>
      </c>
    </row>
    <row r="307" spans="1:84" x14ac:dyDescent="0.25">
      <c r="A307" s="30">
        <v>20</v>
      </c>
      <c r="B307" s="75">
        <v>0.56736111111111109</v>
      </c>
      <c r="D307" t="s">
        <v>211</v>
      </c>
      <c r="E307" s="64" t="s">
        <v>212</v>
      </c>
      <c r="F307" s="95">
        <v>43287</v>
      </c>
      <c r="G307" s="64" t="s">
        <v>357</v>
      </c>
      <c r="H307" s="72" t="s">
        <v>233</v>
      </c>
      <c r="I307" s="72" t="s">
        <v>437</v>
      </c>
      <c r="J307" s="72" t="s">
        <v>599</v>
      </c>
      <c r="K307" s="72" t="s">
        <v>554</v>
      </c>
      <c r="L307" s="72" t="s">
        <v>250</v>
      </c>
      <c r="M307" s="72"/>
      <c r="N307" s="72"/>
      <c r="O307" s="72"/>
      <c r="P307" t="s">
        <v>2167</v>
      </c>
      <c r="Q307" s="63" t="s">
        <v>2168</v>
      </c>
      <c r="R307" s="63" t="s">
        <v>2169</v>
      </c>
      <c r="S307" s="63" t="s">
        <v>2170</v>
      </c>
      <c r="T307" s="88">
        <v>9774046637</v>
      </c>
      <c r="U307" s="84" t="s">
        <v>2171</v>
      </c>
      <c r="V307" s="70" t="s">
        <v>221</v>
      </c>
      <c r="W307" s="70" t="s">
        <v>221</v>
      </c>
      <c r="X307" s="70" t="s">
        <v>221</v>
      </c>
      <c r="Y307" s="70" t="s">
        <v>221</v>
      </c>
      <c r="Z307" s="70" t="s">
        <v>221</v>
      </c>
      <c r="AA307" s="70" t="s">
        <v>2172</v>
      </c>
      <c r="AB307">
        <v>9187282872</v>
      </c>
      <c r="AC307" s="70" t="s">
        <v>1143</v>
      </c>
      <c r="AD307" s="70" t="s">
        <v>1241</v>
      </c>
      <c r="AE307" s="70" t="s">
        <v>2173</v>
      </c>
      <c r="AF307" s="70" t="s">
        <v>226</v>
      </c>
      <c r="AG307" s="70" t="s">
        <v>226</v>
      </c>
      <c r="AH307" s="70" t="s">
        <v>226</v>
      </c>
      <c r="AI307">
        <f>23+23+18</f>
        <v>64</v>
      </c>
      <c r="AJ307" s="70" t="s">
        <v>227</v>
      </c>
      <c r="AK307">
        <v>1</v>
      </c>
      <c r="AL307">
        <v>23</v>
      </c>
      <c r="AM307">
        <v>23</v>
      </c>
      <c r="AN307" s="64" t="s">
        <v>228</v>
      </c>
      <c r="AO307" s="64" t="s">
        <v>228</v>
      </c>
      <c r="AP307" s="64" t="s">
        <v>598</v>
      </c>
      <c r="AQ307" s="64" t="s">
        <v>1986</v>
      </c>
      <c r="BA307" s="75">
        <v>0.62361111111111112</v>
      </c>
      <c r="BB307" t="s">
        <v>448</v>
      </c>
      <c r="BC307" s="75">
        <v>0.6875</v>
      </c>
      <c r="BD307" s="75">
        <v>0.70833333333333337</v>
      </c>
      <c r="BF307">
        <v>2</v>
      </c>
      <c r="BG307">
        <v>2</v>
      </c>
      <c r="BH307">
        <v>2</v>
      </c>
      <c r="BI307">
        <v>2</v>
      </c>
      <c r="BJ307">
        <v>2</v>
      </c>
      <c r="BK307">
        <v>2</v>
      </c>
      <c r="BL307">
        <v>2</v>
      </c>
      <c r="BM307">
        <v>2</v>
      </c>
      <c r="BN307">
        <v>2</v>
      </c>
      <c r="BO307">
        <v>2</v>
      </c>
      <c r="BP307">
        <v>2</v>
      </c>
      <c r="BQ307">
        <v>2</v>
      </c>
      <c r="BR307">
        <v>2</v>
      </c>
      <c r="BS307">
        <v>2</v>
      </c>
      <c r="BT307">
        <v>2</v>
      </c>
      <c r="BV307" t="s">
        <v>448</v>
      </c>
      <c r="BW307" s="75">
        <v>0.70833333333333337</v>
      </c>
      <c r="BX307" s="75">
        <v>0.71527777777777779</v>
      </c>
      <c r="BZ307">
        <v>2</v>
      </c>
      <c r="CA307">
        <v>2</v>
      </c>
      <c r="CB307">
        <v>2</v>
      </c>
      <c r="CC307">
        <v>2</v>
      </c>
      <c r="CD307" t="s">
        <v>260</v>
      </c>
      <c r="CE307" t="s">
        <v>448</v>
      </c>
      <c r="CF307">
        <v>15</v>
      </c>
    </row>
    <row r="308" spans="1:84" x14ac:dyDescent="0.25">
      <c r="A308" s="30">
        <v>21</v>
      </c>
      <c r="B308" s="75">
        <v>0.58750000000000002</v>
      </c>
      <c r="D308" t="s">
        <v>211</v>
      </c>
      <c r="E308" s="64" t="s">
        <v>212</v>
      </c>
      <c r="F308" s="95">
        <v>43287</v>
      </c>
      <c r="G308" s="64" t="s">
        <v>1202</v>
      </c>
      <c r="H308" s="72" t="s">
        <v>233</v>
      </c>
      <c r="I308" s="72" t="s">
        <v>271</v>
      </c>
      <c r="J308" s="72"/>
      <c r="K308" s="72"/>
      <c r="L308" s="72"/>
      <c r="M308" s="72"/>
      <c r="N308" s="72"/>
      <c r="O308" s="72"/>
      <c r="P308" t="s">
        <v>2174</v>
      </c>
      <c r="Q308" s="63" t="s">
        <v>2175</v>
      </c>
      <c r="R308" s="63" t="s">
        <v>2176</v>
      </c>
      <c r="S308" s="63" t="s">
        <v>2177</v>
      </c>
      <c r="T308" s="88">
        <v>9975607528</v>
      </c>
      <c r="U308" s="42" t="s">
        <v>2178</v>
      </c>
      <c r="V308" s="70" t="s">
        <v>221</v>
      </c>
      <c r="W308" s="70" t="s">
        <v>221</v>
      </c>
      <c r="X308" s="70" t="s">
        <v>221</v>
      </c>
      <c r="Y308" s="70" t="s">
        <v>221</v>
      </c>
      <c r="Z308" s="70" t="s">
        <v>221</v>
      </c>
      <c r="AA308" s="70" t="s">
        <v>2179</v>
      </c>
      <c r="AB308">
        <v>9771303523</v>
      </c>
      <c r="AC308" s="70" t="s">
        <v>1001</v>
      </c>
      <c r="AD308" s="70" t="s">
        <v>1241</v>
      </c>
      <c r="AE308" s="70" t="s">
        <v>1789</v>
      </c>
      <c r="AF308" s="70" t="s">
        <v>1951</v>
      </c>
      <c r="AG308" s="70" t="s">
        <v>221</v>
      </c>
      <c r="AH308" s="70" t="s">
        <v>1951</v>
      </c>
      <c r="AI308">
        <v>7</v>
      </c>
      <c r="AJ308" s="70" t="s">
        <v>227</v>
      </c>
      <c r="AK308">
        <v>1</v>
      </c>
      <c r="AL308">
        <v>7</v>
      </c>
      <c r="AM308">
        <v>0</v>
      </c>
      <c r="AN308" s="64" t="s">
        <v>228</v>
      </c>
      <c r="AO308" s="64" t="s">
        <v>228</v>
      </c>
      <c r="AP308" s="64" t="s">
        <v>229</v>
      </c>
      <c r="AQ308" s="64" t="s">
        <v>229</v>
      </c>
      <c r="AS308" s="64" t="s">
        <v>2180</v>
      </c>
      <c r="AT308">
        <v>210433</v>
      </c>
      <c r="BA308" s="75">
        <v>0.64236111111111105</v>
      </c>
      <c r="BB308" t="s">
        <v>232</v>
      </c>
      <c r="BC308" s="75">
        <v>0.76458333333333339</v>
      </c>
      <c r="BD308" s="75">
        <v>0.76736111111111116</v>
      </c>
      <c r="BF308">
        <v>2</v>
      </c>
      <c r="BG308">
        <v>1</v>
      </c>
      <c r="BH308">
        <v>2</v>
      </c>
      <c r="BI308">
        <v>2</v>
      </c>
      <c r="BJ308">
        <v>2</v>
      </c>
      <c r="BK308">
        <v>1</v>
      </c>
      <c r="BL308">
        <v>1</v>
      </c>
      <c r="BM308">
        <v>2</v>
      </c>
      <c r="BN308">
        <v>2</v>
      </c>
      <c r="BO308">
        <v>2</v>
      </c>
      <c r="BP308">
        <v>1</v>
      </c>
      <c r="BQ308">
        <v>2</v>
      </c>
      <c r="BR308">
        <v>2</v>
      </c>
      <c r="BS308">
        <v>1</v>
      </c>
      <c r="BT308">
        <v>2</v>
      </c>
    </row>
    <row r="309" spans="1:84" x14ac:dyDescent="0.25">
      <c r="A309" s="30">
        <v>22</v>
      </c>
      <c r="B309" s="75">
        <v>0.59027777777777779</v>
      </c>
      <c r="D309" t="s">
        <v>211</v>
      </c>
      <c r="E309" s="64" t="s">
        <v>212</v>
      </c>
      <c r="F309" s="95">
        <v>43287</v>
      </c>
      <c r="G309" s="64" t="s">
        <v>1202</v>
      </c>
      <c r="H309" s="72" t="s">
        <v>233</v>
      </c>
      <c r="I309" s="72" t="s">
        <v>1713</v>
      </c>
      <c r="J309" s="72"/>
      <c r="K309" s="72"/>
      <c r="L309" s="72"/>
      <c r="M309" s="72"/>
      <c r="N309" s="72"/>
      <c r="O309" s="72"/>
      <c r="P309" t="s">
        <v>2181</v>
      </c>
      <c r="Q309" s="63" t="s">
        <v>2182</v>
      </c>
      <c r="R309" s="63" t="s">
        <v>2183</v>
      </c>
      <c r="S309" s="63" t="s">
        <v>1681</v>
      </c>
      <c r="T309" s="88">
        <v>9265214797</v>
      </c>
      <c r="U309" s="84" t="s">
        <v>2184</v>
      </c>
      <c r="V309" s="70" t="s">
        <v>221</v>
      </c>
      <c r="W309" s="70" t="s">
        <v>221</v>
      </c>
      <c r="X309" s="70" t="s">
        <v>221</v>
      </c>
      <c r="Y309" s="70" t="s">
        <v>221</v>
      </c>
      <c r="Z309" s="70" t="s">
        <v>221</v>
      </c>
      <c r="AA309" s="70" t="s">
        <v>2185</v>
      </c>
      <c r="AB309">
        <v>9554675254</v>
      </c>
      <c r="AC309" s="70" t="s">
        <v>1143</v>
      </c>
      <c r="AD309" s="70" t="s">
        <v>1219</v>
      </c>
      <c r="AE309" s="70" t="s">
        <v>2186</v>
      </c>
      <c r="AF309" s="70" t="s">
        <v>221</v>
      </c>
      <c r="AG309" s="70" t="s">
        <v>259</v>
      </c>
      <c r="AH309" s="70" t="s">
        <v>226</v>
      </c>
      <c r="AI309">
        <f>44+8+7</f>
        <v>59</v>
      </c>
      <c r="AJ309" s="70" t="s">
        <v>227</v>
      </c>
      <c r="AK309">
        <v>1</v>
      </c>
      <c r="AL309">
        <f>12+12+12+8</f>
        <v>44</v>
      </c>
      <c r="AM309">
        <v>8</v>
      </c>
      <c r="AN309" s="64" t="s">
        <v>228</v>
      </c>
      <c r="AO309" s="64" t="s">
        <v>228</v>
      </c>
      <c r="AP309" s="64" t="s">
        <v>229</v>
      </c>
      <c r="AQ309" s="64" t="s">
        <v>229</v>
      </c>
      <c r="AS309" s="64" t="s">
        <v>2180</v>
      </c>
      <c r="AT309">
        <v>210433</v>
      </c>
      <c r="BA309" s="75">
        <v>0.60555555555555551</v>
      </c>
      <c r="BB309" t="s">
        <v>492</v>
      </c>
      <c r="BC309" s="75">
        <v>0.83333333333333337</v>
      </c>
      <c r="BD309" s="75">
        <v>0.85416666666666663</v>
      </c>
      <c r="BF309">
        <v>2</v>
      </c>
      <c r="BG309">
        <v>2</v>
      </c>
      <c r="BH309">
        <v>2</v>
      </c>
      <c r="BI309">
        <v>2</v>
      </c>
      <c r="BJ309">
        <v>2</v>
      </c>
      <c r="BK309">
        <v>2</v>
      </c>
      <c r="BL309">
        <v>2</v>
      </c>
      <c r="BM309">
        <v>2</v>
      </c>
      <c r="BN309">
        <v>2</v>
      </c>
      <c r="BO309">
        <v>2</v>
      </c>
      <c r="BP309">
        <v>2</v>
      </c>
      <c r="BQ309">
        <v>2</v>
      </c>
      <c r="BR309">
        <v>2</v>
      </c>
      <c r="BS309">
        <v>2</v>
      </c>
      <c r="BT309">
        <v>2</v>
      </c>
    </row>
    <row r="310" spans="1:84" x14ac:dyDescent="0.25">
      <c r="A310" s="30">
        <v>4</v>
      </c>
      <c r="B310" s="75">
        <v>0.59583333333333333</v>
      </c>
      <c r="D310" t="s">
        <v>211</v>
      </c>
      <c r="E310" s="64" t="s">
        <v>212</v>
      </c>
      <c r="F310" s="95">
        <v>43287</v>
      </c>
      <c r="G310" s="64" t="s">
        <v>1202</v>
      </c>
      <c r="H310" s="72"/>
      <c r="I310" s="72" t="s">
        <v>832</v>
      </c>
      <c r="J310" s="72"/>
      <c r="K310" s="72"/>
      <c r="L310" s="72"/>
      <c r="M310" s="72"/>
      <c r="N310" s="72"/>
      <c r="O310" s="72"/>
      <c r="Q310" s="63" t="s">
        <v>575</v>
      </c>
      <c r="R310" s="63" t="s">
        <v>684</v>
      </c>
      <c r="S310" s="63" t="s">
        <v>2187</v>
      </c>
      <c r="T310" s="88">
        <v>90999872286</v>
      </c>
      <c r="U310" s="42" t="s">
        <v>2188</v>
      </c>
      <c r="V310" s="70" t="s">
        <v>221</v>
      </c>
      <c r="W310" s="70" t="s">
        <v>221</v>
      </c>
      <c r="X310" s="70" t="s">
        <v>221</v>
      </c>
      <c r="Y310" s="70" t="s">
        <v>221</v>
      </c>
      <c r="Z310" s="70" t="s">
        <v>221</v>
      </c>
      <c r="AA310" s="70" t="s">
        <v>2189</v>
      </c>
      <c r="AB310">
        <v>9485325156</v>
      </c>
      <c r="AC310" s="70" t="s">
        <v>1718</v>
      </c>
      <c r="AD310" s="70" t="s">
        <v>2190</v>
      </c>
      <c r="AN310" s="64" t="s">
        <v>228</v>
      </c>
      <c r="AO310" s="64" t="s">
        <v>228</v>
      </c>
      <c r="AP310" s="64" t="s">
        <v>1720</v>
      </c>
      <c r="AQ310" s="64" t="s">
        <v>1077</v>
      </c>
      <c r="BA310" s="75">
        <v>0.63958333333333328</v>
      </c>
    </row>
    <row r="311" spans="1:84" x14ac:dyDescent="0.25">
      <c r="A311" s="30">
        <v>24</v>
      </c>
      <c r="B311" s="75">
        <v>0.59722222222222221</v>
      </c>
      <c r="D311" t="s">
        <v>211</v>
      </c>
      <c r="E311" s="64" t="s">
        <v>212</v>
      </c>
      <c r="F311" s="95">
        <v>43287</v>
      </c>
      <c r="G311" s="64" t="s">
        <v>357</v>
      </c>
      <c r="H311" s="72" t="s">
        <v>358</v>
      </c>
      <c r="I311" s="72" t="s">
        <v>359</v>
      </c>
      <c r="J311" s="72" t="s">
        <v>599</v>
      </c>
      <c r="K311" s="72" t="s">
        <v>249</v>
      </c>
      <c r="L311" s="72" t="s">
        <v>250</v>
      </c>
      <c r="M311" s="72"/>
      <c r="N311" s="72"/>
      <c r="O311" s="72"/>
      <c r="Q311" s="63" t="s">
        <v>2191</v>
      </c>
      <c r="R311" s="63" t="s">
        <v>2192</v>
      </c>
      <c r="S311" s="63" t="s">
        <v>2193</v>
      </c>
      <c r="T311" s="88">
        <v>9774039562</v>
      </c>
      <c r="U311" s="42" t="s">
        <v>2194</v>
      </c>
      <c r="V311" s="70" t="s">
        <v>221</v>
      </c>
      <c r="W311" s="70" t="s">
        <v>221</v>
      </c>
      <c r="X311" s="70" t="s">
        <v>221</v>
      </c>
      <c r="Y311" s="70" t="s">
        <v>221</v>
      </c>
      <c r="Z311" s="70" t="s">
        <v>221</v>
      </c>
      <c r="AA311" s="70" t="s">
        <v>2195</v>
      </c>
      <c r="AB311">
        <v>9360858457</v>
      </c>
      <c r="AC311" s="70" t="s">
        <v>1001</v>
      </c>
      <c r="AD311" s="70" t="s">
        <v>1241</v>
      </c>
      <c r="AN311" s="64" t="s">
        <v>228</v>
      </c>
      <c r="AO311" s="64" t="s">
        <v>228</v>
      </c>
      <c r="AP311" s="64" t="s">
        <v>598</v>
      </c>
      <c r="AQ311" s="64" t="s">
        <v>1986</v>
      </c>
      <c r="BA311" s="75">
        <v>0.63680555555555551</v>
      </c>
    </row>
    <row r="312" spans="1:84" x14ac:dyDescent="0.25">
      <c r="A312" s="30">
        <v>25</v>
      </c>
      <c r="B312" s="75">
        <v>0.61388888888888882</v>
      </c>
      <c r="D312" t="s">
        <v>211</v>
      </c>
      <c r="E312" s="64" t="s">
        <v>212</v>
      </c>
      <c r="F312" s="95">
        <v>43287</v>
      </c>
      <c r="G312" s="64" t="s">
        <v>245</v>
      </c>
      <c r="H312" s="72" t="s">
        <v>246</v>
      </c>
      <c r="I312" s="72" t="s">
        <v>247</v>
      </c>
      <c r="J312" s="72" t="s">
        <v>1734</v>
      </c>
      <c r="K312" s="72" t="s">
        <v>536</v>
      </c>
      <c r="L312" s="72" t="s">
        <v>250</v>
      </c>
      <c r="M312" s="82">
        <v>43287</v>
      </c>
      <c r="N312" s="82">
        <v>43306</v>
      </c>
      <c r="O312" s="72" t="s">
        <v>232</v>
      </c>
      <c r="P312" t="s">
        <v>2196</v>
      </c>
      <c r="Q312" s="63" t="s">
        <v>2197</v>
      </c>
      <c r="R312" s="63" t="s">
        <v>2198</v>
      </c>
      <c r="S312" s="63" t="s">
        <v>2199</v>
      </c>
      <c r="T312" s="88">
        <v>9163111978</v>
      </c>
      <c r="U312" s="42" t="s">
        <v>2200</v>
      </c>
      <c r="V312" s="70" t="s">
        <v>221</v>
      </c>
      <c r="W312" s="70" t="s">
        <v>221</v>
      </c>
      <c r="X312" s="70" t="s">
        <v>221</v>
      </c>
      <c r="Y312" s="70" t="s">
        <v>221</v>
      </c>
      <c r="Z312" s="70" t="s">
        <v>221</v>
      </c>
      <c r="AA312" s="70" t="s">
        <v>2201</v>
      </c>
      <c r="AB312">
        <v>9079459354</v>
      </c>
      <c r="AC312" s="70" t="s">
        <v>1001</v>
      </c>
      <c r="AD312" s="70" t="s">
        <v>224</v>
      </c>
      <c r="AE312" s="70" t="s">
        <v>2202</v>
      </c>
      <c r="AF312" s="70" t="s">
        <v>1951</v>
      </c>
      <c r="AG312" s="70" t="s">
        <v>259</v>
      </c>
      <c r="AH312" s="70" t="s">
        <v>221</v>
      </c>
      <c r="AI312">
        <f>7+2+1+1+10+8</f>
        <v>29</v>
      </c>
      <c r="AJ312" s="70" t="s">
        <v>227</v>
      </c>
      <c r="AK312">
        <v>1</v>
      </c>
      <c r="AL312">
        <v>8</v>
      </c>
      <c r="AM312">
        <v>10</v>
      </c>
      <c r="AN312" s="64" t="s">
        <v>228</v>
      </c>
      <c r="AO312" s="64" t="s">
        <v>228</v>
      </c>
      <c r="AP312" s="64" t="s">
        <v>229</v>
      </c>
      <c r="AQ312" s="64" t="s">
        <v>229</v>
      </c>
      <c r="AS312" s="64" t="s">
        <v>2203</v>
      </c>
      <c r="AT312">
        <v>251108</v>
      </c>
      <c r="BA312" s="75">
        <v>0.65625</v>
      </c>
      <c r="BB312" t="s">
        <v>492</v>
      </c>
      <c r="BC312" s="75">
        <v>0.75</v>
      </c>
      <c r="BD312" s="75">
        <v>0.77083333333333337</v>
      </c>
      <c r="BF312">
        <v>2</v>
      </c>
      <c r="BG312">
        <v>2</v>
      </c>
      <c r="BH312">
        <v>2</v>
      </c>
      <c r="BI312">
        <v>2</v>
      </c>
      <c r="BJ312">
        <v>2</v>
      </c>
      <c r="BK312">
        <v>2</v>
      </c>
      <c r="BL312">
        <v>2</v>
      </c>
      <c r="BM312">
        <v>2</v>
      </c>
      <c r="BN312">
        <v>2</v>
      </c>
      <c r="BO312">
        <v>2</v>
      </c>
      <c r="BP312">
        <v>2</v>
      </c>
      <c r="BQ312">
        <v>2</v>
      </c>
      <c r="BR312">
        <v>2</v>
      </c>
      <c r="BS312">
        <v>2</v>
      </c>
      <c r="BT312">
        <v>2</v>
      </c>
      <c r="BV312" t="s">
        <v>492</v>
      </c>
      <c r="BW312" s="75">
        <v>0.77083333333333337</v>
      </c>
      <c r="BX312" s="75">
        <v>0.77777777777777779</v>
      </c>
      <c r="BZ312">
        <v>2</v>
      </c>
      <c r="CA312">
        <v>2</v>
      </c>
      <c r="CB312">
        <v>2</v>
      </c>
      <c r="CC312">
        <v>2</v>
      </c>
      <c r="CD312" t="s">
        <v>260</v>
      </c>
      <c r="CE312" t="s">
        <v>492</v>
      </c>
      <c r="CF312">
        <v>15</v>
      </c>
    </row>
    <row r="313" spans="1:84" x14ac:dyDescent="0.25">
      <c r="A313" s="30">
        <v>26</v>
      </c>
      <c r="B313" s="75">
        <v>0.60625000000000007</v>
      </c>
      <c r="D313" t="s">
        <v>211</v>
      </c>
      <c r="E313" s="64" t="s">
        <v>212</v>
      </c>
      <c r="F313" s="95">
        <v>43287</v>
      </c>
      <c r="G313" s="64" t="s">
        <v>213</v>
      </c>
      <c r="H313" s="72" t="s">
        <v>337</v>
      </c>
      <c r="I313" s="72" t="s">
        <v>783</v>
      </c>
      <c r="J313" s="72"/>
      <c r="K313" s="72"/>
      <c r="L313" s="72"/>
      <c r="M313" s="72"/>
      <c r="N313" s="72"/>
      <c r="O313" s="72"/>
      <c r="P313" t="s">
        <v>2204</v>
      </c>
      <c r="Q313" s="63" t="s">
        <v>1709</v>
      </c>
      <c r="R313" s="63" t="s">
        <v>2205</v>
      </c>
      <c r="S313" s="63" t="s">
        <v>2206</v>
      </c>
      <c r="T313" s="88">
        <v>9174496472</v>
      </c>
      <c r="U313" s="42" t="s">
        <v>2207</v>
      </c>
      <c r="V313" s="70" t="s">
        <v>221</v>
      </c>
      <c r="W313" s="70" t="s">
        <v>221</v>
      </c>
      <c r="X313" s="70" t="s">
        <v>221</v>
      </c>
      <c r="Y313" s="70" t="s">
        <v>221</v>
      </c>
      <c r="Z313" s="70" t="s">
        <v>221</v>
      </c>
      <c r="AA313" s="70" t="s">
        <v>2208</v>
      </c>
      <c r="AB313">
        <v>9121989740</v>
      </c>
      <c r="AC313" s="70" t="s">
        <v>1143</v>
      </c>
      <c r="AD313" s="92" t="s">
        <v>333</v>
      </c>
      <c r="AN313" s="64" t="s">
        <v>228</v>
      </c>
      <c r="AO313" s="64" t="s">
        <v>228</v>
      </c>
      <c r="AP313" s="64" t="s">
        <v>598</v>
      </c>
      <c r="AQ313" s="64" t="s">
        <v>1733</v>
      </c>
      <c r="BA313" s="75">
        <v>0.64722222222222225</v>
      </c>
    </row>
    <row r="314" spans="1:84" x14ac:dyDescent="0.25">
      <c r="A314" s="30">
        <v>27</v>
      </c>
      <c r="B314" s="75">
        <v>0.6069444444444444</v>
      </c>
      <c r="D314" t="s">
        <v>211</v>
      </c>
      <c r="E314" s="64" t="s">
        <v>212</v>
      </c>
      <c r="F314" s="95">
        <v>43287</v>
      </c>
      <c r="G314" s="64" t="s">
        <v>357</v>
      </c>
      <c r="H314" s="72" t="s">
        <v>337</v>
      </c>
      <c r="I314" s="72" t="s">
        <v>437</v>
      </c>
      <c r="J314" s="72" t="s">
        <v>599</v>
      </c>
      <c r="K314" s="72"/>
      <c r="L314" s="72"/>
      <c r="M314" s="72"/>
      <c r="N314" s="72"/>
      <c r="O314" s="72"/>
      <c r="P314" t="s">
        <v>2204</v>
      </c>
      <c r="Q314" s="63" t="s">
        <v>2209</v>
      </c>
      <c r="R314" s="63" t="s">
        <v>2210</v>
      </c>
      <c r="S314" s="63" t="s">
        <v>1690</v>
      </c>
      <c r="T314" s="88">
        <v>9058190649</v>
      </c>
      <c r="U314" s="84" t="s">
        <v>2211</v>
      </c>
      <c r="V314" s="70" t="s">
        <v>221</v>
      </c>
      <c r="W314" s="70" t="s">
        <v>221</v>
      </c>
      <c r="X314" s="70" t="s">
        <v>221</v>
      </c>
      <c r="Y314" s="70" t="s">
        <v>221</v>
      </c>
      <c r="Z314" s="70" t="s">
        <v>221</v>
      </c>
      <c r="AA314" s="70" t="s">
        <v>2212</v>
      </c>
      <c r="AB314">
        <v>9357553248</v>
      </c>
      <c r="AC314" s="70" t="s">
        <v>1877</v>
      </c>
      <c r="AD314" s="70" t="s">
        <v>224</v>
      </c>
      <c r="AN314" s="64" t="s">
        <v>228</v>
      </c>
      <c r="AO314" s="64" t="s">
        <v>228</v>
      </c>
      <c r="AP314" s="64" t="s">
        <v>281</v>
      </c>
      <c r="AQ314" s="64" t="s">
        <v>282</v>
      </c>
      <c r="BA314" s="75">
        <v>0.64722222222222225</v>
      </c>
    </row>
    <row r="315" spans="1:84" x14ac:dyDescent="0.25">
      <c r="A315" s="30">
        <v>28</v>
      </c>
      <c r="B315" s="75">
        <v>0.6333333333333333</v>
      </c>
      <c r="D315" t="s">
        <v>211</v>
      </c>
      <c r="E315" s="64" t="s">
        <v>212</v>
      </c>
      <c r="F315" s="95">
        <v>43287</v>
      </c>
      <c r="G315" s="64" t="s">
        <v>1202</v>
      </c>
      <c r="H315" s="72" t="s">
        <v>233</v>
      </c>
      <c r="I315" s="72" t="s">
        <v>271</v>
      </c>
      <c r="J315" s="72"/>
      <c r="K315" s="72"/>
      <c r="L315" s="72"/>
      <c r="M315" s="72"/>
      <c r="N315" s="72"/>
      <c r="O315" s="72"/>
      <c r="P315" t="s">
        <v>2213</v>
      </c>
      <c r="Q315" s="63" t="s">
        <v>2214</v>
      </c>
      <c r="R315" s="63" t="s">
        <v>2215</v>
      </c>
      <c r="S315" s="63" t="s">
        <v>2216</v>
      </c>
      <c r="T315" s="88">
        <v>9068751816</v>
      </c>
      <c r="U315" s="84" t="s">
        <v>2217</v>
      </c>
      <c r="V315" s="70" t="s">
        <v>221</v>
      </c>
      <c r="W315" s="70" t="s">
        <v>221</v>
      </c>
      <c r="X315" s="70" t="s">
        <v>221</v>
      </c>
      <c r="Y315" s="70" t="s">
        <v>221</v>
      </c>
      <c r="Z315" s="70" t="s">
        <v>221</v>
      </c>
      <c r="AA315" s="70" t="s">
        <v>2218</v>
      </c>
      <c r="AB315">
        <v>9500648712</v>
      </c>
      <c r="AC315" s="70" t="s">
        <v>1656</v>
      </c>
      <c r="AD315" s="92" t="s">
        <v>333</v>
      </c>
      <c r="AE315" s="70" t="s">
        <v>1196</v>
      </c>
      <c r="AF315" s="96" t="s">
        <v>2219</v>
      </c>
      <c r="AG315" s="96" t="s">
        <v>2219</v>
      </c>
      <c r="AH315" s="96" t="s">
        <v>1033</v>
      </c>
      <c r="AI315">
        <v>6</v>
      </c>
      <c r="AJ315" t="s">
        <v>227</v>
      </c>
      <c r="AK315">
        <v>1</v>
      </c>
      <c r="AL315">
        <v>6</v>
      </c>
      <c r="AM315">
        <v>0</v>
      </c>
      <c r="AN315" s="64" t="s">
        <v>228</v>
      </c>
      <c r="AO315" s="64" t="s">
        <v>228</v>
      </c>
      <c r="AP315" s="64" t="s">
        <v>281</v>
      </c>
      <c r="AQ315" s="64" t="s">
        <v>282</v>
      </c>
      <c r="BA315" s="75">
        <v>0.6743055555555556</v>
      </c>
      <c r="BB315" t="s">
        <v>1465</v>
      </c>
      <c r="BC315" s="75">
        <v>0.71666666666666667</v>
      </c>
      <c r="BD315" s="75" t="s">
        <v>2220</v>
      </c>
      <c r="BF315">
        <v>1</v>
      </c>
      <c r="BG315">
        <v>1</v>
      </c>
      <c r="BH315">
        <v>1</v>
      </c>
      <c r="BI315">
        <v>1</v>
      </c>
      <c r="BJ315">
        <v>1</v>
      </c>
      <c r="BK315">
        <v>1</v>
      </c>
      <c r="BL315">
        <v>1</v>
      </c>
      <c r="BM315">
        <v>1</v>
      </c>
      <c r="BN315">
        <v>1</v>
      </c>
      <c r="BO315">
        <v>1</v>
      </c>
      <c r="BP315">
        <v>1</v>
      </c>
      <c r="BQ315">
        <v>1</v>
      </c>
      <c r="BR315">
        <v>1</v>
      </c>
      <c r="BS315">
        <v>1</v>
      </c>
      <c r="BT315">
        <v>1</v>
      </c>
      <c r="BU315" s="75"/>
    </row>
    <row r="316" spans="1:84" x14ac:dyDescent="0.25">
      <c r="A316" s="30">
        <v>29</v>
      </c>
      <c r="B316" s="75">
        <v>0.64166666666666672</v>
      </c>
      <c r="D316" t="s">
        <v>211</v>
      </c>
      <c r="E316" s="64" t="s">
        <v>212</v>
      </c>
      <c r="F316" s="95">
        <v>43287</v>
      </c>
      <c r="G316" s="64" t="s">
        <v>245</v>
      </c>
      <c r="H316" s="72" t="s">
        <v>246</v>
      </c>
      <c r="I316" s="72" t="s">
        <v>247</v>
      </c>
      <c r="J316" s="72" t="s">
        <v>599</v>
      </c>
      <c r="K316" s="72"/>
      <c r="L316" s="72"/>
      <c r="M316" s="82">
        <v>43287</v>
      </c>
      <c r="N316" s="82">
        <v>43292</v>
      </c>
      <c r="O316" s="72" t="s">
        <v>232</v>
      </c>
      <c r="P316" t="s">
        <v>2221</v>
      </c>
      <c r="Q316" s="63" t="s">
        <v>2222</v>
      </c>
      <c r="R316" s="63" t="s">
        <v>2223</v>
      </c>
      <c r="S316" s="63" t="s">
        <v>2224</v>
      </c>
      <c r="T316" s="88">
        <v>9067484317</v>
      </c>
      <c r="U316" s="42" t="s">
        <v>2225</v>
      </c>
      <c r="V316" s="70" t="s">
        <v>221</v>
      </c>
      <c r="W316" s="70" t="s">
        <v>221</v>
      </c>
      <c r="X316" s="70" t="s">
        <v>221</v>
      </c>
      <c r="Y316" s="70" t="s">
        <v>221</v>
      </c>
      <c r="Z316" s="70" t="s">
        <v>221</v>
      </c>
      <c r="AA316" s="70" t="s">
        <v>2226</v>
      </c>
      <c r="AB316">
        <v>99561569010</v>
      </c>
      <c r="AC316" s="70" t="s">
        <v>1143</v>
      </c>
      <c r="AD316" s="92" t="s">
        <v>333</v>
      </c>
      <c r="AE316" s="70" t="s">
        <v>2227</v>
      </c>
      <c r="AF316" s="96" t="s">
        <v>259</v>
      </c>
      <c r="AG316" s="70" t="s">
        <v>226</v>
      </c>
      <c r="AH316" s="96" t="s">
        <v>221</v>
      </c>
      <c r="AI316">
        <v>24</v>
      </c>
      <c r="AJ316" t="s">
        <v>227</v>
      </c>
      <c r="AK316">
        <v>1</v>
      </c>
      <c r="AL316">
        <v>6</v>
      </c>
      <c r="AM316">
        <v>18</v>
      </c>
      <c r="AN316" s="64" t="s">
        <v>432</v>
      </c>
      <c r="AO316" s="64" t="s">
        <v>432</v>
      </c>
      <c r="AP316" s="64" t="s">
        <v>434</v>
      </c>
      <c r="AQ316" s="64" t="s">
        <v>435</v>
      </c>
      <c r="AR316" s="64" t="s">
        <v>1391</v>
      </c>
      <c r="BA316" s="75">
        <v>0.69097222222222221</v>
      </c>
      <c r="BB316" t="s">
        <v>755</v>
      </c>
      <c r="BC316" s="75">
        <v>0.61249999999999993</v>
      </c>
      <c r="BD316" s="75">
        <v>0.62222222222222223</v>
      </c>
      <c r="BF316">
        <v>2</v>
      </c>
      <c r="BG316">
        <v>2</v>
      </c>
      <c r="BH316">
        <v>2</v>
      </c>
      <c r="BI316">
        <v>2</v>
      </c>
      <c r="BJ316">
        <v>2</v>
      </c>
      <c r="BK316">
        <v>2</v>
      </c>
      <c r="BL316">
        <v>2</v>
      </c>
      <c r="BM316">
        <v>2</v>
      </c>
      <c r="BN316">
        <v>2</v>
      </c>
      <c r="BO316">
        <v>2</v>
      </c>
      <c r="BP316">
        <v>2</v>
      </c>
      <c r="BQ316">
        <v>2</v>
      </c>
      <c r="BR316">
        <v>2</v>
      </c>
      <c r="BS316">
        <v>2</v>
      </c>
      <c r="BT316">
        <v>2</v>
      </c>
      <c r="BV316" t="s">
        <v>2228</v>
      </c>
      <c r="BW316" s="75"/>
      <c r="BX316" s="75"/>
      <c r="BZ316">
        <v>2</v>
      </c>
      <c r="CA316">
        <v>2</v>
      </c>
      <c r="CB316">
        <v>2</v>
      </c>
      <c r="CC316">
        <v>2</v>
      </c>
      <c r="CD316" t="s">
        <v>260</v>
      </c>
      <c r="CE316" t="s">
        <v>2228</v>
      </c>
      <c r="CF316">
        <v>15</v>
      </c>
    </row>
    <row r="317" spans="1:84" x14ac:dyDescent="0.25">
      <c r="A317" s="30">
        <v>30</v>
      </c>
      <c r="B317" s="75">
        <v>0.64236111111111105</v>
      </c>
      <c r="D317" t="s">
        <v>211</v>
      </c>
      <c r="E317" s="64" t="s">
        <v>212</v>
      </c>
      <c r="F317" s="95">
        <v>43287</v>
      </c>
      <c r="G317" s="64" t="s">
        <v>245</v>
      </c>
      <c r="H317" s="72" t="s">
        <v>246</v>
      </c>
      <c r="I317" s="72" t="s">
        <v>247</v>
      </c>
      <c r="J317" s="72" t="s">
        <v>599</v>
      </c>
      <c r="K317" s="72"/>
      <c r="L317" s="72"/>
      <c r="M317" s="82">
        <v>43287</v>
      </c>
      <c r="N317" s="82">
        <v>43292</v>
      </c>
      <c r="O317" s="72" t="s">
        <v>232</v>
      </c>
      <c r="P317" t="s">
        <v>2229</v>
      </c>
      <c r="Q317" s="63" t="s">
        <v>909</v>
      </c>
      <c r="R317" s="63" t="s">
        <v>2230</v>
      </c>
      <c r="S317" s="63" t="s">
        <v>406</v>
      </c>
      <c r="T317" s="88">
        <v>9067484317</v>
      </c>
      <c r="U317" s="42" t="s">
        <v>2231</v>
      </c>
      <c r="V317" s="70" t="s">
        <v>221</v>
      </c>
      <c r="W317" s="70" t="s">
        <v>221</v>
      </c>
      <c r="X317" s="70" t="s">
        <v>221</v>
      </c>
      <c r="Y317" s="70" t="s">
        <v>221</v>
      </c>
      <c r="Z317" s="70" t="s">
        <v>221</v>
      </c>
      <c r="AA317" s="70" t="s">
        <v>2232</v>
      </c>
      <c r="AB317">
        <v>9067484317</v>
      </c>
      <c r="AC317" s="70" t="s">
        <v>1143</v>
      </c>
      <c r="AD317" s="70" t="s">
        <v>641</v>
      </c>
      <c r="AE317" s="70" t="s">
        <v>741</v>
      </c>
      <c r="AF317" s="70" t="s">
        <v>226</v>
      </c>
      <c r="AG317" s="70" t="s">
        <v>226</v>
      </c>
      <c r="AH317" s="70" t="s">
        <v>226</v>
      </c>
      <c r="AI317">
        <v>46</v>
      </c>
      <c r="AJ317" s="70" t="s">
        <v>227</v>
      </c>
      <c r="AK317">
        <v>1</v>
      </c>
      <c r="AL317">
        <v>10</v>
      </c>
      <c r="AM317">
        <v>36</v>
      </c>
      <c r="AN317" s="64" t="s">
        <v>432</v>
      </c>
      <c r="AO317" s="64" t="s">
        <v>432</v>
      </c>
      <c r="AP317" s="64" t="s">
        <v>434</v>
      </c>
      <c r="AQ317" s="64" t="s">
        <v>435</v>
      </c>
      <c r="AR317" s="64" t="s">
        <v>1391</v>
      </c>
      <c r="BA317" s="75">
        <v>0.68055555555555547</v>
      </c>
      <c r="BB317" t="s">
        <v>755</v>
      </c>
      <c r="BC317" s="75">
        <v>0.62291666666666667</v>
      </c>
      <c r="BD317" s="75">
        <v>0.6333333333333333</v>
      </c>
      <c r="BF317">
        <v>2</v>
      </c>
      <c r="BG317">
        <v>2</v>
      </c>
      <c r="BH317">
        <v>2</v>
      </c>
      <c r="BI317">
        <v>2</v>
      </c>
      <c r="BJ317">
        <v>2</v>
      </c>
      <c r="BK317">
        <v>2</v>
      </c>
      <c r="BL317">
        <v>2</v>
      </c>
      <c r="BM317">
        <v>2</v>
      </c>
      <c r="BN317">
        <v>2</v>
      </c>
      <c r="BO317">
        <v>2</v>
      </c>
      <c r="BP317">
        <v>2</v>
      </c>
      <c r="BQ317">
        <v>2</v>
      </c>
      <c r="BR317">
        <v>2</v>
      </c>
      <c r="BS317">
        <v>2</v>
      </c>
      <c r="BT317">
        <v>2</v>
      </c>
      <c r="BV317" t="s">
        <v>2228</v>
      </c>
      <c r="BZ317">
        <v>2</v>
      </c>
      <c r="CA317">
        <v>2</v>
      </c>
      <c r="CB317">
        <v>2</v>
      </c>
      <c r="CC317">
        <v>2</v>
      </c>
      <c r="CD317" t="s">
        <v>260</v>
      </c>
      <c r="CE317" t="s">
        <v>2228</v>
      </c>
      <c r="CF317">
        <v>15</v>
      </c>
    </row>
    <row r="318" spans="1:84" x14ac:dyDescent="0.25">
      <c r="A318" s="30">
        <v>31</v>
      </c>
      <c r="B318" s="75">
        <v>0.65416666666666667</v>
      </c>
      <c r="D318" t="s">
        <v>211</v>
      </c>
      <c r="E318" s="64" t="s">
        <v>212</v>
      </c>
      <c r="F318" s="95">
        <v>43287</v>
      </c>
      <c r="G318" s="64" t="s">
        <v>357</v>
      </c>
      <c r="H318" s="72" t="s">
        <v>358</v>
      </c>
      <c r="I318" s="72" t="s">
        <v>1283</v>
      </c>
      <c r="J318" s="72" t="s">
        <v>599</v>
      </c>
      <c r="K318" s="72" t="s">
        <v>554</v>
      </c>
      <c r="L318" s="72" t="s">
        <v>250</v>
      </c>
      <c r="M318" s="72"/>
      <c r="N318" s="72"/>
      <c r="O318" s="72"/>
      <c r="P318" t="s">
        <v>2233</v>
      </c>
      <c r="Q318" s="63" t="s">
        <v>2234</v>
      </c>
      <c r="R318" s="63" t="s">
        <v>2235</v>
      </c>
      <c r="S318" s="63" t="s">
        <v>636</v>
      </c>
      <c r="T318" s="88">
        <v>9122267454</v>
      </c>
      <c r="U318" s="42" t="s">
        <v>2236</v>
      </c>
      <c r="V318" s="70" t="s">
        <v>221</v>
      </c>
      <c r="W318" s="70" t="s">
        <v>221</v>
      </c>
      <c r="X318" s="70" t="s">
        <v>221</v>
      </c>
      <c r="Y318" s="70" t="s">
        <v>221</v>
      </c>
      <c r="Z318" s="70" t="s">
        <v>221</v>
      </c>
      <c r="AA318" s="70" t="s">
        <v>2237</v>
      </c>
      <c r="AB318">
        <v>9122267454</v>
      </c>
      <c r="AC318" s="70" t="s">
        <v>1143</v>
      </c>
      <c r="AD318" s="70" t="s">
        <v>1219</v>
      </c>
      <c r="AE318" s="70" t="s">
        <v>2238</v>
      </c>
      <c r="AF318" s="70" t="s">
        <v>259</v>
      </c>
      <c r="AG318" s="70" t="s">
        <v>221</v>
      </c>
      <c r="AH318" s="70" t="s">
        <v>226</v>
      </c>
      <c r="AI318">
        <f>60+5+37+21+13+2</f>
        <v>138</v>
      </c>
      <c r="AJ318" s="70" t="s">
        <v>227</v>
      </c>
      <c r="AK318">
        <v>2</v>
      </c>
      <c r="AL318">
        <v>2</v>
      </c>
      <c r="AM318">
        <v>13</v>
      </c>
      <c r="AN318" s="64" t="s">
        <v>228</v>
      </c>
      <c r="AO318" s="64" t="s">
        <v>228</v>
      </c>
      <c r="AP318" s="64" t="s">
        <v>229</v>
      </c>
      <c r="AQ318" s="64" t="s">
        <v>229</v>
      </c>
      <c r="AS318" s="64" t="s">
        <v>2239</v>
      </c>
      <c r="AT318">
        <v>250953</v>
      </c>
      <c r="BA318" s="75">
        <v>0.73819444444444438</v>
      </c>
      <c r="BB318" t="s">
        <v>492</v>
      </c>
      <c r="BC318" s="75">
        <v>0.8125</v>
      </c>
      <c r="BD318" s="75">
        <v>0.84722222222222221</v>
      </c>
      <c r="BF318">
        <v>2</v>
      </c>
      <c r="BG318">
        <v>2</v>
      </c>
      <c r="BH318">
        <v>2</v>
      </c>
      <c r="BI318">
        <v>2</v>
      </c>
      <c r="BJ318">
        <v>2</v>
      </c>
      <c r="BK318">
        <v>2</v>
      </c>
      <c r="BL318">
        <v>2</v>
      </c>
      <c r="BM318">
        <v>2</v>
      </c>
      <c r="BN318">
        <v>2</v>
      </c>
      <c r="BO318">
        <v>2</v>
      </c>
      <c r="BP318">
        <v>2</v>
      </c>
      <c r="BQ318">
        <v>2</v>
      </c>
      <c r="BR318">
        <v>2</v>
      </c>
      <c r="BS318">
        <v>2</v>
      </c>
      <c r="BT318">
        <v>2</v>
      </c>
      <c r="BV318" t="s">
        <v>2240</v>
      </c>
      <c r="BW318" s="75">
        <v>0.84722222222222221</v>
      </c>
      <c r="BX318" s="75">
        <v>0.85416666666666663</v>
      </c>
      <c r="BZ318">
        <v>2</v>
      </c>
      <c r="CA318">
        <v>2</v>
      </c>
      <c r="CB318">
        <v>2</v>
      </c>
      <c r="CC318">
        <v>2</v>
      </c>
      <c r="CD318" t="s">
        <v>260</v>
      </c>
      <c r="CE318" t="s">
        <v>492</v>
      </c>
      <c r="CF318">
        <v>15</v>
      </c>
    </row>
    <row r="319" spans="1:84" x14ac:dyDescent="0.25">
      <c r="A319" s="30">
        <v>32</v>
      </c>
      <c r="B319" s="75">
        <v>0.66249999999999998</v>
      </c>
      <c r="D319" t="s">
        <v>211</v>
      </c>
      <c r="E319" s="64" t="s">
        <v>212</v>
      </c>
      <c r="F319" s="95">
        <v>43287</v>
      </c>
      <c r="G319" s="64" t="s">
        <v>1202</v>
      </c>
      <c r="H319" s="72" t="s">
        <v>233</v>
      </c>
      <c r="I319" s="72" t="s">
        <v>905</v>
      </c>
      <c r="J319" s="72"/>
      <c r="K319" s="72"/>
      <c r="L319" s="72"/>
      <c r="M319" s="72"/>
      <c r="N319" s="72"/>
      <c r="O319" s="72"/>
      <c r="P319" t="s">
        <v>2241</v>
      </c>
      <c r="Q319" s="63" t="s">
        <v>2242</v>
      </c>
      <c r="R319" s="63" t="s">
        <v>931</v>
      </c>
      <c r="S319" s="63" t="s">
        <v>2243</v>
      </c>
      <c r="T319" s="88">
        <v>9168511245</v>
      </c>
      <c r="U319" s="42" t="s">
        <v>2244</v>
      </c>
      <c r="V319" s="70" t="s">
        <v>221</v>
      </c>
      <c r="W319" s="70" t="s">
        <v>221</v>
      </c>
      <c r="X319" s="70" t="s">
        <v>221</v>
      </c>
      <c r="Y319" s="70" t="s">
        <v>221</v>
      </c>
      <c r="Z319" s="70" t="s">
        <v>221</v>
      </c>
      <c r="AA319" s="70" t="s">
        <v>2245</v>
      </c>
      <c r="AB319">
        <v>916851245</v>
      </c>
      <c r="AC319" s="70" t="s">
        <v>1001</v>
      </c>
      <c r="AD319" s="70" t="s">
        <v>1219</v>
      </c>
      <c r="AE319" s="70" t="s">
        <v>2246</v>
      </c>
      <c r="AF319" s="70" t="s">
        <v>1033</v>
      </c>
      <c r="AG319" s="70" t="s">
        <v>1033</v>
      </c>
      <c r="AH319" s="70" t="s">
        <v>1033</v>
      </c>
      <c r="AI319">
        <f>6+4</f>
        <v>10</v>
      </c>
      <c r="AJ319" s="70" t="s">
        <v>227</v>
      </c>
      <c r="AK319">
        <v>1</v>
      </c>
      <c r="AL319">
        <v>6</v>
      </c>
      <c r="AM319">
        <v>4</v>
      </c>
      <c r="AN319" s="64" t="s">
        <v>432</v>
      </c>
      <c r="AO319" s="64" t="s">
        <v>432</v>
      </c>
      <c r="AP319" s="64" t="s">
        <v>434</v>
      </c>
      <c r="AQ319" s="64" t="s">
        <v>435</v>
      </c>
      <c r="AR319" s="64" t="s">
        <v>1391</v>
      </c>
      <c r="BA319" s="75">
        <v>0.70624999999999993</v>
      </c>
      <c r="BB319" t="s">
        <v>244</v>
      </c>
      <c r="BC319" s="75">
        <v>0.76736111111111116</v>
      </c>
      <c r="BD319" s="75">
        <v>0.77777777777777779</v>
      </c>
      <c r="BF319">
        <v>1</v>
      </c>
      <c r="BG319">
        <v>1</v>
      </c>
      <c r="BH319">
        <v>1</v>
      </c>
      <c r="BI319">
        <v>1</v>
      </c>
      <c r="BJ319">
        <v>2</v>
      </c>
      <c r="BK319">
        <v>2</v>
      </c>
      <c r="BL319">
        <v>2</v>
      </c>
      <c r="BM319">
        <v>2</v>
      </c>
      <c r="BN319">
        <v>1</v>
      </c>
      <c r="BO319">
        <v>2</v>
      </c>
      <c r="BP319">
        <v>1</v>
      </c>
      <c r="BQ319">
        <v>1</v>
      </c>
      <c r="BR319">
        <v>2</v>
      </c>
      <c r="BS319">
        <v>2</v>
      </c>
      <c r="BT319">
        <v>2</v>
      </c>
    </row>
    <row r="320" spans="1:84" x14ac:dyDescent="0.25">
      <c r="A320" s="30">
        <v>33</v>
      </c>
      <c r="B320" s="75">
        <v>0.71527777777777779</v>
      </c>
      <c r="D320" t="s">
        <v>211</v>
      </c>
      <c r="E320" s="64" t="s">
        <v>212</v>
      </c>
      <c r="F320" s="95">
        <v>43287</v>
      </c>
      <c r="G320" s="64" t="s">
        <v>245</v>
      </c>
      <c r="H320" s="72" t="s">
        <v>246</v>
      </c>
      <c r="I320" s="72" t="s">
        <v>247</v>
      </c>
      <c r="J320" s="72" t="s">
        <v>461</v>
      </c>
      <c r="K320" s="72" t="s">
        <v>536</v>
      </c>
      <c r="L320" s="72" t="s">
        <v>250</v>
      </c>
      <c r="M320" s="82">
        <v>43287</v>
      </c>
      <c r="N320" s="82">
        <v>43306</v>
      </c>
      <c r="O320" s="72" t="s">
        <v>232</v>
      </c>
      <c r="P320" t="s">
        <v>2247</v>
      </c>
      <c r="Q320" s="63" t="s">
        <v>2248</v>
      </c>
      <c r="R320" s="63" t="s">
        <v>2249</v>
      </c>
      <c r="S320" s="63" t="s">
        <v>2250</v>
      </c>
      <c r="T320" s="88">
        <v>9757857235</v>
      </c>
      <c r="U320" s="84" t="s">
        <v>2251</v>
      </c>
      <c r="V320" s="70" t="s">
        <v>221</v>
      </c>
      <c r="W320" s="70" t="s">
        <v>221</v>
      </c>
      <c r="X320" s="70" t="s">
        <v>221</v>
      </c>
      <c r="Y320" s="70" t="s">
        <v>221</v>
      </c>
      <c r="Z320" s="70" t="s">
        <v>221</v>
      </c>
      <c r="AA320" s="70" t="s">
        <v>2252</v>
      </c>
      <c r="AB320">
        <v>9067338140</v>
      </c>
      <c r="AC320" s="70" t="s">
        <v>1143</v>
      </c>
      <c r="AD320" s="70" t="s">
        <v>2190</v>
      </c>
      <c r="AE320" s="70" t="s">
        <v>424</v>
      </c>
      <c r="AF320" s="70" t="s">
        <v>226</v>
      </c>
      <c r="AG320" s="70" t="s">
        <v>226</v>
      </c>
      <c r="AH320" s="70" t="s">
        <v>226</v>
      </c>
      <c r="AI320">
        <f>12+12+12+1</f>
        <v>37</v>
      </c>
      <c r="AJ320" s="70" t="s">
        <v>227</v>
      </c>
      <c r="AK320">
        <v>1</v>
      </c>
      <c r="AL320">
        <v>37</v>
      </c>
      <c r="AM320">
        <v>0</v>
      </c>
      <c r="AN320" s="64" t="s">
        <v>228</v>
      </c>
      <c r="AO320" s="64" t="s">
        <v>228</v>
      </c>
      <c r="AP320" s="64" t="s">
        <v>229</v>
      </c>
      <c r="AQ320" s="64" t="s">
        <v>229</v>
      </c>
      <c r="AS320" s="64" t="s">
        <v>2253</v>
      </c>
      <c r="AT320">
        <v>250510</v>
      </c>
      <c r="BA320" s="75">
        <v>0.75069444444444444</v>
      </c>
      <c r="BB320" t="s">
        <v>244</v>
      </c>
      <c r="BC320" s="75">
        <v>0.82777777777777783</v>
      </c>
      <c r="BD320" s="75">
        <v>0.84166666666666667</v>
      </c>
      <c r="BF320">
        <v>2</v>
      </c>
      <c r="BG320">
        <v>2</v>
      </c>
      <c r="BH320">
        <v>2</v>
      </c>
      <c r="BI320">
        <v>2</v>
      </c>
      <c r="BJ320">
        <v>2</v>
      </c>
      <c r="BK320">
        <v>2</v>
      </c>
      <c r="BL320">
        <v>2</v>
      </c>
      <c r="BM320">
        <v>2</v>
      </c>
      <c r="BN320">
        <v>2</v>
      </c>
      <c r="BO320">
        <v>2</v>
      </c>
      <c r="BP320">
        <v>2</v>
      </c>
      <c r="BQ320">
        <v>2</v>
      </c>
      <c r="BR320">
        <v>2</v>
      </c>
      <c r="BS320">
        <v>2</v>
      </c>
      <c r="BT320">
        <v>2</v>
      </c>
      <c r="BV320" t="s">
        <v>244</v>
      </c>
      <c r="BW320" s="75">
        <v>0.84166666666666667</v>
      </c>
      <c r="BX320" s="75">
        <v>0.85277777777777775</v>
      </c>
      <c r="BZ320">
        <v>2</v>
      </c>
      <c r="CA320">
        <v>2</v>
      </c>
      <c r="CB320">
        <v>2</v>
      </c>
      <c r="CC320">
        <v>2</v>
      </c>
      <c r="CD320" t="s">
        <v>260</v>
      </c>
      <c r="CE320" t="s">
        <v>244</v>
      </c>
      <c r="CF320">
        <v>15</v>
      </c>
    </row>
    <row r="321" spans="1:84" x14ac:dyDescent="0.25">
      <c r="A321" s="30">
        <v>34</v>
      </c>
      <c r="B321" s="75">
        <v>0.71875</v>
      </c>
      <c r="D321" t="s">
        <v>211</v>
      </c>
      <c r="E321" s="64" t="s">
        <v>212</v>
      </c>
      <c r="F321" s="95">
        <v>43287</v>
      </c>
      <c r="G321" s="64" t="s">
        <v>245</v>
      </c>
      <c r="H321" s="72" t="s">
        <v>246</v>
      </c>
      <c r="I321" s="72" t="s">
        <v>247</v>
      </c>
      <c r="J321" s="72" t="s">
        <v>599</v>
      </c>
      <c r="K321" s="72" t="s">
        <v>339</v>
      </c>
      <c r="L321" s="72" t="s">
        <v>250</v>
      </c>
      <c r="M321" s="82">
        <v>43287</v>
      </c>
      <c r="N321" s="82">
        <v>43292</v>
      </c>
      <c r="O321" s="72" t="s">
        <v>232</v>
      </c>
      <c r="P321" t="s">
        <v>2254</v>
      </c>
      <c r="Q321" s="63" t="s">
        <v>2255</v>
      </c>
      <c r="R321" s="63" t="s">
        <v>2256</v>
      </c>
      <c r="S321" s="63" t="s">
        <v>2257</v>
      </c>
      <c r="T321" s="88">
        <v>9560611124</v>
      </c>
      <c r="U321" s="42" t="s">
        <v>2258</v>
      </c>
      <c r="V321" s="70" t="s">
        <v>221</v>
      </c>
      <c r="W321" s="70" t="s">
        <v>221</v>
      </c>
      <c r="X321" s="70" t="s">
        <v>221</v>
      </c>
      <c r="Y321" s="70" t="s">
        <v>221</v>
      </c>
      <c r="Z321" s="70" t="s">
        <v>221</v>
      </c>
      <c r="AA321" s="70" t="s">
        <v>2259</v>
      </c>
      <c r="AB321">
        <v>9274799273</v>
      </c>
      <c r="AC321" s="70" t="s">
        <v>1877</v>
      </c>
      <c r="AD321" s="70" t="s">
        <v>1241</v>
      </c>
      <c r="AN321" s="64" t="s">
        <v>228</v>
      </c>
      <c r="AO321" s="64" t="s">
        <v>228</v>
      </c>
      <c r="AP321" s="64" t="s">
        <v>229</v>
      </c>
      <c r="AQ321" s="64" t="s">
        <v>229</v>
      </c>
      <c r="AS321" s="64" t="s">
        <v>2253</v>
      </c>
      <c r="AT321">
        <v>250510</v>
      </c>
      <c r="BA321" s="75">
        <v>0.75069444444444444</v>
      </c>
    </row>
    <row r="322" spans="1:84" x14ac:dyDescent="0.25">
      <c r="A322" s="30">
        <v>35</v>
      </c>
      <c r="B322" s="75">
        <v>0.76250000000000007</v>
      </c>
      <c r="D322" t="s">
        <v>211</v>
      </c>
      <c r="E322" s="64" t="s">
        <v>212</v>
      </c>
      <c r="F322" s="95">
        <v>43287</v>
      </c>
      <c r="G322" s="64" t="s">
        <v>387</v>
      </c>
      <c r="H322" s="72"/>
      <c r="I322" s="72" t="s">
        <v>426</v>
      </c>
      <c r="J322" s="72"/>
      <c r="K322" s="72"/>
      <c r="L322" s="72"/>
      <c r="M322" s="72"/>
      <c r="N322" s="72"/>
      <c r="O322" s="72"/>
      <c r="Q322" s="63" t="s">
        <v>2260</v>
      </c>
      <c r="R322" s="63" t="s">
        <v>2261</v>
      </c>
      <c r="S322" s="63" t="s">
        <v>2262</v>
      </c>
      <c r="T322" s="88">
        <v>9173667454</v>
      </c>
      <c r="U322" s="42" t="s">
        <v>2263</v>
      </c>
      <c r="V322" s="70" t="s">
        <v>221</v>
      </c>
      <c r="W322" s="70" t="s">
        <v>221</v>
      </c>
      <c r="X322" s="70" t="s">
        <v>221</v>
      </c>
      <c r="Y322" s="70" t="s">
        <v>221</v>
      </c>
      <c r="Z322" s="70" t="s">
        <v>221</v>
      </c>
      <c r="AA322" s="70" t="s">
        <v>2264</v>
      </c>
      <c r="AB322">
        <v>9174023638</v>
      </c>
      <c r="AC322" s="70" t="s">
        <v>1143</v>
      </c>
      <c r="AD322" s="70" t="s">
        <v>224</v>
      </c>
      <c r="AN322" s="64" t="s">
        <v>432</v>
      </c>
      <c r="AO322" s="64" t="s">
        <v>432</v>
      </c>
      <c r="AP322" s="64" t="s">
        <v>434</v>
      </c>
      <c r="AQ322" s="64" t="s">
        <v>435</v>
      </c>
      <c r="AR322" s="64" t="s">
        <v>544</v>
      </c>
      <c r="BB322" t="s">
        <v>659</v>
      </c>
    </row>
    <row r="323" spans="1:84" x14ac:dyDescent="0.25">
      <c r="A323" s="30">
        <v>36</v>
      </c>
      <c r="B323" s="75">
        <v>0.7680555555555556</v>
      </c>
      <c r="D323" t="s">
        <v>211</v>
      </c>
      <c r="E323" s="64" t="s">
        <v>212</v>
      </c>
      <c r="F323" s="95">
        <v>43287</v>
      </c>
      <c r="G323" s="64" t="s">
        <v>245</v>
      </c>
      <c r="H323" s="72" t="s">
        <v>246</v>
      </c>
      <c r="I323" s="72" t="s">
        <v>247</v>
      </c>
      <c r="J323" s="72" t="s">
        <v>599</v>
      </c>
      <c r="K323" s="72" t="s">
        <v>339</v>
      </c>
      <c r="L323" s="72" t="s">
        <v>250</v>
      </c>
      <c r="M323" s="82">
        <v>43287</v>
      </c>
      <c r="N323" s="82">
        <v>43292</v>
      </c>
      <c r="O323" s="72" t="s">
        <v>2265</v>
      </c>
      <c r="P323" t="s">
        <v>2266</v>
      </c>
      <c r="Q323" s="63" t="s">
        <v>2267</v>
      </c>
      <c r="R323" s="63" t="s">
        <v>2268</v>
      </c>
      <c r="S323" s="63" t="s">
        <v>2269</v>
      </c>
      <c r="T323" s="88">
        <v>9164623445</v>
      </c>
      <c r="U323" s="42" t="s">
        <v>2270</v>
      </c>
      <c r="V323" s="70" t="s">
        <v>221</v>
      </c>
      <c r="W323" s="70" t="s">
        <v>221</v>
      </c>
      <c r="X323" s="70" t="s">
        <v>221</v>
      </c>
      <c r="Y323" s="70" t="s">
        <v>221</v>
      </c>
      <c r="Z323" s="70" t="s">
        <v>221</v>
      </c>
      <c r="AA323" s="70" t="s">
        <v>2271</v>
      </c>
      <c r="AB323">
        <v>9065422509</v>
      </c>
      <c r="AC323" s="70" t="s">
        <v>1001</v>
      </c>
      <c r="AD323" s="70" t="s">
        <v>1219</v>
      </c>
      <c r="AE323" s="70" t="s">
        <v>2272</v>
      </c>
      <c r="AF323" s="70" t="s">
        <v>259</v>
      </c>
      <c r="AG323" s="70" t="s">
        <v>221</v>
      </c>
      <c r="AH323" s="70" t="s">
        <v>221</v>
      </c>
      <c r="AI323">
        <f>10+4</f>
        <v>14</v>
      </c>
      <c r="AJ323" s="70" t="s">
        <v>227</v>
      </c>
      <c r="AK323">
        <v>1</v>
      </c>
      <c r="AL323">
        <v>4</v>
      </c>
      <c r="AM323">
        <v>14</v>
      </c>
      <c r="AN323" s="64" t="s">
        <v>432</v>
      </c>
      <c r="AO323" s="64" t="s">
        <v>432</v>
      </c>
      <c r="AP323" s="64" t="s">
        <v>434</v>
      </c>
      <c r="AQ323" s="64" t="s">
        <v>435</v>
      </c>
      <c r="AR323" s="64" t="s">
        <v>544</v>
      </c>
      <c r="BA323" s="75">
        <v>0.8125</v>
      </c>
      <c r="BB323" t="s">
        <v>659</v>
      </c>
      <c r="BC323" s="75">
        <v>0.72916666666666663</v>
      </c>
      <c r="BD323" s="75">
        <v>0.73958333333333337</v>
      </c>
      <c r="BF323">
        <v>2</v>
      </c>
      <c r="BG323">
        <v>2</v>
      </c>
      <c r="BH323">
        <v>2</v>
      </c>
      <c r="BI323">
        <v>2</v>
      </c>
      <c r="BJ323">
        <v>2</v>
      </c>
      <c r="BK323">
        <v>2</v>
      </c>
      <c r="BL323">
        <v>2</v>
      </c>
      <c r="BM323">
        <v>2</v>
      </c>
      <c r="BN323">
        <v>2</v>
      </c>
      <c r="BO323">
        <v>2</v>
      </c>
      <c r="BP323">
        <v>2</v>
      </c>
      <c r="BQ323">
        <v>2</v>
      </c>
      <c r="BR323">
        <v>2</v>
      </c>
      <c r="BS323">
        <v>2</v>
      </c>
      <c r="BT323">
        <v>2</v>
      </c>
      <c r="BV323" t="s">
        <v>492</v>
      </c>
      <c r="BW323" s="75">
        <v>0.85416666666666663</v>
      </c>
      <c r="BX323" s="75">
        <v>0.875</v>
      </c>
      <c r="BZ323">
        <v>2</v>
      </c>
      <c r="CA323">
        <v>2</v>
      </c>
      <c r="CB323">
        <v>2</v>
      </c>
      <c r="CC323">
        <v>2</v>
      </c>
      <c r="CD323" t="s">
        <v>2273</v>
      </c>
      <c r="CE323" t="s">
        <v>492</v>
      </c>
      <c r="CF323">
        <v>15</v>
      </c>
    </row>
    <row r="324" spans="1:84" x14ac:dyDescent="0.25">
      <c r="A324" s="30">
        <v>37</v>
      </c>
      <c r="B324" s="75">
        <v>0.78333333333333333</v>
      </c>
      <c r="D324" t="s">
        <v>211</v>
      </c>
      <c r="E324" s="64" t="s">
        <v>212</v>
      </c>
      <c r="F324" s="95">
        <v>43287</v>
      </c>
      <c r="G324" s="64" t="s">
        <v>357</v>
      </c>
      <c r="H324" s="72" t="s">
        <v>358</v>
      </c>
      <c r="I324" s="72" t="s">
        <v>1283</v>
      </c>
      <c r="J324" s="72" t="s">
        <v>599</v>
      </c>
      <c r="K324" s="72" t="s">
        <v>554</v>
      </c>
      <c r="L324" s="72" t="s">
        <v>250</v>
      </c>
      <c r="M324" s="72"/>
      <c r="N324" s="72"/>
      <c r="O324" s="72"/>
      <c r="P324" t="s">
        <v>2274</v>
      </c>
      <c r="Q324" s="63" t="s">
        <v>2275</v>
      </c>
      <c r="R324" s="63" t="s">
        <v>1993</v>
      </c>
      <c r="S324" s="63" t="s">
        <v>2276</v>
      </c>
      <c r="T324" s="88">
        <v>9508779096</v>
      </c>
      <c r="U324" s="42" t="s">
        <v>2277</v>
      </c>
      <c r="V324" s="70" t="s">
        <v>221</v>
      </c>
      <c r="W324" s="70" t="s">
        <v>221</v>
      </c>
      <c r="X324" s="70" t="s">
        <v>221</v>
      </c>
      <c r="Y324" s="70" t="s">
        <v>221</v>
      </c>
      <c r="Z324" s="70" t="s">
        <v>221</v>
      </c>
      <c r="AA324" s="70" t="s">
        <v>2278</v>
      </c>
      <c r="AB324" s="70" t="s">
        <v>221</v>
      </c>
      <c r="AC324" s="70" t="s">
        <v>1143</v>
      </c>
      <c r="AD324" s="70" t="s">
        <v>224</v>
      </c>
      <c r="AE324" s="70" t="s">
        <v>2279</v>
      </c>
      <c r="AF324" s="70" t="s">
        <v>226</v>
      </c>
      <c r="AG324" s="70" t="s">
        <v>226</v>
      </c>
      <c r="AH324" s="70" t="s">
        <v>226</v>
      </c>
      <c r="AI324">
        <f>24+3+11</f>
        <v>38</v>
      </c>
      <c r="AJ324" s="70" t="s">
        <v>227</v>
      </c>
      <c r="AK324">
        <v>1</v>
      </c>
      <c r="AL324">
        <v>11</v>
      </c>
      <c r="AM324">
        <v>27</v>
      </c>
      <c r="AN324" s="64" t="s">
        <v>432</v>
      </c>
      <c r="AO324" s="64" t="s">
        <v>432</v>
      </c>
      <c r="AP324" s="64" t="s">
        <v>434</v>
      </c>
      <c r="AQ324" s="64" t="s">
        <v>435</v>
      </c>
      <c r="AR324" s="64" t="s">
        <v>544</v>
      </c>
      <c r="BA324" s="75">
        <v>0.8125</v>
      </c>
      <c r="BB324" t="s">
        <v>659</v>
      </c>
      <c r="BC324" s="75">
        <v>0.72916666666666663</v>
      </c>
      <c r="BD324" s="75">
        <v>0.73958333333333337</v>
      </c>
      <c r="BF324">
        <v>2</v>
      </c>
      <c r="BG324">
        <v>2</v>
      </c>
      <c r="BH324">
        <v>2</v>
      </c>
      <c r="BI324">
        <v>2</v>
      </c>
      <c r="BJ324">
        <v>2</v>
      </c>
      <c r="BK324">
        <v>2</v>
      </c>
      <c r="BL324">
        <v>2</v>
      </c>
      <c r="BM324">
        <v>2</v>
      </c>
      <c r="BN324">
        <v>2</v>
      </c>
      <c r="BO324">
        <v>2</v>
      </c>
      <c r="BP324">
        <v>2</v>
      </c>
      <c r="BQ324">
        <v>2</v>
      </c>
      <c r="BR324">
        <v>2</v>
      </c>
      <c r="BS324">
        <v>2</v>
      </c>
      <c r="BT324">
        <v>2</v>
      </c>
      <c r="BV324" t="s">
        <v>492</v>
      </c>
      <c r="BW324" s="75">
        <v>0.85416666666666663</v>
      </c>
      <c r="BX324" s="75">
        <v>0.875</v>
      </c>
      <c r="BZ324">
        <v>2</v>
      </c>
      <c r="CA324">
        <v>2</v>
      </c>
      <c r="CB324">
        <v>2</v>
      </c>
      <c r="CC324">
        <v>2</v>
      </c>
      <c r="CD324" t="s">
        <v>2273</v>
      </c>
      <c r="CE324" t="s">
        <v>492</v>
      </c>
      <c r="CF324">
        <v>15</v>
      </c>
    </row>
    <row r="325" spans="1:84" x14ac:dyDescent="0.25">
      <c r="A325" s="30">
        <v>38</v>
      </c>
      <c r="B325" s="75">
        <v>0.78680555555555554</v>
      </c>
      <c r="D325" t="s">
        <v>211</v>
      </c>
      <c r="E325" s="64" t="s">
        <v>212</v>
      </c>
      <c r="F325" s="95">
        <v>43287</v>
      </c>
      <c r="G325" s="64" t="s">
        <v>245</v>
      </c>
      <c r="H325" s="72" t="s">
        <v>246</v>
      </c>
      <c r="I325" s="72" t="s">
        <v>247</v>
      </c>
      <c r="J325" s="72" t="s">
        <v>599</v>
      </c>
      <c r="K325" s="72" t="s">
        <v>339</v>
      </c>
      <c r="L325" s="72" t="s">
        <v>250</v>
      </c>
      <c r="M325" s="82">
        <v>43287</v>
      </c>
      <c r="N325" s="82">
        <v>43292</v>
      </c>
      <c r="O325" s="72" t="s">
        <v>2265</v>
      </c>
      <c r="P325" t="s">
        <v>2280</v>
      </c>
      <c r="Q325" s="63" t="s">
        <v>2281</v>
      </c>
      <c r="R325" s="63" t="s">
        <v>2282</v>
      </c>
      <c r="S325" s="63" t="s">
        <v>2283</v>
      </c>
      <c r="T325" s="88">
        <v>9508779096</v>
      </c>
      <c r="U325" s="42" t="s">
        <v>2284</v>
      </c>
      <c r="V325" s="70" t="s">
        <v>221</v>
      </c>
      <c r="W325" s="70" t="s">
        <v>221</v>
      </c>
      <c r="X325" s="70" t="s">
        <v>221</v>
      </c>
      <c r="Y325" s="70" t="s">
        <v>221</v>
      </c>
      <c r="Z325" s="70" t="s">
        <v>221</v>
      </c>
      <c r="AA325" s="70" t="s">
        <v>2285</v>
      </c>
      <c r="AB325">
        <v>9508779096</v>
      </c>
      <c r="AC325" s="70" t="s">
        <v>1143</v>
      </c>
      <c r="AD325" s="70" t="s">
        <v>224</v>
      </c>
      <c r="AE325" s="70" t="s">
        <v>2286</v>
      </c>
      <c r="AF325" s="70" t="s">
        <v>259</v>
      </c>
      <c r="AG325" s="70" t="s">
        <v>280</v>
      </c>
      <c r="AH325" s="70" t="s">
        <v>226</v>
      </c>
      <c r="AI325">
        <f>4+24+3+10</f>
        <v>41</v>
      </c>
      <c r="AJ325" s="70" t="s">
        <v>227</v>
      </c>
      <c r="AK325">
        <v>2</v>
      </c>
      <c r="AL325">
        <v>10</v>
      </c>
      <c r="AM325">
        <v>27</v>
      </c>
      <c r="AN325" s="64" t="s">
        <v>432</v>
      </c>
      <c r="AO325" s="64" t="s">
        <v>432</v>
      </c>
      <c r="AP325" s="64" t="s">
        <v>434</v>
      </c>
      <c r="AQ325" s="64" t="s">
        <v>435</v>
      </c>
      <c r="AR325" s="64" t="s">
        <v>544</v>
      </c>
      <c r="BA325" s="75">
        <v>0.8125</v>
      </c>
      <c r="BB325" t="s">
        <v>659</v>
      </c>
      <c r="BC325" s="97">
        <v>0.70138888888888884</v>
      </c>
      <c r="BD325" s="75">
        <v>0.71180555555555547</v>
      </c>
      <c r="BF325">
        <v>2</v>
      </c>
      <c r="BG325">
        <v>2</v>
      </c>
      <c r="BH325">
        <v>2</v>
      </c>
      <c r="BI325">
        <v>2</v>
      </c>
      <c r="BJ325">
        <v>2</v>
      </c>
      <c r="BK325">
        <v>2</v>
      </c>
      <c r="BL325">
        <v>2</v>
      </c>
      <c r="BM325">
        <v>2</v>
      </c>
      <c r="BN325">
        <v>2</v>
      </c>
      <c r="BO325">
        <v>2</v>
      </c>
      <c r="BP325">
        <v>2</v>
      </c>
      <c r="BQ325">
        <v>2</v>
      </c>
      <c r="BR325">
        <v>2</v>
      </c>
      <c r="BS325">
        <v>2</v>
      </c>
      <c r="BT325">
        <v>2</v>
      </c>
      <c r="BV325" t="s">
        <v>492</v>
      </c>
      <c r="BW325" s="75">
        <v>0.85416666666666663</v>
      </c>
      <c r="BX325" s="75">
        <v>0.875</v>
      </c>
      <c r="BZ325">
        <v>2</v>
      </c>
      <c r="CA325">
        <v>2</v>
      </c>
      <c r="CB325">
        <v>2</v>
      </c>
      <c r="CC325">
        <v>2</v>
      </c>
      <c r="CD325" t="s">
        <v>2273</v>
      </c>
      <c r="CE325" t="s">
        <v>492</v>
      </c>
      <c r="CF325">
        <v>15</v>
      </c>
    </row>
    <row r="326" spans="1:84" x14ac:dyDescent="0.25">
      <c r="A326" s="30">
        <v>39</v>
      </c>
      <c r="B326" s="75">
        <v>0.61458333333333337</v>
      </c>
      <c r="D326" t="s">
        <v>211</v>
      </c>
      <c r="E326" s="64" t="s">
        <v>212</v>
      </c>
      <c r="F326" s="95">
        <v>43287</v>
      </c>
      <c r="G326" s="64" t="s">
        <v>1202</v>
      </c>
      <c r="H326" s="72" t="s">
        <v>233</v>
      </c>
      <c r="I326" s="72" t="s">
        <v>271</v>
      </c>
      <c r="J326" s="72"/>
      <c r="K326" s="72"/>
      <c r="L326" s="72"/>
      <c r="M326" s="72"/>
      <c r="N326" s="72"/>
      <c r="O326" s="72"/>
      <c r="P326" t="s">
        <v>839</v>
      </c>
      <c r="Q326" s="63" t="s">
        <v>1244</v>
      </c>
      <c r="R326" s="63" t="s">
        <v>2287</v>
      </c>
      <c r="S326" s="63" t="s">
        <v>2288</v>
      </c>
      <c r="T326" s="88">
        <v>9268598659</v>
      </c>
      <c r="U326" s="42" t="s">
        <v>2289</v>
      </c>
      <c r="V326" s="70" t="s">
        <v>221</v>
      </c>
      <c r="W326" s="70" t="s">
        <v>221</v>
      </c>
      <c r="X326" s="70" t="s">
        <v>221</v>
      </c>
      <c r="Y326" s="70" t="s">
        <v>221</v>
      </c>
      <c r="Z326" s="70" t="s">
        <v>221</v>
      </c>
      <c r="AA326" s="70" t="s">
        <v>2290</v>
      </c>
      <c r="AB326">
        <v>9396397684</v>
      </c>
      <c r="AC326" s="70" t="s">
        <v>1001</v>
      </c>
      <c r="AD326" s="70" t="s">
        <v>641</v>
      </c>
      <c r="AE326" s="70" t="s">
        <v>2291</v>
      </c>
      <c r="AF326" s="70" t="s">
        <v>259</v>
      </c>
      <c r="AG326" s="70" t="s">
        <v>221</v>
      </c>
      <c r="AH326" s="70" t="s">
        <v>221</v>
      </c>
      <c r="AI326">
        <v>6</v>
      </c>
      <c r="AJ326" s="70" t="s">
        <v>446</v>
      </c>
      <c r="AK326">
        <v>0</v>
      </c>
      <c r="AL326">
        <v>0</v>
      </c>
      <c r="AM326">
        <v>0</v>
      </c>
      <c r="AN326" s="64" t="s">
        <v>432</v>
      </c>
      <c r="AO326" s="64" t="s">
        <v>432</v>
      </c>
      <c r="AP326" s="64" t="s">
        <v>434</v>
      </c>
      <c r="AQ326" s="64" t="s">
        <v>435</v>
      </c>
      <c r="AR326" s="64" t="s">
        <v>544</v>
      </c>
      <c r="BB326" t="s">
        <v>659</v>
      </c>
      <c r="BC326" s="75">
        <v>0.61458333333333337</v>
      </c>
      <c r="BD326" s="75">
        <v>0.61805555555555558</v>
      </c>
      <c r="BF326">
        <v>1</v>
      </c>
      <c r="BG326">
        <v>1</v>
      </c>
      <c r="BH326">
        <v>1</v>
      </c>
      <c r="BI326">
        <v>1</v>
      </c>
      <c r="BJ326">
        <v>1</v>
      </c>
      <c r="BK326">
        <v>1</v>
      </c>
      <c r="BL326">
        <v>1</v>
      </c>
      <c r="BM326">
        <v>1</v>
      </c>
      <c r="BN326">
        <v>1</v>
      </c>
      <c r="BO326">
        <v>1</v>
      </c>
      <c r="BP326">
        <v>1</v>
      </c>
      <c r="BQ326">
        <v>1</v>
      </c>
      <c r="BR326">
        <v>1</v>
      </c>
      <c r="BS326">
        <v>1</v>
      </c>
      <c r="BT326">
        <v>1</v>
      </c>
    </row>
    <row r="327" spans="1:84" x14ac:dyDescent="0.25">
      <c r="A327" s="30">
        <v>40</v>
      </c>
      <c r="B327" s="75">
        <v>0.75694444444444453</v>
      </c>
      <c r="D327" t="s">
        <v>211</v>
      </c>
      <c r="E327" s="64" t="s">
        <v>212</v>
      </c>
      <c r="F327" s="95">
        <v>43287</v>
      </c>
      <c r="G327" s="64" t="s">
        <v>1202</v>
      </c>
      <c r="H327" s="72" t="s">
        <v>233</v>
      </c>
      <c r="I327" s="72" t="s">
        <v>271</v>
      </c>
      <c r="J327" s="72"/>
      <c r="K327" s="72"/>
      <c r="L327" s="72"/>
      <c r="M327" s="72"/>
      <c r="N327" s="72"/>
      <c r="O327" s="72"/>
      <c r="P327" t="s">
        <v>839</v>
      </c>
      <c r="Q327" s="63" t="s">
        <v>1598</v>
      </c>
      <c r="R327" s="63" t="s">
        <v>2292</v>
      </c>
      <c r="S327" s="63" t="s">
        <v>2293</v>
      </c>
      <c r="T327" s="88">
        <v>9774720360</v>
      </c>
      <c r="U327" s="42" t="s">
        <v>2294</v>
      </c>
      <c r="V327" s="70" t="s">
        <v>221</v>
      </c>
      <c r="W327" s="70" t="s">
        <v>221</v>
      </c>
      <c r="X327" s="70" t="s">
        <v>221</v>
      </c>
      <c r="Y327" s="70" t="s">
        <v>221</v>
      </c>
      <c r="Z327" s="70" t="s">
        <v>221</v>
      </c>
      <c r="AA327" s="70" t="s">
        <v>2295</v>
      </c>
      <c r="AB327">
        <v>9280710242</v>
      </c>
      <c r="AC327" s="70" t="s">
        <v>1001</v>
      </c>
      <c r="AD327" s="70" t="s">
        <v>224</v>
      </c>
      <c r="AE327" s="70" t="s">
        <v>2296</v>
      </c>
      <c r="AF327" s="70" t="s">
        <v>259</v>
      </c>
      <c r="AG327" s="70" t="s">
        <v>221</v>
      </c>
      <c r="AH327" s="70" t="s">
        <v>221</v>
      </c>
      <c r="AI327">
        <v>6</v>
      </c>
      <c r="AJ327" s="70" t="s">
        <v>227</v>
      </c>
      <c r="AK327">
        <v>1</v>
      </c>
      <c r="AL327">
        <v>6</v>
      </c>
      <c r="AM327">
        <v>0</v>
      </c>
      <c r="AN327" s="64" t="s">
        <v>432</v>
      </c>
      <c r="AO327" s="64" t="s">
        <v>432</v>
      </c>
      <c r="AP327" s="64" t="s">
        <v>434</v>
      </c>
      <c r="AQ327" s="64" t="s">
        <v>435</v>
      </c>
      <c r="AR327" s="64" t="s">
        <v>544</v>
      </c>
      <c r="BB327" t="s">
        <v>659</v>
      </c>
      <c r="BC327" s="75">
        <v>0.75694444444444453</v>
      </c>
      <c r="BD327" s="75">
        <v>0.76388888888888884</v>
      </c>
      <c r="BF327">
        <v>1</v>
      </c>
      <c r="BG327">
        <v>1</v>
      </c>
      <c r="BH327">
        <v>1</v>
      </c>
      <c r="BI327">
        <v>1</v>
      </c>
      <c r="BJ327">
        <v>1</v>
      </c>
      <c r="BK327">
        <v>1</v>
      </c>
      <c r="BL327">
        <v>1</v>
      </c>
      <c r="BM327">
        <v>1</v>
      </c>
      <c r="BN327">
        <v>1</v>
      </c>
      <c r="BO327">
        <v>1</v>
      </c>
      <c r="BP327">
        <v>1</v>
      </c>
      <c r="BQ327">
        <v>1</v>
      </c>
      <c r="BR327">
        <v>1</v>
      </c>
      <c r="BS327">
        <v>1</v>
      </c>
      <c r="BT327">
        <v>1</v>
      </c>
    </row>
    <row r="328" spans="1:84" x14ac:dyDescent="0.25">
      <c r="A328" s="30">
        <v>41</v>
      </c>
      <c r="B328" s="75">
        <v>0.68055555555555547</v>
      </c>
      <c r="D328" t="s">
        <v>211</v>
      </c>
      <c r="E328" s="64" t="s">
        <v>212</v>
      </c>
      <c r="F328" s="95">
        <v>43287</v>
      </c>
      <c r="G328" s="64" t="s">
        <v>1202</v>
      </c>
      <c r="H328" s="72" t="s">
        <v>233</v>
      </c>
      <c r="I328" s="72" t="s">
        <v>283</v>
      </c>
      <c r="J328" s="72"/>
      <c r="K328" s="72"/>
      <c r="L328" s="72"/>
      <c r="M328" s="72"/>
      <c r="N328" s="72"/>
      <c r="O328" s="72"/>
      <c r="P328" t="s">
        <v>2297</v>
      </c>
      <c r="Q328" s="63" t="s">
        <v>2298</v>
      </c>
      <c r="R328" s="63" t="s">
        <v>2299</v>
      </c>
      <c r="S328" s="63" t="s">
        <v>2300</v>
      </c>
      <c r="T328" s="88">
        <v>9494236881</v>
      </c>
      <c r="U328" s="42" t="s">
        <v>2301</v>
      </c>
      <c r="V328" s="70" t="s">
        <v>221</v>
      </c>
      <c r="W328" s="70" t="s">
        <v>221</v>
      </c>
      <c r="X328" s="70" t="s">
        <v>221</v>
      </c>
      <c r="Y328" s="70" t="s">
        <v>221</v>
      </c>
      <c r="Z328" s="70" t="s">
        <v>221</v>
      </c>
      <c r="AA328" s="70" t="s">
        <v>2302</v>
      </c>
      <c r="AB328">
        <v>9494236881</v>
      </c>
      <c r="AC328" s="70" t="s">
        <v>1143</v>
      </c>
      <c r="AD328" s="70" t="s">
        <v>333</v>
      </c>
      <c r="AE328" s="70" t="s">
        <v>2303</v>
      </c>
      <c r="AF328" s="70" t="s">
        <v>226</v>
      </c>
      <c r="AG328" s="70" t="s">
        <v>221</v>
      </c>
      <c r="AH328" s="70" t="s">
        <v>221</v>
      </c>
      <c r="AI328">
        <v>19</v>
      </c>
      <c r="AJ328" s="70" t="s">
        <v>227</v>
      </c>
      <c r="AK328">
        <v>1</v>
      </c>
      <c r="AL328">
        <v>19</v>
      </c>
      <c r="AM328">
        <v>0</v>
      </c>
      <c r="AN328" s="64" t="s">
        <v>432</v>
      </c>
      <c r="AO328" s="64" t="s">
        <v>432</v>
      </c>
      <c r="AP328" s="64" t="s">
        <v>434</v>
      </c>
      <c r="AQ328" s="64" t="s">
        <v>435</v>
      </c>
      <c r="AR328" s="64" t="s">
        <v>544</v>
      </c>
      <c r="BB328" t="s">
        <v>659</v>
      </c>
      <c r="BC328" s="75">
        <v>0.68055555555555547</v>
      </c>
      <c r="BD328" s="75">
        <v>0.68402777777777779</v>
      </c>
      <c r="BF328">
        <v>1</v>
      </c>
      <c r="BG328">
        <v>1</v>
      </c>
      <c r="BH328">
        <v>1</v>
      </c>
      <c r="BI328">
        <v>1</v>
      </c>
      <c r="BJ328">
        <v>1</v>
      </c>
      <c r="BK328">
        <v>1</v>
      </c>
      <c r="BL328">
        <v>1</v>
      </c>
      <c r="BM328">
        <v>1</v>
      </c>
      <c r="BN328">
        <v>1</v>
      </c>
      <c r="BO328">
        <v>1</v>
      </c>
      <c r="BP328">
        <v>1</v>
      </c>
      <c r="BQ328">
        <v>1</v>
      </c>
      <c r="BR328">
        <v>1</v>
      </c>
      <c r="BS328">
        <v>1</v>
      </c>
      <c r="BT328">
        <v>1</v>
      </c>
    </row>
    <row r="329" spans="1:84" x14ac:dyDescent="0.25">
      <c r="A329" s="30">
        <v>42</v>
      </c>
      <c r="B329" s="75">
        <v>0.74305555555555547</v>
      </c>
      <c r="D329" t="s">
        <v>211</v>
      </c>
      <c r="E329" s="64" t="s">
        <v>212</v>
      </c>
      <c r="F329" s="95">
        <v>43287</v>
      </c>
      <c r="G329" s="72" t="s">
        <v>357</v>
      </c>
      <c r="H329" s="72" t="s">
        <v>337</v>
      </c>
      <c r="I329" s="72" t="s">
        <v>437</v>
      </c>
      <c r="J329" s="72" t="s">
        <v>438</v>
      </c>
      <c r="K329" s="72"/>
      <c r="L329" s="72"/>
      <c r="M329" s="72"/>
      <c r="N329" s="72"/>
      <c r="O329" s="72"/>
      <c r="P329" t="s">
        <v>2304</v>
      </c>
      <c r="Q329" s="63" t="s">
        <v>2305</v>
      </c>
      <c r="R329" s="63" t="s">
        <v>2306</v>
      </c>
      <c r="S329" s="63" t="s">
        <v>2307</v>
      </c>
      <c r="T329" s="88">
        <v>9772816816</v>
      </c>
      <c r="U329" s="42" t="s">
        <v>2308</v>
      </c>
      <c r="V329" s="70" t="s">
        <v>221</v>
      </c>
      <c r="W329" s="70" t="s">
        <v>221</v>
      </c>
      <c r="X329" s="70" t="s">
        <v>221</v>
      </c>
      <c r="Y329" s="70" t="s">
        <v>221</v>
      </c>
      <c r="Z329" s="70" t="s">
        <v>221</v>
      </c>
      <c r="AA329" s="70" t="s">
        <v>2309</v>
      </c>
      <c r="AB329">
        <v>9213458402</v>
      </c>
      <c r="AC329" s="70" t="s">
        <v>1001</v>
      </c>
      <c r="AD329" s="70" t="s">
        <v>224</v>
      </c>
      <c r="AE329" s="70" t="s">
        <v>424</v>
      </c>
      <c r="AF329" s="70" t="s">
        <v>259</v>
      </c>
      <c r="AG329" s="70" t="s">
        <v>221</v>
      </c>
      <c r="AH329" s="70" t="s">
        <v>221</v>
      </c>
      <c r="AI329">
        <v>8</v>
      </c>
      <c r="AJ329" s="70" t="s">
        <v>227</v>
      </c>
      <c r="AK329">
        <v>1</v>
      </c>
      <c r="AL329">
        <v>8</v>
      </c>
      <c r="AM329">
        <v>0</v>
      </c>
      <c r="AN329" s="64" t="s">
        <v>432</v>
      </c>
      <c r="AO329" s="64" t="s">
        <v>432</v>
      </c>
      <c r="AP329" s="64" t="s">
        <v>434</v>
      </c>
      <c r="AQ329" s="64" t="s">
        <v>435</v>
      </c>
      <c r="AR329" s="64" t="s">
        <v>544</v>
      </c>
      <c r="BB329" t="s">
        <v>2310</v>
      </c>
      <c r="BC329" s="75">
        <v>0.875</v>
      </c>
      <c r="BD329" s="75">
        <v>0.90625</v>
      </c>
      <c r="BF329">
        <v>2</v>
      </c>
      <c r="BG329">
        <v>2</v>
      </c>
      <c r="BH329">
        <v>2</v>
      </c>
      <c r="BI329">
        <v>2</v>
      </c>
      <c r="BJ329">
        <v>2</v>
      </c>
      <c r="BK329">
        <v>2</v>
      </c>
      <c r="BL329">
        <v>2</v>
      </c>
      <c r="BM329">
        <v>2</v>
      </c>
      <c r="BN329">
        <v>2</v>
      </c>
      <c r="BO329">
        <v>2</v>
      </c>
      <c r="BP329">
        <v>2</v>
      </c>
      <c r="BQ329">
        <v>2</v>
      </c>
      <c r="BR329">
        <v>2</v>
      </c>
      <c r="BS329">
        <v>2</v>
      </c>
      <c r="BT329">
        <v>2</v>
      </c>
      <c r="BV329" t="s">
        <v>2310</v>
      </c>
      <c r="BW329" s="75">
        <v>0.90625</v>
      </c>
      <c r="BX329" s="75">
        <v>0.91666666666666663</v>
      </c>
      <c r="BZ329">
        <v>2</v>
      </c>
      <c r="CA329">
        <v>2</v>
      </c>
      <c r="CB329">
        <v>2</v>
      </c>
      <c r="CC329">
        <v>2</v>
      </c>
      <c r="CD329" t="s">
        <v>260</v>
      </c>
      <c r="CE329" t="s">
        <v>2310</v>
      </c>
      <c r="CF329">
        <v>15</v>
      </c>
    </row>
    <row r="330" spans="1:84" x14ac:dyDescent="0.25">
      <c r="A330" s="30">
        <v>43</v>
      </c>
      <c r="B330" s="75">
        <v>0.47361111111111115</v>
      </c>
      <c r="D330" t="s">
        <v>211</v>
      </c>
      <c r="E330" s="64" t="s">
        <v>212</v>
      </c>
      <c r="F330" s="98">
        <v>43287</v>
      </c>
      <c r="G330" s="72" t="s">
        <v>1202</v>
      </c>
      <c r="H330" s="72" t="s">
        <v>233</v>
      </c>
      <c r="I330" s="72" t="s">
        <v>283</v>
      </c>
      <c r="J330" s="72"/>
      <c r="K330" s="72"/>
      <c r="L330" s="72"/>
      <c r="M330" s="72"/>
      <c r="N330" s="72"/>
      <c r="O330" s="72"/>
      <c r="P330" t="s">
        <v>2311</v>
      </c>
      <c r="Q330" s="63" t="s">
        <v>2312</v>
      </c>
      <c r="R330" s="63" t="s">
        <v>2313</v>
      </c>
      <c r="S330" s="63" t="s">
        <v>2131</v>
      </c>
      <c r="T330" s="88">
        <v>9276304650</v>
      </c>
      <c r="U330" s="42" t="s">
        <v>2314</v>
      </c>
      <c r="V330" s="70" t="s">
        <v>221</v>
      </c>
      <c r="W330" s="70" t="s">
        <v>221</v>
      </c>
      <c r="X330" s="70" t="s">
        <v>221</v>
      </c>
      <c r="Y330" s="70" t="s">
        <v>221</v>
      </c>
      <c r="Z330" s="70" t="s">
        <v>221</v>
      </c>
      <c r="AA330" s="70" t="s">
        <v>2315</v>
      </c>
      <c r="AB330">
        <v>9752946225</v>
      </c>
      <c r="AC330" s="70" t="s">
        <v>1001</v>
      </c>
      <c r="AD330" s="70" t="s">
        <v>1241</v>
      </c>
      <c r="AE330" s="70" t="s">
        <v>2316</v>
      </c>
      <c r="AF330" s="70" t="s">
        <v>280</v>
      </c>
      <c r="AG330" s="70" t="s">
        <v>259</v>
      </c>
      <c r="AH330" s="70" t="s">
        <v>221</v>
      </c>
      <c r="AI330">
        <v>10</v>
      </c>
      <c r="AJ330" s="70" t="s">
        <v>227</v>
      </c>
      <c r="AK330">
        <v>1</v>
      </c>
      <c r="AL330">
        <v>3</v>
      </c>
      <c r="AM330">
        <v>7</v>
      </c>
      <c r="AN330" s="64" t="s">
        <v>432</v>
      </c>
      <c r="AO330" s="64" t="s">
        <v>432</v>
      </c>
      <c r="AP330" s="64" t="s">
        <v>434</v>
      </c>
      <c r="AQ330" s="64" t="s">
        <v>435</v>
      </c>
      <c r="AR330" s="64" t="s">
        <v>1391</v>
      </c>
      <c r="BB330" t="s">
        <v>755</v>
      </c>
      <c r="BC330" s="75">
        <v>0.47361111111111115</v>
      </c>
      <c r="BD330" s="75">
        <v>0.47638888888888892</v>
      </c>
      <c r="BF330">
        <v>1</v>
      </c>
      <c r="BG330">
        <v>1</v>
      </c>
      <c r="BH330">
        <v>1</v>
      </c>
      <c r="BI330">
        <v>1</v>
      </c>
      <c r="BJ330">
        <v>1</v>
      </c>
      <c r="BK330">
        <v>1</v>
      </c>
      <c r="BL330">
        <v>1</v>
      </c>
      <c r="BM330">
        <v>1</v>
      </c>
      <c r="BN330">
        <v>1</v>
      </c>
      <c r="BO330">
        <v>1</v>
      </c>
      <c r="BP330">
        <v>1</v>
      </c>
      <c r="BQ330">
        <v>1</v>
      </c>
      <c r="BR330">
        <v>1</v>
      </c>
      <c r="BS330">
        <v>1</v>
      </c>
      <c r="BT330">
        <v>1</v>
      </c>
    </row>
    <row r="331" spans="1:84" x14ac:dyDescent="0.25">
      <c r="A331" s="30">
        <v>44</v>
      </c>
      <c r="B331" s="75">
        <v>0.46597222222222223</v>
      </c>
      <c r="D331" t="s">
        <v>211</v>
      </c>
      <c r="E331" s="64" t="s">
        <v>212</v>
      </c>
      <c r="F331" s="98">
        <v>43287</v>
      </c>
      <c r="G331" s="72" t="s">
        <v>1202</v>
      </c>
      <c r="H331" s="72" t="s">
        <v>233</v>
      </c>
      <c r="I331" s="72" t="s">
        <v>283</v>
      </c>
      <c r="J331" s="72"/>
      <c r="K331" s="72"/>
      <c r="L331" s="72"/>
      <c r="M331" s="72"/>
      <c r="N331" s="72"/>
      <c r="O331" s="72"/>
      <c r="P331" t="s">
        <v>2317</v>
      </c>
      <c r="Q331" s="63" t="s">
        <v>2318</v>
      </c>
      <c r="R331" s="63" t="s">
        <v>2319</v>
      </c>
      <c r="S331" s="63" t="s">
        <v>2320</v>
      </c>
      <c r="T331" s="88">
        <v>9091509271</v>
      </c>
      <c r="U331" s="42" t="s">
        <v>2321</v>
      </c>
      <c r="V331" s="70" t="s">
        <v>221</v>
      </c>
      <c r="W331" s="70" t="s">
        <v>221</v>
      </c>
      <c r="X331" s="70" t="s">
        <v>221</v>
      </c>
      <c r="Y331" s="70" t="s">
        <v>221</v>
      </c>
      <c r="Z331" s="70" t="s">
        <v>221</v>
      </c>
      <c r="AA331" s="70" t="s">
        <v>2322</v>
      </c>
      <c r="AB331">
        <v>9091509281</v>
      </c>
      <c r="AC331" s="70" t="s">
        <v>1718</v>
      </c>
      <c r="AD331" s="70" t="s">
        <v>1517</v>
      </c>
      <c r="AF331" s="70" t="s">
        <v>280</v>
      </c>
      <c r="AG331" s="70" t="s">
        <v>221</v>
      </c>
      <c r="AH331" s="70" t="s">
        <v>221</v>
      </c>
      <c r="AI331">
        <v>4</v>
      </c>
      <c r="AJ331" s="70" t="s">
        <v>227</v>
      </c>
      <c r="AK331">
        <v>1</v>
      </c>
      <c r="AL331">
        <v>4</v>
      </c>
      <c r="AM331">
        <v>0</v>
      </c>
      <c r="AN331" s="64" t="s">
        <v>432</v>
      </c>
      <c r="AO331" s="64" t="s">
        <v>432</v>
      </c>
      <c r="AP331" s="64" t="s">
        <v>434</v>
      </c>
      <c r="AQ331" s="64" t="s">
        <v>435</v>
      </c>
      <c r="AR331" s="64" t="s">
        <v>1391</v>
      </c>
      <c r="BB331" t="s">
        <v>755</v>
      </c>
      <c r="BC331" s="75">
        <v>0.46597222222222223</v>
      </c>
      <c r="BD331" s="75">
        <v>0.46736111111111112</v>
      </c>
      <c r="BF331">
        <v>1</v>
      </c>
      <c r="BG331">
        <v>1</v>
      </c>
      <c r="BH331">
        <v>1</v>
      </c>
      <c r="BI331">
        <v>1</v>
      </c>
      <c r="BJ331">
        <v>1</v>
      </c>
      <c r="BK331">
        <v>1</v>
      </c>
      <c r="BL331">
        <v>1</v>
      </c>
      <c r="BM331">
        <v>1</v>
      </c>
      <c r="BN331">
        <v>1</v>
      </c>
      <c r="BO331">
        <v>1</v>
      </c>
      <c r="BP331">
        <v>1</v>
      </c>
      <c r="BQ331">
        <v>1</v>
      </c>
      <c r="BR331">
        <v>1</v>
      </c>
      <c r="BS331">
        <v>1</v>
      </c>
      <c r="BT331">
        <v>1</v>
      </c>
    </row>
    <row r="332" spans="1:84" x14ac:dyDescent="0.25">
      <c r="A332" s="30">
        <v>45</v>
      </c>
      <c r="B332" s="75">
        <v>0.49722222222222223</v>
      </c>
      <c r="D332" t="s">
        <v>211</v>
      </c>
      <c r="E332" s="64" t="s">
        <v>212</v>
      </c>
      <c r="F332" s="98">
        <v>43287</v>
      </c>
      <c r="G332" s="72" t="s">
        <v>1202</v>
      </c>
      <c r="H332" s="72" t="s">
        <v>233</v>
      </c>
      <c r="I332" s="72" t="s">
        <v>283</v>
      </c>
      <c r="J332" s="72"/>
      <c r="K332" s="72"/>
      <c r="L332" s="72"/>
      <c r="M332" s="72"/>
      <c r="N332" s="72"/>
      <c r="O332" s="72"/>
      <c r="P332" t="s">
        <v>2323</v>
      </c>
      <c r="Q332" s="63" t="s">
        <v>633</v>
      </c>
      <c r="R332" s="63" t="s">
        <v>2324</v>
      </c>
      <c r="S332" s="63" t="s">
        <v>2325</v>
      </c>
      <c r="T332" s="88">
        <v>9753808309</v>
      </c>
      <c r="U332" s="42" t="s">
        <v>2326</v>
      </c>
      <c r="V332" s="70" t="s">
        <v>221</v>
      </c>
      <c r="W332" s="70" t="s">
        <v>221</v>
      </c>
      <c r="X332" s="70" t="s">
        <v>221</v>
      </c>
      <c r="Y332" s="70" t="s">
        <v>221</v>
      </c>
      <c r="Z332" s="70" t="s">
        <v>221</v>
      </c>
      <c r="AA332" s="70" t="s">
        <v>2327</v>
      </c>
      <c r="AB332">
        <v>9752992692</v>
      </c>
      <c r="AC332" s="70" t="s">
        <v>1718</v>
      </c>
      <c r="AD332" s="70" t="s">
        <v>1219</v>
      </c>
      <c r="AE332" s="70" t="s">
        <v>2328</v>
      </c>
      <c r="AF332" s="70" t="s">
        <v>221</v>
      </c>
      <c r="AG332" s="70" t="s">
        <v>280</v>
      </c>
      <c r="AH332" s="70" t="s">
        <v>221</v>
      </c>
      <c r="AI332">
        <v>5</v>
      </c>
      <c r="AJ332" s="70" t="s">
        <v>227</v>
      </c>
      <c r="AK332">
        <v>1</v>
      </c>
      <c r="AL332">
        <v>5</v>
      </c>
      <c r="AM332">
        <v>0</v>
      </c>
      <c r="AN332" s="64" t="s">
        <v>432</v>
      </c>
      <c r="AO332" s="64" t="s">
        <v>432</v>
      </c>
      <c r="AP332" s="64" t="s">
        <v>434</v>
      </c>
      <c r="AQ332" s="64" t="s">
        <v>435</v>
      </c>
      <c r="AR332" s="64" t="s">
        <v>1391</v>
      </c>
      <c r="BB332" t="s">
        <v>755</v>
      </c>
      <c r="BC332" s="75">
        <v>0.49722222222222223</v>
      </c>
      <c r="BD332" s="75">
        <v>0.4993055555555555</v>
      </c>
      <c r="BF332">
        <v>2</v>
      </c>
      <c r="BG332">
        <v>2</v>
      </c>
      <c r="BH332">
        <v>2</v>
      </c>
      <c r="BI332">
        <v>2</v>
      </c>
      <c r="BJ332">
        <v>2</v>
      </c>
      <c r="BK332">
        <v>2</v>
      </c>
      <c r="BL332">
        <v>2</v>
      </c>
      <c r="BM332">
        <v>2</v>
      </c>
      <c r="BN332">
        <v>2</v>
      </c>
      <c r="BO332">
        <v>2</v>
      </c>
      <c r="BP332">
        <v>2</v>
      </c>
      <c r="BQ332">
        <v>2</v>
      </c>
      <c r="BR332">
        <v>2</v>
      </c>
      <c r="BS332">
        <v>2</v>
      </c>
      <c r="BT332">
        <v>2</v>
      </c>
    </row>
    <row r="333" spans="1:84" x14ac:dyDescent="0.25">
      <c r="A333" s="30">
        <v>46</v>
      </c>
      <c r="B333" s="75">
        <v>0.46388888888888885</v>
      </c>
      <c r="D333" t="s">
        <v>211</v>
      </c>
      <c r="E333" s="64" t="s">
        <v>212</v>
      </c>
      <c r="F333" s="98">
        <v>43287</v>
      </c>
      <c r="G333" s="72" t="s">
        <v>1202</v>
      </c>
      <c r="H333" s="72" t="s">
        <v>233</v>
      </c>
      <c r="I333" s="72" t="s">
        <v>283</v>
      </c>
      <c r="J333" s="72"/>
      <c r="K333" s="72"/>
      <c r="L333" s="72"/>
      <c r="M333" s="72"/>
      <c r="N333" s="72"/>
      <c r="O333" s="72"/>
      <c r="P333" t="s">
        <v>2329</v>
      </c>
      <c r="Q333" s="63" t="s">
        <v>2330</v>
      </c>
      <c r="R333" s="63" t="s">
        <v>2331</v>
      </c>
      <c r="S333" s="63" t="s">
        <v>2332</v>
      </c>
      <c r="T333" s="88">
        <v>9294032396</v>
      </c>
      <c r="U333" s="42" t="s">
        <v>2333</v>
      </c>
      <c r="V333" s="70" t="s">
        <v>221</v>
      </c>
      <c r="W333" s="70" t="s">
        <v>221</v>
      </c>
      <c r="X333" s="70" t="s">
        <v>221</v>
      </c>
      <c r="Y333" s="70" t="s">
        <v>221</v>
      </c>
      <c r="Z333" s="70" t="s">
        <v>221</v>
      </c>
      <c r="AA333" s="70" t="s">
        <v>2334</v>
      </c>
      <c r="AB333">
        <v>9984943363</v>
      </c>
      <c r="AC333" s="70" t="s">
        <v>1303</v>
      </c>
      <c r="AD333" s="70" t="s">
        <v>224</v>
      </c>
      <c r="AE333" s="70" t="s">
        <v>221</v>
      </c>
      <c r="AF333" s="70" t="s">
        <v>221</v>
      </c>
      <c r="AG333" s="70" t="s">
        <v>221</v>
      </c>
      <c r="AH333" s="70" t="s">
        <v>221</v>
      </c>
      <c r="AI333">
        <v>0</v>
      </c>
      <c r="AJ333" s="70" t="s">
        <v>446</v>
      </c>
      <c r="AK333">
        <v>0</v>
      </c>
      <c r="AL333">
        <v>0</v>
      </c>
      <c r="AM333">
        <v>0</v>
      </c>
      <c r="AN333" s="64" t="s">
        <v>432</v>
      </c>
      <c r="AO333" s="64" t="s">
        <v>432</v>
      </c>
      <c r="AP333" s="64" t="s">
        <v>434</v>
      </c>
      <c r="AQ333" s="64" t="s">
        <v>435</v>
      </c>
      <c r="AR333" s="64" t="s">
        <v>1391</v>
      </c>
      <c r="BB333" t="s">
        <v>755</v>
      </c>
      <c r="BC333" s="75">
        <v>0.46388888888888885</v>
      </c>
      <c r="BD333" s="75">
        <v>0.46527777777777773</v>
      </c>
      <c r="BF333">
        <v>1</v>
      </c>
      <c r="BG333">
        <v>1</v>
      </c>
      <c r="BH333">
        <v>1</v>
      </c>
      <c r="BI333">
        <v>1</v>
      </c>
      <c r="BJ333">
        <v>1</v>
      </c>
      <c r="BK333">
        <v>1</v>
      </c>
      <c r="BL333">
        <v>1</v>
      </c>
      <c r="BM333">
        <v>1</v>
      </c>
      <c r="BN333">
        <v>1</v>
      </c>
      <c r="BO333">
        <v>1</v>
      </c>
      <c r="BP333">
        <v>1</v>
      </c>
      <c r="BQ333">
        <v>1</v>
      </c>
      <c r="BR333">
        <v>1</v>
      </c>
      <c r="BS333">
        <v>1</v>
      </c>
      <c r="BT333">
        <v>1</v>
      </c>
    </row>
    <row r="334" spans="1:84" x14ac:dyDescent="0.25">
      <c r="A334" s="30">
        <v>47</v>
      </c>
      <c r="B334" s="75">
        <v>0.66111111111111109</v>
      </c>
      <c r="D334" t="s">
        <v>211</v>
      </c>
      <c r="E334" s="64" t="s">
        <v>212</v>
      </c>
      <c r="F334" s="98">
        <v>43287</v>
      </c>
      <c r="G334" s="72" t="s">
        <v>1202</v>
      </c>
      <c r="H334" s="72" t="s">
        <v>233</v>
      </c>
      <c r="I334" s="72" t="s">
        <v>283</v>
      </c>
      <c r="J334" s="72"/>
      <c r="K334" s="72"/>
      <c r="L334" s="72"/>
      <c r="M334" s="72"/>
      <c r="N334" s="72"/>
      <c r="O334" s="72"/>
      <c r="P334" t="s">
        <v>2335</v>
      </c>
      <c r="Q334" s="63" t="s">
        <v>2336</v>
      </c>
      <c r="R334" s="63" t="s">
        <v>2337</v>
      </c>
      <c r="S334" s="63" t="s">
        <v>2338</v>
      </c>
      <c r="T334" s="88">
        <v>9552830405</v>
      </c>
      <c r="U334" s="42" t="s">
        <v>2339</v>
      </c>
      <c r="V334" s="70" t="s">
        <v>221</v>
      </c>
      <c r="W334" s="70" t="s">
        <v>221</v>
      </c>
      <c r="X334" s="70" t="s">
        <v>221</v>
      </c>
      <c r="Y334" s="70" t="s">
        <v>221</v>
      </c>
      <c r="Z334" s="70" t="s">
        <v>221</v>
      </c>
      <c r="AA334" s="70" t="s">
        <v>2340</v>
      </c>
      <c r="AB334">
        <v>9350485731</v>
      </c>
      <c r="AC334" s="70" t="s">
        <v>402</v>
      </c>
      <c r="AD334" s="70" t="s">
        <v>1517</v>
      </c>
      <c r="AE334" s="70" t="s">
        <v>2341</v>
      </c>
      <c r="AF334" s="70" t="s">
        <v>221</v>
      </c>
      <c r="AG334" s="70" t="s">
        <v>221</v>
      </c>
      <c r="AH334" s="70" t="s">
        <v>221</v>
      </c>
      <c r="AI334">
        <v>5</v>
      </c>
      <c r="AJ334" s="70" t="s">
        <v>227</v>
      </c>
      <c r="AK334">
        <v>1</v>
      </c>
      <c r="AL334">
        <v>5</v>
      </c>
      <c r="AM334">
        <v>0</v>
      </c>
      <c r="AN334" s="64" t="s">
        <v>432</v>
      </c>
      <c r="AO334" s="64" t="s">
        <v>432</v>
      </c>
      <c r="AP334" s="64" t="s">
        <v>434</v>
      </c>
      <c r="AQ334" s="64" t="s">
        <v>435</v>
      </c>
      <c r="AR334" s="64" t="s">
        <v>1391</v>
      </c>
      <c r="BB334" t="s">
        <v>755</v>
      </c>
      <c r="BC334" s="75">
        <v>0.66111111111111109</v>
      </c>
      <c r="BD334" s="75">
        <v>0.66388888888888886</v>
      </c>
      <c r="BF334">
        <v>1</v>
      </c>
      <c r="BG334">
        <v>1</v>
      </c>
      <c r="BH334">
        <v>1</v>
      </c>
      <c r="BI334">
        <v>1</v>
      </c>
      <c r="BJ334">
        <v>1</v>
      </c>
      <c r="BK334">
        <v>1</v>
      </c>
      <c r="BL334">
        <v>1</v>
      </c>
      <c r="BM334">
        <v>1</v>
      </c>
      <c r="BN334">
        <v>1</v>
      </c>
      <c r="BO334">
        <v>1</v>
      </c>
      <c r="BP334">
        <v>1</v>
      </c>
      <c r="BQ334">
        <v>1</v>
      </c>
      <c r="BR334">
        <v>1</v>
      </c>
      <c r="BS334">
        <v>1</v>
      </c>
      <c r="BT334">
        <v>1</v>
      </c>
    </row>
    <row r="335" spans="1:84" s="90" customFormat="1" x14ac:dyDescent="0.25">
      <c r="A335" s="90">
        <v>1</v>
      </c>
      <c r="B335" s="99">
        <v>0.46249999999999997</v>
      </c>
      <c r="D335" s="90" t="s">
        <v>211</v>
      </c>
      <c r="E335" s="90" t="s">
        <v>212</v>
      </c>
      <c r="F335" s="100">
        <v>43288</v>
      </c>
      <c r="G335" s="90" t="s">
        <v>357</v>
      </c>
      <c r="H335" s="90" t="s">
        <v>337</v>
      </c>
      <c r="I335" s="90" t="s">
        <v>437</v>
      </c>
      <c r="J335" s="90" t="s">
        <v>599</v>
      </c>
      <c r="P335" s="101" t="s">
        <v>2342</v>
      </c>
      <c r="Q335" s="90" t="s">
        <v>2343</v>
      </c>
      <c r="R335" s="90" t="s">
        <v>2344</v>
      </c>
      <c r="S335" s="90" t="s">
        <v>2345</v>
      </c>
      <c r="T335" s="102">
        <v>9158492849</v>
      </c>
      <c r="U335" s="103" t="s">
        <v>2346</v>
      </c>
      <c r="V335" s="90" t="s">
        <v>221</v>
      </c>
      <c r="W335" s="90" t="s">
        <v>221</v>
      </c>
      <c r="X335" s="90" t="s">
        <v>221</v>
      </c>
      <c r="Y335" s="90" t="s">
        <v>221</v>
      </c>
      <c r="Z335" s="90" t="s">
        <v>221</v>
      </c>
      <c r="AA335" s="90" t="s">
        <v>2347</v>
      </c>
      <c r="AB335" s="90">
        <v>9297188146</v>
      </c>
      <c r="AC335" s="90" t="s">
        <v>314</v>
      </c>
      <c r="AD335" s="90" t="s">
        <v>1517</v>
      </c>
      <c r="AE335" s="90" t="s">
        <v>2348</v>
      </c>
      <c r="AF335" s="90" t="s">
        <v>1951</v>
      </c>
      <c r="AG335" s="90" t="s">
        <v>824</v>
      </c>
      <c r="AH335" s="70" t="s">
        <v>221</v>
      </c>
      <c r="AI335" s="90">
        <f>6+6+4+6+3</f>
        <v>25</v>
      </c>
      <c r="AJ335" s="90" t="s">
        <v>227</v>
      </c>
      <c r="AK335" s="90">
        <v>2</v>
      </c>
      <c r="AL335" s="90">
        <v>6</v>
      </c>
      <c r="AM335" s="90">
        <v>3</v>
      </c>
      <c r="AN335" s="90" t="s">
        <v>228</v>
      </c>
      <c r="AO335" s="90" t="s">
        <v>228</v>
      </c>
      <c r="AP335" s="90" t="s">
        <v>598</v>
      </c>
      <c r="AQ335" s="90" t="s">
        <v>2349</v>
      </c>
      <c r="BB335" s="90" t="s">
        <v>270</v>
      </c>
      <c r="BC335" s="99">
        <v>0.54166666666666663</v>
      </c>
      <c r="BD335" s="99">
        <v>0.55555555555555558</v>
      </c>
      <c r="BF335" s="90">
        <v>2</v>
      </c>
      <c r="BG335" s="90">
        <v>2</v>
      </c>
      <c r="BH335" s="90">
        <v>2</v>
      </c>
      <c r="BI335" s="90">
        <v>2</v>
      </c>
      <c r="BJ335" s="90">
        <v>2</v>
      </c>
      <c r="BK335" s="90">
        <v>2</v>
      </c>
      <c r="BL335" s="90">
        <v>2</v>
      </c>
      <c r="BM335" s="90">
        <v>2</v>
      </c>
      <c r="BN335" s="90">
        <v>2</v>
      </c>
      <c r="BO335" s="90">
        <v>2</v>
      </c>
      <c r="BP335" s="90">
        <v>2</v>
      </c>
      <c r="BQ335" s="90">
        <v>2</v>
      </c>
      <c r="BR335" s="90">
        <v>2</v>
      </c>
      <c r="BS335" s="90">
        <v>2</v>
      </c>
      <c r="BT335" s="90">
        <v>2</v>
      </c>
      <c r="BV335" s="90" t="s">
        <v>270</v>
      </c>
      <c r="BW335" s="99">
        <v>0.55208333333333337</v>
      </c>
      <c r="BX335" s="99">
        <v>0.55555555555555558</v>
      </c>
      <c r="BZ335" s="90">
        <v>2</v>
      </c>
      <c r="CA335" s="90">
        <v>2</v>
      </c>
      <c r="CB335" s="90">
        <v>2</v>
      </c>
      <c r="CC335" s="90">
        <v>2</v>
      </c>
      <c r="CD335" s="90" t="s">
        <v>260</v>
      </c>
      <c r="CE335" s="90" t="s">
        <v>270</v>
      </c>
      <c r="CF335" s="90">
        <v>15</v>
      </c>
    </row>
    <row r="336" spans="1:84" s="72" customFormat="1" x14ac:dyDescent="0.25">
      <c r="A336" s="30">
        <v>2</v>
      </c>
      <c r="B336" s="80">
        <v>0.55138888888888882</v>
      </c>
      <c r="D336" s="104" t="s">
        <v>211</v>
      </c>
      <c r="E336" s="64" t="s">
        <v>212</v>
      </c>
      <c r="F336" s="105">
        <v>43288</v>
      </c>
      <c r="G336" s="72" t="s">
        <v>213</v>
      </c>
      <c r="I336" s="72" t="s">
        <v>832</v>
      </c>
      <c r="P336" s="79" t="s">
        <v>839</v>
      </c>
      <c r="Q336" s="63" t="s">
        <v>2350</v>
      </c>
      <c r="R336" s="63" t="s">
        <v>2351</v>
      </c>
      <c r="S336" s="63" t="s">
        <v>2352</v>
      </c>
      <c r="T336" s="106">
        <v>9952258030</v>
      </c>
      <c r="U336" s="42" t="s">
        <v>2353</v>
      </c>
      <c r="V336" s="70" t="s">
        <v>221</v>
      </c>
      <c r="W336" s="70" t="s">
        <v>221</v>
      </c>
      <c r="X336" s="70" t="s">
        <v>221</v>
      </c>
      <c r="Y336" s="70" t="s">
        <v>221</v>
      </c>
      <c r="Z336" s="70" t="s">
        <v>221</v>
      </c>
      <c r="AA336" s="70" t="s">
        <v>2354</v>
      </c>
      <c r="AB336" s="104">
        <v>9076649941</v>
      </c>
      <c r="AC336" s="70" t="s">
        <v>278</v>
      </c>
      <c r="AD336" s="70" t="s">
        <v>1219</v>
      </c>
      <c r="AN336" s="64" t="s">
        <v>228</v>
      </c>
      <c r="AO336" s="64" t="s">
        <v>2355</v>
      </c>
      <c r="AP336" s="64" t="s">
        <v>281</v>
      </c>
      <c r="AQ336" s="64" t="s">
        <v>282</v>
      </c>
    </row>
    <row r="337" spans="1:84" s="72" customFormat="1" x14ac:dyDescent="0.25">
      <c r="A337" s="30">
        <v>3</v>
      </c>
      <c r="E337" s="64" t="s">
        <v>212</v>
      </c>
      <c r="F337" s="105">
        <v>43288</v>
      </c>
      <c r="G337" s="72" t="s">
        <v>245</v>
      </c>
      <c r="H337" s="72" t="s">
        <v>337</v>
      </c>
      <c r="I337" s="72" t="s">
        <v>338</v>
      </c>
      <c r="J337" s="72" t="s">
        <v>599</v>
      </c>
      <c r="K337" s="72" t="s">
        <v>339</v>
      </c>
      <c r="L337" s="72" t="s">
        <v>340</v>
      </c>
      <c r="P337" s="79" t="s">
        <v>2356</v>
      </c>
      <c r="Q337" s="63" t="s">
        <v>2357</v>
      </c>
      <c r="R337" s="63" t="s">
        <v>2358</v>
      </c>
      <c r="S337" s="63" t="s">
        <v>2359</v>
      </c>
      <c r="T337" s="107">
        <v>9494189277</v>
      </c>
      <c r="U337" s="42" t="s">
        <v>2360</v>
      </c>
      <c r="V337" s="70" t="s">
        <v>221</v>
      </c>
      <c r="W337" s="70" t="s">
        <v>221</v>
      </c>
      <c r="X337" s="70" t="s">
        <v>221</v>
      </c>
      <c r="Y337" s="70" t="s">
        <v>221</v>
      </c>
      <c r="Z337" s="70" t="s">
        <v>221</v>
      </c>
      <c r="AA337" s="70" t="s">
        <v>221</v>
      </c>
      <c r="AB337" s="70" t="s">
        <v>221</v>
      </c>
      <c r="AC337" s="70" t="s">
        <v>223</v>
      </c>
      <c r="AD337" s="70" t="s">
        <v>333</v>
      </c>
      <c r="AE337" s="70" t="s">
        <v>2361</v>
      </c>
      <c r="AF337" s="70" t="s">
        <v>226</v>
      </c>
      <c r="AG337" s="70" t="s">
        <v>226</v>
      </c>
      <c r="AH337" s="70" t="s">
        <v>226</v>
      </c>
      <c r="AN337" s="66" t="s">
        <v>394</v>
      </c>
      <c r="AO337" s="66" t="s">
        <v>1210</v>
      </c>
      <c r="AP337" s="66" t="s">
        <v>281</v>
      </c>
      <c r="AQ337" s="66" t="s">
        <v>1211</v>
      </c>
      <c r="BB337" s="72" t="s">
        <v>270</v>
      </c>
      <c r="BC337" s="80">
        <v>0.77083333333333337</v>
      </c>
      <c r="BD337" s="80">
        <v>0.78819444444444453</v>
      </c>
      <c r="BF337" s="72">
        <v>2</v>
      </c>
      <c r="BG337" s="72">
        <v>2</v>
      </c>
      <c r="BH337" s="72">
        <v>2</v>
      </c>
      <c r="BI337" s="72">
        <v>2</v>
      </c>
      <c r="BJ337" s="72">
        <v>2</v>
      </c>
      <c r="BK337" s="72">
        <v>2</v>
      </c>
      <c r="BL337" s="72">
        <v>2</v>
      </c>
      <c r="BM337" s="72">
        <v>2</v>
      </c>
      <c r="BN337" s="72">
        <v>2</v>
      </c>
      <c r="BO337" s="72">
        <v>2</v>
      </c>
      <c r="BP337" s="72">
        <v>2</v>
      </c>
      <c r="BQ337" s="72">
        <v>2</v>
      </c>
      <c r="BR337" s="72">
        <v>2</v>
      </c>
      <c r="BS337" s="72">
        <v>2</v>
      </c>
      <c r="BT337" s="72">
        <v>2</v>
      </c>
      <c r="BV337" s="72" t="s">
        <v>270</v>
      </c>
      <c r="BW337" s="80">
        <v>0.78472222222222221</v>
      </c>
    </row>
    <row r="338" spans="1:84" s="72" customFormat="1" x14ac:dyDescent="0.25">
      <c r="A338" s="30">
        <v>4</v>
      </c>
      <c r="E338" s="64" t="s">
        <v>212</v>
      </c>
      <c r="F338" s="105">
        <v>43288</v>
      </c>
      <c r="G338" s="72" t="s">
        <v>245</v>
      </c>
      <c r="H338" s="72" t="s">
        <v>337</v>
      </c>
      <c r="I338" s="72" t="s">
        <v>338</v>
      </c>
      <c r="J338" s="72" t="s">
        <v>599</v>
      </c>
      <c r="K338" s="72" t="s">
        <v>339</v>
      </c>
      <c r="L338" s="72" t="s">
        <v>340</v>
      </c>
      <c r="P338" s="79" t="s">
        <v>2362</v>
      </c>
      <c r="Q338" s="63" t="s">
        <v>2363</v>
      </c>
      <c r="R338" s="63" t="s">
        <v>2364</v>
      </c>
      <c r="S338" s="63" t="s">
        <v>2365</v>
      </c>
      <c r="T338" s="106">
        <v>9265702458</v>
      </c>
      <c r="U338" s="42" t="s">
        <v>2366</v>
      </c>
      <c r="V338" s="70" t="s">
        <v>221</v>
      </c>
      <c r="W338" s="70" t="s">
        <v>221</v>
      </c>
      <c r="X338" s="70" t="s">
        <v>221</v>
      </c>
      <c r="Y338" s="70" t="s">
        <v>221</v>
      </c>
      <c r="Z338" s="70" t="s">
        <v>221</v>
      </c>
      <c r="AA338" s="70" t="s">
        <v>221</v>
      </c>
      <c r="AB338" s="70" t="s">
        <v>221</v>
      </c>
      <c r="AC338" s="70" t="s">
        <v>223</v>
      </c>
      <c r="AD338" s="70" t="s">
        <v>224</v>
      </c>
      <c r="AE338" s="70" t="s">
        <v>2367</v>
      </c>
      <c r="AF338" s="70" t="s">
        <v>226</v>
      </c>
      <c r="AG338" s="70" t="s">
        <v>226</v>
      </c>
      <c r="AH338" s="70" t="s">
        <v>226</v>
      </c>
      <c r="AI338" s="72">
        <f>6+7+12+8+9</f>
        <v>42</v>
      </c>
      <c r="AJ338" s="70" t="s">
        <v>227</v>
      </c>
      <c r="AK338" s="72">
        <v>1</v>
      </c>
      <c r="AL338" s="72">
        <v>9</v>
      </c>
      <c r="AM338" s="72">
        <v>8</v>
      </c>
      <c r="AN338" s="66" t="s">
        <v>394</v>
      </c>
      <c r="AO338" s="66" t="s">
        <v>1210</v>
      </c>
      <c r="AP338" s="66" t="s">
        <v>281</v>
      </c>
      <c r="AQ338" s="66" t="s">
        <v>1211</v>
      </c>
      <c r="BB338" s="72" t="s">
        <v>244</v>
      </c>
      <c r="BC338" s="80">
        <v>0.65625</v>
      </c>
      <c r="BD338" s="80">
        <v>0.66319444444444442</v>
      </c>
      <c r="BF338" s="72">
        <v>2</v>
      </c>
      <c r="BG338" s="72">
        <v>2</v>
      </c>
      <c r="BH338" s="72">
        <v>2</v>
      </c>
      <c r="BI338" s="72">
        <v>2</v>
      </c>
      <c r="BJ338" s="72">
        <v>2</v>
      </c>
      <c r="BK338" s="72">
        <v>2</v>
      </c>
      <c r="BL338" s="72">
        <v>2</v>
      </c>
      <c r="BM338" s="72">
        <v>2</v>
      </c>
      <c r="BN338" s="72">
        <v>2</v>
      </c>
      <c r="BO338" s="72">
        <v>2</v>
      </c>
      <c r="BP338" s="72">
        <v>2</v>
      </c>
      <c r="BQ338" s="72">
        <v>2</v>
      </c>
      <c r="BR338" s="72">
        <v>2</v>
      </c>
      <c r="BS338" s="72">
        <v>2</v>
      </c>
      <c r="BT338" s="72">
        <v>2</v>
      </c>
      <c r="BV338" s="72" t="s">
        <v>244</v>
      </c>
      <c r="BW338" s="80">
        <v>0.66666666666666663</v>
      </c>
      <c r="BX338" s="80">
        <v>0.67569444444444438</v>
      </c>
      <c r="BZ338" s="72">
        <v>2</v>
      </c>
      <c r="CA338" s="72">
        <v>2</v>
      </c>
      <c r="CB338" s="72">
        <v>2</v>
      </c>
      <c r="CC338" s="72">
        <v>2</v>
      </c>
      <c r="CD338" s="72" t="s">
        <v>260</v>
      </c>
      <c r="CE338" s="72" t="s">
        <v>244</v>
      </c>
      <c r="CF338" s="72">
        <v>15</v>
      </c>
    </row>
    <row r="339" spans="1:84" x14ac:dyDescent="0.25">
      <c r="A339" s="30">
        <v>1</v>
      </c>
      <c r="B339" s="75">
        <v>0.42499999999999999</v>
      </c>
      <c r="D339" s="104" t="s">
        <v>211</v>
      </c>
      <c r="E339" s="64" t="s">
        <v>2368</v>
      </c>
      <c r="F339" s="98">
        <v>43290</v>
      </c>
      <c r="G339" s="72" t="s">
        <v>425</v>
      </c>
      <c r="H339" s="72" t="s">
        <v>233</v>
      </c>
      <c r="I339" s="72" t="s">
        <v>591</v>
      </c>
      <c r="J339" s="72"/>
      <c r="K339" s="72"/>
      <c r="L339" s="72"/>
      <c r="M339" s="72"/>
      <c r="N339" s="72"/>
      <c r="O339" s="72"/>
      <c r="P339" t="s">
        <v>2369</v>
      </c>
      <c r="Q339" s="63" t="s">
        <v>2370</v>
      </c>
      <c r="R339" s="63" t="s">
        <v>2371</v>
      </c>
      <c r="S339" s="63" t="s">
        <v>2372</v>
      </c>
      <c r="T339" s="108">
        <v>9179680478</v>
      </c>
      <c r="U339" s="42" t="s">
        <v>2373</v>
      </c>
      <c r="V339" s="70" t="s">
        <v>221</v>
      </c>
      <c r="W339" s="70" t="s">
        <v>221</v>
      </c>
      <c r="X339" s="70" t="s">
        <v>221</v>
      </c>
      <c r="Y339" s="70" t="s">
        <v>221</v>
      </c>
      <c r="Z339" s="70" t="s">
        <v>221</v>
      </c>
      <c r="AA339" s="70" t="s">
        <v>1543</v>
      </c>
      <c r="AB339" s="104">
        <v>9171248080</v>
      </c>
      <c r="AC339" s="70" t="s">
        <v>314</v>
      </c>
      <c r="AD339" s="70" t="s">
        <v>224</v>
      </c>
      <c r="AN339" s="64" t="s">
        <v>394</v>
      </c>
      <c r="AO339" s="64" t="s">
        <v>395</v>
      </c>
      <c r="AP339" s="64" t="s">
        <v>281</v>
      </c>
      <c r="AQ339" s="64" t="s">
        <v>1211</v>
      </c>
      <c r="AS339" s="64"/>
      <c r="AU339" s="64"/>
      <c r="AW339" t="s">
        <v>2374</v>
      </c>
      <c r="BA339" s="75">
        <v>0.45833333333333331</v>
      </c>
      <c r="CF339" t="s">
        <v>2375</v>
      </c>
    </row>
    <row r="340" spans="1:84" x14ac:dyDescent="0.25">
      <c r="A340" s="30">
        <v>2</v>
      </c>
      <c r="B340" s="75">
        <v>0.42777777777777781</v>
      </c>
      <c r="D340" s="104" t="s">
        <v>211</v>
      </c>
      <c r="E340" s="64" t="s">
        <v>2368</v>
      </c>
      <c r="F340" s="98">
        <v>43290</v>
      </c>
      <c r="G340" s="33" t="s">
        <v>213</v>
      </c>
      <c r="H340" s="72" t="s">
        <v>233</v>
      </c>
      <c r="I340" s="72" t="s">
        <v>234</v>
      </c>
      <c r="J340" s="72"/>
      <c r="K340" s="72"/>
      <c r="L340" s="72"/>
      <c r="M340" s="72"/>
      <c r="N340" s="72"/>
      <c r="O340" s="72"/>
      <c r="P340" s="81" t="s">
        <v>2376</v>
      </c>
      <c r="Q340" s="72" t="s">
        <v>2377</v>
      </c>
      <c r="R340" s="72" t="s">
        <v>2378</v>
      </c>
      <c r="S340" s="72"/>
      <c r="T340" s="72"/>
      <c r="U340" s="72"/>
      <c r="V340" s="72"/>
      <c r="W340" s="72"/>
      <c r="X340" s="72"/>
      <c r="Y340" s="72"/>
      <c r="Z340" s="72"/>
      <c r="AA340" s="72"/>
      <c r="AB340" s="72"/>
      <c r="AC340" s="72" t="s">
        <v>314</v>
      </c>
      <c r="AD340" s="72" t="s">
        <v>241</v>
      </c>
      <c r="AE340" s="72" t="s">
        <v>2379</v>
      </c>
      <c r="AF340" s="72" t="s">
        <v>259</v>
      </c>
      <c r="AG340" s="72" t="s">
        <v>259</v>
      </c>
      <c r="AH340" s="72" t="s">
        <v>259</v>
      </c>
      <c r="AI340" s="72">
        <f>1+2+3+4+7+5+6</f>
        <v>28</v>
      </c>
      <c r="AJ340" s="72" t="s">
        <v>227</v>
      </c>
      <c r="AK340" s="72">
        <v>2</v>
      </c>
      <c r="AL340" s="72">
        <v>6</v>
      </c>
      <c r="AM340" s="72">
        <v>4</v>
      </c>
      <c r="AN340" s="64" t="s">
        <v>228</v>
      </c>
      <c r="AO340" s="64" t="s">
        <v>228</v>
      </c>
      <c r="AP340" s="64" t="s">
        <v>229</v>
      </c>
      <c r="AQ340" s="64" t="s">
        <v>229</v>
      </c>
      <c r="AR340" s="72"/>
      <c r="AS340" s="72"/>
      <c r="AT340" s="72"/>
      <c r="AU340" s="72"/>
      <c r="AV340" s="72"/>
      <c r="AW340" s="72"/>
      <c r="AX340" s="72"/>
      <c r="AY340" s="72"/>
      <c r="AZ340" s="72"/>
      <c r="BA340" s="72"/>
      <c r="BB340" s="72" t="s">
        <v>270</v>
      </c>
      <c r="BC340" s="80">
        <v>0.56944444444444442</v>
      </c>
      <c r="BD340" s="80">
        <v>0.57986111111111105</v>
      </c>
      <c r="BE340" s="72"/>
      <c r="BF340" s="72">
        <v>2</v>
      </c>
      <c r="BG340" s="72">
        <v>2</v>
      </c>
      <c r="BH340" s="72">
        <v>2</v>
      </c>
      <c r="BI340" s="72">
        <v>2</v>
      </c>
      <c r="BJ340" s="72">
        <v>2</v>
      </c>
      <c r="BK340" s="72">
        <v>2</v>
      </c>
      <c r="BL340" s="72">
        <v>2</v>
      </c>
      <c r="BM340" s="72">
        <v>2</v>
      </c>
      <c r="BN340" s="72">
        <v>2</v>
      </c>
      <c r="BO340" s="72">
        <v>2</v>
      </c>
      <c r="BP340" s="72">
        <v>2</v>
      </c>
      <c r="BQ340" s="72">
        <v>2</v>
      </c>
      <c r="BR340" s="72">
        <v>2</v>
      </c>
      <c r="BS340" s="72">
        <v>2</v>
      </c>
      <c r="BT340" s="72">
        <v>2</v>
      </c>
      <c r="BU340" s="72"/>
      <c r="BV340" s="72"/>
      <c r="BW340" s="72"/>
      <c r="BX340" s="72"/>
      <c r="BY340" s="72"/>
      <c r="BZ340" s="72"/>
      <c r="CA340" s="72"/>
      <c r="CB340" s="72"/>
    </row>
    <row r="341" spans="1:84" x14ac:dyDescent="0.25">
      <c r="A341" s="30">
        <v>3</v>
      </c>
      <c r="B341" s="109">
        <v>0.43055555555555558</v>
      </c>
      <c r="D341" s="104" t="s">
        <v>211</v>
      </c>
      <c r="E341" s="64" t="s">
        <v>2368</v>
      </c>
      <c r="F341" s="98">
        <v>43290</v>
      </c>
      <c r="G341" s="72" t="s">
        <v>245</v>
      </c>
      <c r="H341" s="72" t="s">
        <v>246</v>
      </c>
      <c r="I341" s="72" t="s">
        <v>247</v>
      </c>
      <c r="J341" s="72" t="s">
        <v>438</v>
      </c>
      <c r="K341" s="72" t="s">
        <v>249</v>
      </c>
      <c r="L341" s="72" t="s">
        <v>250</v>
      </c>
      <c r="M341" s="82">
        <v>43290</v>
      </c>
      <c r="N341" s="82">
        <v>43292</v>
      </c>
      <c r="O341" s="72" t="s">
        <v>232</v>
      </c>
      <c r="P341" t="s">
        <v>2380</v>
      </c>
      <c r="Q341" s="63" t="s">
        <v>798</v>
      </c>
      <c r="R341" s="63" t="s">
        <v>2381</v>
      </c>
      <c r="S341" s="63" t="s">
        <v>1029</v>
      </c>
      <c r="T341" s="108">
        <v>9173094421</v>
      </c>
      <c r="U341" s="84" t="s">
        <v>2382</v>
      </c>
      <c r="V341" s="70" t="s">
        <v>221</v>
      </c>
      <c r="W341" s="70" t="s">
        <v>221</v>
      </c>
      <c r="X341" s="70" t="s">
        <v>221</v>
      </c>
      <c r="Y341" s="70" t="s">
        <v>221</v>
      </c>
      <c r="Z341" s="70" t="s">
        <v>221</v>
      </c>
      <c r="AA341" s="70" t="s">
        <v>2383</v>
      </c>
      <c r="AB341" s="104">
        <v>9369887334</v>
      </c>
      <c r="AC341" s="70" t="s">
        <v>223</v>
      </c>
      <c r="AD341" s="70" t="s">
        <v>267</v>
      </c>
      <c r="AE341" s="70" t="s">
        <v>2384</v>
      </c>
      <c r="AF341" s="70" t="s">
        <v>226</v>
      </c>
      <c r="AG341" s="70" t="s">
        <v>226</v>
      </c>
      <c r="AH341" s="70" t="s">
        <v>226</v>
      </c>
      <c r="AI341">
        <f>56+46</f>
        <v>102</v>
      </c>
      <c r="AJ341" s="70" t="s">
        <v>227</v>
      </c>
      <c r="AK341">
        <v>1</v>
      </c>
      <c r="AL341">
        <v>56</v>
      </c>
      <c r="AM341">
        <v>46</v>
      </c>
      <c r="AN341" s="64" t="s">
        <v>611</v>
      </c>
      <c r="AO341" s="64" t="s">
        <v>395</v>
      </c>
      <c r="AP341" s="64" t="s">
        <v>229</v>
      </c>
      <c r="AQ341" s="64" t="s">
        <v>229</v>
      </c>
      <c r="AS341" s="64" t="s">
        <v>2385</v>
      </c>
      <c r="AT341">
        <v>248998</v>
      </c>
      <c r="AU341" s="64" t="s">
        <v>2386</v>
      </c>
      <c r="AW341" t="s">
        <v>2387</v>
      </c>
      <c r="BA341" s="75">
        <v>0.45694444444444443</v>
      </c>
      <c r="BB341" t="s">
        <v>2310</v>
      </c>
      <c r="BC341" s="75">
        <v>0.95833333333333337</v>
      </c>
      <c r="BD341" s="75">
        <v>0.97916666666666663</v>
      </c>
      <c r="BF341" s="72">
        <v>3</v>
      </c>
      <c r="BG341" s="72">
        <v>3</v>
      </c>
      <c r="BH341" s="72">
        <v>3</v>
      </c>
      <c r="BI341" s="72">
        <v>3</v>
      </c>
      <c r="BJ341" s="72">
        <v>3</v>
      </c>
      <c r="BK341" s="72">
        <v>3</v>
      </c>
      <c r="BL341" s="72">
        <v>3</v>
      </c>
      <c r="BM341" s="72">
        <v>3</v>
      </c>
      <c r="BN341" s="72">
        <v>3</v>
      </c>
      <c r="BO341" s="72">
        <v>3</v>
      </c>
      <c r="BP341" s="72">
        <v>3</v>
      </c>
      <c r="BQ341" s="72">
        <v>3</v>
      </c>
      <c r="BR341" s="72">
        <v>3</v>
      </c>
      <c r="BS341" s="72">
        <v>3</v>
      </c>
      <c r="BT341" s="72">
        <v>3</v>
      </c>
      <c r="BV341" t="s">
        <v>2310</v>
      </c>
      <c r="BW341" s="75">
        <v>0.97916666666666663</v>
      </c>
      <c r="BX341" s="75">
        <v>0.98611111111111116</v>
      </c>
      <c r="BZ341">
        <v>3</v>
      </c>
      <c r="CA341">
        <v>3</v>
      </c>
      <c r="CB341">
        <v>3</v>
      </c>
      <c r="CC341">
        <v>3</v>
      </c>
      <c r="CD341" t="s">
        <v>260</v>
      </c>
      <c r="CE341" t="s">
        <v>2310</v>
      </c>
      <c r="CF341">
        <v>15</v>
      </c>
    </row>
    <row r="342" spans="1:84" x14ac:dyDescent="0.25">
      <c r="A342" s="30">
        <v>4</v>
      </c>
      <c r="B342" s="75">
        <v>0.43333333333333335</v>
      </c>
      <c r="D342" s="104" t="s">
        <v>211</v>
      </c>
      <c r="E342" s="64" t="s">
        <v>2368</v>
      </c>
      <c r="F342" s="98">
        <v>43290</v>
      </c>
      <c r="G342" s="72" t="s">
        <v>213</v>
      </c>
      <c r="H342" s="72" t="s">
        <v>214</v>
      </c>
      <c r="I342" s="72" t="s">
        <v>1222</v>
      </c>
      <c r="J342" s="72"/>
      <c r="K342" s="72"/>
      <c r="L342" s="72"/>
      <c r="M342" s="72"/>
      <c r="N342" s="72"/>
      <c r="O342" s="72"/>
      <c r="P342" t="s">
        <v>2388</v>
      </c>
      <c r="Q342" s="63" t="s">
        <v>2389</v>
      </c>
      <c r="R342" s="63" t="s">
        <v>2390</v>
      </c>
      <c r="S342" s="63" t="s">
        <v>2391</v>
      </c>
      <c r="T342" s="108">
        <v>9067196674</v>
      </c>
      <c r="U342" s="42" t="s">
        <v>2392</v>
      </c>
      <c r="V342" s="70" t="s">
        <v>221</v>
      </c>
      <c r="W342" s="70" t="s">
        <v>221</v>
      </c>
      <c r="X342" s="70" t="s">
        <v>221</v>
      </c>
      <c r="Y342" s="70" t="s">
        <v>221</v>
      </c>
      <c r="Z342" s="70" t="s">
        <v>221</v>
      </c>
      <c r="AA342" s="70" t="s">
        <v>2393</v>
      </c>
      <c r="AB342" s="104">
        <v>9067196674</v>
      </c>
      <c r="AC342" s="70" t="s">
        <v>223</v>
      </c>
      <c r="AD342" s="70" t="s">
        <v>224</v>
      </c>
      <c r="AE342" s="70" t="s">
        <v>2394</v>
      </c>
      <c r="AF342" s="70" t="s">
        <v>226</v>
      </c>
      <c r="AG342" s="70" t="s">
        <v>226</v>
      </c>
      <c r="AH342" s="70" t="s">
        <v>226</v>
      </c>
      <c r="AI342">
        <v>108</v>
      </c>
      <c r="AJ342" s="70" t="s">
        <v>227</v>
      </c>
      <c r="AK342">
        <v>1</v>
      </c>
      <c r="AL342">
        <v>96</v>
      </c>
      <c r="AM342">
        <v>2</v>
      </c>
      <c r="AN342" s="64" t="s">
        <v>228</v>
      </c>
      <c r="AO342" s="64" t="s">
        <v>228</v>
      </c>
      <c r="AP342" s="64" t="s">
        <v>281</v>
      </c>
      <c r="AQ342" s="64" t="s">
        <v>282</v>
      </c>
      <c r="BA342" s="75">
        <v>0.45694444444444443</v>
      </c>
      <c r="BB342" t="s">
        <v>2310</v>
      </c>
      <c r="BC342" s="75">
        <v>0.99236111111111114</v>
      </c>
      <c r="BD342" s="75">
        <v>0.50416666666666665</v>
      </c>
      <c r="BF342" s="72">
        <v>2</v>
      </c>
      <c r="BG342" s="72">
        <v>2</v>
      </c>
      <c r="BH342" s="72">
        <v>2</v>
      </c>
      <c r="BI342" s="72">
        <v>2</v>
      </c>
      <c r="BJ342" s="72">
        <v>2</v>
      </c>
      <c r="BK342" s="72">
        <v>2</v>
      </c>
      <c r="BL342" s="72">
        <v>2</v>
      </c>
      <c r="BM342" s="72">
        <v>2</v>
      </c>
      <c r="BN342" s="72">
        <v>2</v>
      </c>
      <c r="BO342" s="72">
        <v>2</v>
      </c>
      <c r="BP342" s="72">
        <v>2</v>
      </c>
      <c r="BQ342" s="72">
        <v>2</v>
      </c>
      <c r="BR342" s="72">
        <v>2</v>
      </c>
      <c r="BS342" s="72">
        <v>2</v>
      </c>
      <c r="BT342" s="72">
        <v>2</v>
      </c>
    </row>
    <row r="343" spans="1:84" x14ac:dyDescent="0.25">
      <c r="A343" s="30">
        <v>5</v>
      </c>
      <c r="B343" s="75">
        <v>0.43333333333333335</v>
      </c>
      <c r="D343" s="104" t="s">
        <v>211</v>
      </c>
      <c r="E343" s="64" t="s">
        <v>2368</v>
      </c>
      <c r="F343" s="98">
        <v>43290</v>
      </c>
      <c r="G343" s="72" t="s">
        <v>357</v>
      </c>
      <c r="H343" s="72" t="s">
        <v>358</v>
      </c>
      <c r="I343" s="72" t="s">
        <v>359</v>
      </c>
      <c r="J343" s="72" t="s">
        <v>438</v>
      </c>
      <c r="K343" s="72" t="s">
        <v>554</v>
      </c>
      <c r="L343" s="72" t="s">
        <v>250</v>
      </c>
      <c r="M343" s="72"/>
      <c r="N343" s="72"/>
      <c r="O343" s="72"/>
      <c r="P343" t="s">
        <v>2395</v>
      </c>
      <c r="Q343" s="63" t="s">
        <v>2396</v>
      </c>
      <c r="R343" s="63" t="s">
        <v>2397</v>
      </c>
      <c r="S343" s="63" t="s">
        <v>2398</v>
      </c>
      <c r="T343" s="108">
        <v>9566590486</v>
      </c>
      <c r="U343" s="84" t="s">
        <v>2399</v>
      </c>
      <c r="V343" s="70" t="s">
        <v>221</v>
      </c>
      <c r="W343" s="70" t="s">
        <v>221</v>
      </c>
      <c r="X343" s="70" t="s">
        <v>221</v>
      </c>
      <c r="Y343" s="70" t="s">
        <v>221</v>
      </c>
      <c r="Z343" s="70" t="s">
        <v>221</v>
      </c>
      <c r="AA343" s="70" t="s">
        <v>2400</v>
      </c>
      <c r="AB343" s="104">
        <v>9273785417</v>
      </c>
      <c r="AC343" s="70" t="s">
        <v>223</v>
      </c>
      <c r="AD343" s="70" t="s">
        <v>224</v>
      </c>
      <c r="AE343" s="70" t="s">
        <v>2401</v>
      </c>
      <c r="AF343" s="70" t="s">
        <v>226</v>
      </c>
      <c r="AG343" s="70" t="s">
        <v>226</v>
      </c>
      <c r="AH343" s="70" t="s">
        <v>226</v>
      </c>
      <c r="AI343">
        <f>11+24+24+8</f>
        <v>67</v>
      </c>
      <c r="AJ343" s="70" t="s">
        <v>227</v>
      </c>
      <c r="AK343">
        <v>1</v>
      </c>
      <c r="AL343">
        <v>8</v>
      </c>
      <c r="AM343">
        <v>24</v>
      </c>
      <c r="AN343" s="64" t="s">
        <v>228</v>
      </c>
      <c r="AO343" s="64" t="s">
        <v>228</v>
      </c>
      <c r="AP343" s="64" t="s">
        <v>281</v>
      </c>
      <c r="AQ343" s="64" t="s">
        <v>282</v>
      </c>
      <c r="BA343" s="75">
        <v>0.46597222222222223</v>
      </c>
      <c r="BB343" t="s">
        <v>232</v>
      </c>
      <c r="BC343" s="75">
        <v>0.49305555555555558</v>
      </c>
      <c r="BD343" s="75">
        <v>0.5083333333333333</v>
      </c>
      <c r="BF343" s="72">
        <v>2</v>
      </c>
      <c r="BG343" s="72">
        <v>2</v>
      </c>
      <c r="BH343" s="72">
        <v>2</v>
      </c>
      <c r="BI343" s="72">
        <v>2</v>
      </c>
      <c r="BJ343" s="72">
        <v>2</v>
      </c>
      <c r="BK343" s="72">
        <v>2</v>
      </c>
      <c r="BL343" s="72">
        <v>2</v>
      </c>
      <c r="BM343" s="72">
        <v>2</v>
      </c>
      <c r="BN343" s="72">
        <v>2</v>
      </c>
      <c r="BO343" s="72">
        <v>2</v>
      </c>
      <c r="BP343" s="72">
        <v>2</v>
      </c>
      <c r="BQ343" s="72">
        <v>2</v>
      </c>
      <c r="BR343" s="72">
        <v>2</v>
      </c>
      <c r="BS343" s="72">
        <v>2</v>
      </c>
      <c r="BT343" s="72">
        <v>2</v>
      </c>
      <c r="BV343" t="s">
        <v>2402</v>
      </c>
      <c r="BW343" s="75">
        <v>0.5083333333333333</v>
      </c>
      <c r="BX343" s="75">
        <v>0.51597222222222217</v>
      </c>
      <c r="BZ343">
        <v>2</v>
      </c>
      <c r="CA343">
        <v>2</v>
      </c>
      <c r="CB343">
        <v>2</v>
      </c>
      <c r="CC343">
        <v>2</v>
      </c>
      <c r="CD343" t="s">
        <v>260</v>
      </c>
      <c r="CE343" t="s">
        <v>232</v>
      </c>
      <c r="CF343">
        <v>15</v>
      </c>
    </row>
    <row r="344" spans="1:84" x14ac:dyDescent="0.25">
      <c r="A344" s="30">
        <v>6</v>
      </c>
      <c r="B344" s="75">
        <v>0.43333333333333335</v>
      </c>
      <c r="D344" s="104" t="s">
        <v>211</v>
      </c>
      <c r="E344" s="64" t="s">
        <v>2368</v>
      </c>
      <c r="F344" s="98">
        <v>43290</v>
      </c>
      <c r="G344" s="72" t="s">
        <v>213</v>
      </c>
      <c r="H344" s="72" t="s">
        <v>214</v>
      </c>
      <c r="I344" s="72" t="s">
        <v>858</v>
      </c>
      <c r="J344" s="72"/>
      <c r="K344" s="72"/>
      <c r="L344" s="72"/>
      <c r="M344" s="72"/>
      <c r="N344" s="72"/>
      <c r="O344" s="72"/>
      <c r="P344" t="s">
        <v>2403</v>
      </c>
      <c r="Q344" s="63" t="s">
        <v>2404</v>
      </c>
      <c r="R344" s="63" t="s">
        <v>2405</v>
      </c>
      <c r="S344" s="63" t="s">
        <v>2391</v>
      </c>
      <c r="T344" s="108">
        <v>9995813338</v>
      </c>
      <c r="U344" s="84" t="s">
        <v>2406</v>
      </c>
      <c r="V344" s="70" t="s">
        <v>221</v>
      </c>
      <c r="W344" s="70" t="s">
        <v>221</v>
      </c>
      <c r="X344" s="70" t="s">
        <v>221</v>
      </c>
      <c r="Y344" s="70" t="s">
        <v>221</v>
      </c>
      <c r="Z344" s="70" t="s">
        <v>221</v>
      </c>
      <c r="AA344" s="70" t="s">
        <v>2407</v>
      </c>
      <c r="AB344" s="104">
        <v>9167932177</v>
      </c>
      <c r="AC344" s="70" t="s">
        <v>223</v>
      </c>
      <c r="AD344" s="70" t="s">
        <v>224</v>
      </c>
      <c r="AE344" s="70" t="s">
        <v>2408</v>
      </c>
      <c r="AF344" s="70" t="s">
        <v>226</v>
      </c>
      <c r="AG344" s="70" t="s">
        <v>226</v>
      </c>
      <c r="AH344" s="70" t="s">
        <v>226</v>
      </c>
      <c r="AI344">
        <f>5+3+1+10+39+5</f>
        <v>63</v>
      </c>
      <c r="AJ344" s="70" t="s">
        <v>227</v>
      </c>
      <c r="AK344">
        <v>1</v>
      </c>
      <c r="AL344">
        <v>3</v>
      </c>
      <c r="AM344">
        <v>1</v>
      </c>
      <c r="AN344" s="64" t="s">
        <v>228</v>
      </c>
      <c r="AO344" s="64" t="s">
        <v>228</v>
      </c>
      <c r="AP344" s="64" t="s">
        <v>229</v>
      </c>
      <c r="AQ344" s="64" t="s">
        <v>229</v>
      </c>
      <c r="AS344" s="64" t="s">
        <v>2409</v>
      </c>
      <c r="AT344">
        <v>249957</v>
      </c>
      <c r="AU344" s="64" t="s">
        <v>2386</v>
      </c>
      <c r="BA344" s="75">
        <v>0.47638888888888892</v>
      </c>
      <c r="BB344" t="s">
        <v>232</v>
      </c>
      <c r="BC344" s="75">
        <v>0.54791666666666672</v>
      </c>
      <c r="BD344" s="75">
        <v>0.56527777777777777</v>
      </c>
      <c r="BF344" s="72">
        <v>2</v>
      </c>
      <c r="BG344" s="72">
        <v>1</v>
      </c>
      <c r="BH344" s="72">
        <v>2</v>
      </c>
      <c r="BI344" s="72">
        <v>2</v>
      </c>
      <c r="BJ344" s="72">
        <v>2</v>
      </c>
      <c r="BK344" s="72">
        <v>1</v>
      </c>
      <c r="BL344" s="72">
        <v>1</v>
      </c>
      <c r="BM344" s="72">
        <v>2</v>
      </c>
      <c r="BN344" s="72">
        <v>2</v>
      </c>
      <c r="BO344" s="72">
        <v>2</v>
      </c>
      <c r="BP344" s="72">
        <v>1</v>
      </c>
      <c r="BQ344" s="72">
        <v>2</v>
      </c>
      <c r="BR344" s="72">
        <v>2</v>
      </c>
      <c r="BS344" s="72">
        <v>1</v>
      </c>
      <c r="BT344" s="72">
        <v>2</v>
      </c>
    </row>
    <row r="345" spans="1:84" x14ac:dyDescent="0.25">
      <c r="A345" s="30">
        <v>7</v>
      </c>
      <c r="B345" s="75">
        <v>0.43263888888888885</v>
      </c>
      <c r="D345" s="104" t="s">
        <v>211</v>
      </c>
      <c r="E345" s="64" t="s">
        <v>2368</v>
      </c>
      <c r="F345" s="98">
        <v>43290</v>
      </c>
      <c r="G345" s="72" t="s">
        <v>357</v>
      </c>
      <c r="H345" s="72" t="s">
        <v>337</v>
      </c>
      <c r="I345" s="72" t="s">
        <v>437</v>
      </c>
      <c r="J345" s="72" t="s">
        <v>306</v>
      </c>
      <c r="K345" s="72"/>
      <c r="L345" s="72"/>
      <c r="M345" s="72"/>
      <c r="N345" s="72"/>
      <c r="O345" s="72"/>
      <c r="P345" t="s">
        <v>2410</v>
      </c>
      <c r="Q345" s="63" t="s">
        <v>633</v>
      </c>
      <c r="R345" s="63" t="s">
        <v>2411</v>
      </c>
      <c r="S345" s="63" t="s">
        <v>2412</v>
      </c>
      <c r="T345" s="108">
        <v>9176204715</v>
      </c>
      <c r="U345" s="42" t="s">
        <v>2413</v>
      </c>
      <c r="V345" s="70" t="s">
        <v>221</v>
      </c>
      <c r="W345" s="70" t="s">
        <v>221</v>
      </c>
      <c r="X345" s="70" t="s">
        <v>221</v>
      </c>
      <c r="Y345" s="70" t="s">
        <v>221</v>
      </c>
      <c r="Z345" s="70" t="s">
        <v>221</v>
      </c>
      <c r="AA345" s="70" t="s">
        <v>2414</v>
      </c>
      <c r="AB345" s="104">
        <v>9056736691</v>
      </c>
      <c r="AC345" s="70" t="s">
        <v>223</v>
      </c>
      <c r="AD345" s="70" t="s">
        <v>224</v>
      </c>
      <c r="AE345" s="70" t="s">
        <v>2415</v>
      </c>
      <c r="AF345" s="70" t="s">
        <v>1879</v>
      </c>
      <c r="AG345" s="70" t="s">
        <v>221</v>
      </c>
      <c r="AH345" s="70" t="s">
        <v>221</v>
      </c>
      <c r="AI345">
        <f>17+3+11+11</f>
        <v>42</v>
      </c>
      <c r="AJ345" s="70" t="s">
        <v>227</v>
      </c>
      <c r="AK345">
        <v>1</v>
      </c>
      <c r="AL345">
        <v>11</v>
      </c>
      <c r="AM345">
        <v>11</v>
      </c>
      <c r="AN345" s="64" t="s">
        <v>228</v>
      </c>
      <c r="AO345" s="64" t="s">
        <v>228</v>
      </c>
      <c r="AP345" s="64" t="s">
        <v>281</v>
      </c>
      <c r="AQ345" s="64" t="s">
        <v>282</v>
      </c>
      <c r="BA345" s="75">
        <v>0.46875</v>
      </c>
      <c r="BB345" t="s">
        <v>232</v>
      </c>
      <c r="BC345" s="75">
        <v>0.51736111111111105</v>
      </c>
      <c r="BD345" s="75">
        <v>0.52708333333333335</v>
      </c>
      <c r="BF345" s="72">
        <v>2</v>
      </c>
      <c r="BG345" s="72">
        <v>2</v>
      </c>
      <c r="BH345" s="72">
        <v>2</v>
      </c>
      <c r="BI345" s="72">
        <v>2</v>
      </c>
      <c r="BJ345" s="72">
        <v>2</v>
      </c>
      <c r="BK345" s="72">
        <v>2</v>
      </c>
      <c r="BL345" s="72">
        <v>2</v>
      </c>
      <c r="BM345" s="72">
        <v>2</v>
      </c>
      <c r="BN345" s="72">
        <v>2</v>
      </c>
      <c r="BO345" s="72">
        <v>2</v>
      </c>
      <c r="BP345" s="72">
        <v>2</v>
      </c>
      <c r="BQ345" s="72">
        <v>2</v>
      </c>
      <c r="BR345" s="72">
        <v>2</v>
      </c>
      <c r="BS345" s="72">
        <v>2</v>
      </c>
      <c r="BT345" s="72">
        <v>2</v>
      </c>
      <c r="BV345" t="s">
        <v>232</v>
      </c>
      <c r="BW345" s="75">
        <v>0.52708333333333335</v>
      </c>
      <c r="BX345" s="75">
        <v>0.53402777777777777</v>
      </c>
      <c r="BZ345">
        <v>2</v>
      </c>
      <c r="CA345">
        <v>2</v>
      </c>
      <c r="CB345">
        <v>2</v>
      </c>
      <c r="CC345">
        <v>2</v>
      </c>
      <c r="CD345" t="s">
        <v>260</v>
      </c>
      <c r="CE345" t="s">
        <v>232</v>
      </c>
      <c r="CF345">
        <v>15</v>
      </c>
    </row>
    <row r="346" spans="1:84" x14ac:dyDescent="0.25">
      <c r="A346" s="30">
        <v>8</v>
      </c>
      <c r="B346" s="75">
        <v>0.43263888888888885</v>
      </c>
      <c r="D346" s="104" t="s">
        <v>211</v>
      </c>
      <c r="E346" s="64" t="s">
        <v>2368</v>
      </c>
      <c r="F346" s="98">
        <v>43290</v>
      </c>
      <c r="G346" s="72" t="s">
        <v>213</v>
      </c>
      <c r="H346" s="72" t="s">
        <v>233</v>
      </c>
      <c r="I346" s="72" t="s">
        <v>283</v>
      </c>
      <c r="J346" s="72"/>
      <c r="K346" s="72"/>
      <c r="L346" s="72"/>
      <c r="M346" s="72"/>
      <c r="N346" s="72"/>
      <c r="O346" s="72"/>
      <c r="P346" t="s">
        <v>2416</v>
      </c>
      <c r="Q346" s="63" t="s">
        <v>1059</v>
      </c>
      <c r="R346" s="63" t="s">
        <v>2417</v>
      </c>
      <c r="S346" s="63" t="s">
        <v>2418</v>
      </c>
      <c r="T346">
        <v>9360278247</v>
      </c>
      <c r="U346" s="42" t="s">
        <v>2419</v>
      </c>
      <c r="V346" s="70" t="s">
        <v>221</v>
      </c>
      <c r="W346" s="70" t="s">
        <v>221</v>
      </c>
      <c r="X346" s="70" t="s">
        <v>221</v>
      </c>
      <c r="Y346" s="70" t="s">
        <v>221</v>
      </c>
      <c r="Z346" s="70" t="s">
        <v>221</v>
      </c>
      <c r="AA346" s="70" t="s">
        <v>2420</v>
      </c>
      <c r="AB346" s="104">
        <v>9360278247</v>
      </c>
      <c r="AC346" s="70" t="s">
        <v>314</v>
      </c>
      <c r="AD346" s="70" t="s">
        <v>1219</v>
      </c>
      <c r="AE346" s="70" t="s">
        <v>424</v>
      </c>
      <c r="AF346" s="70" t="s">
        <v>1951</v>
      </c>
      <c r="AG346" s="70" t="s">
        <v>1951</v>
      </c>
      <c r="AH346" s="70" t="s">
        <v>1951</v>
      </c>
      <c r="AI346">
        <f>98+8+12</f>
        <v>118</v>
      </c>
      <c r="AJ346" s="70" t="s">
        <v>227</v>
      </c>
      <c r="AK346">
        <v>1</v>
      </c>
      <c r="AL346">
        <v>12</v>
      </c>
      <c r="AM346">
        <v>8</v>
      </c>
      <c r="AN346" s="64" t="s">
        <v>228</v>
      </c>
      <c r="AO346" s="64" t="s">
        <v>228</v>
      </c>
      <c r="AP346" s="64" t="s">
        <v>229</v>
      </c>
      <c r="AQ346" s="64" t="s">
        <v>229</v>
      </c>
      <c r="AS346" s="64" t="s">
        <v>2421</v>
      </c>
      <c r="AT346">
        <v>249952</v>
      </c>
      <c r="AU346" s="64" t="s">
        <v>2386</v>
      </c>
      <c r="BA346" s="75">
        <v>0.4826388888888889</v>
      </c>
      <c r="BB346" t="s">
        <v>448</v>
      </c>
      <c r="BC346" s="75">
        <v>0.59097222222222223</v>
      </c>
      <c r="BD346" s="75">
        <v>0.61458333333333337</v>
      </c>
      <c r="BF346" s="72">
        <v>2</v>
      </c>
      <c r="BG346" s="72">
        <v>2</v>
      </c>
      <c r="BH346" s="72">
        <v>2</v>
      </c>
      <c r="BI346" s="72">
        <v>2</v>
      </c>
      <c r="BJ346" s="72">
        <v>2</v>
      </c>
      <c r="BK346" s="72">
        <v>2</v>
      </c>
      <c r="BL346" s="72">
        <v>2</v>
      </c>
      <c r="BM346" s="72">
        <v>2</v>
      </c>
      <c r="BN346" s="72">
        <v>2</v>
      </c>
      <c r="BO346" s="72">
        <v>2</v>
      </c>
      <c r="BP346" s="72">
        <v>2</v>
      </c>
      <c r="BQ346" s="72">
        <v>2</v>
      </c>
      <c r="BR346" s="72">
        <v>2</v>
      </c>
      <c r="BS346" s="72">
        <v>2</v>
      </c>
      <c r="BT346" s="72">
        <v>2</v>
      </c>
    </row>
    <row r="347" spans="1:84" x14ac:dyDescent="0.25">
      <c r="A347" s="30">
        <v>9</v>
      </c>
      <c r="B347" s="75">
        <v>0.4375</v>
      </c>
      <c r="D347" s="104" t="s">
        <v>211</v>
      </c>
      <c r="E347" s="64" t="s">
        <v>2368</v>
      </c>
      <c r="F347" s="98">
        <v>43290</v>
      </c>
      <c r="G347" s="72" t="s">
        <v>1202</v>
      </c>
      <c r="H347" s="72"/>
      <c r="I347" s="72" t="s">
        <v>2422</v>
      </c>
      <c r="J347" s="72"/>
      <c r="K347" s="72"/>
      <c r="L347" s="72"/>
      <c r="M347" s="72"/>
      <c r="N347" s="72"/>
      <c r="O347" s="72"/>
      <c r="P347" t="s">
        <v>2423</v>
      </c>
      <c r="Q347" s="63" t="s">
        <v>2424</v>
      </c>
      <c r="R347" s="63" t="s">
        <v>2425</v>
      </c>
      <c r="S347" s="63" t="s">
        <v>2426</v>
      </c>
      <c r="T347">
        <v>9216007903</v>
      </c>
      <c r="U347" s="84" t="s">
        <v>2427</v>
      </c>
      <c r="V347" s="70" t="s">
        <v>221</v>
      </c>
      <c r="W347" s="70" t="s">
        <v>221</v>
      </c>
      <c r="X347" s="70" t="s">
        <v>221</v>
      </c>
      <c r="Y347" s="70" t="s">
        <v>221</v>
      </c>
      <c r="Z347" s="70" t="s">
        <v>221</v>
      </c>
      <c r="AA347" s="70" t="s">
        <v>2428</v>
      </c>
      <c r="AB347" s="104">
        <v>9354196142</v>
      </c>
      <c r="AC347" s="70" t="s">
        <v>314</v>
      </c>
      <c r="AD347" s="70" t="s">
        <v>1918</v>
      </c>
      <c r="AN347" s="64" t="s">
        <v>228</v>
      </c>
      <c r="AO347" s="64" t="s">
        <v>228</v>
      </c>
      <c r="AP347" s="64" t="s">
        <v>229</v>
      </c>
      <c r="AQ347" s="64" t="s">
        <v>229</v>
      </c>
      <c r="AS347" s="64" t="s">
        <v>2429</v>
      </c>
      <c r="AT347">
        <v>249427</v>
      </c>
      <c r="AU347" s="64" t="s">
        <v>2386</v>
      </c>
    </row>
    <row r="348" spans="1:84" x14ac:dyDescent="0.25">
      <c r="A348" s="30">
        <v>10</v>
      </c>
      <c r="B348" s="75">
        <v>0.4381944444444445</v>
      </c>
      <c r="D348" s="104" t="s">
        <v>211</v>
      </c>
      <c r="E348" s="64" t="s">
        <v>2368</v>
      </c>
      <c r="F348" s="98">
        <v>43290</v>
      </c>
      <c r="G348" s="72" t="s">
        <v>213</v>
      </c>
      <c r="H348" s="72"/>
      <c r="I348" s="72" t="s">
        <v>783</v>
      </c>
      <c r="J348" s="72"/>
      <c r="K348" s="72"/>
      <c r="L348" s="72"/>
      <c r="M348" s="72"/>
      <c r="N348" s="72"/>
      <c r="O348" s="72"/>
      <c r="P348" t="s">
        <v>2423</v>
      </c>
      <c r="Q348" s="63" t="s">
        <v>2430</v>
      </c>
      <c r="R348" s="63" t="s">
        <v>2431</v>
      </c>
      <c r="S348" s="63" t="s">
        <v>2432</v>
      </c>
      <c r="T348">
        <v>9565970895</v>
      </c>
      <c r="U348" s="42" t="s">
        <v>2433</v>
      </c>
      <c r="V348" s="70" t="s">
        <v>221</v>
      </c>
      <c r="W348" s="70" t="s">
        <v>221</v>
      </c>
      <c r="X348" s="70" t="s">
        <v>221</v>
      </c>
      <c r="Y348" s="70" t="s">
        <v>221</v>
      </c>
      <c r="Z348" s="70" t="s">
        <v>221</v>
      </c>
      <c r="AA348" s="70" t="s">
        <v>2434</v>
      </c>
      <c r="AB348" s="104">
        <v>9655545941</v>
      </c>
      <c r="AC348" s="70" t="s">
        <v>223</v>
      </c>
      <c r="AD348" s="70" t="s">
        <v>1219</v>
      </c>
      <c r="AN348" s="64" t="s">
        <v>228</v>
      </c>
      <c r="AO348" s="64" t="s">
        <v>228</v>
      </c>
      <c r="AP348" s="64" t="s">
        <v>229</v>
      </c>
      <c r="AQ348" s="64" t="s">
        <v>229</v>
      </c>
      <c r="AS348" s="64" t="s">
        <v>2429</v>
      </c>
      <c r="AT348">
        <v>249427</v>
      </c>
      <c r="AU348" s="64" t="s">
        <v>2386</v>
      </c>
      <c r="BA348" s="75">
        <v>0.49236111111111108</v>
      </c>
    </row>
    <row r="349" spans="1:84" x14ac:dyDescent="0.25">
      <c r="A349" s="30">
        <v>11</v>
      </c>
      <c r="B349" s="75">
        <v>0.44097222222222227</v>
      </c>
      <c r="D349" s="104" t="s">
        <v>211</v>
      </c>
      <c r="E349" s="64" t="s">
        <v>2368</v>
      </c>
      <c r="F349" s="98">
        <v>43290</v>
      </c>
      <c r="G349" s="72" t="s">
        <v>1202</v>
      </c>
      <c r="H349" s="72"/>
      <c r="I349" s="72" t="s">
        <v>783</v>
      </c>
      <c r="J349" s="72"/>
      <c r="K349" s="72"/>
      <c r="L349" s="72"/>
      <c r="M349" s="72"/>
      <c r="N349" s="72"/>
      <c r="O349" s="72"/>
      <c r="P349" t="s">
        <v>2435</v>
      </c>
      <c r="Q349" s="63" t="s">
        <v>1696</v>
      </c>
      <c r="R349" s="63" t="s">
        <v>579</v>
      </c>
      <c r="S349" s="63" t="s">
        <v>2436</v>
      </c>
      <c r="T349">
        <v>9068586307</v>
      </c>
      <c r="U349" t="s">
        <v>2437</v>
      </c>
      <c r="V349" s="70" t="s">
        <v>221</v>
      </c>
      <c r="W349" s="70" t="s">
        <v>221</v>
      </c>
      <c r="X349" s="70" t="s">
        <v>221</v>
      </c>
      <c r="Y349" s="70" t="s">
        <v>221</v>
      </c>
      <c r="Z349" s="70" t="s">
        <v>221</v>
      </c>
      <c r="AA349" s="70" t="s">
        <v>2438</v>
      </c>
      <c r="AB349" s="104">
        <v>9975188097</v>
      </c>
      <c r="AC349" s="70" t="s">
        <v>223</v>
      </c>
      <c r="AD349" s="70" t="s">
        <v>267</v>
      </c>
      <c r="AN349" s="64" t="s">
        <v>228</v>
      </c>
      <c r="AO349" s="64" t="s">
        <v>228</v>
      </c>
      <c r="AP349" s="64" t="s">
        <v>281</v>
      </c>
      <c r="AQ349" s="64" t="s">
        <v>282</v>
      </c>
      <c r="BA349" s="75">
        <v>0.5</v>
      </c>
    </row>
    <row r="350" spans="1:84" x14ac:dyDescent="0.25">
      <c r="A350" s="30">
        <v>12</v>
      </c>
      <c r="B350" s="75">
        <v>0.4826388888888889</v>
      </c>
      <c r="D350" s="104" t="s">
        <v>211</v>
      </c>
      <c r="E350" s="64" t="s">
        <v>2368</v>
      </c>
      <c r="F350" s="98">
        <v>43290</v>
      </c>
      <c r="G350" s="72" t="s">
        <v>245</v>
      </c>
      <c r="H350" s="72" t="s">
        <v>246</v>
      </c>
      <c r="I350" s="72" t="s">
        <v>247</v>
      </c>
      <c r="J350" s="72" t="s">
        <v>438</v>
      </c>
      <c r="K350" s="72" t="s">
        <v>249</v>
      </c>
      <c r="L350" s="72" t="s">
        <v>250</v>
      </c>
      <c r="M350" s="82">
        <v>43290</v>
      </c>
      <c r="N350" s="82" t="s">
        <v>251</v>
      </c>
      <c r="O350" s="72" t="s">
        <v>232</v>
      </c>
      <c r="P350" t="s">
        <v>2439</v>
      </c>
      <c r="Q350" s="63" t="s">
        <v>2440</v>
      </c>
      <c r="R350" s="63" t="s">
        <v>2441</v>
      </c>
      <c r="S350" s="63" t="s">
        <v>2442</v>
      </c>
      <c r="T350">
        <v>9993565895</v>
      </c>
      <c r="U350" s="84" t="s">
        <v>2443</v>
      </c>
      <c r="V350" s="70" t="s">
        <v>221</v>
      </c>
      <c r="W350" s="70" t="s">
        <v>221</v>
      </c>
      <c r="X350" s="70" t="s">
        <v>221</v>
      </c>
      <c r="Y350" s="70" t="s">
        <v>221</v>
      </c>
      <c r="Z350" s="70" t="s">
        <v>221</v>
      </c>
      <c r="AA350" s="70" t="s">
        <v>2444</v>
      </c>
      <c r="AB350" s="104">
        <v>9283460879</v>
      </c>
      <c r="AC350" s="70" t="s">
        <v>223</v>
      </c>
      <c r="AD350" s="70" t="s">
        <v>333</v>
      </c>
      <c r="AE350" s="70" t="s">
        <v>424</v>
      </c>
      <c r="AF350" s="70" t="s">
        <v>226</v>
      </c>
      <c r="AG350" s="70" t="s">
        <v>226</v>
      </c>
      <c r="AH350" s="70" t="s">
        <v>226</v>
      </c>
      <c r="AI350">
        <f>36+24+26</f>
        <v>86</v>
      </c>
      <c r="AJ350" s="70" t="s">
        <v>227</v>
      </c>
      <c r="AK350">
        <v>1</v>
      </c>
      <c r="AL350">
        <v>26</v>
      </c>
      <c r="AM350">
        <v>4</v>
      </c>
      <c r="AN350" s="64" t="s">
        <v>228</v>
      </c>
      <c r="AO350" s="64" t="s">
        <v>228</v>
      </c>
      <c r="AP350" s="64" t="s">
        <v>229</v>
      </c>
      <c r="AQ350" s="64" t="s">
        <v>229</v>
      </c>
      <c r="AS350" s="64" t="s">
        <v>2445</v>
      </c>
      <c r="AT350">
        <v>210706</v>
      </c>
      <c r="AU350" s="64" t="s">
        <v>2386</v>
      </c>
      <c r="BA350" s="75">
        <v>0.49305555555555558</v>
      </c>
      <c r="BB350" t="s">
        <v>448</v>
      </c>
      <c r="BC350" s="75">
        <v>0.6875</v>
      </c>
      <c r="BD350" s="75">
        <v>0.70833333333333337</v>
      </c>
      <c r="BF350">
        <v>2</v>
      </c>
      <c r="BG350">
        <v>2</v>
      </c>
      <c r="BH350">
        <v>2</v>
      </c>
      <c r="BI350">
        <v>2</v>
      </c>
      <c r="BJ350">
        <v>2</v>
      </c>
      <c r="BK350">
        <v>2</v>
      </c>
      <c r="BL350">
        <v>2</v>
      </c>
      <c r="BM350">
        <v>2</v>
      </c>
      <c r="BN350">
        <v>2</v>
      </c>
      <c r="BO350">
        <v>2</v>
      </c>
      <c r="BP350">
        <v>2</v>
      </c>
      <c r="BQ350">
        <v>2</v>
      </c>
      <c r="BR350">
        <v>2</v>
      </c>
      <c r="BS350">
        <v>2</v>
      </c>
      <c r="BT350">
        <v>2</v>
      </c>
      <c r="BV350" t="s">
        <v>448</v>
      </c>
      <c r="BW350" s="75">
        <v>0.70833333333333337</v>
      </c>
      <c r="BX350" s="75">
        <v>0.71180555555555547</v>
      </c>
      <c r="BZ350">
        <v>2</v>
      </c>
      <c r="CA350">
        <v>2</v>
      </c>
      <c r="CB350">
        <v>2</v>
      </c>
      <c r="CC350">
        <v>2</v>
      </c>
      <c r="CD350" t="s">
        <v>260</v>
      </c>
      <c r="CE350" t="s">
        <v>448</v>
      </c>
      <c r="CF350">
        <v>15</v>
      </c>
    </row>
    <row r="351" spans="1:84" x14ac:dyDescent="0.25">
      <c r="A351" s="30">
        <v>13</v>
      </c>
      <c r="B351" s="75">
        <v>0.4826388888888889</v>
      </c>
      <c r="D351" s="104" t="s">
        <v>211</v>
      </c>
      <c r="E351" s="64" t="s">
        <v>2368</v>
      </c>
      <c r="F351" s="98">
        <v>43290</v>
      </c>
      <c r="G351" s="72" t="s">
        <v>213</v>
      </c>
      <c r="H351" s="72"/>
      <c r="I351" s="72" t="s">
        <v>568</v>
      </c>
      <c r="J351" s="72"/>
      <c r="K351" s="72"/>
      <c r="L351" s="72"/>
      <c r="M351" s="72"/>
      <c r="N351" s="72"/>
      <c r="O351" s="72"/>
      <c r="P351" t="s">
        <v>2446</v>
      </c>
      <c r="Q351" s="63" t="s">
        <v>2447</v>
      </c>
      <c r="R351" s="63" t="s">
        <v>2448</v>
      </c>
      <c r="S351" s="63" t="s">
        <v>1709</v>
      </c>
      <c r="T351">
        <v>9971957551</v>
      </c>
      <c r="U351" s="84" t="s">
        <v>2449</v>
      </c>
      <c r="V351" s="70" t="s">
        <v>221</v>
      </c>
      <c r="W351" s="70" t="s">
        <v>221</v>
      </c>
      <c r="X351" s="70" t="s">
        <v>221</v>
      </c>
      <c r="Y351" s="70" t="s">
        <v>221</v>
      </c>
      <c r="Z351" s="70" t="s">
        <v>221</v>
      </c>
      <c r="AA351" s="70" t="s">
        <v>2450</v>
      </c>
      <c r="AB351" s="104">
        <v>9977694875</v>
      </c>
      <c r="AC351" s="70" t="s">
        <v>314</v>
      </c>
      <c r="AD351" s="70" t="s">
        <v>1219</v>
      </c>
      <c r="AN351" s="64" t="s">
        <v>228</v>
      </c>
      <c r="AO351" s="64" t="s">
        <v>228</v>
      </c>
      <c r="AP351" s="64" t="s">
        <v>229</v>
      </c>
      <c r="AQ351" s="64" t="s">
        <v>229</v>
      </c>
      <c r="AS351" s="64" t="s">
        <v>2451</v>
      </c>
      <c r="AT351">
        <v>249985</v>
      </c>
      <c r="AU351" s="64" t="s">
        <v>2386</v>
      </c>
      <c r="BA351" s="75">
        <v>0.50486111111111109</v>
      </c>
    </row>
    <row r="352" spans="1:84" x14ac:dyDescent="0.25">
      <c r="A352" s="30">
        <v>14</v>
      </c>
      <c r="B352" s="75">
        <v>0.45833333333333331</v>
      </c>
      <c r="D352" s="104" t="s">
        <v>211</v>
      </c>
      <c r="E352" s="64" t="s">
        <v>2368</v>
      </c>
      <c r="F352" s="98">
        <v>43290</v>
      </c>
      <c r="G352" s="72" t="s">
        <v>357</v>
      </c>
      <c r="H352" s="72" t="s">
        <v>337</v>
      </c>
      <c r="I352" s="72" t="s">
        <v>2452</v>
      </c>
      <c r="J352" s="72" t="s">
        <v>306</v>
      </c>
      <c r="K352" s="72"/>
      <c r="L352" s="72"/>
      <c r="M352" s="72"/>
      <c r="N352" s="72"/>
      <c r="O352" s="72"/>
      <c r="P352" t="s">
        <v>2453</v>
      </c>
      <c r="Q352" s="63" t="s">
        <v>2454</v>
      </c>
      <c r="R352" s="63" t="s">
        <v>2455</v>
      </c>
      <c r="S352" s="63" t="s">
        <v>1160</v>
      </c>
      <c r="T352">
        <v>9159241590</v>
      </c>
      <c r="U352" s="84" t="s">
        <v>2456</v>
      </c>
      <c r="V352" s="70" t="s">
        <v>221</v>
      </c>
      <c r="W352" s="70" t="s">
        <v>221</v>
      </c>
      <c r="X352" s="70" t="s">
        <v>221</v>
      </c>
      <c r="Y352" s="70" t="s">
        <v>221</v>
      </c>
      <c r="Z352" s="70" t="s">
        <v>221</v>
      </c>
      <c r="AA352" s="70" t="s">
        <v>2457</v>
      </c>
      <c r="AB352" s="104">
        <v>9972765385</v>
      </c>
      <c r="AC352" s="70" t="s">
        <v>314</v>
      </c>
      <c r="AD352" s="70" t="s">
        <v>267</v>
      </c>
      <c r="AE352" s="70" t="s">
        <v>2458</v>
      </c>
      <c r="AF352" s="70" t="s">
        <v>1951</v>
      </c>
      <c r="AG352" s="70" t="s">
        <v>1951</v>
      </c>
      <c r="AH352" s="70" t="s">
        <v>1951</v>
      </c>
      <c r="AI352">
        <f>7+4</f>
        <v>11</v>
      </c>
      <c r="AJ352" s="70" t="s">
        <v>227</v>
      </c>
      <c r="AK352">
        <v>1</v>
      </c>
      <c r="AL352">
        <v>7</v>
      </c>
      <c r="AM352">
        <v>4</v>
      </c>
      <c r="AN352" s="64" t="s">
        <v>228</v>
      </c>
      <c r="AO352" s="64" t="s">
        <v>228</v>
      </c>
      <c r="AP352" s="64" t="s">
        <v>229</v>
      </c>
      <c r="AQ352" s="64" t="s">
        <v>229</v>
      </c>
      <c r="AS352" t="s">
        <v>2459</v>
      </c>
      <c r="AT352">
        <v>252684</v>
      </c>
      <c r="AU352" s="64" t="s">
        <v>2386</v>
      </c>
      <c r="BA352" s="75">
        <v>0.50555555555555554</v>
      </c>
      <c r="BB352" t="s">
        <v>232</v>
      </c>
      <c r="BC352" s="75">
        <v>0.59791666666666665</v>
      </c>
      <c r="BD352" s="75">
        <v>0.61527777777777781</v>
      </c>
      <c r="BF352" s="72">
        <v>2</v>
      </c>
      <c r="BG352" s="72">
        <v>2</v>
      </c>
      <c r="BH352" s="72">
        <v>2</v>
      </c>
      <c r="BI352" s="72">
        <v>2</v>
      </c>
      <c r="BJ352" s="72">
        <v>2</v>
      </c>
      <c r="BK352" s="72">
        <v>2</v>
      </c>
      <c r="BL352" s="72">
        <v>2</v>
      </c>
      <c r="BM352" s="72">
        <v>2</v>
      </c>
      <c r="BN352" s="72">
        <v>2</v>
      </c>
      <c r="BO352" s="72">
        <v>2</v>
      </c>
      <c r="BP352" s="72">
        <v>2</v>
      </c>
      <c r="BQ352" s="72">
        <v>2</v>
      </c>
      <c r="BR352" s="72">
        <v>2</v>
      </c>
      <c r="BS352" s="72">
        <v>2</v>
      </c>
      <c r="BT352" s="72">
        <v>2</v>
      </c>
      <c r="BV352" t="s">
        <v>232</v>
      </c>
      <c r="BW352" s="75">
        <v>0.61527777777777781</v>
      </c>
      <c r="BX352" s="75">
        <v>0.62222222222222223</v>
      </c>
      <c r="BZ352">
        <v>2</v>
      </c>
      <c r="CA352">
        <v>2</v>
      </c>
      <c r="CB352">
        <v>2</v>
      </c>
      <c r="CC352">
        <v>2</v>
      </c>
      <c r="CD352" t="s">
        <v>260</v>
      </c>
      <c r="CE352" t="s">
        <v>232</v>
      </c>
      <c r="CF352">
        <v>15</v>
      </c>
    </row>
    <row r="353" spans="1:87" x14ac:dyDescent="0.25">
      <c r="A353" s="30">
        <v>15</v>
      </c>
      <c r="B353" s="75">
        <v>0.46319444444444446</v>
      </c>
      <c r="D353" s="104" t="s">
        <v>211</v>
      </c>
      <c r="E353" s="64" t="s">
        <v>2368</v>
      </c>
      <c r="F353" s="98">
        <v>43290</v>
      </c>
      <c r="G353" s="72" t="s">
        <v>1202</v>
      </c>
      <c r="H353" s="72" t="s">
        <v>233</v>
      </c>
      <c r="I353" s="72" t="s">
        <v>316</v>
      </c>
      <c r="J353" s="72"/>
      <c r="K353" s="72"/>
      <c r="L353" s="72"/>
      <c r="M353" s="72"/>
      <c r="N353" s="72"/>
      <c r="O353" s="72"/>
      <c r="P353" t="s">
        <v>2460</v>
      </c>
      <c r="Q353" s="63" t="s">
        <v>2224</v>
      </c>
      <c r="R353" s="63" t="s">
        <v>2461</v>
      </c>
      <c r="S353" s="63" t="s">
        <v>476</v>
      </c>
      <c r="T353">
        <v>9063821355</v>
      </c>
      <c r="U353" s="84" t="s">
        <v>2462</v>
      </c>
      <c r="V353" s="70" t="s">
        <v>221</v>
      </c>
      <c r="W353" s="70" t="s">
        <v>221</v>
      </c>
      <c r="X353" s="70" t="s">
        <v>221</v>
      </c>
      <c r="Y353" s="70" t="s">
        <v>221</v>
      </c>
      <c r="Z353" s="70" t="s">
        <v>221</v>
      </c>
      <c r="AA353" s="70" t="s">
        <v>2463</v>
      </c>
      <c r="AB353" s="104">
        <v>9560938126</v>
      </c>
      <c r="AC353" s="70" t="s">
        <v>223</v>
      </c>
      <c r="AD353" s="70" t="s">
        <v>1918</v>
      </c>
      <c r="AE353" s="70" t="s">
        <v>1032</v>
      </c>
      <c r="AF353" s="70" t="s">
        <v>226</v>
      </c>
      <c r="AG353" s="70" t="s">
        <v>2464</v>
      </c>
      <c r="AH353" s="70" t="s">
        <v>2464</v>
      </c>
      <c r="AI353">
        <f>12*4</f>
        <v>48</v>
      </c>
      <c r="AJ353" s="70" t="s">
        <v>227</v>
      </c>
      <c r="AK353">
        <v>1</v>
      </c>
      <c r="AL353">
        <v>48</v>
      </c>
      <c r="AM353">
        <v>0</v>
      </c>
      <c r="AN353" s="64" t="s">
        <v>228</v>
      </c>
      <c r="AO353" s="64" t="s">
        <v>228</v>
      </c>
      <c r="AP353" s="64" t="s">
        <v>229</v>
      </c>
      <c r="AQ353" s="64" t="s">
        <v>229</v>
      </c>
      <c r="AS353" s="64" t="s">
        <v>2465</v>
      </c>
      <c r="AT353">
        <v>251541</v>
      </c>
      <c r="AU353" s="64" t="s">
        <v>2386</v>
      </c>
      <c r="BB353" t="s">
        <v>492</v>
      </c>
      <c r="BC353" t="s">
        <v>2466</v>
      </c>
      <c r="BD353" s="75">
        <v>0.70833333333333337</v>
      </c>
      <c r="BF353" s="72">
        <v>2</v>
      </c>
      <c r="BG353" s="72">
        <v>2</v>
      </c>
      <c r="BH353" s="72">
        <v>2</v>
      </c>
      <c r="BI353" s="72">
        <v>2</v>
      </c>
      <c r="BJ353" s="72">
        <v>2</v>
      </c>
      <c r="BK353" s="72">
        <v>2</v>
      </c>
      <c r="BL353" s="72">
        <v>2</v>
      </c>
      <c r="BM353" s="72">
        <v>2</v>
      </c>
      <c r="BN353" s="72">
        <v>2</v>
      </c>
      <c r="BO353" s="72">
        <v>2</v>
      </c>
      <c r="BP353" s="72">
        <v>2</v>
      </c>
      <c r="BQ353" s="72">
        <v>2</v>
      </c>
      <c r="BR353" s="72">
        <v>2</v>
      </c>
      <c r="BS353" s="72">
        <v>2</v>
      </c>
      <c r="BT353" s="72">
        <v>2</v>
      </c>
    </row>
    <row r="354" spans="1:87" x14ac:dyDescent="0.25">
      <c r="A354" s="30">
        <v>16</v>
      </c>
      <c r="B354" s="75">
        <v>0.46319444444444446</v>
      </c>
      <c r="D354" s="104" t="s">
        <v>211</v>
      </c>
      <c r="E354" s="64" t="s">
        <v>2368</v>
      </c>
      <c r="F354" s="98">
        <v>43290</v>
      </c>
      <c r="G354" s="72" t="s">
        <v>213</v>
      </c>
      <c r="H354" s="72" t="s">
        <v>233</v>
      </c>
      <c r="I354" s="72" t="s">
        <v>234</v>
      </c>
      <c r="J354" s="72"/>
      <c r="K354" s="72"/>
      <c r="L354" s="72"/>
      <c r="M354" s="72"/>
      <c r="N354" s="72"/>
      <c r="O354" s="72"/>
      <c r="P354" t="s">
        <v>2467</v>
      </c>
      <c r="Q354" s="63" t="s">
        <v>2468</v>
      </c>
      <c r="R354" s="63" t="s">
        <v>2042</v>
      </c>
      <c r="S354" s="63" t="s">
        <v>2469</v>
      </c>
      <c r="T354">
        <v>9198538944</v>
      </c>
      <c r="U354" s="84" t="s">
        <v>2470</v>
      </c>
      <c r="V354" s="70" t="s">
        <v>221</v>
      </c>
      <c r="W354" s="70" t="s">
        <v>221</v>
      </c>
      <c r="X354" s="70" t="s">
        <v>221</v>
      </c>
      <c r="Y354" s="70" t="s">
        <v>221</v>
      </c>
      <c r="Z354" s="70" t="s">
        <v>221</v>
      </c>
      <c r="AA354" s="70" t="s">
        <v>2471</v>
      </c>
      <c r="AB354" s="104">
        <v>9054133556</v>
      </c>
      <c r="AC354" s="70" t="s">
        <v>223</v>
      </c>
      <c r="AD354" s="70" t="s">
        <v>1219</v>
      </c>
      <c r="AE354" s="70" t="s">
        <v>2472</v>
      </c>
      <c r="AF354" s="70" t="s">
        <v>226</v>
      </c>
      <c r="AG354" s="70" t="s">
        <v>226</v>
      </c>
      <c r="AH354" s="70" t="s">
        <v>226</v>
      </c>
      <c r="AI354">
        <f>36+14+8+18+13+6+4</f>
        <v>99</v>
      </c>
      <c r="AJ354" s="70" t="s">
        <v>227</v>
      </c>
      <c r="AK354">
        <v>2</v>
      </c>
      <c r="AL354">
        <v>4</v>
      </c>
      <c r="AM354">
        <v>6</v>
      </c>
      <c r="AN354" s="64" t="s">
        <v>228</v>
      </c>
      <c r="AO354" s="64" t="s">
        <v>228</v>
      </c>
      <c r="AP354" s="64" t="s">
        <v>229</v>
      </c>
      <c r="AQ354" s="64" t="s">
        <v>229</v>
      </c>
      <c r="AS354" s="64" t="s">
        <v>2473</v>
      </c>
      <c r="AT354">
        <v>248930</v>
      </c>
      <c r="AU354" s="64" t="s">
        <v>2386</v>
      </c>
      <c r="BA354" s="75">
        <v>0.50486111111111109</v>
      </c>
      <c r="BB354" t="s">
        <v>448</v>
      </c>
      <c r="BC354" s="75">
        <v>0.59097222222222223</v>
      </c>
      <c r="BD354" s="75">
        <v>0.61458333333333337</v>
      </c>
      <c r="BF354" s="72">
        <v>2</v>
      </c>
      <c r="BG354" s="72">
        <v>2</v>
      </c>
      <c r="BH354" s="72">
        <v>2</v>
      </c>
      <c r="BI354" s="72">
        <v>2</v>
      </c>
      <c r="BJ354" s="72">
        <v>2</v>
      </c>
      <c r="BK354" s="72">
        <v>2</v>
      </c>
      <c r="BL354" s="72">
        <v>2</v>
      </c>
      <c r="BM354" s="72">
        <v>2</v>
      </c>
      <c r="BN354" s="72">
        <v>2</v>
      </c>
      <c r="BO354" s="72">
        <v>2</v>
      </c>
      <c r="BP354" s="72">
        <v>2</v>
      </c>
      <c r="BQ354" s="72">
        <v>2</v>
      </c>
      <c r="BR354" s="72">
        <v>2</v>
      </c>
      <c r="BS354" s="72">
        <v>2</v>
      </c>
      <c r="BT354" s="72">
        <v>2</v>
      </c>
    </row>
    <row r="355" spans="1:87" x14ac:dyDescent="0.25">
      <c r="A355" s="30">
        <v>17</v>
      </c>
      <c r="B355" s="75">
        <v>0.46458333333333335</v>
      </c>
      <c r="D355" s="104" t="s">
        <v>211</v>
      </c>
      <c r="E355" s="64" t="s">
        <v>2368</v>
      </c>
      <c r="F355" s="98">
        <v>43290</v>
      </c>
      <c r="G355" s="72" t="s">
        <v>357</v>
      </c>
      <c r="H355" s="72" t="s">
        <v>337</v>
      </c>
      <c r="I355" s="72" t="s">
        <v>437</v>
      </c>
      <c r="J355" s="72" t="s">
        <v>599</v>
      </c>
      <c r="K355" s="72"/>
      <c r="L355" s="72"/>
      <c r="M355" s="72"/>
      <c r="N355" s="72"/>
      <c r="O355" s="72"/>
      <c r="P355" t="s">
        <v>2474</v>
      </c>
      <c r="Q355" s="63" t="s">
        <v>2475</v>
      </c>
      <c r="R355" s="63" t="s">
        <v>2476</v>
      </c>
      <c r="S355" s="63" t="s">
        <v>2477</v>
      </c>
      <c r="T355">
        <v>9368016173</v>
      </c>
      <c r="U355" s="42" t="s">
        <v>2478</v>
      </c>
      <c r="V355" s="70" t="s">
        <v>221</v>
      </c>
      <c r="W355" s="70" t="s">
        <v>221</v>
      </c>
      <c r="X355" s="70" t="s">
        <v>221</v>
      </c>
      <c r="Y355" s="70" t="s">
        <v>221</v>
      </c>
      <c r="Z355" s="70" t="s">
        <v>221</v>
      </c>
      <c r="AA355" s="70" t="s">
        <v>2479</v>
      </c>
      <c r="AB355" s="104">
        <v>9776448576</v>
      </c>
      <c r="AC355" s="70" t="s">
        <v>223</v>
      </c>
      <c r="AD355" s="70" t="s">
        <v>1219</v>
      </c>
      <c r="AE355" s="70" t="s">
        <v>2480</v>
      </c>
      <c r="AF355" s="70" t="s">
        <v>226</v>
      </c>
      <c r="AG355" s="70" t="s">
        <v>226</v>
      </c>
      <c r="AH355" s="70" t="s">
        <v>226</v>
      </c>
      <c r="AI355">
        <f>14+8+18</f>
        <v>40</v>
      </c>
      <c r="AJ355" s="70" t="s">
        <v>446</v>
      </c>
      <c r="AK355">
        <v>0</v>
      </c>
      <c r="AL355">
        <v>18</v>
      </c>
      <c r="AM355">
        <v>8</v>
      </c>
      <c r="AN355" s="64" t="s">
        <v>228</v>
      </c>
      <c r="AO355" s="64" t="s">
        <v>228</v>
      </c>
      <c r="AP355" s="64" t="s">
        <v>598</v>
      </c>
      <c r="AQ355" s="64" t="s">
        <v>404</v>
      </c>
      <c r="BA355" s="75">
        <v>0.50555555555555554</v>
      </c>
      <c r="BB355" t="s">
        <v>448</v>
      </c>
      <c r="BC355" s="75">
        <v>0.59097222222222223</v>
      </c>
      <c r="BD355" s="75">
        <v>0.61458333333333337</v>
      </c>
      <c r="BF355" s="72">
        <v>2</v>
      </c>
      <c r="BG355" s="72">
        <v>2</v>
      </c>
      <c r="BH355" s="72">
        <v>2</v>
      </c>
      <c r="BI355" s="72">
        <v>2</v>
      </c>
      <c r="BJ355" s="72">
        <v>2</v>
      </c>
      <c r="BK355" s="72">
        <v>2</v>
      </c>
      <c r="BL355" s="72">
        <v>2</v>
      </c>
      <c r="BM355" s="72">
        <v>2</v>
      </c>
      <c r="BN355" s="72">
        <v>2</v>
      </c>
      <c r="BO355" s="72">
        <v>2</v>
      </c>
      <c r="BP355" s="72">
        <v>2</v>
      </c>
      <c r="BQ355" s="72">
        <v>2</v>
      </c>
      <c r="BR355" s="72">
        <v>2</v>
      </c>
      <c r="BS355" s="72">
        <v>2</v>
      </c>
      <c r="BT355" s="72">
        <v>2</v>
      </c>
      <c r="BV355" t="s">
        <v>448</v>
      </c>
      <c r="BW355" s="75">
        <v>0.61458333333333337</v>
      </c>
      <c r="BX355" s="75">
        <v>0.61944444444444446</v>
      </c>
      <c r="BZ355">
        <v>2</v>
      </c>
      <c r="CA355">
        <v>2</v>
      </c>
      <c r="CB355">
        <v>2</v>
      </c>
      <c r="CC355">
        <v>2</v>
      </c>
      <c r="CD355" t="s">
        <v>260</v>
      </c>
      <c r="CE355" t="s">
        <v>448</v>
      </c>
      <c r="CF355">
        <v>15</v>
      </c>
    </row>
    <row r="356" spans="1:87" x14ac:dyDescent="0.25">
      <c r="A356" s="30">
        <v>18</v>
      </c>
      <c r="B356" s="75">
        <v>0.52083333333333337</v>
      </c>
      <c r="D356" s="104" t="s">
        <v>211</v>
      </c>
      <c r="E356" s="64" t="s">
        <v>2368</v>
      </c>
      <c r="F356" s="98">
        <v>43290</v>
      </c>
      <c r="G356" s="33" t="s">
        <v>213</v>
      </c>
      <c r="H356" s="72" t="s">
        <v>233</v>
      </c>
      <c r="I356" s="72" t="s">
        <v>234</v>
      </c>
      <c r="J356" s="72"/>
      <c r="K356" s="72"/>
      <c r="L356" s="72"/>
      <c r="M356" s="72"/>
      <c r="N356" s="72"/>
      <c r="O356" s="72"/>
      <c r="P356" s="81" t="s">
        <v>2481</v>
      </c>
      <c r="Q356" s="72" t="s">
        <v>2482</v>
      </c>
      <c r="R356" s="72" t="s">
        <v>2483</v>
      </c>
      <c r="S356" s="72"/>
      <c r="T356" s="72"/>
      <c r="U356" s="72"/>
      <c r="V356" s="72"/>
      <c r="W356" s="72"/>
      <c r="X356" s="72"/>
      <c r="Y356" s="72"/>
      <c r="Z356" s="72"/>
      <c r="AA356" s="72"/>
      <c r="AB356" s="72"/>
      <c r="AC356" s="72" t="s">
        <v>314</v>
      </c>
      <c r="AD356" s="72" t="s">
        <v>241</v>
      </c>
      <c r="AE356" s="72" t="s">
        <v>2484</v>
      </c>
      <c r="AF356" s="72" t="s">
        <v>259</v>
      </c>
      <c r="AG356" s="72" t="s">
        <v>259</v>
      </c>
      <c r="AH356" s="72" t="s">
        <v>259</v>
      </c>
      <c r="AI356" s="72">
        <f>8+3</f>
        <v>11</v>
      </c>
      <c r="AJ356" s="72" t="s">
        <v>227</v>
      </c>
      <c r="AK356" s="72">
        <v>2</v>
      </c>
      <c r="AL356" s="72">
        <v>8</v>
      </c>
      <c r="AM356" s="72">
        <v>3</v>
      </c>
      <c r="AN356" s="64" t="s">
        <v>394</v>
      </c>
      <c r="AO356" s="64" t="s">
        <v>395</v>
      </c>
      <c r="AP356" s="64" t="s">
        <v>281</v>
      </c>
      <c r="AQ356" s="64" t="s">
        <v>1211</v>
      </c>
      <c r="AR356" s="72"/>
      <c r="AS356" s="72"/>
      <c r="AT356" s="72"/>
      <c r="AU356" s="72"/>
      <c r="AV356" s="72"/>
      <c r="AW356" s="72"/>
      <c r="AX356" s="72"/>
      <c r="AY356" s="72"/>
      <c r="AZ356" s="72"/>
      <c r="BA356" s="72"/>
      <c r="BB356" s="72" t="s">
        <v>270</v>
      </c>
      <c r="BC356" s="80">
        <v>0.6875</v>
      </c>
      <c r="BD356" s="80">
        <v>0.69444444444444453</v>
      </c>
      <c r="BE356" s="72"/>
      <c r="BF356" s="72">
        <v>2</v>
      </c>
      <c r="BG356" s="72">
        <v>2</v>
      </c>
      <c r="BH356" s="72">
        <v>2</v>
      </c>
      <c r="BI356" s="72">
        <v>2</v>
      </c>
      <c r="BJ356" s="72">
        <v>2</v>
      </c>
      <c r="BK356" s="72">
        <v>2</v>
      </c>
      <c r="BL356" s="72">
        <v>2</v>
      </c>
      <c r="BM356" s="72">
        <v>2</v>
      </c>
      <c r="BN356" s="72">
        <v>2</v>
      </c>
      <c r="BO356" s="72">
        <v>2</v>
      </c>
      <c r="BP356" s="72">
        <v>2</v>
      </c>
      <c r="BQ356" s="72">
        <v>2</v>
      </c>
      <c r="BR356" s="72">
        <v>2</v>
      </c>
      <c r="BS356" s="72">
        <v>2</v>
      </c>
      <c r="BT356" s="72">
        <v>2</v>
      </c>
      <c r="BU356" s="72"/>
      <c r="BV356" s="72"/>
      <c r="BW356" s="72"/>
      <c r="BX356" s="72"/>
      <c r="BY356" s="72"/>
      <c r="BZ356" s="72"/>
      <c r="CA356" s="72"/>
      <c r="CB356" s="72"/>
      <c r="CC356" s="72"/>
      <c r="CD356" s="72"/>
      <c r="CE356" s="72"/>
      <c r="CF356" s="72"/>
      <c r="CG356" s="72"/>
      <c r="CH356" s="72"/>
      <c r="CI356" s="72"/>
    </row>
    <row r="357" spans="1:87" x14ac:dyDescent="0.25">
      <c r="A357" s="30">
        <v>19</v>
      </c>
      <c r="B357" s="75">
        <v>0.53749999999999998</v>
      </c>
      <c r="D357" s="104" t="s">
        <v>211</v>
      </c>
      <c r="E357" s="64" t="s">
        <v>2368</v>
      </c>
      <c r="F357" s="98">
        <v>43290</v>
      </c>
      <c r="G357" s="72" t="s">
        <v>357</v>
      </c>
      <c r="H357" s="72" t="s">
        <v>358</v>
      </c>
      <c r="I357" s="72" t="s">
        <v>359</v>
      </c>
      <c r="J357" s="72" t="s">
        <v>599</v>
      </c>
      <c r="K357" s="72"/>
      <c r="L357" s="72"/>
      <c r="M357" s="72"/>
      <c r="N357" s="72"/>
      <c r="O357" s="72"/>
      <c r="P357" t="s">
        <v>2485</v>
      </c>
      <c r="Q357" s="63" t="s">
        <v>2486</v>
      </c>
      <c r="R357" s="63" t="s">
        <v>2487</v>
      </c>
      <c r="S357" s="63" t="s">
        <v>2488</v>
      </c>
      <c r="T357">
        <v>9369208136</v>
      </c>
      <c r="U357" s="42" t="s">
        <v>2489</v>
      </c>
      <c r="V357" s="70" t="s">
        <v>221</v>
      </c>
      <c r="W357" s="70" t="s">
        <v>221</v>
      </c>
      <c r="X357" s="70" t="s">
        <v>221</v>
      </c>
      <c r="Y357" s="70" t="s">
        <v>221</v>
      </c>
      <c r="Z357" s="70" t="s">
        <v>221</v>
      </c>
      <c r="AA357" s="70" t="s">
        <v>2490</v>
      </c>
      <c r="AB357" s="104">
        <v>91221301434</v>
      </c>
      <c r="AC357" s="70" t="s">
        <v>1143</v>
      </c>
      <c r="AD357" s="70" t="s">
        <v>1517</v>
      </c>
      <c r="AE357" s="70" t="s">
        <v>2491</v>
      </c>
      <c r="AF357" s="70" t="s">
        <v>259</v>
      </c>
      <c r="AG357" s="70" t="s">
        <v>221</v>
      </c>
      <c r="AH357" s="70" t="s">
        <v>226</v>
      </c>
      <c r="AI357">
        <v>21</v>
      </c>
      <c r="AJ357" s="70" t="s">
        <v>227</v>
      </c>
      <c r="AN357" s="64" t="s">
        <v>432</v>
      </c>
      <c r="AO357" s="64" t="s">
        <v>432</v>
      </c>
      <c r="AP357" s="64" t="s">
        <v>434</v>
      </c>
      <c r="AQ357" s="64" t="s">
        <v>435</v>
      </c>
      <c r="AR357" s="64" t="s">
        <v>2492</v>
      </c>
    </row>
    <row r="358" spans="1:87" x14ac:dyDescent="0.25">
      <c r="A358" s="30">
        <v>20</v>
      </c>
      <c r="B358" s="75">
        <v>0.55972222222222223</v>
      </c>
      <c r="D358" s="104" t="s">
        <v>211</v>
      </c>
      <c r="E358" s="64" t="s">
        <v>2368</v>
      </c>
      <c r="F358" s="98">
        <v>43290</v>
      </c>
      <c r="G358" s="72" t="s">
        <v>1202</v>
      </c>
      <c r="H358" s="72"/>
      <c r="I358" s="72" t="s">
        <v>2493</v>
      </c>
      <c r="J358" s="72"/>
      <c r="K358" s="72"/>
      <c r="L358" s="72"/>
      <c r="M358" s="72"/>
      <c r="N358" s="72"/>
      <c r="O358" s="72"/>
      <c r="Q358" s="63" t="s">
        <v>2248</v>
      </c>
      <c r="R358" s="63" t="s">
        <v>2494</v>
      </c>
      <c r="S358" s="63" t="s">
        <v>2495</v>
      </c>
      <c r="T358">
        <v>9367789027</v>
      </c>
      <c r="U358" s="42" t="s">
        <v>2496</v>
      </c>
      <c r="V358" s="70" t="s">
        <v>221</v>
      </c>
      <c r="W358" s="70" t="s">
        <v>221</v>
      </c>
      <c r="X358" s="70" t="s">
        <v>221</v>
      </c>
      <c r="Y358" s="70" t="s">
        <v>221</v>
      </c>
      <c r="Z358" s="70" t="s">
        <v>221</v>
      </c>
      <c r="AA358" s="70" t="s">
        <v>2497</v>
      </c>
      <c r="AB358" s="104">
        <v>9153525387</v>
      </c>
      <c r="AC358" s="70" t="s">
        <v>1718</v>
      </c>
      <c r="AD358" s="70" t="s">
        <v>224</v>
      </c>
      <c r="AE358" s="70" t="s">
        <v>1641</v>
      </c>
      <c r="AF358" s="70" t="s">
        <v>221</v>
      </c>
      <c r="AG358" t="s">
        <v>280</v>
      </c>
      <c r="AH358" s="70" t="s">
        <v>221</v>
      </c>
      <c r="AI358">
        <v>4</v>
      </c>
      <c r="AJ358" s="70" t="s">
        <v>227</v>
      </c>
      <c r="AK358">
        <v>1</v>
      </c>
      <c r="AL358">
        <v>4</v>
      </c>
      <c r="AM358">
        <v>0</v>
      </c>
      <c r="AN358" s="64" t="s">
        <v>228</v>
      </c>
      <c r="AO358" s="64" t="s">
        <v>228</v>
      </c>
      <c r="AP358" s="64" t="s">
        <v>229</v>
      </c>
      <c r="AQ358" s="64" t="s">
        <v>229</v>
      </c>
      <c r="AS358" s="64" t="s">
        <v>2498</v>
      </c>
      <c r="AT358">
        <v>252923</v>
      </c>
      <c r="AU358" s="64" t="s">
        <v>2386</v>
      </c>
    </row>
    <row r="359" spans="1:87" x14ac:dyDescent="0.25">
      <c r="A359" s="30">
        <v>21</v>
      </c>
      <c r="B359" s="75">
        <v>0.56319444444444444</v>
      </c>
      <c r="D359" s="104" t="s">
        <v>211</v>
      </c>
      <c r="E359" s="64" t="s">
        <v>2368</v>
      </c>
      <c r="F359" s="98">
        <v>43290</v>
      </c>
      <c r="G359" s="72" t="s">
        <v>1202</v>
      </c>
      <c r="H359" s="72"/>
      <c r="I359" s="72"/>
      <c r="J359" s="72"/>
      <c r="K359" s="72"/>
      <c r="L359" s="72"/>
      <c r="M359" s="72"/>
      <c r="N359" s="72"/>
      <c r="O359" s="72"/>
      <c r="Q359" s="63" t="s">
        <v>2499</v>
      </c>
      <c r="R359" s="63" t="s">
        <v>2500</v>
      </c>
      <c r="S359" s="63" t="s">
        <v>2501</v>
      </c>
      <c r="T359">
        <v>9772973215</v>
      </c>
      <c r="U359" s="42" t="s">
        <v>2502</v>
      </c>
      <c r="V359" s="70" t="s">
        <v>221</v>
      </c>
      <c r="W359" s="70" t="s">
        <v>221</v>
      </c>
      <c r="X359" s="70" t="s">
        <v>221</v>
      </c>
      <c r="Y359" s="70" t="s">
        <v>221</v>
      </c>
      <c r="Z359" s="70" t="s">
        <v>221</v>
      </c>
      <c r="AA359" s="70" t="s">
        <v>2503</v>
      </c>
      <c r="AB359" s="104">
        <v>9558453829</v>
      </c>
      <c r="AC359" s="70" t="s">
        <v>1001</v>
      </c>
      <c r="AD359" s="70" t="s">
        <v>1517</v>
      </c>
      <c r="AN359" s="64" t="s">
        <v>432</v>
      </c>
      <c r="AO359" s="64" t="s">
        <v>432</v>
      </c>
      <c r="AP359" s="64" t="s">
        <v>434</v>
      </c>
      <c r="AQ359" s="64" t="s">
        <v>435</v>
      </c>
      <c r="AR359" s="64" t="s">
        <v>2504</v>
      </c>
    </row>
    <row r="360" spans="1:87" x14ac:dyDescent="0.25">
      <c r="A360" s="30">
        <v>22</v>
      </c>
      <c r="B360" s="75">
        <v>0.56527777777777777</v>
      </c>
      <c r="D360" s="104" t="s">
        <v>211</v>
      </c>
      <c r="E360" s="64" t="s">
        <v>2368</v>
      </c>
      <c r="F360" s="98">
        <v>43290</v>
      </c>
      <c r="G360" s="72" t="s">
        <v>1202</v>
      </c>
      <c r="H360" s="72"/>
      <c r="I360" s="72" t="s">
        <v>2493</v>
      </c>
      <c r="J360" s="72"/>
      <c r="K360" s="72"/>
      <c r="L360" s="72"/>
      <c r="M360" s="72"/>
      <c r="N360" s="72"/>
      <c r="O360" s="72"/>
      <c r="Q360" s="63" t="s">
        <v>2505</v>
      </c>
      <c r="R360" s="63" t="s">
        <v>2506</v>
      </c>
      <c r="S360" s="63" t="s">
        <v>1683</v>
      </c>
      <c r="T360">
        <v>9073786629</v>
      </c>
      <c r="U360" s="42" t="s">
        <v>2507</v>
      </c>
      <c r="V360" s="70" t="s">
        <v>221</v>
      </c>
      <c r="W360" s="70" t="s">
        <v>221</v>
      </c>
      <c r="X360" s="70" t="s">
        <v>221</v>
      </c>
      <c r="Y360" s="70" t="s">
        <v>221</v>
      </c>
      <c r="Z360" s="70" t="s">
        <v>221</v>
      </c>
      <c r="AA360" s="70" t="s">
        <v>2508</v>
      </c>
      <c r="AB360" s="104">
        <v>9493235283</v>
      </c>
      <c r="AC360" s="70" t="s">
        <v>1718</v>
      </c>
      <c r="AD360" s="70" t="s">
        <v>1918</v>
      </c>
      <c r="AN360" s="64" t="s">
        <v>228</v>
      </c>
      <c r="AO360" s="64" t="s">
        <v>228</v>
      </c>
      <c r="AP360" s="64" t="s">
        <v>643</v>
      </c>
      <c r="AQ360" s="64" t="s">
        <v>643</v>
      </c>
      <c r="AV360" t="s">
        <v>2509</v>
      </c>
    </row>
    <row r="361" spans="1:87" x14ac:dyDescent="0.25">
      <c r="A361" s="30">
        <v>23</v>
      </c>
      <c r="B361" s="75">
        <v>0.57638888888888895</v>
      </c>
      <c r="D361" s="75" t="s">
        <v>211</v>
      </c>
      <c r="E361" s="64" t="s">
        <v>2368</v>
      </c>
      <c r="F361" s="98">
        <v>43290</v>
      </c>
      <c r="G361" s="33" t="s">
        <v>387</v>
      </c>
      <c r="H361" s="72"/>
      <c r="I361" s="72" t="s">
        <v>2493</v>
      </c>
      <c r="J361" s="72"/>
      <c r="K361" s="72"/>
      <c r="L361" s="72"/>
      <c r="M361" s="72"/>
      <c r="N361" s="72"/>
      <c r="O361" s="72"/>
      <c r="P361" s="81" t="s">
        <v>2510</v>
      </c>
      <c r="Q361" s="72" t="s">
        <v>1029</v>
      </c>
      <c r="R361" s="72" t="s">
        <v>2511</v>
      </c>
      <c r="S361" s="72"/>
      <c r="T361" s="72"/>
      <c r="U361" s="72"/>
      <c r="V361" s="72"/>
      <c r="W361" s="72"/>
      <c r="X361" s="72"/>
      <c r="Y361" s="72"/>
      <c r="Z361" s="72"/>
      <c r="AA361" s="72"/>
      <c r="AB361" s="72"/>
      <c r="AC361" s="72" t="s">
        <v>278</v>
      </c>
      <c r="AD361" s="33" t="s">
        <v>224</v>
      </c>
      <c r="AE361" s="72" t="s">
        <v>2512</v>
      </c>
      <c r="AF361" s="72" t="s">
        <v>259</v>
      </c>
      <c r="AG361" s="72" t="s">
        <v>259</v>
      </c>
      <c r="AH361" s="72" t="s">
        <v>221</v>
      </c>
      <c r="AI361" s="72">
        <v>12</v>
      </c>
      <c r="AJ361" s="72" t="s">
        <v>227</v>
      </c>
      <c r="AK361" s="72">
        <v>1</v>
      </c>
      <c r="AL361" s="72">
        <v>3</v>
      </c>
      <c r="AM361" s="72">
        <v>1</v>
      </c>
      <c r="AN361" s="64" t="s">
        <v>432</v>
      </c>
      <c r="AO361" s="64" t="s">
        <v>432</v>
      </c>
      <c r="AP361" s="64" t="s">
        <v>434</v>
      </c>
      <c r="AQ361" s="64" t="s">
        <v>435</v>
      </c>
      <c r="AR361" s="72" t="s">
        <v>2492</v>
      </c>
      <c r="AS361" s="72"/>
      <c r="AT361" s="72"/>
      <c r="AU361" s="72"/>
      <c r="AV361" s="72"/>
      <c r="AW361" s="72"/>
      <c r="AX361" s="72"/>
      <c r="AY361" s="72"/>
      <c r="AZ361" s="72"/>
      <c r="BA361" s="72"/>
      <c r="BB361" s="72" t="s">
        <v>659</v>
      </c>
      <c r="BC361" s="80">
        <v>0.63541666666666663</v>
      </c>
      <c r="BD361" s="80">
        <v>0.64930555555555558</v>
      </c>
      <c r="BE361" s="72"/>
      <c r="BF361" s="72">
        <v>2</v>
      </c>
      <c r="BG361" s="72">
        <v>2</v>
      </c>
      <c r="BH361" s="72">
        <v>2</v>
      </c>
      <c r="BI361" s="72">
        <v>2</v>
      </c>
      <c r="BJ361" s="72">
        <v>2</v>
      </c>
      <c r="BK361" s="72">
        <v>2</v>
      </c>
      <c r="BL361" s="72">
        <v>2</v>
      </c>
      <c r="BM361" s="72">
        <v>2</v>
      </c>
      <c r="BN361" s="72">
        <v>2</v>
      </c>
      <c r="BO361" s="72">
        <v>2</v>
      </c>
      <c r="BP361" s="72">
        <v>2</v>
      </c>
      <c r="BQ361" s="72">
        <v>2</v>
      </c>
      <c r="BR361" s="72">
        <v>2</v>
      </c>
      <c r="BS361" s="72">
        <v>2</v>
      </c>
      <c r="BT361" s="72">
        <v>2</v>
      </c>
      <c r="BU361" s="72"/>
      <c r="BV361" s="72"/>
      <c r="BW361" s="72"/>
      <c r="BX361" s="72"/>
      <c r="BY361" s="72"/>
      <c r="BZ361" s="72"/>
      <c r="CA361" s="72"/>
      <c r="CB361" s="72"/>
      <c r="CC361" s="72"/>
      <c r="CD361" s="72"/>
    </row>
    <row r="362" spans="1:87" x14ac:dyDescent="0.25">
      <c r="A362" s="30">
        <v>24</v>
      </c>
      <c r="B362" s="75">
        <v>0.59097222222222223</v>
      </c>
      <c r="D362" s="75" t="s">
        <v>211</v>
      </c>
      <c r="E362" s="64" t="s">
        <v>2368</v>
      </c>
      <c r="F362" s="98">
        <v>43290</v>
      </c>
      <c r="G362" s="72" t="s">
        <v>1202</v>
      </c>
      <c r="H362" s="72"/>
      <c r="I362" s="72" t="s">
        <v>2422</v>
      </c>
      <c r="J362" s="72"/>
      <c r="K362" s="72"/>
      <c r="L362" s="72"/>
      <c r="M362" s="72"/>
      <c r="N362" s="72"/>
      <c r="O362" s="72"/>
      <c r="P362" t="s">
        <v>2513</v>
      </c>
      <c r="Q362" s="63" t="s">
        <v>2514</v>
      </c>
      <c r="R362" s="63" t="s">
        <v>2515</v>
      </c>
      <c r="S362" s="63" t="s">
        <v>2365</v>
      </c>
      <c r="T362">
        <v>9564185282</v>
      </c>
      <c r="U362" s="42" t="s">
        <v>2516</v>
      </c>
      <c r="V362" s="70" t="s">
        <v>221</v>
      </c>
      <c r="W362" s="70" t="s">
        <v>221</v>
      </c>
      <c r="X362" s="70" t="s">
        <v>221</v>
      </c>
      <c r="Y362" s="70" t="s">
        <v>221</v>
      </c>
      <c r="Z362" s="70" t="s">
        <v>221</v>
      </c>
      <c r="AA362" s="70" t="s">
        <v>2517</v>
      </c>
      <c r="AB362" s="104">
        <v>9773902566</v>
      </c>
      <c r="AC362" s="70" t="s">
        <v>1001</v>
      </c>
      <c r="AD362" s="70" t="s">
        <v>1219</v>
      </c>
      <c r="AN362" s="64" t="s">
        <v>228</v>
      </c>
      <c r="AO362" s="64" t="s">
        <v>228</v>
      </c>
      <c r="AP362" s="64" t="s">
        <v>598</v>
      </c>
      <c r="AQ362" s="64" t="s">
        <v>1008</v>
      </c>
    </row>
    <row r="363" spans="1:87" x14ac:dyDescent="0.25">
      <c r="A363" s="30">
        <v>25</v>
      </c>
      <c r="B363" s="75">
        <v>0.59375</v>
      </c>
      <c r="D363" s="75" t="s">
        <v>211</v>
      </c>
      <c r="E363" s="64" t="s">
        <v>2368</v>
      </c>
      <c r="F363" s="98">
        <v>43290</v>
      </c>
      <c r="G363" s="33" t="s">
        <v>213</v>
      </c>
      <c r="H363" s="72" t="s">
        <v>233</v>
      </c>
      <c r="I363" s="72" t="s">
        <v>234</v>
      </c>
      <c r="J363" s="72"/>
      <c r="K363" s="72"/>
      <c r="L363" s="72"/>
      <c r="M363" s="72"/>
      <c r="N363" s="72"/>
      <c r="O363" s="72"/>
      <c r="P363" s="81" t="s">
        <v>2518</v>
      </c>
      <c r="Q363" s="72" t="s">
        <v>2519</v>
      </c>
      <c r="R363" s="72" t="s">
        <v>2520</v>
      </c>
      <c r="S363" s="72"/>
      <c r="T363" s="72"/>
      <c r="U363" s="72"/>
      <c r="V363" s="72"/>
      <c r="W363" s="72"/>
      <c r="X363" s="72"/>
      <c r="Y363" s="72"/>
      <c r="Z363" s="72"/>
      <c r="AA363" s="72"/>
      <c r="AB363" s="72"/>
      <c r="AC363" s="72" t="s">
        <v>314</v>
      </c>
      <c r="AD363" s="72" t="s">
        <v>241</v>
      </c>
      <c r="AE363" s="72" t="s">
        <v>2521</v>
      </c>
      <c r="AF363" s="72" t="s">
        <v>259</v>
      </c>
      <c r="AG363" s="72" t="s">
        <v>259</v>
      </c>
      <c r="AH363" s="72" t="s">
        <v>259</v>
      </c>
      <c r="AI363" s="72">
        <v>9</v>
      </c>
      <c r="AJ363" s="72" t="s">
        <v>227</v>
      </c>
      <c r="AK363" s="72">
        <v>1</v>
      </c>
      <c r="AL363" s="72">
        <v>8</v>
      </c>
      <c r="AM363" s="72">
        <v>1</v>
      </c>
      <c r="AN363" s="64" t="s">
        <v>228</v>
      </c>
      <c r="AO363" s="64" t="s">
        <v>228</v>
      </c>
      <c r="AP363" s="64" t="s">
        <v>598</v>
      </c>
      <c r="AQ363" s="64" t="s">
        <v>734</v>
      </c>
      <c r="AR363" s="72"/>
      <c r="AS363" s="72"/>
      <c r="AT363" s="72"/>
      <c r="AU363" s="72"/>
      <c r="AV363" s="72"/>
      <c r="AW363" s="72"/>
      <c r="AX363" s="72"/>
      <c r="AY363" s="72"/>
      <c r="AZ363" s="72"/>
      <c r="BA363" s="72"/>
      <c r="BB363" s="72" t="s">
        <v>270</v>
      </c>
      <c r="BC363" s="80">
        <v>0.69444444444444453</v>
      </c>
      <c r="BD363" s="80">
        <v>0.69930555555555562</v>
      </c>
      <c r="BE363" s="72"/>
      <c r="BF363" s="72">
        <v>2</v>
      </c>
      <c r="BG363" s="72">
        <v>2</v>
      </c>
      <c r="BH363" s="72">
        <v>2</v>
      </c>
      <c r="BI363" s="72">
        <v>2</v>
      </c>
      <c r="BJ363" s="72">
        <v>2</v>
      </c>
      <c r="BK363" s="72">
        <v>2</v>
      </c>
      <c r="BL363" s="72">
        <v>2</v>
      </c>
      <c r="BM363" s="72">
        <v>2</v>
      </c>
      <c r="BN363" s="72">
        <v>2</v>
      </c>
      <c r="BO363" s="72">
        <v>2</v>
      </c>
      <c r="BP363" s="72">
        <v>2</v>
      </c>
      <c r="BQ363" s="72">
        <v>2</v>
      </c>
      <c r="BR363" s="72">
        <v>2</v>
      </c>
      <c r="BS363" s="72">
        <v>2</v>
      </c>
      <c r="BT363" s="72">
        <v>2</v>
      </c>
      <c r="BU363" s="72"/>
      <c r="BV363" s="72"/>
    </row>
    <row r="364" spans="1:87" x14ac:dyDescent="0.25">
      <c r="A364" s="30">
        <v>26</v>
      </c>
      <c r="B364" s="75">
        <v>0.59513888888888888</v>
      </c>
      <c r="D364" s="75" t="s">
        <v>211</v>
      </c>
      <c r="E364" s="64" t="s">
        <v>2368</v>
      </c>
      <c r="F364" s="98">
        <v>43290</v>
      </c>
      <c r="G364" s="72" t="s">
        <v>245</v>
      </c>
      <c r="H364" s="72" t="s">
        <v>246</v>
      </c>
      <c r="I364" s="72" t="s">
        <v>247</v>
      </c>
      <c r="J364" s="72" t="s">
        <v>599</v>
      </c>
      <c r="K364" s="72" t="s">
        <v>249</v>
      </c>
      <c r="L364" s="72" t="s">
        <v>250</v>
      </c>
      <c r="M364" s="82">
        <v>43290</v>
      </c>
      <c r="N364" s="82">
        <v>43292</v>
      </c>
      <c r="O364" s="72" t="s">
        <v>232</v>
      </c>
      <c r="P364" t="s">
        <v>2439</v>
      </c>
      <c r="Q364" s="63" t="s">
        <v>2522</v>
      </c>
      <c r="R364" s="63" t="s">
        <v>2523</v>
      </c>
      <c r="S364" s="63" t="s">
        <v>2524</v>
      </c>
      <c r="T364">
        <v>9205682756</v>
      </c>
      <c r="U364" s="42" t="s">
        <v>2525</v>
      </c>
      <c r="V364" s="70" t="s">
        <v>221</v>
      </c>
      <c r="W364" s="70" t="s">
        <v>221</v>
      </c>
      <c r="X364" s="70" t="s">
        <v>221</v>
      </c>
      <c r="Y364" s="70" t="s">
        <v>221</v>
      </c>
      <c r="Z364" s="70" t="s">
        <v>221</v>
      </c>
      <c r="AA364" s="70" t="s">
        <v>2526</v>
      </c>
      <c r="AB364" s="104">
        <v>9205682756</v>
      </c>
      <c r="AC364" s="70" t="s">
        <v>1143</v>
      </c>
      <c r="AD364" s="70" t="s">
        <v>1219</v>
      </c>
      <c r="AE364" s="70" t="s">
        <v>2527</v>
      </c>
      <c r="AF364" s="70" t="s">
        <v>226</v>
      </c>
      <c r="AG364" s="70" t="s">
        <v>226</v>
      </c>
      <c r="AH364" s="70" t="s">
        <v>226</v>
      </c>
      <c r="AI364">
        <f>68+12</f>
        <v>80</v>
      </c>
      <c r="AJ364" s="70" t="s">
        <v>227</v>
      </c>
      <c r="AK364">
        <v>1</v>
      </c>
      <c r="AL364">
        <v>12</v>
      </c>
      <c r="AM364">
        <v>68</v>
      </c>
      <c r="AN364" s="64" t="s">
        <v>228</v>
      </c>
      <c r="AO364" s="64" t="s">
        <v>228</v>
      </c>
      <c r="AP364" s="64" t="s">
        <v>281</v>
      </c>
      <c r="AQ364" s="64" t="s">
        <v>1211</v>
      </c>
      <c r="AW364" t="s">
        <v>2387</v>
      </c>
      <c r="BA364" s="75">
        <v>0.59722222222222221</v>
      </c>
      <c r="BB364" t="s">
        <v>448</v>
      </c>
      <c r="BC364" s="75">
        <v>0.6875</v>
      </c>
      <c r="BD364" s="75">
        <v>0.70833333333333337</v>
      </c>
      <c r="BF364">
        <v>2</v>
      </c>
      <c r="BG364">
        <v>2</v>
      </c>
      <c r="BH364">
        <v>2</v>
      </c>
      <c r="BI364">
        <v>2</v>
      </c>
      <c r="BJ364">
        <v>2</v>
      </c>
      <c r="BK364">
        <v>2</v>
      </c>
      <c r="BL364">
        <v>2</v>
      </c>
      <c r="BM364">
        <v>2</v>
      </c>
      <c r="BN364">
        <v>2</v>
      </c>
      <c r="BO364">
        <v>2</v>
      </c>
      <c r="BP364">
        <v>2</v>
      </c>
      <c r="BQ364">
        <v>2</v>
      </c>
      <c r="BR364">
        <v>2</v>
      </c>
      <c r="BS364">
        <v>2</v>
      </c>
      <c r="BT364">
        <v>2</v>
      </c>
      <c r="BV364" t="s">
        <v>448</v>
      </c>
      <c r="BW364" s="75">
        <v>0.70833333333333337</v>
      </c>
      <c r="BX364" s="75">
        <v>0.71180555555555547</v>
      </c>
      <c r="BZ364">
        <v>2</v>
      </c>
      <c r="CA364">
        <v>2</v>
      </c>
      <c r="CB364">
        <v>2</v>
      </c>
      <c r="CC364">
        <v>2</v>
      </c>
      <c r="CD364" t="s">
        <v>260</v>
      </c>
      <c r="CE364" t="s">
        <v>448</v>
      </c>
      <c r="CF364">
        <v>15</v>
      </c>
    </row>
    <row r="365" spans="1:87" x14ac:dyDescent="0.25">
      <c r="A365" s="30">
        <v>27</v>
      </c>
      <c r="B365" s="75">
        <v>0.6020833333333333</v>
      </c>
      <c r="D365" s="75" t="s">
        <v>211</v>
      </c>
      <c r="E365" s="64" t="s">
        <v>2368</v>
      </c>
      <c r="F365" s="98">
        <v>43290</v>
      </c>
      <c r="G365" s="72" t="s">
        <v>213</v>
      </c>
      <c r="H365" s="72" t="s">
        <v>214</v>
      </c>
      <c r="I365" s="72" t="s">
        <v>858</v>
      </c>
      <c r="J365" s="72"/>
      <c r="K365" s="72"/>
      <c r="L365" s="72"/>
      <c r="M365" s="72"/>
      <c r="N365" s="72"/>
      <c r="O365" s="72"/>
      <c r="P365" t="s">
        <v>2528</v>
      </c>
      <c r="Q365" s="63" t="s">
        <v>2529</v>
      </c>
      <c r="R365" s="63" t="s">
        <v>2530</v>
      </c>
      <c r="S365" s="63" t="s">
        <v>2531</v>
      </c>
      <c r="T365">
        <v>9478638646</v>
      </c>
      <c r="U365" s="42" t="s">
        <v>2532</v>
      </c>
      <c r="V365" s="70" t="s">
        <v>221</v>
      </c>
      <c r="W365" s="70" t="s">
        <v>221</v>
      </c>
      <c r="X365" s="70" t="s">
        <v>221</v>
      </c>
      <c r="Y365" s="70" t="s">
        <v>221</v>
      </c>
      <c r="Z365" s="70" t="s">
        <v>221</v>
      </c>
      <c r="AA365" s="70" t="s">
        <v>2533</v>
      </c>
      <c r="AB365" s="104">
        <v>9461394144</v>
      </c>
      <c r="AC365" s="70" t="s">
        <v>1143</v>
      </c>
      <c r="AD365" s="70" t="s">
        <v>1219</v>
      </c>
      <c r="AE365" s="70" t="s">
        <v>2534</v>
      </c>
      <c r="AF365" s="70" t="s">
        <v>226</v>
      </c>
      <c r="AG365" s="70" t="s">
        <v>226</v>
      </c>
      <c r="AH365" s="70" t="s">
        <v>226</v>
      </c>
      <c r="AI365">
        <f>60+24</f>
        <v>84</v>
      </c>
      <c r="AJ365" s="70" t="s">
        <v>227</v>
      </c>
      <c r="AK365">
        <v>1</v>
      </c>
      <c r="AL365">
        <v>24</v>
      </c>
      <c r="AM365">
        <v>60</v>
      </c>
      <c r="AN365" s="64" t="s">
        <v>228</v>
      </c>
      <c r="AO365" s="64" t="s">
        <v>228</v>
      </c>
      <c r="AP365" s="64" t="s">
        <v>598</v>
      </c>
      <c r="AQ365" s="64" t="s">
        <v>1008</v>
      </c>
      <c r="BB365" t="s">
        <v>232</v>
      </c>
      <c r="BC365" s="75">
        <v>0.66319444444444442</v>
      </c>
      <c r="BD365" s="75">
        <v>0.68055555555555547</v>
      </c>
      <c r="BF365">
        <v>2</v>
      </c>
      <c r="BG365">
        <v>2</v>
      </c>
      <c r="BH365">
        <v>2</v>
      </c>
      <c r="BI365">
        <v>2</v>
      </c>
      <c r="BJ365">
        <v>2</v>
      </c>
      <c r="BK365">
        <v>2</v>
      </c>
      <c r="BL365">
        <v>2</v>
      </c>
      <c r="BM365">
        <v>2</v>
      </c>
      <c r="BN365">
        <v>2</v>
      </c>
      <c r="BO365">
        <v>2</v>
      </c>
      <c r="BP365">
        <v>2</v>
      </c>
      <c r="BQ365">
        <v>2</v>
      </c>
      <c r="BR365">
        <v>2</v>
      </c>
      <c r="BS365">
        <v>2</v>
      </c>
      <c r="BT365">
        <v>2</v>
      </c>
    </row>
    <row r="366" spans="1:87" x14ac:dyDescent="0.25">
      <c r="A366" s="30">
        <v>28</v>
      </c>
      <c r="B366" s="75">
        <v>0.6069444444444444</v>
      </c>
      <c r="D366" s="75" t="s">
        <v>211</v>
      </c>
      <c r="E366" s="64" t="s">
        <v>2368</v>
      </c>
      <c r="F366" s="98">
        <v>43290</v>
      </c>
      <c r="G366" s="72" t="s">
        <v>357</v>
      </c>
      <c r="H366" s="72" t="s">
        <v>337</v>
      </c>
      <c r="I366" s="72" t="s">
        <v>437</v>
      </c>
      <c r="J366" s="72" t="s">
        <v>599</v>
      </c>
      <c r="K366" s="72"/>
      <c r="L366" s="72"/>
      <c r="M366" s="72"/>
      <c r="N366" s="72"/>
      <c r="O366" s="72"/>
      <c r="P366" t="s">
        <v>2535</v>
      </c>
      <c r="Q366" s="63" t="s">
        <v>633</v>
      </c>
      <c r="R366" s="63" t="s">
        <v>2536</v>
      </c>
      <c r="S366" s="63" t="s">
        <v>2537</v>
      </c>
      <c r="T366">
        <v>9972058891</v>
      </c>
      <c r="U366" s="42" t="s">
        <v>2538</v>
      </c>
      <c r="V366" s="70" t="s">
        <v>221</v>
      </c>
      <c r="W366" s="70" t="s">
        <v>221</v>
      </c>
      <c r="X366" s="70" t="s">
        <v>221</v>
      </c>
      <c r="Y366" s="70" t="s">
        <v>221</v>
      </c>
      <c r="Z366" s="70" t="s">
        <v>221</v>
      </c>
      <c r="AA366" s="70" t="s">
        <v>2539</v>
      </c>
      <c r="AB366" s="104">
        <v>9366388891</v>
      </c>
      <c r="AC366" s="70" t="s">
        <v>1143</v>
      </c>
      <c r="AD366" s="70" t="s">
        <v>1219</v>
      </c>
      <c r="AE366" s="70" t="s">
        <v>2540</v>
      </c>
      <c r="AF366" s="70" t="s">
        <v>226</v>
      </c>
      <c r="AG366" s="70" t="s">
        <v>226</v>
      </c>
      <c r="AH366" s="70" t="s">
        <v>226</v>
      </c>
      <c r="AI366">
        <f>6+9+5</f>
        <v>20</v>
      </c>
      <c r="AJ366" s="70" t="s">
        <v>227</v>
      </c>
      <c r="AK366">
        <v>2</v>
      </c>
      <c r="AL366">
        <v>5</v>
      </c>
      <c r="AM366">
        <v>9</v>
      </c>
      <c r="AN366" s="64" t="s">
        <v>228</v>
      </c>
      <c r="AO366" s="64" t="s">
        <v>228</v>
      </c>
      <c r="AP366" s="64" t="s">
        <v>229</v>
      </c>
      <c r="AQ366" s="64" t="s">
        <v>229</v>
      </c>
      <c r="AS366" t="s">
        <v>2541</v>
      </c>
      <c r="AT366">
        <v>210784</v>
      </c>
      <c r="AU366" s="64" t="s">
        <v>2386</v>
      </c>
      <c r="BB366" t="s">
        <v>448</v>
      </c>
      <c r="BC366" s="75">
        <v>0.6875</v>
      </c>
      <c r="BD366" s="75">
        <v>0.70833333333333337</v>
      </c>
      <c r="BF366">
        <v>2</v>
      </c>
      <c r="BG366">
        <v>2</v>
      </c>
      <c r="BH366">
        <v>2</v>
      </c>
      <c r="BI366">
        <v>2</v>
      </c>
      <c r="BJ366">
        <v>2</v>
      </c>
      <c r="BK366">
        <v>2</v>
      </c>
      <c r="BL366">
        <v>2</v>
      </c>
      <c r="BM366">
        <v>2</v>
      </c>
      <c r="BN366">
        <v>2</v>
      </c>
      <c r="BO366">
        <v>2</v>
      </c>
      <c r="BP366">
        <v>2</v>
      </c>
      <c r="BQ366">
        <v>2</v>
      </c>
      <c r="BR366">
        <v>2</v>
      </c>
      <c r="BS366">
        <v>2</v>
      </c>
      <c r="BT366">
        <v>2</v>
      </c>
    </row>
    <row r="367" spans="1:87" x14ac:dyDescent="0.25">
      <c r="A367" s="30">
        <v>29</v>
      </c>
      <c r="B367" s="75">
        <v>0.58611111111111114</v>
      </c>
      <c r="D367" s="75" t="s">
        <v>211</v>
      </c>
      <c r="E367" s="64" t="s">
        <v>2368</v>
      </c>
      <c r="F367" s="98">
        <v>43290</v>
      </c>
      <c r="G367" s="72" t="s">
        <v>357</v>
      </c>
      <c r="H367" s="72" t="s">
        <v>358</v>
      </c>
      <c r="I367" s="72" t="s">
        <v>370</v>
      </c>
      <c r="J367" s="72" t="s">
        <v>599</v>
      </c>
      <c r="K367" s="72"/>
      <c r="L367" s="72"/>
      <c r="M367" s="72"/>
      <c r="N367" s="72"/>
      <c r="O367" s="72"/>
      <c r="P367" t="s">
        <v>2542</v>
      </c>
      <c r="Q367" s="63" t="s">
        <v>1447</v>
      </c>
      <c r="R367" s="63" t="s">
        <v>2543</v>
      </c>
      <c r="S367" s="63" t="s">
        <v>2544</v>
      </c>
      <c r="T367">
        <v>9550670346</v>
      </c>
      <c r="U367" s="42" t="s">
        <v>2545</v>
      </c>
      <c r="V367" s="70" t="s">
        <v>221</v>
      </c>
      <c r="W367" s="70" t="s">
        <v>221</v>
      </c>
      <c r="X367" s="70" t="s">
        <v>221</v>
      </c>
      <c r="Y367" s="70" t="s">
        <v>221</v>
      </c>
      <c r="Z367" s="70" t="s">
        <v>221</v>
      </c>
      <c r="AA367" s="70" t="s">
        <v>2546</v>
      </c>
      <c r="AB367" s="104">
        <v>9068457451</v>
      </c>
      <c r="AC367" s="70" t="s">
        <v>1143</v>
      </c>
      <c r="AD367" s="70" t="s">
        <v>267</v>
      </c>
      <c r="AE367" s="70" t="s">
        <v>2547</v>
      </c>
      <c r="AF367" s="70" t="s">
        <v>226</v>
      </c>
      <c r="AG367" s="70" t="s">
        <v>226</v>
      </c>
      <c r="AH367" s="70" t="s">
        <v>226</v>
      </c>
      <c r="AI367">
        <f>17+7+12</f>
        <v>36</v>
      </c>
      <c r="AJ367" s="70" t="s">
        <v>227</v>
      </c>
      <c r="AK367">
        <v>1</v>
      </c>
      <c r="AL367">
        <v>12</v>
      </c>
      <c r="AM367">
        <v>7</v>
      </c>
      <c r="AN367" s="64" t="s">
        <v>228</v>
      </c>
      <c r="AO367" s="64" t="s">
        <v>228</v>
      </c>
      <c r="AP367" s="64" t="s">
        <v>229</v>
      </c>
      <c r="AQ367" s="64" t="s">
        <v>229</v>
      </c>
      <c r="AS367" t="s">
        <v>2541</v>
      </c>
      <c r="AT367">
        <v>210784</v>
      </c>
      <c r="AU367" s="64" t="s">
        <v>2386</v>
      </c>
      <c r="BB367" t="s">
        <v>448</v>
      </c>
      <c r="BC367" s="75">
        <v>0.6875</v>
      </c>
      <c r="BD367" s="75">
        <v>0.70833333333333337</v>
      </c>
      <c r="BF367">
        <v>2</v>
      </c>
      <c r="BG367">
        <v>2</v>
      </c>
      <c r="BH367">
        <v>2</v>
      </c>
      <c r="BI367">
        <v>2</v>
      </c>
      <c r="BJ367">
        <v>2</v>
      </c>
      <c r="BK367">
        <v>2</v>
      </c>
      <c r="BL367">
        <v>2</v>
      </c>
      <c r="BM367">
        <v>2</v>
      </c>
      <c r="BN367">
        <v>2</v>
      </c>
      <c r="BO367">
        <v>2</v>
      </c>
      <c r="BP367">
        <v>2</v>
      </c>
      <c r="BQ367">
        <v>2</v>
      </c>
      <c r="BR367">
        <v>2</v>
      </c>
      <c r="BS367">
        <v>2</v>
      </c>
      <c r="BT367">
        <v>2</v>
      </c>
    </row>
    <row r="368" spans="1:87" x14ac:dyDescent="0.25">
      <c r="A368" s="30">
        <v>30</v>
      </c>
      <c r="B368" s="75">
        <v>0.58750000000000002</v>
      </c>
      <c r="D368" s="75" t="s">
        <v>211</v>
      </c>
      <c r="E368" s="64" t="s">
        <v>2368</v>
      </c>
      <c r="F368" s="98">
        <v>43290</v>
      </c>
      <c r="G368" s="72" t="s">
        <v>357</v>
      </c>
      <c r="H368" s="72" t="s">
        <v>358</v>
      </c>
      <c r="I368" s="72" t="s">
        <v>359</v>
      </c>
      <c r="J368" s="72" t="s">
        <v>306</v>
      </c>
      <c r="K368" s="72" t="s">
        <v>536</v>
      </c>
      <c r="L368" s="72" t="s">
        <v>250</v>
      </c>
      <c r="M368" s="72"/>
      <c r="N368" s="72"/>
      <c r="O368" s="72"/>
      <c r="P368" t="s">
        <v>2548</v>
      </c>
      <c r="Q368" s="63" t="s">
        <v>2549</v>
      </c>
      <c r="R368" s="63" t="s">
        <v>2550</v>
      </c>
      <c r="S368" s="63" t="s">
        <v>2551</v>
      </c>
      <c r="T368">
        <v>9455675511</v>
      </c>
      <c r="U368" s="42" t="s">
        <v>2552</v>
      </c>
      <c r="V368" s="70" t="s">
        <v>221</v>
      </c>
      <c r="W368" s="70" t="s">
        <v>221</v>
      </c>
      <c r="X368" s="70" t="s">
        <v>221</v>
      </c>
      <c r="Y368" s="70" t="s">
        <v>221</v>
      </c>
      <c r="Z368" s="70" t="s">
        <v>221</v>
      </c>
      <c r="AA368" s="70" t="s">
        <v>2553</v>
      </c>
      <c r="AB368" s="104">
        <v>9568295006</v>
      </c>
      <c r="AC368" s="70" t="s">
        <v>1143</v>
      </c>
      <c r="AD368" s="70" t="s">
        <v>1517</v>
      </c>
      <c r="AE368" s="70" t="s">
        <v>2554</v>
      </c>
      <c r="AF368" s="70" t="s">
        <v>226</v>
      </c>
      <c r="AG368" s="70" t="s">
        <v>226</v>
      </c>
      <c r="AH368" s="70" t="s">
        <v>221</v>
      </c>
      <c r="AI368">
        <v>40</v>
      </c>
      <c r="AJ368" s="70" t="s">
        <v>227</v>
      </c>
      <c r="AK368">
        <v>1</v>
      </c>
      <c r="AL368">
        <v>30</v>
      </c>
      <c r="AM368">
        <v>10</v>
      </c>
      <c r="AN368" s="64" t="s">
        <v>228</v>
      </c>
      <c r="AO368" s="64" t="s">
        <v>228</v>
      </c>
      <c r="AP368" s="64" t="s">
        <v>229</v>
      </c>
      <c r="AQ368" s="64" t="s">
        <v>229</v>
      </c>
      <c r="AS368" t="s">
        <v>2555</v>
      </c>
      <c r="AT368">
        <v>252049</v>
      </c>
      <c r="AU368" s="64" t="s">
        <v>2386</v>
      </c>
      <c r="BA368" s="75">
        <v>0.65208333333333335</v>
      </c>
      <c r="BB368" t="s">
        <v>2556</v>
      </c>
      <c r="BC368" s="75">
        <v>0.75</v>
      </c>
      <c r="BD368" s="75">
        <v>0.77777777777777779</v>
      </c>
      <c r="BF368" s="72">
        <v>2</v>
      </c>
      <c r="BG368" s="72">
        <v>2</v>
      </c>
      <c r="BH368" s="72">
        <v>2</v>
      </c>
      <c r="BI368" s="72">
        <v>2</v>
      </c>
      <c r="BJ368" s="72">
        <v>2</v>
      </c>
      <c r="BK368" s="72">
        <v>2</v>
      </c>
      <c r="BL368" s="72">
        <v>2</v>
      </c>
      <c r="BM368" s="72">
        <v>2</v>
      </c>
      <c r="BN368" s="72">
        <v>2</v>
      </c>
      <c r="BO368" s="72">
        <v>2</v>
      </c>
      <c r="BP368" s="72">
        <v>2</v>
      </c>
      <c r="BQ368" s="72">
        <v>2</v>
      </c>
      <c r="BR368" s="72">
        <v>2</v>
      </c>
      <c r="BS368" s="72">
        <v>2</v>
      </c>
      <c r="BT368" s="72">
        <v>2</v>
      </c>
      <c r="BV368" t="s">
        <v>492</v>
      </c>
      <c r="BW368" s="75">
        <v>0.77083333333333337</v>
      </c>
      <c r="BX368" s="75">
        <v>0.77777777777777779</v>
      </c>
      <c r="BZ368">
        <v>2</v>
      </c>
      <c r="CA368">
        <v>2</v>
      </c>
      <c r="CB368">
        <v>2</v>
      </c>
      <c r="CC368">
        <v>2</v>
      </c>
      <c r="CD368" t="s">
        <v>260</v>
      </c>
      <c r="CE368" t="s">
        <v>2557</v>
      </c>
      <c r="CF368">
        <v>15</v>
      </c>
    </row>
    <row r="369" spans="1:85" x14ac:dyDescent="0.25">
      <c r="A369" s="30">
        <v>31</v>
      </c>
      <c r="B369" s="75">
        <v>0.59652777777777777</v>
      </c>
      <c r="D369" s="75" t="s">
        <v>211</v>
      </c>
      <c r="E369" s="64" t="s">
        <v>2368</v>
      </c>
      <c r="F369" s="98">
        <v>43290</v>
      </c>
      <c r="G369" s="72" t="s">
        <v>1202</v>
      </c>
      <c r="H369" s="72" t="s">
        <v>233</v>
      </c>
      <c r="I369" s="72" t="s">
        <v>215</v>
      </c>
      <c r="J369" s="72"/>
      <c r="K369" s="72"/>
      <c r="L369" s="72"/>
      <c r="M369" s="72"/>
      <c r="N369" s="72"/>
      <c r="O369" s="72"/>
      <c r="P369" t="s">
        <v>2558</v>
      </c>
      <c r="Q369" s="63" t="s">
        <v>2559</v>
      </c>
      <c r="R369" s="63" t="s">
        <v>991</v>
      </c>
      <c r="S369" s="63" t="s">
        <v>2560</v>
      </c>
      <c r="T369">
        <v>9551037143</v>
      </c>
      <c r="U369" s="42" t="s">
        <v>2561</v>
      </c>
      <c r="V369" s="70" t="s">
        <v>221</v>
      </c>
      <c r="W369" s="70" t="s">
        <v>221</v>
      </c>
      <c r="X369" s="70" t="s">
        <v>221</v>
      </c>
      <c r="Y369" s="70" t="s">
        <v>221</v>
      </c>
      <c r="Z369" s="70" t="s">
        <v>221</v>
      </c>
      <c r="AA369" s="70" t="s">
        <v>2562</v>
      </c>
      <c r="AB369" s="104">
        <v>9161794344</v>
      </c>
      <c r="AC369" s="70" t="s">
        <v>1001</v>
      </c>
      <c r="AD369" s="70" t="s">
        <v>1219</v>
      </c>
      <c r="AE369" s="70" t="s">
        <v>2563</v>
      </c>
      <c r="AF369" s="70" t="s">
        <v>226</v>
      </c>
      <c r="AG369" s="70" t="s">
        <v>226</v>
      </c>
      <c r="AH369" s="70" t="s">
        <v>226</v>
      </c>
      <c r="AI369">
        <f>10+16</f>
        <v>26</v>
      </c>
      <c r="AJ369" s="70" t="s">
        <v>227</v>
      </c>
      <c r="AK369">
        <v>1</v>
      </c>
      <c r="AL369">
        <v>16</v>
      </c>
      <c r="AM369">
        <v>10</v>
      </c>
      <c r="AN369" s="64" t="s">
        <v>228</v>
      </c>
      <c r="AO369" s="64" t="s">
        <v>228</v>
      </c>
      <c r="AP369" s="64" t="s">
        <v>281</v>
      </c>
      <c r="AQ369" s="64" t="s">
        <v>282</v>
      </c>
      <c r="BA369" s="75">
        <v>0.61388888888888882</v>
      </c>
      <c r="BB369" t="s">
        <v>448</v>
      </c>
      <c r="BC369" s="75">
        <v>0.6875</v>
      </c>
      <c r="BD369" s="75">
        <v>0.70833333333333337</v>
      </c>
      <c r="BF369">
        <v>2</v>
      </c>
      <c r="BG369">
        <v>2</v>
      </c>
      <c r="BH369">
        <v>2</v>
      </c>
      <c r="BI369">
        <v>2</v>
      </c>
      <c r="BJ369">
        <v>2</v>
      </c>
      <c r="BK369">
        <v>2</v>
      </c>
      <c r="BL369">
        <v>2</v>
      </c>
      <c r="BM369">
        <v>2</v>
      </c>
      <c r="BN369">
        <v>2</v>
      </c>
      <c r="BO369">
        <v>2</v>
      </c>
      <c r="BP369">
        <v>2</v>
      </c>
      <c r="BQ369">
        <v>2</v>
      </c>
      <c r="BR369">
        <v>2</v>
      </c>
      <c r="BS369">
        <v>2</v>
      </c>
      <c r="BT369">
        <v>2</v>
      </c>
    </row>
    <row r="370" spans="1:85" x14ac:dyDescent="0.25">
      <c r="A370" s="30">
        <v>32</v>
      </c>
      <c r="B370" s="75">
        <v>0.59652777777777777</v>
      </c>
      <c r="D370" s="75" t="s">
        <v>211</v>
      </c>
      <c r="E370" s="64" t="s">
        <v>2368</v>
      </c>
      <c r="F370" s="98">
        <v>43290</v>
      </c>
      <c r="G370" s="72" t="s">
        <v>357</v>
      </c>
      <c r="H370" s="72" t="s">
        <v>337</v>
      </c>
      <c r="I370" s="72" t="s">
        <v>437</v>
      </c>
      <c r="J370" s="72" t="s">
        <v>306</v>
      </c>
      <c r="K370" s="72"/>
      <c r="L370" s="72"/>
      <c r="M370" s="72"/>
      <c r="N370" s="72"/>
      <c r="O370" s="72"/>
      <c r="P370" t="s">
        <v>2564</v>
      </c>
      <c r="Q370" s="63" t="s">
        <v>2565</v>
      </c>
      <c r="R370" s="63" t="s">
        <v>2566</v>
      </c>
      <c r="S370" s="63" t="s">
        <v>2567</v>
      </c>
      <c r="T370">
        <v>9161794344</v>
      </c>
      <c r="U370" s="42" t="s">
        <v>2568</v>
      </c>
      <c r="V370" s="70" t="s">
        <v>221</v>
      </c>
      <c r="W370" s="70" t="s">
        <v>221</v>
      </c>
      <c r="X370" s="70" t="s">
        <v>221</v>
      </c>
      <c r="Y370" s="70" t="s">
        <v>221</v>
      </c>
      <c r="Z370" s="70" t="s">
        <v>221</v>
      </c>
      <c r="AA370" s="70" t="s">
        <v>2569</v>
      </c>
      <c r="AB370" s="104">
        <v>9551037143</v>
      </c>
      <c r="AC370" s="70" t="s">
        <v>1143</v>
      </c>
      <c r="AD370" s="70" t="s">
        <v>224</v>
      </c>
      <c r="AE370" s="70" t="s">
        <v>2570</v>
      </c>
      <c r="AF370" s="70" t="s">
        <v>280</v>
      </c>
      <c r="AG370" s="70" t="s">
        <v>221</v>
      </c>
      <c r="AH370" s="70" t="s">
        <v>221</v>
      </c>
      <c r="AI370">
        <f>13+6+18</f>
        <v>37</v>
      </c>
      <c r="AJ370" s="70" t="s">
        <v>227</v>
      </c>
      <c r="AK370">
        <v>1</v>
      </c>
      <c r="AL370">
        <v>18</v>
      </c>
      <c r="AM370">
        <v>6</v>
      </c>
      <c r="AN370" s="64" t="s">
        <v>228</v>
      </c>
      <c r="AO370" s="64" t="s">
        <v>228</v>
      </c>
      <c r="AP370" s="64" t="s">
        <v>281</v>
      </c>
      <c r="AQ370" s="64" t="s">
        <v>282</v>
      </c>
      <c r="BA370" s="75">
        <v>0.61388888888888882</v>
      </c>
      <c r="BB370" t="s">
        <v>2556</v>
      </c>
      <c r="BC370" s="75">
        <v>0.68333333333333324</v>
      </c>
      <c r="BD370" s="75">
        <v>0.69652777777777775</v>
      </c>
      <c r="BF370" s="72">
        <v>2</v>
      </c>
      <c r="BG370" s="72">
        <v>2</v>
      </c>
      <c r="BH370" s="72">
        <v>2</v>
      </c>
      <c r="BI370" s="72">
        <v>2</v>
      </c>
      <c r="BJ370" s="72">
        <v>2</v>
      </c>
      <c r="BK370" s="72">
        <v>2</v>
      </c>
      <c r="BL370" s="72">
        <v>2</v>
      </c>
      <c r="BM370" s="72">
        <v>2</v>
      </c>
      <c r="BN370" s="72">
        <v>2</v>
      </c>
      <c r="BO370" s="72">
        <v>2</v>
      </c>
      <c r="BP370" s="72">
        <v>2</v>
      </c>
      <c r="BQ370" s="72">
        <v>2</v>
      </c>
      <c r="BR370" s="72">
        <v>2</v>
      </c>
      <c r="BS370" s="72">
        <v>2</v>
      </c>
      <c r="BT370" s="72">
        <v>2</v>
      </c>
      <c r="BV370" t="s">
        <v>2571</v>
      </c>
      <c r="BW370" s="75">
        <v>0.69861111111111107</v>
      </c>
      <c r="BX370" s="75">
        <v>0.7006944444444444</v>
      </c>
      <c r="BZ370">
        <v>2</v>
      </c>
      <c r="CA370">
        <v>2</v>
      </c>
      <c r="CB370">
        <v>2</v>
      </c>
      <c r="CC370">
        <v>2</v>
      </c>
      <c r="CD370" t="s">
        <v>260</v>
      </c>
    </row>
    <row r="371" spans="1:85" x14ac:dyDescent="0.25">
      <c r="A371" s="30">
        <v>33</v>
      </c>
      <c r="B371" s="75">
        <v>0.6069444444444444</v>
      </c>
      <c r="D371" s="75" t="s">
        <v>211</v>
      </c>
      <c r="E371" s="64" t="s">
        <v>2368</v>
      </c>
      <c r="F371" s="98">
        <v>43290</v>
      </c>
      <c r="G371" s="72" t="s">
        <v>2572</v>
      </c>
      <c r="H371" s="72" t="s">
        <v>233</v>
      </c>
      <c r="I371" s="72" t="s">
        <v>283</v>
      </c>
      <c r="J371" s="72"/>
      <c r="K371" s="72"/>
      <c r="L371" s="72"/>
      <c r="M371" s="72"/>
      <c r="N371" s="72"/>
      <c r="O371" s="72"/>
      <c r="P371" t="s">
        <v>2573</v>
      </c>
      <c r="Q371" s="63" t="s">
        <v>2574</v>
      </c>
      <c r="R371" s="63" t="s">
        <v>2575</v>
      </c>
      <c r="S371" s="63" t="s">
        <v>2576</v>
      </c>
      <c r="T371">
        <v>9061059630</v>
      </c>
      <c r="U371" s="42" t="s">
        <v>2577</v>
      </c>
      <c r="V371" s="70" t="s">
        <v>221</v>
      </c>
      <c r="W371" s="70" t="s">
        <v>221</v>
      </c>
      <c r="X371" s="70" t="s">
        <v>221</v>
      </c>
      <c r="Y371" s="70" t="s">
        <v>221</v>
      </c>
      <c r="Z371" s="70" t="s">
        <v>221</v>
      </c>
      <c r="AA371" s="70" t="s">
        <v>2578</v>
      </c>
      <c r="AB371" s="104">
        <v>9061576409</v>
      </c>
      <c r="AC371" s="70" t="s">
        <v>1718</v>
      </c>
      <c r="AD371" s="70" t="s">
        <v>657</v>
      </c>
      <c r="AE371" s="70" t="s">
        <v>2579</v>
      </c>
      <c r="AF371" s="70" t="s">
        <v>2219</v>
      </c>
      <c r="AG371" s="70" t="s">
        <v>2219</v>
      </c>
      <c r="AH371" s="70" t="s">
        <v>221</v>
      </c>
      <c r="AI371">
        <v>2</v>
      </c>
      <c r="AJ371" s="70" t="s">
        <v>446</v>
      </c>
      <c r="AK371">
        <v>0</v>
      </c>
      <c r="AL371">
        <v>2</v>
      </c>
      <c r="AM371">
        <v>0</v>
      </c>
      <c r="AN371" s="64" t="s">
        <v>228</v>
      </c>
      <c r="AO371" s="64" t="s">
        <v>228</v>
      </c>
      <c r="AP371" s="64" t="s">
        <v>281</v>
      </c>
      <c r="AQ371" s="64" t="s">
        <v>282</v>
      </c>
      <c r="BB371" t="s">
        <v>448</v>
      </c>
      <c r="BC371" s="75">
        <v>0.80694444444444446</v>
      </c>
      <c r="BD371" s="75">
        <v>0.83333333333333337</v>
      </c>
      <c r="BF371">
        <v>2</v>
      </c>
      <c r="BG371">
        <v>2</v>
      </c>
      <c r="BH371">
        <v>2</v>
      </c>
      <c r="BI371">
        <v>2</v>
      </c>
      <c r="BJ371">
        <v>2</v>
      </c>
      <c r="BK371">
        <v>2</v>
      </c>
      <c r="BL371">
        <v>2</v>
      </c>
      <c r="BM371">
        <v>2</v>
      </c>
      <c r="BN371">
        <v>2</v>
      </c>
      <c r="BO371">
        <v>2</v>
      </c>
      <c r="BP371">
        <v>2</v>
      </c>
      <c r="BQ371">
        <v>2</v>
      </c>
      <c r="BR371">
        <v>2</v>
      </c>
      <c r="BS371">
        <v>2</v>
      </c>
      <c r="BT371">
        <v>2</v>
      </c>
    </row>
    <row r="372" spans="1:85" x14ac:dyDescent="0.25">
      <c r="A372" s="30">
        <v>34</v>
      </c>
      <c r="B372" s="75">
        <v>0.61041666666666672</v>
      </c>
      <c r="D372" s="75" t="s">
        <v>211</v>
      </c>
      <c r="E372" s="64" t="s">
        <v>2368</v>
      </c>
      <c r="F372" s="98">
        <v>43290</v>
      </c>
      <c r="G372" s="72" t="s">
        <v>357</v>
      </c>
      <c r="H372" s="72" t="s">
        <v>337</v>
      </c>
      <c r="I372" s="72" t="s">
        <v>2580</v>
      </c>
      <c r="J372" s="72" t="s">
        <v>599</v>
      </c>
      <c r="K372" s="72"/>
      <c r="L372" s="72"/>
      <c r="M372" s="72"/>
      <c r="N372" s="72"/>
      <c r="O372" s="72"/>
      <c r="P372" t="s">
        <v>2581</v>
      </c>
      <c r="Q372" s="63" t="s">
        <v>2582</v>
      </c>
      <c r="R372" s="63" t="s">
        <v>2583</v>
      </c>
      <c r="S372" s="63" t="s">
        <v>2584</v>
      </c>
      <c r="T372">
        <v>9950710709</v>
      </c>
      <c r="U372" s="42" t="s">
        <v>2585</v>
      </c>
      <c r="V372" s="70" t="s">
        <v>221</v>
      </c>
      <c r="W372" s="70" t="s">
        <v>221</v>
      </c>
      <c r="X372" s="70" t="s">
        <v>221</v>
      </c>
      <c r="Y372" s="70" t="s">
        <v>221</v>
      </c>
      <c r="Z372" s="70" t="s">
        <v>221</v>
      </c>
      <c r="AA372" s="70" t="s">
        <v>2586</v>
      </c>
      <c r="AB372" s="104">
        <v>9993393255</v>
      </c>
      <c r="AC372" s="70" t="s">
        <v>1143</v>
      </c>
      <c r="AD372" s="70" t="s">
        <v>1918</v>
      </c>
      <c r="AE372" s="70" t="s">
        <v>2587</v>
      </c>
      <c r="AF372" s="70" t="s">
        <v>226</v>
      </c>
      <c r="AG372" s="70" t="s">
        <v>226</v>
      </c>
      <c r="AH372" s="70" t="s">
        <v>226</v>
      </c>
      <c r="AI372">
        <f>12+49</f>
        <v>61</v>
      </c>
      <c r="AJ372" s="70" t="s">
        <v>227</v>
      </c>
      <c r="AK372">
        <v>1</v>
      </c>
      <c r="AL372">
        <v>12</v>
      </c>
      <c r="AM372">
        <v>49</v>
      </c>
      <c r="AN372" s="64" t="s">
        <v>228</v>
      </c>
      <c r="AO372" s="64" t="s">
        <v>228</v>
      </c>
      <c r="AP372" s="64" t="s">
        <v>229</v>
      </c>
      <c r="AQ372" s="64" t="s">
        <v>229</v>
      </c>
      <c r="AS372" s="64" t="s">
        <v>336</v>
      </c>
      <c r="AT372">
        <v>252050</v>
      </c>
      <c r="BA372" s="75">
        <v>0.68055555555555547</v>
      </c>
      <c r="BB372" t="s">
        <v>448</v>
      </c>
      <c r="BC372" s="75">
        <v>0.80694444444444446</v>
      </c>
      <c r="BD372" s="75">
        <v>0.83333333333333337</v>
      </c>
      <c r="BF372" s="72">
        <v>3</v>
      </c>
      <c r="BG372" s="72">
        <v>3</v>
      </c>
      <c r="BH372" s="72">
        <v>3</v>
      </c>
      <c r="BI372" s="72">
        <v>3</v>
      </c>
      <c r="BJ372" s="72">
        <v>3</v>
      </c>
      <c r="BK372" s="72">
        <v>3</v>
      </c>
      <c r="BL372" s="72">
        <v>3</v>
      </c>
      <c r="BM372" s="72">
        <v>3</v>
      </c>
      <c r="BN372" s="72">
        <v>3</v>
      </c>
      <c r="BO372" s="72">
        <v>3</v>
      </c>
      <c r="BP372" s="72">
        <v>3</v>
      </c>
      <c r="BQ372" s="72">
        <v>3</v>
      </c>
      <c r="BR372" s="72">
        <v>3</v>
      </c>
      <c r="BS372" s="72">
        <v>3</v>
      </c>
      <c r="BT372" s="72">
        <v>3</v>
      </c>
      <c r="BV372" t="s">
        <v>448</v>
      </c>
      <c r="BW372" s="75">
        <v>0.83333333333333337</v>
      </c>
      <c r="BX372" s="75">
        <v>0.84027777777777779</v>
      </c>
      <c r="BZ372">
        <v>2</v>
      </c>
      <c r="CA372">
        <v>2</v>
      </c>
      <c r="CB372">
        <v>2</v>
      </c>
      <c r="CC372">
        <v>2</v>
      </c>
      <c r="CD372" t="s">
        <v>260</v>
      </c>
      <c r="CE372" t="s">
        <v>448</v>
      </c>
      <c r="CF372">
        <v>15</v>
      </c>
    </row>
    <row r="373" spans="1:85" x14ac:dyDescent="0.25">
      <c r="A373" s="30">
        <v>35</v>
      </c>
      <c r="B373" s="75">
        <v>0.6118055555555556</v>
      </c>
      <c r="D373" s="75" t="s">
        <v>211</v>
      </c>
      <c r="E373" s="64" t="s">
        <v>2368</v>
      </c>
      <c r="F373" s="98">
        <v>43290</v>
      </c>
      <c r="G373" s="72" t="s">
        <v>2572</v>
      </c>
      <c r="H373" s="72" t="s">
        <v>233</v>
      </c>
      <c r="I373" s="72" t="s">
        <v>271</v>
      </c>
      <c r="J373" s="72"/>
      <c r="K373" s="72"/>
      <c r="L373" s="72"/>
      <c r="M373" s="72"/>
      <c r="N373" s="72"/>
      <c r="O373" s="72"/>
      <c r="P373" t="s">
        <v>2588</v>
      </c>
      <c r="Q373" s="63" t="s">
        <v>2589</v>
      </c>
      <c r="R373" s="63" t="s">
        <v>2590</v>
      </c>
      <c r="S373" s="63" t="s">
        <v>2591</v>
      </c>
      <c r="T373">
        <v>9164519034</v>
      </c>
      <c r="U373" s="42" t="s">
        <v>2592</v>
      </c>
      <c r="V373" s="70" t="s">
        <v>221</v>
      </c>
      <c r="W373" s="70" t="s">
        <v>221</v>
      </c>
      <c r="X373" s="70" t="s">
        <v>221</v>
      </c>
      <c r="Y373" s="70" t="s">
        <v>221</v>
      </c>
      <c r="Z373" s="70" t="s">
        <v>221</v>
      </c>
      <c r="AA373" s="70" t="s">
        <v>2593</v>
      </c>
      <c r="AB373" s="104">
        <v>9056835435</v>
      </c>
      <c r="AC373" s="70" t="s">
        <v>1143</v>
      </c>
      <c r="AD373" s="70" t="s">
        <v>1219</v>
      </c>
      <c r="AE373" s="70" t="s">
        <v>2594</v>
      </c>
      <c r="AF373" s="70" t="s">
        <v>226</v>
      </c>
      <c r="AG373" s="70" t="s">
        <v>221</v>
      </c>
      <c r="AH373" s="70" t="s">
        <v>221</v>
      </c>
      <c r="AI373">
        <v>25</v>
      </c>
      <c r="AJ373" s="70" t="s">
        <v>227</v>
      </c>
      <c r="AK373">
        <v>1</v>
      </c>
      <c r="AL373">
        <v>13</v>
      </c>
      <c r="AM373">
        <v>12</v>
      </c>
      <c r="AN373" s="64" t="s">
        <v>228</v>
      </c>
      <c r="AO373" s="64" t="s">
        <v>228</v>
      </c>
      <c r="AP373" s="64" t="s">
        <v>281</v>
      </c>
      <c r="AQ373" s="64" t="s">
        <v>282</v>
      </c>
      <c r="BA373" s="75">
        <v>0.6430555555555556</v>
      </c>
      <c r="BB373" t="s">
        <v>448</v>
      </c>
      <c r="BC373" s="75">
        <v>0.80694444444444446</v>
      </c>
      <c r="BD373" s="75">
        <v>0.83333333333333337</v>
      </c>
      <c r="BF373" s="72">
        <v>2</v>
      </c>
      <c r="BG373">
        <v>2</v>
      </c>
      <c r="BH373">
        <v>2</v>
      </c>
      <c r="BI373">
        <v>2</v>
      </c>
      <c r="BJ373">
        <v>2</v>
      </c>
      <c r="BK373">
        <v>1</v>
      </c>
      <c r="BL373">
        <v>1</v>
      </c>
      <c r="BM373">
        <v>1</v>
      </c>
      <c r="BN373">
        <v>1</v>
      </c>
      <c r="BO373">
        <v>1</v>
      </c>
      <c r="BP373">
        <v>2</v>
      </c>
      <c r="BQ373">
        <v>2</v>
      </c>
      <c r="BR373">
        <v>2</v>
      </c>
      <c r="BS373">
        <v>2</v>
      </c>
      <c r="BT373">
        <v>2</v>
      </c>
    </row>
    <row r="374" spans="1:85" x14ac:dyDescent="0.25">
      <c r="A374" s="30">
        <v>36</v>
      </c>
      <c r="B374" s="75">
        <v>0.6381944444444444</v>
      </c>
      <c r="D374" s="75" t="s">
        <v>211</v>
      </c>
      <c r="E374" s="64" t="s">
        <v>2368</v>
      </c>
      <c r="F374" s="98">
        <v>43290</v>
      </c>
      <c r="G374" s="72" t="s">
        <v>357</v>
      </c>
      <c r="H374" s="72" t="s">
        <v>337</v>
      </c>
      <c r="I374" s="72" t="s">
        <v>2580</v>
      </c>
      <c r="J374" s="72" t="s">
        <v>438</v>
      </c>
      <c r="K374" s="72"/>
      <c r="L374" s="72"/>
      <c r="M374" s="72"/>
      <c r="N374" s="72"/>
      <c r="O374" s="72"/>
      <c r="P374" t="s">
        <v>2595</v>
      </c>
      <c r="Q374" s="63" t="s">
        <v>1696</v>
      </c>
      <c r="R374" s="63" t="s">
        <v>2596</v>
      </c>
      <c r="S374" s="63" t="s">
        <v>2597</v>
      </c>
      <c r="T374">
        <v>9351681008</v>
      </c>
      <c r="U374" s="42" t="s">
        <v>2598</v>
      </c>
      <c r="V374" s="70" t="s">
        <v>221</v>
      </c>
      <c r="W374" s="70" t="s">
        <v>221</v>
      </c>
      <c r="X374" s="70" t="s">
        <v>221</v>
      </c>
      <c r="Y374" s="70" t="s">
        <v>221</v>
      </c>
      <c r="Z374" s="70" t="s">
        <v>221</v>
      </c>
      <c r="AA374" s="70" t="s">
        <v>2599</v>
      </c>
      <c r="AB374" s="104">
        <v>9339612144</v>
      </c>
      <c r="AC374" s="70" t="s">
        <v>1143</v>
      </c>
      <c r="AD374" s="70" t="s">
        <v>1918</v>
      </c>
      <c r="AE374" s="70" t="s">
        <v>424</v>
      </c>
      <c r="AF374" s="70" t="s">
        <v>226</v>
      </c>
      <c r="AG374" s="70" t="s">
        <v>221</v>
      </c>
      <c r="AH374" s="70" t="s">
        <v>221</v>
      </c>
      <c r="AI374">
        <f>12+12+12+9</f>
        <v>45</v>
      </c>
      <c r="AJ374" s="70" t="s">
        <v>227</v>
      </c>
      <c r="AK374">
        <v>1</v>
      </c>
      <c r="AL374">
        <v>45</v>
      </c>
      <c r="AM374">
        <v>0</v>
      </c>
      <c r="AN374" s="64" t="s">
        <v>228</v>
      </c>
      <c r="AO374" s="64" t="s">
        <v>228</v>
      </c>
      <c r="AP374" s="64" t="s">
        <v>281</v>
      </c>
      <c r="AQ374" s="64" t="s">
        <v>282</v>
      </c>
      <c r="BA374" s="75">
        <v>0.66597222222222219</v>
      </c>
      <c r="BB374" t="s">
        <v>2556</v>
      </c>
      <c r="BC374" s="75">
        <v>0.82847222222222217</v>
      </c>
      <c r="BD374" s="75">
        <v>0.86249999999999993</v>
      </c>
      <c r="BF374" s="72">
        <v>2</v>
      </c>
      <c r="BG374" s="72">
        <v>2</v>
      </c>
      <c r="BH374" s="72">
        <v>2</v>
      </c>
      <c r="BI374" s="72">
        <v>2</v>
      </c>
      <c r="BJ374" s="72">
        <v>2</v>
      </c>
      <c r="BK374" s="72">
        <v>2</v>
      </c>
      <c r="BL374" s="72">
        <v>2</v>
      </c>
      <c r="BM374" s="72">
        <v>2</v>
      </c>
      <c r="BN374" s="72">
        <v>2</v>
      </c>
      <c r="BO374" s="72">
        <v>2</v>
      </c>
      <c r="BP374" s="72">
        <v>2</v>
      </c>
      <c r="BQ374" s="72">
        <v>2</v>
      </c>
      <c r="BR374" s="72">
        <v>2</v>
      </c>
      <c r="BS374" s="72">
        <v>2</v>
      </c>
      <c r="BT374" s="72">
        <v>2</v>
      </c>
      <c r="BV374" t="s">
        <v>2571</v>
      </c>
      <c r="BW374" s="75">
        <v>0.86736111111111114</v>
      </c>
      <c r="BX374" s="75">
        <v>0.87013888888888891</v>
      </c>
      <c r="BZ374">
        <v>2</v>
      </c>
      <c r="CA374">
        <v>2</v>
      </c>
      <c r="CB374">
        <v>2</v>
      </c>
      <c r="CC374">
        <v>2</v>
      </c>
      <c r="CD374" t="s">
        <v>260</v>
      </c>
      <c r="CE374" t="s">
        <v>492</v>
      </c>
      <c r="CF374">
        <v>15</v>
      </c>
    </row>
    <row r="375" spans="1:85" x14ac:dyDescent="0.25">
      <c r="A375" s="30">
        <v>37</v>
      </c>
      <c r="B375" s="75">
        <v>0.65555555555555556</v>
      </c>
      <c r="D375" s="75" t="s">
        <v>211</v>
      </c>
      <c r="E375" s="64" t="s">
        <v>2368</v>
      </c>
      <c r="F375" s="98">
        <v>43290</v>
      </c>
      <c r="G375" s="72" t="s">
        <v>1202</v>
      </c>
      <c r="H375" s="72"/>
      <c r="I375" s="72" t="s">
        <v>783</v>
      </c>
      <c r="J375" s="72"/>
      <c r="K375" s="72"/>
      <c r="L375" s="72"/>
      <c r="M375" s="72"/>
      <c r="N375" s="72"/>
      <c r="O375" s="72"/>
      <c r="P375" t="s">
        <v>2600</v>
      </c>
      <c r="Q375" s="63" t="s">
        <v>547</v>
      </c>
      <c r="R375" s="63" t="s">
        <v>2601</v>
      </c>
      <c r="S375" s="63" t="s">
        <v>2602</v>
      </c>
      <c r="T375">
        <v>9067188003</v>
      </c>
      <c r="U375" s="84" t="s">
        <v>2603</v>
      </c>
      <c r="V375" s="70" t="s">
        <v>221</v>
      </c>
      <c r="W375" s="70" t="s">
        <v>221</v>
      </c>
      <c r="X375" s="70" t="s">
        <v>221</v>
      </c>
      <c r="Y375" s="70" t="s">
        <v>221</v>
      </c>
      <c r="Z375" s="70" t="s">
        <v>221</v>
      </c>
      <c r="AA375" s="70" t="s">
        <v>2604</v>
      </c>
      <c r="AB375" s="104">
        <v>9350462771</v>
      </c>
      <c r="AC375" s="70" t="s">
        <v>1143</v>
      </c>
      <c r="AD375" s="70" t="s">
        <v>2605</v>
      </c>
      <c r="AN375" s="64" t="s">
        <v>228</v>
      </c>
      <c r="AO375" s="64" t="s">
        <v>228</v>
      </c>
      <c r="AP375" s="64" t="s">
        <v>281</v>
      </c>
      <c r="AQ375" s="64" t="s">
        <v>282</v>
      </c>
    </row>
    <row r="376" spans="1:85" x14ac:dyDescent="0.25">
      <c r="A376" s="30">
        <v>38</v>
      </c>
      <c r="B376" s="75">
        <v>0.66111111111111109</v>
      </c>
      <c r="D376" s="75" t="s">
        <v>211</v>
      </c>
      <c r="E376" s="64" t="s">
        <v>2368</v>
      </c>
      <c r="F376" s="98">
        <v>43290</v>
      </c>
      <c r="G376" s="72" t="s">
        <v>2572</v>
      </c>
      <c r="H376" s="72"/>
      <c r="I376" s="72" t="s">
        <v>2422</v>
      </c>
      <c r="J376" s="72"/>
      <c r="K376" s="72"/>
      <c r="L376" s="72"/>
      <c r="M376" s="72"/>
      <c r="N376" s="72"/>
      <c r="O376" s="72"/>
      <c r="P376" t="s">
        <v>2606</v>
      </c>
      <c r="Q376" s="63" t="s">
        <v>2607</v>
      </c>
      <c r="R376" s="63" t="s">
        <v>2608</v>
      </c>
      <c r="S376" s="63" t="s">
        <v>2391</v>
      </c>
      <c r="T376">
        <v>9173323143</v>
      </c>
      <c r="U376" s="42" t="s">
        <v>2609</v>
      </c>
      <c r="V376" s="70" t="s">
        <v>221</v>
      </c>
      <c r="W376" s="70" t="s">
        <v>221</v>
      </c>
      <c r="X376" s="70" t="s">
        <v>221</v>
      </c>
      <c r="Y376" s="70" t="s">
        <v>221</v>
      </c>
      <c r="Z376" s="70" t="s">
        <v>221</v>
      </c>
      <c r="AA376" s="70" t="s">
        <v>2610</v>
      </c>
      <c r="AB376" s="104">
        <v>9150434334</v>
      </c>
      <c r="AC376" s="70" t="s">
        <v>1143</v>
      </c>
      <c r="AD376" s="70" t="s">
        <v>2605</v>
      </c>
      <c r="AN376" s="64" t="s">
        <v>228</v>
      </c>
      <c r="AO376" s="64" t="s">
        <v>228</v>
      </c>
      <c r="AP376" s="64" t="s">
        <v>643</v>
      </c>
      <c r="AQ376" s="64" t="s">
        <v>643</v>
      </c>
      <c r="AV376" t="s">
        <v>2611</v>
      </c>
    </row>
    <row r="377" spans="1:85" x14ac:dyDescent="0.25">
      <c r="A377" s="30">
        <v>39</v>
      </c>
      <c r="B377" s="75">
        <v>0.66527777777777775</v>
      </c>
      <c r="D377" s="75" t="s">
        <v>211</v>
      </c>
      <c r="E377" s="64" t="s">
        <v>2368</v>
      </c>
      <c r="F377" s="98">
        <v>43290</v>
      </c>
      <c r="G377" s="72" t="s">
        <v>245</v>
      </c>
      <c r="H377" s="72" t="s">
        <v>246</v>
      </c>
      <c r="I377" s="72" t="s">
        <v>247</v>
      </c>
      <c r="J377" s="72" t="s">
        <v>438</v>
      </c>
      <c r="K377" s="72" t="s">
        <v>249</v>
      </c>
      <c r="L377" s="72" t="s">
        <v>250</v>
      </c>
      <c r="M377" s="82">
        <v>43290</v>
      </c>
      <c r="N377" s="82" t="s">
        <v>251</v>
      </c>
      <c r="O377" s="72" t="s">
        <v>232</v>
      </c>
      <c r="P377" s="72" t="s">
        <v>2612</v>
      </c>
      <c r="Q377" s="63" t="s">
        <v>2613</v>
      </c>
      <c r="R377" s="63" t="s">
        <v>2614</v>
      </c>
      <c r="S377" s="63" t="s">
        <v>2615</v>
      </c>
      <c r="T377">
        <v>939564179379</v>
      </c>
      <c r="U377" s="42" t="s">
        <v>2616</v>
      </c>
      <c r="V377" s="70" t="s">
        <v>221</v>
      </c>
      <c r="W377" s="70" t="s">
        <v>221</v>
      </c>
      <c r="X377" s="70" t="s">
        <v>221</v>
      </c>
      <c r="Y377" s="70" t="s">
        <v>221</v>
      </c>
      <c r="Z377" s="70" t="s">
        <v>221</v>
      </c>
      <c r="AA377" s="70" t="s">
        <v>2617</v>
      </c>
      <c r="AB377" s="104">
        <v>9564179379</v>
      </c>
      <c r="AC377" s="70" t="s">
        <v>1143</v>
      </c>
      <c r="AD377" s="70" t="s">
        <v>1517</v>
      </c>
      <c r="AE377" s="70" t="s">
        <v>2618</v>
      </c>
      <c r="AF377" s="70" t="s">
        <v>226</v>
      </c>
      <c r="AG377" s="70" t="s">
        <v>226</v>
      </c>
      <c r="AH377" s="70" t="s">
        <v>221</v>
      </c>
      <c r="AI377">
        <f xml:space="preserve"> 10+33</f>
        <v>43</v>
      </c>
      <c r="AJ377" s="70" t="s">
        <v>227</v>
      </c>
      <c r="AK377">
        <v>1</v>
      </c>
      <c r="AL377">
        <v>33</v>
      </c>
      <c r="AM377">
        <v>10</v>
      </c>
      <c r="AN377" s="64" t="s">
        <v>228</v>
      </c>
      <c r="AO377" s="64" t="s">
        <v>228</v>
      </c>
      <c r="AP377" s="64" t="s">
        <v>598</v>
      </c>
      <c r="AQ377" s="64" t="s">
        <v>404</v>
      </c>
      <c r="BA377" s="75">
        <v>0.73055555555555562</v>
      </c>
      <c r="BB377" t="s">
        <v>492</v>
      </c>
      <c r="BC377" s="75">
        <v>0.70138888888888884</v>
      </c>
      <c r="BD377" s="75">
        <v>0.72916666666666663</v>
      </c>
      <c r="BF377" s="72">
        <v>2</v>
      </c>
      <c r="BG377" s="72">
        <v>2</v>
      </c>
      <c r="BH377" s="72">
        <v>2</v>
      </c>
      <c r="BI377" s="72">
        <v>2</v>
      </c>
      <c r="BJ377" s="72">
        <v>2</v>
      </c>
      <c r="BK377" s="72">
        <v>2</v>
      </c>
      <c r="BL377" s="72">
        <v>2</v>
      </c>
      <c r="BM377" s="72">
        <v>2</v>
      </c>
      <c r="BN377" s="72">
        <v>2</v>
      </c>
      <c r="BO377" s="72">
        <v>2</v>
      </c>
      <c r="BP377" s="72">
        <v>2</v>
      </c>
      <c r="BQ377" s="72">
        <v>2</v>
      </c>
      <c r="BR377" s="72">
        <v>2</v>
      </c>
      <c r="BS377" s="72">
        <v>2</v>
      </c>
      <c r="BT377" s="72">
        <v>2</v>
      </c>
      <c r="BV377" t="s">
        <v>492</v>
      </c>
      <c r="BW377" s="75">
        <v>0.72916666666666663</v>
      </c>
      <c r="BX377" s="75">
        <v>0.73611111111111116</v>
      </c>
      <c r="BZ377">
        <v>2</v>
      </c>
      <c r="CA377">
        <v>2</v>
      </c>
      <c r="CB377">
        <v>2</v>
      </c>
      <c r="CC377">
        <v>2</v>
      </c>
      <c r="CD377" t="s">
        <v>260</v>
      </c>
      <c r="CE377" t="s">
        <v>492</v>
      </c>
      <c r="CF377" t="s">
        <v>2619</v>
      </c>
    </row>
    <row r="378" spans="1:85" x14ac:dyDescent="0.25">
      <c r="A378" s="30">
        <v>40</v>
      </c>
      <c r="B378" s="75">
        <v>0.68541666666666667</v>
      </c>
      <c r="D378" s="75" t="s">
        <v>211</v>
      </c>
      <c r="E378" s="64" t="s">
        <v>2368</v>
      </c>
      <c r="F378" s="98">
        <v>43290</v>
      </c>
      <c r="G378" s="33" t="s">
        <v>213</v>
      </c>
      <c r="H378" s="72" t="s">
        <v>233</v>
      </c>
      <c r="I378" s="72" t="s">
        <v>283</v>
      </c>
      <c r="J378" s="72"/>
      <c r="K378" s="72"/>
      <c r="L378" s="72"/>
      <c r="M378" s="72"/>
      <c r="N378" s="72"/>
      <c r="O378" s="72"/>
      <c r="P378" s="81" t="s">
        <v>2620</v>
      </c>
      <c r="Q378" s="72" t="s">
        <v>2621</v>
      </c>
      <c r="R378" s="72" t="s">
        <v>770</v>
      </c>
      <c r="S378" s="72"/>
      <c r="T378" s="72"/>
      <c r="U378" s="42" t="s">
        <v>2616</v>
      </c>
      <c r="V378" s="72"/>
      <c r="W378" s="72"/>
      <c r="X378" s="72"/>
      <c r="Y378" s="72"/>
      <c r="Z378" s="72"/>
      <c r="AA378" s="72"/>
      <c r="AB378" s="72"/>
      <c r="AC378" s="72" t="s">
        <v>314</v>
      </c>
      <c r="AD378" s="33" t="s">
        <v>224</v>
      </c>
      <c r="AE378" s="72" t="s">
        <v>2622</v>
      </c>
      <c r="AF378" s="72" t="s">
        <v>259</v>
      </c>
      <c r="AG378" s="72" t="s">
        <v>259</v>
      </c>
      <c r="AH378" s="72" t="s">
        <v>259</v>
      </c>
      <c r="AI378" s="72">
        <v>9</v>
      </c>
      <c r="AJ378" s="72" t="s">
        <v>227</v>
      </c>
      <c r="AK378" s="72">
        <v>2</v>
      </c>
      <c r="AL378" s="72">
        <v>3</v>
      </c>
      <c r="AM378" s="72">
        <v>6</v>
      </c>
      <c r="AN378" s="64" t="s">
        <v>432</v>
      </c>
      <c r="AO378" s="64" t="s">
        <v>432</v>
      </c>
      <c r="AP378" s="64" t="s">
        <v>434</v>
      </c>
      <c r="AQ378" s="64" t="s">
        <v>435</v>
      </c>
      <c r="AR378" s="64" t="s">
        <v>2492</v>
      </c>
      <c r="AS378" s="72"/>
      <c r="AT378" s="72"/>
      <c r="AU378" s="72"/>
      <c r="AV378" s="72"/>
      <c r="AW378" s="72"/>
      <c r="AX378" s="72"/>
      <c r="AY378" s="72"/>
      <c r="AZ378" s="72"/>
      <c r="BA378" s="80">
        <v>0.7104166666666667</v>
      </c>
      <c r="BB378" s="72" t="s">
        <v>659</v>
      </c>
      <c r="BC378" s="80">
        <v>0.65972222222222221</v>
      </c>
      <c r="BD378" s="80">
        <v>0.67013888888888884</v>
      </c>
      <c r="BE378" s="72"/>
      <c r="BF378" s="72">
        <v>2</v>
      </c>
      <c r="BG378" s="72">
        <v>2</v>
      </c>
      <c r="BH378" s="72">
        <v>2</v>
      </c>
      <c r="BI378" s="72">
        <v>2</v>
      </c>
      <c r="BJ378" s="72">
        <v>2</v>
      </c>
      <c r="BK378" s="72">
        <v>2</v>
      </c>
      <c r="BL378" s="72">
        <v>2</v>
      </c>
      <c r="BM378" s="72">
        <v>2</v>
      </c>
      <c r="BN378" s="72">
        <v>2</v>
      </c>
      <c r="BO378" s="72">
        <v>2</v>
      </c>
      <c r="BP378" s="72">
        <v>2</v>
      </c>
      <c r="BQ378" s="72">
        <v>2</v>
      </c>
      <c r="BR378" s="72">
        <v>2</v>
      </c>
      <c r="BS378" s="72">
        <v>2</v>
      </c>
      <c r="BT378" s="72">
        <v>2</v>
      </c>
      <c r="BU378" s="72"/>
      <c r="BV378" s="72" t="s">
        <v>270</v>
      </c>
      <c r="BW378" s="80">
        <v>0.81736111111111109</v>
      </c>
      <c r="BX378" s="80">
        <v>0.82152777777777775</v>
      </c>
      <c r="BY378" s="72"/>
      <c r="BZ378" s="72">
        <v>1</v>
      </c>
      <c r="CA378" s="72">
        <v>1</v>
      </c>
      <c r="CB378" s="72">
        <v>1</v>
      </c>
      <c r="CC378" s="72">
        <v>1</v>
      </c>
      <c r="CD378" s="72"/>
      <c r="CE378" s="72"/>
      <c r="CF378" s="72"/>
      <c r="CG378" s="72"/>
    </row>
    <row r="379" spans="1:85" x14ac:dyDescent="0.25">
      <c r="A379" s="30">
        <v>41</v>
      </c>
      <c r="B379" s="75">
        <v>0.69861111111111107</v>
      </c>
      <c r="D379" s="75" t="s">
        <v>211</v>
      </c>
      <c r="E379" s="64" t="s">
        <v>2368</v>
      </c>
      <c r="F379" s="98">
        <v>43290</v>
      </c>
      <c r="G379" s="72" t="s">
        <v>245</v>
      </c>
      <c r="H379" s="72" t="s">
        <v>246</v>
      </c>
      <c r="I379" s="72" t="s">
        <v>247</v>
      </c>
      <c r="J379" s="72" t="s">
        <v>438</v>
      </c>
      <c r="K379" s="72" t="s">
        <v>2623</v>
      </c>
      <c r="L379" s="72" t="s">
        <v>250</v>
      </c>
      <c r="M379" s="82">
        <v>43290</v>
      </c>
      <c r="N379" s="82">
        <v>43292</v>
      </c>
      <c r="O379" s="72" t="s">
        <v>232</v>
      </c>
      <c r="P379" t="s">
        <v>2624</v>
      </c>
      <c r="Q379" s="63" t="s">
        <v>2625</v>
      </c>
      <c r="R379" s="63" t="s">
        <v>2626</v>
      </c>
      <c r="S379" s="63" t="s">
        <v>2627</v>
      </c>
      <c r="T379">
        <v>9995246155</v>
      </c>
      <c r="U379" s="42" t="s">
        <v>2628</v>
      </c>
      <c r="V379" s="70" t="s">
        <v>221</v>
      </c>
      <c r="W379" s="70" t="s">
        <v>221</v>
      </c>
      <c r="X379" s="70" t="s">
        <v>221</v>
      </c>
      <c r="Y379" s="70" t="s">
        <v>221</v>
      </c>
      <c r="Z379" s="70" t="s">
        <v>221</v>
      </c>
      <c r="AA379" s="70" t="s">
        <v>2629</v>
      </c>
      <c r="AB379" s="104">
        <v>9228236356</v>
      </c>
      <c r="AC379" s="70" t="s">
        <v>1143</v>
      </c>
      <c r="AD379" s="70" t="s">
        <v>224</v>
      </c>
      <c r="AE379" s="70" t="s">
        <v>2630</v>
      </c>
      <c r="AF379" s="70" t="s">
        <v>226</v>
      </c>
      <c r="AG379" s="70" t="s">
        <v>226</v>
      </c>
      <c r="AH379" s="70" t="s">
        <v>221</v>
      </c>
      <c r="AI379">
        <f>19+7+3</f>
        <v>29</v>
      </c>
      <c r="AJ379" s="70" t="s">
        <v>227</v>
      </c>
      <c r="AK379">
        <v>1</v>
      </c>
      <c r="AL379">
        <v>3</v>
      </c>
      <c r="AM379">
        <v>7</v>
      </c>
      <c r="AN379" s="64" t="s">
        <v>228</v>
      </c>
      <c r="AO379" s="64" t="s">
        <v>228</v>
      </c>
      <c r="AP379" s="64" t="s">
        <v>281</v>
      </c>
      <c r="AQ379" s="64" t="s">
        <v>282</v>
      </c>
      <c r="BB379" t="s">
        <v>492</v>
      </c>
      <c r="BC379" t="s">
        <v>2631</v>
      </c>
      <c r="BD379" s="75">
        <v>0.86249999999999993</v>
      </c>
      <c r="BF379">
        <v>2</v>
      </c>
      <c r="BG379">
        <v>2</v>
      </c>
      <c r="BH379">
        <v>2</v>
      </c>
      <c r="BI379">
        <v>2</v>
      </c>
      <c r="BJ379">
        <v>2</v>
      </c>
      <c r="BK379">
        <v>2</v>
      </c>
      <c r="BL379">
        <v>2</v>
      </c>
      <c r="BM379">
        <v>2</v>
      </c>
      <c r="BN379">
        <v>2</v>
      </c>
      <c r="BO379">
        <v>2</v>
      </c>
      <c r="BP379">
        <v>2</v>
      </c>
      <c r="BQ379">
        <v>2</v>
      </c>
      <c r="BR379">
        <v>2</v>
      </c>
      <c r="BS379">
        <v>2</v>
      </c>
      <c r="BT379">
        <v>2</v>
      </c>
      <c r="BV379" t="s">
        <v>492</v>
      </c>
      <c r="BW379" s="75">
        <v>0.88124999999999998</v>
      </c>
      <c r="BX379" s="75">
        <v>0.88541666666666663</v>
      </c>
      <c r="BZ379">
        <v>2</v>
      </c>
      <c r="CA379">
        <v>2</v>
      </c>
      <c r="CB379">
        <v>2</v>
      </c>
      <c r="CC379">
        <v>2</v>
      </c>
      <c r="CD379" t="s">
        <v>260</v>
      </c>
      <c r="CE379" t="s">
        <v>492</v>
      </c>
      <c r="CF379">
        <v>15</v>
      </c>
    </row>
    <row r="380" spans="1:85" x14ac:dyDescent="0.25">
      <c r="A380" s="30">
        <v>42</v>
      </c>
      <c r="B380" s="75">
        <v>0.7006944444444444</v>
      </c>
      <c r="D380" s="75" t="s">
        <v>211</v>
      </c>
      <c r="E380" s="64" t="s">
        <v>2368</v>
      </c>
      <c r="F380" s="98">
        <v>43290</v>
      </c>
      <c r="G380" s="72" t="s">
        <v>245</v>
      </c>
      <c r="H380" s="72" t="s">
        <v>246</v>
      </c>
      <c r="I380" s="72" t="s">
        <v>247</v>
      </c>
      <c r="J380" s="72" t="s">
        <v>438</v>
      </c>
      <c r="K380" s="72"/>
      <c r="L380" s="72"/>
      <c r="M380" s="82">
        <v>43290</v>
      </c>
      <c r="N380" s="82">
        <v>43292</v>
      </c>
      <c r="O380" s="72" t="s">
        <v>232</v>
      </c>
      <c r="P380" t="s">
        <v>2632</v>
      </c>
      <c r="Q380" s="63" t="s">
        <v>2633</v>
      </c>
      <c r="R380" s="63" t="s">
        <v>2634</v>
      </c>
      <c r="S380" s="63" t="s">
        <v>478</v>
      </c>
      <c r="T380">
        <v>9363530812</v>
      </c>
      <c r="U380" s="42" t="s">
        <v>2635</v>
      </c>
      <c r="V380" s="70" t="s">
        <v>221</v>
      </c>
      <c r="W380" s="70" t="s">
        <v>221</v>
      </c>
      <c r="X380" s="70" t="s">
        <v>221</v>
      </c>
      <c r="Y380" s="70" t="s">
        <v>221</v>
      </c>
      <c r="Z380" s="70" t="s">
        <v>221</v>
      </c>
      <c r="AA380" s="70" t="s">
        <v>2636</v>
      </c>
      <c r="AB380" s="104">
        <v>9505246076</v>
      </c>
      <c r="AC380" s="70" t="s">
        <v>1143</v>
      </c>
      <c r="AD380" s="70" t="s">
        <v>1517</v>
      </c>
      <c r="AE380" s="70" t="s">
        <v>2637</v>
      </c>
      <c r="AF380" s="70" t="s">
        <v>226</v>
      </c>
      <c r="AG380" s="70" t="s">
        <v>226</v>
      </c>
      <c r="AH380" s="70" t="s">
        <v>226</v>
      </c>
      <c r="AI380">
        <f>18</f>
        <v>18</v>
      </c>
      <c r="AJ380" s="70" t="s">
        <v>227</v>
      </c>
      <c r="AK380">
        <v>4</v>
      </c>
      <c r="AL380">
        <v>14</v>
      </c>
      <c r="AM380">
        <v>18</v>
      </c>
      <c r="AN380" s="64" t="s">
        <v>228</v>
      </c>
      <c r="AO380" s="64" t="s">
        <v>228</v>
      </c>
      <c r="AP380" s="64" t="s">
        <v>281</v>
      </c>
      <c r="AQ380" s="64" t="s">
        <v>282</v>
      </c>
      <c r="BA380" s="75">
        <v>0.73055555555555562</v>
      </c>
      <c r="BB380" t="s">
        <v>2310</v>
      </c>
      <c r="BC380" s="75">
        <v>0.875</v>
      </c>
      <c r="BD380" s="75">
        <v>0.90625</v>
      </c>
      <c r="BF380">
        <v>2</v>
      </c>
      <c r="BG380">
        <v>2</v>
      </c>
      <c r="BH380">
        <v>2</v>
      </c>
      <c r="BI380">
        <v>2</v>
      </c>
      <c r="BJ380">
        <v>2</v>
      </c>
      <c r="BK380">
        <v>2</v>
      </c>
      <c r="BL380">
        <v>2</v>
      </c>
      <c r="BM380">
        <v>2</v>
      </c>
      <c r="BN380">
        <v>2</v>
      </c>
      <c r="BO380">
        <v>2</v>
      </c>
      <c r="BP380">
        <v>2</v>
      </c>
      <c r="BQ380">
        <v>2</v>
      </c>
      <c r="BR380">
        <v>2</v>
      </c>
      <c r="BS380">
        <v>2</v>
      </c>
      <c r="BT380">
        <v>2</v>
      </c>
      <c r="BV380" t="s">
        <v>2310</v>
      </c>
      <c r="BW380" s="75">
        <v>0.90625</v>
      </c>
      <c r="BX380" s="75">
        <v>0.91666666666666663</v>
      </c>
      <c r="BZ380">
        <v>2</v>
      </c>
      <c r="CA380">
        <v>2</v>
      </c>
      <c r="CB380">
        <v>2</v>
      </c>
      <c r="CC380">
        <v>2</v>
      </c>
      <c r="CD380" t="s">
        <v>260</v>
      </c>
      <c r="CE380" t="s">
        <v>2310</v>
      </c>
      <c r="CF380">
        <v>15</v>
      </c>
    </row>
    <row r="381" spans="1:85" x14ac:dyDescent="0.25">
      <c r="A381" s="30">
        <v>43</v>
      </c>
      <c r="B381" s="75">
        <v>0.7402777777777777</v>
      </c>
      <c r="D381" s="75" t="s">
        <v>211</v>
      </c>
      <c r="E381" s="64" t="s">
        <v>2368</v>
      </c>
      <c r="F381" s="98">
        <v>43290</v>
      </c>
      <c r="G381" s="72" t="s">
        <v>245</v>
      </c>
      <c r="H381" s="72" t="s">
        <v>246</v>
      </c>
      <c r="I381" s="72" t="s">
        <v>247</v>
      </c>
      <c r="J381" s="72" t="s">
        <v>599</v>
      </c>
      <c r="K381" s="72" t="s">
        <v>2623</v>
      </c>
      <c r="L381" s="72"/>
      <c r="M381" s="82">
        <v>43290</v>
      </c>
      <c r="N381" s="82">
        <v>43292</v>
      </c>
      <c r="O381" s="72" t="s">
        <v>232</v>
      </c>
      <c r="P381" t="s">
        <v>2638</v>
      </c>
      <c r="Q381" s="63" t="s">
        <v>2639</v>
      </c>
      <c r="R381" s="63" t="s">
        <v>2640</v>
      </c>
      <c r="S381" s="63" t="s">
        <v>2641</v>
      </c>
      <c r="T381">
        <v>9551925888</v>
      </c>
      <c r="U381" s="42" t="s">
        <v>2642</v>
      </c>
      <c r="V381" s="70" t="s">
        <v>221</v>
      </c>
      <c r="W381" s="70" t="s">
        <v>221</v>
      </c>
      <c r="X381" s="70" t="s">
        <v>221</v>
      </c>
      <c r="Y381" s="70" t="s">
        <v>221</v>
      </c>
      <c r="Z381" s="70" t="s">
        <v>221</v>
      </c>
      <c r="AA381" s="70" t="s">
        <v>2643</v>
      </c>
      <c r="AB381" s="104">
        <v>9551925888</v>
      </c>
      <c r="AC381" s="70" t="s">
        <v>1143</v>
      </c>
      <c r="AD381" s="70" t="s">
        <v>224</v>
      </c>
      <c r="AE381" s="70" t="s">
        <v>1344</v>
      </c>
      <c r="AF381" s="70" t="s">
        <v>226</v>
      </c>
      <c r="AG381" s="70" t="s">
        <v>226</v>
      </c>
      <c r="AH381" s="70" t="s">
        <v>226</v>
      </c>
      <c r="AI381">
        <f>17+6</f>
        <v>23</v>
      </c>
      <c r="AJ381" s="70" t="s">
        <v>227</v>
      </c>
      <c r="AK381">
        <v>2</v>
      </c>
      <c r="AL381">
        <v>6</v>
      </c>
      <c r="AM381">
        <v>17</v>
      </c>
      <c r="AN381" s="64" t="s">
        <v>432</v>
      </c>
      <c r="AO381" s="64" t="s">
        <v>432</v>
      </c>
      <c r="AP381" s="64" t="s">
        <v>434</v>
      </c>
      <c r="AQ381" s="64" t="s">
        <v>435</v>
      </c>
      <c r="AR381" s="64" t="s">
        <v>2644</v>
      </c>
      <c r="BA381" s="75">
        <v>0.78263888888888899</v>
      </c>
      <c r="BB381" t="s">
        <v>755</v>
      </c>
      <c r="BC381" s="75">
        <v>0.875</v>
      </c>
      <c r="BD381" s="75">
        <v>0.90625</v>
      </c>
      <c r="BF381">
        <v>2</v>
      </c>
      <c r="BG381">
        <v>2</v>
      </c>
      <c r="BH381">
        <v>2</v>
      </c>
      <c r="BI381">
        <v>2</v>
      </c>
      <c r="BJ381">
        <v>2</v>
      </c>
      <c r="BK381">
        <v>2</v>
      </c>
      <c r="BL381">
        <v>2</v>
      </c>
      <c r="BM381">
        <v>2</v>
      </c>
      <c r="BN381">
        <v>2</v>
      </c>
      <c r="BO381">
        <v>2</v>
      </c>
      <c r="BP381">
        <v>2</v>
      </c>
      <c r="BQ381">
        <v>2</v>
      </c>
      <c r="BR381">
        <v>2</v>
      </c>
      <c r="BS381">
        <v>2</v>
      </c>
      <c r="BT381">
        <v>2</v>
      </c>
      <c r="BV381" t="s">
        <v>2310</v>
      </c>
      <c r="BW381" s="75">
        <v>0.90625</v>
      </c>
      <c r="BX381" s="75">
        <v>0.91666666666666663</v>
      </c>
      <c r="BZ381">
        <v>2</v>
      </c>
      <c r="CA381">
        <v>2</v>
      </c>
      <c r="CB381">
        <v>2</v>
      </c>
      <c r="CC381">
        <v>2</v>
      </c>
      <c r="CD381" t="s">
        <v>260</v>
      </c>
      <c r="CE381" t="s">
        <v>2310</v>
      </c>
      <c r="CF381">
        <v>15</v>
      </c>
    </row>
    <row r="382" spans="1:85" x14ac:dyDescent="0.25">
      <c r="A382" s="30">
        <v>44</v>
      </c>
      <c r="B382" s="75">
        <v>0.60277777777777775</v>
      </c>
      <c r="D382" s="75" t="s">
        <v>211</v>
      </c>
      <c r="E382" s="64" t="s">
        <v>2368</v>
      </c>
      <c r="F382" s="98">
        <v>43290</v>
      </c>
      <c r="G382" s="72" t="s">
        <v>425</v>
      </c>
      <c r="H382" s="72"/>
      <c r="I382" s="72" t="s">
        <v>426</v>
      </c>
      <c r="J382" s="72"/>
      <c r="K382" s="72"/>
      <c r="L382" s="72"/>
      <c r="M382" s="72"/>
      <c r="N382" s="72"/>
      <c r="O382" s="72"/>
      <c r="P382" t="s">
        <v>2645</v>
      </c>
      <c r="Q382" s="63" t="s">
        <v>507</v>
      </c>
      <c r="R382" s="63" t="s">
        <v>2646</v>
      </c>
      <c r="S382" s="63" t="s">
        <v>2647</v>
      </c>
      <c r="T382">
        <v>9759194795</v>
      </c>
      <c r="U382" s="42" t="s">
        <v>2648</v>
      </c>
      <c r="V382" s="70" t="s">
        <v>221</v>
      </c>
      <c r="W382" s="70" t="s">
        <v>221</v>
      </c>
      <c r="X382" s="70" t="s">
        <v>221</v>
      </c>
      <c r="Y382" s="70" t="s">
        <v>221</v>
      </c>
      <c r="Z382" s="70" t="s">
        <v>221</v>
      </c>
      <c r="AA382" s="70" t="s">
        <v>2649</v>
      </c>
      <c r="AB382" s="104">
        <v>9759194795</v>
      </c>
      <c r="AC382" s="70" t="s">
        <v>1001</v>
      </c>
      <c r="AD382" s="70" t="s">
        <v>2605</v>
      </c>
      <c r="AN382" s="64" t="s">
        <v>432</v>
      </c>
      <c r="AO382" s="64" t="s">
        <v>432</v>
      </c>
      <c r="AP382" s="64" t="s">
        <v>434</v>
      </c>
      <c r="AQ382" s="64" t="s">
        <v>435</v>
      </c>
      <c r="AR382" s="64" t="s">
        <v>2492</v>
      </c>
      <c r="BA382" s="75">
        <v>0.62638888888888888</v>
      </c>
    </row>
    <row r="383" spans="1:85" x14ac:dyDescent="0.25">
      <c r="A383" s="30">
        <v>45</v>
      </c>
      <c r="B383" s="75">
        <v>0.72222222222222221</v>
      </c>
      <c r="D383" s="75" t="s">
        <v>211</v>
      </c>
      <c r="E383" s="64" t="s">
        <v>2368</v>
      </c>
      <c r="F383" s="98">
        <v>43290</v>
      </c>
      <c r="G383" s="72" t="s">
        <v>245</v>
      </c>
      <c r="H383" s="72" t="s">
        <v>246</v>
      </c>
      <c r="I383" s="72" t="s">
        <v>247</v>
      </c>
      <c r="J383" s="72" t="s">
        <v>438</v>
      </c>
      <c r="K383" s="72" t="s">
        <v>249</v>
      </c>
      <c r="L383" s="72" t="s">
        <v>250</v>
      </c>
      <c r="M383" s="82">
        <v>43290</v>
      </c>
      <c r="N383" s="82">
        <v>43292</v>
      </c>
      <c r="O383" s="72" t="s">
        <v>232</v>
      </c>
      <c r="P383" s="72" t="s">
        <v>2650</v>
      </c>
      <c r="Q383" s="63" t="s">
        <v>2651</v>
      </c>
      <c r="R383" s="63" t="s">
        <v>2652</v>
      </c>
      <c r="S383" s="63" t="s">
        <v>2653</v>
      </c>
      <c r="T383">
        <v>9454835376</v>
      </c>
      <c r="U383" s="42" t="s">
        <v>2654</v>
      </c>
      <c r="V383" s="70" t="s">
        <v>221</v>
      </c>
      <c r="W383" s="70" t="s">
        <v>221</v>
      </c>
      <c r="X383" s="70" t="s">
        <v>221</v>
      </c>
      <c r="Y383" s="70" t="s">
        <v>221</v>
      </c>
      <c r="Z383" s="70" t="s">
        <v>221</v>
      </c>
      <c r="AA383" s="70" t="s">
        <v>2655</v>
      </c>
      <c r="AB383" s="104">
        <v>9267156518</v>
      </c>
      <c r="AC383" s="70" t="s">
        <v>1001</v>
      </c>
      <c r="AD383" s="70" t="s">
        <v>224</v>
      </c>
      <c r="AE383" s="70" t="s">
        <v>2656</v>
      </c>
      <c r="AF383" s="70" t="s">
        <v>259</v>
      </c>
      <c r="AG383" s="70" t="s">
        <v>221</v>
      </c>
      <c r="AH383" s="70" t="s">
        <v>221</v>
      </c>
      <c r="AI383">
        <f>8+9+7</f>
        <v>24</v>
      </c>
      <c r="AJ383" s="70" t="s">
        <v>227</v>
      </c>
      <c r="AK383">
        <v>1</v>
      </c>
      <c r="AL383">
        <v>7</v>
      </c>
      <c r="AM383">
        <v>9</v>
      </c>
      <c r="AN383" s="64" t="s">
        <v>432</v>
      </c>
      <c r="AO383" s="64" t="s">
        <v>432</v>
      </c>
      <c r="AP383" s="64" t="s">
        <v>434</v>
      </c>
      <c r="AQ383" s="64" t="s">
        <v>435</v>
      </c>
      <c r="AR383" s="64" t="s">
        <v>2492</v>
      </c>
      <c r="BA383" s="75">
        <v>0.77083333333333337</v>
      </c>
      <c r="BB383" t="s">
        <v>659</v>
      </c>
      <c r="BC383" s="75">
        <v>0.67222222222222217</v>
      </c>
      <c r="BD383" s="75">
        <v>0.67499999999999993</v>
      </c>
      <c r="BF383">
        <v>2</v>
      </c>
      <c r="BG383">
        <v>2</v>
      </c>
      <c r="BH383">
        <v>2</v>
      </c>
      <c r="BI383">
        <v>2</v>
      </c>
      <c r="BJ383">
        <v>2</v>
      </c>
      <c r="BK383">
        <v>2</v>
      </c>
      <c r="BL383">
        <v>2</v>
      </c>
      <c r="BM383">
        <v>2</v>
      </c>
      <c r="BN383">
        <v>2</v>
      </c>
      <c r="BO383">
        <v>2</v>
      </c>
      <c r="BP383">
        <v>2</v>
      </c>
      <c r="BQ383">
        <v>2</v>
      </c>
      <c r="BR383">
        <v>2</v>
      </c>
      <c r="BS383">
        <v>2</v>
      </c>
      <c r="BT383">
        <v>2</v>
      </c>
      <c r="BV383" t="s">
        <v>448</v>
      </c>
      <c r="BW383" s="75">
        <v>0.79166666666666663</v>
      </c>
      <c r="BX383" s="75">
        <v>0.79861111111111116</v>
      </c>
      <c r="BZ383">
        <v>2</v>
      </c>
      <c r="CA383">
        <v>2</v>
      </c>
      <c r="CB383">
        <v>2</v>
      </c>
      <c r="CC383">
        <v>2</v>
      </c>
      <c r="CD383" t="s">
        <v>260</v>
      </c>
      <c r="CE383" t="s">
        <v>448</v>
      </c>
      <c r="CF383">
        <v>15</v>
      </c>
    </row>
    <row r="384" spans="1:85" x14ac:dyDescent="0.25">
      <c r="A384" s="30">
        <v>46</v>
      </c>
      <c r="B384" s="75">
        <v>0.7583333333333333</v>
      </c>
      <c r="D384" s="75" t="s">
        <v>211</v>
      </c>
      <c r="E384" s="64" t="s">
        <v>2368</v>
      </c>
      <c r="F384" s="98">
        <v>43290</v>
      </c>
      <c r="G384" s="72" t="s">
        <v>245</v>
      </c>
      <c r="H384" s="72" t="s">
        <v>246</v>
      </c>
      <c r="I384" s="72" t="s">
        <v>247</v>
      </c>
      <c r="J384" s="72" t="s">
        <v>599</v>
      </c>
      <c r="K384" s="72" t="s">
        <v>2657</v>
      </c>
      <c r="L384" s="72"/>
      <c r="M384" s="82">
        <v>43290</v>
      </c>
      <c r="N384" s="82">
        <v>43292</v>
      </c>
      <c r="O384" s="72" t="s">
        <v>232</v>
      </c>
      <c r="P384" t="s">
        <v>2658</v>
      </c>
      <c r="Q384" s="63" t="s">
        <v>2659</v>
      </c>
      <c r="R384" s="63" t="s">
        <v>2660</v>
      </c>
      <c r="S384" s="63" t="s">
        <v>2661</v>
      </c>
      <c r="T384">
        <v>9652338747</v>
      </c>
      <c r="U384" s="42" t="s">
        <v>2662</v>
      </c>
      <c r="V384" s="70" t="s">
        <v>221</v>
      </c>
      <c r="W384" s="70" t="s">
        <v>221</v>
      </c>
      <c r="X384" s="70" t="s">
        <v>221</v>
      </c>
      <c r="Y384" s="70" t="s">
        <v>221</v>
      </c>
      <c r="Z384" s="70" t="s">
        <v>221</v>
      </c>
      <c r="AA384" s="70" t="s">
        <v>2663</v>
      </c>
      <c r="AB384" s="104">
        <v>9266031907</v>
      </c>
      <c r="AC384" s="70" t="s">
        <v>1001</v>
      </c>
      <c r="AD384" t="s">
        <v>2664</v>
      </c>
      <c r="AE384" s="70" t="s">
        <v>1344</v>
      </c>
      <c r="AF384" s="70" t="s">
        <v>1951</v>
      </c>
      <c r="AG384" s="70" t="s">
        <v>1951</v>
      </c>
      <c r="AH384" s="70" t="s">
        <v>1951</v>
      </c>
      <c r="AI384">
        <v>8</v>
      </c>
      <c r="AJ384" s="70" t="s">
        <v>227</v>
      </c>
      <c r="AK384">
        <v>1</v>
      </c>
      <c r="AL384">
        <v>8</v>
      </c>
      <c r="AM384">
        <v>0</v>
      </c>
      <c r="AN384" s="64" t="s">
        <v>432</v>
      </c>
      <c r="AO384" s="64" t="s">
        <v>432</v>
      </c>
      <c r="AP384" s="64" t="s">
        <v>434</v>
      </c>
      <c r="AQ384" s="64" t="s">
        <v>435</v>
      </c>
      <c r="AR384" s="64" t="s">
        <v>2644</v>
      </c>
      <c r="BB384" t="s">
        <v>2310</v>
      </c>
      <c r="BC384" s="75">
        <v>0.875</v>
      </c>
      <c r="BD384" s="75">
        <v>0.90625</v>
      </c>
      <c r="BF384">
        <v>2</v>
      </c>
      <c r="BG384">
        <v>2</v>
      </c>
      <c r="BH384">
        <v>2</v>
      </c>
      <c r="BI384">
        <v>2</v>
      </c>
      <c r="BJ384">
        <v>2</v>
      </c>
      <c r="BK384">
        <v>2</v>
      </c>
      <c r="BL384">
        <v>2</v>
      </c>
      <c r="BM384">
        <v>2</v>
      </c>
      <c r="BN384">
        <v>2</v>
      </c>
      <c r="BO384">
        <v>2</v>
      </c>
      <c r="BP384">
        <v>2</v>
      </c>
      <c r="BQ384">
        <v>2</v>
      </c>
      <c r="BR384">
        <v>2</v>
      </c>
      <c r="BS384">
        <v>2</v>
      </c>
      <c r="BT384">
        <v>2</v>
      </c>
      <c r="BV384" t="s">
        <v>2310</v>
      </c>
      <c r="BW384" s="75">
        <v>0.90625</v>
      </c>
      <c r="BX384" s="75">
        <v>0.91666666666666663</v>
      </c>
      <c r="BZ384">
        <v>2</v>
      </c>
      <c r="CA384">
        <v>2</v>
      </c>
      <c r="CB384">
        <v>2</v>
      </c>
      <c r="CC384">
        <v>2</v>
      </c>
      <c r="CD384" t="s">
        <v>260</v>
      </c>
      <c r="CE384" t="s">
        <v>2310</v>
      </c>
      <c r="CF384">
        <v>15</v>
      </c>
    </row>
    <row r="385" spans="1:87" x14ac:dyDescent="0.25">
      <c r="A385" s="30">
        <v>47</v>
      </c>
      <c r="B385" s="75">
        <v>0.72222222222222221</v>
      </c>
      <c r="D385" s="75" t="s">
        <v>211</v>
      </c>
      <c r="E385" s="64" t="s">
        <v>2368</v>
      </c>
      <c r="F385" s="98">
        <v>43290</v>
      </c>
      <c r="G385" s="72" t="s">
        <v>245</v>
      </c>
      <c r="H385" s="72" t="s">
        <v>246</v>
      </c>
      <c r="I385" s="72" t="s">
        <v>247</v>
      </c>
      <c r="J385" s="72" t="s">
        <v>599</v>
      </c>
      <c r="K385" s="72"/>
      <c r="L385" s="72"/>
      <c r="M385" s="82">
        <v>43290</v>
      </c>
      <c r="N385" s="82">
        <v>43292</v>
      </c>
      <c r="O385" s="72" t="s">
        <v>232</v>
      </c>
      <c r="P385" t="s">
        <v>2665</v>
      </c>
      <c r="Q385" s="63" t="s">
        <v>2666</v>
      </c>
      <c r="R385" s="63" t="s">
        <v>2667</v>
      </c>
      <c r="S385" s="63" t="s">
        <v>503</v>
      </c>
      <c r="T385">
        <v>9282179380</v>
      </c>
      <c r="U385" s="42" t="s">
        <v>2668</v>
      </c>
      <c r="V385" s="70" t="s">
        <v>221</v>
      </c>
      <c r="W385" s="70" t="s">
        <v>221</v>
      </c>
      <c r="X385" s="70" t="s">
        <v>221</v>
      </c>
      <c r="Y385" s="70" t="s">
        <v>221</v>
      </c>
      <c r="Z385" s="70" t="s">
        <v>221</v>
      </c>
      <c r="AA385" s="70" t="s">
        <v>2669</v>
      </c>
      <c r="AB385" s="104">
        <v>9975044547</v>
      </c>
      <c r="AC385" s="70" t="s">
        <v>1001</v>
      </c>
      <c r="AD385" s="70" t="s">
        <v>1219</v>
      </c>
      <c r="AE385" s="70" t="s">
        <v>2670</v>
      </c>
      <c r="AF385" s="70" t="s">
        <v>226</v>
      </c>
      <c r="AG385" s="70" t="s">
        <v>226</v>
      </c>
      <c r="AH385" s="70" t="s">
        <v>226</v>
      </c>
      <c r="AI385">
        <f>16+3</f>
        <v>19</v>
      </c>
      <c r="AJ385" s="70" t="s">
        <v>227</v>
      </c>
      <c r="AK385">
        <v>2</v>
      </c>
      <c r="AL385">
        <v>3</v>
      </c>
      <c r="AM385">
        <v>8</v>
      </c>
      <c r="AN385" s="64" t="s">
        <v>228</v>
      </c>
      <c r="AO385" s="64" t="s">
        <v>228</v>
      </c>
      <c r="AP385" s="64" t="s">
        <v>229</v>
      </c>
      <c r="AQ385" s="64" t="s">
        <v>229</v>
      </c>
      <c r="AS385" t="s">
        <v>2671</v>
      </c>
      <c r="AT385">
        <v>249440</v>
      </c>
      <c r="BA385" s="75">
        <v>0.76250000000000007</v>
      </c>
      <c r="BB385" t="s">
        <v>2310</v>
      </c>
      <c r="BC385" s="75">
        <v>0.875</v>
      </c>
      <c r="BD385" s="75">
        <v>0.90625</v>
      </c>
      <c r="BF385">
        <v>2</v>
      </c>
      <c r="BG385">
        <v>2</v>
      </c>
      <c r="BH385">
        <v>2</v>
      </c>
      <c r="BI385">
        <v>2</v>
      </c>
      <c r="BJ385">
        <v>2</v>
      </c>
      <c r="BK385">
        <v>2</v>
      </c>
      <c r="BL385">
        <v>2</v>
      </c>
      <c r="BM385">
        <v>2</v>
      </c>
      <c r="BN385">
        <v>2</v>
      </c>
      <c r="BO385">
        <v>2</v>
      </c>
      <c r="BP385">
        <v>2</v>
      </c>
      <c r="BQ385">
        <v>2</v>
      </c>
      <c r="BR385">
        <v>2</v>
      </c>
      <c r="BS385">
        <v>2</v>
      </c>
      <c r="BT385">
        <v>2</v>
      </c>
      <c r="BV385" t="s">
        <v>2310</v>
      </c>
      <c r="BW385" s="75">
        <v>0.90625</v>
      </c>
      <c r="BX385" s="75">
        <v>0.91666666666666663</v>
      </c>
      <c r="BZ385">
        <v>2</v>
      </c>
      <c r="CA385">
        <v>2</v>
      </c>
      <c r="CB385">
        <v>2</v>
      </c>
      <c r="CC385">
        <v>2</v>
      </c>
      <c r="CD385" t="s">
        <v>260</v>
      </c>
      <c r="CE385" t="s">
        <v>2310</v>
      </c>
      <c r="CF385">
        <v>15</v>
      </c>
    </row>
    <row r="386" spans="1:87" x14ac:dyDescent="0.25">
      <c r="A386" s="30">
        <v>48</v>
      </c>
      <c r="B386" s="75">
        <v>0.77222222222222225</v>
      </c>
      <c r="D386" s="75" t="s">
        <v>211</v>
      </c>
      <c r="E386" s="64" t="s">
        <v>2368</v>
      </c>
      <c r="F386" s="98">
        <v>43290</v>
      </c>
      <c r="G386" s="72" t="s">
        <v>245</v>
      </c>
      <c r="H386" s="72" t="s">
        <v>246</v>
      </c>
      <c r="I386" s="72" t="s">
        <v>247</v>
      </c>
      <c r="J386" s="72" t="s">
        <v>599</v>
      </c>
      <c r="K386" s="72"/>
      <c r="L386" s="72"/>
      <c r="M386" s="82">
        <v>43290</v>
      </c>
      <c r="N386" s="82">
        <v>43292</v>
      </c>
      <c r="O386" s="72" t="s">
        <v>232</v>
      </c>
      <c r="P386" s="81" t="s">
        <v>2672</v>
      </c>
      <c r="Q386" s="72" t="s">
        <v>1728</v>
      </c>
      <c r="R386" s="72" t="s">
        <v>2673</v>
      </c>
      <c r="S386" s="72" t="s">
        <v>2674</v>
      </c>
      <c r="T386" s="72">
        <v>9650689510</v>
      </c>
      <c r="U386" s="42" t="s">
        <v>2675</v>
      </c>
      <c r="V386" s="70" t="s">
        <v>221</v>
      </c>
      <c r="W386" s="70" t="s">
        <v>221</v>
      </c>
      <c r="X386" s="70" t="s">
        <v>221</v>
      </c>
      <c r="Y386" s="70" t="s">
        <v>221</v>
      </c>
      <c r="Z386" s="70" t="s">
        <v>221</v>
      </c>
      <c r="AA386" s="70" t="s">
        <v>221</v>
      </c>
      <c r="AB386" s="70" t="s">
        <v>221</v>
      </c>
      <c r="AC386" s="72" t="s">
        <v>223</v>
      </c>
      <c r="AD386" s="33" t="s">
        <v>224</v>
      </c>
      <c r="AE386" s="72" t="s">
        <v>2676</v>
      </c>
      <c r="AF386" s="72" t="s">
        <v>226</v>
      </c>
      <c r="AG386" s="72" t="s">
        <v>226</v>
      </c>
      <c r="AH386" s="72" t="s">
        <v>259</v>
      </c>
      <c r="AI386" s="72">
        <f>7+5+18</f>
        <v>30</v>
      </c>
      <c r="AJ386" s="72" t="s">
        <v>227</v>
      </c>
      <c r="AK386" s="72">
        <v>2</v>
      </c>
      <c r="AL386" s="72">
        <v>7</v>
      </c>
      <c r="AM386" s="72">
        <v>5</v>
      </c>
      <c r="AN386" s="64" t="s">
        <v>432</v>
      </c>
      <c r="AO386" s="64" t="s">
        <v>432</v>
      </c>
      <c r="AP386" s="64" t="s">
        <v>434</v>
      </c>
      <c r="AQ386" s="64" t="s">
        <v>435</v>
      </c>
      <c r="AR386" s="72" t="s">
        <v>2492</v>
      </c>
      <c r="AS386" s="72"/>
      <c r="AT386" s="72"/>
      <c r="AU386" s="72"/>
      <c r="AV386" s="72"/>
      <c r="AW386" s="72"/>
      <c r="AX386" s="72"/>
      <c r="AY386" s="72"/>
      <c r="AZ386" s="72"/>
      <c r="BA386" s="72"/>
      <c r="BB386" s="72" t="s">
        <v>659</v>
      </c>
      <c r="BC386" s="80">
        <v>0.73958333333333337</v>
      </c>
      <c r="BD386" s="80">
        <v>0.75</v>
      </c>
      <c r="BE386" s="72"/>
      <c r="BF386" s="72">
        <v>2</v>
      </c>
      <c r="BG386" s="72">
        <v>2</v>
      </c>
      <c r="BH386" s="72">
        <v>2</v>
      </c>
      <c r="BI386" s="72">
        <v>2</v>
      </c>
      <c r="BJ386" s="72">
        <v>2</v>
      </c>
      <c r="BK386" s="72">
        <v>2</v>
      </c>
      <c r="BL386" s="72">
        <v>2</v>
      </c>
      <c r="BM386" s="72">
        <v>2</v>
      </c>
      <c r="BN386" s="72">
        <v>2</v>
      </c>
      <c r="BO386" s="72">
        <v>2</v>
      </c>
      <c r="BP386" s="72">
        <v>2</v>
      </c>
      <c r="BQ386" s="72">
        <v>2</v>
      </c>
      <c r="BR386" s="72">
        <v>2</v>
      </c>
      <c r="BS386" s="72">
        <v>2</v>
      </c>
      <c r="BT386" s="72">
        <v>2</v>
      </c>
      <c r="BU386" s="72"/>
      <c r="BV386" s="72" t="s">
        <v>270</v>
      </c>
      <c r="BW386" s="80">
        <v>0.84375</v>
      </c>
      <c r="BX386" s="80">
        <v>0.85069444444444453</v>
      </c>
      <c r="BY386" s="72"/>
      <c r="BZ386" s="72">
        <v>1</v>
      </c>
      <c r="CA386" s="72">
        <v>1</v>
      </c>
      <c r="CB386" s="72">
        <v>1</v>
      </c>
      <c r="CC386" s="72">
        <v>1</v>
      </c>
      <c r="CD386" t="s">
        <v>260</v>
      </c>
      <c r="CE386" s="72" t="s">
        <v>270</v>
      </c>
      <c r="CF386" s="72"/>
      <c r="CG386" s="72"/>
      <c r="CH386" s="72"/>
      <c r="CI386" s="72"/>
    </row>
    <row r="387" spans="1:87" x14ac:dyDescent="0.25">
      <c r="A387" s="30">
        <v>49</v>
      </c>
      <c r="B387" s="75">
        <v>0.76388888888888884</v>
      </c>
      <c r="D387" s="75" t="s">
        <v>211</v>
      </c>
      <c r="E387" s="64" t="s">
        <v>2368</v>
      </c>
      <c r="F387" s="98">
        <v>43290</v>
      </c>
      <c r="G387" s="72" t="s">
        <v>245</v>
      </c>
      <c r="H387" s="72" t="s">
        <v>246</v>
      </c>
      <c r="I387" s="72" t="s">
        <v>247</v>
      </c>
      <c r="J387" s="72" t="s">
        <v>599</v>
      </c>
      <c r="K387" s="72" t="s">
        <v>249</v>
      </c>
      <c r="L387" s="72" t="s">
        <v>250</v>
      </c>
      <c r="M387" s="82">
        <v>43290</v>
      </c>
      <c r="N387" s="82">
        <v>43292</v>
      </c>
      <c r="O387" s="72" t="s">
        <v>232</v>
      </c>
      <c r="P387" s="81" t="s">
        <v>2677</v>
      </c>
      <c r="Q387" s="63" t="s">
        <v>2678</v>
      </c>
      <c r="R387" s="63" t="s">
        <v>2679</v>
      </c>
      <c r="S387" s="63" t="s">
        <v>2680</v>
      </c>
      <c r="T387">
        <v>9059046651</v>
      </c>
      <c r="U387" s="42" t="s">
        <v>2681</v>
      </c>
      <c r="V387" s="70" t="s">
        <v>221</v>
      </c>
      <c r="W387" s="70" t="s">
        <v>221</v>
      </c>
      <c r="X387" s="70" t="s">
        <v>221</v>
      </c>
      <c r="Y387" s="70" t="s">
        <v>221</v>
      </c>
      <c r="Z387" s="70" t="s">
        <v>221</v>
      </c>
      <c r="AA387" s="70" t="s">
        <v>2682</v>
      </c>
      <c r="AB387" s="104">
        <v>9059046651</v>
      </c>
      <c r="AC387" s="70" t="s">
        <v>1143</v>
      </c>
      <c r="AD387" s="70" t="s">
        <v>2664</v>
      </c>
      <c r="AE387" s="70" t="s">
        <v>2683</v>
      </c>
      <c r="AF387" s="70" t="s">
        <v>226</v>
      </c>
      <c r="AG387" s="70" t="s">
        <v>221</v>
      </c>
      <c r="AH387" s="70" t="s">
        <v>221</v>
      </c>
      <c r="AI387">
        <f>5+4+12+2</f>
        <v>23</v>
      </c>
      <c r="AJ387" s="70" t="s">
        <v>227</v>
      </c>
      <c r="AK387">
        <v>2</v>
      </c>
      <c r="AL387">
        <v>6</v>
      </c>
      <c r="AM387">
        <f>12+7</f>
        <v>19</v>
      </c>
      <c r="AN387" s="64" t="s">
        <v>432</v>
      </c>
      <c r="AO387" s="64" t="s">
        <v>432</v>
      </c>
      <c r="AP387" s="64" t="s">
        <v>434</v>
      </c>
      <c r="AQ387" s="64" t="s">
        <v>435</v>
      </c>
      <c r="AR387" s="64" t="s">
        <v>2492</v>
      </c>
      <c r="BA387" s="75">
        <v>0.7993055555555556</v>
      </c>
      <c r="BB387" t="s">
        <v>659</v>
      </c>
      <c r="BC387" t="s">
        <v>2684</v>
      </c>
      <c r="BD387" s="75">
        <v>0.7993055555555556</v>
      </c>
      <c r="BF387" s="72">
        <v>2</v>
      </c>
      <c r="BG387" s="72">
        <v>2</v>
      </c>
      <c r="BH387" s="72">
        <v>2</v>
      </c>
      <c r="BI387" s="72">
        <v>2</v>
      </c>
      <c r="BJ387" s="72">
        <v>2</v>
      </c>
      <c r="BK387" s="72">
        <v>2</v>
      </c>
      <c r="BL387" s="72">
        <v>2</v>
      </c>
      <c r="BM387" s="72">
        <v>2</v>
      </c>
      <c r="BN387" s="72">
        <v>2</v>
      </c>
      <c r="BO387" s="72">
        <v>2</v>
      </c>
      <c r="BP387" s="72">
        <v>2</v>
      </c>
      <c r="BQ387" s="72">
        <v>2</v>
      </c>
      <c r="BR387" s="72">
        <v>2</v>
      </c>
      <c r="BS387" s="72">
        <v>2</v>
      </c>
      <c r="BT387" s="72">
        <v>2</v>
      </c>
      <c r="BV387" t="s">
        <v>270</v>
      </c>
      <c r="BW387" s="75">
        <v>0.83333333333333337</v>
      </c>
      <c r="BX387" s="75">
        <v>0.84027777777777779</v>
      </c>
      <c r="BZ387">
        <v>2</v>
      </c>
      <c r="CA387">
        <v>2</v>
      </c>
      <c r="CB387">
        <v>2</v>
      </c>
      <c r="CC387">
        <v>2</v>
      </c>
      <c r="CD387" t="s">
        <v>260</v>
      </c>
      <c r="CE387" t="s">
        <v>270</v>
      </c>
      <c r="CF387">
        <v>15</v>
      </c>
    </row>
    <row r="388" spans="1:87" x14ac:dyDescent="0.25">
      <c r="A388" s="30">
        <v>50</v>
      </c>
      <c r="B388" t="s">
        <v>378</v>
      </c>
      <c r="E388" s="64" t="s">
        <v>2368</v>
      </c>
      <c r="F388" s="98">
        <v>43290</v>
      </c>
      <c r="G388" s="72" t="s">
        <v>245</v>
      </c>
      <c r="H388" s="72" t="s">
        <v>246</v>
      </c>
      <c r="I388" s="72" t="s">
        <v>247</v>
      </c>
      <c r="J388" s="72" t="s">
        <v>438</v>
      </c>
      <c r="K388" s="72" t="s">
        <v>249</v>
      </c>
      <c r="L388" s="72" t="s">
        <v>250</v>
      </c>
      <c r="M388" s="82">
        <v>43290</v>
      </c>
      <c r="N388" s="82" t="s">
        <v>326</v>
      </c>
      <c r="O388" s="72" t="s">
        <v>232</v>
      </c>
      <c r="P388" s="72" t="s">
        <v>2685</v>
      </c>
      <c r="Q388" s="63" t="s">
        <v>2686</v>
      </c>
      <c r="R388" s="63" t="s">
        <v>770</v>
      </c>
      <c r="S388" s="63" t="s">
        <v>2687</v>
      </c>
      <c r="T388">
        <v>9651451301</v>
      </c>
      <c r="U388" s="42" t="s">
        <v>2688</v>
      </c>
      <c r="V388" s="70" t="s">
        <v>221</v>
      </c>
      <c r="W388" s="70" t="s">
        <v>221</v>
      </c>
      <c r="X388" s="70" t="s">
        <v>221</v>
      </c>
      <c r="Y388" s="70" t="s">
        <v>221</v>
      </c>
      <c r="Z388" s="70" t="s">
        <v>221</v>
      </c>
      <c r="AA388" t="s">
        <v>2689</v>
      </c>
      <c r="AB388">
        <v>9177439968</v>
      </c>
      <c r="AC388" s="70" t="s">
        <v>1718</v>
      </c>
      <c r="AD388" s="70" t="s">
        <v>2605</v>
      </c>
      <c r="AE388" s="70" t="s">
        <v>2690</v>
      </c>
      <c r="AF388" s="70" t="s">
        <v>259</v>
      </c>
      <c r="AG388" s="70" t="s">
        <v>221</v>
      </c>
      <c r="AH388" s="70" t="s">
        <v>221</v>
      </c>
      <c r="AI388">
        <f>24+24+12+4</f>
        <v>64</v>
      </c>
      <c r="AJ388" s="70" t="s">
        <v>227</v>
      </c>
      <c r="AK388">
        <v>2</v>
      </c>
      <c r="AL388">
        <v>4</v>
      </c>
      <c r="AM388">
        <f>12*3</f>
        <v>36</v>
      </c>
      <c r="AN388" s="64" t="s">
        <v>228</v>
      </c>
      <c r="AO388" s="64" t="s">
        <v>228</v>
      </c>
      <c r="AP388" s="64" t="s">
        <v>281</v>
      </c>
      <c r="AQ388" s="64" t="s">
        <v>282</v>
      </c>
      <c r="BB388" t="s">
        <v>1465</v>
      </c>
      <c r="BC388" s="75">
        <v>0.5</v>
      </c>
      <c r="BD388" s="75">
        <v>0.51041666666666663</v>
      </c>
      <c r="BF388" s="72">
        <v>2</v>
      </c>
      <c r="BG388" s="72">
        <v>2</v>
      </c>
      <c r="BH388" s="72">
        <v>2</v>
      </c>
      <c r="BI388" s="72">
        <v>2</v>
      </c>
      <c r="BJ388" s="72">
        <v>2</v>
      </c>
      <c r="BK388" s="72">
        <v>2</v>
      </c>
      <c r="BL388" s="72">
        <v>2</v>
      </c>
      <c r="BM388" s="72">
        <v>2</v>
      </c>
      <c r="BN388" s="72">
        <v>2</v>
      </c>
      <c r="BO388" s="72">
        <v>2</v>
      </c>
      <c r="BP388" s="72">
        <v>2</v>
      </c>
      <c r="BQ388" s="72">
        <v>2</v>
      </c>
      <c r="BR388" s="72">
        <v>2</v>
      </c>
      <c r="BS388" s="72">
        <v>2</v>
      </c>
      <c r="BT388" s="72">
        <v>2</v>
      </c>
      <c r="BV388" t="s">
        <v>1465</v>
      </c>
      <c r="BW388" s="75">
        <v>0.51041666666666663</v>
      </c>
      <c r="BX388" s="75">
        <v>0.52083333333333337</v>
      </c>
      <c r="BZ388">
        <v>2</v>
      </c>
      <c r="CA388">
        <v>2</v>
      </c>
      <c r="CB388">
        <v>2</v>
      </c>
      <c r="CC388">
        <v>2</v>
      </c>
      <c r="CD388" t="s">
        <v>260</v>
      </c>
      <c r="CE388" t="s">
        <v>1465</v>
      </c>
      <c r="CF388">
        <v>15</v>
      </c>
    </row>
    <row r="389" spans="1:87" x14ac:dyDescent="0.25">
      <c r="A389" s="30">
        <v>51</v>
      </c>
      <c r="B389" t="s">
        <v>378</v>
      </c>
      <c r="E389" s="64" t="s">
        <v>2368</v>
      </c>
      <c r="F389" s="98">
        <v>43290</v>
      </c>
      <c r="G389" s="72" t="s">
        <v>245</v>
      </c>
      <c r="H389" s="72" t="s">
        <v>246</v>
      </c>
      <c r="I389" s="72" t="s">
        <v>247</v>
      </c>
      <c r="J389" s="72" t="s">
        <v>306</v>
      </c>
      <c r="K389" s="72" t="s">
        <v>536</v>
      </c>
      <c r="L389" s="72" t="s">
        <v>250</v>
      </c>
      <c r="M389" s="82">
        <v>43290</v>
      </c>
      <c r="N389" s="82">
        <v>43313</v>
      </c>
      <c r="O389" s="72" t="s">
        <v>232</v>
      </c>
      <c r="P389" s="72" t="s">
        <v>2691</v>
      </c>
      <c r="Q389" s="63" t="s">
        <v>2692</v>
      </c>
      <c r="R389" s="63" t="s">
        <v>2693</v>
      </c>
      <c r="S389" s="63" t="s">
        <v>2694</v>
      </c>
      <c r="T389">
        <v>9050971727</v>
      </c>
      <c r="U389" s="42" t="s">
        <v>2695</v>
      </c>
      <c r="V389" s="70" t="s">
        <v>221</v>
      </c>
      <c r="W389" s="70" t="s">
        <v>221</v>
      </c>
      <c r="X389" s="70" t="s">
        <v>221</v>
      </c>
      <c r="Y389" s="70" t="s">
        <v>221</v>
      </c>
      <c r="Z389" s="70" t="s">
        <v>221</v>
      </c>
      <c r="AA389" s="70" t="s">
        <v>2696</v>
      </c>
      <c r="AB389" s="104">
        <v>9074021664</v>
      </c>
      <c r="AC389" s="70" t="s">
        <v>1143</v>
      </c>
      <c r="AD389" s="70" t="s">
        <v>224</v>
      </c>
      <c r="AE389" s="70" t="s">
        <v>424</v>
      </c>
      <c r="AF389" s="70" t="s">
        <v>226</v>
      </c>
      <c r="AG389" s="70" t="s">
        <v>221</v>
      </c>
      <c r="AH389" s="70" t="s">
        <v>221</v>
      </c>
      <c r="AI389">
        <f>13+9</f>
        <v>22</v>
      </c>
      <c r="AJ389" s="70" t="s">
        <v>227</v>
      </c>
      <c r="AK389">
        <v>1</v>
      </c>
      <c r="AL389">
        <v>22</v>
      </c>
      <c r="AM389">
        <v>0</v>
      </c>
      <c r="AN389" s="64" t="s">
        <v>432</v>
      </c>
      <c r="AO389" s="64" t="s">
        <v>433</v>
      </c>
      <c r="AP389" s="64" t="s">
        <v>2697</v>
      </c>
      <c r="AQ389" s="64" t="s">
        <v>435</v>
      </c>
      <c r="AR389" s="64" t="s">
        <v>2644</v>
      </c>
      <c r="BA389" s="75">
        <v>0.64444444444444449</v>
      </c>
      <c r="BB389" t="s">
        <v>755</v>
      </c>
      <c r="BC389" s="75">
        <v>0.60277777777777775</v>
      </c>
      <c r="BD389" s="75">
        <v>0.61111111111111105</v>
      </c>
      <c r="BF389" s="72">
        <v>2</v>
      </c>
      <c r="BG389" s="72">
        <v>2</v>
      </c>
      <c r="BH389" s="72">
        <v>2</v>
      </c>
      <c r="BI389" s="72">
        <v>2</v>
      </c>
      <c r="BJ389" s="72">
        <v>2</v>
      </c>
      <c r="BK389" s="72">
        <v>2</v>
      </c>
      <c r="BL389" s="72">
        <v>2</v>
      </c>
      <c r="BM389" s="72">
        <v>2</v>
      </c>
      <c r="BN389" s="72">
        <v>2</v>
      </c>
      <c r="BO389" s="72">
        <v>2</v>
      </c>
      <c r="BP389" s="72">
        <v>2</v>
      </c>
      <c r="BQ389" s="72">
        <v>2</v>
      </c>
      <c r="BR389" s="72">
        <v>2</v>
      </c>
      <c r="BS389" s="72">
        <v>2</v>
      </c>
      <c r="BT389" s="72">
        <v>2</v>
      </c>
      <c r="BV389" t="s">
        <v>448</v>
      </c>
      <c r="BW389" s="75">
        <v>0.72916666666666663</v>
      </c>
      <c r="BX389" s="75">
        <v>0.73611111111111116</v>
      </c>
      <c r="BZ389">
        <v>2</v>
      </c>
      <c r="CA389">
        <v>2</v>
      </c>
      <c r="CB389">
        <v>2</v>
      </c>
      <c r="CC389">
        <v>2</v>
      </c>
      <c r="CD389" t="s">
        <v>260</v>
      </c>
      <c r="CE389" t="s">
        <v>448</v>
      </c>
      <c r="CF389">
        <v>15</v>
      </c>
    </row>
    <row r="390" spans="1:87" x14ac:dyDescent="0.25">
      <c r="A390" s="30">
        <v>52</v>
      </c>
      <c r="B390" s="75">
        <v>0.55902777777777779</v>
      </c>
      <c r="D390" s="75" t="s">
        <v>211</v>
      </c>
      <c r="E390" s="64" t="s">
        <v>2368</v>
      </c>
      <c r="F390" s="98">
        <v>43290</v>
      </c>
      <c r="G390" s="72" t="s">
        <v>1202</v>
      </c>
      <c r="H390" s="72" t="s">
        <v>233</v>
      </c>
      <c r="I390" s="72" t="s">
        <v>271</v>
      </c>
      <c r="J390" s="72"/>
      <c r="K390" s="72"/>
      <c r="L390" s="72"/>
      <c r="M390" s="72"/>
      <c r="N390" s="72"/>
      <c r="O390" s="72"/>
      <c r="P390" t="s">
        <v>839</v>
      </c>
      <c r="Q390" s="63" t="s">
        <v>2698</v>
      </c>
      <c r="R390" s="63" t="s">
        <v>2699</v>
      </c>
      <c r="S390" s="63" t="s">
        <v>2700</v>
      </c>
      <c r="T390">
        <v>9565079985</v>
      </c>
      <c r="U390" s="42" t="s">
        <v>2701</v>
      </c>
      <c r="V390" s="70" t="s">
        <v>221</v>
      </c>
      <c r="W390" s="70" t="s">
        <v>221</v>
      </c>
      <c r="X390" s="70" t="s">
        <v>221</v>
      </c>
      <c r="Y390" s="70" t="s">
        <v>221</v>
      </c>
      <c r="Z390" s="70" t="s">
        <v>221</v>
      </c>
      <c r="AA390" s="70" t="s">
        <v>2702</v>
      </c>
      <c r="AB390" s="104">
        <v>9064885552</v>
      </c>
      <c r="AC390" s="70" t="s">
        <v>1877</v>
      </c>
      <c r="AD390" s="70" t="s">
        <v>224</v>
      </c>
      <c r="AE390" s="70" t="s">
        <v>2703</v>
      </c>
      <c r="AF390" s="70" t="s">
        <v>226</v>
      </c>
      <c r="AG390" s="70" t="s">
        <v>221</v>
      </c>
      <c r="AH390" s="70" t="s">
        <v>221</v>
      </c>
      <c r="AI390">
        <v>19</v>
      </c>
      <c r="AJ390" s="70" t="s">
        <v>227</v>
      </c>
      <c r="AK390">
        <v>1</v>
      </c>
      <c r="AL390">
        <v>19</v>
      </c>
      <c r="AM390">
        <v>0</v>
      </c>
      <c r="AN390" s="64" t="s">
        <v>432</v>
      </c>
      <c r="AO390" s="64" t="s">
        <v>432</v>
      </c>
      <c r="AP390" s="64" t="s">
        <v>2697</v>
      </c>
      <c r="AQ390" s="64" t="s">
        <v>435</v>
      </c>
      <c r="AR390" s="64" t="s">
        <v>2492</v>
      </c>
      <c r="BB390" t="s">
        <v>659</v>
      </c>
      <c r="BC390" s="75">
        <v>0.55902777777777779</v>
      </c>
      <c r="BD390" s="75">
        <v>0.5625</v>
      </c>
      <c r="BF390">
        <v>1</v>
      </c>
      <c r="BG390">
        <v>1</v>
      </c>
      <c r="BH390">
        <v>1</v>
      </c>
      <c r="BI390">
        <v>1</v>
      </c>
      <c r="BJ390">
        <v>1</v>
      </c>
      <c r="BK390">
        <v>1</v>
      </c>
      <c r="BL390">
        <v>1</v>
      </c>
      <c r="BM390">
        <v>1</v>
      </c>
      <c r="BN390">
        <v>1</v>
      </c>
      <c r="BO390">
        <v>1</v>
      </c>
      <c r="BP390">
        <v>1</v>
      </c>
      <c r="BQ390">
        <v>1</v>
      </c>
      <c r="BR390">
        <v>1</v>
      </c>
      <c r="BS390">
        <v>1</v>
      </c>
      <c r="BT390">
        <v>1</v>
      </c>
    </row>
    <row r="391" spans="1:87" x14ac:dyDescent="0.25">
      <c r="A391" s="30">
        <v>53</v>
      </c>
      <c r="B391" s="75">
        <v>0.6875</v>
      </c>
      <c r="D391" s="75" t="s">
        <v>211</v>
      </c>
      <c r="E391" s="64" t="s">
        <v>2368</v>
      </c>
      <c r="F391" s="98">
        <v>43290</v>
      </c>
      <c r="G391" s="72" t="s">
        <v>1202</v>
      </c>
      <c r="H391" s="72" t="s">
        <v>233</v>
      </c>
      <c r="I391" s="72" t="s">
        <v>1713</v>
      </c>
      <c r="J391" s="72"/>
      <c r="K391" s="72"/>
      <c r="L391" s="72"/>
      <c r="M391" s="72"/>
      <c r="N391" s="72"/>
      <c r="O391" s="72"/>
      <c r="P391" t="s">
        <v>1672</v>
      </c>
      <c r="Q391" s="63" t="s">
        <v>2704</v>
      </c>
      <c r="R391" s="63" t="s">
        <v>2705</v>
      </c>
      <c r="S391" s="63" t="s">
        <v>2706</v>
      </c>
      <c r="T391">
        <v>9274830225</v>
      </c>
      <c r="U391" s="42" t="s">
        <v>2707</v>
      </c>
      <c r="V391" s="70" t="s">
        <v>221</v>
      </c>
      <c r="W391" s="70" t="s">
        <v>221</v>
      </c>
      <c r="X391" s="70" t="s">
        <v>221</v>
      </c>
      <c r="Y391" s="70" t="s">
        <v>221</v>
      </c>
      <c r="Z391" s="70" t="s">
        <v>221</v>
      </c>
      <c r="AA391" s="70" t="s">
        <v>2708</v>
      </c>
      <c r="AB391" s="104">
        <v>9169811215</v>
      </c>
      <c r="AC391" s="70" t="s">
        <v>1001</v>
      </c>
      <c r="AD391" s="70" t="s">
        <v>1219</v>
      </c>
      <c r="AE391" s="70" t="s">
        <v>2709</v>
      </c>
      <c r="AF391" s="70" t="s">
        <v>259</v>
      </c>
      <c r="AG391" s="70" t="s">
        <v>221</v>
      </c>
      <c r="AH391" s="70" t="s">
        <v>221</v>
      </c>
      <c r="AI391">
        <v>11</v>
      </c>
      <c r="AJ391" s="70" t="s">
        <v>446</v>
      </c>
      <c r="AK391">
        <v>0</v>
      </c>
      <c r="AL391">
        <v>0</v>
      </c>
      <c r="AM391">
        <v>0</v>
      </c>
      <c r="AN391" s="64" t="s">
        <v>432</v>
      </c>
      <c r="AO391" s="64" t="s">
        <v>432</v>
      </c>
      <c r="AP391" s="64" t="s">
        <v>2697</v>
      </c>
      <c r="AQ391" s="64" t="s">
        <v>435</v>
      </c>
      <c r="AR391" s="64" t="s">
        <v>2492</v>
      </c>
      <c r="BB391" t="s">
        <v>659</v>
      </c>
      <c r="BC391" s="75">
        <v>0.55902777777777779</v>
      </c>
      <c r="BD391" s="75">
        <v>0.5625</v>
      </c>
      <c r="BF391">
        <v>1</v>
      </c>
      <c r="BG391">
        <v>1</v>
      </c>
      <c r="BH391">
        <v>1</v>
      </c>
      <c r="BI391">
        <v>1</v>
      </c>
      <c r="BJ391">
        <v>1</v>
      </c>
      <c r="BK391">
        <v>1</v>
      </c>
      <c r="BL391">
        <v>1</v>
      </c>
      <c r="BM391">
        <v>1</v>
      </c>
      <c r="BN391">
        <v>1</v>
      </c>
      <c r="BO391">
        <v>1</v>
      </c>
      <c r="BP391">
        <v>1</v>
      </c>
      <c r="BQ391">
        <v>1</v>
      </c>
      <c r="BR391">
        <v>1</v>
      </c>
      <c r="BS391">
        <v>1</v>
      </c>
      <c r="BT391">
        <v>1</v>
      </c>
    </row>
    <row r="392" spans="1:87" x14ac:dyDescent="0.25">
      <c r="A392" s="30">
        <v>54</v>
      </c>
      <c r="B392" s="75">
        <v>0.94444444444444453</v>
      </c>
      <c r="D392" s="75" t="s">
        <v>211</v>
      </c>
      <c r="E392" s="64" t="s">
        <v>2368</v>
      </c>
      <c r="F392" s="98">
        <v>43290</v>
      </c>
      <c r="G392" s="72" t="s">
        <v>1202</v>
      </c>
      <c r="H392" s="72" t="s">
        <v>233</v>
      </c>
      <c r="I392" s="72" t="s">
        <v>271</v>
      </c>
      <c r="J392" s="72"/>
      <c r="K392" s="72"/>
      <c r="L392" s="72"/>
      <c r="M392" s="72"/>
      <c r="N392" s="72"/>
      <c r="O392" s="72"/>
      <c r="P392" t="s">
        <v>839</v>
      </c>
      <c r="Q392" s="63" t="s">
        <v>2710</v>
      </c>
      <c r="R392" s="63" t="s">
        <v>2711</v>
      </c>
      <c r="S392" s="63" t="s">
        <v>2712</v>
      </c>
      <c r="T392">
        <v>9272911465</v>
      </c>
      <c r="U392" s="42" t="s">
        <v>2713</v>
      </c>
      <c r="V392" s="70" t="s">
        <v>221</v>
      </c>
      <c r="W392" s="70" t="s">
        <v>221</v>
      </c>
      <c r="X392" s="70" t="s">
        <v>221</v>
      </c>
      <c r="Y392" s="70" t="s">
        <v>221</v>
      </c>
      <c r="Z392" s="70" t="s">
        <v>221</v>
      </c>
      <c r="AA392" s="70" t="s">
        <v>2714</v>
      </c>
      <c r="AB392" s="104">
        <v>9282334902</v>
      </c>
      <c r="AC392" s="70" t="s">
        <v>1143</v>
      </c>
      <c r="AD392" s="70" t="s">
        <v>1219</v>
      </c>
      <c r="AE392" s="70" t="s">
        <v>1641</v>
      </c>
      <c r="AF392" t="s">
        <v>221</v>
      </c>
      <c r="AG392" s="70" t="s">
        <v>226</v>
      </c>
      <c r="AH392" s="70" t="s">
        <v>221</v>
      </c>
      <c r="AI392">
        <v>16</v>
      </c>
      <c r="AJ392" s="70" t="s">
        <v>227</v>
      </c>
      <c r="AK392">
        <v>1</v>
      </c>
      <c r="AL392">
        <v>16</v>
      </c>
      <c r="AM392">
        <v>0</v>
      </c>
      <c r="AN392" s="64" t="s">
        <v>432</v>
      </c>
      <c r="AO392" s="64" t="s">
        <v>432</v>
      </c>
      <c r="AP392" s="64" t="s">
        <v>2697</v>
      </c>
      <c r="AQ392" s="64" t="s">
        <v>435</v>
      </c>
      <c r="AR392" s="64" t="s">
        <v>2644</v>
      </c>
      <c r="BB392" t="s">
        <v>755</v>
      </c>
      <c r="BC392" s="75">
        <v>0.44444444444444442</v>
      </c>
      <c r="BD392" s="75">
        <v>0.45277777777777778</v>
      </c>
    </row>
    <row r="393" spans="1:87" x14ac:dyDescent="0.25">
      <c r="A393" s="30">
        <v>55</v>
      </c>
      <c r="B393" s="75">
        <v>0.53333333333333333</v>
      </c>
      <c r="D393" s="75" t="s">
        <v>211</v>
      </c>
      <c r="E393" s="64" t="s">
        <v>2368</v>
      </c>
      <c r="F393" s="98">
        <v>43290</v>
      </c>
      <c r="G393" s="72" t="s">
        <v>1202</v>
      </c>
      <c r="H393" s="72" t="s">
        <v>233</v>
      </c>
      <c r="I393" s="72" t="s">
        <v>283</v>
      </c>
      <c r="J393" s="72"/>
      <c r="K393" s="72"/>
      <c r="L393" s="72"/>
      <c r="M393" s="72"/>
      <c r="N393" s="72"/>
      <c r="O393" s="72"/>
      <c r="P393" t="s">
        <v>2715</v>
      </c>
      <c r="Q393" s="63" t="s">
        <v>2716</v>
      </c>
      <c r="R393" s="63" t="s">
        <v>2717</v>
      </c>
      <c r="T393">
        <v>9750318077</v>
      </c>
      <c r="U393" t="s">
        <v>2718</v>
      </c>
      <c r="V393" s="70" t="s">
        <v>221</v>
      </c>
      <c r="W393" s="70" t="s">
        <v>221</v>
      </c>
      <c r="X393" s="70" t="s">
        <v>221</v>
      </c>
      <c r="Y393" s="70" t="s">
        <v>221</v>
      </c>
      <c r="Z393" s="70" t="s">
        <v>221</v>
      </c>
      <c r="AA393" s="70" t="s">
        <v>2719</v>
      </c>
      <c r="AB393" s="104">
        <v>9061538653</v>
      </c>
      <c r="AC393" s="70" t="s">
        <v>402</v>
      </c>
      <c r="AD393" s="70" t="s">
        <v>333</v>
      </c>
      <c r="AN393" s="64" t="s">
        <v>432</v>
      </c>
      <c r="AO393" s="64" t="s">
        <v>432</v>
      </c>
      <c r="AP393" s="64" t="s">
        <v>2697</v>
      </c>
      <c r="AQ393" s="64" t="s">
        <v>435</v>
      </c>
      <c r="AR393" s="64" t="s">
        <v>2644</v>
      </c>
      <c r="BB393" t="s">
        <v>755</v>
      </c>
      <c r="BC393" s="75">
        <v>0.53333333333333333</v>
      </c>
      <c r="BD393" s="75">
        <v>3.4722222222222224E-2</v>
      </c>
    </row>
    <row r="394" spans="1:87" x14ac:dyDescent="0.25">
      <c r="A394" s="30">
        <v>56</v>
      </c>
      <c r="B394" s="75">
        <v>0.52083333333333337</v>
      </c>
      <c r="D394" s="75" t="s">
        <v>211</v>
      </c>
      <c r="E394" s="64" t="s">
        <v>2368</v>
      </c>
      <c r="F394" s="98">
        <v>43290</v>
      </c>
      <c r="G394" s="72" t="s">
        <v>357</v>
      </c>
      <c r="H394" s="72" t="s">
        <v>337</v>
      </c>
      <c r="I394" s="72" t="s">
        <v>2720</v>
      </c>
      <c r="J394" s="72" t="s">
        <v>306</v>
      </c>
      <c r="K394" s="72" t="s">
        <v>536</v>
      </c>
      <c r="L394" s="72" t="s">
        <v>250</v>
      </c>
      <c r="M394" s="72"/>
      <c r="N394" s="72"/>
      <c r="O394" s="72"/>
      <c r="P394" s="110" t="s">
        <v>2721</v>
      </c>
      <c r="Q394" s="111" t="s">
        <v>2722</v>
      </c>
      <c r="R394" s="111" t="s">
        <v>1962</v>
      </c>
      <c r="S394" s="111" t="s">
        <v>2723</v>
      </c>
      <c r="T394" s="111">
        <v>9067107022</v>
      </c>
      <c r="U394" s="112" t="s">
        <v>2724</v>
      </c>
      <c r="V394" s="70" t="s">
        <v>221</v>
      </c>
      <c r="W394" s="70" t="s">
        <v>221</v>
      </c>
      <c r="X394" s="70" t="s">
        <v>221</v>
      </c>
      <c r="Y394" s="70" t="s">
        <v>221</v>
      </c>
      <c r="Z394" s="70" t="s">
        <v>221</v>
      </c>
      <c r="AA394" t="s">
        <v>2725</v>
      </c>
      <c r="AB394">
        <v>9067107022</v>
      </c>
      <c r="AC394" s="72" t="s">
        <v>223</v>
      </c>
      <c r="AD394" t="s">
        <v>241</v>
      </c>
      <c r="AE394" t="s">
        <v>2726</v>
      </c>
      <c r="AF394" t="s">
        <v>226</v>
      </c>
      <c r="AG394" t="s">
        <v>226</v>
      </c>
      <c r="AH394" t="s">
        <v>226</v>
      </c>
      <c r="AI394">
        <f>7+10+13+6</f>
        <v>36</v>
      </c>
      <c r="AJ394" t="s">
        <v>227</v>
      </c>
      <c r="AK394">
        <v>2</v>
      </c>
      <c r="AL394">
        <v>6</v>
      </c>
      <c r="AM394">
        <v>13</v>
      </c>
      <c r="AN394" s="64" t="s">
        <v>432</v>
      </c>
      <c r="AO394" s="64" t="s">
        <v>432</v>
      </c>
      <c r="AP394" s="64" t="s">
        <v>2697</v>
      </c>
      <c r="AQ394" s="64" t="s">
        <v>435</v>
      </c>
      <c r="AR394" s="64" t="s">
        <v>2492</v>
      </c>
      <c r="BB394" t="s">
        <v>659</v>
      </c>
      <c r="BC394">
        <v>0.5</v>
      </c>
      <c r="BD394">
        <v>0.51388888888888895</v>
      </c>
      <c r="BF394">
        <v>2</v>
      </c>
      <c r="BG394">
        <v>2</v>
      </c>
      <c r="BH394">
        <v>2</v>
      </c>
      <c r="BI394">
        <v>2</v>
      </c>
      <c r="BJ394">
        <v>2</v>
      </c>
      <c r="BK394">
        <v>2</v>
      </c>
      <c r="BL394">
        <v>2</v>
      </c>
      <c r="BM394">
        <v>2</v>
      </c>
      <c r="BN394">
        <v>2</v>
      </c>
      <c r="BO394">
        <v>2</v>
      </c>
      <c r="BP394">
        <v>2</v>
      </c>
      <c r="BQ394">
        <v>2</v>
      </c>
      <c r="BR394">
        <v>2</v>
      </c>
      <c r="BS394">
        <v>2</v>
      </c>
      <c r="BT394">
        <v>2</v>
      </c>
      <c r="BV394" t="s">
        <v>270</v>
      </c>
      <c r="BW394">
        <v>0.65763888888888888</v>
      </c>
      <c r="BX394">
        <v>0.67361111111111116</v>
      </c>
      <c r="BZ394">
        <v>2</v>
      </c>
      <c r="CA394">
        <v>2</v>
      </c>
      <c r="CB394">
        <v>2</v>
      </c>
      <c r="CC394">
        <v>2</v>
      </c>
      <c r="CD394" t="s">
        <v>260</v>
      </c>
      <c r="CE394" t="s">
        <v>270</v>
      </c>
      <c r="CF394">
        <v>15</v>
      </c>
    </row>
    <row r="395" spans="1:87" s="92" customFormat="1" x14ac:dyDescent="0.25">
      <c r="A395" s="43">
        <v>1</v>
      </c>
      <c r="B395" s="91">
        <v>0.41597222222222219</v>
      </c>
      <c r="D395" s="91"/>
      <c r="E395" s="113" t="s">
        <v>2368</v>
      </c>
      <c r="F395" s="93">
        <v>43291</v>
      </c>
      <c r="G395" s="90" t="s">
        <v>357</v>
      </c>
      <c r="H395" s="90" t="s">
        <v>337</v>
      </c>
      <c r="I395" s="90" t="s">
        <v>2580</v>
      </c>
      <c r="J395" s="90" t="s">
        <v>438</v>
      </c>
      <c r="K395" s="90"/>
      <c r="L395" s="90"/>
      <c r="M395" s="90"/>
      <c r="N395" s="90"/>
      <c r="O395" s="90"/>
      <c r="P395" s="92" t="s">
        <v>2727</v>
      </c>
      <c r="Q395" s="114" t="s">
        <v>1447</v>
      </c>
      <c r="R395" s="114" t="s">
        <v>2728</v>
      </c>
      <c r="S395" s="114" t="s">
        <v>2729</v>
      </c>
      <c r="T395" s="92">
        <v>9397944788</v>
      </c>
      <c r="U395" s="94" t="s">
        <v>2730</v>
      </c>
      <c r="V395" s="115" t="s">
        <v>221</v>
      </c>
      <c r="W395" s="115" t="s">
        <v>221</v>
      </c>
      <c r="X395" s="115" t="s">
        <v>221</v>
      </c>
      <c r="Y395" s="115" t="s">
        <v>221</v>
      </c>
      <c r="Z395" s="115" t="s">
        <v>221</v>
      </c>
      <c r="AA395" s="115" t="s">
        <v>2731</v>
      </c>
      <c r="AB395" s="116">
        <v>9952607861</v>
      </c>
      <c r="AC395" s="115" t="s">
        <v>1143</v>
      </c>
      <c r="AD395" s="115" t="s">
        <v>1517</v>
      </c>
      <c r="AE395" s="115" t="s">
        <v>1641</v>
      </c>
      <c r="AF395" s="70" t="s">
        <v>226</v>
      </c>
      <c r="AG395" s="115" t="s">
        <v>226</v>
      </c>
      <c r="AH395" s="115" t="s">
        <v>221</v>
      </c>
      <c r="AI395" s="92">
        <v>26</v>
      </c>
      <c r="AJ395" s="115" t="s">
        <v>227</v>
      </c>
      <c r="AK395" s="92">
        <v>2</v>
      </c>
      <c r="AL395" s="92">
        <v>10</v>
      </c>
      <c r="AM395" s="92">
        <v>16</v>
      </c>
      <c r="AN395" s="113" t="s">
        <v>228</v>
      </c>
      <c r="AO395" s="113" t="s">
        <v>228</v>
      </c>
      <c r="AP395" s="113" t="s">
        <v>229</v>
      </c>
      <c r="AQ395" s="113" t="s">
        <v>229</v>
      </c>
      <c r="AS395" s="92" t="s">
        <v>2732</v>
      </c>
      <c r="AT395" s="92">
        <v>249440</v>
      </c>
      <c r="BA395" s="91">
        <v>0.4770833333333333</v>
      </c>
      <c r="BB395" t="s">
        <v>2310</v>
      </c>
      <c r="BC395" s="75">
        <v>0.52083333333333337</v>
      </c>
      <c r="BD395" s="75">
        <v>0.53472222222222221</v>
      </c>
      <c r="BE395"/>
      <c r="BF395">
        <v>2</v>
      </c>
      <c r="BG395">
        <v>2</v>
      </c>
      <c r="BH395">
        <v>2</v>
      </c>
      <c r="BI395">
        <v>2</v>
      </c>
      <c r="BJ395">
        <v>2</v>
      </c>
      <c r="BK395">
        <v>2</v>
      </c>
      <c r="BL395">
        <v>2</v>
      </c>
      <c r="BM395">
        <v>2</v>
      </c>
      <c r="BN395">
        <v>2</v>
      </c>
      <c r="BO395">
        <v>2</v>
      </c>
      <c r="BP395">
        <v>2</v>
      </c>
      <c r="BQ395">
        <v>2</v>
      </c>
      <c r="BR395">
        <v>2</v>
      </c>
      <c r="BS395">
        <v>2</v>
      </c>
      <c r="BT395">
        <v>2</v>
      </c>
      <c r="BU395"/>
      <c r="BV395" s="75" t="s">
        <v>2310</v>
      </c>
      <c r="BW395" s="75">
        <v>0.53472222222222221</v>
      </c>
      <c r="BX395" s="75">
        <v>0.54722222222222217</v>
      </c>
      <c r="BY395"/>
      <c r="BZ395">
        <v>2</v>
      </c>
      <c r="CA395">
        <v>2</v>
      </c>
      <c r="CB395">
        <v>2</v>
      </c>
      <c r="CC395">
        <v>2</v>
      </c>
      <c r="CD395" t="s">
        <v>260</v>
      </c>
      <c r="CE395" t="s">
        <v>2310</v>
      </c>
      <c r="CF395">
        <v>15</v>
      </c>
    </row>
    <row r="396" spans="1:87" x14ac:dyDescent="0.25">
      <c r="A396" s="30">
        <v>2</v>
      </c>
      <c r="B396" s="75">
        <v>0.41597222222222219</v>
      </c>
      <c r="E396" s="64" t="s">
        <v>2368</v>
      </c>
      <c r="F396" s="98">
        <v>43291</v>
      </c>
      <c r="G396" s="72" t="s">
        <v>357</v>
      </c>
      <c r="H396" s="72" t="s">
        <v>337</v>
      </c>
      <c r="I396" s="72" t="s">
        <v>2580</v>
      </c>
      <c r="J396" s="72" t="s">
        <v>306</v>
      </c>
      <c r="K396" s="72"/>
      <c r="L396" s="72"/>
      <c r="M396" s="72"/>
      <c r="N396" s="72"/>
      <c r="O396" s="72"/>
      <c r="P396" s="96" t="s">
        <v>2733</v>
      </c>
      <c r="Q396" s="63" t="s">
        <v>2734</v>
      </c>
      <c r="R396" s="63" t="s">
        <v>2735</v>
      </c>
      <c r="S396" s="63" t="s">
        <v>2736</v>
      </c>
      <c r="T396">
        <v>9162527730</v>
      </c>
      <c r="U396" s="84" t="s">
        <v>2737</v>
      </c>
      <c r="V396" s="70" t="s">
        <v>221</v>
      </c>
      <c r="W396" s="70" t="s">
        <v>221</v>
      </c>
      <c r="X396" s="70" t="s">
        <v>221</v>
      </c>
      <c r="Y396" s="70" t="s">
        <v>221</v>
      </c>
      <c r="Z396" s="70" t="s">
        <v>221</v>
      </c>
      <c r="AA396" s="70" t="s">
        <v>2738</v>
      </c>
      <c r="AB396" s="104">
        <v>9274485040</v>
      </c>
      <c r="AC396" s="70" t="s">
        <v>1143</v>
      </c>
      <c r="AD396" s="70" t="s">
        <v>1517</v>
      </c>
      <c r="AE396" s="70" t="s">
        <v>2739</v>
      </c>
      <c r="AF396" s="70" t="s">
        <v>226</v>
      </c>
      <c r="AG396" s="70" t="s">
        <v>226</v>
      </c>
      <c r="AH396" s="70" t="s">
        <v>226</v>
      </c>
      <c r="AI396">
        <v>29</v>
      </c>
      <c r="AJ396" s="70" t="s">
        <v>227</v>
      </c>
      <c r="AK396">
        <v>1</v>
      </c>
      <c r="AL396">
        <v>11</v>
      </c>
      <c r="AM396">
        <v>5</v>
      </c>
      <c r="AN396" s="64" t="s">
        <v>228</v>
      </c>
      <c r="AO396" s="64" t="s">
        <v>228</v>
      </c>
      <c r="AP396" s="64" t="s">
        <v>229</v>
      </c>
      <c r="AQ396" s="64" t="s">
        <v>229</v>
      </c>
      <c r="AS396" s="64" t="s">
        <v>2740</v>
      </c>
      <c r="AT396">
        <v>251535</v>
      </c>
      <c r="BA396" s="75">
        <v>0.45902777777777781</v>
      </c>
      <c r="BB396" t="s">
        <v>2310</v>
      </c>
      <c r="BC396" t="s">
        <v>2741</v>
      </c>
      <c r="BD396" s="75">
        <v>0.51388888888888895</v>
      </c>
      <c r="BF396" s="72">
        <v>3</v>
      </c>
      <c r="BG396" s="72">
        <v>3</v>
      </c>
      <c r="BH396" s="72">
        <v>3</v>
      </c>
      <c r="BI396" s="72">
        <v>3</v>
      </c>
      <c r="BJ396" s="72">
        <v>3</v>
      </c>
      <c r="BK396" s="72">
        <v>3</v>
      </c>
      <c r="BL396" s="72">
        <v>3</v>
      </c>
      <c r="BM396" s="72">
        <v>3</v>
      </c>
      <c r="BN396" s="72">
        <v>3</v>
      </c>
      <c r="BO396" s="72">
        <v>3</v>
      </c>
      <c r="BP396" s="72">
        <v>3</v>
      </c>
      <c r="BQ396" s="72">
        <v>3</v>
      </c>
      <c r="BR396" s="72">
        <v>3</v>
      </c>
      <c r="BS396" s="72">
        <v>3</v>
      </c>
      <c r="BT396" s="72">
        <v>3</v>
      </c>
      <c r="BU396" s="75"/>
      <c r="BV396" s="75" t="s">
        <v>2310</v>
      </c>
      <c r="BW396" s="75">
        <v>0.51388888888888895</v>
      </c>
      <c r="BX396" s="75">
        <v>0.52083333333333337</v>
      </c>
      <c r="BZ396">
        <v>2</v>
      </c>
      <c r="CA396">
        <v>2</v>
      </c>
      <c r="CB396">
        <v>2</v>
      </c>
      <c r="CC396">
        <v>2</v>
      </c>
      <c r="CD396" t="s">
        <v>260</v>
      </c>
      <c r="CE396" t="s">
        <v>2310</v>
      </c>
      <c r="CF396">
        <v>15</v>
      </c>
    </row>
    <row r="397" spans="1:87" x14ac:dyDescent="0.25">
      <c r="A397" s="30">
        <v>3</v>
      </c>
      <c r="B397" s="75">
        <v>0.41666666666666669</v>
      </c>
      <c r="E397" s="64" t="s">
        <v>2368</v>
      </c>
      <c r="F397" s="98">
        <v>43291</v>
      </c>
      <c r="G397" s="72" t="s">
        <v>357</v>
      </c>
      <c r="H397" s="72" t="s">
        <v>337</v>
      </c>
      <c r="I397" s="72" t="s">
        <v>2580</v>
      </c>
      <c r="J397" s="72" t="s">
        <v>306</v>
      </c>
      <c r="K397" s="72"/>
      <c r="L397" s="72"/>
      <c r="M397" s="72"/>
      <c r="N397" s="72"/>
      <c r="O397" s="72"/>
      <c r="P397" s="96" t="s">
        <v>2742</v>
      </c>
      <c r="Q397" s="63" t="s">
        <v>2743</v>
      </c>
      <c r="R397" s="63" t="s">
        <v>2744</v>
      </c>
      <c r="S397" s="63" t="s">
        <v>2745</v>
      </c>
      <c r="T397">
        <v>9274485040</v>
      </c>
      <c r="U397" s="42" t="s">
        <v>2746</v>
      </c>
      <c r="V397" s="70" t="s">
        <v>221</v>
      </c>
      <c r="W397" s="70" t="s">
        <v>221</v>
      </c>
      <c r="X397" s="70" t="s">
        <v>221</v>
      </c>
      <c r="Y397" s="70" t="s">
        <v>221</v>
      </c>
      <c r="Z397" s="70" t="s">
        <v>221</v>
      </c>
      <c r="AA397" s="70" t="s">
        <v>2747</v>
      </c>
      <c r="AB397" s="104">
        <v>9358664636</v>
      </c>
      <c r="AC397" s="70" t="s">
        <v>1143</v>
      </c>
      <c r="AD397" s="70" t="s">
        <v>224</v>
      </c>
      <c r="AE397" s="70" t="s">
        <v>2748</v>
      </c>
      <c r="AF397" s="70" t="s">
        <v>226</v>
      </c>
      <c r="AG397" s="70" t="s">
        <v>226</v>
      </c>
      <c r="AH397" s="70" t="s">
        <v>221</v>
      </c>
      <c r="AI397">
        <f>12+12+10+12+1</f>
        <v>47</v>
      </c>
      <c r="AJ397" s="70" t="s">
        <v>227</v>
      </c>
      <c r="AK397">
        <v>1</v>
      </c>
      <c r="AL397">
        <v>13</v>
      </c>
      <c r="AM397">
        <f>12+12+10</f>
        <v>34</v>
      </c>
      <c r="AN397" s="64" t="s">
        <v>228</v>
      </c>
      <c r="AO397" s="64" t="s">
        <v>228</v>
      </c>
      <c r="AP397" s="64" t="s">
        <v>229</v>
      </c>
      <c r="AQ397" s="64" t="s">
        <v>229</v>
      </c>
      <c r="AS397" s="64" t="s">
        <v>2740</v>
      </c>
      <c r="AT397">
        <v>251535</v>
      </c>
      <c r="BA397" s="75">
        <v>0.45902777777777781</v>
      </c>
      <c r="BB397" t="s">
        <v>2310</v>
      </c>
      <c r="BC397" t="s">
        <v>2741</v>
      </c>
      <c r="BD397" s="75">
        <v>0.51388888888888895</v>
      </c>
      <c r="BF397" s="72">
        <v>3</v>
      </c>
      <c r="BG397" s="72">
        <v>3</v>
      </c>
      <c r="BH397" s="72">
        <v>3</v>
      </c>
      <c r="BI397" s="72">
        <v>3</v>
      </c>
      <c r="BJ397" s="72">
        <v>3</v>
      </c>
      <c r="BK397" s="72">
        <v>3</v>
      </c>
      <c r="BL397" s="72">
        <v>3</v>
      </c>
      <c r="BM397" s="72">
        <v>3</v>
      </c>
      <c r="BN397" s="72">
        <v>3</v>
      </c>
      <c r="BO397" s="72">
        <v>3</v>
      </c>
      <c r="BP397" s="72">
        <v>3</v>
      </c>
      <c r="BQ397" s="72">
        <v>3</v>
      </c>
      <c r="BR397" s="72">
        <v>3</v>
      </c>
      <c r="BS397" s="72">
        <v>3</v>
      </c>
      <c r="BT397" s="72">
        <v>3</v>
      </c>
      <c r="BU397" s="75"/>
      <c r="BV397" s="75" t="s">
        <v>2310</v>
      </c>
      <c r="BW397" s="75">
        <v>0.51388888888888895</v>
      </c>
      <c r="BX397" s="75">
        <v>0.52083333333333337</v>
      </c>
      <c r="BZ397">
        <v>2</v>
      </c>
      <c r="CA397">
        <v>2</v>
      </c>
      <c r="CB397">
        <v>2</v>
      </c>
      <c r="CC397">
        <v>2</v>
      </c>
      <c r="CD397" t="s">
        <v>260</v>
      </c>
      <c r="CE397" t="s">
        <v>2310</v>
      </c>
      <c r="CF397">
        <v>15</v>
      </c>
    </row>
    <row r="398" spans="1:87" x14ac:dyDescent="0.25">
      <c r="A398" s="30">
        <v>4</v>
      </c>
      <c r="B398" s="75">
        <v>0.42708333333333331</v>
      </c>
      <c r="E398" s="64" t="s">
        <v>2368</v>
      </c>
      <c r="F398" s="98">
        <v>43291</v>
      </c>
      <c r="G398" s="72" t="s">
        <v>357</v>
      </c>
      <c r="H398" s="72" t="s">
        <v>337</v>
      </c>
      <c r="I398" s="72" t="s">
        <v>2580</v>
      </c>
      <c r="J398" s="72" t="s">
        <v>248</v>
      </c>
      <c r="K398" s="72"/>
      <c r="L398" s="72"/>
      <c r="M398" s="72"/>
      <c r="N398" s="72"/>
      <c r="O398" s="72"/>
      <c r="P398" t="s">
        <v>2749</v>
      </c>
      <c r="Q398" s="63" t="s">
        <v>2750</v>
      </c>
      <c r="R398" s="63" t="s">
        <v>2751</v>
      </c>
      <c r="S398" s="63" t="s">
        <v>1311</v>
      </c>
      <c r="T398">
        <v>9153711191</v>
      </c>
      <c r="U398" s="42" t="s">
        <v>2752</v>
      </c>
      <c r="V398" s="70" t="s">
        <v>221</v>
      </c>
      <c r="W398" s="70" t="s">
        <v>221</v>
      </c>
      <c r="X398" s="70" t="s">
        <v>221</v>
      </c>
      <c r="Y398" s="70" t="s">
        <v>221</v>
      </c>
      <c r="Z398" s="70" t="s">
        <v>221</v>
      </c>
      <c r="AA398" s="70" t="s">
        <v>2753</v>
      </c>
      <c r="AB398">
        <v>9771444497</v>
      </c>
      <c r="AC398" s="70" t="s">
        <v>1143</v>
      </c>
      <c r="AD398" s="70" t="s">
        <v>224</v>
      </c>
      <c r="AE398" s="70" t="s">
        <v>2754</v>
      </c>
      <c r="AF398" s="70" t="s">
        <v>226</v>
      </c>
      <c r="AG398" s="70" t="s">
        <v>226</v>
      </c>
      <c r="AH398" s="70" t="s">
        <v>221</v>
      </c>
      <c r="AI398">
        <f>12+12+9+2</f>
        <v>35</v>
      </c>
      <c r="AJ398" s="70" t="s">
        <v>227</v>
      </c>
      <c r="AK398">
        <v>0</v>
      </c>
      <c r="AL398">
        <v>14</v>
      </c>
      <c r="AM398">
        <v>21</v>
      </c>
      <c r="AN398" s="64" t="s">
        <v>228</v>
      </c>
      <c r="AO398" s="64" t="s">
        <v>228</v>
      </c>
      <c r="AP398" s="64" t="s">
        <v>2755</v>
      </c>
      <c r="AQ398" s="64" t="s">
        <v>282</v>
      </c>
      <c r="BA398" s="75">
        <v>0.4680555555555555</v>
      </c>
      <c r="BB398" t="s">
        <v>2310</v>
      </c>
      <c r="BC398" s="75">
        <v>0.52083333333333337</v>
      </c>
      <c r="BD398" s="75">
        <v>0.53472222222222221</v>
      </c>
      <c r="BF398" s="72">
        <v>3</v>
      </c>
      <c r="BG398" s="72">
        <v>3</v>
      </c>
      <c r="BH398" s="72">
        <v>3</v>
      </c>
      <c r="BI398" s="72">
        <v>3</v>
      </c>
      <c r="BJ398" s="72">
        <v>3</v>
      </c>
      <c r="BK398" s="72">
        <v>3</v>
      </c>
      <c r="BL398" s="72">
        <v>3</v>
      </c>
      <c r="BM398" s="72">
        <v>3</v>
      </c>
      <c r="BN398" s="72">
        <v>3</v>
      </c>
      <c r="BO398" s="72">
        <v>3</v>
      </c>
      <c r="BP398" s="72">
        <v>3</v>
      </c>
      <c r="BQ398" s="72">
        <v>3</v>
      </c>
      <c r="BR398" s="72">
        <v>3</v>
      </c>
      <c r="BS398" s="72">
        <v>3</v>
      </c>
      <c r="BT398" s="72">
        <v>3</v>
      </c>
      <c r="BU398" s="75"/>
      <c r="BV398" s="75" t="s">
        <v>2310</v>
      </c>
      <c r="BW398" s="75">
        <v>0.53472222222222221</v>
      </c>
      <c r="BX398" s="75">
        <v>0.54722222222222217</v>
      </c>
      <c r="BZ398">
        <v>2</v>
      </c>
      <c r="CA398">
        <v>2</v>
      </c>
      <c r="CB398">
        <v>2</v>
      </c>
      <c r="CC398">
        <v>2</v>
      </c>
      <c r="CD398" t="s">
        <v>260</v>
      </c>
      <c r="CE398" t="s">
        <v>2310</v>
      </c>
      <c r="CF398">
        <v>15</v>
      </c>
    </row>
    <row r="399" spans="1:87" x14ac:dyDescent="0.25">
      <c r="A399" s="30">
        <v>5</v>
      </c>
      <c r="B399" s="75">
        <v>0.44444444444444442</v>
      </c>
      <c r="E399" s="64" t="s">
        <v>2368</v>
      </c>
      <c r="F399" s="98">
        <v>43291</v>
      </c>
      <c r="G399" s="72" t="s">
        <v>1202</v>
      </c>
      <c r="H399" s="72" t="s">
        <v>337</v>
      </c>
      <c r="I399" s="72" t="s">
        <v>2756</v>
      </c>
      <c r="J399" s="72"/>
      <c r="K399" s="72"/>
      <c r="L399" s="72"/>
      <c r="M399" s="72"/>
      <c r="N399" s="72"/>
      <c r="O399" s="72"/>
      <c r="P399" t="s">
        <v>2757</v>
      </c>
      <c r="Q399" s="63" t="s">
        <v>1054</v>
      </c>
      <c r="R399" s="63" t="s">
        <v>2758</v>
      </c>
      <c r="S399" s="63" t="s">
        <v>1059</v>
      </c>
      <c r="T399">
        <v>9165617223</v>
      </c>
      <c r="U399" s="42" t="s">
        <v>2759</v>
      </c>
      <c r="V399" s="70" t="s">
        <v>221</v>
      </c>
      <c r="W399" s="70" t="s">
        <v>221</v>
      </c>
      <c r="X399" s="70" t="s">
        <v>221</v>
      </c>
      <c r="Y399" s="70" t="s">
        <v>221</v>
      </c>
      <c r="Z399" s="70" t="s">
        <v>221</v>
      </c>
      <c r="AA399" s="70" t="s">
        <v>2760</v>
      </c>
      <c r="AB399" s="104">
        <v>9277770807</v>
      </c>
      <c r="AC399" s="70" t="s">
        <v>1143</v>
      </c>
      <c r="AD399" s="70" t="s">
        <v>224</v>
      </c>
      <c r="AF399" s="70"/>
      <c r="AG399" s="70"/>
      <c r="AH399" s="70"/>
      <c r="AN399" s="64" t="s">
        <v>394</v>
      </c>
      <c r="AO399" s="64" t="s">
        <v>395</v>
      </c>
      <c r="AP399" s="64" t="s">
        <v>2755</v>
      </c>
      <c r="AQ399" s="64" t="s">
        <v>1211</v>
      </c>
      <c r="AW399" t="s">
        <v>2761</v>
      </c>
      <c r="BA399" s="75">
        <v>0.47013888888888888</v>
      </c>
      <c r="BF399" s="72"/>
      <c r="BG399" s="72"/>
      <c r="BH399" s="72"/>
      <c r="BI399" s="72"/>
      <c r="BJ399" s="72"/>
      <c r="BK399" s="72"/>
      <c r="BL399" s="72"/>
      <c r="BM399" s="72"/>
      <c r="BN399" s="72"/>
      <c r="BO399" s="72"/>
      <c r="BP399" s="72"/>
      <c r="BQ399" s="72"/>
      <c r="BR399" s="72"/>
      <c r="BS399" s="72"/>
      <c r="BT399" s="72"/>
    </row>
    <row r="400" spans="1:87" x14ac:dyDescent="0.25">
      <c r="A400" s="30">
        <v>6</v>
      </c>
      <c r="B400" s="75">
        <v>0.44861111111111113</v>
      </c>
      <c r="E400" s="64" t="s">
        <v>2368</v>
      </c>
      <c r="F400" s="98">
        <v>43291</v>
      </c>
      <c r="G400" s="72" t="s">
        <v>1202</v>
      </c>
      <c r="H400" s="72"/>
      <c r="I400" s="72" t="s">
        <v>832</v>
      </c>
      <c r="J400" s="72"/>
      <c r="K400" s="72"/>
      <c r="L400" s="72"/>
      <c r="M400" s="72"/>
      <c r="N400" s="72"/>
      <c r="O400" s="72"/>
      <c r="P400" t="s">
        <v>832</v>
      </c>
      <c r="Q400" s="63" t="s">
        <v>1636</v>
      </c>
      <c r="R400" s="63" t="s">
        <v>2762</v>
      </c>
      <c r="S400" s="63" t="s">
        <v>2763</v>
      </c>
      <c r="T400">
        <v>562930908</v>
      </c>
      <c r="U400" s="42" t="s">
        <v>2764</v>
      </c>
      <c r="V400" s="70" t="s">
        <v>221</v>
      </c>
      <c r="W400" s="70" t="s">
        <v>221</v>
      </c>
      <c r="X400" s="70" t="s">
        <v>221</v>
      </c>
      <c r="Y400" s="70" t="s">
        <v>221</v>
      </c>
      <c r="Z400" s="70" t="s">
        <v>221</v>
      </c>
      <c r="AA400" s="70" t="s">
        <v>2765</v>
      </c>
      <c r="AB400">
        <v>9195055678</v>
      </c>
      <c r="AC400" s="117" t="s">
        <v>1143</v>
      </c>
      <c r="AD400" t="s">
        <v>241</v>
      </c>
      <c r="AN400" s="64" t="s">
        <v>228</v>
      </c>
      <c r="AO400" s="64" t="s">
        <v>228</v>
      </c>
      <c r="AP400" s="64" t="s">
        <v>598</v>
      </c>
      <c r="AQ400" s="64" t="s">
        <v>404</v>
      </c>
      <c r="BA400" s="75">
        <v>0.45833333333333331</v>
      </c>
      <c r="BF400" s="72"/>
      <c r="BG400" s="72"/>
      <c r="BH400" s="72"/>
      <c r="BI400" s="72"/>
      <c r="BJ400" s="72"/>
      <c r="BK400" s="72"/>
      <c r="BL400" s="72"/>
      <c r="BM400" s="72"/>
      <c r="BN400" s="72"/>
      <c r="BO400" s="72"/>
      <c r="BP400" s="72"/>
      <c r="BQ400" s="72"/>
      <c r="BR400" s="72"/>
      <c r="BS400" s="72"/>
      <c r="BT400" s="72"/>
      <c r="CD400" s="72"/>
    </row>
    <row r="401" spans="1:84" x14ac:dyDescent="0.25">
      <c r="A401" s="30">
        <v>7</v>
      </c>
      <c r="B401" s="75">
        <v>0.45902777777777781</v>
      </c>
      <c r="E401" s="64" t="s">
        <v>2368</v>
      </c>
      <c r="F401" s="98">
        <v>43291</v>
      </c>
      <c r="G401" s="72" t="s">
        <v>357</v>
      </c>
      <c r="H401" s="72" t="s">
        <v>337</v>
      </c>
      <c r="I401" s="72" t="s">
        <v>2580</v>
      </c>
      <c r="J401" s="72" t="s">
        <v>248</v>
      </c>
      <c r="K401" s="72"/>
      <c r="L401" s="72"/>
      <c r="M401" s="72"/>
      <c r="N401" s="72"/>
      <c r="O401" s="72"/>
      <c r="P401" t="s">
        <v>2766</v>
      </c>
      <c r="Q401" s="63" t="s">
        <v>2767</v>
      </c>
      <c r="R401" s="63" t="s">
        <v>2768</v>
      </c>
      <c r="S401" s="63" t="s">
        <v>595</v>
      </c>
      <c r="T401">
        <v>9053016607</v>
      </c>
      <c r="U401" s="42" t="s">
        <v>2769</v>
      </c>
      <c r="V401" s="70" t="s">
        <v>221</v>
      </c>
      <c r="W401" s="70" t="s">
        <v>221</v>
      </c>
      <c r="X401" s="70" t="s">
        <v>221</v>
      </c>
      <c r="Y401" s="70" t="s">
        <v>221</v>
      </c>
      <c r="Z401" s="70" t="s">
        <v>221</v>
      </c>
      <c r="AA401" s="70" t="s">
        <v>2770</v>
      </c>
      <c r="AB401" s="104">
        <v>9303486932</v>
      </c>
      <c r="AC401" s="70" t="s">
        <v>1143</v>
      </c>
      <c r="AD401" t="s">
        <v>241</v>
      </c>
      <c r="AE401" s="70" t="s">
        <v>2771</v>
      </c>
      <c r="AF401" s="70" t="s">
        <v>226</v>
      </c>
      <c r="AG401" s="70" t="s">
        <v>226</v>
      </c>
      <c r="AH401" s="70" t="s">
        <v>226</v>
      </c>
      <c r="AI401">
        <v>19</v>
      </c>
      <c r="AJ401" s="70" t="s">
        <v>227</v>
      </c>
      <c r="AK401">
        <v>1</v>
      </c>
      <c r="AL401">
        <v>19</v>
      </c>
      <c r="AM401">
        <v>0</v>
      </c>
      <c r="AN401" s="64" t="s">
        <v>228</v>
      </c>
      <c r="AO401" s="64" t="s">
        <v>228</v>
      </c>
      <c r="AP401" s="64" t="s">
        <v>229</v>
      </c>
      <c r="AQ401" s="64" t="s">
        <v>229</v>
      </c>
      <c r="AS401" s="64" t="s">
        <v>2772</v>
      </c>
      <c r="AT401">
        <v>249411</v>
      </c>
      <c r="BA401" s="75">
        <v>0.49027777777777781</v>
      </c>
      <c r="BB401" t="s">
        <v>2310</v>
      </c>
      <c r="BC401" s="75">
        <v>0.54861111111111105</v>
      </c>
      <c r="BD401" s="75">
        <v>0.5625</v>
      </c>
      <c r="BF401" s="72">
        <v>3</v>
      </c>
      <c r="BG401" s="72">
        <v>3</v>
      </c>
      <c r="BH401" s="72">
        <v>3</v>
      </c>
      <c r="BI401" s="72">
        <v>3</v>
      </c>
      <c r="BJ401" s="72">
        <v>3</v>
      </c>
      <c r="BK401" s="72">
        <v>3</v>
      </c>
      <c r="BL401" s="72">
        <v>3</v>
      </c>
      <c r="BM401" s="72">
        <v>3</v>
      </c>
      <c r="BN401" s="72">
        <v>3</v>
      </c>
      <c r="BO401" s="72">
        <v>3</v>
      </c>
      <c r="BP401" s="72">
        <v>3</v>
      </c>
      <c r="BQ401" s="72">
        <v>3</v>
      </c>
      <c r="BR401" s="72">
        <v>3</v>
      </c>
      <c r="BS401" s="72">
        <v>3</v>
      </c>
      <c r="BT401" s="72">
        <v>3</v>
      </c>
      <c r="BU401" s="75"/>
      <c r="BV401" s="75" t="s">
        <v>2310</v>
      </c>
      <c r="BW401" s="75">
        <v>0.5625</v>
      </c>
      <c r="BX401" s="75">
        <v>0.56944444444444442</v>
      </c>
      <c r="BZ401">
        <v>2</v>
      </c>
      <c r="CA401">
        <v>2</v>
      </c>
      <c r="CB401">
        <v>2</v>
      </c>
      <c r="CC401">
        <v>2</v>
      </c>
      <c r="CD401" t="s">
        <v>260</v>
      </c>
      <c r="CE401" t="s">
        <v>2310</v>
      </c>
      <c r="CF401">
        <v>15</v>
      </c>
    </row>
    <row r="402" spans="1:84" x14ac:dyDescent="0.25">
      <c r="A402" s="30">
        <v>8</v>
      </c>
      <c r="B402" s="75">
        <v>0.47222222222222227</v>
      </c>
      <c r="E402" s="64" t="s">
        <v>2368</v>
      </c>
      <c r="F402" s="98">
        <v>43291</v>
      </c>
      <c r="G402" s="72" t="s">
        <v>1202</v>
      </c>
      <c r="H402" s="72" t="s">
        <v>233</v>
      </c>
      <c r="I402" s="72" t="s">
        <v>271</v>
      </c>
      <c r="J402" s="72"/>
      <c r="K402" s="72"/>
      <c r="L402" s="72"/>
      <c r="M402" s="72"/>
      <c r="N402" s="72"/>
      <c r="O402" s="72"/>
      <c r="P402" t="s">
        <v>2773</v>
      </c>
      <c r="Q402" s="63" t="s">
        <v>2774</v>
      </c>
      <c r="R402" s="63" t="s">
        <v>2775</v>
      </c>
      <c r="S402" s="63" t="s">
        <v>2776</v>
      </c>
      <c r="T402">
        <v>9956782306</v>
      </c>
      <c r="U402" s="42" t="s">
        <v>2777</v>
      </c>
      <c r="V402" s="70" t="s">
        <v>221</v>
      </c>
      <c r="W402" s="70" t="s">
        <v>221</v>
      </c>
      <c r="X402" s="70" t="s">
        <v>221</v>
      </c>
      <c r="Y402" s="70" t="s">
        <v>221</v>
      </c>
      <c r="Z402" s="70" t="s">
        <v>221</v>
      </c>
      <c r="AA402" s="70" t="s">
        <v>2778</v>
      </c>
      <c r="AB402">
        <v>9128286867</v>
      </c>
      <c r="AC402" s="70" t="s">
        <v>1143</v>
      </c>
      <c r="AD402" s="70" t="s">
        <v>1517</v>
      </c>
      <c r="AE402" s="70" t="s">
        <v>1385</v>
      </c>
      <c r="AF402" s="70" t="s">
        <v>221</v>
      </c>
      <c r="AG402" s="70" t="s">
        <v>226</v>
      </c>
      <c r="AH402" s="70" t="s">
        <v>221</v>
      </c>
      <c r="AI402">
        <v>12</v>
      </c>
      <c r="AJ402" s="70" t="s">
        <v>227</v>
      </c>
      <c r="AK402">
        <v>1</v>
      </c>
      <c r="AL402">
        <v>12</v>
      </c>
      <c r="AM402">
        <v>0</v>
      </c>
      <c r="AN402" s="64" t="s">
        <v>432</v>
      </c>
      <c r="AO402" s="64" t="s">
        <v>433</v>
      </c>
      <c r="AP402" s="64" t="s">
        <v>2697</v>
      </c>
      <c r="AQ402" s="64" t="s">
        <v>435</v>
      </c>
      <c r="AR402" s="64" t="s">
        <v>2644</v>
      </c>
      <c r="BA402" s="75">
        <v>0.50486111111111109</v>
      </c>
      <c r="BB402" t="s">
        <v>755</v>
      </c>
      <c r="BC402" s="75">
        <v>0.43611111111111112</v>
      </c>
      <c r="BD402" s="75">
        <v>0.44444444444444442</v>
      </c>
      <c r="BF402" s="72">
        <v>2</v>
      </c>
      <c r="BG402" s="72">
        <v>2</v>
      </c>
      <c r="BH402" s="72">
        <v>2</v>
      </c>
      <c r="BI402" s="72">
        <v>2</v>
      </c>
      <c r="BJ402" s="72">
        <v>2</v>
      </c>
      <c r="BK402" s="72">
        <v>2</v>
      </c>
      <c r="BL402" s="72">
        <v>2</v>
      </c>
      <c r="BM402" s="72">
        <v>2</v>
      </c>
      <c r="BN402" s="72">
        <v>2</v>
      </c>
      <c r="BO402" s="72">
        <v>2</v>
      </c>
      <c r="BP402" s="72">
        <v>2</v>
      </c>
      <c r="BQ402" s="72">
        <v>2</v>
      </c>
      <c r="BR402" s="72">
        <v>2</v>
      </c>
      <c r="BS402" s="72">
        <v>2</v>
      </c>
      <c r="BT402" s="72">
        <v>2</v>
      </c>
      <c r="BV402" s="75" t="s">
        <v>270</v>
      </c>
      <c r="BW402" s="75">
        <v>0.52986111111111112</v>
      </c>
      <c r="BX402" s="75">
        <v>0.54166666666666663</v>
      </c>
      <c r="BZ402">
        <v>1</v>
      </c>
      <c r="CA402">
        <v>2</v>
      </c>
      <c r="CB402">
        <v>2</v>
      </c>
      <c r="CC402">
        <v>2</v>
      </c>
      <c r="CD402" t="s">
        <v>831</v>
      </c>
    </row>
    <row r="403" spans="1:84" x14ac:dyDescent="0.25">
      <c r="A403" s="30">
        <v>9</v>
      </c>
      <c r="B403" s="75">
        <v>0.47222222222222227</v>
      </c>
      <c r="E403" s="64" t="s">
        <v>2368</v>
      </c>
      <c r="F403" s="98">
        <v>43291</v>
      </c>
      <c r="G403" s="72" t="s">
        <v>425</v>
      </c>
      <c r="H403" s="72" t="s">
        <v>358</v>
      </c>
      <c r="I403" s="72" t="s">
        <v>858</v>
      </c>
      <c r="J403" s="72"/>
      <c r="K403" s="72"/>
      <c r="L403" s="72"/>
      <c r="M403" s="72"/>
      <c r="N403" s="72"/>
      <c r="O403" s="72"/>
      <c r="P403" t="s">
        <v>2779</v>
      </c>
      <c r="Q403" s="63" t="s">
        <v>2780</v>
      </c>
      <c r="R403" s="63" t="s">
        <v>2781</v>
      </c>
      <c r="T403">
        <v>9362533959</v>
      </c>
      <c r="U403" s="84" t="s">
        <v>2782</v>
      </c>
      <c r="V403" s="70" t="s">
        <v>221</v>
      </c>
      <c r="W403" s="70" t="s">
        <v>221</v>
      </c>
      <c r="X403" s="70" t="s">
        <v>221</v>
      </c>
      <c r="Y403" s="70" t="s">
        <v>221</v>
      </c>
      <c r="Z403" s="70" t="s">
        <v>221</v>
      </c>
      <c r="AA403" s="70" t="s">
        <v>2783</v>
      </c>
      <c r="AB403" s="104">
        <v>9362533959</v>
      </c>
      <c r="AC403" s="70" t="s">
        <v>1143</v>
      </c>
      <c r="AD403" s="70" t="s">
        <v>641</v>
      </c>
      <c r="AE403" s="70" t="s">
        <v>2784</v>
      </c>
      <c r="AF403" s="70" t="s">
        <v>226</v>
      </c>
      <c r="AG403" s="70" t="s">
        <v>226</v>
      </c>
      <c r="AH403" s="70" t="s">
        <v>226</v>
      </c>
      <c r="AI403">
        <f>28+14</f>
        <v>42</v>
      </c>
      <c r="AJ403" s="70" t="s">
        <v>227</v>
      </c>
      <c r="AK403">
        <v>1</v>
      </c>
      <c r="AL403">
        <v>28</v>
      </c>
      <c r="AM403">
        <v>14</v>
      </c>
      <c r="AN403" s="64" t="s">
        <v>432</v>
      </c>
      <c r="AO403" s="64" t="s">
        <v>433</v>
      </c>
      <c r="AP403" s="64" t="s">
        <v>2697</v>
      </c>
      <c r="AQ403" s="64" t="s">
        <v>435</v>
      </c>
      <c r="AR403" s="64" t="s">
        <v>2644</v>
      </c>
      <c r="BA403" s="75">
        <v>0.49583333333333335</v>
      </c>
      <c r="BB403" t="s">
        <v>755</v>
      </c>
      <c r="BC403" s="75">
        <v>0.44791666666666669</v>
      </c>
      <c r="BD403" s="75">
        <v>0.45624999999999999</v>
      </c>
      <c r="BF403" s="72">
        <v>1</v>
      </c>
      <c r="BG403" s="72">
        <v>1</v>
      </c>
      <c r="BH403" s="72">
        <v>1</v>
      </c>
      <c r="BI403" s="72">
        <v>1</v>
      </c>
      <c r="BJ403" s="72">
        <v>1</v>
      </c>
      <c r="BK403" s="72">
        <v>1</v>
      </c>
      <c r="BL403" s="72">
        <v>1</v>
      </c>
      <c r="BM403" s="72">
        <v>1</v>
      </c>
      <c r="BN403" s="72">
        <v>1</v>
      </c>
      <c r="BO403" s="72">
        <v>1</v>
      </c>
      <c r="BP403" s="72">
        <v>1</v>
      </c>
      <c r="BQ403" s="72">
        <v>1</v>
      </c>
      <c r="BR403" s="72">
        <v>1</v>
      </c>
      <c r="BS403" s="72">
        <v>1</v>
      </c>
      <c r="BT403" s="72">
        <v>1</v>
      </c>
      <c r="BV403" t="s">
        <v>270</v>
      </c>
      <c r="BW403" s="75">
        <v>0.52083333333333337</v>
      </c>
      <c r="BX403" s="75">
        <v>0.52986111111111112</v>
      </c>
      <c r="BZ403">
        <v>2</v>
      </c>
      <c r="CA403">
        <v>2</v>
      </c>
      <c r="CB403">
        <v>2</v>
      </c>
      <c r="CC403">
        <v>2</v>
      </c>
      <c r="CD403" t="s">
        <v>260</v>
      </c>
      <c r="CE403" t="s">
        <v>270</v>
      </c>
      <c r="CF403">
        <v>15</v>
      </c>
    </row>
    <row r="404" spans="1:84" x14ac:dyDescent="0.25">
      <c r="A404" s="30">
        <v>10</v>
      </c>
      <c r="B404" s="75">
        <v>0.47500000000000003</v>
      </c>
      <c r="E404" s="64" t="s">
        <v>2368</v>
      </c>
      <c r="F404" s="98">
        <v>43291</v>
      </c>
      <c r="G404" s="72" t="s">
        <v>245</v>
      </c>
      <c r="H404" s="72" t="s">
        <v>337</v>
      </c>
      <c r="I404" s="72" t="s">
        <v>2785</v>
      </c>
      <c r="J404" s="72" t="s">
        <v>438</v>
      </c>
      <c r="K404" s="72" t="s">
        <v>339</v>
      </c>
      <c r="L404" s="72"/>
      <c r="M404" s="72"/>
      <c r="N404" s="72"/>
      <c r="O404" s="72"/>
      <c r="P404" t="s">
        <v>2786</v>
      </c>
      <c r="Q404" s="63" t="s">
        <v>2787</v>
      </c>
      <c r="R404" s="63" t="s">
        <v>1682</v>
      </c>
      <c r="S404" s="63" t="s">
        <v>2788</v>
      </c>
      <c r="T404">
        <v>9157113310</v>
      </c>
      <c r="U404" s="42" t="s">
        <v>2789</v>
      </c>
      <c r="V404" s="70" t="s">
        <v>221</v>
      </c>
      <c r="W404" s="70" t="s">
        <v>221</v>
      </c>
      <c r="X404" s="70" t="s">
        <v>221</v>
      </c>
      <c r="Y404" s="70" t="s">
        <v>221</v>
      </c>
      <c r="Z404" s="70" t="s">
        <v>221</v>
      </c>
      <c r="AA404" s="70" t="s">
        <v>2790</v>
      </c>
      <c r="AB404">
        <v>9367156542</v>
      </c>
      <c r="AC404" s="70" t="s">
        <v>1143</v>
      </c>
      <c r="AD404" s="70" t="s">
        <v>1517</v>
      </c>
      <c r="AE404" s="70" t="s">
        <v>2791</v>
      </c>
      <c r="AF404" s="70" t="s">
        <v>259</v>
      </c>
      <c r="AG404" s="70" t="s">
        <v>259</v>
      </c>
      <c r="AH404" s="70" t="s">
        <v>221</v>
      </c>
      <c r="AI404">
        <f>22+4+10+6</f>
        <v>42</v>
      </c>
      <c r="AJ404" s="70" t="s">
        <v>227</v>
      </c>
      <c r="AK404">
        <v>2</v>
      </c>
      <c r="AL404">
        <v>12</v>
      </c>
      <c r="AM404">
        <v>10</v>
      </c>
      <c r="AN404" s="64" t="s">
        <v>228</v>
      </c>
      <c r="AO404" s="64" t="s">
        <v>228</v>
      </c>
      <c r="AP404" s="64" t="s">
        <v>229</v>
      </c>
      <c r="AQ404" s="64" t="s">
        <v>229</v>
      </c>
      <c r="AS404" s="64" t="s">
        <v>2792</v>
      </c>
      <c r="BA404" s="75">
        <v>0.51180555555555551</v>
      </c>
      <c r="BB404" t="s">
        <v>492</v>
      </c>
      <c r="BC404" s="75">
        <v>0.52083333333333337</v>
      </c>
      <c r="BD404" t="s">
        <v>2793</v>
      </c>
      <c r="BF404" s="72">
        <v>2</v>
      </c>
      <c r="BG404" s="72">
        <v>2</v>
      </c>
      <c r="BH404" s="72">
        <v>2</v>
      </c>
      <c r="BI404" s="72">
        <v>2</v>
      </c>
      <c r="BJ404" s="72">
        <v>2</v>
      </c>
      <c r="BK404" s="72">
        <v>2</v>
      </c>
      <c r="BL404" s="72">
        <v>2</v>
      </c>
      <c r="BM404" s="72">
        <v>2</v>
      </c>
      <c r="BN404" s="72">
        <v>2</v>
      </c>
      <c r="BO404" s="72">
        <v>2</v>
      </c>
      <c r="BP404" s="72">
        <v>2</v>
      </c>
      <c r="BQ404" s="72">
        <v>2</v>
      </c>
      <c r="BR404" s="72">
        <v>2</v>
      </c>
      <c r="BS404" s="72">
        <v>2</v>
      </c>
      <c r="BT404" s="72">
        <v>2</v>
      </c>
      <c r="BV404" t="s">
        <v>492</v>
      </c>
      <c r="BW404" s="75">
        <v>0.53819444444444442</v>
      </c>
      <c r="BX404" s="75">
        <v>0.54513888888888895</v>
      </c>
      <c r="BZ404">
        <v>2</v>
      </c>
      <c r="CA404">
        <v>2</v>
      </c>
      <c r="CB404">
        <v>2</v>
      </c>
      <c r="CC404">
        <v>2</v>
      </c>
      <c r="CD404" t="s">
        <v>260</v>
      </c>
      <c r="CE404" t="s">
        <v>492</v>
      </c>
      <c r="CF404">
        <v>15</v>
      </c>
    </row>
    <row r="405" spans="1:84" x14ac:dyDescent="0.25">
      <c r="A405" s="30">
        <v>11</v>
      </c>
      <c r="B405" s="75">
        <v>0.4694444444444445</v>
      </c>
      <c r="E405" s="64" t="s">
        <v>2368</v>
      </c>
      <c r="F405" s="98">
        <v>43291</v>
      </c>
      <c r="G405" s="72" t="s">
        <v>1202</v>
      </c>
      <c r="H405" s="72" t="s">
        <v>233</v>
      </c>
      <c r="I405" s="72" t="s">
        <v>316</v>
      </c>
      <c r="J405" s="72"/>
      <c r="K405" s="72"/>
      <c r="L405" s="72"/>
      <c r="M405" s="72"/>
      <c r="N405" s="72"/>
      <c r="O405" s="72"/>
      <c r="P405" t="s">
        <v>2794</v>
      </c>
      <c r="Q405" s="63" t="s">
        <v>2795</v>
      </c>
      <c r="R405" s="63" t="s">
        <v>2796</v>
      </c>
      <c r="S405" s="63" t="s">
        <v>2797</v>
      </c>
      <c r="T405">
        <v>9363936329</v>
      </c>
      <c r="U405" s="42" t="s">
        <v>2798</v>
      </c>
      <c r="V405" s="70" t="s">
        <v>221</v>
      </c>
      <c r="W405" s="70" t="s">
        <v>221</v>
      </c>
      <c r="X405" s="70" t="s">
        <v>221</v>
      </c>
      <c r="Y405" s="70" t="s">
        <v>221</v>
      </c>
      <c r="Z405" s="70" t="s">
        <v>221</v>
      </c>
      <c r="AA405" s="70" t="s">
        <v>2799</v>
      </c>
      <c r="AB405" s="104">
        <v>9363936329</v>
      </c>
      <c r="AC405" s="70" t="s">
        <v>1143</v>
      </c>
      <c r="AD405" t="s">
        <v>241</v>
      </c>
      <c r="AE405" s="70" t="s">
        <v>2800</v>
      </c>
      <c r="AF405" s="70" t="s">
        <v>226</v>
      </c>
      <c r="AG405" s="70" t="s">
        <v>226</v>
      </c>
      <c r="AH405" s="70" t="s">
        <v>226</v>
      </c>
      <c r="AI405">
        <f>12+9+7+4+4</f>
        <v>36</v>
      </c>
      <c r="AJ405" s="70" t="s">
        <v>227</v>
      </c>
      <c r="AK405">
        <v>1</v>
      </c>
      <c r="AL405">
        <v>4</v>
      </c>
      <c r="AM405">
        <v>4</v>
      </c>
      <c r="AN405" s="64" t="s">
        <v>394</v>
      </c>
      <c r="AO405" s="64" t="s">
        <v>395</v>
      </c>
      <c r="AP405" s="64" t="s">
        <v>2755</v>
      </c>
      <c r="AQ405" s="64" t="s">
        <v>1211</v>
      </c>
      <c r="BA405" t="s">
        <v>378</v>
      </c>
      <c r="BB405" t="s">
        <v>244</v>
      </c>
      <c r="BC405" s="75">
        <v>0.96944444444444444</v>
      </c>
      <c r="BD405" s="75">
        <v>0.98541666666666661</v>
      </c>
      <c r="BF405" s="72">
        <v>2</v>
      </c>
      <c r="BG405" s="72">
        <v>2</v>
      </c>
      <c r="BH405" s="72">
        <v>2</v>
      </c>
      <c r="BI405" s="72">
        <v>2</v>
      </c>
      <c r="BJ405" s="72">
        <v>2</v>
      </c>
      <c r="BK405" s="72">
        <v>2</v>
      </c>
      <c r="BL405" s="72">
        <v>2</v>
      </c>
      <c r="BM405" s="72">
        <v>2</v>
      </c>
      <c r="BN405" s="72">
        <v>2</v>
      </c>
      <c r="BO405" s="72">
        <v>2</v>
      </c>
      <c r="BP405" s="72">
        <v>2</v>
      </c>
      <c r="BQ405" s="72">
        <v>2</v>
      </c>
      <c r="BR405" s="72">
        <v>2</v>
      </c>
      <c r="BS405" s="72">
        <v>2</v>
      </c>
      <c r="BT405" s="72">
        <v>2</v>
      </c>
    </row>
    <row r="406" spans="1:84" x14ac:dyDescent="0.25">
      <c r="A406" s="30">
        <v>12</v>
      </c>
      <c r="B406" s="75">
        <v>0.49583333333333335</v>
      </c>
      <c r="E406" s="64" t="s">
        <v>2368</v>
      </c>
      <c r="F406" s="98">
        <v>43291</v>
      </c>
      <c r="G406" s="72" t="s">
        <v>1202</v>
      </c>
      <c r="H406" s="72" t="s">
        <v>337</v>
      </c>
      <c r="I406" s="72" t="s">
        <v>2580</v>
      </c>
      <c r="J406" s="72" t="s">
        <v>306</v>
      </c>
      <c r="K406" s="72"/>
      <c r="L406" s="72"/>
      <c r="M406" s="72"/>
      <c r="N406" s="72"/>
      <c r="O406" s="72"/>
      <c r="P406" t="s">
        <v>2801</v>
      </c>
      <c r="Q406" s="63" t="s">
        <v>2802</v>
      </c>
      <c r="R406" s="63" t="s">
        <v>2803</v>
      </c>
      <c r="S406" s="63" t="s">
        <v>818</v>
      </c>
      <c r="T406">
        <v>9354573060</v>
      </c>
      <c r="U406" s="42" t="s">
        <v>2804</v>
      </c>
      <c r="V406" s="70" t="s">
        <v>221</v>
      </c>
      <c r="W406" s="70" t="s">
        <v>221</v>
      </c>
      <c r="X406" s="70" t="s">
        <v>221</v>
      </c>
      <c r="Y406" s="70" t="s">
        <v>221</v>
      </c>
      <c r="Z406" s="70" t="s">
        <v>221</v>
      </c>
      <c r="AA406" s="70" t="s">
        <v>2805</v>
      </c>
      <c r="AB406">
        <v>9354573060</v>
      </c>
      <c r="AC406" s="70" t="s">
        <v>1001</v>
      </c>
      <c r="AD406" s="70" t="s">
        <v>224</v>
      </c>
      <c r="AE406" s="70" t="s">
        <v>2806</v>
      </c>
      <c r="AF406" s="70" t="s">
        <v>259</v>
      </c>
      <c r="AG406" s="70" t="s">
        <v>259</v>
      </c>
      <c r="AH406" s="70" t="s">
        <v>221</v>
      </c>
      <c r="AI406">
        <v>7</v>
      </c>
      <c r="AJ406" s="70" t="s">
        <v>227</v>
      </c>
      <c r="AK406">
        <v>1</v>
      </c>
      <c r="AL406">
        <v>6</v>
      </c>
      <c r="AM406">
        <v>1</v>
      </c>
      <c r="AN406" s="64" t="s">
        <v>228</v>
      </c>
      <c r="AO406" s="64" t="s">
        <v>228</v>
      </c>
      <c r="AP406" s="64" t="s">
        <v>598</v>
      </c>
      <c r="AQ406" s="64" t="s">
        <v>282</v>
      </c>
      <c r="BA406" s="75">
        <v>0.54027777777777775</v>
      </c>
      <c r="BB406" t="s">
        <v>2310</v>
      </c>
      <c r="BC406" s="75">
        <v>0.54861111111111105</v>
      </c>
      <c r="BD406" s="75">
        <v>0.5625</v>
      </c>
      <c r="BF406" s="72">
        <v>2</v>
      </c>
      <c r="BG406" s="72">
        <v>2</v>
      </c>
      <c r="BH406" s="72">
        <v>2</v>
      </c>
      <c r="BI406" s="72">
        <v>2</v>
      </c>
      <c r="BJ406" s="72">
        <v>2</v>
      </c>
      <c r="BK406" s="72">
        <v>2</v>
      </c>
      <c r="BL406" s="72">
        <v>2</v>
      </c>
      <c r="BM406" s="72">
        <v>2</v>
      </c>
      <c r="BN406" s="72">
        <v>2</v>
      </c>
      <c r="BO406" s="72">
        <v>2</v>
      </c>
      <c r="BP406" s="72">
        <v>2</v>
      </c>
      <c r="BQ406" s="72">
        <v>2</v>
      </c>
      <c r="BR406" s="72">
        <v>2</v>
      </c>
      <c r="BS406" s="72">
        <v>2</v>
      </c>
      <c r="BT406" s="72">
        <v>2</v>
      </c>
      <c r="BV406" t="s">
        <v>2310</v>
      </c>
      <c r="BW406" s="75">
        <v>0.5625</v>
      </c>
      <c r="BX406" s="75">
        <v>0.56944444444444442</v>
      </c>
      <c r="BZ406">
        <v>2</v>
      </c>
      <c r="CA406">
        <v>2</v>
      </c>
      <c r="CB406">
        <v>2</v>
      </c>
      <c r="CC406">
        <v>2</v>
      </c>
      <c r="CD406" t="s">
        <v>260</v>
      </c>
      <c r="CE406" t="s">
        <v>2310</v>
      </c>
      <c r="CF406">
        <v>15</v>
      </c>
    </row>
    <row r="407" spans="1:84" x14ac:dyDescent="0.25">
      <c r="A407" s="30">
        <v>13</v>
      </c>
      <c r="B407" s="75">
        <v>0.50555555555555554</v>
      </c>
      <c r="E407" s="64" t="s">
        <v>2368</v>
      </c>
      <c r="F407" s="98">
        <v>43291</v>
      </c>
      <c r="G407" s="72" t="s">
        <v>357</v>
      </c>
      <c r="H407" s="72" t="s">
        <v>358</v>
      </c>
      <c r="I407" s="72" t="s">
        <v>2095</v>
      </c>
      <c r="J407" s="72" t="s">
        <v>599</v>
      </c>
      <c r="K407" s="72"/>
      <c r="L407" s="72"/>
      <c r="M407" s="72"/>
      <c r="N407" s="72"/>
      <c r="O407" s="72"/>
      <c r="P407" t="s">
        <v>2807</v>
      </c>
      <c r="Q407" s="63" t="s">
        <v>2808</v>
      </c>
      <c r="R407" s="63" t="s">
        <v>1161</v>
      </c>
      <c r="S407" s="63" t="s">
        <v>2809</v>
      </c>
      <c r="T407">
        <v>9350952829</v>
      </c>
      <c r="U407" s="42" t="s">
        <v>2810</v>
      </c>
      <c r="V407" s="70" t="s">
        <v>221</v>
      </c>
      <c r="W407" s="70" t="s">
        <v>221</v>
      </c>
      <c r="X407" s="70" t="s">
        <v>221</v>
      </c>
      <c r="Y407" s="70" t="s">
        <v>221</v>
      </c>
      <c r="Z407" s="70" t="s">
        <v>221</v>
      </c>
      <c r="AA407" s="70" t="s">
        <v>2811</v>
      </c>
      <c r="AB407" s="104">
        <v>9235873137</v>
      </c>
      <c r="AC407" s="70" t="s">
        <v>1001</v>
      </c>
      <c r="AD407" s="70" t="s">
        <v>224</v>
      </c>
      <c r="AE407" s="70" t="s">
        <v>1032</v>
      </c>
      <c r="AF407" s="70" t="s">
        <v>259</v>
      </c>
      <c r="AG407" s="70" t="s">
        <v>259</v>
      </c>
      <c r="AH407" s="70" t="s">
        <v>259</v>
      </c>
      <c r="AI407">
        <f>19+24+7</f>
        <v>50</v>
      </c>
      <c r="AJ407" s="70" t="s">
        <v>227</v>
      </c>
      <c r="AK407">
        <v>1</v>
      </c>
      <c r="AL407">
        <v>7</v>
      </c>
      <c r="AM407">
        <v>24</v>
      </c>
      <c r="AN407" s="64" t="s">
        <v>432</v>
      </c>
      <c r="AO407" s="64" t="s">
        <v>433</v>
      </c>
      <c r="AP407" s="64" t="s">
        <v>2697</v>
      </c>
      <c r="AQ407" s="64" t="s">
        <v>435</v>
      </c>
      <c r="AR407" s="64" t="s">
        <v>2492</v>
      </c>
      <c r="BA407" s="75">
        <v>0.54027777777777775</v>
      </c>
      <c r="BB407" t="s">
        <v>659</v>
      </c>
      <c r="BC407" s="75">
        <v>0.47222222222222227</v>
      </c>
      <c r="BD407" s="75">
        <v>0.47916666666666669</v>
      </c>
      <c r="BF407" s="72">
        <v>2</v>
      </c>
      <c r="BG407" s="72">
        <v>2</v>
      </c>
      <c r="BH407" s="72">
        <v>2</v>
      </c>
      <c r="BI407" s="72">
        <v>2</v>
      </c>
      <c r="BJ407" s="72">
        <v>2</v>
      </c>
      <c r="BK407" s="72">
        <v>2</v>
      </c>
      <c r="BL407" s="72">
        <v>2</v>
      </c>
      <c r="BM407" s="72">
        <v>2</v>
      </c>
      <c r="BN407" s="72">
        <v>2</v>
      </c>
      <c r="BO407" s="72">
        <v>2</v>
      </c>
      <c r="BP407" s="72">
        <v>2</v>
      </c>
      <c r="BQ407" s="72">
        <v>2</v>
      </c>
      <c r="BR407" s="72">
        <v>2</v>
      </c>
      <c r="BS407" s="72">
        <v>2</v>
      </c>
      <c r="BT407" s="72">
        <v>2</v>
      </c>
      <c r="BV407" t="s">
        <v>270</v>
      </c>
      <c r="BW407" s="75">
        <v>0.57986111111111105</v>
      </c>
      <c r="BX407" s="75">
        <v>0.59027777777777779</v>
      </c>
      <c r="BZ407">
        <v>2</v>
      </c>
      <c r="CA407">
        <v>2</v>
      </c>
      <c r="CB407">
        <v>2</v>
      </c>
      <c r="CC407">
        <v>2</v>
      </c>
      <c r="CD407" t="s">
        <v>260</v>
      </c>
      <c r="CE407" t="s">
        <v>2812</v>
      </c>
      <c r="CF407">
        <v>15</v>
      </c>
    </row>
    <row r="408" spans="1:84" x14ac:dyDescent="0.25">
      <c r="A408" s="30">
        <v>14</v>
      </c>
      <c r="B408" s="75">
        <v>0.50555555555555554</v>
      </c>
      <c r="E408" s="64" t="s">
        <v>2368</v>
      </c>
      <c r="F408" s="98">
        <v>43291</v>
      </c>
      <c r="G408" s="72" t="s">
        <v>357</v>
      </c>
      <c r="H408" s="72" t="s">
        <v>358</v>
      </c>
      <c r="I408" s="72" t="s">
        <v>359</v>
      </c>
      <c r="J408" s="72" t="s">
        <v>599</v>
      </c>
      <c r="K408" s="72"/>
      <c r="L408" s="72"/>
      <c r="M408" s="72"/>
      <c r="N408" s="72"/>
      <c r="O408" s="72"/>
      <c r="P408" t="s">
        <v>2813</v>
      </c>
      <c r="Q408" s="63" t="s">
        <v>2814</v>
      </c>
      <c r="R408" s="63" t="s">
        <v>2815</v>
      </c>
      <c r="S408" s="63" t="s">
        <v>2816</v>
      </c>
      <c r="T408">
        <v>9757864461</v>
      </c>
      <c r="U408" s="42" t="s">
        <v>2817</v>
      </c>
      <c r="V408" s="70" t="s">
        <v>221</v>
      </c>
      <c r="W408" s="70" t="s">
        <v>221</v>
      </c>
      <c r="X408" s="70" t="s">
        <v>221</v>
      </c>
      <c r="Y408" s="70" t="s">
        <v>221</v>
      </c>
      <c r="Z408" s="70" t="s">
        <v>221</v>
      </c>
      <c r="AA408" s="70" t="s">
        <v>2818</v>
      </c>
      <c r="AB408">
        <v>9971964606</v>
      </c>
      <c r="AC408" s="70" t="s">
        <v>1001</v>
      </c>
      <c r="AD408" s="70" t="s">
        <v>224</v>
      </c>
      <c r="AE408" s="70" t="s">
        <v>1032</v>
      </c>
      <c r="AF408" s="70" t="s">
        <v>1951</v>
      </c>
      <c r="AG408" s="70" t="s">
        <v>1951</v>
      </c>
      <c r="AH408" s="70" t="s">
        <v>1951</v>
      </c>
      <c r="AI408">
        <f>38+7</f>
        <v>45</v>
      </c>
      <c r="AJ408" s="70" t="s">
        <v>227</v>
      </c>
      <c r="AK408">
        <v>1</v>
      </c>
      <c r="AL408">
        <v>7</v>
      </c>
      <c r="AM408">
        <v>0</v>
      </c>
      <c r="AN408" s="64" t="s">
        <v>432</v>
      </c>
      <c r="AO408" s="64" t="s">
        <v>433</v>
      </c>
      <c r="AP408" s="64" t="s">
        <v>2697</v>
      </c>
      <c r="AQ408" s="64" t="s">
        <v>435</v>
      </c>
      <c r="AR408" s="64" t="s">
        <v>2492</v>
      </c>
      <c r="BA408" s="75">
        <v>0.54027777777777775</v>
      </c>
      <c r="BB408" t="s">
        <v>659</v>
      </c>
      <c r="BC408" s="75">
        <v>0.4513888888888889</v>
      </c>
      <c r="BD408" s="75">
        <v>0.46875</v>
      </c>
      <c r="BF408" s="72">
        <v>2</v>
      </c>
      <c r="BG408" s="72">
        <v>2</v>
      </c>
      <c r="BH408" s="72">
        <v>2</v>
      </c>
      <c r="BI408" s="72">
        <v>2</v>
      </c>
      <c r="BJ408" s="72">
        <v>2</v>
      </c>
      <c r="BK408" s="72">
        <v>2</v>
      </c>
      <c r="BL408" s="72">
        <v>2</v>
      </c>
      <c r="BM408" s="72">
        <v>2</v>
      </c>
      <c r="BN408" s="72">
        <v>2</v>
      </c>
      <c r="BO408" s="72">
        <v>2</v>
      </c>
      <c r="BP408" s="72">
        <v>2</v>
      </c>
      <c r="BQ408" s="72">
        <v>2</v>
      </c>
      <c r="BR408" s="72">
        <v>2</v>
      </c>
      <c r="BS408" s="72">
        <v>2</v>
      </c>
      <c r="BT408" s="72">
        <v>2</v>
      </c>
      <c r="BV408" t="s">
        <v>270</v>
      </c>
      <c r="BW408" s="75">
        <v>0.57291666666666663</v>
      </c>
      <c r="BX408" s="75">
        <v>0.57986111111111105</v>
      </c>
      <c r="BZ408">
        <v>2</v>
      </c>
      <c r="CA408">
        <v>2</v>
      </c>
      <c r="CB408">
        <v>2</v>
      </c>
      <c r="CC408">
        <v>2</v>
      </c>
      <c r="CD408" t="s">
        <v>260</v>
      </c>
      <c r="CE408" t="s">
        <v>2812</v>
      </c>
      <c r="CF408">
        <v>15</v>
      </c>
    </row>
    <row r="409" spans="1:84" x14ac:dyDescent="0.25">
      <c r="A409" s="30">
        <v>15</v>
      </c>
      <c r="B409" s="75">
        <v>0.53402777777777777</v>
      </c>
      <c r="E409" s="64" t="s">
        <v>2368</v>
      </c>
      <c r="F409" s="98">
        <v>43291</v>
      </c>
      <c r="G409" s="72" t="s">
        <v>245</v>
      </c>
      <c r="H409" s="72" t="s">
        <v>337</v>
      </c>
      <c r="I409" s="72" t="s">
        <v>2785</v>
      </c>
      <c r="J409" s="72" t="s">
        <v>599</v>
      </c>
      <c r="K409" s="72"/>
      <c r="L409" s="72"/>
      <c r="M409" s="72"/>
      <c r="N409" s="72"/>
      <c r="O409" s="72"/>
      <c r="P409" t="s">
        <v>2819</v>
      </c>
      <c r="Q409" s="63" t="s">
        <v>2820</v>
      </c>
      <c r="R409" s="63" t="s">
        <v>2821</v>
      </c>
      <c r="S409" s="63" t="s">
        <v>2822</v>
      </c>
      <c r="T409">
        <v>9751275923</v>
      </c>
      <c r="U409" s="42" t="s">
        <v>2823</v>
      </c>
      <c r="V409" s="70" t="s">
        <v>221</v>
      </c>
      <c r="W409" s="70" t="s">
        <v>221</v>
      </c>
      <c r="X409" s="70" t="s">
        <v>221</v>
      </c>
      <c r="Y409" s="70" t="s">
        <v>221</v>
      </c>
      <c r="Z409" s="70" t="s">
        <v>221</v>
      </c>
      <c r="AA409" s="70" t="s">
        <v>2824</v>
      </c>
      <c r="AB409" s="104">
        <v>9652344500</v>
      </c>
      <c r="AC409" s="70" t="s">
        <v>1143</v>
      </c>
      <c r="AD409" s="70" t="s">
        <v>267</v>
      </c>
      <c r="AN409" s="64" t="s">
        <v>432</v>
      </c>
      <c r="AO409" s="64" t="s">
        <v>433</v>
      </c>
      <c r="AP409" s="64" t="s">
        <v>2697</v>
      </c>
      <c r="AQ409" s="64" t="s">
        <v>435</v>
      </c>
      <c r="AR409" s="64" t="s">
        <v>2492</v>
      </c>
      <c r="BA409" s="75">
        <v>0.52083333333333337</v>
      </c>
      <c r="BB409" t="s">
        <v>659</v>
      </c>
      <c r="BC409" s="75">
        <v>0.51041666666666663</v>
      </c>
      <c r="BD409" s="75">
        <v>0.52083333333333337</v>
      </c>
      <c r="BF409" s="72"/>
      <c r="BG409" s="72"/>
      <c r="BH409" s="72"/>
      <c r="BI409" s="72"/>
      <c r="BJ409" s="72"/>
      <c r="BK409" s="72"/>
      <c r="BL409" s="72"/>
      <c r="BM409" s="72"/>
      <c r="BN409" s="72"/>
      <c r="BO409" s="72"/>
      <c r="BP409" s="72"/>
      <c r="BQ409" s="72"/>
      <c r="BR409" s="72"/>
      <c r="BS409" s="72"/>
      <c r="BT409" s="72"/>
    </row>
    <row r="410" spans="1:84" x14ac:dyDescent="0.25">
      <c r="A410" s="30">
        <v>16</v>
      </c>
      <c r="B410" s="75">
        <v>0.52916666666666667</v>
      </c>
      <c r="E410" s="64" t="s">
        <v>2368</v>
      </c>
      <c r="F410" s="98">
        <v>43291</v>
      </c>
      <c r="G410" s="72" t="s">
        <v>245</v>
      </c>
      <c r="H410" s="72" t="s">
        <v>337</v>
      </c>
      <c r="I410" s="72" t="s">
        <v>338</v>
      </c>
      <c r="J410" s="72" t="s">
        <v>599</v>
      </c>
      <c r="K410" s="72"/>
      <c r="L410" s="72"/>
      <c r="M410" s="72"/>
      <c r="N410" s="72"/>
      <c r="O410" s="72"/>
      <c r="P410" t="s">
        <v>2819</v>
      </c>
      <c r="Q410" s="63" t="s">
        <v>458</v>
      </c>
      <c r="R410" s="63" t="s">
        <v>2825</v>
      </c>
      <c r="S410" s="63" t="s">
        <v>2391</v>
      </c>
      <c r="T410">
        <v>9974373542</v>
      </c>
      <c r="U410" s="42" t="s">
        <v>2826</v>
      </c>
      <c r="V410" s="70" t="s">
        <v>221</v>
      </c>
      <c r="W410" s="70" t="s">
        <v>221</v>
      </c>
      <c r="X410" s="70" t="s">
        <v>221</v>
      </c>
      <c r="Y410" s="70" t="s">
        <v>221</v>
      </c>
      <c r="Z410" s="70" t="s">
        <v>221</v>
      </c>
      <c r="AA410" s="70" t="s">
        <v>2827</v>
      </c>
      <c r="AB410">
        <v>9974373542</v>
      </c>
      <c r="AC410" s="70" t="s">
        <v>1143</v>
      </c>
      <c r="AD410" s="70" t="s">
        <v>224</v>
      </c>
      <c r="AN410" s="64" t="s">
        <v>432</v>
      </c>
      <c r="AO410" s="64" t="s">
        <v>433</v>
      </c>
      <c r="AP410" s="64" t="s">
        <v>2697</v>
      </c>
      <c r="AQ410" s="64" t="s">
        <v>435</v>
      </c>
      <c r="AR410" s="64" t="s">
        <v>2492</v>
      </c>
      <c r="BA410" s="75">
        <v>0.55763888888888891</v>
      </c>
      <c r="BB410" t="s">
        <v>659</v>
      </c>
      <c r="BC410" s="75">
        <v>0.49305555555555558</v>
      </c>
      <c r="BD410" s="75">
        <v>2.0833333333333332E-2</v>
      </c>
      <c r="BF410" s="72"/>
      <c r="BG410" s="72"/>
      <c r="BH410" s="72"/>
      <c r="BI410" s="72"/>
      <c r="BJ410" s="72"/>
      <c r="BK410" s="72"/>
      <c r="BL410" s="72"/>
      <c r="BM410" s="72"/>
      <c r="BN410" s="72"/>
      <c r="BO410" s="72"/>
      <c r="BP410" s="72"/>
      <c r="BQ410" s="72"/>
      <c r="BR410" s="72"/>
      <c r="BS410" s="72"/>
      <c r="BT410" s="72"/>
    </row>
    <row r="411" spans="1:84" x14ac:dyDescent="0.25">
      <c r="A411" s="30">
        <v>17</v>
      </c>
      <c r="B411" s="75">
        <v>0.52916666666666667</v>
      </c>
      <c r="E411" s="64" t="s">
        <v>2368</v>
      </c>
      <c r="F411" s="98">
        <v>43291</v>
      </c>
      <c r="G411" s="72" t="s">
        <v>357</v>
      </c>
      <c r="H411" s="72" t="s">
        <v>337</v>
      </c>
      <c r="I411" s="72" t="s">
        <v>338</v>
      </c>
      <c r="J411" s="72" t="s">
        <v>599</v>
      </c>
      <c r="K411" s="72"/>
      <c r="L411" s="72"/>
      <c r="M411" s="72"/>
      <c r="N411" s="72"/>
      <c r="O411" s="72"/>
      <c r="P411" t="s">
        <v>2828</v>
      </c>
      <c r="Q411" s="63" t="s">
        <v>2829</v>
      </c>
      <c r="R411" s="63" t="s">
        <v>2830</v>
      </c>
      <c r="S411" s="63" t="s">
        <v>2831</v>
      </c>
      <c r="T411">
        <v>9120305748</v>
      </c>
      <c r="U411" s="42" t="s">
        <v>2832</v>
      </c>
      <c r="V411" s="70" t="s">
        <v>221</v>
      </c>
      <c r="W411" s="70" t="s">
        <v>221</v>
      </c>
      <c r="X411" s="70" t="s">
        <v>221</v>
      </c>
      <c r="Y411" s="70" t="s">
        <v>221</v>
      </c>
      <c r="Z411" s="70" t="s">
        <v>221</v>
      </c>
      <c r="AA411" s="70" t="s">
        <v>2833</v>
      </c>
      <c r="AB411" s="104">
        <v>9304405820</v>
      </c>
      <c r="AC411" s="70" t="s">
        <v>1143</v>
      </c>
      <c r="AD411" s="70" t="s">
        <v>224</v>
      </c>
      <c r="AE411" s="70" t="s">
        <v>2834</v>
      </c>
      <c r="AF411" s="70" t="s">
        <v>226</v>
      </c>
      <c r="AG411" s="70" t="s">
        <v>226</v>
      </c>
      <c r="AH411" s="70" t="s">
        <v>221</v>
      </c>
      <c r="AI411">
        <f>3+2+5</f>
        <v>10</v>
      </c>
      <c r="AJ411" s="70" t="s">
        <v>227</v>
      </c>
      <c r="AK411">
        <v>1</v>
      </c>
      <c r="AL411">
        <v>5</v>
      </c>
      <c r="AM411">
        <v>2</v>
      </c>
      <c r="AN411" s="64" t="s">
        <v>432</v>
      </c>
      <c r="AO411" s="64" t="s">
        <v>433</v>
      </c>
      <c r="AP411" s="64" t="s">
        <v>2697</v>
      </c>
      <c r="AQ411" s="64" t="s">
        <v>435</v>
      </c>
      <c r="AR411" s="64" t="s">
        <v>2492</v>
      </c>
      <c r="BA411" s="75">
        <v>0.55347222222222225</v>
      </c>
      <c r="BB411" t="s">
        <v>659</v>
      </c>
      <c r="BC411" s="75">
        <v>0.4909722222222222</v>
      </c>
      <c r="BD411" s="75">
        <v>0.4993055555555555</v>
      </c>
      <c r="BF411" s="72">
        <v>2</v>
      </c>
      <c r="BG411" s="72">
        <v>2</v>
      </c>
      <c r="BH411" s="72">
        <v>2</v>
      </c>
      <c r="BI411" s="72">
        <v>2</v>
      </c>
      <c r="BJ411" s="72">
        <v>2</v>
      </c>
      <c r="BK411" s="72">
        <v>2</v>
      </c>
      <c r="BL411" s="72">
        <v>2</v>
      </c>
      <c r="BM411" s="72">
        <v>2</v>
      </c>
      <c r="BN411" s="72">
        <v>2</v>
      </c>
      <c r="BO411" s="72">
        <v>2</v>
      </c>
      <c r="BP411" s="72">
        <v>2</v>
      </c>
      <c r="BQ411" s="72">
        <v>2</v>
      </c>
      <c r="BR411" s="72">
        <v>2</v>
      </c>
      <c r="BS411" s="72">
        <v>2</v>
      </c>
      <c r="BT411" s="72">
        <v>2</v>
      </c>
      <c r="BV411" t="s">
        <v>270</v>
      </c>
      <c r="BW411" s="75">
        <v>0.59722222222222221</v>
      </c>
      <c r="BX411" s="75">
        <v>0.60416666666666663</v>
      </c>
      <c r="BZ411">
        <v>2</v>
      </c>
      <c r="CA411">
        <v>2</v>
      </c>
      <c r="CB411">
        <v>2</v>
      </c>
      <c r="CC411">
        <v>2</v>
      </c>
      <c r="CD411" t="s">
        <v>260</v>
      </c>
      <c r="CE411" t="s">
        <v>270</v>
      </c>
      <c r="CF411">
        <v>15</v>
      </c>
    </row>
    <row r="412" spans="1:84" x14ac:dyDescent="0.25">
      <c r="A412" s="30">
        <v>18</v>
      </c>
      <c r="B412" s="75">
        <v>0.52916666666666667</v>
      </c>
      <c r="E412" s="64" t="s">
        <v>2368</v>
      </c>
      <c r="F412" s="98">
        <v>43291</v>
      </c>
      <c r="G412" s="72" t="s">
        <v>245</v>
      </c>
      <c r="H412" s="72" t="s">
        <v>337</v>
      </c>
      <c r="I412" s="72" t="s">
        <v>338</v>
      </c>
      <c r="J412" s="72" t="s">
        <v>599</v>
      </c>
      <c r="K412" s="72"/>
      <c r="L412" s="72"/>
      <c r="M412" s="72"/>
      <c r="N412" s="72"/>
      <c r="O412" s="72"/>
      <c r="P412" t="s">
        <v>2819</v>
      </c>
      <c r="Q412" s="63" t="s">
        <v>2835</v>
      </c>
      <c r="R412" s="63" t="s">
        <v>2836</v>
      </c>
      <c r="S412" s="63" t="s">
        <v>2837</v>
      </c>
      <c r="T412">
        <v>9980775263</v>
      </c>
      <c r="U412" s="42" t="s">
        <v>2838</v>
      </c>
      <c r="V412" s="70" t="s">
        <v>221</v>
      </c>
      <c r="W412" s="70" t="s">
        <v>221</v>
      </c>
      <c r="X412" s="70" t="s">
        <v>221</v>
      </c>
      <c r="Y412" s="70" t="s">
        <v>221</v>
      </c>
      <c r="Z412" s="70" t="s">
        <v>221</v>
      </c>
      <c r="AA412" s="70" t="s">
        <v>2839</v>
      </c>
      <c r="AB412">
        <v>9274941142</v>
      </c>
      <c r="AC412" s="70" t="s">
        <v>1143</v>
      </c>
      <c r="AD412" s="70" t="s">
        <v>333</v>
      </c>
      <c r="AN412" s="64" t="s">
        <v>432</v>
      </c>
      <c r="AO412" s="64" t="s">
        <v>433</v>
      </c>
      <c r="AP412" s="64" t="s">
        <v>2697</v>
      </c>
      <c r="AQ412" s="64" t="s">
        <v>435</v>
      </c>
      <c r="AR412" s="64" t="s">
        <v>2644</v>
      </c>
      <c r="BA412" s="75">
        <v>0.55486111111111114</v>
      </c>
      <c r="BB412" t="s">
        <v>755</v>
      </c>
      <c r="BC412" s="75">
        <v>0.50416666666666665</v>
      </c>
      <c r="BD412" s="75">
        <v>0.51250000000000007</v>
      </c>
      <c r="BF412" s="72"/>
      <c r="BG412" s="72"/>
      <c r="BH412" s="72"/>
      <c r="BI412" s="72"/>
      <c r="BJ412" s="72"/>
      <c r="BK412" s="72"/>
      <c r="BL412" s="72"/>
      <c r="BM412" s="72"/>
      <c r="BN412" s="72"/>
      <c r="BO412" s="72"/>
      <c r="BP412" s="72"/>
      <c r="BQ412" s="72"/>
      <c r="BR412" s="72"/>
      <c r="BS412" s="72"/>
      <c r="BT412" s="72"/>
      <c r="CD412" s="72"/>
    </row>
    <row r="413" spans="1:84" x14ac:dyDescent="0.25">
      <c r="A413" s="30">
        <v>19</v>
      </c>
      <c r="B413" s="75">
        <v>0.54097222222222219</v>
      </c>
      <c r="E413" s="64" t="s">
        <v>2368</v>
      </c>
      <c r="F413" s="98">
        <v>43291</v>
      </c>
      <c r="G413" s="72" t="s">
        <v>357</v>
      </c>
      <c r="H413" s="72" t="s">
        <v>337</v>
      </c>
      <c r="I413" s="72" t="s">
        <v>2580</v>
      </c>
      <c r="J413" s="72" t="s">
        <v>248</v>
      </c>
      <c r="K413" s="72"/>
      <c r="L413" s="72"/>
      <c r="M413" s="72"/>
      <c r="N413" s="72"/>
      <c r="O413" s="72"/>
      <c r="P413" t="s">
        <v>2840</v>
      </c>
      <c r="Q413" s="63" t="s">
        <v>2841</v>
      </c>
      <c r="R413" s="63" t="s">
        <v>2842</v>
      </c>
      <c r="S413" s="63" t="s">
        <v>522</v>
      </c>
      <c r="T413">
        <v>9972771540</v>
      </c>
      <c r="U413" s="42" t="s">
        <v>2843</v>
      </c>
      <c r="V413" s="70" t="s">
        <v>221</v>
      </c>
      <c r="W413" s="70" t="s">
        <v>221</v>
      </c>
      <c r="X413" s="70" t="s">
        <v>221</v>
      </c>
      <c r="Y413" s="70" t="s">
        <v>221</v>
      </c>
      <c r="Z413" s="70" t="s">
        <v>221</v>
      </c>
      <c r="AA413" s="70" t="s">
        <v>2844</v>
      </c>
      <c r="AB413" s="104">
        <v>999233431</v>
      </c>
      <c r="AC413" s="70" t="s">
        <v>1143</v>
      </c>
      <c r="AD413" s="70" t="s">
        <v>2605</v>
      </c>
      <c r="AE413" s="70" t="s">
        <v>650</v>
      </c>
      <c r="AF413" s="70" t="s">
        <v>226</v>
      </c>
      <c r="AG413" s="70" t="s">
        <v>226</v>
      </c>
      <c r="AH413" s="70" t="s">
        <v>226</v>
      </c>
      <c r="AI413">
        <v>19</v>
      </c>
      <c r="AJ413" s="70" t="s">
        <v>227</v>
      </c>
      <c r="AK413">
        <v>1</v>
      </c>
      <c r="AL413">
        <v>19</v>
      </c>
      <c r="AM413">
        <v>0</v>
      </c>
      <c r="AN413" s="64" t="s">
        <v>228</v>
      </c>
      <c r="AO413" s="64" t="s">
        <v>228</v>
      </c>
      <c r="AP413" s="64" t="s">
        <v>229</v>
      </c>
      <c r="AQ413" s="64" t="s">
        <v>229</v>
      </c>
      <c r="AS413" s="64" t="s">
        <v>2845</v>
      </c>
      <c r="BA413" s="75">
        <v>0.56597222222222221</v>
      </c>
      <c r="BB413" t="s">
        <v>2310</v>
      </c>
      <c r="BC413" s="75">
        <v>0.5708333333333333</v>
      </c>
      <c r="BD413" s="75">
        <v>0.57777777777777783</v>
      </c>
      <c r="BF413" s="72">
        <v>3</v>
      </c>
      <c r="BG413" s="72">
        <v>3</v>
      </c>
      <c r="BH413" s="72">
        <v>3</v>
      </c>
      <c r="BI413" s="72">
        <v>3</v>
      </c>
      <c r="BJ413" s="72">
        <v>3</v>
      </c>
      <c r="BK413" s="72">
        <v>3</v>
      </c>
      <c r="BL413" s="72">
        <v>3</v>
      </c>
      <c r="BM413" s="72">
        <v>3</v>
      </c>
      <c r="BN413" s="72">
        <v>3</v>
      </c>
      <c r="BO413" s="72">
        <v>3</v>
      </c>
      <c r="BP413" s="72">
        <v>3</v>
      </c>
      <c r="BQ413" s="72">
        <v>3</v>
      </c>
      <c r="BR413" s="72">
        <v>3</v>
      </c>
      <c r="BS413" s="72">
        <v>3</v>
      </c>
      <c r="BT413" s="72">
        <v>3</v>
      </c>
      <c r="BV413" t="s">
        <v>2310</v>
      </c>
      <c r="BW413" s="75">
        <v>0.57777777777777783</v>
      </c>
      <c r="BX413" s="75">
        <v>0.58611111111111114</v>
      </c>
      <c r="BZ413">
        <v>2</v>
      </c>
      <c r="CA413">
        <v>2</v>
      </c>
      <c r="CB413">
        <v>2</v>
      </c>
      <c r="CC413">
        <v>2</v>
      </c>
      <c r="CD413" t="s">
        <v>260</v>
      </c>
      <c r="CE413" t="s">
        <v>2310</v>
      </c>
      <c r="CF413">
        <v>15</v>
      </c>
    </row>
    <row r="414" spans="1:84" x14ac:dyDescent="0.25">
      <c r="A414" s="30">
        <v>20</v>
      </c>
      <c r="B414" s="75">
        <v>0.54513888888888895</v>
      </c>
      <c r="E414" s="64" t="s">
        <v>2368</v>
      </c>
      <c r="F414" s="98">
        <v>43291</v>
      </c>
      <c r="G414" s="72" t="s">
        <v>357</v>
      </c>
      <c r="H414" s="72" t="s">
        <v>337</v>
      </c>
      <c r="I414" s="72" t="s">
        <v>2580</v>
      </c>
      <c r="J414" s="72" t="s">
        <v>248</v>
      </c>
      <c r="K414" s="72"/>
      <c r="L414" s="72"/>
      <c r="M414" s="72"/>
      <c r="N414" s="72"/>
      <c r="O414" s="72"/>
      <c r="P414" t="s">
        <v>2846</v>
      </c>
      <c r="Q414" s="63" t="s">
        <v>2847</v>
      </c>
      <c r="R414" s="63" t="s">
        <v>2848</v>
      </c>
      <c r="T414">
        <v>9192587831</v>
      </c>
      <c r="U414" s="84" t="s">
        <v>2849</v>
      </c>
      <c r="V414" s="70" t="s">
        <v>221</v>
      </c>
      <c r="W414" s="70" t="s">
        <v>221</v>
      </c>
      <c r="X414" s="70" t="s">
        <v>221</v>
      </c>
      <c r="Y414" s="70" t="s">
        <v>221</v>
      </c>
      <c r="Z414" s="70" t="s">
        <v>221</v>
      </c>
      <c r="AA414" s="70" t="s">
        <v>2850</v>
      </c>
      <c r="AB414">
        <v>9478300095</v>
      </c>
      <c r="AC414" s="70" t="s">
        <v>1143</v>
      </c>
      <c r="AD414" t="s">
        <v>241</v>
      </c>
      <c r="AE414" s="70" t="s">
        <v>424</v>
      </c>
      <c r="AF414" s="70" t="s">
        <v>226</v>
      </c>
      <c r="AG414" s="70" t="s">
        <v>226</v>
      </c>
      <c r="AH414" s="70" t="s">
        <v>221</v>
      </c>
      <c r="AI414">
        <v>12</v>
      </c>
      <c r="AJ414" s="70" t="s">
        <v>227</v>
      </c>
      <c r="AK414">
        <v>1</v>
      </c>
      <c r="AL414">
        <v>12</v>
      </c>
      <c r="AM414">
        <v>0</v>
      </c>
      <c r="AN414" s="64" t="s">
        <v>432</v>
      </c>
      <c r="AO414" s="64" t="s">
        <v>433</v>
      </c>
      <c r="AP414" s="64" t="s">
        <v>2697</v>
      </c>
      <c r="AQ414" s="64" t="s">
        <v>435</v>
      </c>
      <c r="AR414" s="64" t="s">
        <v>2492</v>
      </c>
      <c r="BA414" s="75">
        <v>0.57847222222222217</v>
      </c>
      <c r="BB414" t="s">
        <v>659</v>
      </c>
      <c r="BC414" s="75">
        <v>0.52083333333333337</v>
      </c>
      <c r="BD414" s="75">
        <v>0.52777777777777779</v>
      </c>
      <c r="BF414" s="72">
        <v>2</v>
      </c>
      <c r="BG414" s="72">
        <v>2</v>
      </c>
      <c r="BH414" s="72">
        <v>2</v>
      </c>
      <c r="BI414" s="72">
        <v>2</v>
      </c>
      <c r="BJ414" s="72">
        <v>2</v>
      </c>
      <c r="BK414" s="72">
        <v>2</v>
      </c>
      <c r="BL414" s="72">
        <v>2</v>
      </c>
      <c r="BM414" s="72">
        <v>2</v>
      </c>
      <c r="BN414" s="72">
        <v>2</v>
      </c>
      <c r="BO414" s="72">
        <v>2</v>
      </c>
      <c r="BP414" s="72">
        <v>2</v>
      </c>
      <c r="BQ414" s="72">
        <v>2</v>
      </c>
      <c r="BR414" s="72">
        <v>2</v>
      </c>
      <c r="BS414" s="72">
        <v>2</v>
      </c>
      <c r="BT414" s="72">
        <v>2</v>
      </c>
      <c r="BV414" t="s">
        <v>2310</v>
      </c>
      <c r="BW414" s="75">
        <v>0.59722222222222221</v>
      </c>
      <c r="BX414" s="75">
        <v>0.60416666666666663</v>
      </c>
      <c r="BZ414">
        <v>2</v>
      </c>
      <c r="CA414">
        <v>2</v>
      </c>
      <c r="CB414">
        <v>2</v>
      </c>
      <c r="CC414">
        <v>2</v>
      </c>
      <c r="CD414" t="s">
        <v>260</v>
      </c>
      <c r="CE414" t="s">
        <v>2310</v>
      </c>
      <c r="CF414">
        <v>15</v>
      </c>
    </row>
    <row r="415" spans="1:84" x14ac:dyDescent="0.25">
      <c r="A415" s="30">
        <v>21</v>
      </c>
      <c r="B415" s="75">
        <v>0.57291666666666663</v>
      </c>
      <c r="E415" s="64" t="s">
        <v>2368</v>
      </c>
      <c r="F415" s="98">
        <v>43291</v>
      </c>
      <c r="G415" s="72" t="s">
        <v>245</v>
      </c>
      <c r="H415" s="72" t="s">
        <v>337</v>
      </c>
      <c r="I415" s="72" t="s">
        <v>2720</v>
      </c>
      <c r="J415" s="72" t="s">
        <v>248</v>
      </c>
      <c r="K415" s="72" t="s">
        <v>249</v>
      </c>
      <c r="L415" s="72" t="s">
        <v>250</v>
      </c>
      <c r="M415" s="72"/>
      <c r="N415" s="72"/>
      <c r="O415" s="72"/>
      <c r="P415" t="s">
        <v>2851</v>
      </c>
      <c r="Q415" s="63" t="s">
        <v>2852</v>
      </c>
      <c r="R415" s="63" t="s">
        <v>2853</v>
      </c>
      <c r="S415" s="63" t="s">
        <v>2854</v>
      </c>
      <c r="T415">
        <v>9105257742</v>
      </c>
      <c r="U415" s="42" t="s">
        <v>2855</v>
      </c>
      <c r="V415" s="70" t="s">
        <v>221</v>
      </c>
      <c r="W415" s="70" t="s">
        <v>221</v>
      </c>
      <c r="X415" s="70" t="s">
        <v>221</v>
      </c>
      <c r="Y415" s="70" t="s">
        <v>221</v>
      </c>
      <c r="Z415" s="70" t="s">
        <v>221</v>
      </c>
      <c r="AA415" s="70" t="s">
        <v>2856</v>
      </c>
      <c r="AB415" s="104">
        <v>9105257742</v>
      </c>
      <c r="AC415" s="70" t="s">
        <v>1143</v>
      </c>
      <c r="AD415" t="s">
        <v>241</v>
      </c>
      <c r="AE415" s="70" t="s">
        <v>1385</v>
      </c>
      <c r="AF415" s="70" t="s">
        <v>221</v>
      </c>
      <c r="AG415" s="70" t="s">
        <v>226</v>
      </c>
      <c r="AH415" s="70" t="s">
        <v>221</v>
      </c>
      <c r="AI415">
        <v>12</v>
      </c>
      <c r="AJ415" s="70" t="s">
        <v>227</v>
      </c>
      <c r="AK415">
        <v>1</v>
      </c>
      <c r="AL415">
        <v>12</v>
      </c>
      <c r="AM415">
        <v>0</v>
      </c>
      <c r="AN415" s="64" t="s">
        <v>228</v>
      </c>
      <c r="AO415" s="64" t="s">
        <v>228</v>
      </c>
      <c r="AP415" s="64" t="s">
        <v>229</v>
      </c>
      <c r="AQ415" s="64" t="s">
        <v>229</v>
      </c>
      <c r="AS415" s="64" t="s">
        <v>483</v>
      </c>
      <c r="AT415">
        <v>250959</v>
      </c>
      <c r="BA415" s="75">
        <v>0.59027777777777779</v>
      </c>
      <c r="BB415" t="s">
        <v>492</v>
      </c>
      <c r="BC415" s="75">
        <v>0.72916666666666663</v>
      </c>
      <c r="BD415" s="75">
        <v>0.78472222222222221</v>
      </c>
      <c r="BF415" s="72">
        <v>2</v>
      </c>
      <c r="BG415" s="72">
        <v>2</v>
      </c>
      <c r="BH415" s="72">
        <v>2</v>
      </c>
      <c r="BI415" s="72">
        <v>2</v>
      </c>
      <c r="BJ415" s="72">
        <v>2</v>
      </c>
      <c r="BK415" s="72">
        <v>2</v>
      </c>
      <c r="BL415" s="72">
        <v>2</v>
      </c>
      <c r="BM415" s="72">
        <v>2</v>
      </c>
      <c r="BN415" s="72">
        <v>2</v>
      </c>
      <c r="BO415" s="72">
        <v>2</v>
      </c>
      <c r="BP415" s="72">
        <v>2</v>
      </c>
      <c r="BQ415" s="72">
        <v>2</v>
      </c>
      <c r="BR415" s="72">
        <v>2</v>
      </c>
      <c r="BS415" s="72">
        <v>2</v>
      </c>
      <c r="BT415" s="72">
        <v>2</v>
      </c>
      <c r="BV415" t="s">
        <v>492</v>
      </c>
      <c r="BW415" s="75">
        <v>0.80763888888888891</v>
      </c>
      <c r="BX415" s="75">
        <v>0.80972222222222223</v>
      </c>
      <c r="BZ415">
        <v>2</v>
      </c>
      <c r="CA415">
        <v>2</v>
      </c>
      <c r="CB415">
        <v>2</v>
      </c>
      <c r="CC415">
        <v>2</v>
      </c>
      <c r="CD415" t="s">
        <v>260</v>
      </c>
      <c r="CE415" t="s">
        <v>492</v>
      </c>
      <c r="CF415">
        <v>15</v>
      </c>
    </row>
    <row r="416" spans="1:84" x14ac:dyDescent="0.25">
      <c r="A416" s="30">
        <v>22</v>
      </c>
      <c r="B416" s="75">
        <v>0.58124999999999993</v>
      </c>
      <c r="E416" s="64" t="s">
        <v>2368</v>
      </c>
      <c r="F416" s="98">
        <v>43291</v>
      </c>
      <c r="G416" s="72" t="s">
        <v>1202</v>
      </c>
      <c r="H416" s="72"/>
      <c r="I416" s="72" t="s">
        <v>832</v>
      </c>
      <c r="J416" s="72"/>
      <c r="K416" s="72"/>
      <c r="L416" s="72"/>
      <c r="M416" s="72"/>
      <c r="N416" s="72"/>
      <c r="O416" s="72"/>
      <c r="P416" t="s">
        <v>832</v>
      </c>
      <c r="Q416" s="63" t="s">
        <v>2857</v>
      </c>
      <c r="R416" s="63" t="s">
        <v>2626</v>
      </c>
      <c r="S416" s="63" t="s">
        <v>2858</v>
      </c>
      <c r="T416">
        <v>9354047601</v>
      </c>
      <c r="U416" s="84" t="s">
        <v>2859</v>
      </c>
      <c r="V416" s="70" t="s">
        <v>221</v>
      </c>
      <c r="W416" s="70" t="s">
        <v>221</v>
      </c>
      <c r="X416" s="70" t="s">
        <v>221</v>
      </c>
      <c r="Y416" s="70" t="s">
        <v>221</v>
      </c>
      <c r="Z416" s="70" t="s">
        <v>221</v>
      </c>
      <c r="AC416" s="70" t="s">
        <v>1303</v>
      </c>
      <c r="AD416" s="70" t="s">
        <v>224</v>
      </c>
      <c r="AN416" s="64" t="s">
        <v>228</v>
      </c>
      <c r="AO416" s="64" t="s">
        <v>228</v>
      </c>
      <c r="AP416" s="64" t="s">
        <v>598</v>
      </c>
      <c r="AQ416" s="64" t="s">
        <v>282</v>
      </c>
      <c r="BF416" s="72"/>
      <c r="BG416" s="72"/>
      <c r="BH416" s="72"/>
      <c r="BI416" s="72"/>
      <c r="BJ416" s="72"/>
      <c r="BK416" s="72"/>
      <c r="BL416" s="72"/>
      <c r="BM416" s="72"/>
      <c r="BN416" s="72"/>
      <c r="BO416" s="72"/>
      <c r="BP416" s="72"/>
      <c r="BQ416" s="72"/>
      <c r="BR416" s="72"/>
      <c r="BS416" s="72"/>
      <c r="BT416" s="72"/>
    </row>
    <row r="417" spans="1:84" x14ac:dyDescent="0.25">
      <c r="A417" s="30">
        <v>23</v>
      </c>
      <c r="B417" s="75">
        <v>0.58402777777777781</v>
      </c>
      <c r="E417" s="64" t="s">
        <v>2368</v>
      </c>
      <c r="F417" s="98">
        <v>43291</v>
      </c>
      <c r="G417" s="72" t="s">
        <v>1202</v>
      </c>
      <c r="H417" s="72"/>
      <c r="I417" s="72" t="s">
        <v>832</v>
      </c>
      <c r="J417" s="72"/>
      <c r="K417" s="72"/>
      <c r="L417" s="72"/>
      <c r="M417" s="72"/>
      <c r="N417" s="72"/>
      <c r="O417" s="72"/>
      <c r="P417" t="s">
        <v>832</v>
      </c>
      <c r="Q417" s="63" t="s">
        <v>962</v>
      </c>
      <c r="R417" s="63" t="s">
        <v>770</v>
      </c>
      <c r="S417" s="63" t="s">
        <v>2860</v>
      </c>
      <c r="T417">
        <v>9261528778</v>
      </c>
      <c r="U417" s="63" t="s">
        <v>2718</v>
      </c>
      <c r="V417" s="70" t="s">
        <v>221</v>
      </c>
      <c r="W417" s="70" t="s">
        <v>221</v>
      </c>
      <c r="X417" s="70" t="s">
        <v>221</v>
      </c>
      <c r="Y417" s="70" t="s">
        <v>221</v>
      </c>
      <c r="Z417" s="70" t="s">
        <v>221</v>
      </c>
      <c r="AA417" s="70" t="s">
        <v>2861</v>
      </c>
      <c r="AB417" s="104">
        <v>9261528778</v>
      </c>
      <c r="AC417" s="70" t="s">
        <v>1303</v>
      </c>
      <c r="AD417" s="70" t="s">
        <v>333</v>
      </c>
      <c r="AN417" s="64" t="s">
        <v>228</v>
      </c>
      <c r="AO417" s="64" t="s">
        <v>228</v>
      </c>
      <c r="AP417" s="64" t="s">
        <v>598</v>
      </c>
      <c r="AQ417" s="64" t="s">
        <v>282</v>
      </c>
      <c r="BF417" s="72"/>
      <c r="BG417" s="72"/>
      <c r="BH417" s="72"/>
      <c r="BI417" s="72"/>
      <c r="BJ417" s="72"/>
      <c r="BK417" s="72"/>
      <c r="BL417" s="72"/>
      <c r="BM417" s="72"/>
      <c r="BN417" s="72"/>
      <c r="BO417" s="72"/>
      <c r="BP417" s="72"/>
      <c r="BQ417" s="72"/>
      <c r="BR417" s="72"/>
      <c r="BS417" s="72"/>
      <c r="BT417" s="72"/>
    </row>
    <row r="418" spans="1:84" x14ac:dyDescent="0.25">
      <c r="A418" s="30">
        <v>24</v>
      </c>
      <c r="B418" s="75">
        <v>0.58819444444444446</v>
      </c>
      <c r="E418" s="64" t="s">
        <v>2368</v>
      </c>
      <c r="F418" s="98">
        <v>43291</v>
      </c>
      <c r="G418" s="72" t="s">
        <v>245</v>
      </c>
      <c r="H418" s="72" t="s">
        <v>337</v>
      </c>
      <c r="I418" s="72" t="s">
        <v>338</v>
      </c>
      <c r="J418" s="72" t="s">
        <v>306</v>
      </c>
      <c r="K418" s="72"/>
      <c r="L418" s="72"/>
      <c r="M418" s="72"/>
      <c r="N418" s="72"/>
      <c r="O418" s="72"/>
      <c r="P418" t="s">
        <v>2819</v>
      </c>
      <c r="Q418" s="63" t="s">
        <v>2862</v>
      </c>
      <c r="R418" s="63" t="s">
        <v>2863</v>
      </c>
      <c r="S418" s="63" t="s">
        <v>2864</v>
      </c>
      <c r="T418">
        <v>9097972304</v>
      </c>
      <c r="U418" s="42" t="s">
        <v>2865</v>
      </c>
      <c r="V418" s="70" t="s">
        <v>221</v>
      </c>
      <c r="W418" s="70" t="s">
        <v>221</v>
      </c>
      <c r="X418" s="70" t="s">
        <v>221</v>
      </c>
      <c r="Y418" s="70" t="s">
        <v>221</v>
      </c>
      <c r="Z418" s="70" t="s">
        <v>221</v>
      </c>
      <c r="AA418" s="70" t="s">
        <v>2866</v>
      </c>
      <c r="AB418">
        <v>9391570225</v>
      </c>
      <c r="AC418" s="70" t="s">
        <v>1143</v>
      </c>
      <c r="AD418" s="70" t="s">
        <v>224</v>
      </c>
      <c r="AN418" s="64" t="s">
        <v>2867</v>
      </c>
      <c r="AO418" s="64" t="s">
        <v>228</v>
      </c>
      <c r="AP418" s="64" t="s">
        <v>229</v>
      </c>
      <c r="AQ418" s="64" t="s">
        <v>229</v>
      </c>
      <c r="AS418" s="64" t="s">
        <v>2868</v>
      </c>
      <c r="AT418">
        <v>210488</v>
      </c>
      <c r="BF418" s="72"/>
      <c r="BG418" s="72"/>
      <c r="BH418" s="72"/>
      <c r="BI418" s="72"/>
      <c r="BJ418" s="72"/>
      <c r="BK418" s="72"/>
      <c r="BL418" s="72"/>
      <c r="BM418" s="72"/>
      <c r="BN418" s="72"/>
      <c r="BO418" s="72"/>
      <c r="BP418" s="72"/>
      <c r="BQ418" s="72"/>
      <c r="BR418" s="72"/>
      <c r="BS418" s="72"/>
      <c r="BT418" s="72"/>
      <c r="CA418" s="72"/>
      <c r="CB418" s="72"/>
      <c r="CC418" s="72"/>
      <c r="CD418" s="72"/>
    </row>
    <row r="419" spans="1:84" x14ac:dyDescent="0.25">
      <c r="A419" s="30">
        <v>25</v>
      </c>
      <c r="B419" s="75">
        <v>0.59305555555555556</v>
      </c>
      <c r="E419" s="64" t="s">
        <v>2368</v>
      </c>
      <c r="F419" s="98">
        <v>43291</v>
      </c>
      <c r="G419" s="72" t="s">
        <v>1202</v>
      </c>
      <c r="H419" s="72" t="s">
        <v>233</v>
      </c>
      <c r="I419" s="72" t="s">
        <v>1203</v>
      </c>
      <c r="J419" s="72"/>
      <c r="K419" s="72"/>
      <c r="L419" s="72"/>
      <c r="M419" s="72"/>
      <c r="N419" s="72"/>
      <c r="O419" s="72"/>
      <c r="P419" t="s">
        <v>2869</v>
      </c>
      <c r="Q419" s="63" t="s">
        <v>2870</v>
      </c>
      <c r="R419" s="63" t="s">
        <v>2871</v>
      </c>
      <c r="S419" s="63" t="s">
        <v>1709</v>
      </c>
      <c r="T419">
        <v>9052257629</v>
      </c>
      <c r="U419" s="42" t="s">
        <v>2872</v>
      </c>
      <c r="V419" s="70" t="s">
        <v>221</v>
      </c>
      <c r="W419" s="70" t="s">
        <v>221</v>
      </c>
      <c r="X419" s="70" t="s">
        <v>221</v>
      </c>
      <c r="Y419" s="70" t="s">
        <v>221</v>
      </c>
      <c r="Z419" s="70" t="s">
        <v>221</v>
      </c>
      <c r="AA419" s="70" t="s">
        <v>2873</v>
      </c>
      <c r="AB419" s="104">
        <v>9159175076</v>
      </c>
      <c r="AC419" s="70" t="s">
        <v>1143</v>
      </c>
      <c r="AD419" s="70" t="s">
        <v>224</v>
      </c>
      <c r="AE419" s="70" t="s">
        <v>2874</v>
      </c>
      <c r="AF419" s="70" t="s">
        <v>226</v>
      </c>
      <c r="AG419" s="70" t="s">
        <v>226</v>
      </c>
      <c r="AH419" s="70" t="s">
        <v>221</v>
      </c>
      <c r="AI419">
        <f>13+3</f>
        <v>16</v>
      </c>
      <c r="AJ419" s="70" t="s">
        <v>227</v>
      </c>
      <c r="AK419">
        <v>1</v>
      </c>
      <c r="AL419">
        <v>3</v>
      </c>
      <c r="AM419">
        <v>13</v>
      </c>
      <c r="AN419" s="64" t="s">
        <v>2867</v>
      </c>
      <c r="AO419" s="64" t="s">
        <v>228</v>
      </c>
      <c r="AP419" s="64" t="s">
        <v>229</v>
      </c>
      <c r="AQ419" s="64" t="s">
        <v>229</v>
      </c>
      <c r="AS419" s="64" t="s">
        <v>2875</v>
      </c>
      <c r="BA419" s="75">
        <v>0.63194444444444442</v>
      </c>
      <c r="BB419" t="s">
        <v>448</v>
      </c>
      <c r="BC419" s="75">
        <v>0.75</v>
      </c>
      <c r="BD419" s="75">
        <v>0.76458333333333339</v>
      </c>
      <c r="BF419" s="72">
        <v>2</v>
      </c>
      <c r="BG419" s="72">
        <v>2</v>
      </c>
      <c r="BH419" s="72">
        <v>2</v>
      </c>
      <c r="BI419" s="72">
        <v>2</v>
      </c>
      <c r="BJ419" s="72">
        <v>2</v>
      </c>
      <c r="BK419" s="72">
        <v>2</v>
      </c>
      <c r="BL419" s="72">
        <v>2</v>
      </c>
      <c r="BM419" s="72">
        <v>2</v>
      </c>
      <c r="BN419" s="72">
        <v>2</v>
      </c>
      <c r="BO419" s="72">
        <v>2</v>
      </c>
      <c r="BP419" s="72">
        <v>2</v>
      </c>
      <c r="BQ419" s="72">
        <v>2</v>
      </c>
      <c r="BR419" s="72">
        <v>2</v>
      </c>
      <c r="BS419" s="72">
        <v>2</v>
      </c>
      <c r="BT419" s="72">
        <v>2</v>
      </c>
    </row>
    <row r="420" spans="1:84" x14ac:dyDescent="0.25">
      <c r="A420" s="30">
        <v>26</v>
      </c>
      <c r="B420" s="75">
        <v>0.59722222222222221</v>
      </c>
      <c r="E420" s="64" t="s">
        <v>2368</v>
      </c>
      <c r="F420" s="98">
        <v>43291</v>
      </c>
      <c r="G420" s="72" t="s">
        <v>2876</v>
      </c>
      <c r="H420" s="72" t="s">
        <v>337</v>
      </c>
      <c r="I420" s="72" t="s">
        <v>2580</v>
      </c>
      <c r="J420" s="72" t="s">
        <v>306</v>
      </c>
      <c r="K420" s="72"/>
      <c r="L420" s="72"/>
      <c r="M420" s="72"/>
      <c r="N420" s="72"/>
      <c r="O420" s="72"/>
      <c r="P420" t="s">
        <v>2877</v>
      </c>
      <c r="Q420" s="63" t="s">
        <v>515</v>
      </c>
      <c r="R420" s="63" t="s">
        <v>2878</v>
      </c>
      <c r="S420" s="63" t="s">
        <v>1165</v>
      </c>
      <c r="T420">
        <v>9272583089</v>
      </c>
      <c r="U420" s="42" t="s">
        <v>2879</v>
      </c>
      <c r="V420" s="70" t="s">
        <v>221</v>
      </c>
      <c r="W420" s="70" t="s">
        <v>221</v>
      </c>
      <c r="X420" s="70" t="s">
        <v>221</v>
      </c>
      <c r="Y420" s="70" t="s">
        <v>221</v>
      </c>
      <c r="Z420" s="70" t="s">
        <v>221</v>
      </c>
      <c r="AA420" s="70" t="s">
        <v>2880</v>
      </c>
      <c r="AB420">
        <v>9274038902</v>
      </c>
      <c r="AC420" s="70" t="s">
        <v>1143</v>
      </c>
      <c r="AD420" s="70" t="s">
        <v>2664</v>
      </c>
      <c r="AE420" s="70" t="s">
        <v>781</v>
      </c>
      <c r="AF420" s="70" t="s">
        <v>226</v>
      </c>
      <c r="AG420" s="70" t="s">
        <v>226</v>
      </c>
      <c r="AH420" s="70" t="s">
        <v>221</v>
      </c>
      <c r="AI420">
        <f>1+3+3+6+2+53</f>
        <v>68</v>
      </c>
      <c r="AJ420" s="70" t="s">
        <v>227</v>
      </c>
      <c r="AK420">
        <v>1</v>
      </c>
      <c r="AL420">
        <f>1+3+3+6</f>
        <v>13</v>
      </c>
      <c r="AM420">
        <v>2</v>
      </c>
      <c r="AN420" s="64" t="s">
        <v>2867</v>
      </c>
      <c r="AO420" s="64" t="s">
        <v>228</v>
      </c>
      <c r="AP420" s="64" t="s">
        <v>229</v>
      </c>
      <c r="AQ420" s="64" t="s">
        <v>229</v>
      </c>
      <c r="AS420" s="64" t="s">
        <v>2875</v>
      </c>
      <c r="BA420" s="75">
        <v>0.63958333333333328</v>
      </c>
      <c r="BB420" t="s">
        <v>448</v>
      </c>
      <c r="BC420" s="75">
        <v>0.67083333333333339</v>
      </c>
      <c r="BD420" s="75">
        <v>0.69791666666666663</v>
      </c>
      <c r="BF420" s="72">
        <v>2</v>
      </c>
      <c r="BG420" s="72">
        <v>2</v>
      </c>
      <c r="BH420" s="72">
        <v>2</v>
      </c>
      <c r="BI420" s="72">
        <v>2</v>
      </c>
      <c r="BJ420" s="72">
        <v>2</v>
      </c>
      <c r="BK420" s="72">
        <v>2</v>
      </c>
      <c r="BL420" s="72">
        <v>2</v>
      </c>
      <c r="BM420" s="72">
        <v>2</v>
      </c>
      <c r="BN420" s="72">
        <v>2</v>
      </c>
      <c r="BO420" s="72">
        <v>2</v>
      </c>
      <c r="BP420" s="72">
        <v>2</v>
      </c>
      <c r="BQ420" s="72">
        <v>2</v>
      </c>
      <c r="BR420" s="72">
        <v>2</v>
      </c>
      <c r="BS420" s="72">
        <v>2</v>
      </c>
      <c r="BT420" s="72">
        <v>2</v>
      </c>
      <c r="BV420" t="s">
        <v>448</v>
      </c>
      <c r="BW420" s="75">
        <v>0.69791666666666663</v>
      </c>
      <c r="BX420" s="75">
        <v>0.70416666666666661</v>
      </c>
      <c r="BZ420">
        <v>2</v>
      </c>
      <c r="CA420">
        <v>2</v>
      </c>
      <c r="CB420">
        <v>2</v>
      </c>
      <c r="CC420">
        <v>2</v>
      </c>
      <c r="CD420" t="s">
        <v>260</v>
      </c>
      <c r="CE420" t="s">
        <v>448</v>
      </c>
      <c r="CF420">
        <v>15</v>
      </c>
    </row>
    <row r="421" spans="1:84" x14ac:dyDescent="0.25">
      <c r="A421" s="30">
        <v>27</v>
      </c>
      <c r="B421" s="75">
        <v>0.59652777777777777</v>
      </c>
      <c r="E421" s="64" t="s">
        <v>2368</v>
      </c>
      <c r="F421" s="98">
        <v>43291</v>
      </c>
      <c r="G421" s="72" t="s">
        <v>357</v>
      </c>
      <c r="H421" s="72" t="s">
        <v>337</v>
      </c>
      <c r="I421" s="72" t="s">
        <v>2580</v>
      </c>
      <c r="J421" s="72" t="s">
        <v>248</v>
      </c>
      <c r="K421" s="72"/>
      <c r="L421" s="72"/>
      <c r="M421" s="72"/>
      <c r="N421" s="72"/>
      <c r="O421" s="72"/>
      <c r="P421" t="s">
        <v>2881</v>
      </c>
      <c r="Q421" s="63" t="s">
        <v>869</v>
      </c>
      <c r="R421" s="63" t="s">
        <v>2882</v>
      </c>
      <c r="S421" s="63" t="s">
        <v>2883</v>
      </c>
      <c r="T421">
        <v>9667795640</v>
      </c>
      <c r="U421" s="84" t="s">
        <v>2884</v>
      </c>
      <c r="V421" s="70" t="s">
        <v>221</v>
      </c>
      <c r="W421" s="70" t="s">
        <v>221</v>
      </c>
      <c r="X421" s="70" t="s">
        <v>221</v>
      </c>
      <c r="Y421" s="70" t="s">
        <v>221</v>
      </c>
      <c r="Z421" s="70" t="s">
        <v>221</v>
      </c>
      <c r="AA421" s="70" t="s">
        <v>2885</v>
      </c>
      <c r="AB421" s="104">
        <v>9661903553</v>
      </c>
      <c r="AC421" s="70" t="s">
        <v>1143</v>
      </c>
      <c r="AD421" s="70" t="s">
        <v>224</v>
      </c>
      <c r="AE421" s="70" t="s">
        <v>2886</v>
      </c>
      <c r="AF421" s="70" t="s">
        <v>226</v>
      </c>
      <c r="AG421" s="70" t="s">
        <v>226</v>
      </c>
      <c r="AH421" s="70" t="s">
        <v>226</v>
      </c>
      <c r="AI421">
        <f>23+67+20</f>
        <v>110</v>
      </c>
      <c r="AJ421" s="70" t="s">
        <v>227</v>
      </c>
      <c r="AK421">
        <v>1</v>
      </c>
      <c r="AL421">
        <v>23</v>
      </c>
      <c r="AM421">
        <v>67</v>
      </c>
      <c r="AN421" s="64" t="s">
        <v>2867</v>
      </c>
      <c r="AO421" s="64" t="s">
        <v>228</v>
      </c>
      <c r="AP421" s="64" t="s">
        <v>229</v>
      </c>
      <c r="AQ421" s="64" t="s">
        <v>229</v>
      </c>
      <c r="AS421" s="64" t="s">
        <v>2136</v>
      </c>
      <c r="BA421" s="75">
        <v>0.59652777777777777</v>
      </c>
      <c r="BB421" t="s">
        <v>2310</v>
      </c>
      <c r="BC421" s="75">
        <v>0.625</v>
      </c>
      <c r="BD421" s="75">
        <v>0.64583333333333337</v>
      </c>
      <c r="BF421" s="72">
        <v>3</v>
      </c>
      <c r="BG421" s="72">
        <v>3</v>
      </c>
      <c r="BH421" s="72">
        <v>3</v>
      </c>
      <c r="BI421" s="72">
        <v>3</v>
      </c>
      <c r="BJ421" s="72">
        <v>3</v>
      </c>
      <c r="BK421" s="72">
        <v>3</v>
      </c>
      <c r="BL421" s="72">
        <v>3</v>
      </c>
      <c r="BM421" s="72">
        <v>3</v>
      </c>
      <c r="BN421" s="72">
        <v>3</v>
      </c>
      <c r="BO421" s="72">
        <v>3</v>
      </c>
      <c r="BP421" s="72">
        <v>3</v>
      </c>
      <c r="BQ421" s="72">
        <v>3</v>
      </c>
      <c r="BR421" s="72">
        <v>3</v>
      </c>
      <c r="BS421" s="72">
        <v>3</v>
      </c>
      <c r="BT421" s="72">
        <v>3</v>
      </c>
      <c r="BV421" t="s">
        <v>2310</v>
      </c>
      <c r="BW421" s="75">
        <v>0.64583333333333337</v>
      </c>
      <c r="BX421" s="75">
        <v>0.65277777777777779</v>
      </c>
      <c r="BZ421">
        <v>2</v>
      </c>
      <c r="CA421">
        <v>2</v>
      </c>
      <c r="CB421">
        <v>2</v>
      </c>
      <c r="CC421">
        <v>2</v>
      </c>
      <c r="CD421" t="s">
        <v>260</v>
      </c>
      <c r="CE421" t="s">
        <v>2310</v>
      </c>
      <c r="CF421">
        <v>15</v>
      </c>
    </row>
    <row r="422" spans="1:84" x14ac:dyDescent="0.25">
      <c r="A422" s="30">
        <v>28</v>
      </c>
      <c r="B422" s="75">
        <v>0.57430555555555551</v>
      </c>
      <c r="E422" s="64" t="s">
        <v>2368</v>
      </c>
      <c r="F422" s="98">
        <v>43291</v>
      </c>
      <c r="G422" s="72" t="s">
        <v>357</v>
      </c>
      <c r="H422" s="72" t="s">
        <v>337</v>
      </c>
      <c r="I422" s="72" t="s">
        <v>2580</v>
      </c>
      <c r="J422" s="72" t="s">
        <v>248</v>
      </c>
      <c r="K422" s="72"/>
      <c r="L422" s="72"/>
      <c r="M422" s="72"/>
      <c r="N422" s="72"/>
      <c r="O422" s="72"/>
      <c r="P422" t="s">
        <v>2887</v>
      </c>
      <c r="Q422" s="63" t="s">
        <v>2888</v>
      </c>
      <c r="R422" s="63" t="s">
        <v>991</v>
      </c>
      <c r="S422" s="63" t="s">
        <v>2889</v>
      </c>
      <c r="T422">
        <v>9771245238</v>
      </c>
      <c r="U422" s="42" t="s">
        <v>2890</v>
      </c>
      <c r="V422" s="70" t="s">
        <v>221</v>
      </c>
      <c r="W422" s="70" t="s">
        <v>221</v>
      </c>
      <c r="X422" s="70" t="s">
        <v>221</v>
      </c>
      <c r="Y422" s="70" t="s">
        <v>221</v>
      </c>
      <c r="Z422" s="70" t="s">
        <v>221</v>
      </c>
      <c r="AA422" s="70" t="s">
        <v>2891</v>
      </c>
      <c r="AB422">
        <v>9060364575</v>
      </c>
      <c r="AC422" s="70" t="s">
        <v>1143</v>
      </c>
      <c r="AD422" t="s">
        <v>241</v>
      </c>
      <c r="AE422" s="70" t="s">
        <v>2892</v>
      </c>
      <c r="AF422" s="70" t="s">
        <v>226</v>
      </c>
      <c r="AG422" s="70" t="s">
        <v>226</v>
      </c>
      <c r="AH422" s="70" t="s">
        <v>226</v>
      </c>
      <c r="AI422">
        <f>17+16+35</f>
        <v>68</v>
      </c>
      <c r="AJ422" s="70" t="s">
        <v>227</v>
      </c>
      <c r="AK422">
        <v>1</v>
      </c>
      <c r="AL422">
        <v>17</v>
      </c>
      <c r="AM422">
        <v>16</v>
      </c>
      <c r="AN422" s="64" t="s">
        <v>2867</v>
      </c>
      <c r="AO422" s="64" t="s">
        <v>228</v>
      </c>
      <c r="AP422" s="64" t="s">
        <v>229</v>
      </c>
      <c r="AQ422" s="64" t="s">
        <v>229</v>
      </c>
      <c r="AS422" s="64" t="s">
        <v>2136</v>
      </c>
      <c r="BA422" s="75">
        <v>0.60277777777777775</v>
      </c>
      <c r="BB422" t="s">
        <v>2310</v>
      </c>
      <c r="BC422" s="75">
        <v>0.60416666666666663</v>
      </c>
      <c r="BD422" s="75">
        <v>0.6118055555555556</v>
      </c>
      <c r="BF422" s="72">
        <v>3</v>
      </c>
      <c r="BG422" s="72">
        <v>3</v>
      </c>
      <c r="BH422" s="72">
        <v>3</v>
      </c>
      <c r="BI422" s="72">
        <v>3</v>
      </c>
      <c r="BJ422" s="72">
        <v>3</v>
      </c>
      <c r="BK422" s="72">
        <v>3</v>
      </c>
      <c r="BL422" s="72">
        <v>3</v>
      </c>
      <c r="BM422" s="72">
        <v>3</v>
      </c>
      <c r="BN422" s="72">
        <v>3</v>
      </c>
      <c r="BO422" s="72">
        <v>3</v>
      </c>
      <c r="BP422" s="72">
        <v>3</v>
      </c>
      <c r="BQ422" s="72">
        <v>3</v>
      </c>
      <c r="BR422" s="72">
        <v>3</v>
      </c>
      <c r="BS422" s="72">
        <v>3</v>
      </c>
      <c r="BT422" s="72">
        <v>3</v>
      </c>
      <c r="BV422" t="s">
        <v>2310</v>
      </c>
      <c r="BW422" s="75">
        <v>0.6118055555555556</v>
      </c>
      <c r="BX422" s="75">
        <v>0.62152777777777779</v>
      </c>
      <c r="BZ422">
        <v>2</v>
      </c>
      <c r="CA422">
        <v>2</v>
      </c>
      <c r="CB422">
        <v>2</v>
      </c>
      <c r="CC422">
        <v>2</v>
      </c>
      <c r="CD422" t="s">
        <v>260</v>
      </c>
      <c r="CE422" t="s">
        <v>2310</v>
      </c>
      <c r="CF422">
        <v>15</v>
      </c>
    </row>
    <row r="423" spans="1:84" x14ac:dyDescent="0.25">
      <c r="A423" s="30">
        <v>29</v>
      </c>
      <c r="B423" s="75">
        <v>0.57430555555555551</v>
      </c>
      <c r="E423" s="64" t="s">
        <v>2368</v>
      </c>
      <c r="F423" s="98">
        <v>43291</v>
      </c>
      <c r="G423" s="72" t="s">
        <v>357</v>
      </c>
      <c r="H423" s="72" t="s">
        <v>337</v>
      </c>
      <c r="I423" s="72" t="s">
        <v>2580</v>
      </c>
      <c r="J423" s="72" t="s">
        <v>248</v>
      </c>
      <c r="K423" s="72"/>
      <c r="L423" s="72"/>
      <c r="M423" s="72"/>
      <c r="N423" s="72"/>
      <c r="O423" s="72"/>
      <c r="P423" t="s">
        <v>2893</v>
      </c>
      <c r="Q423" s="63" t="s">
        <v>636</v>
      </c>
      <c r="R423" s="63" t="s">
        <v>2894</v>
      </c>
      <c r="S423" s="63" t="s">
        <v>683</v>
      </c>
      <c r="T423">
        <v>9661903353</v>
      </c>
      <c r="U423" s="84" t="s">
        <v>2895</v>
      </c>
      <c r="V423" s="70" t="s">
        <v>221</v>
      </c>
      <c r="W423" s="70" t="s">
        <v>221</v>
      </c>
      <c r="X423" s="70" t="s">
        <v>221</v>
      </c>
      <c r="Y423" s="70" t="s">
        <v>221</v>
      </c>
      <c r="Z423" s="70" t="s">
        <v>221</v>
      </c>
      <c r="AA423" s="70" t="s">
        <v>2896</v>
      </c>
      <c r="AB423" s="104">
        <v>9667795640</v>
      </c>
      <c r="AC423" s="70" t="s">
        <v>2897</v>
      </c>
      <c r="AD423" s="70" t="s">
        <v>224</v>
      </c>
      <c r="AE423" s="70" t="s">
        <v>2898</v>
      </c>
      <c r="AF423" s="70" t="s">
        <v>226</v>
      </c>
      <c r="AG423" s="70" t="s">
        <v>226</v>
      </c>
      <c r="AH423" s="70" t="s">
        <v>226</v>
      </c>
      <c r="AI423">
        <f>29</f>
        <v>29</v>
      </c>
      <c r="AJ423" s="70" t="s">
        <v>227</v>
      </c>
      <c r="AK423">
        <v>1</v>
      </c>
      <c r="AL423">
        <v>21</v>
      </c>
      <c r="AM423">
        <v>8</v>
      </c>
      <c r="AN423" s="64" t="s">
        <v>2867</v>
      </c>
      <c r="AO423" s="64" t="s">
        <v>228</v>
      </c>
      <c r="AP423" s="64" t="s">
        <v>229</v>
      </c>
      <c r="AQ423" s="64" t="s">
        <v>229</v>
      </c>
      <c r="AS423" s="64" t="s">
        <v>2136</v>
      </c>
      <c r="BA423" s="75">
        <v>0.59652777777777777</v>
      </c>
      <c r="BB423" t="s">
        <v>2310</v>
      </c>
      <c r="BC423" s="75">
        <v>0.625</v>
      </c>
      <c r="BD423" s="75">
        <v>0.64583333333333337</v>
      </c>
      <c r="BF423" s="72">
        <v>3</v>
      </c>
      <c r="BG423" s="72">
        <v>3</v>
      </c>
      <c r="BH423" s="72">
        <v>3</v>
      </c>
      <c r="BI423" s="72">
        <v>3</v>
      </c>
      <c r="BJ423" s="72">
        <v>3</v>
      </c>
      <c r="BK423" s="72">
        <v>3</v>
      </c>
      <c r="BL423" s="72">
        <v>3</v>
      </c>
      <c r="BM423" s="72">
        <v>3</v>
      </c>
      <c r="BN423" s="72">
        <v>3</v>
      </c>
      <c r="BO423" s="72">
        <v>3</v>
      </c>
      <c r="BP423" s="72">
        <v>3</v>
      </c>
      <c r="BQ423" s="72">
        <v>3</v>
      </c>
      <c r="BR423" s="72">
        <v>3</v>
      </c>
      <c r="BS423" s="72">
        <v>3</v>
      </c>
      <c r="BT423" s="72">
        <v>3</v>
      </c>
      <c r="BV423" t="s">
        <v>2310</v>
      </c>
      <c r="BW423" s="75">
        <v>0.64583333333333337</v>
      </c>
      <c r="BX423" s="75">
        <v>0.65277777777777779</v>
      </c>
      <c r="BZ423">
        <v>2</v>
      </c>
      <c r="CA423">
        <v>2</v>
      </c>
      <c r="CB423">
        <v>2</v>
      </c>
      <c r="CC423">
        <v>2</v>
      </c>
      <c r="CD423" t="s">
        <v>260</v>
      </c>
      <c r="CE423" t="s">
        <v>2310</v>
      </c>
      <c r="CF423">
        <v>15</v>
      </c>
    </row>
    <row r="424" spans="1:84" x14ac:dyDescent="0.25">
      <c r="A424" s="30">
        <v>30</v>
      </c>
      <c r="B424" s="75">
        <v>0.60416666666666663</v>
      </c>
      <c r="E424" s="64" t="s">
        <v>2368</v>
      </c>
      <c r="F424" s="98">
        <v>43291</v>
      </c>
      <c r="G424" s="72" t="s">
        <v>357</v>
      </c>
      <c r="H424" s="72" t="s">
        <v>337</v>
      </c>
      <c r="I424" s="72" t="s">
        <v>2580</v>
      </c>
      <c r="J424" s="72" t="s">
        <v>306</v>
      </c>
      <c r="K424" s="72"/>
      <c r="L424" s="72"/>
      <c r="M424" s="72"/>
      <c r="N424" s="72"/>
      <c r="O424" s="72"/>
      <c r="P424" t="s">
        <v>2899</v>
      </c>
      <c r="Q424" s="63" t="s">
        <v>2900</v>
      </c>
      <c r="R424" s="63" t="s">
        <v>2901</v>
      </c>
      <c r="S424" s="63" t="s">
        <v>1921</v>
      </c>
      <c r="T424">
        <v>9493265046</v>
      </c>
      <c r="U424" s="42" t="s">
        <v>2902</v>
      </c>
      <c r="V424" s="70" t="s">
        <v>221</v>
      </c>
      <c r="W424" s="70" t="s">
        <v>221</v>
      </c>
      <c r="X424" s="70" t="s">
        <v>221</v>
      </c>
      <c r="Y424" s="70" t="s">
        <v>221</v>
      </c>
      <c r="Z424" s="70" t="s">
        <v>221</v>
      </c>
      <c r="AC424" s="70" t="s">
        <v>1001</v>
      </c>
      <c r="AD424" s="70" t="s">
        <v>1517</v>
      </c>
      <c r="AE424" s="70" t="s">
        <v>2903</v>
      </c>
      <c r="AF424" s="70" t="s">
        <v>259</v>
      </c>
      <c r="AG424" s="70" t="s">
        <v>259</v>
      </c>
      <c r="AH424" s="70" t="s">
        <v>221</v>
      </c>
      <c r="AI424">
        <f>15+7+16+3+3</f>
        <v>44</v>
      </c>
      <c r="AJ424" s="70" t="s">
        <v>227</v>
      </c>
      <c r="AK424">
        <v>2</v>
      </c>
      <c r="AL424">
        <v>3</v>
      </c>
      <c r="AM424">
        <v>3</v>
      </c>
      <c r="AN424" s="64" t="s">
        <v>2867</v>
      </c>
      <c r="AO424" s="64" t="s">
        <v>228</v>
      </c>
      <c r="AP424" s="64" t="s">
        <v>598</v>
      </c>
      <c r="AQ424" s="64" t="s">
        <v>282</v>
      </c>
      <c r="BA424" s="75">
        <v>0.625</v>
      </c>
      <c r="BB424" t="s">
        <v>492</v>
      </c>
      <c r="BC424" s="75">
        <v>0.72916666666666663</v>
      </c>
      <c r="BD424" s="75">
        <v>0.78472222222222221</v>
      </c>
      <c r="BF424" s="72">
        <v>2</v>
      </c>
      <c r="BG424" s="72">
        <v>2</v>
      </c>
      <c r="BH424" s="72">
        <v>2</v>
      </c>
      <c r="BI424" s="72">
        <v>2</v>
      </c>
      <c r="BJ424" s="72">
        <v>2</v>
      </c>
      <c r="BK424" s="72">
        <v>2</v>
      </c>
      <c r="BL424" s="72">
        <v>2</v>
      </c>
      <c r="BM424" s="72">
        <v>2</v>
      </c>
      <c r="BN424" s="72">
        <v>2</v>
      </c>
      <c r="BO424" s="72">
        <v>2</v>
      </c>
      <c r="BP424" s="72">
        <v>2</v>
      </c>
      <c r="BQ424" s="72">
        <v>2</v>
      </c>
      <c r="BR424" s="72">
        <v>2</v>
      </c>
      <c r="BS424" s="72">
        <v>2</v>
      </c>
      <c r="BT424" s="72">
        <v>2</v>
      </c>
      <c r="BV424" t="s">
        <v>492</v>
      </c>
      <c r="BW424" s="75">
        <v>0.8125</v>
      </c>
      <c r="BX424" s="75">
        <v>0.81597222222222221</v>
      </c>
      <c r="BZ424">
        <v>2</v>
      </c>
      <c r="CA424">
        <v>2</v>
      </c>
      <c r="CB424">
        <v>2</v>
      </c>
      <c r="CC424">
        <v>2</v>
      </c>
      <c r="CD424" t="s">
        <v>260</v>
      </c>
      <c r="CE424" t="s">
        <v>2904</v>
      </c>
      <c r="CF424">
        <v>15</v>
      </c>
    </row>
    <row r="425" spans="1:84" x14ac:dyDescent="0.25">
      <c r="A425" s="30">
        <v>31</v>
      </c>
      <c r="B425" s="75">
        <v>0.58958333333333335</v>
      </c>
      <c r="E425" s="64" t="s">
        <v>2368</v>
      </c>
      <c r="F425" s="98">
        <v>43291</v>
      </c>
      <c r="G425" s="72" t="s">
        <v>357</v>
      </c>
      <c r="H425" s="72" t="s">
        <v>337</v>
      </c>
      <c r="I425" s="72" t="s">
        <v>2580</v>
      </c>
      <c r="J425" s="72" t="s">
        <v>306</v>
      </c>
      <c r="K425" s="72"/>
      <c r="L425" s="72"/>
      <c r="M425" s="72"/>
      <c r="N425" s="72"/>
      <c r="O425" s="72"/>
      <c r="P425" t="s">
        <v>2905</v>
      </c>
      <c r="Q425" s="63" t="s">
        <v>2906</v>
      </c>
      <c r="R425" s="63" t="s">
        <v>2907</v>
      </c>
      <c r="S425" t="s">
        <v>2041</v>
      </c>
      <c r="T425">
        <v>9959713067</v>
      </c>
      <c r="U425" s="84" t="s">
        <v>2908</v>
      </c>
      <c r="V425" s="70" t="s">
        <v>221</v>
      </c>
      <c r="W425" s="70" t="s">
        <v>221</v>
      </c>
      <c r="X425" s="70" t="s">
        <v>221</v>
      </c>
      <c r="Y425" s="70" t="s">
        <v>221</v>
      </c>
      <c r="Z425" s="70" t="s">
        <v>221</v>
      </c>
      <c r="AA425" s="70" t="s">
        <v>2909</v>
      </c>
      <c r="AB425">
        <v>9168396431</v>
      </c>
      <c r="AC425" s="70" t="s">
        <v>1001</v>
      </c>
      <c r="AD425" t="s">
        <v>241</v>
      </c>
      <c r="AE425" s="70" t="s">
        <v>849</v>
      </c>
      <c r="AF425" s="70" t="s">
        <v>259</v>
      </c>
      <c r="AG425" s="70" t="s">
        <v>221</v>
      </c>
      <c r="AH425" s="70" t="s">
        <v>221</v>
      </c>
      <c r="AI425">
        <v>15</v>
      </c>
      <c r="AJ425" s="70" t="s">
        <v>227</v>
      </c>
      <c r="AK425">
        <v>1</v>
      </c>
      <c r="AL425">
        <v>10</v>
      </c>
      <c r="AM425">
        <v>5</v>
      </c>
      <c r="AN425" s="64" t="s">
        <v>432</v>
      </c>
      <c r="AO425" s="64" t="s">
        <v>433</v>
      </c>
      <c r="AP425" s="64" t="s">
        <v>2697</v>
      </c>
      <c r="AQ425" s="64" t="s">
        <v>435</v>
      </c>
      <c r="AR425" s="64" t="s">
        <v>2644</v>
      </c>
      <c r="BA425" s="75">
        <v>0.61041666666666672</v>
      </c>
      <c r="BB425" t="s">
        <v>1569</v>
      </c>
      <c r="BC425" s="75">
        <v>0.56041666666666667</v>
      </c>
      <c r="BD425" s="75">
        <v>0.56944444444444442</v>
      </c>
      <c r="BF425" s="72">
        <v>2</v>
      </c>
      <c r="BG425" s="72">
        <v>2</v>
      </c>
      <c r="BH425" s="72">
        <v>2</v>
      </c>
      <c r="BI425" s="72">
        <v>2</v>
      </c>
      <c r="BJ425" s="72">
        <v>2</v>
      </c>
      <c r="BK425" s="72">
        <v>2</v>
      </c>
      <c r="BL425" s="72">
        <v>2</v>
      </c>
      <c r="BM425" s="72">
        <v>2</v>
      </c>
      <c r="BN425" s="72">
        <v>2</v>
      </c>
      <c r="BO425" s="72">
        <v>2</v>
      </c>
      <c r="BP425" s="72">
        <v>2</v>
      </c>
      <c r="BQ425" s="72">
        <v>2</v>
      </c>
      <c r="BR425" s="72">
        <v>2</v>
      </c>
      <c r="BS425" s="72">
        <v>2</v>
      </c>
      <c r="BT425" s="72">
        <v>2</v>
      </c>
    </row>
    <row r="426" spans="1:84" x14ac:dyDescent="0.25">
      <c r="A426" s="30">
        <v>32</v>
      </c>
      <c r="B426" s="75">
        <v>0.6020833333333333</v>
      </c>
      <c r="E426" s="64" t="s">
        <v>2368</v>
      </c>
      <c r="F426" s="98">
        <v>43291</v>
      </c>
      <c r="G426" s="72" t="s">
        <v>357</v>
      </c>
      <c r="H426" s="72" t="s">
        <v>337</v>
      </c>
      <c r="I426" s="72" t="s">
        <v>2580</v>
      </c>
      <c r="J426" s="72" t="s">
        <v>306</v>
      </c>
      <c r="K426" s="72"/>
      <c r="L426" s="72"/>
      <c r="M426" s="72"/>
      <c r="N426" s="72"/>
      <c r="O426" s="72"/>
      <c r="P426" t="s">
        <v>2910</v>
      </c>
      <c r="Q426" s="63" t="s">
        <v>2911</v>
      </c>
      <c r="R426" s="63" t="s">
        <v>2912</v>
      </c>
      <c r="S426" s="63" t="s">
        <v>2913</v>
      </c>
      <c r="T426">
        <v>9306421152</v>
      </c>
      <c r="U426" s="42" t="s">
        <v>2914</v>
      </c>
      <c r="V426" s="70" t="s">
        <v>221</v>
      </c>
      <c r="W426" s="70" t="s">
        <v>221</v>
      </c>
      <c r="X426" s="70" t="s">
        <v>221</v>
      </c>
      <c r="Y426" s="70" t="s">
        <v>221</v>
      </c>
      <c r="Z426" s="70" t="s">
        <v>221</v>
      </c>
      <c r="AA426" s="70" t="s">
        <v>2915</v>
      </c>
      <c r="AB426">
        <v>9305986042</v>
      </c>
      <c r="AC426" s="117" t="s">
        <v>1143</v>
      </c>
      <c r="AD426" t="s">
        <v>241</v>
      </c>
      <c r="AE426" s="70" t="s">
        <v>2916</v>
      </c>
      <c r="AF426" s="70" t="s">
        <v>226</v>
      </c>
      <c r="AG426" s="70" t="s">
        <v>221</v>
      </c>
      <c r="AH426" s="70" t="s">
        <v>280</v>
      </c>
      <c r="AI426">
        <f>1+4+5+12+4</f>
        <v>26</v>
      </c>
      <c r="AJ426" s="70" t="s">
        <v>227</v>
      </c>
      <c r="AK426">
        <v>2</v>
      </c>
      <c r="AL426">
        <v>4</v>
      </c>
      <c r="AM426">
        <v>12</v>
      </c>
      <c r="AN426" s="64" t="s">
        <v>2867</v>
      </c>
      <c r="AO426" s="64" t="s">
        <v>228</v>
      </c>
      <c r="AP426" s="64" t="s">
        <v>598</v>
      </c>
      <c r="AQ426" s="64" t="s">
        <v>282</v>
      </c>
      <c r="BA426" s="75">
        <v>0.63263888888888886</v>
      </c>
      <c r="BB426" t="s">
        <v>492</v>
      </c>
      <c r="BC426" s="75">
        <v>0.77083333333333337</v>
      </c>
      <c r="BD426" s="75">
        <v>0.78472222222222221</v>
      </c>
      <c r="BF426" s="72">
        <v>2</v>
      </c>
      <c r="BG426" s="72">
        <v>2</v>
      </c>
      <c r="BH426" s="72">
        <v>2</v>
      </c>
      <c r="BI426" s="72">
        <v>2</v>
      </c>
      <c r="BJ426" s="72">
        <v>2</v>
      </c>
      <c r="BK426" s="72">
        <v>2</v>
      </c>
      <c r="BL426" s="72">
        <v>2</v>
      </c>
      <c r="BM426" s="72">
        <v>2</v>
      </c>
      <c r="BN426" s="72">
        <v>2</v>
      </c>
      <c r="BO426" s="72">
        <v>2</v>
      </c>
      <c r="BP426" s="72">
        <v>2</v>
      </c>
      <c r="BQ426" s="72">
        <v>2</v>
      </c>
      <c r="BR426" s="72">
        <v>2</v>
      </c>
      <c r="BS426" s="72">
        <v>2</v>
      </c>
      <c r="BT426" s="72">
        <v>2</v>
      </c>
      <c r="BV426" t="s">
        <v>492</v>
      </c>
      <c r="BW426" s="75">
        <v>0.80208333333333337</v>
      </c>
      <c r="BX426" s="75">
        <v>0.80555555555555547</v>
      </c>
      <c r="BZ426">
        <v>2</v>
      </c>
      <c r="CA426">
        <v>2</v>
      </c>
      <c r="CB426">
        <v>2</v>
      </c>
      <c r="CC426">
        <v>2</v>
      </c>
      <c r="CD426" t="s">
        <v>260</v>
      </c>
      <c r="CE426" t="s">
        <v>492</v>
      </c>
      <c r="CF426">
        <v>15</v>
      </c>
    </row>
    <row r="427" spans="1:84" x14ac:dyDescent="0.25">
      <c r="A427" s="30">
        <v>33</v>
      </c>
      <c r="B427" s="75">
        <v>0.60555555555555551</v>
      </c>
      <c r="E427" s="64" t="s">
        <v>2368</v>
      </c>
      <c r="F427" s="98">
        <v>43291</v>
      </c>
      <c r="G427" s="72" t="s">
        <v>245</v>
      </c>
      <c r="H427" s="72" t="s">
        <v>337</v>
      </c>
      <c r="I427" s="72" t="s">
        <v>338</v>
      </c>
      <c r="J427" s="72" t="s">
        <v>306</v>
      </c>
      <c r="K427" s="72"/>
      <c r="L427" s="72"/>
      <c r="M427" s="72"/>
      <c r="N427" s="72"/>
      <c r="O427" s="72"/>
      <c r="P427" t="s">
        <v>2819</v>
      </c>
      <c r="Q427" s="63" t="s">
        <v>932</v>
      </c>
      <c r="R427" s="63" t="s">
        <v>2917</v>
      </c>
      <c r="S427" t="s">
        <v>485</v>
      </c>
      <c r="T427">
        <v>9773659198</v>
      </c>
      <c r="U427" s="84" t="s">
        <v>2918</v>
      </c>
      <c r="V427" s="70" t="s">
        <v>221</v>
      </c>
      <c r="W427" s="70" t="s">
        <v>221</v>
      </c>
      <c r="X427" s="70" t="s">
        <v>221</v>
      </c>
      <c r="Y427" s="70" t="s">
        <v>221</v>
      </c>
      <c r="Z427" s="70" t="s">
        <v>221</v>
      </c>
      <c r="AA427" s="70" t="s">
        <v>2919</v>
      </c>
      <c r="AB427">
        <v>9383354717</v>
      </c>
      <c r="AC427" s="70" t="s">
        <v>1143</v>
      </c>
      <c r="AD427" t="s">
        <v>241</v>
      </c>
      <c r="AN427" s="64" t="s">
        <v>2867</v>
      </c>
      <c r="AO427" s="64" t="s">
        <v>228</v>
      </c>
      <c r="AP427" s="64" t="s">
        <v>229</v>
      </c>
      <c r="AQ427" s="64" t="s">
        <v>229</v>
      </c>
      <c r="AS427" s="64" t="s">
        <v>2920</v>
      </c>
      <c r="AT427">
        <v>252758</v>
      </c>
      <c r="BA427" s="75">
        <v>0.64444444444444449</v>
      </c>
    </row>
    <row r="428" spans="1:84" x14ac:dyDescent="0.25">
      <c r="A428" s="30">
        <v>34</v>
      </c>
      <c r="B428" s="75">
        <v>0.62777777777777777</v>
      </c>
      <c r="E428" s="64" t="s">
        <v>2368</v>
      </c>
      <c r="F428" s="98">
        <v>43291</v>
      </c>
      <c r="G428" s="72" t="s">
        <v>357</v>
      </c>
      <c r="H428" s="72" t="s">
        <v>337</v>
      </c>
      <c r="I428" s="72" t="s">
        <v>2580</v>
      </c>
      <c r="J428" s="72" t="s">
        <v>599</v>
      </c>
      <c r="K428" s="72"/>
      <c r="L428" s="72"/>
      <c r="M428" s="72"/>
      <c r="N428" s="72"/>
      <c r="O428" s="72"/>
      <c r="P428" t="s">
        <v>2535</v>
      </c>
      <c r="Q428" s="63" t="s">
        <v>2921</v>
      </c>
      <c r="R428" s="63" t="s">
        <v>2922</v>
      </c>
      <c r="S428" s="63" t="s">
        <v>2923</v>
      </c>
      <c r="T428">
        <v>9661949205</v>
      </c>
      <c r="U428" s="42" t="s">
        <v>2924</v>
      </c>
      <c r="V428" s="70" t="s">
        <v>221</v>
      </c>
      <c r="W428" s="70" t="s">
        <v>221</v>
      </c>
      <c r="X428" s="70" t="s">
        <v>221</v>
      </c>
      <c r="Y428" s="70" t="s">
        <v>221</v>
      </c>
      <c r="Z428" s="70" t="s">
        <v>221</v>
      </c>
      <c r="AA428" s="70" t="s">
        <v>2925</v>
      </c>
      <c r="AB428">
        <v>9497733548</v>
      </c>
      <c r="AC428" s="70" t="s">
        <v>1001</v>
      </c>
      <c r="AD428" s="70" t="s">
        <v>224</v>
      </c>
      <c r="AE428" s="70" t="s">
        <v>650</v>
      </c>
      <c r="AF428" s="70" t="s">
        <v>259</v>
      </c>
      <c r="AG428" s="70" t="s">
        <v>259</v>
      </c>
      <c r="AH428" s="70" t="s">
        <v>259</v>
      </c>
      <c r="AI428">
        <f>11+4+4+3+2+2+1</f>
        <v>27</v>
      </c>
      <c r="AJ428" s="70" t="s">
        <v>227</v>
      </c>
      <c r="AK428">
        <v>1</v>
      </c>
      <c r="AL428">
        <v>11</v>
      </c>
      <c r="AM428">
        <v>4</v>
      </c>
      <c r="AN428" s="64" t="s">
        <v>2867</v>
      </c>
      <c r="AO428" s="64" t="s">
        <v>228</v>
      </c>
      <c r="AP428" s="64" t="s">
        <v>229</v>
      </c>
      <c r="AQ428" s="64" t="s">
        <v>229</v>
      </c>
      <c r="AS428" s="64" t="s">
        <v>2920</v>
      </c>
      <c r="AT428">
        <v>252758</v>
      </c>
      <c r="BA428" s="75">
        <v>0.64444444444444449</v>
      </c>
      <c r="BB428" t="s">
        <v>448</v>
      </c>
      <c r="BC428" s="75">
        <v>0.67083333333333339</v>
      </c>
      <c r="BD428" s="75">
        <v>0.69791666666666663</v>
      </c>
      <c r="BF428" s="72">
        <v>2</v>
      </c>
      <c r="BG428" s="72">
        <v>2</v>
      </c>
      <c r="BH428" s="72">
        <v>2</v>
      </c>
      <c r="BI428" s="72">
        <v>2</v>
      </c>
      <c r="BJ428" s="72">
        <v>2</v>
      </c>
      <c r="BK428" s="72">
        <v>2</v>
      </c>
      <c r="BL428" s="72">
        <v>2</v>
      </c>
      <c r="BM428" s="72">
        <v>2</v>
      </c>
      <c r="BN428" s="72">
        <v>2</v>
      </c>
      <c r="BO428" s="72">
        <v>2</v>
      </c>
      <c r="BP428" s="72">
        <v>2</v>
      </c>
      <c r="BQ428" s="72">
        <v>2</v>
      </c>
      <c r="BR428" s="72">
        <v>2</v>
      </c>
      <c r="BS428" s="72">
        <v>2</v>
      </c>
      <c r="BT428" s="72">
        <v>2</v>
      </c>
      <c r="BV428" t="s">
        <v>448</v>
      </c>
      <c r="BW428" s="75">
        <v>0.69791666666666663</v>
      </c>
      <c r="BX428" s="75">
        <v>0.70416666666666661</v>
      </c>
      <c r="BZ428">
        <v>2</v>
      </c>
      <c r="CA428">
        <v>2</v>
      </c>
      <c r="CB428">
        <v>2</v>
      </c>
      <c r="CC428">
        <v>2</v>
      </c>
      <c r="CD428" t="s">
        <v>260</v>
      </c>
      <c r="CE428" t="s">
        <v>448</v>
      </c>
      <c r="CF428">
        <v>15</v>
      </c>
    </row>
    <row r="429" spans="1:84" x14ac:dyDescent="0.25">
      <c r="A429" s="30">
        <v>35</v>
      </c>
      <c r="B429" s="75">
        <v>0.62986111111111109</v>
      </c>
      <c r="E429" s="64" t="s">
        <v>2368</v>
      </c>
      <c r="F429" s="98">
        <v>43291</v>
      </c>
      <c r="G429" s="72" t="s">
        <v>357</v>
      </c>
      <c r="H429" s="72" t="s">
        <v>358</v>
      </c>
      <c r="I429" s="72" t="s">
        <v>359</v>
      </c>
      <c r="J429" s="72" t="s">
        <v>599</v>
      </c>
      <c r="K429" s="72" t="s">
        <v>339</v>
      </c>
      <c r="L429" s="72" t="s">
        <v>250</v>
      </c>
      <c r="M429" s="72"/>
      <c r="N429" s="72"/>
      <c r="O429" s="72"/>
      <c r="P429" t="s">
        <v>2926</v>
      </c>
      <c r="Q429" s="63" t="s">
        <v>2927</v>
      </c>
      <c r="R429" s="63" t="s">
        <v>2928</v>
      </c>
      <c r="S429" t="s">
        <v>2929</v>
      </c>
      <c r="T429">
        <v>9054753475</v>
      </c>
      <c r="U429" s="84" t="s">
        <v>2930</v>
      </c>
      <c r="V429" s="70" t="s">
        <v>221</v>
      </c>
      <c r="W429" s="70" t="s">
        <v>221</v>
      </c>
      <c r="X429" s="70" t="s">
        <v>221</v>
      </c>
      <c r="Y429" s="70" t="s">
        <v>221</v>
      </c>
      <c r="Z429" s="70" t="s">
        <v>221</v>
      </c>
      <c r="AA429" s="70" t="s">
        <v>2931</v>
      </c>
      <c r="AB429">
        <v>9265472182</v>
      </c>
      <c r="AC429" s="70" t="s">
        <v>1143</v>
      </c>
      <c r="AD429" s="70" t="s">
        <v>333</v>
      </c>
      <c r="AE429" s="70" t="s">
        <v>2932</v>
      </c>
      <c r="AF429" t="s">
        <v>226</v>
      </c>
      <c r="AG429" t="s">
        <v>226</v>
      </c>
      <c r="AH429" t="s">
        <v>226</v>
      </c>
      <c r="AI429">
        <f>26+6+13</f>
        <v>45</v>
      </c>
      <c r="AJ429" t="s">
        <v>227</v>
      </c>
      <c r="AK429">
        <v>1</v>
      </c>
      <c r="AL429">
        <v>13</v>
      </c>
      <c r="AM429">
        <v>26</v>
      </c>
      <c r="AN429" s="64" t="s">
        <v>2867</v>
      </c>
      <c r="AO429" s="64" t="s">
        <v>228</v>
      </c>
      <c r="AP429" s="64" t="s">
        <v>229</v>
      </c>
      <c r="AQ429" s="64" t="s">
        <v>229</v>
      </c>
      <c r="AS429" s="64" t="s">
        <v>2933</v>
      </c>
      <c r="AT429">
        <v>251532</v>
      </c>
      <c r="BA429" s="75">
        <v>0.64236111111111105</v>
      </c>
      <c r="BB429" t="s">
        <v>2310</v>
      </c>
      <c r="BC429" s="75">
        <v>0.73611111111111116</v>
      </c>
      <c r="BD429" s="75">
        <v>0.75</v>
      </c>
      <c r="BF429" s="72">
        <v>2</v>
      </c>
      <c r="BG429" s="72">
        <v>2</v>
      </c>
      <c r="BH429" s="72">
        <v>2</v>
      </c>
      <c r="BI429" s="72">
        <v>2</v>
      </c>
      <c r="BJ429" s="72">
        <v>2</v>
      </c>
      <c r="BK429" s="72">
        <v>2</v>
      </c>
      <c r="BL429" s="72">
        <v>2</v>
      </c>
      <c r="BM429" s="72">
        <v>2</v>
      </c>
      <c r="BN429" s="72">
        <v>2</v>
      </c>
      <c r="BO429" s="72">
        <v>2</v>
      </c>
      <c r="BP429" s="72">
        <v>2</v>
      </c>
      <c r="BQ429" s="72">
        <v>2</v>
      </c>
      <c r="BR429" s="72">
        <v>2</v>
      </c>
      <c r="BS429" s="72">
        <v>2</v>
      </c>
      <c r="BT429" s="72">
        <v>2</v>
      </c>
      <c r="BV429" t="s">
        <v>2310</v>
      </c>
      <c r="BW429" s="75">
        <v>0.75</v>
      </c>
      <c r="BX429" s="75">
        <v>0.77083333333333337</v>
      </c>
      <c r="BZ429">
        <v>2</v>
      </c>
      <c r="CA429">
        <v>2</v>
      </c>
      <c r="CB429">
        <v>2</v>
      </c>
      <c r="CC429">
        <v>2</v>
      </c>
      <c r="CD429" t="s">
        <v>260</v>
      </c>
      <c r="CE429" t="s">
        <v>2310</v>
      </c>
      <c r="CF429">
        <v>15</v>
      </c>
    </row>
    <row r="430" spans="1:84" x14ac:dyDescent="0.25">
      <c r="A430" s="30">
        <v>36</v>
      </c>
      <c r="B430" s="75">
        <v>0.61041666666666672</v>
      </c>
      <c r="E430" s="64" t="s">
        <v>2368</v>
      </c>
      <c r="F430" s="98">
        <v>43291</v>
      </c>
      <c r="G430" s="72" t="s">
        <v>2876</v>
      </c>
      <c r="H430" s="72" t="s">
        <v>337</v>
      </c>
      <c r="I430" s="72" t="s">
        <v>2580</v>
      </c>
      <c r="J430" s="72" t="s">
        <v>599</v>
      </c>
      <c r="K430" s="72"/>
      <c r="L430" s="72"/>
      <c r="M430" s="72"/>
      <c r="N430" s="72"/>
      <c r="O430" s="72"/>
      <c r="P430" t="s">
        <v>2934</v>
      </c>
      <c r="Q430" s="63" t="s">
        <v>2935</v>
      </c>
      <c r="R430" s="63" t="s">
        <v>2936</v>
      </c>
      <c r="S430" s="63" t="s">
        <v>2937</v>
      </c>
      <c r="T430">
        <v>9275319154</v>
      </c>
      <c r="U430" s="84" t="s">
        <v>2938</v>
      </c>
      <c r="V430" s="70" t="s">
        <v>221</v>
      </c>
      <c r="W430" s="70" t="s">
        <v>221</v>
      </c>
      <c r="X430" s="70" t="s">
        <v>221</v>
      </c>
      <c r="Y430" s="70" t="s">
        <v>221</v>
      </c>
      <c r="Z430" s="70" t="s">
        <v>221</v>
      </c>
      <c r="AA430" s="70" t="s">
        <v>2939</v>
      </c>
      <c r="AB430">
        <v>9275319154</v>
      </c>
      <c r="AC430" s="70" t="s">
        <v>1143</v>
      </c>
      <c r="AD430" t="s">
        <v>333</v>
      </c>
      <c r="AE430" s="70" t="s">
        <v>2940</v>
      </c>
      <c r="AF430" t="s">
        <v>226</v>
      </c>
      <c r="AG430" t="s">
        <v>226</v>
      </c>
      <c r="AH430" t="s">
        <v>226</v>
      </c>
      <c r="AI430">
        <f>27+32+14</f>
        <v>73</v>
      </c>
      <c r="AJ430" t="s">
        <v>227</v>
      </c>
      <c r="AK430">
        <v>1</v>
      </c>
      <c r="AL430">
        <v>14</v>
      </c>
      <c r="AM430">
        <v>32</v>
      </c>
      <c r="AN430" s="64" t="s">
        <v>2867</v>
      </c>
      <c r="AO430" s="64" t="s">
        <v>228</v>
      </c>
      <c r="AP430" s="64" t="s">
        <v>229</v>
      </c>
      <c r="AQ430" s="64" t="s">
        <v>229</v>
      </c>
      <c r="AS430" s="64" t="s">
        <v>2933</v>
      </c>
      <c r="AT430">
        <v>251532</v>
      </c>
      <c r="BA430" s="75">
        <v>0.64236111111111105</v>
      </c>
      <c r="BB430" t="s">
        <v>448</v>
      </c>
      <c r="BC430" s="75">
        <v>0.67083333333333339</v>
      </c>
      <c r="BD430" s="75">
        <v>0.69791666666666663</v>
      </c>
      <c r="BF430" s="72">
        <v>3</v>
      </c>
      <c r="BG430" s="72">
        <v>3</v>
      </c>
      <c r="BH430" s="72">
        <v>3</v>
      </c>
      <c r="BI430" s="72">
        <v>3</v>
      </c>
      <c r="BJ430" s="72">
        <v>3</v>
      </c>
      <c r="BK430" s="72">
        <v>3</v>
      </c>
      <c r="BL430" s="72">
        <v>3</v>
      </c>
      <c r="BM430" s="72">
        <v>3</v>
      </c>
      <c r="BN430" s="72">
        <v>3</v>
      </c>
      <c r="BO430" s="72">
        <v>3</v>
      </c>
      <c r="BP430" s="72">
        <v>3</v>
      </c>
      <c r="BQ430" s="72">
        <v>3</v>
      </c>
      <c r="BR430" s="72">
        <v>3</v>
      </c>
      <c r="BS430" s="72">
        <v>3</v>
      </c>
      <c r="BT430" s="72">
        <v>3</v>
      </c>
      <c r="BV430" t="s">
        <v>448</v>
      </c>
      <c r="BW430" s="75">
        <v>0.69791666666666663</v>
      </c>
      <c r="BX430" s="75">
        <v>0.70416666666666661</v>
      </c>
      <c r="BZ430">
        <v>3</v>
      </c>
      <c r="CA430">
        <v>3</v>
      </c>
      <c r="CB430">
        <v>3</v>
      </c>
      <c r="CC430">
        <v>3</v>
      </c>
      <c r="CD430" t="s">
        <v>260</v>
      </c>
      <c r="CE430" t="s">
        <v>448</v>
      </c>
      <c r="CF430">
        <v>15</v>
      </c>
    </row>
    <row r="431" spans="1:84" x14ac:dyDescent="0.25">
      <c r="A431" s="30">
        <v>37</v>
      </c>
      <c r="B431" s="75">
        <v>0.61249999999999993</v>
      </c>
      <c r="E431" s="64" t="s">
        <v>2368</v>
      </c>
      <c r="F431" s="98">
        <v>43291</v>
      </c>
      <c r="G431" s="72" t="s">
        <v>1202</v>
      </c>
      <c r="H431" s="72"/>
      <c r="I431" s="72" t="s">
        <v>2941</v>
      </c>
      <c r="J431" s="72"/>
      <c r="K431" s="72"/>
      <c r="L431" s="72"/>
      <c r="M431" s="72"/>
      <c r="N431" s="72"/>
      <c r="O431" s="72"/>
      <c r="P431" t="s">
        <v>308</v>
      </c>
      <c r="Q431" s="63" t="s">
        <v>2942</v>
      </c>
      <c r="R431" s="63" t="s">
        <v>2943</v>
      </c>
      <c r="T431">
        <v>9357002312</v>
      </c>
      <c r="U431" s="84" t="s">
        <v>2944</v>
      </c>
      <c r="V431" s="70" t="s">
        <v>221</v>
      </c>
      <c r="W431" s="70" t="s">
        <v>221</v>
      </c>
      <c r="X431" s="70" t="s">
        <v>221</v>
      </c>
      <c r="Y431" s="70" t="s">
        <v>221</v>
      </c>
      <c r="Z431" s="70" t="s">
        <v>221</v>
      </c>
      <c r="AA431" s="70" t="s">
        <v>2945</v>
      </c>
      <c r="AB431">
        <v>9054356404</v>
      </c>
      <c r="AC431" s="70" t="s">
        <v>1001</v>
      </c>
      <c r="AD431" s="70" t="s">
        <v>224</v>
      </c>
      <c r="AN431" s="64" t="s">
        <v>2867</v>
      </c>
      <c r="AO431" s="64" t="s">
        <v>228</v>
      </c>
      <c r="AP431" s="64" t="s">
        <v>229</v>
      </c>
      <c r="AQ431" s="64" t="s">
        <v>229</v>
      </c>
      <c r="AS431" s="64" t="s">
        <v>2409</v>
      </c>
      <c r="AT431">
        <v>249957</v>
      </c>
    </row>
    <row r="432" spans="1:84" x14ac:dyDescent="0.25">
      <c r="A432" s="30">
        <v>38</v>
      </c>
      <c r="B432" s="75">
        <v>0.61319444444444449</v>
      </c>
      <c r="E432" s="64" t="s">
        <v>2368</v>
      </c>
      <c r="F432" s="98">
        <v>43291</v>
      </c>
      <c r="G432" s="72" t="s">
        <v>245</v>
      </c>
      <c r="H432" s="72" t="s">
        <v>337</v>
      </c>
      <c r="I432" s="72" t="s">
        <v>338</v>
      </c>
      <c r="J432" s="72" t="s">
        <v>599</v>
      </c>
      <c r="K432" s="72"/>
      <c r="L432" s="72"/>
      <c r="M432" s="72"/>
      <c r="N432" s="72"/>
      <c r="O432" s="72"/>
      <c r="P432" t="s">
        <v>2946</v>
      </c>
      <c r="Q432" s="63" t="s">
        <v>2947</v>
      </c>
      <c r="R432" s="63" t="s">
        <v>2948</v>
      </c>
      <c r="S432" s="63" t="s">
        <v>2949</v>
      </c>
      <c r="T432">
        <v>9354442733</v>
      </c>
      <c r="U432" s="42" t="s">
        <v>2950</v>
      </c>
      <c r="V432" s="70" t="s">
        <v>221</v>
      </c>
      <c r="W432" s="70" t="s">
        <v>221</v>
      </c>
      <c r="X432" s="70" t="s">
        <v>221</v>
      </c>
      <c r="Y432" s="70" t="s">
        <v>221</v>
      </c>
      <c r="Z432" s="70" t="s">
        <v>221</v>
      </c>
      <c r="AA432" s="70" t="s">
        <v>2951</v>
      </c>
      <c r="AB432">
        <v>9550099147</v>
      </c>
      <c r="AC432" s="70" t="s">
        <v>1143</v>
      </c>
      <c r="AD432" s="70" t="s">
        <v>224</v>
      </c>
      <c r="AE432" s="70" t="s">
        <v>2952</v>
      </c>
      <c r="AF432" t="s">
        <v>226</v>
      </c>
      <c r="AG432" t="s">
        <v>226</v>
      </c>
      <c r="AH432" t="s">
        <v>226</v>
      </c>
      <c r="AI432">
        <f>3+18+3</f>
        <v>24</v>
      </c>
      <c r="AK432">
        <v>1</v>
      </c>
      <c r="AL432">
        <v>3</v>
      </c>
      <c r="AM432">
        <v>18</v>
      </c>
      <c r="AN432" s="64" t="s">
        <v>432</v>
      </c>
      <c r="AO432" s="64" t="s">
        <v>432</v>
      </c>
      <c r="AP432" s="64" t="s">
        <v>2697</v>
      </c>
      <c r="AQ432" s="64" t="s">
        <v>435</v>
      </c>
      <c r="AR432" s="64" t="s">
        <v>2492</v>
      </c>
      <c r="BA432" s="75">
        <v>0.66597222222222219</v>
      </c>
      <c r="BB432" t="s">
        <v>659</v>
      </c>
      <c r="BC432" s="75">
        <v>0.60416666666666663</v>
      </c>
      <c r="BD432" s="75">
        <v>0.61458333333333337</v>
      </c>
      <c r="BF432" s="72">
        <v>2</v>
      </c>
      <c r="BG432" s="72">
        <v>2</v>
      </c>
      <c r="BH432" s="72">
        <v>2</v>
      </c>
      <c r="BI432" s="72">
        <v>2</v>
      </c>
      <c r="BJ432" s="72">
        <v>2</v>
      </c>
      <c r="BK432" s="72">
        <v>2</v>
      </c>
      <c r="BL432" s="72">
        <v>2</v>
      </c>
      <c r="BM432" s="72">
        <v>2</v>
      </c>
      <c r="BN432" s="72">
        <v>2</v>
      </c>
      <c r="BO432" s="72">
        <v>2</v>
      </c>
      <c r="BP432" s="72">
        <v>2</v>
      </c>
      <c r="BQ432" s="72">
        <v>2</v>
      </c>
      <c r="BR432" s="72">
        <v>2</v>
      </c>
      <c r="BS432" s="72">
        <v>2</v>
      </c>
      <c r="BT432" s="72">
        <v>2</v>
      </c>
      <c r="BV432" t="s">
        <v>270</v>
      </c>
      <c r="BW432" s="75">
        <v>0.8125</v>
      </c>
      <c r="BX432" s="75">
        <v>0.8208333333333333</v>
      </c>
      <c r="BZ432">
        <v>2</v>
      </c>
      <c r="CA432">
        <v>2</v>
      </c>
      <c r="CB432">
        <v>2</v>
      </c>
      <c r="CC432">
        <v>2</v>
      </c>
      <c r="CD432" t="s">
        <v>260</v>
      </c>
      <c r="CE432" t="s">
        <v>270</v>
      </c>
      <c r="CF432">
        <v>15</v>
      </c>
    </row>
    <row r="433" spans="1:84" x14ac:dyDescent="0.25">
      <c r="A433" s="30">
        <v>39</v>
      </c>
      <c r="B433" s="75">
        <v>0.67083333333333339</v>
      </c>
      <c r="E433" s="64" t="s">
        <v>2368</v>
      </c>
      <c r="F433" s="98">
        <v>43291</v>
      </c>
      <c r="G433" s="72" t="s">
        <v>2876</v>
      </c>
      <c r="H433" s="72" t="s">
        <v>337</v>
      </c>
      <c r="I433" s="72" t="s">
        <v>2580</v>
      </c>
      <c r="J433" s="72" t="s">
        <v>599</v>
      </c>
      <c r="K433" s="72"/>
      <c r="L433" s="72"/>
      <c r="M433" s="72"/>
      <c r="N433" s="72"/>
      <c r="O433" s="72"/>
      <c r="P433" t="s">
        <v>2953</v>
      </c>
      <c r="Q433" s="63" t="s">
        <v>2954</v>
      </c>
      <c r="R433" s="63" t="s">
        <v>2494</v>
      </c>
      <c r="S433" t="s">
        <v>2955</v>
      </c>
      <c r="T433">
        <v>9055597194</v>
      </c>
      <c r="U433" s="84" t="s">
        <v>2956</v>
      </c>
      <c r="V433" s="70" t="s">
        <v>221</v>
      </c>
      <c r="W433" s="70" t="s">
        <v>221</v>
      </c>
      <c r="X433" s="70" t="s">
        <v>221</v>
      </c>
      <c r="Y433" s="70" t="s">
        <v>221</v>
      </c>
      <c r="Z433" s="70" t="s">
        <v>221</v>
      </c>
      <c r="AA433" s="70" t="s">
        <v>2957</v>
      </c>
      <c r="AB433">
        <v>9774046846</v>
      </c>
      <c r="AC433" s="70" t="s">
        <v>1143</v>
      </c>
      <c r="AD433" t="s">
        <v>241</v>
      </c>
      <c r="AE433" s="70" t="s">
        <v>2958</v>
      </c>
      <c r="AF433" t="s">
        <v>226</v>
      </c>
      <c r="AG433" t="s">
        <v>226</v>
      </c>
      <c r="AH433" t="s">
        <v>226</v>
      </c>
      <c r="AI433">
        <f>12+2+3+24</f>
        <v>41</v>
      </c>
      <c r="AJ433" t="s">
        <v>227</v>
      </c>
      <c r="AK433">
        <v>2</v>
      </c>
      <c r="AL433">
        <v>3</v>
      </c>
      <c r="AM433">
        <v>2</v>
      </c>
      <c r="AN433" s="64" t="s">
        <v>2867</v>
      </c>
      <c r="AO433" s="64" t="s">
        <v>228</v>
      </c>
      <c r="AP433" s="64" t="s">
        <v>229</v>
      </c>
      <c r="AQ433" s="64" t="s">
        <v>229</v>
      </c>
      <c r="AS433" s="64" t="s">
        <v>2959</v>
      </c>
      <c r="AT433">
        <v>249434</v>
      </c>
      <c r="BA433" s="75">
        <v>0.69027777777777777</v>
      </c>
      <c r="BB433" t="s">
        <v>2310</v>
      </c>
      <c r="BC433" s="75">
        <v>0.73611111111111116</v>
      </c>
      <c r="BD433" s="75">
        <v>0.75</v>
      </c>
      <c r="BF433" s="72">
        <v>2</v>
      </c>
      <c r="BG433" s="72">
        <v>2</v>
      </c>
      <c r="BH433" s="72">
        <v>2</v>
      </c>
      <c r="BI433" s="72">
        <v>2</v>
      </c>
      <c r="BJ433" s="72">
        <v>2</v>
      </c>
      <c r="BK433" s="72">
        <v>2</v>
      </c>
      <c r="BL433" s="72">
        <v>2</v>
      </c>
      <c r="BM433" s="72">
        <v>2</v>
      </c>
      <c r="BN433" s="72">
        <v>2</v>
      </c>
      <c r="BO433" s="72">
        <v>2</v>
      </c>
      <c r="BP433" s="72">
        <v>2</v>
      </c>
      <c r="BQ433" s="72">
        <v>2</v>
      </c>
      <c r="BR433" s="72">
        <v>2</v>
      </c>
      <c r="BS433" s="72">
        <v>2</v>
      </c>
      <c r="BT433" s="72">
        <v>2</v>
      </c>
      <c r="BV433" t="s">
        <v>2310</v>
      </c>
      <c r="BW433" s="75">
        <v>0.75</v>
      </c>
      <c r="BX433" s="75">
        <v>0.77083333333333337</v>
      </c>
      <c r="BZ433">
        <v>2</v>
      </c>
      <c r="CA433">
        <v>2</v>
      </c>
      <c r="CB433">
        <v>2</v>
      </c>
      <c r="CC433">
        <v>2</v>
      </c>
      <c r="CD433" t="s">
        <v>260</v>
      </c>
      <c r="CE433" t="s">
        <v>2310</v>
      </c>
      <c r="CF433">
        <v>15</v>
      </c>
    </row>
    <row r="434" spans="1:84" x14ac:dyDescent="0.25">
      <c r="A434" s="30">
        <v>40</v>
      </c>
      <c r="B434" s="75">
        <v>0.66180555555555554</v>
      </c>
      <c r="E434" s="64" t="s">
        <v>2368</v>
      </c>
      <c r="F434" s="98">
        <v>43291</v>
      </c>
      <c r="G434" s="72" t="s">
        <v>1202</v>
      </c>
      <c r="H434" s="72" t="s">
        <v>233</v>
      </c>
      <c r="I434" s="72" t="s">
        <v>1203</v>
      </c>
      <c r="J434" s="72"/>
      <c r="K434" s="72"/>
      <c r="L434" s="72"/>
      <c r="M434" s="72"/>
      <c r="N434" s="72"/>
      <c r="O434" s="72"/>
      <c r="P434" t="s">
        <v>2960</v>
      </c>
      <c r="Q434" s="63" t="s">
        <v>2961</v>
      </c>
      <c r="R434" s="63" t="s">
        <v>2962</v>
      </c>
      <c r="S434" s="63" t="s">
        <v>2963</v>
      </c>
      <c r="T434">
        <v>9566676016</v>
      </c>
      <c r="U434" s="42" t="s">
        <v>2964</v>
      </c>
      <c r="V434" s="70" t="s">
        <v>221</v>
      </c>
      <c r="W434" s="70" t="s">
        <v>221</v>
      </c>
      <c r="X434" s="70" t="s">
        <v>221</v>
      </c>
      <c r="Y434" s="70" t="s">
        <v>221</v>
      </c>
      <c r="Z434" s="70" t="s">
        <v>221</v>
      </c>
      <c r="AA434" s="70" t="s">
        <v>2965</v>
      </c>
      <c r="AB434">
        <v>9951940205</v>
      </c>
      <c r="AC434" s="117" t="s">
        <v>1143</v>
      </c>
      <c r="AD434" t="s">
        <v>241</v>
      </c>
      <c r="AE434" s="70" t="s">
        <v>2966</v>
      </c>
      <c r="AF434" t="s">
        <v>226</v>
      </c>
      <c r="AG434" t="s">
        <v>226</v>
      </c>
      <c r="AH434" t="s">
        <v>221</v>
      </c>
      <c r="AI434">
        <f>18+5</f>
        <v>23</v>
      </c>
      <c r="AJ434" t="s">
        <v>446</v>
      </c>
      <c r="AK434">
        <v>0</v>
      </c>
      <c r="AL434">
        <v>5</v>
      </c>
      <c r="AM434">
        <v>18</v>
      </c>
      <c r="AN434" s="64" t="s">
        <v>2867</v>
      </c>
      <c r="AO434" s="64" t="s">
        <v>228</v>
      </c>
      <c r="AP434" s="64" t="s">
        <v>598</v>
      </c>
      <c r="AQ434" s="64" t="s">
        <v>282</v>
      </c>
      <c r="BA434" s="75">
        <v>0.69097222222222221</v>
      </c>
      <c r="BB434" t="s">
        <v>448</v>
      </c>
      <c r="BC434" s="75">
        <v>0.75</v>
      </c>
      <c r="BD434" t="s">
        <v>2967</v>
      </c>
      <c r="BF434" s="72">
        <v>2</v>
      </c>
      <c r="BG434" s="72">
        <v>2</v>
      </c>
      <c r="BH434" s="72">
        <v>2</v>
      </c>
      <c r="BI434" s="72">
        <v>2</v>
      </c>
      <c r="BJ434" s="72">
        <v>2</v>
      </c>
      <c r="BK434" s="72">
        <v>2</v>
      </c>
      <c r="BL434" s="72">
        <v>2</v>
      </c>
      <c r="BM434" s="72">
        <v>2</v>
      </c>
      <c r="BN434" s="72">
        <v>2</v>
      </c>
      <c r="BO434" s="72">
        <v>2</v>
      </c>
      <c r="BP434" s="72">
        <v>2</v>
      </c>
      <c r="BQ434" s="72">
        <v>2</v>
      </c>
      <c r="BR434" s="72">
        <v>2</v>
      </c>
      <c r="BS434" s="72">
        <v>2</v>
      </c>
      <c r="BT434" s="72">
        <v>2</v>
      </c>
    </row>
    <row r="435" spans="1:84" x14ac:dyDescent="0.25">
      <c r="A435" s="30">
        <v>41</v>
      </c>
      <c r="B435" s="75">
        <v>0.67569444444444438</v>
      </c>
      <c r="E435" s="64" t="s">
        <v>2368</v>
      </c>
      <c r="F435" s="98">
        <v>43291</v>
      </c>
      <c r="G435" s="72" t="s">
        <v>1202</v>
      </c>
      <c r="H435" s="72"/>
      <c r="I435" s="72" t="s">
        <v>832</v>
      </c>
      <c r="J435" s="72"/>
      <c r="K435" s="72"/>
      <c r="L435" s="72"/>
      <c r="M435" s="72"/>
      <c r="N435" s="72"/>
      <c r="O435" s="72"/>
      <c r="P435" t="s">
        <v>832</v>
      </c>
      <c r="Q435" s="63" t="s">
        <v>547</v>
      </c>
      <c r="R435" s="63" t="s">
        <v>2968</v>
      </c>
      <c r="S435" t="s">
        <v>219</v>
      </c>
      <c r="T435">
        <v>9558491930</v>
      </c>
      <c r="U435" s="84" t="s">
        <v>2969</v>
      </c>
      <c r="V435" s="70" t="s">
        <v>221</v>
      </c>
      <c r="W435" s="70" t="s">
        <v>221</v>
      </c>
      <c r="X435" s="70" t="s">
        <v>221</v>
      </c>
      <c r="Y435" s="70" t="s">
        <v>221</v>
      </c>
      <c r="Z435" s="70" t="s">
        <v>221</v>
      </c>
      <c r="AA435" s="70" t="s">
        <v>2970</v>
      </c>
      <c r="AB435">
        <v>9428251245</v>
      </c>
      <c r="AC435" s="70" t="s">
        <v>1303</v>
      </c>
      <c r="AD435" s="70" t="s">
        <v>224</v>
      </c>
      <c r="AN435" s="64" t="s">
        <v>2867</v>
      </c>
      <c r="AO435" s="64" t="s">
        <v>228</v>
      </c>
      <c r="AP435" s="64" t="s">
        <v>229</v>
      </c>
      <c r="AQ435" s="64" t="s">
        <v>229</v>
      </c>
      <c r="AS435" s="64" t="s">
        <v>2970</v>
      </c>
      <c r="BA435" s="75">
        <v>0.69027777777777777</v>
      </c>
    </row>
    <row r="436" spans="1:84" x14ac:dyDescent="0.25">
      <c r="A436" s="30">
        <v>42</v>
      </c>
      <c r="B436" s="75">
        <v>0.6645833333333333</v>
      </c>
      <c r="E436" s="64" t="s">
        <v>2368</v>
      </c>
      <c r="F436" s="98">
        <v>43291</v>
      </c>
      <c r="G436" s="72" t="s">
        <v>1202</v>
      </c>
      <c r="H436" s="72" t="s">
        <v>233</v>
      </c>
      <c r="I436" s="72" t="s">
        <v>1713</v>
      </c>
      <c r="J436" s="72"/>
      <c r="K436" s="72"/>
      <c r="L436" s="72"/>
      <c r="M436" s="72"/>
      <c r="N436" s="72"/>
      <c r="O436" s="72"/>
      <c r="P436" t="s">
        <v>2971</v>
      </c>
      <c r="Q436" s="63" t="s">
        <v>2972</v>
      </c>
      <c r="R436" s="63" t="s">
        <v>2973</v>
      </c>
      <c r="S436" s="63" t="s">
        <v>850</v>
      </c>
      <c r="T436">
        <v>90682106517</v>
      </c>
      <c r="U436" s="42" t="s">
        <v>2974</v>
      </c>
      <c r="V436" s="70" t="s">
        <v>221</v>
      </c>
      <c r="W436" s="70" t="s">
        <v>221</v>
      </c>
      <c r="X436" s="70" t="s">
        <v>221</v>
      </c>
      <c r="Y436" s="70" t="s">
        <v>221</v>
      </c>
      <c r="Z436" s="70" t="s">
        <v>221</v>
      </c>
      <c r="AA436" s="70" t="s">
        <v>2975</v>
      </c>
      <c r="AB436">
        <v>9308806803</v>
      </c>
      <c r="AC436" s="70" t="s">
        <v>1143</v>
      </c>
      <c r="AD436" s="70" t="s">
        <v>224</v>
      </c>
      <c r="AE436" s="70" t="s">
        <v>2976</v>
      </c>
      <c r="AF436" s="70" t="s">
        <v>259</v>
      </c>
      <c r="AG436" s="70" t="s">
        <v>280</v>
      </c>
      <c r="AH436" s="70" t="s">
        <v>221</v>
      </c>
      <c r="AI436">
        <v>9</v>
      </c>
      <c r="AJ436" s="70" t="s">
        <v>227</v>
      </c>
      <c r="AK436">
        <v>1</v>
      </c>
      <c r="AL436">
        <v>3</v>
      </c>
      <c r="AM436">
        <v>6</v>
      </c>
      <c r="AN436" s="64" t="s">
        <v>432</v>
      </c>
      <c r="AO436" s="64" t="s">
        <v>432</v>
      </c>
      <c r="AP436" s="64" t="s">
        <v>2697</v>
      </c>
      <c r="AQ436" s="64" t="s">
        <v>435</v>
      </c>
      <c r="AR436" s="64" t="s">
        <v>2492</v>
      </c>
      <c r="BA436" s="75">
        <v>0.6972222222222223</v>
      </c>
      <c r="BB436" t="s">
        <v>659</v>
      </c>
      <c r="BC436" s="75">
        <v>0.61458333333333337</v>
      </c>
      <c r="BD436" s="75">
        <v>0.625</v>
      </c>
      <c r="BF436" s="72">
        <v>2</v>
      </c>
      <c r="BG436" s="72">
        <v>2</v>
      </c>
      <c r="BH436" s="72">
        <v>2</v>
      </c>
      <c r="BI436" s="72">
        <v>2</v>
      </c>
      <c r="BJ436" s="72">
        <v>2</v>
      </c>
      <c r="BK436" s="72">
        <v>2</v>
      </c>
      <c r="BL436" s="72">
        <v>2</v>
      </c>
      <c r="BM436" s="72">
        <v>2</v>
      </c>
      <c r="BN436" s="72">
        <v>2</v>
      </c>
      <c r="BO436" s="72">
        <v>2</v>
      </c>
      <c r="BP436" s="72">
        <v>2</v>
      </c>
      <c r="BQ436" s="72">
        <v>2</v>
      </c>
      <c r="BR436" s="72">
        <v>2</v>
      </c>
      <c r="BS436" s="72">
        <v>2</v>
      </c>
      <c r="BT436" s="72">
        <v>2</v>
      </c>
      <c r="BV436" t="s">
        <v>270</v>
      </c>
      <c r="BW436" s="75">
        <v>0.82986111111111116</v>
      </c>
      <c r="BX436" s="75">
        <v>0.83680555555555547</v>
      </c>
      <c r="BZ436">
        <v>1</v>
      </c>
      <c r="CA436">
        <v>1</v>
      </c>
      <c r="CB436">
        <v>1</v>
      </c>
      <c r="CC436">
        <v>1</v>
      </c>
      <c r="CD436" t="s">
        <v>831</v>
      </c>
    </row>
    <row r="437" spans="1:84" x14ac:dyDescent="0.25">
      <c r="A437" s="30">
        <v>43</v>
      </c>
      <c r="B437" s="75">
        <v>0.67083333333333339</v>
      </c>
      <c r="E437" s="64" t="s">
        <v>2368</v>
      </c>
      <c r="F437" s="98">
        <v>43291</v>
      </c>
      <c r="G437" s="72" t="s">
        <v>2876</v>
      </c>
      <c r="H437" s="72" t="s">
        <v>337</v>
      </c>
      <c r="I437" s="72" t="s">
        <v>2580</v>
      </c>
      <c r="J437" s="72" t="s">
        <v>599</v>
      </c>
      <c r="K437" s="72"/>
      <c r="L437" s="72"/>
      <c r="M437" s="72"/>
      <c r="N437" s="72"/>
      <c r="O437" s="72"/>
      <c r="P437" t="s">
        <v>2977</v>
      </c>
      <c r="Q437" s="63" t="s">
        <v>503</v>
      </c>
      <c r="R437" s="63" t="s">
        <v>2978</v>
      </c>
      <c r="S437" t="s">
        <v>2365</v>
      </c>
      <c r="T437">
        <v>9162803386</v>
      </c>
      <c r="U437" s="84" t="s">
        <v>2979</v>
      </c>
      <c r="V437" s="70" t="s">
        <v>221</v>
      </c>
      <c r="W437" s="70" t="s">
        <v>221</v>
      </c>
      <c r="X437" s="70" t="s">
        <v>221</v>
      </c>
      <c r="Y437" s="70" t="s">
        <v>221</v>
      </c>
      <c r="Z437" s="70" t="s">
        <v>221</v>
      </c>
      <c r="AA437" s="70" t="s">
        <v>2980</v>
      </c>
      <c r="AB437">
        <v>9776006050</v>
      </c>
      <c r="AC437" s="117" t="s">
        <v>1143</v>
      </c>
      <c r="AD437" t="s">
        <v>241</v>
      </c>
      <c r="AE437" s="70" t="s">
        <v>2981</v>
      </c>
      <c r="AF437" t="s">
        <v>226</v>
      </c>
      <c r="AG437" t="s">
        <v>226</v>
      </c>
      <c r="AH437" t="s">
        <v>226</v>
      </c>
      <c r="AI437">
        <f>23</f>
        <v>23</v>
      </c>
      <c r="AJ437" t="s">
        <v>227</v>
      </c>
      <c r="AK437">
        <v>1</v>
      </c>
      <c r="AL437">
        <v>22</v>
      </c>
      <c r="AM437">
        <v>1</v>
      </c>
      <c r="AN437" s="64" t="s">
        <v>2867</v>
      </c>
      <c r="AO437" s="64" t="s">
        <v>228</v>
      </c>
      <c r="AP437" s="64" t="s">
        <v>598</v>
      </c>
      <c r="AQ437" s="64" t="s">
        <v>282</v>
      </c>
      <c r="BA437" s="75">
        <v>0.70416666666666661</v>
      </c>
      <c r="BB437" t="s">
        <v>2310</v>
      </c>
      <c r="BC437" s="75">
        <v>0.73611111111111116</v>
      </c>
      <c r="BD437" s="75">
        <v>0.75</v>
      </c>
      <c r="BF437" s="72">
        <v>2</v>
      </c>
      <c r="BG437" s="72">
        <v>2</v>
      </c>
      <c r="BH437" s="72">
        <v>2</v>
      </c>
      <c r="BI437" s="72">
        <v>2</v>
      </c>
      <c r="BJ437" s="72">
        <v>2</v>
      </c>
      <c r="BK437" s="72">
        <v>2</v>
      </c>
      <c r="BL437" s="72">
        <v>2</v>
      </c>
      <c r="BM437" s="72">
        <v>2</v>
      </c>
      <c r="BN437" s="72">
        <v>2</v>
      </c>
      <c r="BO437" s="72">
        <v>2</v>
      </c>
      <c r="BP437" s="72">
        <v>2</v>
      </c>
      <c r="BQ437" s="72">
        <v>2</v>
      </c>
      <c r="BR437" s="72">
        <v>2</v>
      </c>
      <c r="BS437" s="72">
        <v>2</v>
      </c>
      <c r="BT437" s="72">
        <v>2</v>
      </c>
      <c r="BV437" t="s">
        <v>2310</v>
      </c>
      <c r="BW437" s="75">
        <v>0.75</v>
      </c>
      <c r="BX437" s="75">
        <v>0.77083333333333337</v>
      </c>
      <c r="BZ437">
        <v>2</v>
      </c>
      <c r="CA437">
        <v>2</v>
      </c>
      <c r="CB437">
        <v>2</v>
      </c>
      <c r="CC437">
        <v>2</v>
      </c>
      <c r="CD437" t="s">
        <v>260</v>
      </c>
      <c r="CE437" t="s">
        <v>2310</v>
      </c>
      <c r="CF437">
        <v>15</v>
      </c>
    </row>
    <row r="438" spans="1:84" x14ac:dyDescent="0.25">
      <c r="A438" s="30">
        <v>44</v>
      </c>
      <c r="B438" s="75">
        <v>0.69166666666666676</v>
      </c>
      <c r="E438" s="64" t="s">
        <v>2368</v>
      </c>
      <c r="F438" s="98">
        <v>43291</v>
      </c>
      <c r="G438" s="72" t="s">
        <v>2982</v>
      </c>
      <c r="H438" s="72"/>
      <c r="I438" s="72" t="s">
        <v>832</v>
      </c>
      <c r="J438" s="72"/>
      <c r="K438" s="72"/>
      <c r="L438" s="72"/>
      <c r="M438" s="72"/>
      <c r="N438" s="72"/>
      <c r="O438" s="72"/>
      <c r="P438" t="s">
        <v>2983</v>
      </c>
      <c r="Q438" s="63" t="s">
        <v>2984</v>
      </c>
      <c r="R438" s="63" t="s">
        <v>579</v>
      </c>
      <c r="S438" s="63" t="s">
        <v>221</v>
      </c>
      <c r="T438">
        <v>9759774616</v>
      </c>
      <c r="U438" s="42" t="s">
        <v>2985</v>
      </c>
      <c r="V438" s="70" t="s">
        <v>221</v>
      </c>
      <c r="W438" s="70" t="s">
        <v>221</v>
      </c>
      <c r="X438" s="70" t="s">
        <v>221</v>
      </c>
      <c r="Y438" s="70" t="s">
        <v>221</v>
      </c>
      <c r="Z438" s="70" t="s">
        <v>221</v>
      </c>
      <c r="AA438" s="70" t="s">
        <v>2986</v>
      </c>
      <c r="AB438">
        <v>9277200824</v>
      </c>
      <c r="AC438" s="70" t="s">
        <v>1877</v>
      </c>
      <c r="AD438" s="70" t="s">
        <v>333</v>
      </c>
      <c r="AN438" s="64" t="s">
        <v>432</v>
      </c>
      <c r="AO438" s="64" t="s">
        <v>432</v>
      </c>
      <c r="AP438" s="64" t="s">
        <v>2697</v>
      </c>
      <c r="AQ438" s="64" t="s">
        <v>435</v>
      </c>
      <c r="AR438" s="64" t="s">
        <v>2492</v>
      </c>
      <c r="BB438" t="s">
        <v>659</v>
      </c>
      <c r="BC438" s="75">
        <v>0.97916666666666663</v>
      </c>
      <c r="BD438" s="75">
        <v>0.99583333333333324</v>
      </c>
    </row>
    <row r="439" spans="1:84" x14ac:dyDescent="0.25">
      <c r="A439" s="30">
        <v>45</v>
      </c>
      <c r="B439" s="75">
        <v>0.71388888888888891</v>
      </c>
      <c r="E439" s="64" t="s">
        <v>2368</v>
      </c>
      <c r="F439" s="98">
        <v>43291</v>
      </c>
      <c r="G439" s="72" t="s">
        <v>425</v>
      </c>
      <c r="H439" s="72" t="s">
        <v>233</v>
      </c>
      <c r="I439" s="72" t="s">
        <v>271</v>
      </c>
      <c r="J439" s="72"/>
      <c r="K439" s="72"/>
      <c r="L439" s="72"/>
      <c r="M439" s="72"/>
      <c r="N439" s="72"/>
      <c r="O439" s="72"/>
      <c r="P439" t="s">
        <v>839</v>
      </c>
      <c r="Q439" s="63" t="s">
        <v>238</v>
      </c>
      <c r="R439" s="63" t="s">
        <v>2987</v>
      </c>
      <c r="S439" t="s">
        <v>2988</v>
      </c>
      <c r="T439">
        <v>9153578690</v>
      </c>
      <c r="U439" s="84" t="s">
        <v>2989</v>
      </c>
      <c r="V439" s="70" t="s">
        <v>221</v>
      </c>
      <c r="W439" s="70" t="s">
        <v>221</v>
      </c>
      <c r="X439" s="70" t="s">
        <v>221</v>
      </c>
      <c r="Y439" s="70" t="s">
        <v>221</v>
      </c>
      <c r="Z439" s="70" t="s">
        <v>221</v>
      </c>
      <c r="AC439" s="70" t="s">
        <v>1718</v>
      </c>
      <c r="AD439" s="70" t="s">
        <v>224</v>
      </c>
      <c r="AE439" s="70" t="s">
        <v>2990</v>
      </c>
      <c r="AF439" s="70" t="s">
        <v>2991</v>
      </c>
      <c r="AG439" s="70" t="s">
        <v>259</v>
      </c>
      <c r="AH439" s="70" t="s">
        <v>221</v>
      </c>
      <c r="AI439">
        <v>8</v>
      </c>
      <c r="AJ439" s="70" t="s">
        <v>227</v>
      </c>
      <c r="AK439">
        <v>1</v>
      </c>
      <c r="AL439">
        <v>7</v>
      </c>
      <c r="AM439">
        <v>1</v>
      </c>
      <c r="AN439" s="64" t="s">
        <v>2867</v>
      </c>
      <c r="AO439" s="64" t="s">
        <v>228</v>
      </c>
      <c r="AP439" s="64" t="s">
        <v>598</v>
      </c>
      <c r="AQ439" s="64" t="s">
        <v>734</v>
      </c>
      <c r="BA439" s="75">
        <v>0.72499999999999998</v>
      </c>
      <c r="BB439" t="s">
        <v>2992</v>
      </c>
      <c r="BC439" s="75">
        <v>0.66666666666666663</v>
      </c>
      <c r="BD439" s="75">
        <v>0.67361111111111116</v>
      </c>
      <c r="BF439">
        <v>1</v>
      </c>
      <c r="BG439">
        <v>1</v>
      </c>
      <c r="BH439">
        <v>1</v>
      </c>
      <c r="BI439">
        <v>1</v>
      </c>
      <c r="BJ439">
        <v>1</v>
      </c>
      <c r="BK439">
        <v>1</v>
      </c>
      <c r="BL439">
        <v>1</v>
      </c>
      <c r="BM439">
        <v>1</v>
      </c>
      <c r="BN439">
        <v>1</v>
      </c>
      <c r="BO439">
        <v>1</v>
      </c>
      <c r="BP439">
        <v>1</v>
      </c>
      <c r="BQ439">
        <v>1</v>
      </c>
      <c r="BR439">
        <v>1</v>
      </c>
      <c r="BS439">
        <v>1</v>
      </c>
      <c r="BT439">
        <v>1</v>
      </c>
      <c r="BV439" t="s">
        <v>755</v>
      </c>
      <c r="BW439" s="75">
        <v>0.66666666666666663</v>
      </c>
      <c r="BX439" s="75">
        <v>0.67361111111111116</v>
      </c>
      <c r="BZ439">
        <v>1</v>
      </c>
      <c r="CA439">
        <v>1</v>
      </c>
      <c r="CB439">
        <v>1</v>
      </c>
      <c r="CC439">
        <v>1</v>
      </c>
      <c r="CD439" t="s">
        <v>831</v>
      </c>
    </row>
    <row r="440" spans="1:84" x14ac:dyDescent="0.25">
      <c r="A440" s="30">
        <v>46</v>
      </c>
      <c r="B440" s="75">
        <v>0.70277777777777783</v>
      </c>
      <c r="E440" s="64" t="s">
        <v>2368</v>
      </c>
      <c r="F440" s="98">
        <v>43291</v>
      </c>
      <c r="G440" s="72" t="s">
        <v>425</v>
      </c>
      <c r="H440" s="72"/>
      <c r="I440" s="72" t="s">
        <v>2993</v>
      </c>
      <c r="J440" s="72"/>
      <c r="K440" s="72"/>
      <c r="L440" s="72"/>
      <c r="M440" s="72"/>
      <c r="N440" s="72"/>
      <c r="O440" s="72"/>
      <c r="P440" t="s">
        <v>2994</v>
      </c>
      <c r="Q440" s="63" t="s">
        <v>2078</v>
      </c>
      <c r="R440" s="63" t="s">
        <v>2995</v>
      </c>
      <c r="S440" s="63" t="s">
        <v>609</v>
      </c>
      <c r="T440">
        <v>9366390715</v>
      </c>
      <c r="U440" s="42" t="s">
        <v>2996</v>
      </c>
      <c r="V440" s="70" t="s">
        <v>221</v>
      </c>
      <c r="W440" s="70" t="s">
        <v>221</v>
      </c>
      <c r="X440" s="70" t="s">
        <v>221</v>
      </c>
      <c r="Y440" s="70" t="s">
        <v>221</v>
      </c>
      <c r="Z440" s="70" t="s">
        <v>221</v>
      </c>
      <c r="AA440" s="70" t="s">
        <v>2997</v>
      </c>
      <c r="AB440">
        <v>9269418726</v>
      </c>
      <c r="AC440" s="70" t="s">
        <v>1143</v>
      </c>
      <c r="AD440" t="s">
        <v>241</v>
      </c>
      <c r="AN440" s="64" t="s">
        <v>432</v>
      </c>
      <c r="AO440" s="64" t="s">
        <v>432</v>
      </c>
      <c r="AP440" s="64" t="s">
        <v>2697</v>
      </c>
      <c r="AQ440" s="64" t="s">
        <v>435</v>
      </c>
      <c r="AR440" s="64" t="s">
        <v>2644</v>
      </c>
      <c r="BB440" t="s">
        <v>2992</v>
      </c>
      <c r="BC440" s="75">
        <v>0.69166666666666676</v>
      </c>
      <c r="BD440" s="75">
        <v>0.70277777777777783</v>
      </c>
    </row>
    <row r="441" spans="1:84" x14ac:dyDescent="0.25">
      <c r="A441" s="30">
        <v>47</v>
      </c>
      <c r="B441" s="75">
        <v>0.73333333333333339</v>
      </c>
      <c r="E441" s="64" t="s">
        <v>2368</v>
      </c>
      <c r="F441" s="98">
        <v>43291</v>
      </c>
      <c r="G441" s="72" t="s">
        <v>213</v>
      </c>
      <c r="H441" s="72" t="s">
        <v>233</v>
      </c>
      <c r="I441" s="72" t="s">
        <v>2998</v>
      </c>
      <c r="J441" s="72"/>
      <c r="K441" s="72"/>
      <c r="L441" s="72"/>
      <c r="M441" s="72"/>
      <c r="N441" s="72"/>
      <c r="O441" s="72"/>
      <c r="P441" t="s">
        <v>2999</v>
      </c>
      <c r="Q441" s="63" t="s">
        <v>3000</v>
      </c>
      <c r="R441" s="63" t="s">
        <v>3001</v>
      </c>
      <c r="S441" t="s">
        <v>3002</v>
      </c>
      <c r="T441">
        <v>9450854457</v>
      </c>
      <c r="U441" s="84" t="s">
        <v>3003</v>
      </c>
      <c r="V441" s="70" t="s">
        <v>221</v>
      </c>
      <c r="W441" s="70" t="s">
        <v>221</v>
      </c>
      <c r="X441" s="70" t="s">
        <v>221</v>
      </c>
      <c r="Y441" s="70" t="s">
        <v>221</v>
      </c>
      <c r="Z441" s="70" t="s">
        <v>221</v>
      </c>
      <c r="AA441" s="70" t="s">
        <v>3004</v>
      </c>
      <c r="AB441">
        <v>945085447</v>
      </c>
      <c r="AC441" s="70" t="s">
        <v>1143</v>
      </c>
      <c r="AD441" s="70" t="s">
        <v>1517</v>
      </c>
      <c r="AE441" s="70" t="s">
        <v>3005</v>
      </c>
      <c r="AF441" s="70" t="s">
        <v>226</v>
      </c>
      <c r="AG441" s="70" t="s">
        <v>259</v>
      </c>
      <c r="AH441" s="70" t="s">
        <v>221</v>
      </c>
      <c r="AI441">
        <v>21</v>
      </c>
      <c r="AJ441" s="70" t="s">
        <v>227</v>
      </c>
      <c r="AK441">
        <v>2</v>
      </c>
      <c r="AL441">
        <v>15</v>
      </c>
      <c r="AM441">
        <v>6</v>
      </c>
      <c r="AN441" s="64" t="s">
        <v>432</v>
      </c>
      <c r="AO441" s="64" t="s">
        <v>432</v>
      </c>
      <c r="AP441" s="64" t="s">
        <v>2697</v>
      </c>
      <c r="AQ441" s="64" t="s">
        <v>435</v>
      </c>
      <c r="AR441" s="64" t="s">
        <v>2644</v>
      </c>
      <c r="BA441" s="75">
        <v>0.75694444444444453</v>
      </c>
      <c r="BB441" t="s">
        <v>3006</v>
      </c>
      <c r="BC441" s="75">
        <v>0.72569444444444453</v>
      </c>
      <c r="BD441" s="75">
        <v>0.73333333333333339</v>
      </c>
      <c r="BF441" s="72">
        <v>2</v>
      </c>
      <c r="BG441" s="72">
        <v>2</v>
      </c>
      <c r="BH441" s="72">
        <v>2</v>
      </c>
      <c r="BI441" s="72">
        <v>2</v>
      </c>
      <c r="BJ441" s="72">
        <v>2</v>
      </c>
      <c r="BK441" s="72">
        <v>2</v>
      </c>
      <c r="BL441" s="72">
        <v>2</v>
      </c>
      <c r="BM441" s="72">
        <v>2</v>
      </c>
      <c r="BN441" s="72">
        <v>2</v>
      </c>
      <c r="BO441" s="72">
        <v>2</v>
      </c>
      <c r="BP441" s="72">
        <v>2</v>
      </c>
      <c r="BQ441" s="72">
        <v>2</v>
      </c>
      <c r="BR441" s="72">
        <v>2</v>
      </c>
      <c r="BS441" s="72">
        <v>2</v>
      </c>
      <c r="BT441" s="72">
        <v>2</v>
      </c>
    </row>
    <row r="442" spans="1:84" x14ac:dyDescent="0.25">
      <c r="A442" s="30">
        <v>48</v>
      </c>
      <c r="B442" s="75">
        <v>0.75555555555555554</v>
      </c>
      <c r="E442" s="64" t="s">
        <v>2368</v>
      </c>
      <c r="F442" s="98">
        <v>43291</v>
      </c>
      <c r="G442" s="72" t="s">
        <v>1202</v>
      </c>
      <c r="H442" s="72" t="s">
        <v>233</v>
      </c>
      <c r="I442" s="72" t="s">
        <v>3007</v>
      </c>
      <c r="J442" s="72"/>
      <c r="K442" s="72"/>
      <c r="L442" s="72"/>
      <c r="M442" s="72"/>
      <c r="N442" s="72"/>
      <c r="O442" s="72"/>
      <c r="P442" t="s">
        <v>3008</v>
      </c>
      <c r="Q442" s="63" t="s">
        <v>3009</v>
      </c>
      <c r="R442" s="63" t="s">
        <v>3010</v>
      </c>
      <c r="S442" s="63" t="s">
        <v>485</v>
      </c>
      <c r="T442">
        <v>9959721141</v>
      </c>
      <c r="U442" s="42" t="s">
        <v>3011</v>
      </c>
      <c r="V442" s="70" t="s">
        <v>221</v>
      </c>
      <c r="W442" s="70" t="s">
        <v>221</v>
      </c>
      <c r="X442" s="70" t="s">
        <v>221</v>
      </c>
      <c r="Y442" s="70" t="s">
        <v>221</v>
      </c>
      <c r="Z442" s="70" t="s">
        <v>221</v>
      </c>
      <c r="AA442" s="70" t="s">
        <v>3012</v>
      </c>
      <c r="AB442">
        <v>9979604267</v>
      </c>
      <c r="AC442" s="70" t="s">
        <v>1143</v>
      </c>
      <c r="AD442" s="70" t="s">
        <v>2605</v>
      </c>
      <c r="AE442" s="70" t="s">
        <v>3013</v>
      </c>
      <c r="AF442" s="70" t="s">
        <v>226</v>
      </c>
      <c r="AG442" s="70" t="s">
        <v>226</v>
      </c>
      <c r="AH442" s="70" t="s">
        <v>221</v>
      </c>
      <c r="AI442">
        <f>6+12+12+1+4</f>
        <v>35</v>
      </c>
      <c r="AJ442" s="70" t="s">
        <v>227</v>
      </c>
      <c r="AK442">
        <v>1</v>
      </c>
      <c r="AL442">
        <v>4</v>
      </c>
      <c r="AM442">
        <f>25</f>
        <v>25</v>
      </c>
      <c r="AN442" s="64" t="s">
        <v>2867</v>
      </c>
      <c r="AO442" s="64" t="s">
        <v>228</v>
      </c>
      <c r="AP442" s="64" t="s">
        <v>229</v>
      </c>
      <c r="AQ442" s="64" t="s">
        <v>229</v>
      </c>
      <c r="AS442" s="64" t="s">
        <v>3014</v>
      </c>
      <c r="BA442" s="75">
        <v>0.79375000000000007</v>
      </c>
      <c r="BB442" t="s">
        <v>492</v>
      </c>
      <c r="BC442" s="75">
        <v>0.83333333333333337</v>
      </c>
      <c r="BD442" s="75">
        <v>0.84027777777777779</v>
      </c>
      <c r="BF442" s="72">
        <v>2</v>
      </c>
      <c r="BG442" s="72">
        <v>2</v>
      </c>
      <c r="BH442" s="72">
        <v>2</v>
      </c>
      <c r="BI442" s="72">
        <v>2</v>
      </c>
      <c r="BJ442" s="72">
        <v>2</v>
      </c>
      <c r="BK442" s="72">
        <v>2</v>
      </c>
      <c r="BL442" s="72">
        <v>2</v>
      </c>
      <c r="BM442" s="72">
        <v>2</v>
      </c>
      <c r="BN442" s="72">
        <v>2</v>
      </c>
      <c r="BO442" s="72">
        <v>2</v>
      </c>
      <c r="BP442" s="72">
        <v>2</v>
      </c>
      <c r="BQ442" s="72">
        <v>2</v>
      </c>
      <c r="BR442" s="72">
        <v>2</v>
      </c>
      <c r="BS442" s="72">
        <v>2</v>
      </c>
      <c r="BT442" s="72">
        <v>2</v>
      </c>
    </row>
    <row r="443" spans="1:84" x14ac:dyDescent="0.25">
      <c r="A443" s="30">
        <v>49</v>
      </c>
      <c r="B443" s="75">
        <v>0.76944444444444438</v>
      </c>
      <c r="E443" s="64" t="s">
        <v>2368</v>
      </c>
      <c r="F443" s="98">
        <v>43291</v>
      </c>
      <c r="G443" s="72" t="s">
        <v>425</v>
      </c>
      <c r="H443" s="72" t="s">
        <v>233</v>
      </c>
      <c r="I443" s="72" t="s">
        <v>3015</v>
      </c>
      <c r="J443" s="72"/>
      <c r="K443" s="72"/>
      <c r="L443" s="72"/>
      <c r="M443" s="72"/>
      <c r="N443" s="72"/>
      <c r="O443" s="72"/>
      <c r="P443" t="s">
        <v>3016</v>
      </c>
      <c r="Q443" s="63" t="s">
        <v>3017</v>
      </c>
      <c r="R443" s="63" t="s">
        <v>3018</v>
      </c>
      <c r="S443" t="s">
        <v>3019</v>
      </c>
      <c r="T443">
        <v>9277948298</v>
      </c>
      <c r="U443" s="84" t="s">
        <v>3020</v>
      </c>
      <c r="V443" s="70" t="s">
        <v>221</v>
      </c>
      <c r="W443" s="70" t="s">
        <v>221</v>
      </c>
      <c r="X443" s="70" t="s">
        <v>221</v>
      </c>
      <c r="Y443" s="70" t="s">
        <v>221</v>
      </c>
      <c r="Z443" s="70" t="s">
        <v>221</v>
      </c>
      <c r="AA443" s="70" t="s">
        <v>3021</v>
      </c>
      <c r="AB443">
        <v>9168350373</v>
      </c>
      <c r="AC443" s="70" t="s">
        <v>1001</v>
      </c>
      <c r="AD443" s="70" t="s">
        <v>224</v>
      </c>
      <c r="AN443" s="64" t="s">
        <v>432</v>
      </c>
      <c r="AO443" s="64" t="s">
        <v>432</v>
      </c>
      <c r="AP443" s="64" t="s">
        <v>2697</v>
      </c>
      <c r="AQ443" s="64" t="s">
        <v>435</v>
      </c>
      <c r="AR443" s="64" t="s">
        <v>2644</v>
      </c>
      <c r="BB443" t="s">
        <v>2992</v>
      </c>
      <c r="BC443" s="75" t="s">
        <v>3022</v>
      </c>
      <c r="BD443" s="75">
        <v>0.74305555555555547</v>
      </c>
    </row>
    <row r="444" spans="1:84" x14ac:dyDescent="0.25">
      <c r="A444" s="30">
        <v>50</v>
      </c>
      <c r="B444" s="75">
        <v>0.77083333333333337</v>
      </c>
      <c r="E444" s="64" t="s">
        <v>2368</v>
      </c>
      <c r="F444" s="98">
        <v>43291</v>
      </c>
      <c r="G444" s="72" t="s">
        <v>425</v>
      </c>
      <c r="H444" s="72" t="s">
        <v>233</v>
      </c>
      <c r="I444" s="72" t="s">
        <v>3015</v>
      </c>
      <c r="J444" s="72"/>
      <c r="K444" s="72"/>
      <c r="L444" s="72"/>
      <c r="M444" s="72"/>
      <c r="N444" s="72"/>
      <c r="O444" s="72"/>
      <c r="P444" t="s">
        <v>3016</v>
      </c>
      <c r="Q444" s="63" t="s">
        <v>3023</v>
      </c>
      <c r="R444" s="63" t="s">
        <v>1938</v>
      </c>
      <c r="S444" s="63" t="s">
        <v>3024</v>
      </c>
      <c r="T444">
        <v>9066973651</v>
      </c>
      <c r="U444" s="42" t="s">
        <v>3025</v>
      </c>
      <c r="V444" s="70" t="s">
        <v>221</v>
      </c>
      <c r="W444" s="70" t="s">
        <v>221</v>
      </c>
      <c r="X444" s="70" t="s">
        <v>221</v>
      </c>
      <c r="Y444" s="70" t="s">
        <v>221</v>
      </c>
      <c r="Z444" s="70" t="s">
        <v>221</v>
      </c>
      <c r="AA444" s="70" t="s">
        <v>3026</v>
      </c>
      <c r="AB444">
        <v>9263344835</v>
      </c>
      <c r="AC444" s="70" t="s">
        <v>3027</v>
      </c>
      <c r="AD444" t="s">
        <v>241</v>
      </c>
      <c r="AN444" s="64" t="s">
        <v>432</v>
      </c>
      <c r="AO444" s="64" t="s">
        <v>432</v>
      </c>
      <c r="AP444" s="64" t="s">
        <v>2697</v>
      </c>
      <c r="AQ444" s="64" t="s">
        <v>435</v>
      </c>
      <c r="AR444" s="64" t="s">
        <v>2644</v>
      </c>
      <c r="BB444" t="s">
        <v>2992</v>
      </c>
      <c r="BC444" s="75">
        <v>0.74375000000000002</v>
      </c>
      <c r="BD444" s="75">
        <v>0.75</v>
      </c>
    </row>
    <row r="445" spans="1:84" x14ac:dyDescent="0.25">
      <c r="A445" s="30">
        <v>51</v>
      </c>
      <c r="B445" s="75">
        <v>0.72430555555555554</v>
      </c>
      <c r="E445" s="64" t="s">
        <v>2368</v>
      </c>
      <c r="F445" s="98">
        <v>43291</v>
      </c>
      <c r="G445" s="72" t="s">
        <v>425</v>
      </c>
      <c r="H445" s="72" t="s">
        <v>233</v>
      </c>
      <c r="I445" s="72" t="s">
        <v>283</v>
      </c>
      <c r="J445" s="72"/>
      <c r="K445" s="72"/>
      <c r="L445" s="72"/>
      <c r="M445" s="72"/>
      <c r="N445" s="72"/>
      <c r="O445" s="72"/>
      <c r="P445" t="s">
        <v>2715</v>
      </c>
      <c r="Q445" s="63" t="s">
        <v>1709</v>
      </c>
      <c r="R445" s="63" t="s">
        <v>3028</v>
      </c>
      <c r="T445">
        <v>9167648452</v>
      </c>
      <c r="U445" s="84" t="s">
        <v>3029</v>
      </c>
      <c r="V445" s="70" t="s">
        <v>221</v>
      </c>
      <c r="W445" s="70" t="s">
        <v>221</v>
      </c>
      <c r="X445" s="70" t="s">
        <v>221</v>
      </c>
      <c r="Y445" s="70" t="s">
        <v>221</v>
      </c>
      <c r="Z445" s="70" t="s">
        <v>221</v>
      </c>
      <c r="AA445" s="70" t="s">
        <v>3030</v>
      </c>
      <c r="AB445">
        <v>9565275032</v>
      </c>
      <c r="AC445" s="70" t="s">
        <v>402</v>
      </c>
      <c r="AD445" s="70" t="s">
        <v>2664</v>
      </c>
      <c r="AE445" s="70" t="s">
        <v>3031</v>
      </c>
      <c r="AF445" s="70" t="s">
        <v>280</v>
      </c>
      <c r="AG445" s="70" t="s">
        <v>221</v>
      </c>
      <c r="AH445" s="70" t="s">
        <v>221</v>
      </c>
      <c r="AI445">
        <f>12+12+12+9+2</f>
        <v>47</v>
      </c>
      <c r="AJ445" s="70" t="s">
        <v>227</v>
      </c>
      <c r="AK445">
        <v>1</v>
      </c>
      <c r="AL445">
        <f>12+12+12+9</f>
        <v>45</v>
      </c>
      <c r="AM445">
        <v>2</v>
      </c>
      <c r="AN445" s="64" t="s">
        <v>432</v>
      </c>
      <c r="AO445" s="64" t="s">
        <v>432</v>
      </c>
      <c r="AP445" s="64" t="s">
        <v>2697</v>
      </c>
      <c r="AQ445" s="64" t="s">
        <v>435</v>
      </c>
      <c r="AR445" s="64" t="s">
        <v>2644</v>
      </c>
      <c r="BB445" t="s">
        <v>2992</v>
      </c>
      <c r="BC445" s="75">
        <v>0.71805555555555556</v>
      </c>
      <c r="BD445" s="75">
        <v>0.72430555555555554</v>
      </c>
      <c r="BF445">
        <v>3</v>
      </c>
      <c r="BG445">
        <v>3</v>
      </c>
      <c r="BH445">
        <v>3</v>
      </c>
      <c r="BI445">
        <v>3</v>
      </c>
      <c r="BJ445">
        <v>3</v>
      </c>
      <c r="BK445">
        <v>3</v>
      </c>
      <c r="BL445">
        <v>3</v>
      </c>
      <c r="BM445">
        <v>3</v>
      </c>
      <c r="BN445">
        <v>3</v>
      </c>
      <c r="BO445">
        <v>3</v>
      </c>
      <c r="BP445">
        <v>3</v>
      </c>
      <c r="BQ445">
        <v>3</v>
      </c>
      <c r="BR445">
        <v>3</v>
      </c>
      <c r="BS445">
        <v>3</v>
      </c>
      <c r="BT445">
        <v>3</v>
      </c>
      <c r="BV445" t="s">
        <v>2992</v>
      </c>
      <c r="BW445" s="75">
        <v>0.71805555555555556</v>
      </c>
      <c r="BX445" s="75">
        <v>0.72430555555555554</v>
      </c>
      <c r="BZ445">
        <v>3</v>
      </c>
      <c r="CA445">
        <v>3</v>
      </c>
      <c r="CB445">
        <v>3</v>
      </c>
      <c r="CC445">
        <v>3</v>
      </c>
      <c r="CD445" t="s">
        <v>831</v>
      </c>
    </row>
    <row r="446" spans="1:84" x14ac:dyDescent="0.25">
      <c r="A446" s="30">
        <v>52</v>
      </c>
      <c r="B446" s="75">
        <v>0.67708333333333337</v>
      </c>
      <c r="E446" s="64" t="s">
        <v>2368</v>
      </c>
      <c r="F446" s="98">
        <v>43291</v>
      </c>
      <c r="G446" s="72" t="s">
        <v>425</v>
      </c>
      <c r="H446" s="72" t="s">
        <v>233</v>
      </c>
      <c r="I446" s="72" t="s">
        <v>271</v>
      </c>
      <c r="J446" s="72"/>
      <c r="K446" s="72"/>
      <c r="L446" s="72"/>
      <c r="M446" s="72"/>
      <c r="N446" s="72"/>
      <c r="O446" s="72"/>
      <c r="P446" t="s">
        <v>839</v>
      </c>
      <c r="Q446" s="63" t="s">
        <v>818</v>
      </c>
      <c r="R446" s="63" t="s">
        <v>3032</v>
      </c>
      <c r="S446" s="63" t="s">
        <v>3033</v>
      </c>
      <c r="T446">
        <v>9983897874</v>
      </c>
      <c r="U446" s="42" t="s">
        <v>3034</v>
      </c>
      <c r="V446" s="70" t="s">
        <v>221</v>
      </c>
      <c r="W446" s="70" t="s">
        <v>221</v>
      </c>
      <c r="X446" s="70" t="s">
        <v>221</v>
      </c>
      <c r="Y446" s="70" t="s">
        <v>221</v>
      </c>
      <c r="Z446" s="70" t="s">
        <v>221</v>
      </c>
      <c r="AA446" s="70" t="s">
        <v>3035</v>
      </c>
      <c r="AB446">
        <v>9983847874</v>
      </c>
      <c r="AC446" s="70" t="s">
        <v>1001</v>
      </c>
      <c r="AD446" s="70" t="s">
        <v>2664</v>
      </c>
      <c r="AE446" s="70" t="s">
        <v>3036</v>
      </c>
      <c r="AF446" s="70" t="s">
        <v>259</v>
      </c>
      <c r="AG446" s="70" t="s">
        <v>221</v>
      </c>
      <c r="AH446" s="70" t="s">
        <v>221</v>
      </c>
      <c r="AI446">
        <v>10</v>
      </c>
      <c r="AJ446" s="70" t="s">
        <v>227</v>
      </c>
      <c r="AK446">
        <v>1</v>
      </c>
      <c r="AL446">
        <v>10</v>
      </c>
      <c r="AM446">
        <v>0</v>
      </c>
      <c r="AN446" s="64" t="s">
        <v>432</v>
      </c>
      <c r="AO446" s="64" t="s">
        <v>432</v>
      </c>
      <c r="AP446" s="64" t="s">
        <v>2697</v>
      </c>
      <c r="AQ446" s="64" t="s">
        <v>435</v>
      </c>
      <c r="AR446" s="64" t="s">
        <v>2644</v>
      </c>
      <c r="BB446" t="s">
        <v>2992</v>
      </c>
      <c r="BC446" s="75">
        <v>0.67708333333333337</v>
      </c>
      <c r="BD446" s="75">
        <v>0.6791666666666667</v>
      </c>
      <c r="BF446">
        <v>1</v>
      </c>
      <c r="BG446">
        <v>1</v>
      </c>
      <c r="BH446">
        <v>1</v>
      </c>
      <c r="BI446">
        <v>1</v>
      </c>
      <c r="BJ446">
        <v>1</v>
      </c>
      <c r="BK446">
        <v>1</v>
      </c>
      <c r="BL446">
        <v>1</v>
      </c>
      <c r="BM446">
        <v>1</v>
      </c>
      <c r="BN446">
        <v>1</v>
      </c>
      <c r="BO446">
        <v>1</v>
      </c>
      <c r="BP446">
        <v>1</v>
      </c>
      <c r="BQ446">
        <v>1</v>
      </c>
      <c r="BR446">
        <v>1</v>
      </c>
      <c r="BS446">
        <v>1</v>
      </c>
      <c r="BT446">
        <v>1</v>
      </c>
      <c r="BV446" t="s">
        <v>2992</v>
      </c>
      <c r="BW446" s="75">
        <v>0.67708333333333337</v>
      </c>
      <c r="BX446" s="75">
        <v>0.6791666666666667</v>
      </c>
      <c r="BZ446">
        <v>1</v>
      </c>
      <c r="CA446">
        <v>1</v>
      </c>
      <c r="CB446">
        <v>1</v>
      </c>
      <c r="CC446">
        <v>1</v>
      </c>
      <c r="CD446" t="s">
        <v>831</v>
      </c>
    </row>
    <row r="447" spans="1:84" x14ac:dyDescent="0.25">
      <c r="A447" s="30">
        <v>53</v>
      </c>
      <c r="B447" s="75">
        <v>0.65625</v>
      </c>
      <c r="E447" s="64" t="s">
        <v>2368</v>
      </c>
      <c r="F447" s="98">
        <v>43291</v>
      </c>
      <c r="G447" s="72" t="s">
        <v>425</v>
      </c>
      <c r="H447" s="72" t="s">
        <v>233</v>
      </c>
      <c r="I447" s="72" t="s">
        <v>271</v>
      </c>
      <c r="J447" s="72"/>
      <c r="K447" s="72"/>
      <c r="L447" s="72"/>
      <c r="M447" s="72"/>
      <c r="N447" s="72"/>
      <c r="O447" s="72"/>
      <c r="P447" t="s">
        <v>839</v>
      </c>
      <c r="Q447" s="63" t="s">
        <v>3037</v>
      </c>
      <c r="R447" s="63" t="s">
        <v>3038</v>
      </c>
      <c r="S447" t="s">
        <v>3039</v>
      </c>
      <c r="T447">
        <v>9351940650</v>
      </c>
      <c r="U447" s="84" t="s">
        <v>3040</v>
      </c>
      <c r="V447" s="70" t="s">
        <v>221</v>
      </c>
      <c r="W447" s="70" t="s">
        <v>221</v>
      </c>
      <c r="X447" s="70" t="s">
        <v>221</v>
      </c>
      <c r="Y447" s="70" t="s">
        <v>221</v>
      </c>
      <c r="Z447" s="70" t="s">
        <v>221</v>
      </c>
      <c r="AA447" s="70" t="s">
        <v>3041</v>
      </c>
      <c r="AB447">
        <v>9095279465</v>
      </c>
      <c r="AC447" s="70" t="s">
        <v>402</v>
      </c>
      <c r="AD447" s="70" t="s">
        <v>333</v>
      </c>
      <c r="AN447" s="64" t="s">
        <v>432</v>
      </c>
      <c r="AO447" s="64" t="s">
        <v>432</v>
      </c>
      <c r="AP447" s="64" t="s">
        <v>2697</v>
      </c>
      <c r="AQ447" s="64" t="s">
        <v>435</v>
      </c>
      <c r="AR447" s="64" t="s">
        <v>2492</v>
      </c>
      <c r="BB447" t="s">
        <v>659</v>
      </c>
      <c r="BC447" s="75">
        <v>0.65625</v>
      </c>
      <c r="BD447" s="75">
        <v>0.65972222222222221</v>
      </c>
      <c r="BF447">
        <v>1</v>
      </c>
      <c r="BG447">
        <v>1</v>
      </c>
      <c r="BH447">
        <v>1</v>
      </c>
      <c r="BI447">
        <v>1</v>
      </c>
      <c r="BJ447">
        <v>1</v>
      </c>
      <c r="BK447">
        <v>1</v>
      </c>
      <c r="BL447">
        <v>1</v>
      </c>
      <c r="BM447">
        <v>1</v>
      </c>
      <c r="BN447">
        <v>1</v>
      </c>
      <c r="BO447">
        <v>1</v>
      </c>
      <c r="BP447">
        <v>1</v>
      </c>
      <c r="BQ447">
        <v>1</v>
      </c>
      <c r="BR447">
        <v>1</v>
      </c>
      <c r="BS447">
        <v>1</v>
      </c>
      <c r="BT447">
        <v>1</v>
      </c>
      <c r="BV447" t="s">
        <v>659</v>
      </c>
      <c r="BW447" s="75">
        <v>0.65625</v>
      </c>
      <c r="BX447" s="75">
        <v>0.65972222222222221</v>
      </c>
      <c r="BZ447">
        <v>1</v>
      </c>
      <c r="CA447">
        <v>1</v>
      </c>
      <c r="CB447">
        <v>1</v>
      </c>
      <c r="CC447">
        <v>1</v>
      </c>
      <c r="CD447" t="s">
        <v>831</v>
      </c>
    </row>
    <row r="448" spans="1:84" x14ac:dyDescent="0.25">
      <c r="A448" s="30">
        <v>54</v>
      </c>
      <c r="B448" s="75">
        <v>0.625</v>
      </c>
      <c r="E448" s="64" t="s">
        <v>2368</v>
      </c>
      <c r="F448" s="98">
        <v>43291</v>
      </c>
      <c r="G448" s="72" t="s">
        <v>425</v>
      </c>
      <c r="H448" s="72" t="s">
        <v>233</v>
      </c>
      <c r="I448" s="72" t="s">
        <v>1713</v>
      </c>
      <c r="J448" s="72"/>
      <c r="K448" s="72"/>
      <c r="L448" s="72"/>
      <c r="M448" s="72"/>
      <c r="N448" s="72"/>
      <c r="O448" s="72"/>
      <c r="P448" t="s">
        <v>1672</v>
      </c>
      <c r="Q448" s="63" t="s">
        <v>1690</v>
      </c>
      <c r="R448" s="63" t="s">
        <v>3042</v>
      </c>
      <c r="S448" s="63" t="s">
        <v>470</v>
      </c>
      <c r="T448">
        <v>9565128816</v>
      </c>
      <c r="U448" s="42" t="s">
        <v>3043</v>
      </c>
      <c r="V448" s="70" t="s">
        <v>221</v>
      </c>
      <c r="W448" s="70" t="s">
        <v>221</v>
      </c>
      <c r="X448" s="70" t="s">
        <v>221</v>
      </c>
      <c r="Y448" s="70" t="s">
        <v>221</v>
      </c>
      <c r="Z448" s="70" t="s">
        <v>221</v>
      </c>
      <c r="AA448" s="70" t="s">
        <v>3044</v>
      </c>
      <c r="AB448">
        <v>9168914074</v>
      </c>
      <c r="AC448" s="70" t="s">
        <v>1718</v>
      </c>
      <c r="AD448" s="70" t="s">
        <v>224</v>
      </c>
      <c r="AE448" s="70" t="s">
        <v>3045</v>
      </c>
      <c r="AF448" s="70" t="s">
        <v>226</v>
      </c>
      <c r="AG448" s="70" t="s">
        <v>221</v>
      </c>
      <c r="AH448" s="70" t="s">
        <v>221</v>
      </c>
      <c r="AI448">
        <v>18</v>
      </c>
      <c r="AJ448" s="70" t="s">
        <v>446</v>
      </c>
      <c r="AK448">
        <v>0</v>
      </c>
      <c r="AL448">
        <v>0</v>
      </c>
      <c r="AM448">
        <v>0</v>
      </c>
      <c r="AN448" s="64" t="s">
        <v>432</v>
      </c>
      <c r="AO448" s="64" t="s">
        <v>432</v>
      </c>
      <c r="AP448" s="64" t="s">
        <v>2697</v>
      </c>
      <c r="AQ448" s="64" t="s">
        <v>435</v>
      </c>
      <c r="AR448" s="64" t="s">
        <v>2492</v>
      </c>
      <c r="BB448" t="s">
        <v>659</v>
      </c>
      <c r="BC448" s="75">
        <v>0.625</v>
      </c>
      <c r="BD448" s="75">
        <v>0.63541666666666663</v>
      </c>
      <c r="BF448">
        <v>1</v>
      </c>
      <c r="BG448">
        <v>1</v>
      </c>
      <c r="BH448">
        <v>1</v>
      </c>
      <c r="BI448">
        <v>1</v>
      </c>
      <c r="BJ448">
        <v>1</v>
      </c>
      <c r="BK448">
        <v>1</v>
      </c>
      <c r="BL448">
        <v>1</v>
      </c>
      <c r="BM448">
        <v>1</v>
      </c>
      <c r="BN448">
        <v>1</v>
      </c>
      <c r="BO448">
        <v>1</v>
      </c>
      <c r="BP448">
        <v>1</v>
      </c>
      <c r="BQ448">
        <v>1</v>
      </c>
      <c r="BR448">
        <v>1</v>
      </c>
      <c r="BS448">
        <v>1</v>
      </c>
      <c r="BT448">
        <v>1</v>
      </c>
      <c r="BV448" t="s">
        <v>659</v>
      </c>
      <c r="BW448" s="75">
        <v>0.625</v>
      </c>
      <c r="BX448" s="75">
        <v>0.63541666666666663</v>
      </c>
      <c r="BZ448">
        <v>1</v>
      </c>
      <c r="CA448">
        <v>1</v>
      </c>
      <c r="CB448">
        <v>1</v>
      </c>
      <c r="CC448">
        <v>1</v>
      </c>
      <c r="CD448" t="s">
        <v>831</v>
      </c>
    </row>
    <row r="449" spans="1:82" x14ac:dyDescent="0.25">
      <c r="A449" s="30">
        <v>55</v>
      </c>
      <c r="B449" s="75">
        <v>0.44444444444444442</v>
      </c>
      <c r="E449" s="64" t="s">
        <v>2368</v>
      </c>
      <c r="F449" s="98">
        <v>43291</v>
      </c>
      <c r="G449" s="72" t="s">
        <v>425</v>
      </c>
      <c r="H449" s="72" t="s">
        <v>233</v>
      </c>
      <c r="I449" s="72" t="s">
        <v>283</v>
      </c>
      <c r="J449" s="72"/>
      <c r="K449" s="72"/>
      <c r="L449" s="72"/>
      <c r="M449" s="72"/>
      <c r="N449" s="72"/>
      <c r="O449" s="72"/>
      <c r="P449" t="s">
        <v>2715</v>
      </c>
      <c r="Q449" s="63" t="s">
        <v>3046</v>
      </c>
      <c r="R449" s="63" t="s">
        <v>3047</v>
      </c>
      <c r="S449" t="s">
        <v>3048</v>
      </c>
      <c r="T449">
        <v>9168431362</v>
      </c>
      <c r="U449" s="84" t="s">
        <v>3049</v>
      </c>
      <c r="V449" s="70" t="s">
        <v>221</v>
      </c>
      <c r="W449" s="70" t="s">
        <v>221</v>
      </c>
      <c r="X449" s="70" t="s">
        <v>221</v>
      </c>
      <c r="Y449" s="70" t="s">
        <v>221</v>
      </c>
      <c r="Z449" s="70" t="s">
        <v>221</v>
      </c>
      <c r="AA449" s="70" t="s">
        <v>3050</v>
      </c>
      <c r="AB449">
        <v>9102845127</v>
      </c>
      <c r="AC449" s="70" t="s">
        <v>402</v>
      </c>
      <c r="AD449" s="70" t="s">
        <v>224</v>
      </c>
      <c r="AN449" s="64" t="s">
        <v>432</v>
      </c>
      <c r="AO449" s="64" t="s">
        <v>432</v>
      </c>
      <c r="AP449" s="64" t="s">
        <v>2697</v>
      </c>
      <c r="AQ449" s="64" t="s">
        <v>435</v>
      </c>
      <c r="AR449" s="64" t="s">
        <v>2492</v>
      </c>
      <c r="BB449" t="s">
        <v>659</v>
      </c>
      <c r="BC449" s="75">
        <v>0.44444444444444442</v>
      </c>
      <c r="BD449" s="75">
        <v>0.4465277777777778</v>
      </c>
      <c r="BF449">
        <v>1</v>
      </c>
      <c r="BG449">
        <v>1</v>
      </c>
      <c r="BH449">
        <v>1</v>
      </c>
      <c r="BI449">
        <v>1</v>
      </c>
      <c r="BJ449">
        <v>1</v>
      </c>
      <c r="BK449">
        <v>1</v>
      </c>
      <c r="BL449">
        <v>1</v>
      </c>
      <c r="BM449">
        <v>1</v>
      </c>
      <c r="BN449">
        <v>1</v>
      </c>
      <c r="BO449">
        <v>1</v>
      </c>
      <c r="BP449">
        <v>1</v>
      </c>
      <c r="BQ449">
        <v>1</v>
      </c>
      <c r="BR449">
        <v>1</v>
      </c>
      <c r="BS449">
        <v>1</v>
      </c>
      <c r="BT449">
        <v>1</v>
      </c>
      <c r="BV449" t="s">
        <v>659</v>
      </c>
      <c r="BW449" s="75">
        <v>0.44444444444444442</v>
      </c>
      <c r="BX449" s="75">
        <v>0.4465277777777778</v>
      </c>
      <c r="BZ449">
        <v>1</v>
      </c>
      <c r="CA449">
        <v>1</v>
      </c>
      <c r="CB449">
        <v>1</v>
      </c>
      <c r="CC449">
        <v>1</v>
      </c>
      <c r="CD449" t="s">
        <v>831</v>
      </c>
    </row>
  </sheetData>
  <dataValidations count="6">
    <dataValidation type="list" allowBlank="1" showInputMessage="1" showErrorMessage="1" sqref="AN283:AN287 AN337:AN338">
      <formula1>Medium_of_Application</formula1>
    </dataValidation>
    <dataValidation type="list" allowBlank="1" showInputMessage="1" showErrorMessage="1" sqref="AP283:AP287 AP337:AP339 AP356">
      <formula1>General_Sources</formula1>
    </dataValidation>
    <dataValidation type="list" allowBlank="1" showInputMessage="1" showErrorMessage="1" sqref="AO283:AO287 AQ283:AQ287 I284:I285 AO337:AO338 AQ337:AQ339 AQ356">
      <formula1>INDIRECT(H283)</formula1>
    </dataValidation>
    <dataValidation type="list" allowBlank="1" showInputMessage="1" showErrorMessage="1" sqref="AD283 AD285">
      <formula1>Highest_Educ</formula1>
    </dataValidation>
    <dataValidation type="list" allowBlank="1" showInputMessage="1" showErrorMessage="1" sqref="G284:G285">
      <formula1>STEP</formula1>
    </dataValidation>
    <dataValidation type="list" allowBlank="1" showInputMessage="1" showErrorMessage="1" sqref="H284:H285">
      <formula1>FinalStatus</formula1>
    </dataValidation>
  </dataValidations>
  <hyperlinks>
    <hyperlink ref="U2" r:id="rId1"/>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7" r:id="rId25"/>
    <hyperlink ref="U28" r:id="rId26"/>
    <hyperlink ref="U29" r:id="rId27"/>
    <hyperlink ref="U30" r:id="rId28"/>
    <hyperlink ref="U31" r:id="rId29"/>
    <hyperlink ref="U32" r:id="rId30"/>
    <hyperlink ref="U33" r:id="rId31"/>
    <hyperlink ref="U34" r:id="rId32"/>
    <hyperlink ref="U35" r:id="rId33"/>
    <hyperlink ref="U36" r:id="rId34"/>
    <hyperlink ref="U37" r:id="rId35"/>
    <hyperlink ref="U38" r:id="rId36"/>
    <hyperlink ref="U39" r:id="rId37"/>
    <hyperlink ref="U40" r:id="rId38"/>
    <hyperlink ref="U41" r:id="rId39"/>
    <hyperlink ref="U42" r:id="rId40"/>
    <hyperlink ref="U43" r:id="rId41"/>
    <hyperlink ref="U44" r:id="rId42"/>
    <hyperlink ref="U45" r:id="rId43"/>
    <hyperlink ref="U46" r:id="rId44"/>
    <hyperlink ref="U47" r:id="rId45"/>
    <hyperlink ref="U48" r:id="rId46"/>
    <hyperlink ref="U49" r:id="rId47"/>
    <hyperlink ref="U70" r:id="rId48"/>
    <hyperlink ref="U72" r:id="rId49"/>
    <hyperlink ref="U77" r:id="rId50"/>
    <hyperlink ref="U87" r:id="rId51"/>
    <hyperlink ref="U89" r:id="rId52"/>
    <hyperlink ref="U283" r:id="rId53" tooltip="ralph.cruz86@gmail.com" display="mailto:ralph.cruz86@gmail.com"/>
    <hyperlink ref="U284" r:id="rId54" tooltip="aeveljohn.castro1@gmail.com" display="mailto:aeveljohn.castro1@gmail.com"/>
    <hyperlink ref="U285" r:id="rId55" tooltip="Edwincastaneda817@gmail.com" display="mailto:Edwincastaneda817@gmail.com"/>
    <hyperlink ref="U286" r:id="rId56" tooltip="angela.guleng@yahoo.com" display="mailto:angela.guleng@yahoo.com"/>
    <hyperlink ref="U287" r:id="rId57" tooltip="owaness.jb@gmail.com" display="mailto:owaness.jb@gmail.com"/>
    <hyperlink ref="U288" r:id="rId58"/>
    <hyperlink ref="U289" r:id="rId59"/>
    <hyperlink ref="U290" r:id="rId60"/>
    <hyperlink ref="U291" r:id="rId61"/>
    <hyperlink ref="U292" r:id="rId62"/>
    <hyperlink ref="U293" r:id="rId63"/>
    <hyperlink ref="U294" r:id="rId64"/>
    <hyperlink ref="U295" r:id="rId65"/>
    <hyperlink ref="U296" r:id="rId66"/>
    <hyperlink ref="U297" r:id="rId67"/>
    <hyperlink ref="U298" r:id="rId68"/>
    <hyperlink ref="U299" r:id="rId69"/>
    <hyperlink ref="U300" r:id="rId70"/>
    <hyperlink ref="U301" r:id="rId71"/>
    <hyperlink ref="U302" r:id="rId72"/>
    <hyperlink ref="U303" r:id="rId73"/>
    <hyperlink ref="U304" r:id="rId74"/>
    <hyperlink ref="U305" r:id="rId75"/>
    <hyperlink ref="U306" r:id="rId76"/>
    <hyperlink ref="U307" r:id="rId77"/>
    <hyperlink ref="U308" r:id="rId78"/>
    <hyperlink ref="U309" r:id="rId79"/>
    <hyperlink ref="U310" r:id="rId80"/>
    <hyperlink ref="U311" r:id="rId81"/>
    <hyperlink ref="U312" r:id="rId82"/>
    <hyperlink ref="U313" r:id="rId83"/>
    <hyperlink ref="U314" r:id="rId84"/>
    <hyperlink ref="U315" r:id="rId85"/>
    <hyperlink ref="U316" r:id="rId86"/>
    <hyperlink ref="U317" r:id="rId87"/>
    <hyperlink ref="U318" r:id="rId88"/>
    <hyperlink ref="U319" r:id="rId89"/>
    <hyperlink ref="U320" r:id="rId90"/>
    <hyperlink ref="U321" r:id="rId91"/>
    <hyperlink ref="U322" r:id="rId92"/>
    <hyperlink ref="U323" r:id="rId93"/>
    <hyperlink ref="U324" r:id="rId94"/>
    <hyperlink ref="U325" r:id="rId95"/>
    <hyperlink ref="U326" r:id="rId96"/>
    <hyperlink ref="U327" r:id="rId97"/>
    <hyperlink ref="U328" r:id="rId98"/>
    <hyperlink ref="U329" r:id="rId99"/>
    <hyperlink ref="U330" r:id="rId100"/>
    <hyperlink ref="U331" r:id="rId101"/>
    <hyperlink ref="U332" r:id="rId102"/>
    <hyperlink ref="U333" r:id="rId103"/>
    <hyperlink ref="U334" r:id="rId104"/>
    <hyperlink ref="U335" r:id="rId105"/>
    <hyperlink ref="U336" r:id="rId106"/>
    <hyperlink ref="U338" r:id="rId107"/>
    <hyperlink ref="U337" r:id="rId108" tooltip="Bascog33@yahoo.com" display="mailto:Bascog33@yahoo.com"/>
    <hyperlink ref="U191" r:id="rId109"/>
    <hyperlink ref="U53" r:id="rId110"/>
    <hyperlink ref="U339" r:id="rId111"/>
    <hyperlink ref="U340" r:id="rId112" display="jpaolo.diaz@gmail.com"/>
    <hyperlink ref="U341" r:id="rId113"/>
    <hyperlink ref="U342" r:id="rId114"/>
    <hyperlink ref="U343" r:id="rId115"/>
    <hyperlink ref="U344" r:id="rId116"/>
    <hyperlink ref="U345" r:id="rId117"/>
    <hyperlink ref="U346" r:id="rId118"/>
    <hyperlink ref="U347" r:id="rId119"/>
    <hyperlink ref="U348" r:id="rId120"/>
    <hyperlink ref="U350" r:id="rId121"/>
    <hyperlink ref="U351" r:id="rId122"/>
    <hyperlink ref="U352" r:id="rId123"/>
    <hyperlink ref="U353" r:id="rId124"/>
    <hyperlink ref="U354" r:id="rId125"/>
    <hyperlink ref="U355" r:id="rId126"/>
    <hyperlink ref="U356" r:id="rId127" display="feliciano.acf@yahoo.com"/>
    <hyperlink ref="U357" r:id="rId128"/>
    <hyperlink ref="U358" r:id="rId129"/>
    <hyperlink ref="U359" r:id="rId130"/>
    <hyperlink ref="U360" r:id="rId131"/>
    <hyperlink ref="U361" r:id="rId132" display="randyramos0311@gmail.com"/>
    <hyperlink ref="U362" r:id="rId133"/>
    <hyperlink ref="U363" r:id="rId134" display="teodociojan@gmail.com"/>
    <hyperlink ref="U364" r:id="rId135"/>
    <hyperlink ref="U365" r:id="rId136"/>
    <hyperlink ref="U366" r:id="rId137"/>
    <hyperlink ref="U367" r:id="rId138"/>
    <hyperlink ref="U368" r:id="rId139"/>
    <hyperlink ref="U369" r:id="rId140"/>
    <hyperlink ref="U370" r:id="rId141"/>
    <hyperlink ref="U371" r:id="rId142"/>
    <hyperlink ref="U372" r:id="rId143"/>
    <hyperlink ref="U373" r:id="rId144"/>
    <hyperlink ref="U374" r:id="rId145"/>
    <hyperlink ref="U375" r:id="rId146"/>
    <hyperlink ref="U376" r:id="rId147"/>
    <hyperlink ref="U377" r:id="rId148"/>
    <hyperlink ref="U380" r:id="rId149"/>
    <hyperlink ref="U381" r:id="rId150"/>
    <hyperlink ref="U379" r:id="rId151"/>
    <hyperlink ref="U382" r:id="rId152"/>
    <hyperlink ref="U383" r:id="rId153"/>
    <hyperlink ref="U384" r:id="rId154"/>
    <hyperlink ref="U385" r:id="rId155"/>
    <hyperlink ref="U386" r:id="rId156"/>
    <hyperlink ref="U387" r:id="rId157"/>
    <hyperlink ref="U390" r:id="rId158"/>
    <hyperlink ref="U391" r:id="rId159"/>
    <hyperlink ref="U392" r:id="rId160"/>
    <hyperlink ref="U388" r:id="rId161"/>
    <hyperlink ref="U389" r:id="rId162"/>
    <hyperlink ref="U378" r:id="rId163"/>
    <hyperlink ref="U394" r:id="rId164"/>
    <hyperlink ref="U395" r:id="rId165"/>
    <hyperlink ref="U396" r:id="rId166"/>
    <hyperlink ref="U397" r:id="rId167"/>
    <hyperlink ref="U398" r:id="rId168"/>
    <hyperlink ref="U399" r:id="rId169"/>
    <hyperlink ref="U400" r:id="rId170"/>
    <hyperlink ref="U401" r:id="rId171"/>
    <hyperlink ref="U402" r:id="rId172"/>
    <hyperlink ref="U403" r:id="rId173"/>
    <hyperlink ref="U404" r:id="rId174"/>
    <hyperlink ref="U405" r:id="rId175"/>
    <hyperlink ref="U406" r:id="rId176"/>
    <hyperlink ref="U407" r:id="rId177"/>
    <hyperlink ref="U408" r:id="rId178"/>
    <hyperlink ref="U409" r:id="rId179"/>
    <hyperlink ref="U410" r:id="rId180"/>
    <hyperlink ref="U411" r:id="rId181"/>
    <hyperlink ref="U412" r:id="rId182"/>
    <hyperlink ref="U413" r:id="rId183"/>
    <hyperlink ref="U414" r:id="rId184"/>
    <hyperlink ref="U415" r:id="rId185"/>
    <hyperlink ref="U416" r:id="rId186"/>
    <hyperlink ref="U418" r:id="rId187"/>
    <hyperlink ref="U419" r:id="rId188"/>
    <hyperlink ref="U420" r:id="rId189"/>
    <hyperlink ref="U421" r:id="rId190"/>
    <hyperlink ref="U422" r:id="rId191"/>
    <hyperlink ref="U423" r:id="rId192"/>
    <hyperlink ref="U424" r:id="rId193"/>
    <hyperlink ref="U425" r:id="rId194"/>
    <hyperlink ref="U426" r:id="rId195"/>
    <hyperlink ref="U427" r:id="rId196"/>
    <hyperlink ref="U428" r:id="rId197"/>
    <hyperlink ref="U429" r:id="rId198"/>
    <hyperlink ref="U430" r:id="rId199"/>
    <hyperlink ref="U431" r:id="rId200"/>
    <hyperlink ref="U432" r:id="rId201"/>
    <hyperlink ref="U433" r:id="rId202"/>
    <hyperlink ref="U434" r:id="rId203"/>
    <hyperlink ref="U435" r:id="rId204"/>
    <hyperlink ref="U436" r:id="rId205"/>
    <hyperlink ref="U437" r:id="rId206"/>
    <hyperlink ref="U438" r:id="rId207"/>
    <hyperlink ref="U439" r:id="rId208"/>
    <hyperlink ref="U440" r:id="rId209"/>
    <hyperlink ref="U441" r:id="rId210"/>
    <hyperlink ref="U442" r:id="rId211"/>
    <hyperlink ref="U443" r:id="rId212"/>
    <hyperlink ref="U444" r:id="rId213"/>
    <hyperlink ref="U445" r:id="rId214"/>
    <hyperlink ref="U446" r:id="rId215"/>
    <hyperlink ref="U447" r:id="rId216"/>
    <hyperlink ref="U448" r:id="rId217"/>
    <hyperlink ref="U449" r:id="rId218"/>
  </hyperlinks>
  <pageMargins left="0.7" right="0.7" top="0.75" bottom="0.75" header="0.3" footer="0.3"/>
  <legacyDrawing r:id="rId2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93"/>
  <sheetViews>
    <sheetView workbookViewId="0">
      <selection activeCell="Q8" sqref="Q8"/>
    </sheetView>
  </sheetViews>
  <sheetFormatPr defaultRowHeight="15" x14ac:dyDescent="0.25"/>
  <sheetData>
    <row r="1" spans="1:48" ht="165" x14ac:dyDescent="0.25">
      <c r="A1" s="118" t="s">
        <v>3051</v>
      </c>
      <c r="B1" s="118" t="s">
        <v>5</v>
      </c>
      <c r="C1" s="119" t="s">
        <v>6</v>
      </c>
      <c r="D1" s="120" t="s">
        <v>7</v>
      </c>
      <c r="E1" s="120" t="s">
        <v>8</v>
      </c>
      <c r="F1" s="118" t="s">
        <v>9</v>
      </c>
      <c r="G1" s="121" t="s">
        <v>10</v>
      </c>
      <c r="H1" s="122" t="s">
        <v>11</v>
      </c>
      <c r="I1" s="121" t="s">
        <v>12</v>
      </c>
      <c r="J1" s="121" t="s">
        <v>13</v>
      </c>
      <c r="K1" s="121" t="s">
        <v>14</v>
      </c>
      <c r="L1" s="123" t="s">
        <v>15</v>
      </c>
      <c r="M1" s="119" t="s">
        <v>3052</v>
      </c>
      <c r="N1" s="119" t="s">
        <v>17</v>
      </c>
      <c r="O1" s="119" t="s">
        <v>18</v>
      </c>
      <c r="P1" s="124" t="s">
        <v>19</v>
      </c>
      <c r="Q1" s="125" t="s">
        <v>20</v>
      </c>
      <c r="R1" s="125" t="s">
        <v>21</v>
      </c>
      <c r="S1" s="125" t="s">
        <v>22</v>
      </c>
      <c r="T1" s="125" t="s">
        <v>23</v>
      </c>
      <c r="U1" s="125" t="s">
        <v>24</v>
      </c>
      <c r="V1" s="125" t="s">
        <v>25</v>
      </c>
      <c r="W1" s="126" t="s">
        <v>26</v>
      </c>
      <c r="X1" s="126" t="s">
        <v>27</v>
      </c>
      <c r="Y1" s="126" t="s">
        <v>28</v>
      </c>
      <c r="Z1" s="125" t="s">
        <v>29</v>
      </c>
      <c r="AA1" s="125" t="s">
        <v>30</v>
      </c>
      <c r="AB1" s="127" t="s">
        <v>31</v>
      </c>
      <c r="AC1" s="127" t="s">
        <v>32</v>
      </c>
      <c r="AD1" s="127" t="s">
        <v>33</v>
      </c>
      <c r="AE1" s="126" t="s">
        <v>34</v>
      </c>
      <c r="AF1" s="126" t="s">
        <v>35</v>
      </c>
      <c r="AG1" s="126" t="s">
        <v>36</v>
      </c>
      <c r="AH1" s="126" t="s">
        <v>37</v>
      </c>
      <c r="AI1" s="126" t="s">
        <v>38</v>
      </c>
      <c r="AJ1" s="128" t="s">
        <v>39</v>
      </c>
      <c r="AK1" s="125" t="s">
        <v>40</v>
      </c>
      <c r="AL1" s="119" t="s">
        <v>41</v>
      </c>
      <c r="AM1" s="119" t="s">
        <v>42</v>
      </c>
      <c r="AN1" s="126" t="s">
        <v>43</v>
      </c>
      <c r="AO1" s="126" t="s">
        <v>44</v>
      </c>
      <c r="AP1" s="126" t="s">
        <v>45</v>
      </c>
      <c r="AQ1" s="126" t="s">
        <v>46</v>
      </c>
      <c r="AR1" s="126" t="s">
        <v>47</v>
      </c>
      <c r="AS1" s="126" t="s">
        <v>48</v>
      </c>
      <c r="AT1" s="126" t="s">
        <v>49</v>
      </c>
      <c r="AU1" s="125" t="s">
        <v>3053</v>
      </c>
      <c r="AV1" s="126" t="s">
        <v>3054</v>
      </c>
    </row>
    <row r="2" spans="1:48" ht="30" x14ac:dyDescent="0.25">
      <c r="A2" t="s">
        <v>3055</v>
      </c>
      <c r="B2" s="129">
        <v>43283</v>
      </c>
      <c r="C2" s="130" t="s">
        <v>1202</v>
      </c>
      <c r="D2" s="130" t="s">
        <v>3056</v>
      </c>
      <c r="E2" s="130" t="s">
        <v>3057</v>
      </c>
      <c r="F2" s="131" t="s">
        <v>2718</v>
      </c>
      <c r="G2" s="131"/>
      <c r="H2" s="131"/>
      <c r="I2" s="131"/>
      <c r="J2" s="131"/>
      <c r="K2" s="131"/>
      <c r="L2" s="132" t="s">
        <v>3058</v>
      </c>
      <c r="M2" s="133" t="s">
        <v>3059</v>
      </c>
      <c r="N2" s="133" t="s">
        <v>3060</v>
      </c>
      <c r="O2" s="133" t="s">
        <v>3061</v>
      </c>
      <c r="P2" s="133">
        <v>9655772351</v>
      </c>
      <c r="Q2" s="134" t="s">
        <v>3062</v>
      </c>
      <c r="R2" s="133" t="s">
        <v>3063</v>
      </c>
      <c r="S2" s="133" t="s">
        <v>1228</v>
      </c>
      <c r="T2" s="133" t="s">
        <v>1228</v>
      </c>
      <c r="U2" s="133" t="s">
        <v>1228</v>
      </c>
      <c r="V2" s="133" t="s">
        <v>1228</v>
      </c>
      <c r="W2" s="133" t="s">
        <v>3064</v>
      </c>
      <c r="X2" s="133">
        <v>9398420960</v>
      </c>
      <c r="Y2" s="133" t="s">
        <v>1303</v>
      </c>
      <c r="Z2" s="133" t="s">
        <v>224</v>
      </c>
      <c r="AA2" s="133" t="s">
        <v>3065</v>
      </c>
      <c r="AB2" s="133" t="s">
        <v>280</v>
      </c>
      <c r="AC2" s="133" t="s">
        <v>280</v>
      </c>
      <c r="AD2" s="133" t="s">
        <v>1228</v>
      </c>
      <c r="AE2" s="133" t="s">
        <v>3066</v>
      </c>
      <c r="AF2" s="133" t="s">
        <v>227</v>
      </c>
      <c r="AG2" s="133" t="s">
        <v>3067</v>
      </c>
      <c r="AH2" s="133" t="s">
        <v>3067</v>
      </c>
      <c r="AI2" s="133" t="s">
        <v>3068</v>
      </c>
      <c r="AJ2" s="133" t="s">
        <v>228</v>
      </c>
      <c r="AK2" s="135" t="s">
        <v>228</v>
      </c>
      <c r="AL2" s="136" t="s">
        <v>598</v>
      </c>
      <c r="AM2" s="133" t="s">
        <v>3069</v>
      </c>
      <c r="AN2" s="137"/>
      <c r="AO2" s="133"/>
      <c r="AP2" s="133"/>
      <c r="AQ2" s="133"/>
      <c r="AR2" s="137"/>
      <c r="AS2" s="137"/>
      <c r="AT2" s="137"/>
      <c r="AU2" s="135" t="s">
        <v>227</v>
      </c>
      <c r="AV2" s="136" t="s">
        <v>227</v>
      </c>
    </row>
    <row r="3" spans="1:48" ht="60" x14ac:dyDescent="0.25">
      <c r="A3" t="s">
        <v>3055</v>
      </c>
      <c r="B3" s="129">
        <v>43283</v>
      </c>
      <c r="C3" s="136" t="s">
        <v>357</v>
      </c>
      <c r="D3" s="136" t="s">
        <v>3056</v>
      </c>
      <c r="E3" s="136" t="s">
        <v>3070</v>
      </c>
      <c r="F3" s="136" t="s">
        <v>3071</v>
      </c>
      <c r="G3" s="138" t="s">
        <v>3072</v>
      </c>
      <c r="H3" s="138" t="s">
        <v>250</v>
      </c>
      <c r="I3" s="131"/>
      <c r="J3" s="131"/>
      <c r="K3" s="131"/>
      <c r="L3" s="139" t="s">
        <v>3073</v>
      </c>
      <c r="M3" s="136" t="s">
        <v>3074</v>
      </c>
      <c r="N3" s="136" t="s">
        <v>3075</v>
      </c>
      <c r="O3" s="140" t="s">
        <v>1239</v>
      </c>
      <c r="P3" s="136">
        <v>9556656738</v>
      </c>
      <c r="Q3" s="141" t="s">
        <v>3076</v>
      </c>
      <c r="R3" s="136" t="s">
        <v>221</v>
      </c>
      <c r="S3" s="136" t="s">
        <v>221</v>
      </c>
      <c r="T3" s="136" t="s">
        <v>221</v>
      </c>
      <c r="U3" s="136" t="s">
        <v>221</v>
      </c>
      <c r="V3" s="136" t="s">
        <v>221</v>
      </c>
      <c r="W3" s="136" t="s">
        <v>3077</v>
      </c>
      <c r="X3" s="136">
        <v>9303794261</v>
      </c>
      <c r="Y3" s="135" t="s">
        <v>1001</v>
      </c>
      <c r="Z3" s="136" t="s">
        <v>3078</v>
      </c>
      <c r="AA3" s="136" t="s">
        <v>844</v>
      </c>
      <c r="AB3" s="136" t="s">
        <v>259</v>
      </c>
      <c r="AC3" s="136" t="s">
        <v>221</v>
      </c>
      <c r="AD3" s="136" t="s">
        <v>221</v>
      </c>
      <c r="AE3" s="136">
        <v>6</v>
      </c>
      <c r="AF3" s="136" t="s">
        <v>227</v>
      </c>
      <c r="AG3" s="136">
        <v>1</v>
      </c>
      <c r="AH3" s="136">
        <v>6</v>
      </c>
      <c r="AI3" s="136">
        <v>0</v>
      </c>
      <c r="AJ3" s="136" t="s">
        <v>432</v>
      </c>
      <c r="AK3" s="136" t="s">
        <v>432</v>
      </c>
      <c r="AL3" s="136" t="s">
        <v>434</v>
      </c>
      <c r="AM3" s="136" t="s">
        <v>3079</v>
      </c>
      <c r="AN3" s="136" t="s">
        <v>3080</v>
      </c>
      <c r="AO3" s="136"/>
      <c r="AP3" s="136"/>
      <c r="AQ3" s="136"/>
      <c r="AR3" s="136"/>
      <c r="AS3" s="137"/>
      <c r="AT3" s="136" t="s">
        <v>3081</v>
      </c>
      <c r="AU3" s="135" t="s">
        <v>227</v>
      </c>
      <c r="AV3" s="136" t="s">
        <v>227</v>
      </c>
    </row>
    <row r="4" spans="1:48" x14ac:dyDescent="0.25">
      <c r="A4" t="s">
        <v>3055</v>
      </c>
      <c r="B4" s="129">
        <v>43283</v>
      </c>
      <c r="C4" s="136" t="s">
        <v>3082</v>
      </c>
      <c r="D4" s="136" t="s">
        <v>246</v>
      </c>
      <c r="E4" s="136" t="s">
        <v>247</v>
      </c>
      <c r="F4" s="136" t="s">
        <v>3083</v>
      </c>
      <c r="G4" s="138" t="s">
        <v>3084</v>
      </c>
      <c r="H4" s="138" t="s">
        <v>250</v>
      </c>
      <c r="I4" s="129">
        <v>43285</v>
      </c>
      <c r="J4" s="129">
        <v>43313</v>
      </c>
      <c r="K4" s="138" t="s">
        <v>3085</v>
      </c>
      <c r="L4" s="142" t="s">
        <v>3086</v>
      </c>
      <c r="M4" s="143" t="s">
        <v>3087</v>
      </c>
      <c r="N4" s="136" t="s">
        <v>3088</v>
      </c>
      <c r="O4" s="136" t="s">
        <v>3089</v>
      </c>
      <c r="P4" s="136">
        <v>9464123268</v>
      </c>
      <c r="Q4" s="144" t="s">
        <v>3090</v>
      </c>
      <c r="R4" s="136" t="s">
        <v>3091</v>
      </c>
      <c r="S4" s="136" t="s">
        <v>221</v>
      </c>
      <c r="T4" s="136" t="s">
        <v>221</v>
      </c>
      <c r="U4" s="136" t="s">
        <v>221</v>
      </c>
      <c r="V4" s="136" t="s">
        <v>221</v>
      </c>
      <c r="W4" s="136" t="s">
        <v>3092</v>
      </c>
      <c r="X4" s="136">
        <v>9269182586</v>
      </c>
      <c r="Y4" s="136" t="s">
        <v>1718</v>
      </c>
      <c r="Z4" s="136" t="s">
        <v>224</v>
      </c>
      <c r="AA4" s="138" t="s">
        <v>3093</v>
      </c>
      <c r="AB4" s="136" t="s">
        <v>221</v>
      </c>
      <c r="AC4" s="136" t="s">
        <v>221</v>
      </c>
      <c r="AD4" s="136" t="s">
        <v>221</v>
      </c>
      <c r="AE4" s="138">
        <v>2</v>
      </c>
      <c r="AF4" s="138" t="s">
        <v>446</v>
      </c>
      <c r="AG4" s="138">
        <v>0</v>
      </c>
      <c r="AH4" s="138">
        <v>2</v>
      </c>
      <c r="AI4" s="138">
        <v>0</v>
      </c>
      <c r="AJ4" s="136" t="s">
        <v>432</v>
      </c>
      <c r="AK4" s="136" t="s">
        <v>432</v>
      </c>
      <c r="AL4" s="136" t="s">
        <v>434</v>
      </c>
      <c r="AM4" s="136" t="s">
        <v>3079</v>
      </c>
      <c r="AN4" s="143" t="s">
        <v>3094</v>
      </c>
      <c r="AO4" s="136"/>
      <c r="AP4" s="136"/>
      <c r="AQ4" s="136"/>
      <c r="AR4" s="136"/>
      <c r="AS4" s="136"/>
      <c r="AT4" s="136" t="s">
        <v>3095</v>
      </c>
      <c r="AU4" s="135" t="s">
        <v>227</v>
      </c>
      <c r="AV4" s="136" t="s">
        <v>227</v>
      </c>
    </row>
    <row r="5" spans="1:48" x14ac:dyDescent="0.25">
      <c r="A5" t="s">
        <v>3055</v>
      </c>
      <c r="B5" s="129">
        <v>43283</v>
      </c>
      <c r="C5" s="138" t="s">
        <v>1202</v>
      </c>
      <c r="D5" s="138" t="s">
        <v>3056</v>
      </c>
      <c r="E5" s="138" t="s">
        <v>234</v>
      </c>
      <c r="F5" s="136" t="s">
        <v>2718</v>
      </c>
      <c r="G5" s="138"/>
      <c r="H5" s="138"/>
      <c r="I5" s="138"/>
      <c r="J5" s="138"/>
      <c r="K5" s="138"/>
      <c r="L5" s="136" t="s">
        <v>3096</v>
      </c>
      <c r="M5" s="136" t="s">
        <v>1246</v>
      </c>
      <c r="N5" s="136" t="s">
        <v>3097</v>
      </c>
      <c r="O5" s="136" t="s">
        <v>3098</v>
      </c>
      <c r="P5" s="136">
        <v>9462579268</v>
      </c>
      <c r="Q5" s="136" t="s">
        <v>221</v>
      </c>
      <c r="R5" s="136" t="s">
        <v>221</v>
      </c>
      <c r="S5" s="136" t="s">
        <v>221</v>
      </c>
      <c r="T5" s="136" t="s">
        <v>221</v>
      </c>
      <c r="U5" s="136" t="s">
        <v>221</v>
      </c>
      <c r="V5" s="136" t="s">
        <v>221</v>
      </c>
      <c r="W5" s="136" t="s">
        <v>221</v>
      </c>
      <c r="X5" s="136" t="s">
        <v>221</v>
      </c>
      <c r="Y5" s="138" t="s">
        <v>1303</v>
      </c>
      <c r="Z5" s="138" t="s">
        <v>224</v>
      </c>
      <c r="AA5" s="138"/>
      <c r="AB5" s="136" t="s">
        <v>221</v>
      </c>
      <c r="AC5" s="136" t="s">
        <v>221</v>
      </c>
      <c r="AD5" s="136" t="s">
        <v>221</v>
      </c>
      <c r="AE5" s="138"/>
      <c r="AF5" s="138"/>
      <c r="AG5" s="138"/>
      <c r="AH5" s="138"/>
      <c r="AI5" s="138"/>
      <c r="AJ5" s="136" t="s">
        <v>432</v>
      </c>
      <c r="AK5" s="136" t="s">
        <v>432</v>
      </c>
      <c r="AL5" s="136" t="s">
        <v>434</v>
      </c>
      <c r="AM5" s="136" t="s">
        <v>3079</v>
      </c>
      <c r="AN5" s="143" t="s">
        <v>3094</v>
      </c>
      <c r="AO5" s="143"/>
      <c r="AP5" s="136"/>
      <c r="AQ5" s="136"/>
      <c r="AR5" s="136"/>
      <c r="AS5" s="136"/>
      <c r="AT5" s="136" t="s">
        <v>3095</v>
      </c>
      <c r="AU5" s="135" t="s">
        <v>227</v>
      </c>
      <c r="AV5" s="136" t="s">
        <v>227</v>
      </c>
    </row>
    <row r="6" spans="1:48" x14ac:dyDescent="0.25">
      <c r="A6" t="s">
        <v>3055</v>
      </c>
      <c r="B6" s="129">
        <v>43283</v>
      </c>
      <c r="C6" s="138" t="s">
        <v>1202</v>
      </c>
      <c r="D6" s="138" t="s">
        <v>3056</v>
      </c>
      <c r="E6" s="138" t="s">
        <v>3057</v>
      </c>
      <c r="F6" s="136" t="s">
        <v>2718</v>
      </c>
      <c r="G6" s="138"/>
      <c r="H6" s="138"/>
      <c r="I6" s="138"/>
      <c r="J6" s="138"/>
      <c r="K6" s="138"/>
      <c r="L6" s="138" t="s">
        <v>3058</v>
      </c>
      <c r="M6" s="136" t="s">
        <v>3099</v>
      </c>
      <c r="N6" s="136" t="s">
        <v>3100</v>
      </c>
      <c r="O6" s="136" t="s">
        <v>3101</v>
      </c>
      <c r="P6" s="136">
        <v>9352706561</v>
      </c>
      <c r="Q6" s="136" t="s">
        <v>221</v>
      </c>
      <c r="R6" s="136" t="s">
        <v>221</v>
      </c>
      <c r="S6" s="136" t="s">
        <v>221</v>
      </c>
      <c r="T6" s="136" t="s">
        <v>221</v>
      </c>
      <c r="U6" s="136" t="s">
        <v>221</v>
      </c>
      <c r="V6" s="136" t="s">
        <v>221</v>
      </c>
      <c r="W6" s="136" t="s">
        <v>221</v>
      </c>
      <c r="X6" s="136" t="s">
        <v>221</v>
      </c>
      <c r="Y6" s="138" t="s">
        <v>1303</v>
      </c>
      <c r="Z6" s="136" t="s">
        <v>3102</v>
      </c>
      <c r="AA6" s="136"/>
      <c r="AB6" s="136" t="s">
        <v>221</v>
      </c>
      <c r="AC6" s="136" t="s">
        <v>221</v>
      </c>
      <c r="AD6" s="136" t="s">
        <v>221</v>
      </c>
      <c r="AE6" s="136"/>
      <c r="AF6" s="136"/>
      <c r="AG6" s="136"/>
      <c r="AH6" s="136"/>
      <c r="AI6" s="136"/>
      <c r="AJ6" s="136" t="s">
        <v>432</v>
      </c>
      <c r="AK6" s="136" t="s">
        <v>432</v>
      </c>
      <c r="AL6" s="136" t="s">
        <v>434</v>
      </c>
      <c r="AM6" s="136" t="s">
        <v>3079</v>
      </c>
      <c r="AN6" s="143" t="s">
        <v>3094</v>
      </c>
      <c r="AO6" s="143"/>
      <c r="AP6" s="136"/>
      <c r="AQ6" s="136"/>
      <c r="AR6" s="136"/>
      <c r="AS6" s="136"/>
      <c r="AT6" s="136" t="s">
        <v>3103</v>
      </c>
      <c r="AU6" s="135" t="s">
        <v>227</v>
      </c>
      <c r="AV6" s="136" t="s">
        <v>227</v>
      </c>
    </row>
    <row r="7" spans="1:48" ht="30" x14ac:dyDescent="0.25">
      <c r="A7" t="s">
        <v>3055</v>
      </c>
      <c r="B7" s="145">
        <v>43284</v>
      </c>
      <c r="C7" s="136" t="s">
        <v>3082</v>
      </c>
      <c r="D7" s="136" t="s">
        <v>246</v>
      </c>
      <c r="E7" s="136" t="s">
        <v>247</v>
      </c>
      <c r="F7" s="136" t="s">
        <v>3104</v>
      </c>
      <c r="G7" s="146" t="s">
        <v>3105</v>
      </c>
      <c r="H7" s="131" t="s">
        <v>250</v>
      </c>
      <c r="I7" s="147">
        <v>43284</v>
      </c>
      <c r="J7" s="138" t="s">
        <v>3106</v>
      </c>
      <c r="K7" s="131" t="s">
        <v>3107</v>
      </c>
      <c r="L7" s="148" t="s">
        <v>3108</v>
      </c>
      <c r="M7" s="133" t="s">
        <v>3109</v>
      </c>
      <c r="N7" s="133" t="s">
        <v>3110</v>
      </c>
      <c r="O7" s="133" t="s">
        <v>1696</v>
      </c>
      <c r="P7" s="133">
        <v>9664911052</v>
      </c>
      <c r="Q7" s="134" t="s">
        <v>3111</v>
      </c>
      <c r="R7" s="133" t="s">
        <v>3112</v>
      </c>
      <c r="S7" s="133" t="s">
        <v>221</v>
      </c>
      <c r="T7" s="133" t="s">
        <v>221</v>
      </c>
      <c r="U7" s="133" t="s">
        <v>221</v>
      </c>
      <c r="V7" s="133" t="s">
        <v>221</v>
      </c>
      <c r="W7" s="133" t="s">
        <v>3113</v>
      </c>
      <c r="X7" s="133">
        <v>9506883546</v>
      </c>
      <c r="Y7" s="136" t="s">
        <v>1718</v>
      </c>
      <c r="Z7" s="133" t="s">
        <v>224</v>
      </c>
      <c r="AA7" s="133" t="s">
        <v>221</v>
      </c>
      <c r="AB7" s="133" t="s">
        <v>3114</v>
      </c>
      <c r="AC7" s="133" t="s">
        <v>1228</v>
      </c>
      <c r="AD7" s="133" t="s">
        <v>3114</v>
      </c>
      <c r="AE7" s="133" t="s">
        <v>3115</v>
      </c>
      <c r="AF7" s="133" t="s">
        <v>221</v>
      </c>
      <c r="AG7" s="133" t="s">
        <v>221</v>
      </c>
      <c r="AH7" s="133" t="s">
        <v>3115</v>
      </c>
      <c r="AI7" s="133"/>
      <c r="AJ7" s="133" t="s">
        <v>228</v>
      </c>
      <c r="AK7" s="135" t="s">
        <v>228</v>
      </c>
      <c r="AL7" s="133" t="s">
        <v>229</v>
      </c>
      <c r="AM7" s="133" t="s">
        <v>229</v>
      </c>
      <c r="AN7" s="137"/>
      <c r="AO7" s="133" t="s">
        <v>3116</v>
      </c>
      <c r="AP7" s="133">
        <v>245940</v>
      </c>
      <c r="AQ7" s="133" t="s">
        <v>3117</v>
      </c>
      <c r="AR7" s="137"/>
      <c r="AS7" s="137"/>
      <c r="AT7" s="137"/>
      <c r="AU7" s="135" t="s">
        <v>227</v>
      </c>
      <c r="AV7" s="136" t="s">
        <v>227</v>
      </c>
    </row>
    <row r="8" spans="1:48" x14ac:dyDescent="0.25">
      <c r="A8" t="s">
        <v>3055</v>
      </c>
      <c r="B8" s="145">
        <v>43284</v>
      </c>
      <c r="C8" s="138" t="s">
        <v>1202</v>
      </c>
      <c r="D8" s="138" t="s">
        <v>3056</v>
      </c>
      <c r="E8" s="138" t="s">
        <v>3057</v>
      </c>
      <c r="F8" s="136" t="s">
        <v>2718</v>
      </c>
      <c r="G8" s="138"/>
      <c r="H8" s="138"/>
      <c r="I8" s="138"/>
      <c r="J8" s="138"/>
      <c r="K8" s="138"/>
      <c r="L8" s="138" t="s">
        <v>3058</v>
      </c>
      <c r="M8" s="133" t="s">
        <v>3118</v>
      </c>
      <c r="N8" s="133" t="s">
        <v>3119</v>
      </c>
      <c r="O8" s="133" t="s">
        <v>3120</v>
      </c>
      <c r="P8" s="133">
        <v>9091723275</v>
      </c>
      <c r="Q8" s="134" t="s">
        <v>3121</v>
      </c>
      <c r="R8" s="133" t="s">
        <v>3122</v>
      </c>
      <c r="S8" s="133" t="s">
        <v>221</v>
      </c>
      <c r="T8" s="133" t="s">
        <v>221</v>
      </c>
      <c r="U8" s="133" t="s">
        <v>221</v>
      </c>
      <c r="V8" s="133" t="s">
        <v>221</v>
      </c>
      <c r="W8" s="133" t="s">
        <v>3123</v>
      </c>
      <c r="X8" s="133">
        <v>9307961188</v>
      </c>
      <c r="Y8" s="133" t="s">
        <v>402</v>
      </c>
      <c r="Z8" s="133" t="s">
        <v>224</v>
      </c>
      <c r="AA8" s="133" t="s">
        <v>3124</v>
      </c>
      <c r="AB8" s="133" t="s">
        <v>226</v>
      </c>
      <c r="AC8" s="133" t="s">
        <v>226</v>
      </c>
      <c r="AD8" s="133" t="s">
        <v>226</v>
      </c>
      <c r="AE8" s="133" t="s">
        <v>1228</v>
      </c>
      <c r="AF8" s="133" t="s">
        <v>221</v>
      </c>
      <c r="AG8" s="133" t="s">
        <v>3125</v>
      </c>
      <c r="AH8" s="133" t="s">
        <v>3126</v>
      </c>
      <c r="AI8" s="133" t="s">
        <v>1228</v>
      </c>
      <c r="AJ8" s="133" t="s">
        <v>394</v>
      </c>
      <c r="AK8" s="136" t="s">
        <v>395</v>
      </c>
      <c r="AL8" s="135" t="s">
        <v>281</v>
      </c>
      <c r="AM8" s="135" t="s">
        <v>282</v>
      </c>
      <c r="AN8" s="137"/>
      <c r="AO8" s="137"/>
      <c r="AP8" s="133"/>
      <c r="AQ8" s="137"/>
      <c r="AR8" s="137"/>
      <c r="AS8" s="133" t="s">
        <v>1234</v>
      </c>
      <c r="AT8" s="137"/>
      <c r="AU8" s="135" t="s">
        <v>227</v>
      </c>
      <c r="AV8" s="136" t="s">
        <v>227</v>
      </c>
    </row>
    <row r="9" spans="1:48" ht="30" x14ac:dyDescent="0.25">
      <c r="A9" t="s">
        <v>3055</v>
      </c>
      <c r="B9" s="145">
        <v>43284</v>
      </c>
      <c r="C9" s="136" t="s">
        <v>387</v>
      </c>
      <c r="D9" s="136" t="s">
        <v>3127</v>
      </c>
      <c r="E9" s="136" t="s">
        <v>3128</v>
      </c>
      <c r="F9" s="131" t="s">
        <v>2718</v>
      </c>
      <c r="G9" s="137"/>
      <c r="H9" s="137"/>
      <c r="I9" s="137"/>
      <c r="J9" s="137"/>
      <c r="K9" s="137"/>
      <c r="L9" s="132" t="s">
        <v>3129</v>
      </c>
      <c r="M9" s="133" t="s">
        <v>3130</v>
      </c>
      <c r="N9" s="133" t="s">
        <v>3131</v>
      </c>
      <c r="O9" s="133" t="s">
        <v>3132</v>
      </c>
      <c r="P9" s="133">
        <v>9562367480</v>
      </c>
      <c r="Q9" s="134" t="s">
        <v>3133</v>
      </c>
      <c r="R9" s="133" t="s">
        <v>3134</v>
      </c>
      <c r="S9" s="133" t="s">
        <v>221</v>
      </c>
      <c r="T9" s="133" t="s">
        <v>3135</v>
      </c>
      <c r="U9" s="133" t="s">
        <v>221</v>
      </c>
      <c r="V9" s="133"/>
      <c r="W9" s="133" t="s">
        <v>3136</v>
      </c>
      <c r="X9" s="133">
        <v>9309888553</v>
      </c>
      <c r="Y9" s="133" t="s">
        <v>402</v>
      </c>
      <c r="Z9" s="133" t="s">
        <v>241</v>
      </c>
      <c r="AA9" s="133" t="s">
        <v>3137</v>
      </c>
      <c r="AB9" s="133"/>
      <c r="AC9" s="133" t="s">
        <v>280</v>
      </c>
      <c r="AD9" s="133" t="s">
        <v>280</v>
      </c>
      <c r="AE9" s="133" t="s">
        <v>1228</v>
      </c>
      <c r="AF9" s="133" t="s">
        <v>221</v>
      </c>
      <c r="AG9" s="133" t="s">
        <v>1228</v>
      </c>
      <c r="AH9" s="133" t="s">
        <v>3138</v>
      </c>
      <c r="AI9" s="133" t="s">
        <v>1228</v>
      </c>
      <c r="AJ9" s="133" t="s">
        <v>228</v>
      </c>
      <c r="AK9" s="135" t="s">
        <v>228</v>
      </c>
      <c r="AL9" s="133" t="s">
        <v>229</v>
      </c>
      <c r="AM9" s="133" t="s">
        <v>229</v>
      </c>
      <c r="AN9" s="137"/>
      <c r="AO9" s="133" t="s">
        <v>3139</v>
      </c>
      <c r="AP9" s="133">
        <v>247254</v>
      </c>
      <c r="AQ9" s="133" t="s">
        <v>3117</v>
      </c>
      <c r="AR9" s="137"/>
      <c r="AS9" s="137"/>
      <c r="AT9" s="137"/>
      <c r="AU9" s="135" t="s">
        <v>227</v>
      </c>
      <c r="AV9" s="136" t="s">
        <v>227</v>
      </c>
    </row>
    <row r="10" spans="1:48" x14ac:dyDescent="0.25">
      <c r="A10" t="s">
        <v>3055</v>
      </c>
      <c r="B10" s="145">
        <v>43284</v>
      </c>
      <c r="C10" s="136" t="s">
        <v>357</v>
      </c>
      <c r="D10" s="136" t="s">
        <v>3056</v>
      </c>
      <c r="E10" s="136" t="s">
        <v>3070</v>
      </c>
      <c r="F10" s="136" t="s">
        <v>3071</v>
      </c>
      <c r="G10" s="138"/>
      <c r="H10" s="138"/>
      <c r="I10" s="138"/>
      <c r="J10" s="138"/>
      <c r="K10" s="138"/>
      <c r="L10" s="149" t="s">
        <v>3140</v>
      </c>
      <c r="M10" s="143" t="s">
        <v>3141</v>
      </c>
      <c r="N10" s="136" t="s">
        <v>1982</v>
      </c>
      <c r="O10" s="136" t="s">
        <v>3142</v>
      </c>
      <c r="P10" s="136">
        <v>9383036756</v>
      </c>
      <c r="Q10" s="144" t="s">
        <v>3143</v>
      </c>
      <c r="R10" s="136" t="s">
        <v>3144</v>
      </c>
      <c r="S10" s="136" t="s">
        <v>221</v>
      </c>
      <c r="T10" s="136" t="s">
        <v>221</v>
      </c>
      <c r="U10" s="136" t="s">
        <v>221</v>
      </c>
      <c r="V10" s="136" t="s">
        <v>221</v>
      </c>
      <c r="W10" s="136" t="s">
        <v>3145</v>
      </c>
      <c r="X10" s="136" t="s">
        <v>221</v>
      </c>
      <c r="Y10" s="135" t="s">
        <v>1143</v>
      </c>
      <c r="Z10" s="136" t="s">
        <v>3146</v>
      </c>
      <c r="AA10" s="138" t="s">
        <v>1190</v>
      </c>
      <c r="AB10" s="138" t="s">
        <v>446</v>
      </c>
      <c r="AC10" s="138" t="s">
        <v>446</v>
      </c>
      <c r="AD10" s="138" t="s">
        <v>446</v>
      </c>
      <c r="AE10" s="138">
        <v>24</v>
      </c>
      <c r="AF10" s="138" t="s">
        <v>446</v>
      </c>
      <c r="AG10" s="138">
        <v>0</v>
      </c>
      <c r="AH10" s="138">
        <v>24</v>
      </c>
      <c r="AI10" s="138">
        <v>0</v>
      </c>
      <c r="AJ10" s="136" t="s">
        <v>432</v>
      </c>
      <c r="AK10" s="136" t="s">
        <v>432</v>
      </c>
      <c r="AL10" s="136" t="s">
        <v>434</v>
      </c>
      <c r="AM10" s="136" t="s">
        <v>3079</v>
      </c>
      <c r="AN10" s="143" t="s">
        <v>3094</v>
      </c>
      <c r="AO10" s="136"/>
      <c r="AP10" s="136"/>
      <c r="AQ10" s="136"/>
      <c r="AR10" s="136"/>
      <c r="AS10" s="136"/>
      <c r="AT10" s="136" t="s">
        <v>3147</v>
      </c>
      <c r="AU10" s="135" t="s">
        <v>227</v>
      </c>
      <c r="AV10" s="136" t="s">
        <v>227</v>
      </c>
    </row>
    <row r="11" spans="1:48" x14ac:dyDescent="0.25">
      <c r="A11" t="s">
        <v>3055</v>
      </c>
      <c r="B11" s="145">
        <v>43285</v>
      </c>
      <c r="C11" s="138" t="s">
        <v>1202</v>
      </c>
      <c r="D11" s="138" t="s">
        <v>3056</v>
      </c>
      <c r="E11" s="138" t="s">
        <v>3057</v>
      </c>
      <c r="F11" s="136" t="s">
        <v>2718</v>
      </c>
      <c r="G11" s="138"/>
      <c r="H11" s="138"/>
      <c r="I11" s="138"/>
      <c r="J11" s="138"/>
      <c r="K11" s="138"/>
      <c r="L11" s="150" t="s">
        <v>3058</v>
      </c>
      <c r="M11" s="133" t="s">
        <v>3148</v>
      </c>
      <c r="N11" s="133" t="s">
        <v>1388</v>
      </c>
      <c r="O11" s="133" t="s">
        <v>3149</v>
      </c>
      <c r="P11" s="133">
        <v>9364016105</v>
      </c>
      <c r="Q11" s="134" t="s">
        <v>3150</v>
      </c>
      <c r="R11" s="133" t="s">
        <v>3151</v>
      </c>
      <c r="S11" s="133" t="s">
        <v>221</v>
      </c>
      <c r="T11" s="133" t="s">
        <v>221</v>
      </c>
      <c r="U11" s="133" t="s">
        <v>221</v>
      </c>
      <c r="V11" s="133" t="s">
        <v>221</v>
      </c>
      <c r="W11" s="133" t="s">
        <v>3152</v>
      </c>
      <c r="X11" s="133">
        <v>9472889492</v>
      </c>
      <c r="Y11" s="133" t="s">
        <v>402</v>
      </c>
      <c r="Z11" s="133" t="s">
        <v>224</v>
      </c>
      <c r="AA11" s="133" t="s">
        <v>3153</v>
      </c>
      <c r="AB11" s="133" t="s">
        <v>226</v>
      </c>
      <c r="AC11" s="133" t="s">
        <v>221</v>
      </c>
      <c r="AD11" s="133" t="s">
        <v>221</v>
      </c>
      <c r="AE11" s="133" t="s">
        <v>221</v>
      </c>
      <c r="AF11" s="133" t="s">
        <v>227</v>
      </c>
      <c r="AG11" s="133" t="s">
        <v>3154</v>
      </c>
      <c r="AH11" s="133" t="s">
        <v>3155</v>
      </c>
      <c r="AI11" s="133" t="s">
        <v>1228</v>
      </c>
      <c r="AJ11" s="133" t="s">
        <v>228</v>
      </c>
      <c r="AK11" s="135" t="s">
        <v>228</v>
      </c>
      <c r="AL11" s="133" t="s">
        <v>229</v>
      </c>
      <c r="AM11" s="133" t="s">
        <v>229</v>
      </c>
      <c r="AN11" s="133"/>
      <c r="AO11" s="133" t="s">
        <v>3156</v>
      </c>
      <c r="AP11" s="133">
        <v>246484</v>
      </c>
      <c r="AQ11" s="133" t="s">
        <v>3157</v>
      </c>
      <c r="AR11" s="133"/>
      <c r="AS11" s="133"/>
      <c r="AT11" s="133"/>
      <c r="AU11" s="135" t="s">
        <v>227</v>
      </c>
      <c r="AV11" s="136" t="s">
        <v>227</v>
      </c>
    </row>
    <row r="12" spans="1:48" x14ac:dyDescent="0.25">
      <c r="A12" t="s">
        <v>3055</v>
      </c>
      <c r="B12" s="145">
        <v>43285</v>
      </c>
      <c r="C12" s="136" t="s">
        <v>357</v>
      </c>
      <c r="D12" s="136" t="s">
        <v>3056</v>
      </c>
      <c r="E12" s="136" t="s">
        <v>3070</v>
      </c>
      <c r="F12" s="151" t="s">
        <v>3158</v>
      </c>
      <c r="G12" s="137" t="s">
        <v>3159</v>
      </c>
      <c r="H12" s="151" t="s">
        <v>250</v>
      </c>
      <c r="I12" s="138"/>
      <c r="J12" s="138"/>
      <c r="K12" s="138"/>
      <c r="L12" s="152" t="s">
        <v>3160</v>
      </c>
      <c r="M12" s="133" t="s">
        <v>3161</v>
      </c>
      <c r="N12" s="133" t="s">
        <v>3162</v>
      </c>
      <c r="O12" s="133" t="s">
        <v>3163</v>
      </c>
      <c r="P12" s="133">
        <v>9392121794</v>
      </c>
      <c r="Q12" s="134" t="s">
        <v>3164</v>
      </c>
      <c r="R12" s="133" t="s">
        <v>3165</v>
      </c>
      <c r="S12" s="133" t="s">
        <v>3166</v>
      </c>
      <c r="T12" s="133" t="s">
        <v>3166</v>
      </c>
      <c r="U12" s="133" t="s">
        <v>3166</v>
      </c>
      <c r="V12" s="133" t="s">
        <v>3166</v>
      </c>
      <c r="W12" s="133" t="s">
        <v>3167</v>
      </c>
      <c r="X12" s="133">
        <v>9120463555</v>
      </c>
      <c r="Y12" s="136" t="s">
        <v>1718</v>
      </c>
      <c r="Z12" s="133" t="s">
        <v>224</v>
      </c>
      <c r="AA12" s="133" t="s">
        <v>221</v>
      </c>
      <c r="AB12" s="133" t="s">
        <v>280</v>
      </c>
      <c r="AC12" s="133" t="s">
        <v>226</v>
      </c>
      <c r="AD12" s="133" t="s">
        <v>221</v>
      </c>
      <c r="AE12" s="133" t="s">
        <v>3168</v>
      </c>
      <c r="AF12" s="133" t="s">
        <v>221</v>
      </c>
      <c r="AG12" s="133" t="s">
        <v>3169</v>
      </c>
      <c r="AH12" s="133" t="s">
        <v>3169</v>
      </c>
      <c r="AI12" s="133" t="s">
        <v>3170</v>
      </c>
      <c r="AJ12" s="133" t="s">
        <v>228</v>
      </c>
      <c r="AK12" s="135" t="s">
        <v>228</v>
      </c>
      <c r="AL12" s="135" t="s">
        <v>281</v>
      </c>
      <c r="AM12" s="135" t="s">
        <v>282</v>
      </c>
      <c r="AN12" s="133"/>
      <c r="AO12" s="133"/>
      <c r="AP12" s="133"/>
      <c r="AQ12" s="133"/>
      <c r="AR12" s="133"/>
      <c r="AS12" s="133"/>
      <c r="AT12" s="133"/>
      <c r="AU12" s="135" t="s">
        <v>227</v>
      </c>
      <c r="AV12" s="136" t="s">
        <v>227</v>
      </c>
    </row>
    <row r="13" spans="1:48" x14ac:dyDescent="0.25">
      <c r="A13" t="s">
        <v>3055</v>
      </c>
      <c r="B13" s="145">
        <v>43285</v>
      </c>
      <c r="C13" s="138" t="s">
        <v>1202</v>
      </c>
      <c r="D13" s="138" t="s">
        <v>3056</v>
      </c>
      <c r="E13" s="138" t="s">
        <v>3057</v>
      </c>
      <c r="F13" s="136" t="s">
        <v>2718</v>
      </c>
      <c r="G13" s="138"/>
      <c r="H13" s="138"/>
      <c r="I13" s="138"/>
      <c r="J13" s="138"/>
      <c r="K13" s="138"/>
      <c r="L13" s="150" t="s">
        <v>3058</v>
      </c>
      <c r="M13" s="133" t="s">
        <v>3171</v>
      </c>
      <c r="N13" s="133" t="s">
        <v>3172</v>
      </c>
      <c r="O13" s="133" t="s">
        <v>3173</v>
      </c>
      <c r="P13" s="133">
        <v>9357163940</v>
      </c>
      <c r="Q13" s="134" t="s">
        <v>3174</v>
      </c>
      <c r="R13" s="133" t="s">
        <v>3175</v>
      </c>
      <c r="S13" s="133" t="s">
        <v>3166</v>
      </c>
      <c r="T13" s="133" t="s">
        <v>3176</v>
      </c>
      <c r="U13" s="133" t="s">
        <v>3166</v>
      </c>
      <c r="V13" s="133" t="s">
        <v>3166</v>
      </c>
      <c r="W13" s="133" t="s">
        <v>3177</v>
      </c>
      <c r="X13" s="133">
        <v>9979654953</v>
      </c>
      <c r="Y13" s="136" t="s">
        <v>1718</v>
      </c>
      <c r="Z13" s="133" t="s">
        <v>333</v>
      </c>
      <c r="AA13" s="133" t="s">
        <v>3178</v>
      </c>
      <c r="AB13" s="133" t="s">
        <v>226</v>
      </c>
      <c r="AC13" s="133" t="s">
        <v>221</v>
      </c>
      <c r="AD13" s="133" t="s">
        <v>221</v>
      </c>
      <c r="AE13" s="133" t="s">
        <v>3179</v>
      </c>
      <c r="AF13" s="133" t="s">
        <v>446</v>
      </c>
      <c r="AG13" s="133">
        <v>12</v>
      </c>
      <c r="AH13" s="133" t="s">
        <v>3180</v>
      </c>
      <c r="AI13" s="133" t="s">
        <v>3180</v>
      </c>
      <c r="AJ13" s="133" t="s">
        <v>228</v>
      </c>
      <c r="AK13" s="135" t="s">
        <v>228</v>
      </c>
      <c r="AL13" s="133" t="s">
        <v>229</v>
      </c>
      <c r="AM13" s="133" t="s">
        <v>229</v>
      </c>
      <c r="AN13" s="133"/>
      <c r="AO13" s="133" t="s">
        <v>3181</v>
      </c>
      <c r="AP13" s="133">
        <v>247440</v>
      </c>
      <c r="AQ13" s="133" t="s">
        <v>3182</v>
      </c>
      <c r="AR13" s="133"/>
      <c r="AS13" s="133"/>
      <c r="AT13" s="133"/>
      <c r="AU13" s="135" t="s">
        <v>227</v>
      </c>
      <c r="AV13" s="136" t="s">
        <v>227</v>
      </c>
    </row>
    <row r="14" spans="1:48" x14ac:dyDescent="0.25">
      <c r="A14" t="s">
        <v>3055</v>
      </c>
      <c r="B14" s="145">
        <v>43285</v>
      </c>
      <c r="C14" s="136" t="s">
        <v>357</v>
      </c>
      <c r="D14" s="136" t="s">
        <v>3056</v>
      </c>
      <c r="E14" s="136" t="s">
        <v>3070</v>
      </c>
      <c r="F14" s="136" t="s">
        <v>3071</v>
      </c>
      <c r="G14" s="138"/>
      <c r="H14" s="138"/>
      <c r="I14" s="138"/>
      <c r="J14" s="138"/>
      <c r="K14" s="138"/>
      <c r="L14" s="149" t="s">
        <v>3140</v>
      </c>
      <c r="M14" s="143" t="s">
        <v>3183</v>
      </c>
      <c r="N14" s="136" t="s">
        <v>3184</v>
      </c>
      <c r="O14" s="136" t="s">
        <v>3185</v>
      </c>
      <c r="P14" s="136">
        <v>9489911989</v>
      </c>
      <c r="Q14" s="153" t="s">
        <v>3186</v>
      </c>
      <c r="R14" s="136" t="s">
        <v>1228</v>
      </c>
      <c r="S14" s="136" t="s">
        <v>221</v>
      </c>
      <c r="T14" s="136" t="s">
        <v>221</v>
      </c>
      <c r="U14" s="136" t="s">
        <v>221</v>
      </c>
      <c r="V14" s="136" t="s">
        <v>221</v>
      </c>
      <c r="W14" s="136" t="s">
        <v>3187</v>
      </c>
      <c r="X14" s="136">
        <v>9099733908</v>
      </c>
      <c r="Y14" s="135" t="s">
        <v>1001</v>
      </c>
      <c r="Z14" s="136" t="s">
        <v>224</v>
      </c>
      <c r="AA14" s="138" t="s">
        <v>3188</v>
      </c>
      <c r="AB14" s="138" t="s">
        <v>446</v>
      </c>
      <c r="AC14" s="138" t="s">
        <v>227</v>
      </c>
      <c r="AD14" s="138" t="s">
        <v>446</v>
      </c>
      <c r="AE14" s="138">
        <v>9</v>
      </c>
      <c r="AF14" s="138">
        <v>0</v>
      </c>
      <c r="AG14" s="138">
        <v>0</v>
      </c>
      <c r="AH14" s="138">
        <v>9</v>
      </c>
      <c r="AI14" s="138">
        <v>0</v>
      </c>
      <c r="AJ14" s="136" t="s">
        <v>432</v>
      </c>
      <c r="AK14" s="136" t="s">
        <v>432</v>
      </c>
      <c r="AL14" s="136" t="s">
        <v>434</v>
      </c>
      <c r="AM14" s="136" t="s">
        <v>3079</v>
      </c>
      <c r="AN14" s="143" t="s">
        <v>3094</v>
      </c>
      <c r="AO14" s="136"/>
      <c r="AP14" s="136"/>
      <c r="AQ14" s="136"/>
      <c r="AR14" s="136"/>
      <c r="AS14" s="136"/>
      <c r="AT14" s="136" t="s">
        <v>3147</v>
      </c>
      <c r="AU14" s="135" t="s">
        <v>227</v>
      </c>
      <c r="AV14" s="136" t="s">
        <v>227</v>
      </c>
    </row>
    <row r="15" spans="1:48" x14ac:dyDescent="0.25">
      <c r="A15" t="s">
        <v>3055</v>
      </c>
      <c r="B15" s="145">
        <v>43285</v>
      </c>
      <c r="C15" s="138" t="s">
        <v>425</v>
      </c>
      <c r="D15" s="138" t="s">
        <v>3056</v>
      </c>
      <c r="E15" s="138" t="s">
        <v>283</v>
      </c>
      <c r="F15" s="136" t="s">
        <v>2718</v>
      </c>
      <c r="G15" s="138"/>
      <c r="H15" s="138"/>
      <c r="I15" s="138"/>
      <c r="J15" s="138"/>
      <c r="K15" s="138"/>
      <c r="L15" s="138" t="s">
        <v>3189</v>
      </c>
      <c r="M15" s="136" t="s">
        <v>3190</v>
      </c>
      <c r="N15" s="136" t="s">
        <v>3191</v>
      </c>
      <c r="O15" s="136" t="s">
        <v>1786</v>
      </c>
      <c r="P15" s="136">
        <v>9079568492</v>
      </c>
      <c r="Q15" s="153" t="s">
        <v>3192</v>
      </c>
      <c r="R15" s="136" t="s">
        <v>3193</v>
      </c>
      <c r="S15" s="136" t="s">
        <v>221</v>
      </c>
      <c r="T15" s="136" t="s">
        <v>221</v>
      </c>
      <c r="U15" s="136" t="s">
        <v>221</v>
      </c>
      <c r="V15" s="136" t="s">
        <v>221</v>
      </c>
      <c r="W15" s="136" t="s">
        <v>3194</v>
      </c>
      <c r="X15" s="136">
        <v>9277182632</v>
      </c>
      <c r="Y15" s="136" t="s">
        <v>1718</v>
      </c>
      <c r="Z15" s="136" t="s">
        <v>224</v>
      </c>
      <c r="AA15" s="138" t="s">
        <v>3195</v>
      </c>
      <c r="AB15" s="138" t="s">
        <v>446</v>
      </c>
      <c r="AC15" s="138" t="s">
        <v>446</v>
      </c>
      <c r="AD15" s="138" t="s">
        <v>446</v>
      </c>
      <c r="AE15" s="138">
        <v>3</v>
      </c>
      <c r="AF15" s="138" t="s">
        <v>227</v>
      </c>
      <c r="AG15" s="138">
        <v>1</v>
      </c>
      <c r="AH15" s="138">
        <v>3</v>
      </c>
      <c r="AI15" s="138">
        <v>0</v>
      </c>
      <c r="AJ15" s="136" t="s">
        <v>432</v>
      </c>
      <c r="AK15" s="136" t="s">
        <v>432</v>
      </c>
      <c r="AL15" s="136" t="s">
        <v>434</v>
      </c>
      <c r="AM15" s="136" t="s">
        <v>3079</v>
      </c>
      <c r="AN15" s="143" t="s">
        <v>3094</v>
      </c>
      <c r="AO15" s="143"/>
      <c r="AP15" s="136"/>
      <c r="AQ15" s="136"/>
      <c r="AR15" s="136"/>
      <c r="AS15" s="136"/>
      <c r="AT15" s="136" t="s">
        <v>3196</v>
      </c>
      <c r="AU15" s="135" t="s">
        <v>227</v>
      </c>
      <c r="AV15" s="136" t="s">
        <v>227</v>
      </c>
    </row>
    <row r="16" spans="1:48" x14ac:dyDescent="0.25">
      <c r="A16" t="s">
        <v>3055</v>
      </c>
      <c r="B16" s="129">
        <v>43286</v>
      </c>
      <c r="C16" s="136" t="s">
        <v>3082</v>
      </c>
      <c r="D16" s="136" t="s">
        <v>246</v>
      </c>
      <c r="E16" s="136" t="s">
        <v>247</v>
      </c>
      <c r="F16" s="136" t="s">
        <v>3071</v>
      </c>
      <c r="G16" s="138" t="s">
        <v>3072</v>
      </c>
      <c r="H16" s="138" t="s">
        <v>250</v>
      </c>
      <c r="I16" s="154">
        <v>43286</v>
      </c>
      <c r="J16" s="138" t="s">
        <v>3197</v>
      </c>
      <c r="K16" s="138" t="s">
        <v>3198</v>
      </c>
      <c r="L16" s="155" t="s">
        <v>3199</v>
      </c>
      <c r="M16" s="133" t="s">
        <v>3200</v>
      </c>
      <c r="N16" s="133" t="s">
        <v>3201</v>
      </c>
      <c r="O16" s="133" t="s">
        <v>3202</v>
      </c>
      <c r="P16" s="133">
        <v>9982493486</v>
      </c>
      <c r="Q16" s="134" t="s">
        <v>3203</v>
      </c>
      <c r="R16" s="133" t="s">
        <v>3204</v>
      </c>
      <c r="S16" s="133" t="s">
        <v>221</v>
      </c>
      <c r="T16" s="133" t="s">
        <v>3205</v>
      </c>
      <c r="U16" s="133" t="s">
        <v>221</v>
      </c>
      <c r="V16" s="133" t="s">
        <v>221</v>
      </c>
      <c r="W16" s="133" t="s">
        <v>3206</v>
      </c>
      <c r="X16" s="133">
        <v>9157515184</v>
      </c>
      <c r="Y16" s="135" t="s">
        <v>1143</v>
      </c>
      <c r="Z16" s="133" t="s">
        <v>366</v>
      </c>
      <c r="AA16" s="133" t="s">
        <v>3207</v>
      </c>
      <c r="AB16" s="133" t="s">
        <v>226</v>
      </c>
      <c r="AC16" s="133" t="s">
        <v>226</v>
      </c>
      <c r="AD16" s="133" t="s">
        <v>226</v>
      </c>
      <c r="AE16" s="133" t="s">
        <v>3208</v>
      </c>
      <c r="AF16" s="133" t="s">
        <v>227</v>
      </c>
      <c r="AG16" s="133"/>
      <c r="AH16" s="133" t="s">
        <v>3208</v>
      </c>
      <c r="AI16" s="133" t="s">
        <v>221</v>
      </c>
      <c r="AJ16" s="133" t="s">
        <v>228</v>
      </c>
      <c r="AK16" s="135" t="s">
        <v>228</v>
      </c>
      <c r="AL16" s="133" t="s">
        <v>229</v>
      </c>
      <c r="AM16" s="133" t="s">
        <v>229</v>
      </c>
      <c r="AN16" s="137"/>
      <c r="AO16" s="133" t="s">
        <v>3209</v>
      </c>
      <c r="AP16" s="133">
        <v>238427</v>
      </c>
      <c r="AQ16" s="133" t="s">
        <v>3210</v>
      </c>
      <c r="AR16" s="133"/>
      <c r="AS16" s="133"/>
      <c r="AT16" s="133"/>
      <c r="AU16" s="135" t="s">
        <v>227</v>
      </c>
      <c r="AV16" s="136" t="s">
        <v>227</v>
      </c>
    </row>
    <row r="17" spans="1:48" x14ac:dyDescent="0.25">
      <c r="A17" t="s">
        <v>3055</v>
      </c>
      <c r="B17" s="129">
        <v>43286</v>
      </c>
      <c r="C17" s="138" t="s">
        <v>1202</v>
      </c>
      <c r="D17" s="138" t="s">
        <v>3056</v>
      </c>
      <c r="E17" s="138" t="s">
        <v>3057</v>
      </c>
      <c r="F17" s="136" t="s">
        <v>2718</v>
      </c>
      <c r="G17" s="138"/>
      <c r="H17" s="138"/>
      <c r="I17" s="138"/>
      <c r="J17" s="138"/>
      <c r="K17" s="138"/>
      <c r="L17" s="150" t="s">
        <v>3058</v>
      </c>
      <c r="M17" s="133" t="s">
        <v>3211</v>
      </c>
      <c r="N17" s="133" t="s">
        <v>3212</v>
      </c>
      <c r="O17" s="133" t="s">
        <v>3213</v>
      </c>
      <c r="P17" s="133">
        <v>9665442121</v>
      </c>
      <c r="Q17" s="134" t="s">
        <v>3214</v>
      </c>
      <c r="R17" s="133" t="s">
        <v>3215</v>
      </c>
      <c r="S17" s="133" t="s">
        <v>221</v>
      </c>
      <c r="T17" s="133" t="s">
        <v>221</v>
      </c>
      <c r="U17" s="133" t="s">
        <v>221</v>
      </c>
      <c r="V17" s="133" t="s">
        <v>221</v>
      </c>
      <c r="W17" s="133" t="s">
        <v>3216</v>
      </c>
      <c r="X17" s="133">
        <v>9454434980</v>
      </c>
      <c r="Y17" s="133" t="s">
        <v>1303</v>
      </c>
      <c r="Z17" s="133" t="s">
        <v>224</v>
      </c>
      <c r="AA17" s="133" t="s">
        <v>221</v>
      </c>
      <c r="AB17" s="133" t="s">
        <v>446</v>
      </c>
      <c r="AC17" s="133" t="s">
        <v>446</v>
      </c>
      <c r="AD17" s="133" t="s">
        <v>446</v>
      </c>
      <c r="AE17" s="133" t="s">
        <v>221</v>
      </c>
      <c r="AF17" s="133" t="s">
        <v>446</v>
      </c>
      <c r="AG17" s="133" t="s">
        <v>221</v>
      </c>
      <c r="AH17" s="133" t="s">
        <v>221</v>
      </c>
      <c r="AI17" s="133" t="s">
        <v>221</v>
      </c>
      <c r="AJ17" s="133" t="s">
        <v>228</v>
      </c>
      <c r="AK17" s="135" t="s">
        <v>228</v>
      </c>
      <c r="AL17" s="133" t="s">
        <v>281</v>
      </c>
      <c r="AM17" s="133" t="s">
        <v>282</v>
      </c>
      <c r="AN17" s="137"/>
      <c r="AO17" s="133"/>
      <c r="AP17" s="133"/>
      <c r="AQ17" s="133" t="s">
        <v>221</v>
      </c>
      <c r="AR17" s="133"/>
      <c r="AS17" s="133"/>
      <c r="AT17" s="133"/>
      <c r="AU17" s="135" t="s">
        <v>227</v>
      </c>
      <c r="AV17" s="136" t="s">
        <v>227</v>
      </c>
    </row>
    <row r="18" spans="1:48" x14ac:dyDescent="0.25">
      <c r="A18" t="s">
        <v>3055</v>
      </c>
      <c r="B18" s="129">
        <v>43286</v>
      </c>
      <c r="C18" s="138" t="s">
        <v>1202</v>
      </c>
      <c r="D18" s="138" t="s">
        <v>3056</v>
      </c>
      <c r="E18" s="138" t="s">
        <v>3057</v>
      </c>
      <c r="F18" s="136" t="s">
        <v>2718</v>
      </c>
      <c r="G18" s="138"/>
      <c r="H18" s="138"/>
      <c r="I18" s="138"/>
      <c r="J18" s="138"/>
      <c r="K18" s="138"/>
      <c r="L18" s="150" t="s">
        <v>3058</v>
      </c>
      <c r="M18" s="133" t="s">
        <v>3217</v>
      </c>
      <c r="N18" s="133" t="s">
        <v>3218</v>
      </c>
      <c r="O18" s="133" t="s">
        <v>3219</v>
      </c>
      <c r="P18" s="133">
        <v>9467555897</v>
      </c>
      <c r="Q18" s="134" t="s">
        <v>3220</v>
      </c>
      <c r="R18" s="133" t="s">
        <v>3221</v>
      </c>
      <c r="S18" s="133" t="s">
        <v>221</v>
      </c>
      <c r="T18" s="133" t="s">
        <v>3221</v>
      </c>
      <c r="U18" s="133" t="s">
        <v>221</v>
      </c>
      <c r="V18" s="133" t="s">
        <v>221</v>
      </c>
      <c r="W18" s="133" t="s">
        <v>3222</v>
      </c>
      <c r="X18" s="133">
        <v>9487229382</v>
      </c>
      <c r="Y18" s="133" t="s">
        <v>1303</v>
      </c>
      <c r="Z18" s="133" t="s">
        <v>224</v>
      </c>
      <c r="AA18" s="133" t="s">
        <v>221</v>
      </c>
      <c r="AB18" s="133" t="s">
        <v>221</v>
      </c>
      <c r="AC18" s="133" t="s">
        <v>221</v>
      </c>
      <c r="AD18" s="133" t="s">
        <v>221</v>
      </c>
      <c r="AE18" s="133" t="s">
        <v>221</v>
      </c>
      <c r="AF18" s="133" t="s">
        <v>221</v>
      </c>
      <c r="AG18" s="133" t="s">
        <v>221</v>
      </c>
      <c r="AH18" s="133" t="s">
        <v>221</v>
      </c>
      <c r="AI18" s="133" t="s">
        <v>221</v>
      </c>
      <c r="AJ18" s="133" t="s">
        <v>228</v>
      </c>
      <c r="AK18" s="135" t="s">
        <v>228</v>
      </c>
      <c r="AL18" s="133" t="s">
        <v>229</v>
      </c>
      <c r="AM18" s="133" t="s">
        <v>229</v>
      </c>
      <c r="AN18" s="137"/>
      <c r="AO18" s="133" t="s">
        <v>3223</v>
      </c>
      <c r="AP18" s="133">
        <v>153100</v>
      </c>
      <c r="AQ18" s="133"/>
      <c r="AR18" s="133"/>
      <c r="AS18" s="133"/>
      <c r="AT18" s="133"/>
      <c r="AU18" s="135" t="s">
        <v>227</v>
      </c>
      <c r="AV18" s="136" t="s">
        <v>227</v>
      </c>
    </row>
    <row r="19" spans="1:48" x14ac:dyDescent="0.25">
      <c r="A19" t="s">
        <v>3055</v>
      </c>
      <c r="B19" s="129">
        <v>43286</v>
      </c>
      <c r="C19" s="136" t="s">
        <v>357</v>
      </c>
      <c r="D19" s="136" t="s">
        <v>3056</v>
      </c>
      <c r="E19" s="136" t="s">
        <v>3070</v>
      </c>
      <c r="F19" s="156" t="s">
        <v>3224</v>
      </c>
      <c r="G19" s="138" t="s">
        <v>3225</v>
      </c>
      <c r="H19" s="138" t="s">
        <v>250</v>
      </c>
      <c r="I19" s="138"/>
      <c r="J19" s="138"/>
      <c r="K19" s="138"/>
      <c r="L19" s="149" t="s">
        <v>3226</v>
      </c>
      <c r="M19" s="133" t="s">
        <v>3227</v>
      </c>
      <c r="N19" s="133" t="s">
        <v>3228</v>
      </c>
      <c r="O19" s="133" t="s">
        <v>3229</v>
      </c>
      <c r="P19" s="133">
        <v>9777529842</v>
      </c>
      <c r="Q19" s="134" t="s">
        <v>3230</v>
      </c>
      <c r="R19" s="133" t="s">
        <v>3231</v>
      </c>
      <c r="S19" s="133" t="s">
        <v>221</v>
      </c>
      <c r="T19" s="133" t="s">
        <v>221</v>
      </c>
      <c r="U19" s="133" t="s">
        <v>221</v>
      </c>
      <c r="V19" s="133" t="s">
        <v>221</v>
      </c>
      <c r="W19" s="133" t="s">
        <v>3232</v>
      </c>
      <c r="X19" s="133">
        <v>9495073357</v>
      </c>
      <c r="Y19" s="135" t="s">
        <v>1143</v>
      </c>
      <c r="Z19" s="133" t="s">
        <v>224</v>
      </c>
      <c r="AA19" s="133" t="s">
        <v>3207</v>
      </c>
      <c r="AB19" s="133" t="s">
        <v>226</v>
      </c>
      <c r="AC19" s="133" t="s">
        <v>221</v>
      </c>
      <c r="AD19" s="133" t="s">
        <v>226</v>
      </c>
      <c r="AE19" s="133" t="s">
        <v>3233</v>
      </c>
      <c r="AF19" s="133" t="s">
        <v>227</v>
      </c>
      <c r="AG19" s="133" t="s">
        <v>3234</v>
      </c>
      <c r="AH19" s="133" t="s">
        <v>3233</v>
      </c>
      <c r="AI19" s="133" t="s">
        <v>221</v>
      </c>
      <c r="AJ19" s="133" t="s">
        <v>228</v>
      </c>
      <c r="AK19" s="135" t="s">
        <v>228</v>
      </c>
      <c r="AL19" s="133" t="s">
        <v>229</v>
      </c>
      <c r="AM19" s="133" t="s">
        <v>229</v>
      </c>
      <c r="AN19" s="137"/>
      <c r="AO19" s="133" t="s">
        <v>3235</v>
      </c>
      <c r="AP19" s="133">
        <v>251666</v>
      </c>
      <c r="AQ19" s="133" t="s">
        <v>3195</v>
      </c>
      <c r="AR19" s="133"/>
      <c r="AS19" s="133"/>
      <c r="AT19" s="133"/>
      <c r="AU19" s="135" t="s">
        <v>227</v>
      </c>
      <c r="AV19" s="136" t="s">
        <v>227</v>
      </c>
    </row>
    <row r="20" spans="1:48" x14ac:dyDescent="0.25">
      <c r="A20" t="s">
        <v>3055</v>
      </c>
      <c r="B20" s="129">
        <v>43286</v>
      </c>
      <c r="C20" s="136" t="s">
        <v>1202</v>
      </c>
      <c r="D20" s="136" t="s">
        <v>3056</v>
      </c>
      <c r="E20" s="136" t="s">
        <v>1203</v>
      </c>
      <c r="F20" s="136" t="s">
        <v>2718</v>
      </c>
      <c r="G20" s="136"/>
      <c r="H20" s="136"/>
      <c r="I20" s="136"/>
      <c r="J20" s="136"/>
      <c r="K20" s="136"/>
      <c r="L20" s="136" t="s">
        <v>3096</v>
      </c>
      <c r="M20" s="133" t="s">
        <v>3236</v>
      </c>
      <c r="N20" s="133" t="s">
        <v>3237</v>
      </c>
      <c r="O20" s="133" t="s">
        <v>3238</v>
      </c>
      <c r="P20" s="133">
        <v>9260170465</v>
      </c>
      <c r="Q20" s="134" t="s">
        <v>3239</v>
      </c>
      <c r="R20" s="133" t="s">
        <v>3240</v>
      </c>
      <c r="S20" s="133" t="s">
        <v>221</v>
      </c>
      <c r="T20" s="133" t="s">
        <v>3241</v>
      </c>
      <c r="U20" s="133" t="s">
        <v>221</v>
      </c>
      <c r="V20" s="133" t="s">
        <v>221</v>
      </c>
      <c r="W20" s="133" t="s">
        <v>3242</v>
      </c>
      <c r="X20" s="133">
        <v>9214648097</v>
      </c>
      <c r="Y20" s="136" t="s">
        <v>1718</v>
      </c>
      <c r="Z20" s="133" t="s">
        <v>224</v>
      </c>
      <c r="AA20" s="133" t="s">
        <v>3207</v>
      </c>
      <c r="AB20" s="133" t="s">
        <v>280</v>
      </c>
      <c r="AC20" s="133" t="s">
        <v>221</v>
      </c>
      <c r="AD20" s="133" t="s">
        <v>221</v>
      </c>
      <c r="AE20" s="133" t="s">
        <v>3243</v>
      </c>
      <c r="AF20" s="133" t="s">
        <v>221</v>
      </c>
      <c r="AG20" s="133" t="s">
        <v>221</v>
      </c>
      <c r="AH20" s="133" t="s">
        <v>3244</v>
      </c>
      <c r="AI20" s="133" t="s">
        <v>221</v>
      </c>
      <c r="AJ20" s="133" t="s">
        <v>228</v>
      </c>
      <c r="AK20" s="135" t="s">
        <v>228</v>
      </c>
      <c r="AL20" s="133" t="s">
        <v>229</v>
      </c>
      <c r="AM20" s="133" t="s">
        <v>229</v>
      </c>
      <c r="AN20" s="137"/>
      <c r="AO20" s="133" t="s">
        <v>3245</v>
      </c>
      <c r="AP20" s="133"/>
      <c r="AQ20" s="133" t="s">
        <v>221</v>
      </c>
      <c r="AR20" s="133"/>
      <c r="AS20" s="133"/>
      <c r="AT20" s="133"/>
      <c r="AU20" s="135" t="s">
        <v>227</v>
      </c>
      <c r="AV20" s="136" t="s">
        <v>227</v>
      </c>
    </row>
    <row r="21" spans="1:48" x14ac:dyDescent="0.25">
      <c r="A21" t="s">
        <v>3055</v>
      </c>
      <c r="B21" s="129">
        <v>43286</v>
      </c>
      <c r="C21" s="138" t="s">
        <v>1202</v>
      </c>
      <c r="D21" s="138" t="s">
        <v>3056</v>
      </c>
      <c r="E21" s="138" t="s">
        <v>3057</v>
      </c>
      <c r="F21" s="136" t="s">
        <v>2718</v>
      </c>
      <c r="G21" s="138"/>
      <c r="H21" s="138"/>
      <c r="I21" s="138"/>
      <c r="J21" s="138"/>
      <c r="K21" s="138"/>
      <c r="L21" s="150" t="s">
        <v>3058</v>
      </c>
      <c r="M21" s="133" t="s">
        <v>3246</v>
      </c>
      <c r="N21" s="133" t="s">
        <v>3247</v>
      </c>
      <c r="O21" s="133" t="s">
        <v>3248</v>
      </c>
      <c r="P21" s="133">
        <v>9978042462</v>
      </c>
      <c r="Q21" s="134" t="s">
        <v>3249</v>
      </c>
      <c r="R21" s="133" t="s">
        <v>3250</v>
      </c>
      <c r="S21" s="133" t="s">
        <v>221</v>
      </c>
      <c r="T21" s="133" t="s">
        <v>221</v>
      </c>
      <c r="U21" s="133" t="s">
        <v>221</v>
      </c>
      <c r="V21" s="133" t="s">
        <v>221</v>
      </c>
      <c r="W21" s="133" t="s">
        <v>3251</v>
      </c>
      <c r="X21" s="133">
        <v>9650657066</v>
      </c>
      <c r="Y21" s="133" t="s">
        <v>1303</v>
      </c>
      <c r="Z21" s="133" t="s">
        <v>224</v>
      </c>
      <c r="AA21" s="133"/>
      <c r="AB21" s="133"/>
      <c r="AC21" s="133"/>
      <c r="AD21" s="133"/>
      <c r="AE21" s="133"/>
      <c r="AF21" s="133"/>
      <c r="AG21" s="133"/>
      <c r="AH21" s="133"/>
      <c r="AI21" s="133"/>
      <c r="AJ21" s="133" t="s">
        <v>228</v>
      </c>
      <c r="AK21" s="135" t="s">
        <v>228</v>
      </c>
      <c r="AL21" s="136" t="s">
        <v>598</v>
      </c>
      <c r="AM21" s="146" t="s">
        <v>3252</v>
      </c>
      <c r="AN21" s="137"/>
      <c r="AO21" s="133"/>
      <c r="AP21" s="133"/>
      <c r="AQ21" s="133"/>
      <c r="AR21" s="133"/>
      <c r="AS21" s="133"/>
      <c r="AT21" s="133"/>
      <c r="AU21" s="135" t="s">
        <v>227</v>
      </c>
      <c r="AV21" s="136" t="s">
        <v>227</v>
      </c>
    </row>
    <row r="22" spans="1:48" x14ac:dyDescent="0.25">
      <c r="A22" t="s">
        <v>3055</v>
      </c>
      <c r="B22" s="129">
        <v>43286</v>
      </c>
      <c r="C22" s="136" t="s">
        <v>357</v>
      </c>
      <c r="D22" s="136" t="s">
        <v>337</v>
      </c>
      <c r="E22" s="136" t="s">
        <v>3253</v>
      </c>
      <c r="F22" s="136" t="s">
        <v>3071</v>
      </c>
      <c r="G22" s="138"/>
      <c r="H22" s="138"/>
      <c r="I22" s="138"/>
      <c r="J22" s="138"/>
      <c r="K22" s="138"/>
      <c r="L22" s="149" t="s">
        <v>3254</v>
      </c>
      <c r="M22" s="133" t="s">
        <v>3255</v>
      </c>
      <c r="N22" s="133" t="s">
        <v>3256</v>
      </c>
      <c r="O22" s="133" t="s">
        <v>3257</v>
      </c>
      <c r="P22" s="133">
        <v>9098344988</v>
      </c>
      <c r="Q22" s="134" t="s">
        <v>3258</v>
      </c>
      <c r="R22" s="133" t="s">
        <v>3259</v>
      </c>
      <c r="S22" s="133"/>
      <c r="T22" s="133"/>
      <c r="U22" s="133"/>
      <c r="V22" s="133"/>
      <c r="W22" s="133" t="s">
        <v>3260</v>
      </c>
      <c r="X22" s="133">
        <v>9503400702</v>
      </c>
      <c r="Y22" s="135" t="s">
        <v>1143</v>
      </c>
      <c r="Z22" s="133" t="s">
        <v>241</v>
      </c>
      <c r="AA22" s="133" t="s">
        <v>3207</v>
      </c>
      <c r="AB22" s="133" t="s">
        <v>226</v>
      </c>
      <c r="AC22" s="133" t="s">
        <v>226</v>
      </c>
      <c r="AD22" s="133" t="s">
        <v>226</v>
      </c>
      <c r="AE22" s="133" t="s">
        <v>3261</v>
      </c>
      <c r="AF22" s="133" t="s">
        <v>1228</v>
      </c>
      <c r="AG22" s="133" t="s">
        <v>3234</v>
      </c>
      <c r="AH22" s="133"/>
      <c r="AI22" s="133" t="s">
        <v>1228</v>
      </c>
      <c r="AJ22" s="133" t="s">
        <v>228</v>
      </c>
      <c r="AK22" s="135" t="s">
        <v>228</v>
      </c>
      <c r="AL22" s="133" t="s">
        <v>229</v>
      </c>
      <c r="AM22" s="133" t="s">
        <v>229</v>
      </c>
      <c r="AN22" s="137"/>
      <c r="AO22" s="133" t="s">
        <v>3262</v>
      </c>
      <c r="AP22" s="133"/>
      <c r="AQ22" s="133" t="s">
        <v>3157</v>
      </c>
      <c r="AR22" s="133"/>
      <c r="AS22" s="133"/>
      <c r="AT22" s="133"/>
      <c r="AU22" s="135" t="s">
        <v>227</v>
      </c>
      <c r="AV22" s="136" t="s">
        <v>227</v>
      </c>
    </row>
    <row r="23" spans="1:48" x14ac:dyDescent="0.25">
      <c r="A23" t="s">
        <v>3055</v>
      </c>
      <c r="B23" s="129">
        <v>43286</v>
      </c>
      <c r="C23" s="136" t="s">
        <v>3082</v>
      </c>
      <c r="D23" s="136" t="s">
        <v>246</v>
      </c>
      <c r="E23" s="136" t="s">
        <v>247</v>
      </c>
      <c r="F23" s="136" t="s">
        <v>3071</v>
      </c>
      <c r="G23" s="138" t="s">
        <v>3263</v>
      </c>
      <c r="H23" s="138" t="s">
        <v>250</v>
      </c>
      <c r="I23" s="154">
        <v>43287</v>
      </c>
      <c r="J23" s="138" t="s">
        <v>3197</v>
      </c>
      <c r="K23" s="157" t="s">
        <v>3264</v>
      </c>
      <c r="L23" s="155" t="s">
        <v>3199</v>
      </c>
      <c r="M23" s="133" t="s">
        <v>3265</v>
      </c>
      <c r="N23" s="133" t="s">
        <v>3266</v>
      </c>
      <c r="O23" s="133" t="s">
        <v>3267</v>
      </c>
      <c r="P23" s="133">
        <v>9503400708</v>
      </c>
      <c r="Q23" s="134" t="s">
        <v>3268</v>
      </c>
      <c r="R23" s="133" t="s">
        <v>3269</v>
      </c>
      <c r="S23" s="133" t="s">
        <v>221</v>
      </c>
      <c r="T23" s="133" t="s">
        <v>221</v>
      </c>
      <c r="U23" s="133" t="s">
        <v>221</v>
      </c>
      <c r="V23" s="133" t="s">
        <v>221</v>
      </c>
      <c r="W23" s="133" t="s">
        <v>3270</v>
      </c>
      <c r="X23" s="133">
        <v>9091773163</v>
      </c>
      <c r="Y23" s="135" t="s">
        <v>1143</v>
      </c>
      <c r="Z23" s="133" t="s">
        <v>224</v>
      </c>
      <c r="AA23" s="133" t="s">
        <v>3207</v>
      </c>
      <c r="AB23" s="133" t="s">
        <v>226</v>
      </c>
      <c r="AC23" s="133" t="s">
        <v>226</v>
      </c>
      <c r="AD23" s="133" t="s">
        <v>226</v>
      </c>
      <c r="AE23" s="133" t="s">
        <v>3271</v>
      </c>
      <c r="AF23" s="133" t="s">
        <v>227</v>
      </c>
      <c r="AG23" s="133" t="s">
        <v>3272</v>
      </c>
      <c r="AH23" s="133"/>
      <c r="AI23" s="133"/>
      <c r="AJ23" s="133" t="s">
        <v>228</v>
      </c>
      <c r="AK23" s="135" t="s">
        <v>228</v>
      </c>
      <c r="AL23" s="133" t="s">
        <v>229</v>
      </c>
      <c r="AM23" s="133" t="s">
        <v>229</v>
      </c>
      <c r="AN23" s="137"/>
      <c r="AO23" s="133" t="s">
        <v>3273</v>
      </c>
      <c r="AP23" s="133">
        <v>239542</v>
      </c>
      <c r="AQ23" s="133" t="s">
        <v>3274</v>
      </c>
      <c r="AR23" s="133"/>
      <c r="AS23" s="133"/>
      <c r="AT23" s="133"/>
      <c r="AU23" s="135" t="s">
        <v>227</v>
      </c>
      <c r="AV23" s="136" t="s">
        <v>227</v>
      </c>
    </row>
    <row r="24" spans="1:48" x14ac:dyDescent="0.25">
      <c r="A24" t="s">
        <v>3055</v>
      </c>
      <c r="B24" s="129">
        <v>43286</v>
      </c>
      <c r="C24" s="136" t="s">
        <v>357</v>
      </c>
      <c r="D24" s="136" t="s">
        <v>3056</v>
      </c>
      <c r="E24" s="136" t="s">
        <v>3070</v>
      </c>
      <c r="F24" s="136" t="s">
        <v>3071</v>
      </c>
      <c r="G24" s="138" t="s">
        <v>3072</v>
      </c>
      <c r="H24" s="138" t="s">
        <v>250</v>
      </c>
      <c r="I24" s="138"/>
      <c r="J24" s="138"/>
      <c r="K24" s="138"/>
      <c r="L24" s="149" t="s">
        <v>3275</v>
      </c>
      <c r="M24" s="158" t="s">
        <v>3276</v>
      </c>
      <c r="N24" s="136" t="s">
        <v>3277</v>
      </c>
      <c r="O24" s="136" t="s">
        <v>3278</v>
      </c>
      <c r="P24" s="136">
        <v>9383664802</v>
      </c>
      <c r="Q24" s="144" t="s">
        <v>1228</v>
      </c>
      <c r="R24" s="144" t="s">
        <v>3279</v>
      </c>
      <c r="S24" s="136" t="s">
        <v>221</v>
      </c>
      <c r="T24" s="136" t="s">
        <v>221</v>
      </c>
      <c r="U24" s="136" t="s">
        <v>221</v>
      </c>
      <c r="V24" s="136" t="s">
        <v>221</v>
      </c>
      <c r="W24" s="136" t="s">
        <v>3280</v>
      </c>
      <c r="X24" s="136">
        <v>9383664802</v>
      </c>
      <c r="Y24" s="135" t="s">
        <v>1001</v>
      </c>
      <c r="Z24" s="136" t="s">
        <v>3146</v>
      </c>
      <c r="AA24" s="138" t="s">
        <v>3281</v>
      </c>
      <c r="AB24" s="138" t="s">
        <v>446</v>
      </c>
      <c r="AC24" s="138" t="s">
        <v>446</v>
      </c>
      <c r="AD24" s="138" t="s">
        <v>446</v>
      </c>
      <c r="AE24" s="138">
        <v>6</v>
      </c>
      <c r="AF24" s="138" t="s">
        <v>446</v>
      </c>
      <c r="AG24" s="138">
        <v>6</v>
      </c>
      <c r="AH24" s="138">
        <v>6</v>
      </c>
      <c r="AI24" s="138">
        <v>0</v>
      </c>
      <c r="AJ24" s="156" t="s">
        <v>432</v>
      </c>
      <c r="AK24" s="156" t="s">
        <v>432</v>
      </c>
      <c r="AL24" s="156" t="s">
        <v>434</v>
      </c>
      <c r="AM24" s="136" t="s">
        <v>3079</v>
      </c>
      <c r="AN24" s="143" t="s">
        <v>3094</v>
      </c>
      <c r="AO24" s="136"/>
      <c r="AP24" s="136"/>
      <c r="AQ24" s="136"/>
      <c r="AR24" s="136"/>
      <c r="AS24" s="136"/>
      <c r="AT24" s="136" t="s">
        <v>3196</v>
      </c>
      <c r="AU24" s="135" t="s">
        <v>227</v>
      </c>
      <c r="AV24" s="136" t="s">
        <v>227</v>
      </c>
    </row>
    <row r="25" spans="1:48" x14ac:dyDescent="0.25">
      <c r="A25" t="s">
        <v>3055</v>
      </c>
      <c r="B25" s="129">
        <v>43287</v>
      </c>
      <c r="C25" s="156" t="s">
        <v>357</v>
      </c>
      <c r="D25" s="136" t="s">
        <v>3056</v>
      </c>
      <c r="E25" s="136" t="s">
        <v>3070</v>
      </c>
      <c r="F25" s="151" t="s">
        <v>3158</v>
      </c>
      <c r="G25" s="137" t="s">
        <v>3159</v>
      </c>
      <c r="H25" s="151" t="s">
        <v>250</v>
      </c>
      <c r="I25" s="151"/>
      <c r="J25" s="151"/>
      <c r="K25" s="140"/>
      <c r="L25" s="159" t="s">
        <v>3282</v>
      </c>
      <c r="M25" s="160" t="s">
        <v>3283</v>
      </c>
      <c r="N25" s="160" t="s">
        <v>3284</v>
      </c>
      <c r="O25" s="160" t="s">
        <v>3285</v>
      </c>
      <c r="P25" s="160">
        <v>9482768787</v>
      </c>
      <c r="Q25" s="112" t="s">
        <v>3286</v>
      </c>
      <c r="R25" s="160" t="s">
        <v>3287</v>
      </c>
      <c r="S25" s="160" t="s">
        <v>1228</v>
      </c>
      <c r="T25" s="160" t="s">
        <v>1228</v>
      </c>
      <c r="U25" s="160" t="s">
        <v>1228</v>
      </c>
      <c r="V25" s="160">
        <v>9100264364</v>
      </c>
      <c r="W25" s="160" t="s">
        <v>3288</v>
      </c>
      <c r="X25" s="160">
        <v>9100264364</v>
      </c>
      <c r="Y25" s="136" t="s">
        <v>1718</v>
      </c>
      <c r="Z25" s="160" t="s">
        <v>224</v>
      </c>
      <c r="AA25" s="160" t="s">
        <v>3207</v>
      </c>
      <c r="AB25" s="160" t="s">
        <v>280</v>
      </c>
      <c r="AC25" s="160" t="s">
        <v>280</v>
      </c>
      <c r="AD25" s="160" t="s">
        <v>1228</v>
      </c>
      <c r="AE25" s="160" t="s">
        <v>3067</v>
      </c>
      <c r="AF25" s="160" t="s">
        <v>227</v>
      </c>
      <c r="AG25" s="160" t="s">
        <v>3067</v>
      </c>
      <c r="AH25" s="160" t="s">
        <v>3289</v>
      </c>
      <c r="AI25" s="160" t="s">
        <v>3290</v>
      </c>
      <c r="AJ25" s="160" t="s">
        <v>228</v>
      </c>
      <c r="AK25" s="135" t="s">
        <v>228</v>
      </c>
      <c r="AL25" s="160" t="s">
        <v>229</v>
      </c>
      <c r="AM25" s="160" t="s">
        <v>229</v>
      </c>
      <c r="AN25" s="137"/>
      <c r="AO25" s="160" t="s">
        <v>3291</v>
      </c>
      <c r="AP25" s="161"/>
      <c r="AQ25" s="160" t="s">
        <v>3292</v>
      </c>
      <c r="AR25" s="161"/>
      <c r="AS25" s="161"/>
      <c r="AT25" s="161"/>
      <c r="AU25" s="135" t="s">
        <v>227</v>
      </c>
      <c r="AV25" s="136" t="s">
        <v>227</v>
      </c>
    </row>
    <row r="26" spans="1:48" x14ac:dyDescent="0.25">
      <c r="A26" t="s">
        <v>3055</v>
      </c>
      <c r="B26" s="129">
        <v>43287</v>
      </c>
      <c r="C26" s="138" t="s">
        <v>1202</v>
      </c>
      <c r="D26" s="138" t="s">
        <v>3056</v>
      </c>
      <c r="E26" s="138" t="s">
        <v>3057</v>
      </c>
      <c r="F26" s="136" t="s">
        <v>2718</v>
      </c>
      <c r="G26" s="138"/>
      <c r="H26" s="138"/>
      <c r="I26" s="138"/>
      <c r="J26" s="138"/>
      <c r="K26" s="138"/>
      <c r="L26" s="150" t="s">
        <v>3058</v>
      </c>
      <c r="M26" s="160" t="s">
        <v>3293</v>
      </c>
      <c r="N26" s="160" t="s">
        <v>3294</v>
      </c>
      <c r="O26" s="160" t="s">
        <v>3295</v>
      </c>
      <c r="P26" s="160">
        <v>9307788765</v>
      </c>
      <c r="Q26" s="112" t="s">
        <v>3296</v>
      </c>
      <c r="R26" s="160" t="s">
        <v>3297</v>
      </c>
      <c r="S26" s="160" t="s">
        <v>3298</v>
      </c>
      <c r="T26" s="160" t="s">
        <v>3299</v>
      </c>
      <c r="U26" s="160" t="s">
        <v>1228</v>
      </c>
      <c r="V26" s="160" t="s">
        <v>1228</v>
      </c>
      <c r="W26" s="160" t="s">
        <v>3300</v>
      </c>
      <c r="X26" s="160">
        <v>9301895327</v>
      </c>
      <c r="Y26" s="160" t="s">
        <v>402</v>
      </c>
      <c r="Z26" s="160" t="s">
        <v>241</v>
      </c>
      <c r="AA26" s="160" t="s">
        <v>3301</v>
      </c>
      <c r="AB26" s="161"/>
      <c r="AC26" s="160" t="s">
        <v>226</v>
      </c>
      <c r="AD26" s="160" t="s">
        <v>280</v>
      </c>
      <c r="AE26" s="160" t="s">
        <v>3261</v>
      </c>
      <c r="AF26" s="160" t="s">
        <v>446</v>
      </c>
      <c r="AG26" s="160" t="s">
        <v>221</v>
      </c>
      <c r="AH26" s="160" t="s">
        <v>3302</v>
      </c>
      <c r="AI26" s="160" t="s">
        <v>3234</v>
      </c>
      <c r="AJ26" s="160" t="s">
        <v>228</v>
      </c>
      <c r="AK26" s="135" t="s">
        <v>228</v>
      </c>
      <c r="AL26" s="160" t="s">
        <v>229</v>
      </c>
      <c r="AM26" s="160" t="s">
        <v>229</v>
      </c>
      <c r="AN26" s="137"/>
      <c r="AO26" s="160" t="s">
        <v>3303</v>
      </c>
      <c r="AP26" s="160">
        <v>170172</v>
      </c>
      <c r="AQ26" s="161"/>
      <c r="AR26" s="161"/>
      <c r="AS26" s="161"/>
      <c r="AT26" s="161"/>
      <c r="AU26" s="135" t="s">
        <v>227</v>
      </c>
      <c r="AV26" s="136" t="s">
        <v>227</v>
      </c>
    </row>
    <row r="27" spans="1:48" x14ac:dyDescent="0.25">
      <c r="A27" t="s">
        <v>3055</v>
      </c>
      <c r="B27" s="129">
        <v>43287</v>
      </c>
      <c r="C27" s="138" t="s">
        <v>1202</v>
      </c>
      <c r="D27" s="138" t="s">
        <v>3056</v>
      </c>
      <c r="E27" s="138" t="s">
        <v>3057</v>
      </c>
      <c r="F27" s="136" t="s">
        <v>2718</v>
      </c>
      <c r="G27" s="138"/>
      <c r="H27" s="138"/>
      <c r="I27" s="138"/>
      <c r="J27" s="138"/>
      <c r="K27" s="138"/>
      <c r="L27" s="150" t="s">
        <v>3058</v>
      </c>
      <c r="M27" s="160" t="s">
        <v>3304</v>
      </c>
      <c r="N27" s="160" t="s">
        <v>3305</v>
      </c>
      <c r="O27" s="160" t="s">
        <v>3306</v>
      </c>
      <c r="P27" s="160">
        <v>9771165408</v>
      </c>
      <c r="Q27" s="112" t="s">
        <v>3307</v>
      </c>
      <c r="R27" s="112" t="s">
        <v>3308</v>
      </c>
      <c r="S27" s="160" t="s">
        <v>1228</v>
      </c>
      <c r="T27" s="160" t="s">
        <v>1228</v>
      </c>
      <c r="U27" s="160" t="s">
        <v>1228</v>
      </c>
      <c r="V27" s="160" t="s">
        <v>1228</v>
      </c>
      <c r="W27" s="160" t="s">
        <v>3309</v>
      </c>
      <c r="X27" s="160">
        <v>9217973225</v>
      </c>
      <c r="Y27" s="160" t="s">
        <v>402</v>
      </c>
      <c r="Z27" s="160" t="s">
        <v>241</v>
      </c>
      <c r="AA27" s="160" t="s">
        <v>3310</v>
      </c>
      <c r="AB27" s="160" t="s">
        <v>226</v>
      </c>
      <c r="AC27" s="160" t="s">
        <v>226</v>
      </c>
      <c r="AD27" s="160" t="s">
        <v>221</v>
      </c>
      <c r="AE27" s="160" t="s">
        <v>221</v>
      </c>
      <c r="AF27" s="160" t="s">
        <v>227</v>
      </c>
      <c r="AG27" s="160">
        <v>10</v>
      </c>
      <c r="AH27" s="160" t="s">
        <v>3311</v>
      </c>
      <c r="AI27" s="161"/>
      <c r="AJ27" s="160" t="s">
        <v>228</v>
      </c>
      <c r="AK27" s="135" t="s">
        <v>228</v>
      </c>
      <c r="AL27" s="160" t="s">
        <v>281</v>
      </c>
      <c r="AM27" s="160" t="s">
        <v>282</v>
      </c>
      <c r="AN27" s="137"/>
      <c r="AO27" s="161"/>
      <c r="AP27" s="161"/>
      <c r="AQ27" s="161"/>
      <c r="AR27" s="161"/>
      <c r="AS27" s="161"/>
      <c r="AT27" s="161"/>
      <c r="AU27" s="135" t="s">
        <v>227</v>
      </c>
      <c r="AV27" s="136" t="s">
        <v>227</v>
      </c>
    </row>
    <row r="28" spans="1:48" x14ac:dyDescent="0.25">
      <c r="A28" t="s">
        <v>3055</v>
      </c>
      <c r="B28" s="129">
        <v>43287</v>
      </c>
      <c r="C28" s="138" t="s">
        <v>1202</v>
      </c>
      <c r="D28" s="138" t="s">
        <v>3056</v>
      </c>
      <c r="E28" s="138" t="s">
        <v>3057</v>
      </c>
      <c r="F28" s="136" t="s">
        <v>2718</v>
      </c>
      <c r="G28" s="138"/>
      <c r="H28" s="138"/>
      <c r="I28" s="138"/>
      <c r="J28" s="138"/>
      <c r="K28" s="138"/>
      <c r="L28" s="150" t="s">
        <v>3058</v>
      </c>
      <c r="M28" s="160" t="s">
        <v>3312</v>
      </c>
      <c r="N28" s="160" t="s">
        <v>3313</v>
      </c>
      <c r="O28" s="160" t="s">
        <v>3314</v>
      </c>
      <c r="P28" s="160">
        <v>9357320390</v>
      </c>
      <c r="Q28" s="112" t="s">
        <v>3315</v>
      </c>
      <c r="R28" s="160" t="s">
        <v>3316</v>
      </c>
      <c r="S28" s="160" t="s">
        <v>1228</v>
      </c>
      <c r="T28" s="160" t="s">
        <v>1228</v>
      </c>
      <c r="U28" s="160" t="s">
        <v>1228</v>
      </c>
      <c r="V28" s="160">
        <v>9485147053</v>
      </c>
      <c r="W28" s="160" t="s">
        <v>3317</v>
      </c>
      <c r="X28" s="160">
        <v>9480538829</v>
      </c>
      <c r="Y28" s="160" t="s">
        <v>1303</v>
      </c>
      <c r="Z28" s="160" t="s">
        <v>224</v>
      </c>
      <c r="AA28" s="160" t="s">
        <v>3318</v>
      </c>
      <c r="AB28" s="160" t="s">
        <v>221</v>
      </c>
      <c r="AC28" s="160" t="s">
        <v>221</v>
      </c>
      <c r="AD28" s="160" t="s">
        <v>221</v>
      </c>
      <c r="AE28" s="160" t="s">
        <v>221</v>
      </c>
      <c r="AF28" s="160" t="s">
        <v>446</v>
      </c>
      <c r="AG28" s="160" t="s">
        <v>221</v>
      </c>
      <c r="AH28" s="160" t="s">
        <v>221</v>
      </c>
      <c r="AI28" s="161"/>
      <c r="AJ28" s="160" t="s">
        <v>228</v>
      </c>
      <c r="AK28" s="135" t="s">
        <v>228</v>
      </c>
      <c r="AL28" s="160" t="s">
        <v>229</v>
      </c>
      <c r="AM28" s="160" t="s">
        <v>229</v>
      </c>
      <c r="AN28" s="137"/>
      <c r="AO28" s="160" t="s">
        <v>3319</v>
      </c>
      <c r="AP28" s="160">
        <v>235346</v>
      </c>
      <c r="AQ28" s="161"/>
      <c r="AR28" s="161"/>
      <c r="AS28" s="161"/>
      <c r="AT28" s="161"/>
      <c r="AU28" s="135" t="s">
        <v>227</v>
      </c>
      <c r="AV28" s="136" t="s">
        <v>227</v>
      </c>
    </row>
    <row r="29" spans="1:48" x14ac:dyDescent="0.25">
      <c r="A29" t="s">
        <v>3055</v>
      </c>
      <c r="B29" s="129">
        <v>43287</v>
      </c>
      <c r="C29" s="136" t="s">
        <v>3082</v>
      </c>
      <c r="D29" s="136" t="s">
        <v>246</v>
      </c>
      <c r="E29" s="136" t="s">
        <v>247</v>
      </c>
      <c r="F29" s="136" t="s">
        <v>3071</v>
      </c>
      <c r="G29" s="138" t="s">
        <v>3072</v>
      </c>
      <c r="H29" s="138" t="s">
        <v>250</v>
      </c>
      <c r="I29" s="154">
        <v>43287</v>
      </c>
      <c r="J29" s="137" t="s">
        <v>3320</v>
      </c>
      <c r="K29" s="138" t="s">
        <v>3198</v>
      </c>
      <c r="L29" s="155" t="s">
        <v>3199</v>
      </c>
      <c r="M29" s="160" t="s">
        <v>273</v>
      </c>
      <c r="N29" s="160" t="s">
        <v>3321</v>
      </c>
      <c r="O29" s="160" t="s">
        <v>1130</v>
      </c>
      <c r="P29" s="160">
        <v>9350220847</v>
      </c>
      <c r="Q29" s="112" t="s">
        <v>3322</v>
      </c>
      <c r="R29" s="160" t="s">
        <v>3323</v>
      </c>
      <c r="S29" s="160" t="s">
        <v>1228</v>
      </c>
      <c r="T29" s="160" t="s">
        <v>1228</v>
      </c>
      <c r="U29" s="160" t="s">
        <v>1228</v>
      </c>
      <c r="V29" s="160">
        <v>9292689249</v>
      </c>
      <c r="W29" s="160" t="s">
        <v>3324</v>
      </c>
      <c r="X29" s="160">
        <v>9172547829</v>
      </c>
      <c r="Y29" s="135" t="s">
        <v>1001</v>
      </c>
      <c r="Z29" s="160" t="s">
        <v>241</v>
      </c>
      <c r="AA29" s="160" t="s">
        <v>3207</v>
      </c>
      <c r="AB29" s="160" t="s">
        <v>259</v>
      </c>
      <c r="AC29" s="160" t="s">
        <v>259</v>
      </c>
      <c r="AD29" s="160" t="s">
        <v>221</v>
      </c>
      <c r="AE29" s="160" t="s">
        <v>3325</v>
      </c>
      <c r="AF29" s="160" t="s">
        <v>227</v>
      </c>
      <c r="AG29" s="160" t="s">
        <v>3155</v>
      </c>
      <c r="AH29" s="160" t="s">
        <v>3326</v>
      </c>
      <c r="AI29" s="160" t="s">
        <v>3261</v>
      </c>
      <c r="AJ29" s="160" t="s">
        <v>228</v>
      </c>
      <c r="AK29" s="135" t="s">
        <v>228</v>
      </c>
      <c r="AL29" s="160" t="s">
        <v>229</v>
      </c>
      <c r="AM29" s="160" t="s">
        <v>229</v>
      </c>
      <c r="AN29" s="137"/>
      <c r="AO29" s="161" t="s">
        <v>3327</v>
      </c>
      <c r="AP29" s="161"/>
      <c r="AQ29" s="161"/>
      <c r="AR29" s="161"/>
      <c r="AS29" s="161"/>
      <c r="AT29" s="161"/>
      <c r="AU29" s="135" t="s">
        <v>227</v>
      </c>
      <c r="AV29" s="136" t="s">
        <v>227</v>
      </c>
    </row>
    <row r="30" spans="1:48" x14ac:dyDescent="0.25">
      <c r="A30" t="s">
        <v>3055</v>
      </c>
      <c r="B30" s="129">
        <v>43287</v>
      </c>
      <c r="C30" s="138" t="s">
        <v>1202</v>
      </c>
      <c r="D30" s="138" t="s">
        <v>3056</v>
      </c>
      <c r="E30" s="138" t="s">
        <v>3057</v>
      </c>
      <c r="F30" s="136" t="s">
        <v>2718</v>
      </c>
      <c r="G30" s="138"/>
      <c r="H30" s="138"/>
      <c r="I30" s="138"/>
      <c r="J30" s="138"/>
      <c r="K30" s="138"/>
      <c r="L30" s="150" t="s">
        <v>3058</v>
      </c>
      <c r="M30" s="160" t="s">
        <v>3328</v>
      </c>
      <c r="N30" s="160" t="s">
        <v>3329</v>
      </c>
      <c r="O30" s="160" t="s">
        <v>558</v>
      </c>
      <c r="P30" s="160">
        <v>9239363590</v>
      </c>
      <c r="Q30" s="112" t="s">
        <v>3330</v>
      </c>
      <c r="R30" s="160" t="s">
        <v>3331</v>
      </c>
      <c r="S30" s="160" t="s">
        <v>1228</v>
      </c>
      <c r="T30" s="160" t="s">
        <v>3332</v>
      </c>
      <c r="U30" s="160" t="s">
        <v>1228</v>
      </c>
      <c r="V30" s="160" t="s">
        <v>1228</v>
      </c>
      <c r="W30" s="160" t="s">
        <v>3333</v>
      </c>
      <c r="X30" s="160">
        <v>9239363585</v>
      </c>
      <c r="Y30" s="160" t="s">
        <v>402</v>
      </c>
      <c r="Z30" s="160" t="s">
        <v>224</v>
      </c>
      <c r="AA30" s="160" t="s">
        <v>3334</v>
      </c>
      <c r="AB30" s="160" t="s">
        <v>221</v>
      </c>
      <c r="AC30" s="160" t="s">
        <v>221</v>
      </c>
      <c r="AD30" s="160" t="s">
        <v>221</v>
      </c>
      <c r="AE30" s="160" t="s">
        <v>3335</v>
      </c>
      <c r="AF30" s="160" t="s">
        <v>446</v>
      </c>
      <c r="AG30" s="160" t="s">
        <v>3336</v>
      </c>
      <c r="AH30" s="160" t="s">
        <v>3337</v>
      </c>
      <c r="AI30" s="160" t="s">
        <v>3337</v>
      </c>
      <c r="AJ30" s="160" t="s">
        <v>228</v>
      </c>
      <c r="AK30" s="135" t="s">
        <v>228</v>
      </c>
      <c r="AL30" s="160" t="s">
        <v>281</v>
      </c>
      <c r="AM30" s="160" t="s">
        <v>282</v>
      </c>
      <c r="AN30" s="137"/>
      <c r="AO30" s="161"/>
      <c r="AP30" s="161"/>
      <c r="AQ30" s="161"/>
      <c r="AR30" s="161"/>
      <c r="AS30" s="161"/>
      <c r="AT30" s="161"/>
      <c r="AU30" s="135" t="s">
        <v>227</v>
      </c>
      <c r="AV30" s="136" t="s">
        <v>227</v>
      </c>
    </row>
    <row r="31" spans="1:48" x14ac:dyDescent="0.25">
      <c r="A31" t="s">
        <v>3055</v>
      </c>
      <c r="B31" s="129">
        <v>43287</v>
      </c>
      <c r="C31" s="138" t="s">
        <v>1202</v>
      </c>
      <c r="D31" s="138" t="s">
        <v>3056</v>
      </c>
      <c r="E31" s="138" t="s">
        <v>3057</v>
      </c>
      <c r="F31" s="136" t="s">
        <v>2718</v>
      </c>
      <c r="G31" s="138"/>
      <c r="H31" s="138"/>
      <c r="I31" s="138"/>
      <c r="J31" s="138"/>
      <c r="K31" s="138"/>
      <c r="L31" s="150" t="s">
        <v>3058</v>
      </c>
      <c r="M31" s="160" t="s">
        <v>3338</v>
      </c>
      <c r="N31" s="160" t="s">
        <v>3339</v>
      </c>
      <c r="O31" s="160" t="s">
        <v>3340</v>
      </c>
      <c r="P31" s="160">
        <v>9274113332</v>
      </c>
      <c r="Q31" s="112" t="s">
        <v>3341</v>
      </c>
      <c r="R31" s="160" t="s">
        <v>3342</v>
      </c>
      <c r="S31" s="160" t="s">
        <v>3343</v>
      </c>
      <c r="T31" s="160" t="s">
        <v>3344</v>
      </c>
      <c r="U31" s="160" t="s">
        <v>1228</v>
      </c>
      <c r="V31" s="160" t="s">
        <v>1228</v>
      </c>
      <c r="W31" s="160" t="s">
        <v>3345</v>
      </c>
      <c r="X31" s="160">
        <v>9074421696</v>
      </c>
      <c r="Y31" s="136" t="s">
        <v>1718</v>
      </c>
      <c r="Z31" s="160" t="s">
        <v>224</v>
      </c>
      <c r="AA31" s="160" t="s">
        <v>3346</v>
      </c>
      <c r="AB31" s="160" t="s">
        <v>280</v>
      </c>
      <c r="AC31" s="160" t="s">
        <v>3347</v>
      </c>
      <c r="AD31" s="160" t="s">
        <v>3347</v>
      </c>
      <c r="AE31" s="160" t="s">
        <v>3348</v>
      </c>
      <c r="AF31" s="160" t="s">
        <v>446</v>
      </c>
      <c r="AG31" s="160" t="s">
        <v>3349</v>
      </c>
      <c r="AH31" s="160" t="s">
        <v>3348</v>
      </c>
      <c r="AI31" s="160" t="s">
        <v>3348</v>
      </c>
      <c r="AJ31" s="160" t="s">
        <v>228</v>
      </c>
      <c r="AK31" s="135" t="s">
        <v>228</v>
      </c>
      <c r="AL31" s="160" t="s">
        <v>281</v>
      </c>
      <c r="AM31" s="160" t="s">
        <v>282</v>
      </c>
      <c r="AN31" s="137"/>
      <c r="AO31" s="161"/>
      <c r="AP31" s="161"/>
      <c r="AQ31" s="161"/>
      <c r="AR31" s="161"/>
      <c r="AS31" s="161"/>
      <c r="AT31" s="161"/>
      <c r="AU31" s="135" t="s">
        <v>227</v>
      </c>
      <c r="AV31" s="136" t="s">
        <v>227</v>
      </c>
    </row>
    <row r="32" spans="1:48" x14ac:dyDescent="0.25">
      <c r="A32" t="s">
        <v>3055</v>
      </c>
      <c r="B32" s="129">
        <v>43287</v>
      </c>
      <c r="C32" s="156" t="s">
        <v>357</v>
      </c>
      <c r="D32" s="156" t="s">
        <v>3056</v>
      </c>
      <c r="E32" s="156" t="s">
        <v>437</v>
      </c>
      <c r="F32" s="151" t="s">
        <v>3158</v>
      </c>
      <c r="G32" s="137"/>
      <c r="H32" s="151"/>
      <c r="I32" s="151"/>
      <c r="J32" s="151"/>
      <c r="K32" s="140"/>
      <c r="L32" s="159" t="s">
        <v>3350</v>
      </c>
      <c r="M32" s="160" t="s">
        <v>818</v>
      </c>
      <c r="N32" s="160" t="s">
        <v>3351</v>
      </c>
      <c r="O32" s="160" t="s">
        <v>3352</v>
      </c>
      <c r="P32" s="160">
        <v>9059191161</v>
      </c>
      <c r="Q32" s="112" t="s">
        <v>3353</v>
      </c>
      <c r="R32" s="161"/>
      <c r="S32" s="161"/>
      <c r="T32" s="161"/>
      <c r="U32" s="160" t="s">
        <v>1228</v>
      </c>
      <c r="V32" s="160">
        <v>9306675065</v>
      </c>
      <c r="W32" s="160" t="s">
        <v>3354</v>
      </c>
      <c r="X32" s="160">
        <v>9093394824</v>
      </c>
      <c r="Y32" s="136" t="s">
        <v>1718</v>
      </c>
      <c r="Z32" s="160" t="s">
        <v>224</v>
      </c>
      <c r="AA32" s="160" t="s">
        <v>3207</v>
      </c>
      <c r="AB32" s="160" t="s">
        <v>280</v>
      </c>
      <c r="AC32" s="160" t="s">
        <v>280</v>
      </c>
      <c r="AD32" s="160" t="s">
        <v>221</v>
      </c>
      <c r="AE32" s="160" t="s">
        <v>3244</v>
      </c>
      <c r="AF32" s="160" t="s">
        <v>221</v>
      </c>
      <c r="AG32" s="160" t="s">
        <v>221</v>
      </c>
      <c r="AH32" s="160" t="s">
        <v>3355</v>
      </c>
      <c r="AI32" s="161"/>
      <c r="AJ32" s="160" t="s">
        <v>228</v>
      </c>
      <c r="AK32" s="135" t="s">
        <v>228</v>
      </c>
      <c r="AL32" s="160" t="s">
        <v>229</v>
      </c>
      <c r="AM32" s="160" t="s">
        <v>229</v>
      </c>
      <c r="AN32" s="137"/>
      <c r="AO32" s="160" t="s">
        <v>3356</v>
      </c>
      <c r="AP32" s="161"/>
      <c r="AQ32" s="160" t="s">
        <v>3182</v>
      </c>
      <c r="AR32" s="161"/>
      <c r="AS32" s="161"/>
      <c r="AT32" s="161"/>
      <c r="AU32" s="135" t="s">
        <v>227</v>
      </c>
      <c r="AV32" s="136" t="s">
        <v>227</v>
      </c>
    </row>
    <row r="33" spans="1:48" x14ac:dyDescent="0.25">
      <c r="A33" t="s">
        <v>3055</v>
      </c>
      <c r="B33" s="162">
        <v>43287</v>
      </c>
      <c r="C33" s="156" t="s">
        <v>357</v>
      </c>
      <c r="D33" s="136" t="s">
        <v>3056</v>
      </c>
      <c r="E33" s="136" t="s">
        <v>3070</v>
      </c>
      <c r="F33" s="151" t="s">
        <v>3158</v>
      </c>
      <c r="G33" s="137" t="s">
        <v>3159</v>
      </c>
      <c r="H33" s="151" t="s">
        <v>250</v>
      </c>
      <c r="I33" s="151"/>
      <c r="J33" s="151"/>
      <c r="K33" s="140"/>
      <c r="L33" s="159" t="s">
        <v>3282</v>
      </c>
      <c r="M33" s="163" t="s">
        <v>3357</v>
      </c>
      <c r="N33" s="164" t="s">
        <v>3358</v>
      </c>
      <c r="O33" s="164" t="s">
        <v>2718</v>
      </c>
      <c r="P33" s="164">
        <v>9755887205</v>
      </c>
      <c r="Q33" s="165" t="s">
        <v>3359</v>
      </c>
      <c r="R33" s="166" t="s">
        <v>3360</v>
      </c>
      <c r="S33" s="164" t="s">
        <v>221</v>
      </c>
      <c r="T33" s="164" t="s">
        <v>221</v>
      </c>
      <c r="U33" s="164" t="s">
        <v>221</v>
      </c>
      <c r="V33" s="164" t="s">
        <v>221</v>
      </c>
      <c r="W33" s="164" t="s">
        <v>3361</v>
      </c>
      <c r="X33" s="164">
        <v>9755887205</v>
      </c>
      <c r="Y33" s="136" t="s">
        <v>1718</v>
      </c>
      <c r="Z33" s="164" t="s">
        <v>224</v>
      </c>
      <c r="AA33" s="167" t="s">
        <v>3362</v>
      </c>
      <c r="AB33" s="167" t="s">
        <v>3363</v>
      </c>
      <c r="AC33" s="167" t="s">
        <v>446</v>
      </c>
      <c r="AD33" s="167" t="s">
        <v>446</v>
      </c>
      <c r="AE33" s="167">
        <v>1</v>
      </c>
      <c r="AF33" s="167" t="s">
        <v>227</v>
      </c>
      <c r="AG33" s="167">
        <v>1</v>
      </c>
      <c r="AH33" s="167">
        <v>1</v>
      </c>
      <c r="AI33" s="167">
        <v>0</v>
      </c>
      <c r="AJ33" s="168" t="s">
        <v>432</v>
      </c>
      <c r="AK33" s="168" t="s">
        <v>432</v>
      </c>
      <c r="AL33" s="168" t="s">
        <v>434</v>
      </c>
      <c r="AM33" s="136" t="s">
        <v>3079</v>
      </c>
      <c r="AN33" s="143" t="s">
        <v>3094</v>
      </c>
      <c r="AO33" s="164"/>
      <c r="AP33" s="164"/>
      <c r="AQ33" s="164"/>
      <c r="AR33" s="164"/>
      <c r="AS33" s="164"/>
      <c r="AT33" s="164" t="s">
        <v>3364</v>
      </c>
      <c r="AU33" s="135" t="s">
        <v>227</v>
      </c>
      <c r="AV33" s="136" t="s">
        <v>227</v>
      </c>
    </row>
    <row r="34" spans="1:48" x14ac:dyDescent="0.25">
      <c r="A34" t="s">
        <v>3365</v>
      </c>
      <c r="B34" s="169">
        <v>43283</v>
      </c>
      <c r="C34" s="136" t="s">
        <v>1202</v>
      </c>
      <c r="D34" s="136" t="s">
        <v>3056</v>
      </c>
      <c r="E34" s="136" t="s">
        <v>3057</v>
      </c>
      <c r="F34" s="169" t="s">
        <v>1239</v>
      </c>
      <c r="G34" s="169"/>
      <c r="H34" s="169"/>
      <c r="I34" s="169"/>
      <c r="J34" s="169"/>
      <c r="K34" s="136"/>
      <c r="L34" s="136" t="s">
        <v>3366</v>
      </c>
      <c r="M34" s="170" t="s">
        <v>3367</v>
      </c>
      <c r="N34" s="170" t="s">
        <v>3368</v>
      </c>
      <c r="O34" s="171" t="s">
        <v>3369</v>
      </c>
      <c r="P34" s="172">
        <v>9108890887</v>
      </c>
      <c r="Q34" s="173" t="s">
        <v>3370</v>
      </c>
      <c r="R34" s="171" t="s">
        <v>3371</v>
      </c>
      <c r="S34" s="170" t="s">
        <v>221</v>
      </c>
      <c r="T34" s="171" t="s">
        <v>3371</v>
      </c>
      <c r="U34" s="170" t="s">
        <v>221</v>
      </c>
      <c r="V34" s="170" t="s">
        <v>221</v>
      </c>
      <c r="W34" s="170" t="s">
        <v>3372</v>
      </c>
      <c r="X34" s="170">
        <v>9073836262</v>
      </c>
      <c r="Y34" s="170" t="s">
        <v>402</v>
      </c>
      <c r="Z34" s="170" t="s">
        <v>224</v>
      </c>
      <c r="AA34" s="170" t="s">
        <v>3373</v>
      </c>
      <c r="AB34" s="170" t="s">
        <v>226</v>
      </c>
      <c r="AC34" s="170" t="s">
        <v>221</v>
      </c>
      <c r="AD34" s="170" t="s">
        <v>221</v>
      </c>
      <c r="AE34" s="170">
        <v>24</v>
      </c>
      <c r="AF34" s="170" t="s">
        <v>227</v>
      </c>
      <c r="AG34" s="170">
        <v>1</v>
      </c>
      <c r="AH34" s="170">
        <v>24</v>
      </c>
      <c r="AI34" s="170">
        <v>0</v>
      </c>
      <c r="AJ34" s="170" t="s">
        <v>228</v>
      </c>
      <c r="AK34" s="135" t="s">
        <v>228</v>
      </c>
      <c r="AL34" s="170" t="s">
        <v>229</v>
      </c>
      <c r="AM34" s="170" t="s">
        <v>229</v>
      </c>
      <c r="AN34" s="170"/>
      <c r="AO34" s="170" t="s">
        <v>3374</v>
      </c>
      <c r="AP34" s="170">
        <v>236356</v>
      </c>
      <c r="AQ34" s="170" t="s">
        <v>3375</v>
      </c>
      <c r="AR34" s="170"/>
      <c r="AS34" s="170"/>
      <c r="AT34" s="170"/>
      <c r="AU34" s="135" t="s">
        <v>227</v>
      </c>
      <c r="AV34" s="136" t="s">
        <v>227</v>
      </c>
    </row>
    <row r="35" spans="1:48" x14ac:dyDescent="0.25">
      <c r="A35" t="s">
        <v>3365</v>
      </c>
      <c r="B35" s="169">
        <v>43283</v>
      </c>
      <c r="C35" s="136" t="s">
        <v>387</v>
      </c>
      <c r="D35" s="136" t="s">
        <v>3056</v>
      </c>
      <c r="E35" s="136" t="s">
        <v>3376</v>
      </c>
      <c r="F35" s="169" t="s">
        <v>1239</v>
      </c>
      <c r="G35" s="169"/>
      <c r="H35" s="169"/>
      <c r="I35" s="169"/>
      <c r="J35" s="169"/>
      <c r="K35" s="136"/>
      <c r="L35" s="136" t="s">
        <v>3129</v>
      </c>
      <c r="M35" s="170" t="s">
        <v>1605</v>
      </c>
      <c r="N35" s="170" t="s">
        <v>3377</v>
      </c>
      <c r="O35" s="171" t="s">
        <v>3378</v>
      </c>
      <c r="P35" s="172">
        <v>9656478111</v>
      </c>
      <c r="Q35" s="173" t="s">
        <v>3379</v>
      </c>
      <c r="R35" s="171" t="s">
        <v>3380</v>
      </c>
      <c r="S35" s="170" t="s">
        <v>221</v>
      </c>
      <c r="T35" s="170" t="s">
        <v>221</v>
      </c>
      <c r="U35" s="170" t="s">
        <v>221</v>
      </c>
      <c r="V35" s="170" t="s">
        <v>221</v>
      </c>
      <c r="W35" s="170" t="s">
        <v>3381</v>
      </c>
      <c r="X35" s="170">
        <v>9364291246</v>
      </c>
      <c r="Y35" s="170" t="s">
        <v>402</v>
      </c>
      <c r="Z35" s="170" t="s">
        <v>224</v>
      </c>
      <c r="AA35" s="170" t="s">
        <v>3382</v>
      </c>
      <c r="AB35" s="170" t="s">
        <v>221</v>
      </c>
      <c r="AC35" s="170" t="s">
        <v>221</v>
      </c>
      <c r="AD35" s="170" t="s">
        <v>221</v>
      </c>
      <c r="AE35" s="170">
        <v>84</v>
      </c>
      <c r="AF35" s="170" t="s">
        <v>227</v>
      </c>
      <c r="AG35" s="170">
        <v>1</v>
      </c>
      <c r="AH35" s="170">
        <v>24</v>
      </c>
      <c r="AI35" s="170">
        <v>24</v>
      </c>
      <c r="AJ35" s="170" t="s">
        <v>228</v>
      </c>
      <c r="AK35" s="135" t="s">
        <v>228</v>
      </c>
      <c r="AL35" s="170" t="s">
        <v>229</v>
      </c>
      <c r="AM35" s="170" t="s">
        <v>229</v>
      </c>
      <c r="AN35" s="170"/>
      <c r="AO35" s="170" t="s">
        <v>3381</v>
      </c>
      <c r="AP35" s="170">
        <v>155768</v>
      </c>
      <c r="AQ35" s="170" t="s">
        <v>3383</v>
      </c>
      <c r="AR35" s="170"/>
      <c r="AS35" s="170"/>
      <c r="AT35" s="170"/>
      <c r="AU35" s="135" t="s">
        <v>227</v>
      </c>
      <c r="AV35" s="136" t="s">
        <v>227</v>
      </c>
    </row>
    <row r="36" spans="1:48" x14ac:dyDescent="0.25">
      <c r="A36" t="s">
        <v>3365</v>
      </c>
      <c r="B36" s="169">
        <v>43283</v>
      </c>
      <c r="C36" s="136" t="s">
        <v>1202</v>
      </c>
      <c r="D36" s="136" t="s">
        <v>3056</v>
      </c>
      <c r="E36" s="136" t="s">
        <v>3057</v>
      </c>
      <c r="F36" s="169" t="s">
        <v>1239</v>
      </c>
      <c r="G36" s="169"/>
      <c r="H36" s="169"/>
      <c r="I36" s="169"/>
      <c r="J36" s="169"/>
      <c r="K36" s="136"/>
      <c r="L36" s="136" t="s">
        <v>3366</v>
      </c>
      <c r="M36" s="170" t="s">
        <v>3384</v>
      </c>
      <c r="N36" s="170" t="s">
        <v>3385</v>
      </c>
      <c r="O36" s="171" t="s">
        <v>3386</v>
      </c>
      <c r="P36" s="172">
        <v>9507069778</v>
      </c>
      <c r="Q36" s="173" t="s">
        <v>3387</v>
      </c>
      <c r="R36" s="171" t="s">
        <v>3388</v>
      </c>
      <c r="S36" s="170" t="s">
        <v>221</v>
      </c>
      <c r="T36" s="170" t="s">
        <v>221</v>
      </c>
      <c r="U36" s="170" t="s">
        <v>221</v>
      </c>
      <c r="V36" s="170" t="s">
        <v>221</v>
      </c>
      <c r="W36" s="170" t="s">
        <v>3389</v>
      </c>
      <c r="X36" s="170">
        <v>9385663271</v>
      </c>
      <c r="Y36" s="170" t="s">
        <v>402</v>
      </c>
      <c r="Z36" s="170" t="s">
        <v>224</v>
      </c>
      <c r="AA36" s="170" t="s">
        <v>3390</v>
      </c>
      <c r="AB36" s="170" t="s">
        <v>221</v>
      </c>
      <c r="AC36" s="170" t="s">
        <v>221</v>
      </c>
      <c r="AD36" s="170" t="s">
        <v>221</v>
      </c>
      <c r="AE36" s="170">
        <v>13</v>
      </c>
      <c r="AF36" s="170" t="s">
        <v>227</v>
      </c>
      <c r="AG36" s="170">
        <v>1</v>
      </c>
      <c r="AH36" s="170">
        <v>3</v>
      </c>
      <c r="AI36" s="170">
        <v>9</v>
      </c>
      <c r="AJ36" s="133" t="s">
        <v>394</v>
      </c>
      <c r="AK36" s="170" t="s">
        <v>395</v>
      </c>
      <c r="AL36" s="170" t="s">
        <v>229</v>
      </c>
      <c r="AM36" s="170" t="s">
        <v>229</v>
      </c>
      <c r="AN36" s="170"/>
      <c r="AO36" s="170" t="s">
        <v>3391</v>
      </c>
      <c r="AP36" s="170">
        <v>207439</v>
      </c>
      <c r="AQ36" s="170" t="s">
        <v>3392</v>
      </c>
      <c r="AR36" s="170"/>
      <c r="AS36" s="170" t="s">
        <v>1469</v>
      </c>
      <c r="AT36" s="170"/>
      <c r="AU36" s="135" t="s">
        <v>227</v>
      </c>
      <c r="AV36" s="136" t="s">
        <v>227</v>
      </c>
    </row>
    <row r="37" spans="1:48" x14ac:dyDescent="0.25">
      <c r="A37" t="s">
        <v>3365</v>
      </c>
      <c r="B37" s="169">
        <v>43283</v>
      </c>
      <c r="C37" s="136" t="s">
        <v>1202</v>
      </c>
      <c r="D37" s="136" t="s">
        <v>3056</v>
      </c>
      <c r="E37" s="136" t="s">
        <v>3057</v>
      </c>
      <c r="F37" s="169" t="s">
        <v>1239</v>
      </c>
      <c r="G37" s="169"/>
      <c r="H37" s="169"/>
      <c r="I37" s="169"/>
      <c r="J37" s="169"/>
      <c r="K37" s="136"/>
      <c r="L37" s="136" t="s">
        <v>3366</v>
      </c>
      <c r="M37" s="170" t="s">
        <v>3393</v>
      </c>
      <c r="N37" s="170" t="s">
        <v>3394</v>
      </c>
      <c r="O37" s="171" t="s">
        <v>3395</v>
      </c>
      <c r="P37" s="172">
        <v>9305931862</v>
      </c>
      <c r="Q37" s="173" t="s">
        <v>3396</v>
      </c>
      <c r="R37" s="171" t="s">
        <v>3397</v>
      </c>
      <c r="S37" s="170" t="s">
        <v>221</v>
      </c>
      <c r="T37" s="170" t="s">
        <v>221</v>
      </c>
      <c r="U37" s="170" t="s">
        <v>221</v>
      </c>
      <c r="V37" s="170" t="s">
        <v>221</v>
      </c>
      <c r="W37" s="170" t="s">
        <v>3398</v>
      </c>
      <c r="X37" s="170">
        <v>9305931862</v>
      </c>
      <c r="Y37" s="170" t="s">
        <v>402</v>
      </c>
      <c r="Z37" s="170" t="s">
        <v>224</v>
      </c>
      <c r="AA37" s="170" t="s">
        <v>3399</v>
      </c>
      <c r="AB37" s="170" t="s">
        <v>221</v>
      </c>
      <c r="AC37" s="170" t="s">
        <v>221</v>
      </c>
      <c r="AD37" s="170" t="s">
        <v>221</v>
      </c>
      <c r="AE37" s="170">
        <v>12</v>
      </c>
      <c r="AF37" s="170" t="s">
        <v>227</v>
      </c>
      <c r="AG37" s="170">
        <v>1</v>
      </c>
      <c r="AH37" s="170">
        <v>6</v>
      </c>
      <c r="AI37" s="170">
        <v>6</v>
      </c>
      <c r="AJ37" s="170" t="s">
        <v>228</v>
      </c>
      <c r="AK37" s="135" t="s">
        <v>228</v>
      </c>
      <c r="AL37" s="170" t="s">
        <v>643</v>
      </c>
      <c r="AM37" s="170" t="s">
        <v>643</v>
      </c>
      <c r="AN37" s="170"/>
      <c r="AO37" s="136"/>
      <c r="AP37" s="170"/>
      <c r="AQ37" s="170"/>
      <c r="AR37" s="170" t="s">
        <v>3400</v>
      </c>
      <c r="AS37" s="170"/>
      <c r="AT37" s="170"/>
      <c r="AU37" s="135" t="s">
        <v>227</v>
      </c>
      <c r="AV37" s="136" t="s">
        <v>227</v>
      </c>
    </row>
    <row r="38" spans="1:48" x14ac:dyDescent="0.25">
      <c r="A38" t="s">
        <v>3365</v>
      </c>
      <c r="B38" s="169">
        <v>43283</v>
      </c>
      <c r="C38" s="136" t="s">
        <v>1202</v>
      </c>
      <c r="D38" s="136" t="s">
        <v>3056</v>
      </c>
      <c r="E38" s="136" t="s">
        <v>3057</v>
      </c>
      <c r="F38" s="169" t="s">
        <v>1239</v>
      </c>
      <c r="G38" s="169"/>
      <c r="H38" s="169"/>
      <c r="I38" s="169"/>
      <c r="J38" s="169"/>
      <c r="K38" s="136"/>
      <c r="L38" s="136" t="s">
        <v>3366</v>
      </c>
      <c r="M38" s="170" t="s">
        <v>3401</v>
      </c>
      <c r="N38" s="170" t="s">
        <v>3402</v>
      </c>
      <c r="O38" s="171" t="s">
        <v>3403</v>
      </c>
      <c r="P38" s="172">
        <v>9050992906</v>
      </c>
      <c r="Q38" s="173" t="s">
        <v>3404</v>
      </c>
      <c r="R38" s="171" t="s">
        <v>3405</v>
      </c>
      <c r="S38" s="170" t="s">
        <v>221</v>
      </c>
      <c r="T38" s="170" t="s">
        <v>221</v>
      </c>
      <c r="U38" s="170" t="s">
        <v>221</v>
      </c>
      <c r="V38" s="170" t="s">
        <v>221</v>
      </c>
      <c r="W38" s="170" t="s">
        <v>3406</v>
      </c>
      <c r="X38" s="170">
        <v>9207740103</v>
      </c>
      <c r="Y38" s="170" t="s">
        <v>402</v>
      </c>
      <c r="Z38" s="170" t="s">
        <v>3407</v>
      </c>
      <c r="AA38" s="170" t="s">
        <v>3408</v>
      </c>
      <c r="AB38" s="170" t="s">
        <v>221</v>
      </c>
      <c r="AC38" s="170" t="s">
        <v>221</v>
      </c>
      <c r="AD38" s="170" t="s">
        <v>221</v>
      </c>
      <c r="AE38" s="170">
        <v>0</v>
      </c>
      <c r="AF38" s="170" t="s">
        <v>446</v>
      </c>
      <c r="AG38" s="170">
        <v>1</v>
      </c>
      <c r="AH38" s="170">
        <v>0</v>
      </c>
      <c r="AI38" s="170">
        <v>0</v>
      </c>
      <c r="AJ38" s="133" t="s">
        <v>394</v>
      </c>
      <c r="AK38" s="170" t="s">
        <v>395</v>
      </c>
      <c r="AL38" s="170" t="s">
        <v>229</v>
      </c>
      <c r="AM38" s="174" t="s">
        <v>229</v>
      </c>
      <c r="AN38" s="170"/>
      <c r="AO38" s="170" t="s">
        <v>3409</v>
      </c>
      <c r="AP38" s="170">
        <v>250696</v>
      </c>
      <c r="AQ38" s="170" t="s">
        <v>3392</v>
      </c>
      <c r="AR38" s="170"/>
      <c r="AS38" s="170" t="s">
        <v>1469</v>
      </c>
      <c r="AT38" s="170"/>
      <c r="AU38" s="135" t="s">
        <v>227</v>
      </c>
      <c r="AV38" s="136" t="s">
        <v>227</v>
      </c>
    </row>
    <row r="39" spans="1:48" ht="30" x14ac:dyDescent="0.25">
      <c r="A39" t="s">
        <v>3365</v>
      </c>
      <c r="B39" s="169">
        <v>43283</v>
      </c>
      <c r="C39" s="136" t="s">
        <v>1202</v>
      </c>
      <c r="D39" s="136" t="s">
        <v>3056</v>
      </c>
      <c r="E39" s="136" t="s">
        <v>3057</v>
      </c>
      <c r="F39" s="169" t="s">
        <v>1239</v>
      </c>
      <c r="G39" s="169"/>
      <c r="H39" s="169"/>
      <c r="I39" s="169"/>
      <c r="J39" s="169"/>
      <c r="K39" s="136"/>
      <c r="L39" s="136" t="s">
        <v>3366</v>
      </c>
      <c r="M39" s="170" t="s">
        <v>856</v>
      </c>
      <c r="N39" s="170" t="s">
        <v>3410</v>
      </c>
      <c r="O39" s="171" t="s">
        <v>3411</v>
      </c>
      <c r="P39" s="172">
        <v>9304692588</v>
      </c>
      <c r="Q39" s="173" t="s">
        <v>3412</v>
      </c>
      <c r="R39" s="171" t="s">
        <v>3413</v>
      </c>
      <c r="S39" s="170" t="s">
        <v>3414</v>
      </c>
      <c r="T39" s="170" t="s">
        <v>3413</v>
      </c>
      <c r="U39" s="170" t="s">
        <v>3415</v>
      </c>
      <c r="V39" s="170" t="s">
        <v>221</v>
      </c>
      <c r="W39" s="170" t="s">
        <v>3416</v>
      </c>
      <c r="X39" s="170">
        <v>9298425628</v>
      </c>
      <c r="Y39" s="170" t="s">
        <v>402</v>
      </c>
      <c r="Z39" s="170" t="s">
        <v>224</v>
      </c>
      <c r="AA39" s="170" t="s">
        <v>3417</v>
      </c>
      <c r="AB39" s="170" t="s">
        <v>221</v>
      </c>
      <c r="AC39" s="170" t="s">
        <v>221</v>
      </c>
      <c r="AD39" s="170" t="s">
        <v>221</v>
      </c>
      <c r="AE39" s="170">
        <v>74</v>
      </c>
      <c r="AF39" s="170" t="s">
        <v>227</v>
      </c>
      <c r="AG39" s="170">
        <v>1</v>
      </c>
      <c r="AH39" s="170">
        <v>25</v>
      </c>
      <c r="AI39" s="170">
        <v>37</v>
      </c>
      <c r="AJ39" s="133" t="s">
        <v>394</v>
      </c>
      <c r="AK39" s="170" t="s">
        <v>395</v>
      </c>
      <c r="AL39" s="170" t="s">
        <v>1076</v>
      </c>
      <c r="AM39" s="174" t="s">
        <v>3069</v>
      </c>
      <c r="AN39" s="170"/>
      <c r="AO39" s="170"/>
      <c r="AP39" s="170"/>
      <c r="AQ39" s="170"/>
      <c r="AR39" s="170"/>
      <c r="AS39" s="170"/>
      <c r="AT39" s="170"/>
      <c r="AU39" s="135" t="s">
        <v>227</v>
      </c>
      <c r="AV39" s="136" t="s">
        <v>227</v>
      </c>
    </row>
    <row r="40" spans="1:48" x14ac:dyDescent="0.25">
      <c r="A40" t="s">
        <v>3365</v>
      </c>
      <c r="B40" s="169">
        <v>43283</v>
      </c>
      <c r="C40" s="136" t="s">
        <v>1202</v>
      </c>
      <c r="D40" s="136" t="s">
        <v>3056</v>
      </c>
      <c r="E40" s="136" t="s">
        <v>3057</v>
      </c>
      <c r="F40" s="169" t="s">
        <v>1239</v>
      </c>
      <c r="G40" s="169"/>
      <c r="H40" s="169"/>
      <c r="I40" s="169"/>
      <c r="J40" s="169"/>
      <c r="K40" s="136"/>
      <c r="L40" s="136" t="s">
        <v>3366</v>
      </c>
      <c r="M40" s="170" t="s">
        <v>2398</v>
      </c>
      <c r="N40" s="170" t="s">
        <v>3418</v>
      </c>
      <c r="O40" s="171" t="s">
        <v>3419</v>
      </c>
      <c r="P40" s="172">
        <v>9173178387</v>
      </c>
      <c r="Q40" s="173" t="s">
        <v>3420</v>
      </c>
      <c r="R40" s="171" t="s">
        <v>3421</v>
      </c>
      <c r="S40" s="170" t="s">
        <v>221</v>
      </c>
      <c r="T40" s="170" t="s">
        <v>221</v>
      </c>
      <c r="U40" s="170" t="s">
        <v>221</v>
      </c>
      <c r="V40" s="170" t="s">
        <v>221</v>
      </c>
      <c r="W40" s="170" t="s">
        <v>3422</v>
      </c>
      <c r="X40" s="170">
        <v>9152801221</v>
      </c>
      <c r="Y40" s="170" t="s">
        <v>402</v>
      </c>
      <c r="Z40" s="170" t="s">
        <v>224</v>
      </c>
      <c r="AA40" s="170" t="s">
        <v>3423</v>
      </c>
      <c r="AB40" s="170" t="s">
        <v>221</v>
      </c>
      <c r="AC40" s="170" t="s">
        <v>221</v>
      </c>
      <c r="AD40" s="170" t="s">
        <v>221</v>
      </c>
      <c r="AE40" s="170">
        <v>60</v>
      </c>
      <c r="AF40" s="170" t="s">
        <v>446</v>
      </c>
      <c r="AG40" s="170">
        <v>1</v>
      </c>
      <c r="AH40" s="170">
        <v>60</v>
      </c>
      <c r="AI40" s="170">
        <v>0</v>
      </c>
      <c r="AJ40" s="170" t="s">
        <v>228</v>
      </c>
      <c r="AK40" s="135" t="s">
        <v>228</v>
      </c>
      <c r="AL40" s="170" t="s">
        <v>229</v>
      </c>
      <c r="AM40" s="174" t="s">
        <v>229</v>
      </c>
      <c r="AN40" s="170"/>
      <c r="AO40" s="170" t="s">
        <v>3424</v>
      </c>
      <c r="AP40" s="170">
        <v>207393</v>
      </c>
      <c r="AQ40" s="170" t="s">
        <v>3425</v>
      </c>
      <c r="AR40" s="170"/>
      <c r="AS40" s="170"/>
      <c r="AT40" s="170"/>
      <c r="AU40" s="135" t="s">
        <v>227</v>
      </c>
      <c r="AV40" s="136" t="s">
        <v>227</v>
      </c>
    </row>
    <row r="41" spans="1:48" x14ac:dyDescent="0.25">
      <c r="A41" t="s">
        <v>3365</v>
      </c>
      <c r="B41" s="169">
        <v>43283</v>
      </c>
      <c r="C41" s="136" t="s">
        <v>1202</v>
      </c>
      <c r="D41" s="136" t="s">
        <v>3056</v>
      </c>
      <c r="E41" s="136" t="s">
        <v>3057</v>
      </c>
      <c r="F41" s="169" t="s">
        <v>1239</v>
      </c>
      <c r="G41" s="169"/>
      <c r="H41" s="169"/>
      <c r="I41" s="169"/>
      <c r="J41" s="169"/>
      <c r="K41" s="136"/>
      <c r="L41" s="136" t="s">
        <v>3366</v>
      </c>
      <c r="M41" s="170" t="s">
        <v>3426</v>
      </c>
      <c r="N41" s="170" t="s">
        <v>3427</v>
      </c>
      <c r="O41" s="171" t="s">
        <v>3428</v>
      </c>
      <c r="P41" s="172">
        <v>9127231517</v>
      </c>
      <c r="Q41" s="173" t="s">
        <v>3429</v>
      </c>
      <c r="R41" s="171" t="s">
        <v>3430</v>
      </c>
      <c r="S41" s="170" t="s">
        <v>221</v>
      </c>
      <c r="T41" s="170" t="s">
        <v>3431</v>
      </c>
      <c r="U41" s="170" t="s">
        <v>3432</v>
      </c>
      <c r="V41" s="170" t="s">
        <v>221</v>
      </c>
      <c r="W41" s="170" t="s">
        <v>3433</v>
      </c>
      <c r="X41" s="170">
        <v>9198289894</v>
      </c>
      <c r="Y41" s="170" t="s">
        <v>402</v>
      </c>
      <c r="Z41" s="170" t="s">
        <v>224</v>
      </c>
      <c r="AA41" s="170" t="s">
        <v>3434</v>
      </c>
      <c r="AB41" s="170" t="s">
        <v>221</v>
      </c>
      <c r="AC41" s="170" t="s">
        <v>221</v>
      </c>
      <c r="AD41" s="170" t="s">
        <v>221</v>
      </c>
      <c r="AE41" s="170">
        <v>24</v>
      </c>
      <c r="AF41" s="170" t="s">
        <v>446</v>
      </c>
      <c r="AG41" s="170">
        <v>2</v>
      </c>
      <c r="AH41" s="170">
        <v>6</v>
      </c>
      <c r="AI41" s="170">
        <v>6</v>
      </c>
      <c r="AJ41" s="133" t="s">
        <v>394</v>
      </c>
      <c r="AK41" s="170" t="s">
        <v>395</v>
      </c>
      <c r="AL41" s="170" t="s">
        <v>281</v>
      </c>
      <c r="AM41" s="170" t="s">
        <v>282</v>
      </c>
      <c r="AN41" s="170"/>
      <c r="AO41" s="170"/>
      <c r="AP41" s="170"/>
      <c r="AQ41" s="170"/>
      <c r="AR41" s="170"/>
      <c r="AS41" s="170" t="s">
        <v>1469</v>
      </c>
      <c r="AT41" s="170"/>
      <c r="AU41" s="135" t="s">
        <v>227</v>
      </c>
      <c r="AV41" s="136" t="s">
        <v>227</v>
      </c>
    </row>
    <row r="42" spans="1:48" x14ac:dyDescent="0.25">
      <c r="A42" t="s">
        <v>3365</v>
      </c>
      <c r="B42" s="169">
        <v>43283</v>
      </c>
      <c r="C42" s="136" t="s">
        <v>1202</v>
      </c>
      <c r="D42" s="136" t="s">
        <v>3056</v>
      </c>
      <c r="E42" s="136" t="s">
        <v>3057</v>
      </c>
      <c r="F42" s="169" t="s">
        <v>1239</v>
      </c>
      <c r="G42" s="169"/>
      <c r="H42" s="169"/>
      <c r="I42" s="169"/>
      <c r="J42" s="169"/>
      <c r="K42" s="136"/>
      <c r="L42" s="136" t="s">
        <v>3366</v>
      </c>
      <c r="M42" s="170" t="s">
        <v>3435</v>
      </c>
      <c r="N42" s="170" t="s">
        <v>3436</v>
      </c>
      <c r="O42" s="171" t="s">
        <v>3437</v>
      </c>
      <c r="P42" s="172">
        <v>9989504988</v>
      </c>
      <c r="Q42" s="173" t="s">
        <v>3438</v>
      </c>
      <c r="R42" s="170" t="s">
        <v>221</v>
      </c>
      <c r="S42" s="170" t="s">
        <v>221</v>
      </c>
      <c r="T42" s="170" t="s">
        <v>221</v>
      </c>
      <c r="U42" s="170" t="s">
        <v>221</v>
      </c>
      <c r="V42" s="170" t="s">
        <v>221</v>
      </c>
      <c r="W42" s="170" t="s">
        <v>221</v>
      </c>
      <c r="X42" s="170" t="s">
        <v>221</v>
      </c>
      <c r="Y42" s="170" t="s">
        <v>402</v>
      </c>
      <c r="Z42" s="170" t="s">
        <v>3078</v>
      </c>
      <c r="AA42" s="170" t="s">
        <v>3439</v>
      </c>
      <c r="AB42" s="170" t="s">
        <v>221</v>
      </c>
      <c r="AC42" s="170" t="s">
        <v>221</v>
      </c>
      <c r="AD42" s="170" t="s">
        <v>221</v>
      </c>
      <c r="AE42" s="170">
        <v>168</v>
      </c>
      <c r="AF42" s="170" t="s">
        <v>446</v>
      </c>
      <c r="AG42" s="170">
        <v>0</v>
      </c>
      <c r="AH42" s="170">
        <v>24</v>
      </c>
      <c r="AI42" s="170">
        <v>144</v>
      </c>
      <c r="AJ42" s="170" t="s">
        <v>228</v>
      </c>
      <c r="AK42" s="135" t="s">
        <v>228</v>
      </c>
      <c r="AL42" s="170" t="s">
        <v>229</v>
      </c>
      <c r="AM42" s="174" t="s">
        <v>229</v>
      </c>
      <c r="AN42" s="170"/>
      <c r="AO42" s="170" t="s">
        <v>3424</v>
      </c>
      <c r="AP42" s="170">
        <v>207393</v>
      </c>
      <c r="AQ42" s="170" t="s">
        <v>3425</v>
      </c>
      <c r="AR42" s="170"/>
      <c r="AS42" s="170"/>
      <c r="AT42" s="170"/>
      <c r="AU42" s="135" t="s">
        <v>227</v>
      </c>
      <c r="AV42" s="136" t="s">
        <v>227</v>
      </c>
    </row>
    <row r="43" spans="1:48" x14ac:dyDescent="0.25">
      <c r="A43" t="s">
        <v>3365</v>
      </c>
      <c r="B43" s="169">
        <v>43283</v>
      </c>
      <c r="C43" s="136" t="s">
        <v>357</v>
      </c>
      <c r="D43" s="136" t="s">
        <v>3056</v>
      </c>
      <c r="E43" s="136" t="s">
        <v>3070</v>
      </c>
      <c r="F43" s="136" t="s">
        <v>3440</v>
      </c>
      <c r="G43" s="136" t="s">
        <v>3441</v>
      </c>
      <c r="H43" s="136" t="s">
        <v>250</v>
      </c>
      <c r="I43" s="136"/>
      <c r="J43" s="136"/>
      <c r="K43" s="136"/>
      <c r="L43" s="175" t="s">
        <v>3442</v>
      </c>
      <c r="M43" s="136" t="s">
        <v>3443</v>
      </c>
      <c r="N43" s="136" t="s">
        <v>3444</v>
      </c>
      <c r="O43" s="136" t="s">
        <v>3445</v>
      </c>
      <c r="P43" s="136">
        <v>9490443198</v>
      </c>
      <c r="Q43" s="141" t="s">
        <v>221</v>
      </c>
      <c r="R43" s="170" t="s">
        <v>221</v>
      </c>
      <c r="S43" s="170" t="s">
        <v>221</v>
      </c>
      <c r="T43" s="170" t="s">
        <v>221</v>
      </c>
      <c r="U43" s="170" t="s">
        <v>221</v>
      </c>
      <c r="V43" s="170" t="s">
        <v>221</v>
      </c>
      <c r="W43" s="170" t="s">
        <v>221</v>
      </c>
      <c r="X43" s="170" t="s">
        <v>221</v>
      </c>
      <c r="Y43" s="135" t="s">
        <v>1143</v>
      </c>
      <c r="Z43" s="136" t="s">
        <v>802</v>
      </c>
      <c r="AA43" s="136" t="s">
        <v>3446</v>
      </c>
      <c r="AB43" s="136" t="s">
        <v>259</v>
      </c>
      <c r="AC43" s="136" t="s">
        <v>259</v>
      </c>
      <c r="AD43" s="136" t="s">
        <v>221</v>
      </c>
      <c r="AE43" s="136">
        <v>60</v>
      </c>
      <c r="AF43" s="168" t="s">
        <v>227</v>
      </c>
      <c r="AG43" s="136">
        <v>2</v>
      </c>
      <c r="AH43" s="136">
        <v>7</v>
      </c>
      <c r="AI43" s="136">
        <v>9</v>
      </c>
      <c r="AJ43" s="176" t="s">
        <v>432</v>
      </c>
      <c r="AK43" s="176" t="s">
        <v>432</v>
      </c>
      <c r="AL43" s="168" t="s">
        <v>434</v>
      </c>
      <c r="AM43" s="136" t="s">
        <v>3079</v>
      </c>
      <c r="AN43" s="136" t="s">
        <v>3447</v>
      </c>
      <c r="AO43" s="136"/>
      <c r="AP43" s="136"/>
      <c r="AQ43" s="136"/>
      <c r="AR43" s="136"/>
      <c r="AS43" s="136"/>
      <c r="AT43" s="136" t="s">
        <v>3448</v>
      </c>
      <c r="AU43" s="135" t="s">
        <v>227</v>
      </c>
      <c r="AV43" s="136" t="s">
        <v>227</v>
      </c>
    </row>
    <row r="44" spans="1:48" x14ac:dyDescent="0.25">
      <c r="A44" t="s">
        <v>3365</v>
      </c>
      <c r="B44" s="169">
        <v>43283</v>
      </c>
      <c r="C44" s="136" t="s">
        <v>1202</v>
      </c>
      <c r="D44" s="136" t="s">
        <v>3056</v>
      </c>
      <c r="E44" s="136" t="s">
        <v>1203</v>
      </c>
      <c r="F44" s="169" t="s">
        <v>1239</v>
      </c>
      <c r="G44" s="136"/>
      <c r="H44" s="136"/>
      <c r="I44" s="136"/>
      <c r="J44" s="136"/>
      <c r="K44" s="136"/>
      <c r="L44" s="136" t="s">
        <v>3449</v>
      </c>
      <c r="M44" s="136" t="s">
        <v>3450</v>
      </c>
      <c r="N44" s="136" t="s">
        <v>3451</v>
      </c>
      <c r="O44" s="136" t="s">
        <v>3452</v>
      </c>
      <c r="P44" s="136">
        <v>9272031614</v>
      </c>
      <c r="Q44" s="141" t="s">
        <v>221</v>
      </c>
      <c r="R44" s="170" t="s">
        <v>221</v>
      </c>
      <c r="S44" s="170" t="s">
        <v>221</v>
      </c>
      <c r="T44" s="170" t="s">
        <v>221</v>
      </c>
      <c r="U44" s="170" t="s">
        <v>221</v>
      </c>
      <c r="V44" s="170" t="s">
        <v>221</v>
      </c>
      <c r="W44" s="170" t="s">
        <v>221</v>
      </c>
      <c r="X44" s="170" t="s">
        <v>221</v>
      </c>
      <c r="Y44" s="170" t="s">
        <v>1303</v>
      </c>
      <c r="Z44" s="136" t="s">
        <v>224</v>
      </c>
      <c r="AA44" s="170" t="s">
        <v>221</v>
      </c>
      <c r="AB44" s="170" t="s">
        <v>221</v>
      </c>
      <c r="AC44" s="170" t="s">
        <v>221</v>
      </c>
      <c r="AD44" s="170" t="s">
        <v>221</v>
      </c>
      <c r="AE44" s="170">
        <v>0</v>
      </c>
      <c r="AF44" s="170" t="s">
        <v>446</v>
      </c>
      <c r="AG44" s="170">
        <v>0</v>
      </c>
      <c r="AH44" s="170">
        <v>0</v>
      </c>
      <c r="AI44" s="170">
        <v>0</v>
      </c>
      <c r="AJ44" s="176" t="s">
        <v>432</v>
      </c>
      <c r="AK44" s="176" t="s">
        <v>432</v>
      </c>
      <c r="AL44" s="168" t="s">
        <v>434</v>
      </c>
      <c r="AM44" s="136" t="s">
        <v>3079</v>
      </c>
      <c r="AN44" s="136" t="s">
        <v>3447</v>
      </c>
      <c r="AO44" s="136"/>
      <c r="AP44" s="136"/>
      <c r="AQ44" s="136"/>
      <c r="AR44" s="136"/>
      <c r="AS44" s="136"/>
      <c r="AT44" s="136" t="s">
        <v>3453</v>
      </c>
      <c r="AU44" s="135" t="s">
        <v>227</v>
      </c>
      <c r="AV44" s="136" t="s">
        <v>227</v>
      </c>
    </row>
    <row r="45" spans="1:48" x14ac:dyDescent="0.25">
      <c r="A45" t="s">
        <v>3365</v>
      </c>
      <c r="B45" s="169">
        <v>43283</v>
      </c>
      <c r="C45" s="136" t="s">
        <v>1202</v>
      </c>
      <c r="D45" s="136" t="s">
        <v>3056</v>
      </c>
      <c r="E45" s="136" t="s">
        <v>3057</v>
      </c>
      <c r="F45" s="169" t="s">
        <v>1239</v>
      </c>
      <c r="G45" s="136"/>
      <c r="H45" s="136"/>
      <c r="I45" s="136"/>
      <c r="J45" s="136"/>
      <c r="K45" s="136"/>
      <c r="L45" s="136" t="s">
        <v>3366</v>
      </c>
      <c r="M45" s="136" t="s">
        <v>3454</v>
      </c>
      <c r="N45" s="136" t="s">
        <v>3455</v>
      </c>
      <c r="O45" s="136" t="s">
        <v>3456</v>
      </c>
      <c r="P45" s="136">
        <v>9381504338</v>
      </c>
      <c r="Q45" s="141" t="s">
        <v>221</v>
      </c>
      <c r="R45" s="170" t="s">
        <v>221</v>
      </c>
      <c r="S45" s="170" t="s">
        <v>221</v>
      </c>
      <c r="T45" s="170" t="s">
        <v>221</v>
      </c>
      <c r="U45" s="170" t="s">
        <v>221</v>
      </c>
      <c r="V45" s="170" t="s">
        <v>221</v>
      </c>
      <c r="W45" s="170" t="s">
        <v>221</v>
      </c>
      <c r="X45" s="170" t="s">
        <v>221</v>
      </c>
      <c r="Y45" s="170" t="s">
        <v>402</v>
      </c>
      <c r="Z45" s="136" t="s">
        <v>224</v>
      </c>
      <c r="AA45" s="136" t="s">
        <v>3457</v>
      </c>
      <c r="AB45" s="170" t="s">
        <v>226</v>
      </c>
      <c r="AC45" s="136" t="s">
        <v>221</v>
      </c>
      <c r="AD45" s="136" t="s">
        <v>221</v>
      </c>
      <c r="AE45" s="136">
        <v>24</v>
      </c>
      <c r="AF45" s="170" t="s">
        <v>446</v>
      </c>
      <c r="AG45" s="136">
        <v>0</v>
      </c>
      <c r="AH45" s="136">
        <v>12</v>
      </c>
      <c r="AI45" s="136">
        <v>12</v>
      </c>
      <c r="AJ45" s="176" t="s">
        <v>432</v>
      </c>
      <c r="AK45" s="176" t="s">
        <v>432</v>
      </c>
      <c r="AL45" s="168" t="s">
        <v>434</v>
      </c>
      <c r="AM45" s="136" t="s">
        <v>3079</v>
      </c>
      <c r="AN45" s="136" t="s">
        <v>3447</v>
      </c>
      <c r="AO45" s="136"/>
      <c r="AP45" s="136"/>
      <c r="AQ45" s="136"/>
      <c r="AR45" s="136"/>
      <c r="AS45" s="136"/>
      <c r="AT45" s="136" t="s">
        <v>3458</v>
      </c>
      <c r="AU45" s="135" t="s">
        <v>227</v>
      </c>
      <c r="AV45" s="136" t="s">
        <v>227</v>
      </c>
    </row>
    <row r="46" spans="1:48" x14ac:dyDescent="0.25">
      <c r="A46" t="s">
        <v>3365</v>
      </c>
      <c r="B46" s="169">
        <v>43283</v>
      </c>
      <c r="C46" s="136" t="s">
        <v>1202</v>
      </c>
      <c r="D46" s="136" t="s">
        <v>3056</v>
      </c>
      <c r="E46" s="136" t="s">
        <v>3057</v>
      </c>
      <c r="F46" s="169" t="s">
        <v>1239</v>
      </c>
      <c r="G46" s="136"/>
      <c r="H46" s="136"/>
      <c r="I46" s="136"/>
      <c r="J46" s="136"/>
      <c r="K46" s="136"/>
      <c r="L46" s="136" t="s">
        <v>3366</v>
      </c>
      <c r="M46" s="136" t="s">
        <v>3459</v>
      </c>
      <c r="N46" s="136" t="s">
        <v>3460</v>
      </c>
      <c r="O46" s="136" t="s">
        <v>3461</v>
      </c>
      <c r="P46" s="136">
        <v>9302496378</v>
      </c>
      <c r="Q46" s="141" t="s">
        <v>221</v>
      </c>
      <c r="R46" s="170" t="s">
        <v>221</v>
      </c>
      <c r="S46" s="170" t="s">
        <v>221</v>
      </c>
      <c r="T46" s="170" t="s">
        <v>221</v>
      </c>
      <c r="U46" s="170" t="s">
        <v>221</v>
      </c>
      <c r="V46" s="170" t="s">
        <v>221</v>
      </c>
      <c r="W46" s="170" t="s">
        <v>221</v>
      </c>
      <c r="X46" s="170" t="s">
        <v>221</v>
      </c>
      <c r="Y46" s="170" t="s">
        <v>1303</v>
      </c>
      <c r="Z46" s="136" t="s">
        <v>224</v>
      </c>
      <c r="AA46" s="170" t="s">
        <v>221</v>
      </c>
      <c r="AB46" s="170" t="s">
        <v>221</v>
      </c>
      <c r="AC46" s="170" t="s">
        <v>221</v>
      </c>
      <c r="AD46" s="170" t="s">
        <v>221</v>
      </c>
      <c r="AE46" s="170">
        <v>0</v>
      </c>
      <c r="AF46" s="170" t="s">
        <v>446</v>
      </c>
      <c r="AG46" s="170">
        <v>0</v>
      </c>
      <c r="AH46" s="170">
        <v>0</v>
      </c>
      <c r="AI46" s="170">
        <v>0</v>
      </c>
      <c r="AJ46" s="176" t="s">
        <v>432</v>
      </c>
      <c r="AK46" s="176" t="s">
        <v>432</v>
      </c>
      <c r="AL46" s="168" t="s">
        <v>434</v>
      </c>
      <c r="AM46" s="136" t="s">
        <v>3079</v>
      </c>
      <c r="AN46" s="136" t="s">
        <v>3447</v>
      </c>
      <c r="AO46" s="136"/>
      <c r="AP46" s="136"/>
      <c r="AQ46" s="136"/>
      <c r="AR46" s="136"/>
      <c r="AS46" s="136"/>
      <c r="AT46" s="136" t="s">
        <v>3448</v>
      </c>
      <c r="AU46" s="135" t="s">
        <v>227</v>
      </c>
      <c r="AV46" s="136" t="s">
        <v>227</v>
      </c>
    </row>
    <row r="47" spans="1:48" x14ac:dyDescent="0.25">
      <c r="A47" t="s">
        <v>3365</v>
      </c>
      <c r="B47" s="169">
        <v>43283</v>
      </c>
      <c r="C47" s="136" t="s">
        <v>1202</v>
      </c>
      <c r="D47" s="136" t="s">
        <v>3056</v>
      </c>
      <c r="E47" s="136" t="s">
        <v>3057</v>
      </c>
      <c r="F47" s="169" t="s">
        <v>1239</v>
      </c>
      <c r="G47" s="136"/>
      <c r="H47" s="136"/>
      <c r="I47" s="136"/>
      <c r="J47" s="136"/>
      <c r="K47" s="136"/>
      <c r="L47" s="136" t="s">
        <v>3366</v>
      </c>
      <c r="M47" s="136" t="s">
        <v>3462</v>
      </c>
      <c r="N47" s="136" t="s">
        <v>3463</v>
      </c>
      <c r="O47" s="136" t="s">
        <v>3464</v>
      </c>
      <c r="P47" s="136">
        <v>9389952471</v>
      </c>
      <c r="Q47" s="141" t="s">
        <v>221</v>
      </c>
      <c r="R47" s="170" t="s">
        <v>221</v>
      </c>
      <c r="S47" s="170" t="s">
        <v>221</v>
      </c>
      <c r="T47" s="170" t="s">
        <v>221</v>
      </c>
      <c r="U47" s="170" t="s">
        <v>221</v>
      </c>
      <c r="V47" s="170" t="s">
        <v>221</v>
      </c>
      <c r="W47" s="170" t="s">
        <v>221</v>
      </c>
      <c r="X47" s="170" t="s">
        <v>221</v>
      </c>
      <c r="Y47" s="170" t="s">
        <v>1303</v>
      </c>
      <c r="Z47" s="136" t="s">
        <v>224</v>
      </c>
      <c r="AA47" s="170" t="s">
        <v>221</v>
      </c>
      <c r="AB47" s="170" t="s">
        <v>221</v>
      </c>
      <c r="AC47" s="170" t="s">
        <v>221</v>
      </c>
      <c r="AD47" s="170" t="s">
        <v>221</v>
      </c>
      <c r="AE47" s="170">
        <v>0</v>
      </c>
      <c r="AF47" s="170" t="s">
        <v>446</v>
      </c>
      <c r="AG47" s="170">
        <v>0</v>
      </c>
      <c r="AH47" s="170">
        <v>0</v>
      </c>
      <c r="AI47" s="170">
        <v>0</v>
      </c>
      <c r="AJ47" s="176" t="s">
        <v>432</v>
      </c>
      <c r="AK47" s="176" t="s">
        <v>432</v>
      </c>
      <c r="AL47" s="168" t="s">
        <v>434</v>
      </c>
      <c r="AM47" s="136" t="s">
        <v>3079</v>
      </c>
      <c r="AN47" s="136" t="s">
        <v>3447</v>
      </c>
      <c r="AO47" s="136"/>
      <c r="AP47" s="136"/>
      <c r="AQ47" s="136"/>
      <c r="AR47" s="136"/>
      <c r="AS47" s="136"/>
      <c r="AT47" s="136" t="s">
        <v>3458</v>
      </c>
      <c r="AU47" s="135" t="s">
        <v>227</v>
      </c>
      <c r="AV47" s="136" t="s">
        <v>227</v>
      </c>
    </row>
    <row r="48" spans="1:48" x14ac:dyDescent="0.25">
      <c r="A48" t="s">
        <v>3365</v>
      </c>
      <c r="B48" s="169">
        <v>43284</v>
      </c>
      <c r="C48" s="136" t="s">
        <v>1202</v>
      </c>
      <c r="D48" s="136" t="s">
        <v>3056</v>
      </c>
      <c r="E48" s="136" t="s">
        <v>3057</v>
      </c>
      <c r="F48" s="169" t="s">
        <v>1239</v>
      </c>
      <c r="G48" s="136"/>
      <c r="H48" s="136"/>
      <c r="I48" s="136"/>
      <c r="J48" s="136"/>
      <c r="K48" s="136"/>
      <c r="L48" s="136" t="s">
        <v>3366</v>
      </c>
      <c r="M48" s="136" t="s">
        <v>3465</v>
      </c>
      <c r="N48" s="136" t="s">
        <v>3466</v>
      </c>
      <c r="O48" s="136" t="s">
        <v>3467</v>
      </c>
      <c r="P48" s="136">
        <v>9482360009</v>
      </c>
      <c r="Q48" s="177" t="s">
        <v>221</v>
      </c>
      <c r="R48" s="170" t="s">
        <v>221</v>
      </c>
      <c r="S48" s="170" t="s">
        <v>221</v>
      </c>
      <c r="T48" s="170" t="s">
        <v>221</v>
      </c>
      <c r="U48" s="170" t="s">
        <v>221</v>
      </c>
      <c r="V48" s="170" t="s">
        <v>221</v>
      </c>
      <c r="W48" s="170" t="s">
        <v>221</v>
      </c>
      <c r="X48" s="170" t="s">
        <v>221</v>
      </c>
      <c r="Y48" s="170" t="s">
        <v>402</v>
      </c>
      <c r="Z48" s="136" t="s">
        <v>3078</v>
      </c>
      <c r="AA48" s="136" t="s">
        <v>3468</v>
      </c>
      <c r="AB48" s="136" t="s">
        <v>221</v>
      </c>
      <c r="AC48" s="136" t="s">
        <v>221</v>
      </c>
      <c r="AD48" s="136" t="s">
        <v>221</v>
      </c>
      <c r="AE48" s="136">
        <v>5</v>
      </c>
      <c r="AF48" s="170" t="s">
        <v>446</v>
      </c>
      <c r="AG48" s="136">
        <v>0</v>
      </c>
      <c r="AH48" s="136">
        <v>5</v>
      </c>
      <c r="AI48" s="136">
        <v>0</v>
      </c>
      <c r="AJ48" s="176" t="s">
        <v>432</v>
      </c>
      <c r="AK48" s="176" t="s">
        <v>432</v>
      </c>
      <c r="AL48" s="168" t="s">
        <v>434</v>
      </c>
      <c r="AM48" s="136" t="s">
        <v>3079</v>
      </c>
      <c r="AN48" s="136" t="s">
        <v>3080</v>
      </c>
      <c r="AO48" s="136"/>
      <c r="AP48" s="136"/>
      <c r="AQ48" s="136"/>
      <c r="AR48" s="136"/>
      <c r="AS48" s="136"/>
      <c r="AT48" s="168" t="s">
        <v>3469</v>
      </c>
      <c r="AU48" s="135" t="s">
        <v>227</v>
      </c>
      <c r="AV48" s="136" t="s">
        <v>227</v>
      </c>
    </row>
    <row r="49" spans="1:48" x14ac:dyDescent="0.25">
      <c r="A49" t="s">
        <v>3365</v>
      </c>
      <c r="B49" s="169">
        <v>43284</v>
      </c>
      <c r="C49" s="136" t="s">
        <v>1202</v>
      </c>
      <c r="D49" s="136" t="s">
        <v>214</v>
      </c>
      <c r="E49" s="136" t="s">
        <v>1222</v>
      </c>
      <c r="F49" s="169" t="s">
        <v>1239</v>
      </c>
      <c r="G49" s="136"/>
      <c r="H49" s="136"/>
      <c r="I49" s="136"/>
      <c r="J49" s="136"/>
      <c r="K49" s="136"/>
      <c r="L49" s="136" t="s">
        <v>3470</v>
      </c>
      <c r="M49" s="136" t="s">
        <v>3471</v>
      </c>
      <c r="N49" s="136" t="s">
        <v>3472</v>
      </c>
      <c r="O49" s="136" t="s">
        <v>3473</v>
      </c>
      <c r="P49" s="136">
        <v>9186656084</v>
      </c>
      <c r="Q49" s="177" t="s">
        <v>221</v>
      </c>
      <c r="R49" s="170" t="s">
        <v>221</v>
      </c>
      <c r="S49" s="170" t="s">
        <v>221</v>
      </c>
      <c r="T49" s="170" t="s">
        <v>221</v>
      </c>
      <c r="U49" s="170" t="s">
        <v>221</v>
      </c>
      <c r="V49" s="170" t="s">
        <v>221</v>
      </c>
      <c r="W49" s="170" t="s">
        <v>221</v>
      </c>
      <c r="X49" s="170" t="s">
        <v>221</v>
      </c>
      <c r="Y49" s="135" t="s">
        <v>1143</v>
      </c>
      <c r="Z49" s="136" t="s">
        <v>224</v>
      </c>
      <c r="AA49" s="136" t="s">
        <v>3474</v>
      </c>
      <c r="AB49" s="170" t="s">
        <v>226</v>
      </c>
      <c r="AC49" s="136" t="s">
        <v>221</v>
      </c>
      <c r="AD49" s="136" t="s">
        <v>221</v>
      </c>
      <c r="AE49" s="136">
        <v>51</v>
      </c>
      <c r="AF49" s="168" t="s">
        <v>227</v>
      </c>
      <c r="AG49" s="136">
        <v>2</v>
      </c>
      <c r="AH49" s="136">
        <v>48</v>
      </c>
      <c r="AI49" s="136">
        <v>3</v>
      </c>
      <c r="AJ49" s="176" t="s">
        <v>432</v>
      </c>
      <c r="AK49" s="176" t="s">
        <v>432</v>
      </c>
      <c r="AL49" s="168" t="s">
        <v>434</v>
      </c>
      <c r="AM49" s="136" t="s">
        <v>3079</v>
      </c>
      <c r="AN49" s="136" t="s">
        <v>3080</v>
      </c>
      <c r="AO49" s="136"/>
      <c r="AP49" s="136"/>
      <c r="AQ49" s="136"/>
      <c r="AR49" s="136"/>
      <c r="AS49" s="136"/>
      <c r="AT49" s="136" t="s">
        <v>3475</v>
      </c>
      <c r="AU49" s="135" t="s">
        <v>227</v>
      </c>
      <c r="AV49" s="136" t="s">
        <v>227</v>
      </c>
    </row>
    <row r="50" spans="1:48" x14ac:dyDescent="0.25">
      <c r="A50" t="s">
        <v>3365</v>
      </c>
      <c r="B50" s="169">
        <v>43285</v>
      </c>
      <c r="C50" s="136" t="s">
        <v>1202</v>
      </c>
      <c r="D50" s="136" t="s">
        <v>3056</v>
      </c>
      <c r="E50" s="136" t="s">
        <v>1203</v>
      </c>
      <c r="F50" s="136" t="s">
        <v>1239</v>
      </c>
      <c r="G50" s="169"/>
      <c r="H50" s="169"/>
      <c r="I50" s="169"/>
      <c r="J50" s="169"/>
      <c r="K50" s="136"/>
      <c r="L50" s="136" t="s">
        <v>3449</v>
      </c>
      <c r="M50" s="170" t="s">
        <v>3476</v>
      </c>
      <c r="N50" s="170" t="s">
        <v>594</v>
      </c>
      <c r="O50" s="171" t="s">
        <v>3477</v>
      </c>
      <c r="P50" s="172">
        <v>9108840565</v>
      </c>
      <c r="Q50" s="173" t="s">
        <v>3478</v>
      </c>
      <c r="R50" s="171" t="s">
        <v>3479</v>
      </c>
      <c r="S50" s="170" t="s">
        <v>221</v>
      </c>
      <c r="T50" s="170" t="s">
        <v>221</v>
      </c>
      <c r="U50" s="170" t="s">
        <v>221</v>
      </c>
      <c r="V50" s="170" t="s">
        <v>221</v>
      </c>
      <c r="W50" s="170" t="s">
        <v>3480</v>
      </c>
      <c r="X50" s="170">
        <v>9217516385</v>
      </c>
      <c r="Y50" s="136" t="s">
        <v>1718</v>
      </c>
      <c r="Z50" s="170" t="s">
        <v>3078</v>
      </c>
      <c r="AA50" s="170" t="s">
        <v>3481</v>
      </c>
      <c r="AB50" s="170" t="s">
        <v>280</v>
      </c>
      <c r="AC50" s="170" t="s">
        <v>221</v>
      </c>
      <c r="AD50" s="170" t="s">
        <v>221</v>
      </c>
      <c r="AE50" s="170">
        <v>9</v>
      </c>
      <c r="AF50" s="170" t="s">
        <v>227</v>
      </c>
      <c r="AG50" s="170">
        <v>2</v>
      </c>
      <c r="AH50" s="170">
        <v>2</v>
      </c>
      <c r="AI50" s="170">
        <v>7</v>
      </c>
      <c r="AJ50" s="170" t="s">
        <v>228</v>
      </c>
      <c r="AK50" s="135" t="s">
        <v>228</v>
      </c>
      <c r="AL50" s="170" t="s">
        <v>281</v>
      </c>
      <c r="AM50" s="170" t="s">
        <v>282</v>
      </c>
      <c r="AN50" s="136"/>
      <c r="AO50" s="170"/>
      <c r="AP50" s="170"/>
      <c r="AQ50" s="170"/>
      <c r="AR50" s="170"/>
      <c r="AS50" s="170"/>
      <c r="AT50" s="170"/>
      <c r="AU50" s="135" t="s">
        <v>227</v>
      </c>
      <c r="AV50" s="136" t="s">
        <v>227</v>
      </c>
    </row>
    <row r="51" spans="1:48" x14ac:dyDescent="0.25">
      <c r="A51" t="s">
        <v>3365</v>
      </c>
      <c r="B51" s="169">
        <v>43285</v>
      </c>
      <c r="C51" s="136" t="s">
        <v>357</v>
      </c>
      <c r="D51" s="136" t="s">
        <v>3056</v>
      </c>
      <c r="E51" s="136" t="s">
        <v>3070</v>
      </c>
      <c r="F51" s="136" t="s">
        <v>3158</v>
      </c>
      <c r="G51" s="169" t="s">
        <v>3159</v>
      </c>
      <c r="H51" s="169" t="s">
        <v>250</v>
      </c>
      <c r="I51" s="169"/>
      <c r="J51" s="169"/>
      <c r="K51" s="136"/>
      <c r="L51" s="175" t="s">
        <v>3482</v>
      </c>
      <c r="M51" s="136" t="s">
        <v>3483</v>
      </c>
      <c r="N51" s="136" t="s">
        <v>3484</v>
      </c>
      <c r="O51" s="136" t="s">
        <v>3485</v>
      </c>
      <c r="P51" s="136">
        <v>9979704098</v>
      </c>
      <c r="Q51" s="178" t="s">
        <v>3486</v>
      </c>
      <c r="R51" s="170" t="s">
        <v>221</v>
      </c>
      <c r="S51" s="170" t="s">
        <v>221</v>
      </c>
      <c r="T51" s="170" t="s">
        <v>221</v>
      </c>
      <c r="U51" s="170" t="s">
        <v>221</v>
      </c>
      <c r="V51" s="170" t="s">
        <v>221</v>
      </c>
      <c r="W51" s="170" t="s">
        <v>221</v>
      </c>
      <c r="X51" s="170" t="s">
        <v>221</v>
      </c>
      <c r="Y51" s="136" t="s">
        <v>1718</v>
      </c>
      <c r="Z51" s="136" t="s">
        <v>224</v>
      </c>
      <c r="AA51" s="136" t="s">
        <v>3487</v>
      </c>
      <c r="AB51" s="170" t="s">
        <v>280</v>
      </c>
      <c r="AC51" s="136" t="s">
        <v>221</v>
      </c>
      <c r="AD51" s="136" t="s">
        <v>221</v>
      </c>
      <c r="AE51" s="136">
        <v>10</v>
      </c>
      <c r="AF51" s="170" t="s">
        <v>227</v>
      </c>
      <c r="AG51" s="136">
        <v>1</v>
      </c>
      <c r="AH51" s="136">
        <v>4</v>
      </c>
      <c r="AI51" s="136">
        <v>6</v>
      </c>
      <c r="AJ51" s="176" t="s">
        <v>432</v>
      </c>
      <c r="AK51" s="176" t="s">
        <v>432</v>
      </c>
      <c r="AL51" s="168" t="s">
        <v>434</v>
      </c>
      <c r="AM51" s="136" t="s">
        <v>3079</v>
      </c>
      <c r="AN51" s="136" t="s">
        <v>3080</v>
      </c>
      <c r="AO51" s="136"/>
      <c r="AP51" s="136"/>
      <c r="AQ51" s="136"/>
      <c r="AR51" s="136"/>
      <c r="AS51" s="136"/>
      <c r="AT51" s="136" t="s">
        <v>3488</v>
      </c>
      <c r="AU51" s="135" t="s">
        <v>227</v>
      </c>
      <c r="AV51" s="136" t="s">
        <v>227</v>
      </c>
    </row>
    <row r="52" spans="1:48" x14ac:dyDescent="0.25">
      <c r="A52" t="s">
        <v>3365</v>
      </c>
      <c r="B52" s="169">
        <v>43285</v>
      </c>
      <c r="C52" s="136" t="s">
        <v>1202</v>
      </c>
      <c r="D52" s="136" t="s">
        <v>3056</v>
      </c>
      <c r="E52" s="136" t="s">
        <v>3057</v>
      </c>
      <c r="F52" s="136" t="s">
        <v>1239</v>
      </c>
      <c r="G52" s="169"/>
      <c r="H52" s="169"/>
      <c r="I52" s="169"/>
      <c r="J52" s="169"/>
      <c r="K52" s="136"/>
      <c r="L52" s="136" t="s">
        <v>3366</v>
      </c>
      <c r="M52" s="136" t="s">
        <v>3489</v>
      </c>
      <c r="N52" s="136" t="s">
        <v>3490</v>
      </c>
      <c r="O52" s="136" t="s">
        <v>3485</v>
      </c>
      <c r="P52" s="136">
        <v>9652961498</v>
      </c>
      <c r="Q52" s="178" t="s">
        <v>221</v>
      </c>
      <c r="R52" s="170" t="s">
        <v>221</v>
      </c>
      <c r="S52" s="170" t="s">
        <v>221</v>
      </c>
      <c r="T52" s="170" t="s">
        <v>221</v>
      </c>
      <c r="U52" s="170" t="s">
        <v>221</v>
      </c>
      <c r="V52" s="170" t="s">
        <v>221</v>
      </c>
      <c r="W52" s="170" t="s">
        <v>221</v>
      </c>
      <c r="X52" s="170" t="s">
        <v>221</v>
      </c>
      <c r="Y52" s="170" t="s">
        <v>402</v>
      </c>
      <c r="Z52" s="136" t="s">
        <v>224</v>
      </c>
      <c r="AA52" s="136" t="s">
        <v>3457</v>
      </c>
      <c r="AB52" s="136" t="s">
        <v>259</v>
      </c>
      <c r="AC52" s="136" t="s">
        <v>259</v>
      </c>
      <c r="AD52" s="136" t="s">
        <v>221</v>
      </c>
      <c r="AE52" s="136">
        <v>6</v>
      </c>
      <c r="AF52" s="170" t="s">
        <v>446</v>
      </c>
      <c r="AG52" s="136">
        <v>0</v>
      </c>
      <c r="AH52" s="136">
        <v>6</v>
      </c>
      <c r="AI52" s="136">
        <v>0</v>
      </c>
      <c r="AJ52" s="176" t="s">
        <v>432</v>
      </c>
      <c r="AK52" s="176" t="s">
        <v>432</v>
      </c>
      <c r="AL52" s="168" t="s">
        <v>434</v>
      </c>
      <c r="AM52" s="136" t="s">
        <v>3079</v>
      </c>
      <c r="AN52" s="136" t="s">
        <v>3080</v>
      </c>
      <c r="AO52" s="136"/>
      <c r="AP52" s="136"/>
      <c r="AQ52" s="136"/>
      <c r="AR52" s="136"/>
      <c r="AS52" s="136"/>
      <c r="AT52" s="136" t="s">
        <v>3491</v>
      </c>
      <c r="AU52" s="135" t="s">
        <v>227</v>
      </c>
      <c r="AV52" s="136" t="s">
        <v>227</v>
      </c>
    </row>
    <row r="53" spans="1:48" x14ac:dyDescent="0.25">
      <c r="A53" t="s">
        <v>3365</v>
      </c>
      <c r="B53" s="169">
        <v>43285</v>
      </c>
      <c r="C53" s="136" t="s">
        <v>3082</v>
      </c>
      <c r="D53" s="136" t="s">
        <v>246</v>
      </c>
      <c r="E53" s="136" t="s">
        <v>247</v>
      </c>
      <c r="F53" s="136" t="s">
        <v>3158</v>
      </c>
      <c r="G53" s="169" t="s">
        <v>3159</v>
      </c>
      <c r="H53" s="169" t="s">
        <v>250</v>
      </c>
      <c r="I53" s="169">
        <v>43286</v>
      </c>
      <c r="J53" s="169">
        <v>43313</v>
      </c>
      <c r="K53" s="136" t="s">
        <v>3492</v>
      </c>
      <c r="L53" s="179" t="s">
        <v>3493</v>
      </c>
      <c r="M53" s="136" t="s">
        <v>1139</v>
      </c>
      <c r="N53" s="136" t="s">
        <v>3494</v>
      </c>
      <c r="O53" s="136" t="s">
        <v>3495</v>
      </c>
      <c r="P53" s="136">
        <v>9077478745</v>
      </c>
      <c r="Q53" s="178" t="s">
        <v>3496</v>
      </c>
      <c r="R53" s="170" t="s">
        <v>221</v>
      </c>
      <c r="S53" s="170" t="s">
        <v>221</v>
      </c>
      <c r="T53" s="170" t="s">
        <v>221</v>
      </c>
      <c r="U53" s="170" t="s">
        <v>221</v>
      </c>
      <c r="V53" s="170" t="s">
        <v>221</v>
      </c>
      <c r="W53" s="170" t="s">
        <v>221</v>
      </c>
      <c r="X53" s="170" t="s">
        <v>221</v>
      </c>
      <c r="Y53" s="135" t="s">
        <v>1001</v>
      </c>
      <c r="Z53" s="136" t="s">
        <v>333</v>
      </c>
      <c r="AA53" s="136" t="s">
        <v>3497</v>
      </c>
      <c r="AB53" s="136" t="s">
        <v>259</v>
      </c>
      <c r="AC53" s="136" t="s">
        <v>259</v>
      </c>
      <c r="AD53" s="136" t="s">
        <v>221</v>
      </c>
      <c r="AE53" s="136">
        <v>15</v>
      </c>
      <c r="AF53" s="170" t="s">
        <v>227</v>
      </c>
      <c r="AG53" s="136">
        <v>1</v>
      </c>
      <c r="AH53" s="136">
        <v>5</v>
      </c>
      <c r="AI53" s="136">
        <v>10</v>
      </c>
      <c r="AJ53" s="176" t="s">
        <v>432</v>
      </c>
      <c r="AK53" s="176" t="s">
        <v>432</v>
      </c>
      <c r="AL53" s="168" t="s">
        <v>434</v>
      </c>
      <c r="AM53" s="136" t="s">
        <v>3079</v>
      </c>
      <c r="AN53" s="136" t="s">
        <v>3080</v>
      </c>
      <c r="AO53" s="136"/>
      <c r="AP53" s="136"/>
      <c r="AQ53" s="136"/>
      <c r="AR53" s="136"/>
      <c r="AS53" s="136"/>
      <c r="AT53" s="168" t="s">
        <v>3469</v>
      </c>
      <c r="AU53" s="135" t="s">
        <v>227</v>
      </c>
      <c r="AV53" s="136" t="s">
        <v>227</v>
      </c>
    </row>
    <row r="54" spans="1:48" x14ac:dyDescent="0.25">
      <c r="A54" t="s">
        <v>3365</v>
      </c>
      <c r="B54" s="169">
        <v>43285</v>
      </c>
      <c r="C54" s="136" t="s">
        <v>357</v>
      </c>
      <c r="D54" s="136" t="s">
        <v>3056</v>
      </c>
      <c r="E54" s="136" t="s">
        <v>3070</v>
      </c>
      <c r="F54" s="136" t="s">
        <v>3498</v>
      </c>
      <c r="G54" s="169" t="s">
        <v>3499</v>
      </c>
      <c r="H54" s="169" t="s">
        <v>250</v>
      </c>
      <c r="I54" s="169"/>
      <c r="J54" s="169"/>
      <c r="K54" s="136"/>
      <c r="L54" s="175" t="s">
        <v>3500</v>
      </c>
      <c r="M54" s="136" t="s">
        <v>3501</v>
      </c>
      <c r="N54" s="136" t="s">
        <v>3502</v>
      </c>
      <c r="O54" s="136" t="s">
        <v>3503</v>
      </c>
      <c r="P54" s="136">
        <v>9105362879</v>
      </c>
      <c r="Q54" s="178" t="s">
        <v>3504</v>
      </c>
      <c r="R54" s="170" t="s">
        <v>221</v>
      </c>
      <c r="S54" s="170" t="s">
        <v>221</v>
      </c>
      <c r="T54" s="170" t="s">
        <v>221</v>
      </c>
      <c r="U54" s="170" t="s">
        <v>221</v>
      </c>
      <c r="V54" s="170" t="s">
        <v>221</v>
      </c>
      <c r="W54" s="170" t="s">
        <v>221</v>
      </c>
      <c r="X54" s="170" t="s">
        <v>221</v>
      </c>
      <c r="Y54" s="135" t="s">
        <v>1001</v>
      </c>
      <c r="Z54" s="136" t="s">
        <v>3078</v>
      </c>
      <c r="AA54" s="136" t="s">
        <v>3497</v>
      </c>
      <c r="AB54" s="136" t="s">
        <v>259</v>
      </c>
      <c r="AC54" s="136" t="s">
        <v>259</v>
      </c>
      <c r="AD54" s="136" t="s">
        <v>221</v>
      </c>
      <c r="AE54" s="136">
        <v>11</v>
      </c>
      <c r="AF54" s="170" t="s">
        <v>227</v>
      </c>
      <c r="AG54" s="136">
        <v>1</v>
      </c>
      <c r="AH54" s="136">
        <v>4</v>
      </c>
      <c r="AI54" s="136">
        <v>7</v>
      </c>
      <c r="AJ54" s="176" t="s">
        <v>432</v>
      </c>
      <c r="AK54" s="176" t="s">
        <v>432</v>
      </c>
      <c r="AL54" s="168" t="s">
        <v>434</v>
      </c>
      <c r="AM54" s="136" t="s">
        <v>3079</v>
      </c>
      <c r="AN54" s="136" t="s">
        <v>3080</v>
      </c>
      <c r="AO54" s="136"/>
      <c r="AP54" s="136"/>
      <c r="AQ54" s="136"/>
      <c r="AR54" s="136"/>
      <c r="AS54" s="136"/>
      <c r="AT54" s="168" t="s">
        <v>3469</v>
      </c>
      <c r="AU54" s="135" t="s">
        <v>227</v>
      </c>
      <c r="AV54" s="136" t="s">
        <v>227</v>
      </c>
    </row>
    <row r="55" spans="1:48" x14ac:dyDescent="0.25">
      <c r="A55" t="s">
        <v>3365</v>
      </c>
      <c r="B55" s="169">
        <v>43287</v>
      </c>
      <c r="C55" s="136" t="s">
        <v>357</v>
      </c>
      <c r="D55" s="136" t="s">
        <v>337</v>
      </c>
      <c r="E55" s="136" t="s">
        <v>437</v>
      </c>
      <c r="F55" s="180" t="s">
        <v>3505</v>
      </c>
      <c r="G55" s="169"/>
      <c r="H55" s="169"/>
      <c r="I55" s="169"/>
      <c r="J55" s="169"/>
      <c r="K55" s="136"/>
      <c r="L55" s="175" t="s">
        <v>3506</v>
      </c>
      <c r="M55" s="170" t="s">
        <v>3507</v>
      </c>
      <c r="N55" s="170" t="s">
        <v>3508</v>
      </c>
      <c r="O55" s="171" t="s">
        <v>3509</v>
      </c>
      <c r="P55" s="172">
        <v>9959063789</v>
      </c>
      <c r="Q55" s="173" t="s">
        <v>3510</v>
      </c>
      <c r="R55" s="171" t="s">
        <v>3511</v>
      </c>
      <c r="S55" s="170" t="s">
        <v>3512</v>
      </c>
      <c r="T55" s="170" t="s">
        <v>3513</v>
      </c>
      <c r="U55" s="170" t="s">
        <v>221</v>
      </c>
      <c r="V55" s="170">
        <v>9186949711</v>
      </c>
      <c r="W55" s="170" t="s">
        <v>3514</v>
      </c>
      <c r="X55" s="170">
        <v>9229650626</v>
      </c>
      <c r="Y55" s="136" t="s">
        <v>1718</v>
      </c>
      <c r="Z55" s="170" t="s">
        <v>224</v>
      </c>
      <c r="AA55" s="170" t="s">
        <v>3515</v>
      </c>
      <c r="AB55" s="170" t="s">
        <v>280</v>
      </c>
      <c r="AC55" s="170" t="s">
        <v>280</v>
      </c>
      <c r="AD55" s="170" t="s">
        <v>221</v>
      </c>
      <c r="AE55" s="170">
        <v>21</v>
      </c>
      <c r="AF55" s="170" t="s">
        <v>227</v>
      </c>
      <c r="AG55" s="170">
        <v>1</v>
      </c>
      <c r="AH55" s="170">
        <v>12</v>
      </c>
      <c r="AI55" s="170">
        <v>5</v>
      </c>
      <c r="AJ55" s="170" t="s">
        <v>228</v>
      </c>
      <c r="AK55" s="135" t="s">
        <v>228</v>
      </c>
      <c r="AL55" s="170" t="s">
        <v>1076</v>
      </c>
      <c r="AM55" s="170" t="s">
        <v>1077</v>
      </c>
      <c r="AN55" s="170"/>
      <c r="AO55" s="170"/>
      <c r="AP55" s="170"/>
      <c r="AQ55" s="170"/>
      <c r="AR55" s="170"/>
      <c r="AS55" s="170"/>
      <c r="AT55" s="170"/>
      <c r="AU55" s="135" t="s">
        <v>227</v>
      </c>
      <c r="AV55" s="136" t="s">
        <v>227</v>
      </c>
    </row>
    <row r="56" spans="1:48" x14ac:dyDescent="0.25">
      <c r="A56" t="s">
        <v>3365</v>
      </c>
      <c r="B56" s="169">
        <v>43287</v>
      </c>
      <c r="C56" s="136" t="s">
        <v>1202</v>
      </c>
      <c r="D56" s="136" t="s">
        <v>3056</v>
      </c>
      <c r="E56" s="136" t="s">
        <v>1203</v>
      </c>
      <c r="F56" s="136" t="s">
        <v>1239</v>
      </c>
      <c r="G56" s="169"/>
      <c r="H56" s="169"/>
      <c r="I56" s="169"/>
      <c r="J56" s="169"/>
      <c r="K56" s="136"/>
      <c r="L56" s="136" t="s">
        <v>3449</v>
      </c>
      <c r="M56" s="170" t="s">
        <v>3516</v>
      </c>
      <c r="N56" s="170" t="s">
        <v>3517</v>
      </c>
      <c r="O56" s="171" t="s">
        <v>3518</v>
      </c>
      <c r="P56" s="172">
        <v>9396478914</v>
      </c>
      <c r="Q56" s="173" t="s">
        <v>3519</v>
      </c>
      <c r="R56" s="171" t="s">
        <v>3520</v>
      </c>
      <c r="S56" s="170" t="s">
        <v>3521</v>
      </c>
      <c r="T56" s="170" t="s">
        <v>3522</v>
      </c>
      <c r="U56" s="170" t="s">
        <v>221</v>
      </c>
      <c r="V56" s="170">
        <v>9557957733</v>
      </c>
      <c r="W56" s="170" t="s">
        <v>221</v>
      </c>
      <c r="X56" s="170" t="s">
        <v>221</v>
      </c>
      <c r="Y56" s="170" t="s">
        <v>1303</v>
      </c>
      <c r="Z56" s="170" t="s">
        <v>224</v>
      </c>
      <c r="AA56" s="170" t="s">
        <v>221</v>
      </c>
      <c r="AB56" s="170" t="s">
        <v>221</v>
      </c>
      <c r="AC56" s="170" t="s">
        <v>221</v>
      </c>
      <c r="AD56" s="170" t="s">
        <v>221</v>
      </c>
      <c r="AE56" s="170">
        <v>0</v>
      </c>
      <c r="AF56" s="170" t="s">
        <v>446</v>
      </c>
      <c r="AG56" s="170">
        <v>0</v>
      </c>
      <c r="AH56" s="170">
        <v>0</v>
      </c>
      <c r="AI56" s="170">
        <v>0</v>
      </c>
      <c r="AJ56" s="170" t="s">
        <v>228</v>
      </c>
      <c r="AK56" s="135" t="s">
        <v>228</v>
      </c>
      <c r="AL56" s="181" t="s">
        <v>281</v>
      </c>
      <c r="AM56" s="170" t="s">
        <v>282</v>
      </c>
      <c r="AN56" s="170"/>
      <c r="AO56" s="170"/>
      <c r="AP56" s="170"/>
      <c r="AQ56" s="170"/>
      <c r="AR56" s="170"/>
      <c r="AS56" s="170"/>
      <c r="AT56" s="170"/>
      <c r="AU56" s="135" t="s">
        <v>227</v>
      </c>
      <c r="AV56" s="136" t="s">
        <v>227</v>
      </c>
    </row>
    <row r="57" spans="1:48" x14ac:dyDescent="0.25">
      <c r="A57" t="s">
        <v>3365</v>
      </c>
      <c r="B57" s="169">
        <v>43287</v>
      </c>
      <c r="C57" s="136" t="s">
        <v>1202</v>
      </c>
      <c r="D57" s="136" t="s">
        <v>3056</v>
      </c>
      <c r="E57" s="136" t="s">
        <v>1203</v>
      </c>
      <c r="F57" s="136" t="s">
        <v>1239</v>
      </c>
      <c r="G57" s="169"/>
      <c r="H57" s="169"/>
      <c r="I57" s="169"/>
      <c r="J57" s="169"/>
      <c r="K57" s="136"/>
      <c r="L57" s="136" t="s">
        <v>3449</v>
      </c>
      <c r="M57" s="170" t="s">
        <v>3523</v>
      </c>
      <c r="N57" s="170" t="s">
        <v>3524</v>
      </c>
      <c r="O57" s="171" t="s">
        <v>3525</v>
      </c>
      <c r="P57" s="172">
        <v>9103596392</v>
      </c>
      <c r="Q57" s="173" t="s">
        <v>3526</v>
      </c>
      <c r="R57" s="171" t="s">
        <v>3527</v>
      </c>
      <c r="S57" s="170" t="s">
        <v>3528</v>
      </c>
      <c r="T57" s="170" t="s">
        <v>221</v>
      </c>
      <c r="U57" s="170" t="s">
        <v>221</v>
      </c>
      <c r="V57" s="170" t="s">
        <v>221</v>
      </c>
      <c r="W57" s="170" t="s">
        <v>3529</v>
      </c>
      <c r="X57" s="170">
        <v>9125024710</v>
      </c>
      <c r="Y57" s="170" t="s">
        <v>1303</v>
      </c>
      <c r="Z57" s="170" t="s">
        <v>224</v>
      </c>
      <c r="AA57" s="170" t="s">
        <v>221</v>
      </c>
      <c r="AB57" s="170" t="s">
        <v>221</v>
      </c>
      <c r="AC57" s="170" t="s">
        <v>221</v>
      </c>
      <c r="AD57" s="170" t="s">
        <v>221</v>
      </c>
      <c r="AE57" s="170">
        <v>0</v>
      </c>
      <c r="AF57" s="170" t="s">
        <v>446</v>
      </c>
      <c r="AG57" s="170">
        <v>0</v>
      </c>
      <c r="AH57" s="170">
        <v>0</v>
      </c>
      <c r="AI57" s="170">
        <v>0</v>
      </c>
      <c r="AJ57" s="170" t="s">
        <v>228</v>
      </c>
      <c r="AK57" s="135" t="s">
        <v>228</v>
      </c>
      <c r="AL57" s="181" t="s">
        <v>281</v>
      </c>
      <c r="AM57" s="170" t="s">
        <v>282</v>
      </c>
      <c r="AN57" s="170"/>
      <c r="AO57" s="170"/>
      <c r="AP57" s="170"/>
      <c r="AQ57" s="170"/>
      <c r="AR57" s="170"/>
      <c r="AS57" s="170"/>
      <c r="AT57" s="170"/>
      <c r="AU57" s="135" t="s">
        <v>227</v>
      </c>
      <c r="AV57" s="136" t="s">
        <v>227</v>
      </c>
    </row>
    <row r="58" spans="1:48" x14ac:dyDescent="0.25">
      <c r="A58" t="s">
        <v>3530</v>
      </c>
      <c r="B58" s="182">
        <v>43283</v>
      </c>
      <c r="C58" s="183" t="s">
        <v>357</v>
      </c>
      <c r="D58" s="183" t="s">
        <v>337</v>
      </c>
      <c r="E58" s="183" t="s">
        <v>437</v>
      </c>
      <c r="F58" s="183" t="s">
        <v>3104</v>
      </c>
      <c r="G58" s="184"/>
      <c r="H58" s="184"/>
      <c r="I58" s="184"/>
      <c r="J58" s="184"/>
      <c r="K58" s="183"/>
      <c r="L58" s="185" t="s">
        <v>3531</v>
      </c>
      <c r="M58" s="186" t="s">
        <v>3532</v>
      </c>
      <c r="N58" s="186" t="s">
        <v>3533</v>
      </c>
      <c r="O58" s="187" t="s">
        <v>3534</v>
      </c>
      <c r="P58" s="188">
        <v>9954344452</v>
      </c>
      <c r="Q58" s="189" t="s">
        <v>3535</v>
      </c>
      <c r="R58" s="187" t="s">
        <v>3536</v>
      </c>
      <c r="S58" s="186" t="s">
        <v>1239</v>
      </c>
      <c r="T58" s="186" t="s">
        <v>3537</v>
      </c>
      <c r="U58" s="186" t="s">
        <v>3536</v>
      </c>
      <c r="V58" s="186" t="s">
        <v>1239</v>
      </c>
      <c r="W58" s="186" t="s">
        <v>3538</v>
      </c>
      <c r="X58" s="186">
        <v>9082248655</v>
      </c>
      <c r="Y58" s="186" t="s">
        <v>1303</v>
      </c>
      <c r="Z58" s="186" t="s">
        <v>224</v>
      </c>
      <c r="AA58" s="186" t="s">
        <v>1228</v>
      </c>
      <c r="AB58" s="186" t="s">
        <v>3539</v>
      </c>
      <c r="AC58" s="186" t="s">
        <v>3539</v>
      </c>
      <c r="AD58" s="186" t="s">
        <v>446</v>
      </c>
      <c r="AE58" s="186">
        <v>16</v>
      </c>
      <c r="AF58" s="186" t="s">
        <v>227</v>
      </c>
      <c r="AG58" s="186">
        <v>4</v>
      </c>
      <c r="AH58" s="186">
        <v>16</v>
      </c>
      <c r="AI58" s="186">
        <v>0</v>
      </c>
      <c r="AJ58" s="133" t="s">
        <v>394</v>
      </c>
      <c r="AK58" s="186" t="s">
        <v>3540</v>
      </c>
      <c r="AL58" s="186" t="s">
        <v>281</v>
      </c>
      <c r="AM58" s="186" t="s">
        <v>282</v>
      </c>
      <c r="AN58" s="44"/>
      <c r="AO58" s="44"/>
      <c r="AP58" s="44"/>
      <c r="AQ58" s="44"/>
      <c r="AR58" s="44"/>
      <c r="AS58" s="44"/>
      <c r="AT58" s="44"/>
      <c r="AU58" s="135" t="s">
        <v>227</v>
      </c>
      <c r="AV58" s="136" t="s">
        <v>227</v>
      </c>
    </row>
    <row r="59" spans="1:48" x14ac:dyDescent="0.25">
      <c r="A59" t="s">
        <v>3530</v>
      </c>
      <c r="B59" s="190">
        <v>43283</v>
      </c>
      <c r="C59" s="191" t="s">
        <v>1202</v>
      </c>
      <c r="D59" s="191" t="s">
        <v>233</v>
      </c>
      <c r="E59" s="191" t="s">
        <v>1203</v>
      </c>
      <c r="F59" s="191"/>
      <c r="G59" s="191"/>
      <c r="H59" s="191"/>
      <c r="I59" s="191"/>
      <c r="J59" s="191"/>
      <c r="K59" s="191"/>
      <c r="L59" s="191" t="s">
        <v>3541</v>
      </c>
      <c r="M59" s="186" t="s">
        <v>3542</v>
      </c>
      <c r="N59" s="186" t="s">
        <v>3543</v>
      </c>
      <c r="O59" s="187" t="s">
        <v>3544</v>
      </c>
      <c r="P59" s="188">
        <v>9096890611</v>
      </c>
      <c r="Q59" s="189" t="s">
        <v>3545</v>
      </c>
      <c r="R59" s="187" t="s">
        <v>3546</v>
      </c>
      <c r="S59" s="186" t="s">
        <v>2718</v>
      </c>
      <c r="T59" s="186" t="s">
        <v>2718</v>
      </c>
      <c r="U59" s="186" t="s">
        <v>2718</v>
      </c>
      <c r="V59" s="186" t="s">
        <v>2718</v>
      </c>
      <c r="W59" s="186" t="s">
        <v>3547</v>
      </c>
      <c r="X59" s="186">
        <v>9307926859</v>
      </c>
      <c r="Y59" s="186" t="s">
        <v>1303</v>
      </c>
      <c r="Z59" s="186" t="s">
        <v>241</v>
      </c>
      <c r="AA59" s="186" t="s">
        <v>1228</v>
      </c>
      <c r="AB59" s="186" t="s">
        <v>446</v>
      </c>
      <c r="AC59" s="186" t="s">
        <v>446</v>
      </c>
      <c r="AD59" s="186" t="s">
        <v>446</v>
      </c>
      <c r="AE59" s="186">
        <v>0</v>
      </c>
      <c r="AF59" s="186" t="s">
        <v>446</v>
      </c>
      <c r="AG59" s="186">
        <v>0</v>
      </c>
      <c r="AH59" s="186">
        <v>0</v>
      </c>
      <c r="AI59" s="186">
        <v>0</v>
      </c>
      <c r="AJ59" s="186" t="s">
        <v>228</v>
      </c>
      <c r="AK59" s="135" t="s">
        <v>228</v>
      </c>
      <c r="AL59" s="136" t="s">
        <v>598</v>
      </c>
      <c r="AM59" s="186" t="s">
        <v>928</v>
      </c>
      <c r="AN59" s="183"/>
      <c r="AO59" s="183"/>
      <c r="AP59" s="183"/>
      <c r="AQ59" s="183"/>
      <c r="AR59" s="183"/>
      <c r="AS59" s="183"/>
      <c r="AT59" s="183"/>
      <c r="AU59" s="135" t="s">
        <v>227</v>
      </c>
      <c r="AV59" s="136" t="s">
        <v>227</v>
      </c>
    </row>
    <row r="60" spans="1:48" x14ac:dyDescent="0.25">
      <c r="A60" t="s">
        <v>3530</v>
      </c>
      <c r="B60" s="190">
        <v>43283</v>
      </c>
      <c r="C60" s="191" t="s">
        <v>357</v>
      </c>
      <c r="D60" s="191" t="s">
        <v>337</v>
      </c>
      <c r="E60" s="191" t="s">
        <v>437</v>
      </c>
      <c r="F60" s="33" t="s">
        <v>3071</v>
      </c>
      <c r="G60" s="191"/>
      <c r="H60" s="191"/>
      <c r="I60" s="191"/>
      <c r="J60" s="191"/>
      <c r="K60" s="191"/>
      <c r="L60" s="192" t="s">
        <v>3548</v>
      </c>
      <c r="M60" s="186" t="s">
        <v>3549</v>
      </c>
      <c r="N60" s="186" t="s">
        <v>3550</v>
      </c>
      <c r="O60" s="187" t="s">
        <v>818</v>
      </c>
      <c r="P60" s="188">
        <v>9358450189</v>
      </c>
      <c r="Q60" s="189" t="s">
        <v>3551</v>
      </c>
      <c r="R60" s="187" t="s">
        <v>3552</v>
      </c>
      <c r="S60" s="186" t="s">
        <v>2718</v>
      </c>
      <c r="T60" s="186" t="s">
        <v>2718</v>
      </c>
      <c r="U60" s="186" t="s">
        <v>2718</v>
      </c>
      <c r="V60" s="186" t="s">
        <v>2718</v>
      </c>
      <c r="W60" s="186" t="s">
        <v>3553</v>
      </c>
      <c r="X60" s="186">
        <v>9161924327</v>
      </c>
      <c r="Y60" s="135" t="s">
        <v>1001</v>
      </c>
      <c r="Z60" s="186" t="s">
        <v>224</v>
      </c>
      <c r="AA60" s="186" t="s">
        <v>3554</v>
      </c>
      <c r="AB60" s="186" t="s">
        <v>3555</v>
      </c>
      <c r="AC60" s="186" t="s">
        <v>3556</v>
      </c>
      <c r="AD60" s="186" t="s">
        <v>3556</v>
      </c>
      <c r="AE60" s="186">
        <v>21</v>
      </c>
      <c r="AF60" s="186" t="s">
        <v>227</v>
      </c>
      <c r="AG60" s="186">
        <v>12</v>
      </c>
      <c r="AH60" s="186">
        <v>21</v>
      </c>
      <c r="AI60" s="186">
        <v>0</v>
      </c>
      <c r="AJ60" s="133" t="s">
        <v>394</v>
      </c>
      <c r="AK60" s="186" t="s">
        <v>3540</v>
      </c>
      <c r="AL60" s="191" t="s">
        <v>598</v>
      </c>
      <c r="AM60" s="85" t="s">
        <v>928</v>
      </c>
      <c r="AN60" s="183"/>
      <c r="AO60" s="183"/>
      <c r="AP60" s="183"/>
      <c r="AQ60" s="183"/>
      <c r="AR60" s="183"/>
      <c r="AS60" s="183"/>
      <c r="AT60" s="183"/>
      <c r="AU60" s="135" t="s">
        <v>227</v>
      </c>
      <c r="AV60" s="136" t="s">
        <v>227</v>
      </c>
    </row>
    <row r="61" spans="1:48" x14ac:dyDescent="0.25">
      <c r="A61" t="s">
        <v>3530</v>
      </c>
      <c r="B61" s="190">
        <v>43283</v>
      </c>
      <c r="C61" s="191" t="s">
        <v>1202</v>
      </c>
      <c r="D61" s="191" t="s">
        <v>233</v>
      </c>
      <c r="E61" s="191" t="s">
        <v>1203</v>
      </c>
      <c r="F61" s="191"/>
      <c r="G61" s="191"/>
      <c r="H61" s="191"/>
      <c r="I61" s="191"/>
      <c r="J61" s="191"/>
      <c r="K61" s="191"/>
      <c r="L61" s="191" t="s">
        <v>3541</v>
      </c>
      <c r="M61" s="186" t="s">
        <v>3557</v>
      </c>
      <c r="N61" s="186" t="s">
        <v>3558</v>
      </c>
      <c r="O61" s="187" t="s">
        <v>3559</v>
      </c>
      <c r="P61" s="188">
        <v>9193968309</v>
      </c>
      <c r="Q61" s="189" t="s">
        <v>3560</v>
      </c>
      <c r="R61" s="187" t="s">
        <v>3561</v>
      </c>
      <c r="S61" s="186" t="s">
        <v>2718</v>
      </c>
      <c r="T61" s="186" t="s">
        <v>2718</v>
      </c>
      <c r="U61" s="186" t="s">
        <v>2718</v>
      </c>
      <c r="V61" s="186" t="s">
        <v>2718</v>
      </c>
      <c r="W61" s="186" t="s">
        <v>3562</v>
      </c>
      <c r="X61" s="186">
        <v>9359895911</v>
      </c>
      <c r="Y61" s="186" t="s">
        <v>1303</v>
      </c>
      <c r="Z61" s="186" t="s">
        <v>224</v>
      </c>
      <c r="AA61" s="186" t="s">
        <v>1228</v>
      </c>
      <c r="AB61" s="186" t="s">
        <v>446</v>
      </c>
      <c r="AC61" s="186" t="s">
        <v>446</v>
      </c>
      <c r="AD61" s="186" t="s">
        <v>446</v>
      </c>
      <c r="AE61" s="186">
        <v>0</v>
      </c>
      <c r="AF61" s="186" t="s">
        <v>446</v>
      </c>
      <c r="AG61" s="186">
        <v>0</v>
      </c>
      <c r="AH61" s="186">
        <v>0</v>
      </c>
      <c r="AI61" s="186">
        <v>0</v>
      </c>
      <c r="AJ61" s="186" t="s">
        <v>228</v>
      </c>
      <c r="AK61" s="135" t="s">
        <v>228</v>
      </c>
      <c r="AL61" s="186" t="s">
        <v>229</v>
      </c>
      <c r="AM61" s="186" t="s">
        <v>229</v>
      </c>
      <c r="AN61" s="183"/>
      <c r="AO61" s="183" t="s">
        <v>3563</v>
      </c>
      <c r="AP61" s="183">
        <v>236297</v>
      </c>
      <c r="AQ61" s="183" t="s">
        <v>3564</v>
      </c>
      <c r="AR61" s="183"/>
      <c r="AS61" s="183"/>
      <c r="AT61" s="183"/>
      <c r="AU61" s="135" t="s">
        <v>227</v>
      </c>
      <c r="AV61" s="136" t="s">
        <v>227</v>
      </c>
    </row>
    <row r="62" spans="1:48" x14ac:dyDescent="0.25">
      <c r="A62" t="s">
        <v>3530</v>
      </c>
      <c r="B62" s="182">
        <v>43283</v>
      </c>
      <c r="C62" s="183" t="s">
        <v>1202</v>
      </c>
      <c r="D62" s="183" t="s">
        <v>233</v>
      </c>
      <c r="E62" s="183" t="s">
        <v>3057</v>
      </c>
      <c r="F62" s="183"/>
      <c r="G62" s="183"/>
      <c r="H62" s="184"/>
      <c r="I62" s="184"/>
      <c r="J62" s="184"/>
      <c r="K62" s="183"/>
      <c r="L62" s="64" t="s">
        <v>3058</v>
      </c>
      <c r="M62" s="186" t="s">
        <v>3565</v>
      </c>
      <c r="N62" s="186" t="s">
        <v>3566</v>
      </c>
      <c r="O62" s="187" t="s">
        <v>3567</v>
      </c>
      <c r="P62" s="188">
        <v>9232850223</v>
      </c>
      <c r="Q62" s="189" t="s">
        <v>3568</v>
      </c>
      <c r="R62" s="187" t="s">
        <v>3569</v>
      </c>
      <c r="S62" s="186" t="s">
        <v>1239</v>
      </c>
      <c r="T62" s="186" t="s">
        <v>3570</v>
      </c>
      <c r="U62" s="186" t="s">
        <v>3571</v>
      </c>
      <c r="V62" s="186">
        <v>9777695421</v>
      </c>
      <c r="W62" s="186" t="s">
        <v>3572</v>
      </c>
      <c r="X62" s="186">
        <v>9427122034</v>
      </c>
      <c r="Y62" s="186" t="s">
        <v>402</v>
      </c>
      <c r="Z62" s="186" t="s">
        <v>224</v>
      </c>
      <c r="AA62" s="186" t="s">
        <v>3573</v>
      </c>
      <c r="AB62" s="186" t="s">
        <v>3574</v>
      </c>
      <c r="AC62" s="186" t="s">
        <v>3539</v>
      </c>
      <c r="AD62" s="186" t="s">
        <v>3574</v>
      </c>
      <c r="AE62" s="186">
        <v>180</v>
      </c>
      <c r="AF62" s="186" t="s">
        <v>3575</v>
      </c>
      <c r="AG62" s="186">
        <v>12</v>
      </c>
      <c r="AH62" s="186">
        <v>180</v>
      </c>
      <c r="AI62" s="186">
        <v>0</v>
      </c>
      <c r="AJ62" s="186" t="s">
        <v>228</v>
      </c>
      <c r="AK62" s="135" t="s">
        <v>228</v>
      </c>
      <c r="AL62" s="186" t="s">
        <v>229</v>
      </c>
      <c r="AM62" s="186" t="s">
        <v>229</v>
      </c>
      <c r="AN62" s="44"/>
      <c r="AO62" s="44" t="s">
        <v>3576</v>
      </c>
      <c r="AP62" s="44">
        <v>200578</v>
      </c>
      <c r="AQ62" s="44" t="s">
        <v>3577</v>
      </c>
      <c r="AR62" s="44"/>
      <c r="AS62" s="44"/>
      <c r="AT62" s="44"/>
      <c r="AU62" s="135" t="s">
        <v>227</v>
      </c>
      <c r="AV62" s="136" t="s">
        <v>227</v>
      </c>
    </row>
    <row r="63" spans="1:48" x14ac:dyDescent="0.25">
      <c r="A63" t="s">
        <v>3530</v>
      </c>
      <c r="B63" s="182">
        <v>43283</v>
      </c>
      <c r="C63" s="183" t="s">
        <v>357</v>
      </c>
      <c r="D63" s="183" t="s">
        <v>337</v>
      </c>
      <c r="E63" s="183" t="s">
        <v>437</v>
      </c>
      <c r="F63" s="183" t="s">
        <v>3224</v>
      </c>
      <c r="G63" s="184"/>
      <c r="H63" s="184"/>
      <c r="I63" s="184"/>
      <c r="J63" s="184"/>
      <c r="K63" s="183"/>
      <c r="L63" s="185" t="s">
        <v>3578</v>
      </c>
      <c r="M63" s="186" t="s">
        <v>3579</v>
      </c>
      <c r="N63" s="186" t="s">
        <v>3580</v>
      </c>
      <c r="O63" s="187" t="s">
        <v>586</v>
      </c>
      <c r="P63" s="188">
        <v>9652915600</v>
      </c>
      <c r="Q63" s="189" t="s">
        <v>3581</v>
      </c>
      <c r="R63" s="187" t="s">
        <v>3582</v>
      </c>
      <c r="S63" s="186" t="s">
        <v>1239</v>
      </c>
      <c r="T63" s="186" t="s">
        <v>1239</v>
      </c>
      <c r="U63" s="186" t="s">
        <v>1239</v>
      </c>
      <c r="V63" s="186" t="s">
        <v>1239</v>
      </c>
      <c r="W63" s="186" t="s">
        <v>3583</v>
      </c>
      <c r="X63" s="186">
        <v>9235376768</v>
      </c>
      <c r="Y63" s="135" t="s">
        <v>1001</v>
      </c>
      <c r="Z63" s="186" t="s">
        <v>224</v>
      </c>
      <c r="AA63" s="186" t="s">
        <v>1190</v>
      </c>
      <c r="AB63" s="186" t="s">
        <v>3556</v>
      </c>
      <c r="AC63" s="186" t="s">
        <v>3555</v>
      </c>
      <c r="AD63" s="186" t="s">
        <v>3574</v>
      </c>
      <c r="AE63" s="186">
        <v>240</v>
      </c>
      <c r="AF63" s="186" t="s">
        <v>3575</v>
      </c>
      <c r="AG63" s="186">
        <v>5</v>
      </c>
      <c r="AH63" s="186">
        <v>5</v>
      </c>
      <c r="AI63" s="186">
        <v>0</v>
      </c>
      <c r="AJ63" s="186" t="s">
        <v>228</v>
      </c>
      <c r="AK63" s="135" t="s">
        <v>228</v>
      </c>
      <c r="AL63" s="136" t="s">
        <v>598</v>
      </c>
      <c r="AM63" s="85" t="s">
        <v>928</v>
      </c>
      <c r="AN63" s="44"/>
      <c r="AO63" s="44"/>
      <c r="AP63" s="44"/>
      <c r="AQ63" s="44"/>
      <c r="AR63" s="44"/>
      <c r="AS63" s="44"/>
      <c r="AT63" s="44"/>
      <c r="AU63" s="135" t="s">
        <v>227</v>
      </c>
      <c r="AV63" s="136" t="s">
        <v>227</v>
      </c>
    </row>
    <row r="64" spans="1:48" x14ac:dyDescent="0.25">
      <c r="A64" t="s">
        <v>3530</v>
      </c>
      <c r="B64" s="190">
        <v>43283</v>
      </c>
      <c r="C64" s="191" t="s">
        <v>1202</v>
      </c>
      <c r="D64" s="191" t="s">
        <v>233</v>
      </c>
      <c r="E64" s="191" t="s">
        <v>3057</v>
      </c>
      <c r="F64" s="191"/>
      <c r="G64" s="191"/>
      <c r="H64" s="191"/>
      <c r="I64" s="191"/>
      <c r="J64" s="191"/>
      <c r="K64" s="191"/>
      <c r="L64" s="191" t="s">
        <v>3584</v>
      </c>
      <c r="M64" s="186" t="s">
        <v>3585</v>
      </c>
      <c r="N64" s="186" t="s">
        <v>1823</v>
      </c>
      <c r="O64" s="187" t="s">
        <v>3586</v>
      </c>
      <c r="P64" s="188">
        <v>9499305790</v>
      </c>
      <c r="Q64" s="189" t="s">
        <v>3587</v>
      </c>
      <c r="R64" s="187" t="s">
        <v>3588</v>
      </c>
      <c r="S64" s="186" t="s">
        <v>2718</v>
      </c>
      <c r="T64" s="186" t="s">
        <v>2718</v>
      </c>
      <c r="U64" s="186" t="s">
        <v>2718</v>
      </c>
      <c r="V64" s="186" t="s">
        <v>3589</v>
      </c>
      <c r="W64" s="186" t="s">
        <v>3590</v>
      </c>
      <c r="X64" s="186" t="s">
        <v>3589</v>
      </c>
      <c r="Y64" s="186" t="s">
        <v>402</v>
      </c>
      <c r="Z64" s="186" t="s">
        <v>224</v>
      </c>
      <c r="AA64" s="186" t="s">
        <v>3591</v>
      </c>
      <c r="AB64" s="186" t="s">
        <v>446</v>
      </c>
      <c r="AC64" s="186" t="s">
        <v>446</v>
      </c>
      <c r="AD64" s="186" t="s">
        <v>446</v>
      </c>
      <c r="AE64" s="186">
        <v>36</v>
      </c>
      <c r="AF64" s="186" t="s">
        <v>3575</v>
      </c>
      <c r="AG64" s="186">
        <v>12</v>
      </c>
      <c r="AH64" s="186">
        <v>36</v>
      </c>
      <c r="AI64" s="186">
        <v>0</v>
      </c>
      <c r="AJ64" s="186" t="s">
        <v>228</v>
      </c>
      <c r="AK64" s="135" t="s">
        <v>228</v>
      </c>
      <c r="AL64" s="136" t="s">
        <v>598</v>
      </c>
      <c r="AM64" s="85" t="s">
        <v>928</v>
      </c>
      <c r="AN64" s="183"/>
      <c r="AO64" s="183"/>
      <c r="AP64" s="183"/>
      <c r="AQ64" s="183"/>
      <c r="AR64" s="183"/>
      <c r="AS64" s="183"/>
      <c r="AT64" s="183"/>
      <c r="AU64" s="135" t="s">
        <v>227</v>
      </c>
      <c r="AV64" s="136" t="s">
        <v>227</v>
      </c>
    </row>
    <row r="65" spans="1:48" x14ac:dyDescent="0.25">
      <c r="A65" t="s">
        <v>3530</v>
      </c>
      <c r="B65" s="182">
        <v>43283</v>
      </c>
      <c r="C65" s="186" t="s">
        <v>357</v>
      </c>
      <c r="D65" s="186" t="s">
        <v>233</v>
      </c>
      <c r="E65" s="186" t="s">
        <v>3070</v>
      </c>
      <c r="F65" s="186" t="s">
        <v>3104</v>
      </c>
      <c r="G65" s="193"/>
      <c r="H65" s="193"/>
      <c r="I65" s="193"/>
      <c r="J65" s="193"/>
      <c r="K65" s="36"/>
      <c r="L65" s="50" t="s">
        <v>3592</v>
      </c>
      <c r="M65" s="193" t="s">
        <v>3593</v>
      </c>
      <c r="N65" s="194" t="s">
        <v>3594</v>
      </c>
      <c r="O65" s="193" t="s">
        <v>3595</v>
      </c>
      <c r="P65" s="188">
        <v>9108802936</v>
      </c>
      <c r="Q65" s="195" t="s">
        <v>221</v>
      </c>
      <c r="R65" s="36" t="s">
        <v>221</v>
      </c>
      <c r="S65" s="187" t="s">
        <v>1228</v>
      </c>
      <c r="T65" s="187" t="s">
        <v>1228</v>
      </c>
      <c r="U65" s="187" t="s">
        <v>1228</v>
      </c>
      <c r="V65" s="187" t="s">
        <v>1228</v>
      </c>
      <c r="W65" s="36" t="s">
        <v>3596</v>
      </c>
      <c r="X65" s="188">
        <v>909664916</v>
      </c>
      <c r="Y65" s="135" t="s">
        <v>1143</v>
      </c>
      <c r="Z65" s="186" t="s">
        <v>241</v>
      </c>
      <c r="AA65" s="36" t="s">
        <v>3597</v>
      </c>
      <c r="AB65" s="186" t="s">
        <v>3539</v>
      </c>
      <c r="AC65" s="186" t="s">
        <v>3539</v>
      </c>
      <c r="AD65" s="186" t="s">
        <v>3539</v>
      </c>
      <c r="AE65" s="36">
        <v>62</v>
      </c>
      <c r="AF65" s="36" t="s">
        <v>227</v>
      </c>
      <c r="AG65" s="36">
        <v>1</v>
      </c>
      <c r="AH65" s="36">
        <v>12</v>
      </c>
      <c r="AI65" s="36">
        <v>50</v>
      </c>
      <c r="AJ65" s="186" t="s">
        <v>432</v>
      </c>
      <c r="AK65" s="186" t="s">
        <v>432</v>
      </c>
      <c r="AL65" s="186" t="s">
        <v>434</v>
      </c>
      <c r="AM65" s="136" t="s">
        <v>3079</v>
      </c>
      <c r="AN65" s="36" t="s">
        <v>3598</v>
      </c>
      <c r="AO65" s="36"/>
      <c r="AP65" s="36"/>
      <c r="AQ65" s="36"/>
      <c r="AR65" s="36"/>
      <c r="AS65" s="36"/>
      <c r="AT65" s="36" t="s">
        <v>3599</v>
      </c>
      <c r="AU65" s="135" t="s">
        <v>227</v>
      </c>
      <c r="AV65" s="136" t="s">
        <v>227</v>
      </c>
    </row>
    <row r="66" spans="1:48" x14ac:dyDescent="0.25">
      <c r="A66" t="s">
        <v>3530</v>
      </c>
      <c r="B66" s="182">
        <v>43283</v>
      </c>
      <c r="C66" s="186" t="s">
        <v>1202</v>
      </c>
      <c r="D66" s="186" t="s">
        <v>233</v>
      </c>
      <c r="E66" s="186" t="s">
        <v>3057</v>
      </c>
      <c r="F66" s="186"/>
      <c r="G66" s="36"/>
      <c r="H66" s="36"/>
      <c r="I66" s="36"/>
      <c r="J66" s="36"/>
      <c r="K66" s="36"/>
      <c r="L66" s="196" t="s">
        <v>3600</v>
      </c>
      <c r="M66" s="193" t="s">
        <v>3601</v>
      </c>
      <c r="N66" s="194" t="s">
        <v>3602</v>
      </c>
      <c r="O66" s="193" t="s">
        <v>3603</v>
      </c>
      <c r="P66" s="188">
        <v>9058740266</v>
      </c>
      <c r="Q66" s="195" t="s">
        <v>3604</v>
      </c>
      <c r="R66" s="36" t="s">
        <v>3605</v>
      </c>
      <c r="S66" s="187" t="s">
        <v>1228</v>
      </c>
      <c r="T66" s="187" t="s">
        <v>1228</v>
      </c>
      <c r="U66" s="187" t="s">
        <v>1228</v>
      </c>
      <c r="V66" s="187" t="s">
        <v>1228</v>
      </c>
      <c r="W66" s="36" t="s">
        <v>3606</v>
      </c>
      <c r="X66" s="188">
        <v>9051018565</v>
      </c>
      <c r="Y66" s="186" t="s">
        <v>402</v>
      </c>
      <c r="Z66" s="186" t="s">
        <v>224</v>
      </c>
      <c r="AA66" s="36" t="s">
        <v>3607</v>
      </c>
      <c r="AB66" s="186" t="s">
        <v>446</v>
      </c>
      <c r="AC66" s="186" t="s">
        <v>446</v>
      </c>
      <c r="AD66" s="186" t="s">
        <v>446</v>
      </c>
      <c r="AE66" s="36">
        <v>54</v>
      </c>
      <c r="AF66" s="36" t="s">
        <v>227</v>
      </c>
      <c r="AG66" s="36">
        <v>1</v>
      </c>
      <c r="AH66" s="36">
        <v>6</v>
      </c>
      <c r="AI66" s="36">
        <v>36</v>
      </c>
      <c r="AJ66" s="186" t="s">
        <v>432</v>
      </c>
      <c r="AK66" s="186" t="s">
        <v>432</v>
      </c>
      <c r="AL66" s="186" t="s">
        <v>434</v>
      </c>
      <c r="AM66" s="136" t="s">
        <v>3079</v>
      </c>
      <c r="AN66" s="36" t="s">
        <v>3598</v>
      </c>
      <c r="AO66" s="36"/>
      <c r="AP66" s="36"/>
      <c r="AQ66" s="36"/>
      <c r="AR66" s="36"/>
      <c r="AS66" s="36"/>
      <c r="AT66" s="36" t="s">
        <v>3599</v>
      </c>
      <c r="AU66" s="135" t="s">
        <v>227</v>
      </c>
      <c r="AV66" s="136" t="s">
        <v>227</v>
      </c>
    </row>
    <row r="67" spans="1:48" x14ac:dyDescent="0.25">
      <c r="A67" t="s">
        <v>3530</v>
      </c>
      <c r="B67" s="182">
        <v>43284</v>
      </c>
      <c r="C67" s="183" t="s">
        <v>3082</v>
      </c>
      <c r="D67" s="183" t="s">
        <v>246</v>
      </c>
      <c r="E67" s="183" t="s">
        <v>247</v>
      </c>
      <c r="F67" s="183" t="s">
        <v>3071</v>
      </c>
      <c r="G67" s="184" t="s">
        <v>3072</v>
      </c>
      <c r="H67" s="184" t="s">
        <v>250</v>
      </c>
      <c r="I67" s="184">
        <v>43286</v>
      </c>
      <c r="J67" s="184"/>
      <c r="K67" s="183"/>
      <c r="L67" s="197" t="s">
        <v>3608</v>
      </c>
      <c r="M67" s="186" t="s">
        <v>2175</v>
      </c>
      <c r="N67" s="186" t="s">
        <v>3609</v>
      </c>
      <c r="O67" s="187" t="s">
        <v>3610</v>
      </c>
      <c r="P67" s="188">
        <v>9666851712</v>
      </c>
      <c r="Q67" s="189" t="s">
        <v>3611</v>
      </c>
      <c r="R67" s="187" t="s">
        <v>3612</v>
      </c>
      <c r="S67" s="186" t="s">
        <v>1239</v>
      </c>
      <c r="T67" s="186" t="s">
        <v>1239</v>
      </c>
      <c r="U67" s="186" t="s">
        <v>1239</v>
      </c>
      <c r="V67" s="186" t="s">
        <v>1239</v>
      </c>
      <c r="W67" s="186" t="s">
        <v>3613</v>
      </c>
      <c r="X67" s="186">
        <v>9666851919</v>
      </c>
      <c r="Y67" s="135" t="s">
        <v>1143</v>
      </c>
      <c r="Z67" s="186" t="s">
        <v>241</v>
      </c>
      <c r="AA67" s="186" t="s">
        <v>1190</v>
      </c>
      <c r="AB67" s="186" t="s">
        <v>3539</v>
      </c>
      <c r="AC67" s="186" t="s">
        <v>3556</v>
      </c>
      <c r="AD67" s="186" t="s">
        <v>3555</v>
      </c>
      <c r="AE67" s="186">
        <v>60</v>
      </c>
      <c r="AF67" s="186" t="s">
        <v>227</v>
      </c>
      <c r="AG67" s="186">
        <v>12</v>
      </c>
      <c r="AH67" s="186">
        <v>5</v>
      </c>
      <c r="AI67" s="186">
        <v>25</v>
      </c>
      <c r="AJ67" s="186" t="s">
        <v>228</v>
      </c>
      <c r="AK67" s="135" t="s">
        <v>228</v>
      </c>
      <c r="AL67" s="136" t="s">
        <v>598</v>
      </c>
      <c r="AM67" s="186" t="s">
        <v>928</v>
      </c>
      <c r="AN67" s="44"/>
      <c r="AO67" s="44"/>
      <c r="AP67" s="44"/>
      <c r="AQ67" s="44"/>
      <c r="AR67" s="44"/>
      <c r="AS67" s="44"/>
      <c r="AT67" s="44"/>
      <c r="AU67" s="135" t="s">
        <v>227</v>
      </c>
      <c r="AV67" s="136" t="s">
        <v>227</v>
      </c>
    </row>
    <row r="68" spans="1:48" x14ac:dyDescent="0.25">
      <c r="A68" t="s">
        <v>3530</v>
      </c>
      <c r="B68" s="182">
        <v>43284</v>
      </c>
      <c r="C68" s="183" t="s">
        <v>357</v>
      </c>
      <c r="D68" s="183" t="s">
        <v>337</v>
      </c>
      <c r="E68" s="183" t="s">
        <v>437</v>
      </c>
      <c r="F68" s="183" t="s">
        <v>3224</v>
      </c>
      <c r="G68" s="184"/>
      <c r="H68" s="184"/>
      <c r="I68" s="184"/>
      <c r="J68" s="184"/>
      <c r="K68" s="183"/>
      <c r="L68" s="185" t="s">
        <v>3614</v>
      </c>
      <c r="M68" s="186" t="s">
        <v>3615</v>
      </c>
      <c r="N68" s="186" t="s">
        <v>3616</v>
      </c>
      <c r="O68" s="187" t="s">
        <v>3617</v>
      </c>
      <c r="P68" s="188">
        <v>9214903639</v>
      </c>
      <c r="Q68" s="189" t="s">
        <v>3618</v>
      </c>
      <c r="R68" s="187" t="s">
        <v>3619</v>
      </c>
      <c r="S68" s="186" t="s">
        <v>1239</v>
      </c>
      <c r="T68" s="186" t="s">
        <v>3620</v>
      </c>
      <c r="U68" s="186" t="s">
        <v>1239</v>
      </c>
      <c r="V68" s="186" t="s">
        <v>1239</v>
      </c>
      <c r="W68" s="186" t="s">
        <v>3621</v>
      </c>
      <c r="X68" s="186">
        <v>9161060570</v>
      </c>
      <c r="Y68" s="135" t="s">
        <v>1143</v>
      </c>
      <c r="Z68" s="186" t="s">
        <v>224</v>
      </c>
      <c r="AA68" s="186" t="s">
        <v>3622</v>
      </c>
      <c r="AB68" s="186" t="s">
        <v>3539</v>
      </c>
      <c r="AC68" s="186" t="s">
        <v>3539</v>
      </c>
      <c r="AD68" s="186" t="s">
        <v>3556</v>
      </c>
      <c r="AE68" s="186">
        <v>200</v>
      </c>
      <c r="AF68" s="186" t="s">
        <v>227</v>
      </c>
      <c r="AG68" s="186">
        <v>12</v>
      </c>
      <c r="AH68" s="186">
        <v>12</v>
      </c>
      <c r="AI68" s="186">
        <v>12</v>
      </c>
      <c r="AJ68" s="133" t="s">
        <v>394</v>
      </c>
      <c r="AK68" s="186" t="s">
        <v>3540</v>
      </c>
      <c r="AL68" s="186" t="s">
        <v>229</v>
      </c>
      <c r="AM68" s="186" t="s">
        <v>229</v>
      </c>
      <c r="AN68" s="44"/>
      <c r="AO68" s="44" t="s">
        <v>3623</v>
      </c>
      <c r="AP68" s="44">
        <v>210377</v>
      </c>
      <c r="AQ68" s="44" t="s">
        <v>3624</v>
      </c>
      <c r="AR68" s="44"/>
      <c r="AS68" s="44"/>
      <c r="AT68" s="44"/>
      <c r="AU68" s="135" t="s">
        <v>227</v>
      </c>
      <c r="AV68" s="136" t="s">
        <v>227</v>
      </c>
    </row>
    <row r="69" spans="1:48" x14ac:dyDescent="0.25">
      <c r="A69" t="s">
        <v>3530</v>
      </c>
      <c r="B69" s="182">
        <v>43284</v>
      </c>
      <c r="C69" s="183" t="s">
        <v>1202</v>
      </c>
      <c r="D69" s="183" t="s">
        <v>233</v>
      </c>
      <c r="E69" s="183" t="s">
        <v>3057</v>
      </c>
      <c r="F69" s="183"/>
      <c r="G69" s="184"/>
      <c r="H69" s="184"/>
      <c r="I69" s="184"/>
      <c r="J69" s="184"/>
      <c r="K69" s="183"/>
      <c r="L69" s="64" t="s">
        <v>3058</v>
      </c>
      <c r="M69" s="186" t="s">
        <v>3625</v>
      </c>
      <c r="N69" s="186" t="s">
        <v>3626</v>
      </c>
      <c r="O69" s="187" t="s">
        <v>3627</v>
      </c>
      <c r="P69" s="188">
        <v>9150857207</v>
      </c>
      <c r="Q69" s="189" t="s">
        <v>3628</v>
      </c>
      <c r="R69" s="187" t="s">
        <v>3629</v>
      </c>
      <c r="S69" s="186" t="s">
        <v>1239</v>
      </c>
      <c r="T69" s="186" t="s">
        <v>1239</v>
      </c>
      <c r="U69" s="186" t="s">
        <v>1239</v>
      </c>
      <c r="V69" s="186" t="s">
        <v>1239</v>
      </c>
      <c r="W69" s="186" t="s">
        <v>3630</v>
      </c>
      <c r="X69" s="186">
        <v>9122240408</v>
      </c>
      <c r="Y69" s="186" t="s">
        <v>3631</v>
      </c>
      <c r="Z69" s="186" t="s">
        <v>3632</v>
      </c>
      <c r="AA69" s="186" t="s">
        <v>1228</v>
      </c>
      <c r="AB69" s="186" t="s">
        <v>3574</v>
      </c>
      <c r="AC69" s="186" t="s">
        <v>3574</v>
      </c>
      <c r="AD69" s="186" t="s">
        <v>3574</v>
      </c>
      <c r="AE69" s="186">
        <v>0</v>
      </c>
      <c r="AF69" s="186" t="s">
        <v>3574</v>
      </c>
      <c r="AG69" s="186">
        <v>0</v>
      </c>
      <c r="AH69" s="186">
        <v>0</v>
      </c>
      <c r="AI69" s="186">
        <v>0</v>
      </c>
      <c r="AJ69" s="133" t="s">
        <v>394</v>
      </c>
      <c r="AK69" s="186" t="s">
        <v>395</v>
      </c>
      <c r="AL69" s="186" t="s">
        <v>229</v>
      </c>
      <c r="AM69" s="186" t="s">
        <v>229</v>
      </c>
      <c r="AN69" s="44"/>
      <c r="AO69" s="44" t="s">
        <v>3633</v>
      </c>
      <c r="AP69" s="44">
        <v>170173</v>
      </c>
      <c r="AQ69" s="44" t="s">
        <v>3634</v>
      </c>
      <c r="AR69" s="44"/>
      <c r="AS69" s="44"/>
      <c r="AT69" s="44"/>
      <c r="AU69" s="135" t="s">
        <v>227</v>
      </c>
      <c r="AV69" s="136" t="s">
        <v>227</v>
      </c>
    </row>
    <row r="70" spans="1:48" x14ac:dyDescent="0.25">
      <c r="A70" t="s">
        <v>3530</v>
      </c>
      <c r="B70" s="182">
        <v>43284</v>
      </c>
      <c r="C70" s="64" t="s">
        <v>1202</v>
      </c>
      <c r="D70" s="183" t="s">
        <v>233</v>
      </c>
      <c r="E70" s="64" t="s">
        <v>3057</v>
      </c>
      <c r="F70" s="183"/>
      <c r="G70" s="184"/>
      <c r="H70" s="184"/>
      <c r="I70" s="184"/>
      <c r="J70" s="184"/>
      <c r="K70" s="183"/>
      <c r="L70" s="64" t="s">
        <v>3058</v>
      </c>
      <c r="M70" s="186" t="s">
        <v>3635</v>
      </c>
      <c r="N70" s="186" t="s">
        <v>3636</v>
      </c>
      <c r="O70" s="187" t="s">
        <v>3637</v>
      </c>
      <c r="P70" s="188">
        <v>9094640465</v>
      </c>
      <c r="Q70" s="189" t="s">
        <v>3638</v>
      </c>
      <c r="R70" s="187" t="s">
        <v>3639</v>
      </c>
      <c r="S70" s="186" t="s">
        <v>1239</v>
      </c>
      <c r="T70" s="186" t="s">
        <v>1239</v>
      </c>
      <c r="U70" s="186" t="s">
        <v>1239</v>
      </c>
      <c r="V70" s="186" t="s">
        <v>1239</v>
      </c>
      <c r="W70" s="186" t="s">
        <v>3640</v>
      </c>
      <c r="X70" s="186">
        <v>9075549080</v>
      </c>
      <c r="Y70" s="186" t="s">
        <v>402</v>
      </c>
      <c r="Z70" s="186" t="s">
        <v>802</v>
      </c>
      <c r="AA70" s="186" t="s">
        <v>3641</v>
      </c>
      <c r="AB70" s="186" t="s">
        <v>446</v>
      </c>
      <c r="AC70" s="186" t="s">
        <v>446</v>
      </c>
      <c r="AD70" s="186" t="s">
        <v>446</v>
      </c>
      <c r="AE70" s="186">
        <v>0</v>
      </c>
      <c r="AF70" s="186" t="s">
        <v>446</v>
      </c>
      <c r="AG70" s="44">
        <v>0</v>
      </c>
      <c r="AH70" s="44">
        <v>0</v>
      </c>
      <c r="AI70" s="44">
        <v>0</v>
      </c>
      <c r="AJ70" s="186" t="s">
        <v>228</v>
      </c>
      <c r="AK70" s="135" t="s">
        <v>228</v>
      </c>
      <c r="AL70" s="136" t="s">
        <v>598</v>
      </c>
      <c r="AM70" s="186" t="s">
        <v>928</v>
      </c>
      <c r="AN70" s="186"/>
      <c r="AO70" s="186"/>
      <c r="AP70" s="186"/>
      <c r="AQ70" s="186"/>
      <c r="AR70" s="186"/>
      <c r="AS70" s="186"/>
      <c r="AT70" s="186"/>
      <c r="AU70" s="135" t="s">
        <v>227</v>
      </c>
      <c r="AV70" s="136" t="s">
        <v>227</v>
      </c>
    </row>
    <row r="71" spans="1:48" ht="76.5" x14ac:dyDescent="0.25">
      <c r="A71" t="s">
        <v>3530</v>
      </c>
      <c r="B71" s="182">
        <v>43284</v>
      </c>
      <c r="C71" s="183" t="s">
        <v>357</v>
      </c>
      <c r="D71" s="183" t="s">
        <v>337</v>
      </c>
      <c r="E71" s="183" t="s">
        <v>437</v>
      </c>
      <c r="F71" s="183" t="s">
        <v>3224</v>
      </c>
      <c r="G71" s="184"/>
      <c r="H71" s="184"/>
      <c r="I71" s="184"/>
      <c r="J71" s="184"/>
      <c r="K71" s="183"/>
      <c r="L71" s="198" t="s">
        <v>3614</v>
      </c>
      <c r="M71" s="186" t="s">
        <v>3642</v>
      </c>
      <c r="N71" s="186" t="s">
        <v>3643</v>
      </c>
      <c r="O71" s="187"/>
      <c r="P71" s="188">
        <v>9268990823</v>
      </c>
      <c r="Q71" s="189" t="s">
        <v>3644</v>
      </c>
      <c r="R71" s="187" t="s">
        <v>3645</v>
      </c>
      <c r="S71" s="186" t="s">
        <v>1239</v>
      </c>
      <c r="T71" s="186" t="s">
        <v>3646</v>
      </c>
      <c r="U71" s="186" t="s">
        <v>1239</v>
      </c>
      <c r="V71" s="186" t="s">
        <v>1239</v>
      </c>
      <c r="W71" s="186" t="s">
        <v>3647</v>
      </c>
      <c r="X71" s="186">
        <v>9558495891</v>
      </c>
      <c r="Y71" s="135" t="s">
        <v>1143</v>
      </c>
      <c r="Z71" s="186" t="s">
        <v>366</v>
      </c>
      <c r="AA71" s="186" t="s">
        <v>1190</v>
      </c>
      <c r="AB71" s="186" t="s">
        <v>3574</v>
      </c>
      <c r="AC71" s="186" t="s">
        <v>3574</v>
      </c>
      <c r="AD71" s="186" t="s">
        <v>3539</v>
      </c>
      <c r="AE71" s="186">
        <v>46</v>
      </c>
      <c r="AF71" s="186" t="s">
        <v>3574</v>
      </c>
      <c r="AG71" s="186">
        <v>6</v>
      </c>
      <c r="AH71" s="186">
        <v>18</v>
      </c>
      <c r="AI71" s="186">
        <v>0</v>
      </c>
      <c r="AJ71" s="133" t="s">
        <v>394</v>
      </c>
      <c r="AK71" s="186" t="s">
        <v>395</v>
      </c>
      <c r="AL71" s="186" t="s">
        <v>281</v>
      </c>
      <c r="AM71" s="186" t="s">
        <v>282</v>
      </c>
      <c r="AN71" s="44"/>
      <c r="AO71" s="44"/>
      <c r="AP71" s="44"/>
      <c r="AQ71" s="44"/>
      <c r="AR71" s="44"/>
      <c r="AS71" s="44"/>
      <c r="AT71" s="44"/>
      <c r="AU71" s="135" t="s">
        <v>227</v>
      </c>
      <c r="AV71" s="136" t="s">
        <v>227</v>
      </c>
    </row>
    <row r="72" spans="1:48" x14ac:dyDescent="0.25">
      <c r="A72" t="s">
        <v>3530</v>
      </c>
      <c r="B72" s="182">
        <v>43284</v>
      </c>
      <c r="C72" s="183" t="s">
        <v>357</v>
      </c>
      <c r="D72" s="183" t="s">
        <v>233</v>
      </c>
      <c r="E72" s="183" t="s">
        <v>3070</v>
      </c>
      <c r="F72" s="183" t="s">
        <v>3104</v>
      </c>
      <c r="G72" s="184"/>
      <c r="H72" s="184"/>
      <c r="I72" s="184"/>
      <c r="J72" s="184"/>
      <c r="K72" s="183"/>
      <c r="L72" s="64" t="s">
        <v>3648</v>
      </c>
      <c r="M72" s="186" t="s">
        <v>3649</v>
      </c>
      <c r="N72" s="186" t="s">
        <v>3650</v>
      </c>
      <c r="O72" s="187" t="s">
        <v>3651</v>
      </c>
      <c r="P72" s="188">
        <v>9359082627</v>
      </c>
      <c r="Q72" s="189" t="s">
        <v>3652</v>
      </c>
      <c r="R72" s="187" t="s">
        <v>3653</v>
      </c>
      <c r="S72" s="186" t="s">
        <v>3654</v>
      </c>
      <c r="T72" s="186" t="s">
        <v>3655</v>
      </c>
      <c r="U72" s="186" t="s">
        <v>1239</v>
      </c>
      <c r="V72" s="186" t="s">
        <v>1239</v>
      </c>
      <c r="W72" s="186" t="s">
        <v>3656</v>
      </c>
      <c r="X72" s="186">
        <v>9161920873</v>
      </c>
      <c r="Y72" s="186" t="s">
        <v>1303</v>
      </c>
      <c r="Z72" s="186" t="s">
        <v>3632</v>
      </c>
      <c r="AA72" s="186" t="s">
        <v>1228</v>
      </c>
      <c r="AB72" s="186" t="s">
        <v>446</v>
      </c>
      <c r="AC72" s="186" t="s">
        <v>446</v>
      </c>
      <c r="AD72" s="186" t="s">
        <v>446</v>
      </c>
      <c r="AE72" s="186">
        <v>0</v>
      </c>
      <c r="AF72" s="186" t="s">
        <v>446</v>
      </c>
      <c r="AG72" s="186">
        <v>0</v>
      </c>
      <c r="AH72" s="186">
        <v>0</v>
      </c>
      <c r="AI72" s="186">
        <v>0</v>
      </c>
      <c r="AJ72" s="186" t="s">
        <v>228</v>
      </c>
      <c r="AK72" s="135" t="s">
        <v>228</v>
      </c>
      <c r="AL72" s="186" t="s">
        <v>229</v>
      </c>
      <c r="AM72" s="186" t="s">
        <v>229</v>
      </c>
      <c r="AN72" s="44"/>
      <c r="AO72" s="44" t="s">
        <v>3657</v>
      </c>
      <c r="AP72" s="44">
        <v>242660</v>
      </c>
      <c r="AQ72" s="44" t="s">
        <v>3658</v>
      </c>
      <c r="AR72" s="44"/>
      <c r="AS72" s="44"/>
      <c r="AT72" s="44"/>
      <c r="AU72" s="135" t="s">
        <v>227</v>
      </c>
      <c r="AV72" s="136" t="s">
        <v>227</v>
      </c>
    </row>
    <row r="73" spans="1:48" x14ac:dyDescent="0.25">
      <c r="A73" t="s">
        <v>3530</v>
      </c>
      <c r="B73" s="182">
        <v>43284</v>
      </c>
      <c r="C73" s="183" t="s">
        <v>3082</v>
      </c>
      <c r="D73" s="183" t="s">
        <v>246</v>
      </c>
      <c r="E73" s="183" t="s">
        <v>247</v>
      </c>
      <c r="F73" s="183" t="s">
        <v>3104</v>
      </c>
      <c r="G73" s="184" t="s">
        <v>3499</v>
      </c>
      <c r="H73" s="184" t="s">
        <v>250</v>
      </c>
      <c r="I73" s="184">
        <v>43282</v>
      </c>
      <c r="J73" s="184">
        <v>43285</v>
      </c>
      <c r="K73" s="183" t="s">
        <v>3198</v>
      </c>
      <c r="L73" s="64" t="s">
        <v>3608</v>
      </c>
      <c r="M73" s="186" t="s">
        <v>2398</v>
      </c>
      <c r="N73" s="186" t="s">
        <v>2660</v>
      </c>
      <c r="O73" s="187" t="s">
        <v>3659</v>
      </c>
      <c r="P73" s="188">
        <v>9666851919</v>
      </c>
      <c r="Q73" s="189" t="s">
        <v>3611</v>
      </c>
      <c r="R73" s="187" t="s">
        <v>1239</v>
      </c>
      <c r="S73" s="186" t="s">
        <v>1239</v>
      </c>
      <c r="T73" s="186" t="s">
        <v>1239</v>
      </c>
      <c r="U73" s="186" t="s">
        <v>1239</v>
      </c>
      <c r="V73" s="186" t="s">
        <v>1239</v>
      </c>
      <c r="W73" s="186" t="s">
        <v>3660</v>
      </c>
      <c r="X73" s="186">
        <v>9666851712</v>
      </c>
      <c r="Y73" s="135" t="s">
        <v>1143</v>
      </c>
      <c r="Z73" s="186" t="s">
        <v>241</v>
      </c>
      <c r="AA73" s="186" t="s">
        <v>1190</v>
      </c>
      <c r="AB73" s="186" t="s">
        <v>446</v>
      </c>
      <c r="AC73" s="186" t="s">
        <v>446</v>
      </c>
      <c r="AD73" s="186" t="s">
        <v>3539</v>
      </c>
      <c r="AE73" s="186">
        <v>36</v>
      </c>
      <c r="AF73" s="186" t="s">
        <v>227</v>
      </c>
      <c r="AG73" s="186">
        <v>5</v>
      </c>
      <c r="AH73" s="186">
        <v>5</v>
      </c>
      <c r="AI73" s="186">
        <v>0</v>
      </c>
      <c r="AJ73" s="186" t="s">
        <v>228</v>
      </c>
      <c r="AK73" s="135" t="s">
        <v>228</v>
      </c>
      <c r="AL73" s="136" t="s">
        <v>598</v>
      </c>
      <c r="AM73" s="186" t="s">
        <v>928</v>
      </c>
      <c r="AN73" s="44"/>
      <c r="AO73" s="44"/>
      <c r="AP73" s="44"/>
      <c r="AQ73" s="44"/>
      <c r="AR73" s="44"/>
      <c r="AS73" s="44"/>
      <c r="AT73" s="44"/>
      <c r="AU73" s="135" t="s">
        <v>227</v>
      </c>
      <c r="AV73" s="136" t="s">
        <v>227</v>
      </c>
    </row>
    <row r="74" spans="1:48" x14ac:dyDescent="0.25">
      <c r="A74" t="s">
        <v>3530</v>
      </c>
      <c r="B74" s="182">
        <v>43284</v>
      </c>
      <c r="C74" s="64" t="s">
        <v>3082</v>
      </c>
      <c r="D74" s="183" t="s">
        <v>246</v>
      </c>
      <c r="E74" s="64" t="s">
        <v>247</v>
      </c>
      <c r="F74" s="183" t="s">
        <v>3071</v>
      </c>
      <c r="G74" s="184" t="s">
        <v>3072</v>
      </c>
      <c r="H74" s="184" t="s">
        <v>250</v>
      </c>
      <c r="I74" s="184">
        <v>43282</v>
      </c>
      <c r="J74" s="184">
        <v>43285</v>
      </c>
      <c r="K74" s="183" t="s">
        <v>3198</v>
      </c>
      <c r="L74" s="64" t="s">
        <v>3608</v>
      </c>
      <c r="M74" s="186" t="s">
        <v>3661</v>
      </c>
      <c r="N74" s="186" t="s">
        <v>3662</v>
      </c>
      <c r="O74" s="187" t="s">
        <v>3663</v>
      </c>
      <c r="P74" s="188">
        <v>9284526343</v>
      </c>
      <c r="Q74" s="189" t="s">
        <v>3664</v>
      </c>
      <c r="R74" s="187" t="s">
        <v>3665</v>
      </c>
      <c r="S74" s="186" t="s">
        <v>3666</v>
      </c>
      <c r="T74" s="186" t="s">
        <v>3666</v>
      </c>
      <c r="U74" s="186" t="s">
        <v>3666</v>
      </c>
      <c r="V74" s="186" t="s">
        <v>3666</v>
      </c>
      <c r="W74" s="186" t="s">
        <v>3667</v>
      </c>
      <c r="X74" s="186">
        <v>9195451698</v>
      </c>
      <c r="Y74" s="135" t="s">
        <v>1143</v>
      </c>
      <c r="Z74" s="186" t="s">
        <v>241</v>
      </c>
      <c r="AA74" s="186" t="s">
        <v>1190</v>
      </c>
      <c r="AB74" s="186" t="s">
        <v>3539</v>
      </c>
      <c r="AC74" s="186" t="s">
        <v>3574</v>
      </c>
      <c r="AD74" s="186" t="s">
        <v>3574</v>
      </c>
      <c r="AE74" s="186">
        <v>12</v>
      </c>
      <c r="AF74" s="186" t="s">
        <v>3574</v>
      </c>
      <c r="AG74" s="186">
        <v>0</v>
      </c>
      <c r="AH74" s="186">
        <v>12</v>
      </c>
      <c r="AI74" s="186">
        <v>0</v>
      </c>
      <c r="AJ74" s="186" t="s">
        <v>228</v>
      </c>
      <c r="AK74" s="135" t="s">
        <v>228</v>
      </c>
      <c r="AL74" s="136" t="s">
        <v>598</v>
      </c>
      <c r="AM74" s="186" t="s">
        <v>928</v>
      </c>
      <c r="AN74" s="44"/>
      <c r="AO74" s="44"/>
      <c r="AP74" s="44"/>
      <c r="AQ74" s="44"/>
      <c r="AR74" s="44"/>
      <c r="AS74" s="44"/>
      <c r="AT74" s="44"/>
      <c r="AU74" s="135" t="s">
        <v>227</v>
      </c>
      <c r="AV74" s="136" t="s">
        <v>227</v>
      </c>
    </row>
    <row r="75" spans="1:48" x14ac:dyDescent="0.25">
      <c r="A75" t="s">
        <v>3530</v>
      </c>
      <c r="B75" s="199">
        <v>43284</v>
      </c>
      <c r="C75" s="200" t="s">
        <v>3668</v>
      </c>
      <c r="D75" s="200" t="s">
        <v>3669</v>
      </c>
      <c r="E75" s="200" t="s">
        <v>437</v>
      </c>
      <c r="F75" s="186" t="s">
        <v>3071</v>
      </c>
      <c r="G75" s="200"/>
      <c r="H75" s="200"/>
      <c r="I75" s="200"/>
      <c r="J75" s="200"/>
      <c r="K75" s="200"/>
      <c r="L75" s="201" t="s">
        <v>3670</v>
      </c>
      <c r="M75" s="200" t="s">
        <v>3671</v>
      </c>
      <c r="N75" s="200" t="s">
        <v>3672</v>
      </c>
      <c r="O75" s="200" t="s">
        <v>3673</v>
      </c>
      <c r="P75" s="202">
        <v>9566932417</v>
      </c>
      <c r="Q75" s="203" t="s">
        <v>3674</v>
      </c>
      <c r="R75" s="204" t="s">
        <v>1228</v>
      </c>
      <c r="S75" s="204" t="s">
        <v>1228</v>
      </c>
      <c r="T75" s="204" t="s">
        <v>1228</v>
      </c>
      <c r="U75" s="204" t="s">
        <v>1228</v>
      </c>
      <c r="V75" s="200" t="s">
        <v>1228</v>
      </c>
      <c r="W75" s="204" t="s">
        <v>3675</v>
      </c>
      <c r="X75" s="200">
        <v>9212113247</v>
      </c>
      <c r="Y75" s="135" t="s">
        <v>1143</v>
      </c>
      <c r="Z75" s="200" t="s">
        <v>224</v>
      </c>
      <c r="AA75" s="200" t="s">
        <v>3676</v>
      </c>
      <c r="AB75" s="200" t="s">
        <v>3539</v>
      </c>
      <c r="AC75" s="200" t="s">
        <v>446</v>
      </c>
      <c r="AD75" s="200" t="s">
        <v>446</v>
      </c>
      <c r="AE75" s="200">
        <v>89</v>
      </c>
      <c r="AF75" s="200" t="s">
        <v>227</v>
      </c>
      <c r="AG75" s="200">
        <v>1</v>
      </c>
      <c r="AH75" s="200">
        <v>43</v>
      </c>
      <c r="AI75" s="200">
        <v>13</v>
      </c>
      <c r="AJ75" s="133" t="s">
        <v>394</v>
      </c>
      <c r="AK75" s="200" t="s">
        <v>3540</v>
      </c>
      <c r="AL75" s="200" t="s">
        <v>281</v>
      </c>
      <c r="AM75" s="200" t="s">
        <v>282</v>
      </c>
      <c r="AN75" s="200"/>
      <c r="AO75" s="200"/>
      <c r="AP75" s="200"/>
      <c r="AQ75" s="200"/>
      <c r="AR75" s="200"/>
      <c r="AS75" s="200"/>
      <c r="AT75" s="200"/>
      <c r="AU75" s="135" t="s">
        <v>227</v>
      </c>
      <c r="AV75" s="136" t="s">
        <v>227</v>
      </c>
    </row>
    <row r="76" spans="1:48" x14ac:dyDescent="0.25">
      <c r="A76" t="s">
        <v>3530</v>
      </c>
      <c r="B76" s="199">
        <v>43285</v>
      </c>
      <c r="C76" s="64" t="s">
        <v>1202</v>
      </c>
      <c r="D76" s="183" t="s">
        <v>233</v>
      </c>
      <c r="E76" s="64" t="s">
        <v>3057</v>
      </c>
      <c r="F76" s="64"/>
      <c r="G76" s="184"/>
      <c r="H76" s="184"/>
      <c r="I76" s="184"/>
      <c r="J76" s="184"/>
      <c r="K76" s="183"/>
      <c r="L76" s="64" t="s">
        <v>3058</v>
      </c>
      <c r="M76" s="186" t="s">
        <v>3677</v>
      </c>
      <c r="N76" s="186" t="s">
        <v>3678</v>
      </c>
      <c r="O76" s="187" t="s">
        <v>3679</v>
      </c>
      <c r="P76" s="188">
        <v>9438122635</v>
      </c>
      <c r="Q76" s="189" t="s">
        <v>3680</v>
      </c>
      <c r="R76" s="187" t="s">
        <v>3681</v>
      </c>
      <c r="S76" s="186" t="s">
        <v>1239</v>
      </c>
      <c r="T76" s="186" t="s">
        <v>1239</v>
      </c>
      <c r="U76" s="186" t="s">
        <v>1239</v>
      </c>
      <c r="V76" s="186" t="s">
        <v>1239</v>
      </c>
      <c r="W76" s="186" t="s">
        <v>3682</v>
      </c>
      <c r="X76" s="186">
        <v>9771203468</v>
      </c>
      <c r="Y76" s="186" t="s">
        <v>1303</v>
      </c>
      <c r="Z76" s="186" t="s">
        <v>241</v>
      </c>
      <c r="AA76" s="186" t="s">
        <v>1228</v>
      </c>
      <c r="AB76" s="186" t="s">
        <v>3574</v>
      </c>
      <c r="AC76" s="186" t="s">
        <v>3574</v>
      </c>
      <c r="AD76" s="186" t="s">
        <v>3574</v>
      </c>
      <c r="AE76" s="186" t="s">
        <v>3574</v>
      </c>
      <c r="AF76" s="186" t="s">
        <v>3574</v>
      </c>
      <c r="AG76" s="186">
        <v>0</v>
      </c>
      <c r="AH76" s="186" t="s">
        <v>3574</v>
      </c>
      <c r="AI76" s="186">
        <v>0</v>
      </c>
      <c r="AJ76" s="186" t="s">
        <v>228</v>
      </c>
      <c r="AK76" s="135" t="s">
        <v>228</v>
      </c>
      <c r="AL76" s="186" t="s">
        <v>229</v>
      </c>
      <c r="AM76" s="186" t="s">
        <v>229</v>
      </c>
      <c r="AN76" s="44"/>
      <c r="AO76" s="44" t="s">
        <v>3683</v>
      </c>
      <c r="AP76" s="44">
        <v>250758</v>
      </c>
      <c r="AQ76" s="44" t="s">
        <v>3684</v>
      </c>
      <c r="AR76" s="44"/>
      <c r="AS76" s="44"/>
      <c r="AT76" s="44"/>
      <c r="AU76" s="135" t="s">
        <v>227</v>
      </c>
      <c r="AV76" s="136" t="s">
        <v>227</v>
      </c>
    </row>
    <row r="77" spans="1:48" x14ac:dyDescent="0.25">
      <c r="A77" t="s">
        <v>3530</v>
      </c>
      <c r="B77" s="199">
        <v>43285</v>
      </c>
      <c r="C77" s="64" t="s">
        <v>1202</v>
      </c>
      <c r="D77" s="183" t="s">
        <v>233</v>
      </c>
      <c r="E77" s="64" t="s">
        <v>3057</v>
      </c>
      <c r="F77" s="183"/>
      <c r="G77" s="184"/>
      <c r="H77" s="184"/>
      <c r="I77" s="184"/>
      <c r="J77" s="184"/>
      <c r="K77" s="183"/>
      <c r="L77" s="64" t="s">
        <v>3058</v>
      </c>
      <c r="M77" s="186" t="s">
        <v>3685</v>
      </c>
      <c r="N77" s="186" t="s">
        <v>3686</v>
      </c>
      <c r="O77" s="187" t="s">
        <v>3687</v>
      </c>
      <c r="P77" s="188">
        <v>9772459243</v>
      </c>
      <c r="Q77" s="189" t="s">
        <v>3688</v>
      </c>
      <c r="R77" s="187" t="s">
        <v>3689</v>
      </c>
      <c r="S77" s="186" t="s">
        <v>1239</v>
      </c>
      <c r="T77" s="186" t="s">
        <v>1239</v>
      </c>
      <c r="U77" s="186" t="s">
        <v>1239</v>
      </c>
      <c r="V77" s="186" t="s">
        <v>1239</v>
      </c>
      <c r="W77" s="186" t="s">
        <v>3690</v>
      </c>
      <c r="X77" s="186">
        <v>9165764349</v>
      </c>
      <c r="Y77" s="186" t="s">
        <v>402</v>
      </c>
      <c r="Z77" s="186" t="s">
        <v>3632</v>
      </c>
      <c r="AA77" s="186" t="s">
        <v>3691</v>
      </c>
      <c r="AB77" s="186" t="s">
        <v>3574</v>
      </c>
      <c r="AC77" s="186" t="s">
        <v>3574</v>
      </c>
      <c r="AD77" s="186" t="s">
        <v>3574</v>
      </c>
      <c r="AE77" s="186" t="s">
        <v>3692</v>
      </c>
      <c r="AF77" s="186" t="s">
        <v>3575</v>
      </c>
      <c r="AG77" s="186">
        <v>12</v>
      </c>
      <c r="AH77" s="186" t="s">
        <v>3692</v>
      </c>
      <c r="AI77" s="186">
        <v>0</v>
      </c>
      <c r="AJ77" s="186" t="s">
        <v>228</v>
      </c>
      <c r="AK77" s="135" t="s">
        <v>228</v>
      </c>
      <c r="AL77" s="186" t="s">
        <v>229</v>
      </c>
      <c r="AM77" s="186" t="s">
        <v>229</v>
      </c>
      <c r="AN77" s="44"/>
      <c r="AO77" s="44" t="s">
        <v>3693</v>
      </c>
      <c r="AP77" s="44">
        <v>239323</v>
      </c>
      <c r="AQ77" s="44" t="s">
        <v>3694</v>
      </c>
      <c r="AR77" s="44"/>
      <c r="AS77" s="44"/>
      <c r="AT77" s="44"/>
      <c r="AU77" s="135" t="s">
        <v>227</v>
      </c>
      <c r="AV77" s="136" t="s">
        <v>227</v>
      </c>
    </row>
    <row r="78" spans="1:48" x14ac:dyDescent="0.25">
      <c r="A78" t="s">
        <v>3530</v>
      </c>
      <c r="B78" s="199">
        <v>43285</v>
      </c>
      <c r="C78" s="64" t="s">
        <v>3082</v>
      </c>
      <c r="D78" s="183" t="s">
        <v>246</v>
      </c>
      <c r="E78" s="64" t="s">
        <v>247</v>
      </c>
      <c r="F78" s="186" t="s">
        <v>3071</v>
      </c>
      <c r="G78" s="193" t="s">
        <v>3499</v>
      </c>
      <c r="H78" s="193" t="s">
        <v>250</v>
      </c>
      <c r="I78" s="193">
        <v>43285</v>
      </c>
      <c r="J78" s="193" t="s">
        <v>3695</v>
      </c>
      <c r="K78" s="205" t="s">
        <v>3198</v>
      </c>
      <c r="L78" s="64" t="s">
        <v>3608</v>
      </c>
      <c r="M78" s="186" t="s">
        <v>3696</v>
      </c>
      <c r="N78" s="186" t="s">
        <v>3697</v>
      </c>
      <c r="O78" s="187" t="s">
        <v>3698</v>
      </c>
      <c r="P78" s="188">
        <v>9999919697</v>
      </c>
      <c r="Q78" s="189" t="s">
        <v>3699</v>
      </c>
      <c r="R78" s="187" t="s">
        <v>3697</v>
      </c>
      <c r="S78" s="186" t="s">
        <v>1239</v>
      </c>
      <c r="T78" s="186" t="s">
        <v>3700</v>
      </c>
      <c r="U78" s="186" t="s">
        <v>1239</v>
      </c>
      <c r="V78" s="186" t="s">
        <v>1239</v>
      </c>
      <c r="W78" s="186" t="s">
        <v>3701</v>
      </c>
      <c r="X78" s="186">
        <v>9358483044</v>
      </c>
      <c r="Y78" s="135" t="s">
        <v>1143</v>
      </c>
      <c r="Z78" s="186" t="s">
        <v>3632</v>
      </c>
      <c r="AA78" s="186" t="s">
        <v>1190</v>
      </c>
      <c r="AB78" s="186" t="s">
        <v>3539</v>
      </c>
      <c r="AC78" s="186" t="s">
        <v>3539</v>
      </c>
      <c r="AD78" s="186" t="s">
        <v>3574</v>
      </c>
      <c r="AE78" s="186">
        <v>31</v>
      </c>
      <c r="AF78" s="186" t="s">
        <v>3575</v>
      </c>
      <c r="AG78" s="186">
        <v>12</v>
      </c>
      <c r="AH78" s="186">
        <v>19</v>
      </c>
      <c r="AI78" s="186">
        <v>12</v>
      </c>
      <c r="AJ78" s="186" t="s">
        <v>228</v>
      </c>
      <c r="AK78" s="135" t="s">
        <v>228</v>
      </c>
      <c r="AL78" s="186" t="s">
        <v>229</v>
      </c>
      <c r="AM78" s="186" t="s">
        <v>229</v>
      </c>
      <c r="AN78" s="44"/>
      <c r="AO78" s="44" t="s">
        <v>3198</v>
      </c>
      <c r="AP78" s="44">
        <v>243465</v>
      </c>
      <c r="AQ78" s="44" t="s">
        <v>3702</v>
      </c>
      <c r="AR78" s="44"/>
      <c r="AS78" s="44"/>
      <c r="AT78" s="44"/>
      <c r="AU78" s="135" t="s">
        <v>227</v>
      </c>
      <c r="AV78" s="136" t="s">
        <v>227</v>
      </c>
    </row>
    <row r="79" spans="1:48" x14ac:dyDescent="0.25">
      <c r="A79" t="s">
        <v>3530</v>
      </c>
      <c r="B79" s="199">
        <v>43285</v>
      </c>
      <c r="C79" s="64" t="s">
        <v>1202</v>
      </c>
      <c r="D79" s="183" t="s">
        <v>233</v>
      </c>
      <c r="E79" s="64" t="s">
        <v>3057</v>
      </c>
      <c r="F79" s="183"/>
      <c r="G79" s="183"/>
      <c r="H79" s="183"/>
      <c r="I79" s="183"/>
      <c r="J79" s="183"/>
      <c r="K79" s="206"/>
      <c r="L79" s="64" t="s">
        <v>3058</v>
      </c>
      <c r="M79" s="186" t="s">
        <v>3703</v>
      </c>
      <c r="N79" s="186" t="s">
        <v>3704</v>
      </c>
      <c r="O79" s="187" t="s">
        <v>3705</v>
      </c>
      <c r="P79" s="188">
        <v>9384477808</v>
      </c>
      <c r="Q79" s="189" t="s">
        <v>3706</v>
      </c>
      <c r="R79" s="187" t="s">
        <v>3707</v>
      </c>
      <c r="S79" s="186" t="s">
        <v>1239</v>
      </c>
      <c r="T79" s="186" t="s">
        <v>1239</v>
      </c>
      <c r="U79" s="186" t="s">
        <v>1239</v>
      </c>
      <c r="V79" s="186" t="s">
        <v>1239</v>
      </c>
      <c r="W79" s="186" t="s">
        <v>3708</v>
      </c>
      <c r="X79" s="186">
        <v>9090798657</v>
      </c>
      <c r="Y79" s="186" t="s">
        <v>402</v>
      </c>
      <c r="Z79" s="186" t="s">
        <v>366</v>
      </c>
      <c r="AA79" s="186" t="s">
        <v>3457</v>
      </c>
      <c r="AB79" s="186" t="s">
        <v>446</v>
      </c>
      <c r="AC79" s="186" t="s">
        <v>446</v>
      </c>
      <c r="AD79" s="186" t="s">
        <v>446</v>
      </c>
      <c r="AE79" s="186">
        <v>24</v>
      </c>
      <c r="AF79" s="186" t="s">
        <v>3575</v>
      </c>
      <c r="AG79" s="186">
        <v>12</v>
      </c>
      <c r="AH79" s="186">
        <v>24</v>
      </c>
      <c r="AI79" s="186">
        <v>0</v>
      </c>
      <c r="AJ79" s="186" t="s">
        <v>228</v>
      </c>
      <c r="AK79" s="135" t="s">
        <v>228</v>
      </c>
      <c r="AL79" s="136" t="s">
        <v>598</v>
      </c>
      <c r="AM79" s="186" t="s">
        <v>928</v>
      </c>
      <c r="AN79" s="44"/>
      <c r="AO79" s="44"/>
      <c r="AP79" s="44"/>
      <c r="AQ79" s="44"/>
      <c r="AR79" s="44"/>
      <c r="AS79" s="44"/>
      <c r="AT79" s="44"/>
      <c r="AU79" s="135" t="s">
        <v>227</v>
      </c>
      <c r="AV79" s="136" t="s">
        <v>227</v>
      </c>
    </row>
    <row r="80" spans="1:48" x14ac:dyDescent="0.25">
      <c r="A80" t="s">
        <v>3530</v>
      </c>
      <c r="B80" s="199">
        <v>43285</v>
      </c>
      <c r="C80" s="64" t="s">
        <v>3082</v>
      </c>
      <c r="D80" s="183" t="s">
        <v>246</v>
      </c>
      <c r="E80" s="64" t="s">
        <v>247</v>
      </c>
      <c r="F80" s="186" t="s">
        <v>3071</v>
      </c>
      <c r="G80" s="193" t="s">
        <v>3499</v>
      </c>
      <c r="H80" s="193" t="s">
        <v>250</v>
      </c>
      <c r="I80" s="193">
        <v>43285</v>
      </c>
      <c r="J80" s="193" t="s">
        <v>3695</v>
      </c>
      <c r="K80" s="205" t="s">
        <v>3198</v>
      </c>
      <c r="L80" s="64" t="s">
        <v>3608</v>
      </c>
      <c r="M80" s="186" t="s">
        <v>3709</v>
      </c>
      <c r="N80" s="186" t="s">
        <v>3710</v>
      </c>
      <c r="O80" s="187" t="s">
        <v>3711</v>
      </c>
      <c r="P80" s="188">
        <v>9076585472</v>
      </c>
      <c r="Q80" s="189" t="s">
        <v>3712</v>
      </c>
      <c r="R80" s="187" t="s">
        <v>3713</v>
      </c>
      <c r="S80" s="186" t="s">
        <v>1239</v>
      </c>
      <c r="T80" s="186" t="s">
        <v>1239</v>
      </c>
      <c r="U80" s="186" t="s">
        <v>1239</v>
      </c>
      <c r="V80" s="186" t="s">
        <v>1239</v>
      </c>
      <c r="W80" s="186" t="s">
        <v>3714</v>
      </c>
      <c r="X80" s="186">
        <v>9555361128</v>
      </c>
      <c r="Y80" s="135" t="s">
        <v>1001</v>
      </c>
      <c r="Z80" s="186" t="s">
        <v>224</v>
      </c>
      <c r="AA80" s="44" t="s">
        <v>3715</v>
      </c>
      <c r="AB80" s="186" t="s">
        <v>3555</v>
      </c>
      <c r="AC80" s="186" t="s">
        <v>446</v>
      </c>
      <c r="AD80" s="186" t="s">
        <v>446</v>
      </c>
      <c r="AE80" s="186" t="s">
        <v>3138</v>
      </c>
      <c r="AF80" s="186" t="s">
        <v>3574</v>
      </c>
      <c r="AG80" s="186">
        <v>6</v>
      </c>
      <c r="AH80" s="186">
        <v>6</v>
      </c>
      <c r="AI80" s="186">
        <v>0</v>
      </c>
      <c r="AJ80" s="186" t="s">
        <v>3716</v>
      </c>
      <c r="AK80" s="135" t="s">
        <v>228</v>
      </c>
      <c r="AL80" s="186" t="s">
        <v>281</v>
      </c>
      <c r="AM80" s="186" t="s">
        <v>282</v>
      </c>
      <c r="AN80" s="186"/>
      <c r="AO80" s="186"/>
      <c r="AP80" s="186"/>
      <c r="AQ80" s="186"/>
      <c r="AR80" s="186"/>
      <c r="AS80" s="186"/>
      <c r="AT80" s="186"/>
      <c r="AU80" s="135" t="s">
        <v>227</v>
      </c>
      <c r="AV80" s="136" t="s">
        <v>227</v>
      </c>
    </row>
    <row r="81" spans="1:48" x14ac:dyDescent="0.25">
      <c r="A81" t="s">
        <v>3530</v>
      </c>
      <c r="B81" s="207">
        <v>43285</v>
      </c>
      <c r="C81" s="164" t="s">
        <v>357</v>
      </c>
      <c r="D81" s="164" t="s">
        <v>233</v>
      </c>
      <c r="E81" s="164" t="s">
        <v>3070</v>
      </c>
      <c r="F81" s="183" t="s">
        <v>3158</v>
      </c>
      <c r="G81" s="164" t="s">
        <v>3159</v>
      </c>
      <c r="H81" s="164" t="s">
        <v>250</v>
      </c>
      <c r="K81" s="205"/>
      <c r="L81" s="164" t="s">
        <v>3717</v>
      </c>
      <c r="M81" s="164" t="s">
        <v>3718</v>
      </c>
      <c r="N81" s="164" t="s">
        <v>3719</v>
      </c>
      <c r="O81" s="164" t="s">
        <v>683</v>
      </c>
      <c r="P81" s="164">
        <v>9952223314</v>
      </c>
      <c r="Q81" s="208" t="s">
        <v>3720</v>
      </c>
      <c r="R81" s="164" t="s">
        <v>3721</v>
      </c>
      <c r="S81" s="164" t="s">
        <v>221</v>
      </c>
      <c r="T81" s="164" t="s">
        <v>221</v>
      </c>
      <c r="U81" s="164" t="s">
        <v>221</v>
      </c>
      <c r="V81" s="164" t="s">
        <v>221</v>
      </c>
      <c r="W81" s="164" t="s">
        <v>3722</v>
      </c>
      <c r="X81" s="164">
        <v>9304950111</v>
      </c>
      <c r="Y81" s="135" t="s">
        <v>1143</v>
      </c>
      <c r="Z81" s="164" t="s">
        <v>3078</v>
      </c>
      <c r="AA81" s="164" t="s">
        <v>3723</v>
      </c>
      <c r="AB81" s="164" t="s">
        <v>226</v>
      </c>
      <c r="AC81" s="164" t="s">
        <v>221</v>
      </c>
      <c r="AD81" s="164" t="s">
        <v>221</v>
      </c>
      <c r="AE81" s="164">
        <v>14</v>
      </c>
      <c r="AF81" s="164" t="s">
        <v>227</v>
      </c>
      <c r="AG81" s="164">
        <v>1</v>
      </c>
      <c r="AH81" s="164">
        <v>14</v>
      </c>
      <c r="AI81" s="164">
        <v>0</v>
      </c>
      <c r="AJ81" s="164" t="s">
        <v>432</v>
      </c>
      <c r="AK81" s="164" t="s">
        <v>432</v>
      </c>
      <c r="AL81" s="164" t="s">
        <v>434</v>
      </c>
      <c r="AM81" s="136" t="s">
        <v>3079</v>
      </c>
      <c r="AN81" s="164" t="s">
        <v>3724</v>
      </c>
      <c r="AT81" s="164" t="s">
        <v>3725</v>
      </c>
      <c r="AU81" s="135" t="s">
        <v>227</v>
      </c>
      <c r="AV81" s="136" t="s">
        <v>227</v>
      </c>
    </row>
    <row r="82" spans="1:48" x14ac:dyDescent="0.25">
      <c r="A82" t="s">
        <v>3530</v>
      </c>
      <c r="B82" s="207">
        <v>43285</v>
      </c>
      <c r="C82" s="164" t="s">
        <v>357</v>
      </c>
      <c r="D82" s="164" t="s">
        <v>337</v>
      </c>
      <c r="E82" s="164" t="s">
        <v>437</v>
      </c>
      <c r="F82" s="183" t="s">
        <v>3071</v>
      </c>
      <c r="K82" s="205"/>
      <c r="L82" s="164" t="s">
        <v>3726</v>
      </c>
      <c r="M82" s="164" t="s">
        <v>3727</v>
      </c>
      <c r="N82" s="164" t="s">
        <v>3728</v>
      </c>
      <c r="O82" s="164" t="s">
        <v>3729</v>
      </c>
      <c r="P82" s="164">
        <v>99911664140</v>
      </c>
      <c r="Q82" s="208" t="s">
        <v>3730</v>
      </c>
      <c r="R82" s="164" t="s">
        <v>3731</v>
      </c>
      <c r="S82" s="164" t="s">
        <v>221</v>
      </c>
      <c r="T82" s="164" t="s">
        <v>221</v>
      </c>
      <c r="U82" s="164" t="s">
        <v>221</v>
      </c>
      <c r="V82" s="164" t="s">
        <v>221</v>
      </c>
      <c r="W82" s="164" t="s">
        <v>3732</v>
      </c>
      <c r="X82" s="164">
        <v>9207536531</v>
      </c>
      <c r="Y82" s="135" t="s">
        <v>1143</v>
      </c>
      <c r="Z82" s="164" t="s">
        <v>3078</v>
      </c>
      <c r="AA82" s="164" t="s">
        <v>3733</v>
      </c>
      <c r="AB82" s="164" t="s">
        <v>226</v>
      </c>
      <c r="AC82" s="164" t="s">
        <v>221</v>
      </c>
      <c r="AD82" s="164" t="s">
        <v>221</v>
      </c>
      <c r="AE82" s="164">
        <v>20</v>
      </c>
      <c r="AF82" s="164" t="s">
        <v>227</v>
      </c>
      <c r="AG82" s="164">
        <v>1</v>
      </c>
      <c r="AH82" s="164">
        <v>20</v>
      </c>
      <c r="AI82" s="164">
        <v>0</v>
      </c>
      <c r="AJ82" s="164" t="s">
        <v>432</v>
      </c>
      <c r="AK82" s="164" t="s">
        <v>432</v>
      </c>
      <c r="AL82" s="164" t="s">
        <v>434</v>
      </c>
      <c r="AM82" s="136" t="s">
        <v>3079</v>
      </c>
      <c r="AN82" s="164" t="s">
        <v>3724</v>
      </c>
      <c r="AT82" s="164" t="s">
        <v>3734</v>
      </c>
      <c r="AU82" s="135" t="s">
        <v>227</v>
      </c>
      <c r="AV82" s="136" t="s">
        <v>227</v>
      </c>
    </row>
    <row r="83" spans="1:48" x14ac:dyDescent="0.25">
      <c r="A83" t="s">
        <v>3530</v>
      </c>
      <c r="B83" s="182">
        <v>43285</v>
      </c>
      <c r="C83" s="209" t="s">
        <v>1202</v>
      </c>
      <c r="D83" s="209" t="s">
        <v>233</v>
      </c>
      <c r="E83" s="209" t="s">
        <v>1203</v>
      </c>
      <c r="F83" s="183" t="s">
        <v>3071</v>
      </c>
      <c r="G83" s="209"/>
      <c r="H83" s="209"/>
      <c r="I83" s="209"/>
      <c r="J83" s="209"/>
      <c r="K83" s="209"/>
      <c r="L83" s="209" t="s">
        <v>3735</v>
      </c>
      <c r="M83" s="209" t="s">
        <v>3736</v>
      </c>
      <c r="N83" s="209" t="s">
        <v>3737</v>
      </c>
      <c r="O83" s="209" t="s">
        <v>2549</v>
      </c>
      <c r="P83" s="209">
        <v>9300578066</v>
      </c>
      <c r="Q83" s="210" t="s">
        <v>3738</v>
      </c>
      <c r="R83" s="209" t="s">
        <v>1228</v>
      </c>
      <c r="S83" s="209" t="s">
        <v>1228</v>
      </c>
      <c r="T83" s="209" t="s">
        <v>1228</v>
      </c>
      <c r="U83" s="209" t="s">
        <v>1228</v>
      </c>
      <c r="V83" s="209" t="s">
        <v>1228</v>
      </c>
      <c r="W83" s="209" t="s">
        <v>3739</v>
      </c>
      <c r="X83" s="209" t="s">
        <v>1239</v>
      </c>
      <c r="Y83" s="136" t="s">
        <v>1718</v>
      </c>
      <c r="Z83" s="209" t="s">
        <v>3078</v>
      </c>
      <c r="AA83" s="209" t="s">
        <v>3740</v>
      </c>
      <c r="AB83" s="209" t="s">
        <v>3741</v>
      </c>
      <c r="AC83" s="209" t="s">
        <v>3741</v>
      </c>
      <c r="AD83" s="209" t="s">
        <v>446</v>
      </c>
      <c r="AE83" s="209">
        <v>16</v>
      </c>
      <c r="AF83" s="209" t="s">
        <v>227</v>
      </c>
      <c r="AG83" s="209">
        <v>2</v>
      </c>
      <c r="AH83" s="209">
        <v>5</v>
      </c>
      <c r="AI83" s="209">
        <v>4</v>
      </c>
      <c r="AJ83" s="133" t="s">
        <v>394</v>
      </c>
      <c r="AK83" s="209" t="s">
        <v>3742</v>
      </c>
      <c r="AL83" s="209" t="s">
        <v>3743</v>
      </c>
      <c r="AM83" s="209" t="s">
        <v>3744</v>
      </c>
      <c r="AN83" s="209"/>
      <c r="AO83" s="209"/>
      <c r="AP83" s="209"/>
      <c r="AQ83" s="209"/>
      <c r="AR83" s="209"/>
      <c r="AS83" s="209"/>
      <c r="AT83" s="209"/>
      <c r="AU83" s="135" t="s">
        <v>227</v>
      </c>
      <c r="AV83" s="136" t="s">
        <v>227</v>
      </c>
    </row>
    <row r="84" spans="1:48" x14ac:dyDescent="0.25">
      <c r="A84" t="s">
        <v>3530</v>
      </c>
      <c r="B84" s="182">
        <v>43286</v>
      </c>
      <c r="C84" s="183" t="s">
        <v>3082</v>
      </c>
      <c r="D84" s="183" t="s">
        <v>246</v>
      </c>
      <c r="E84" s="183" t="s">
        <v>247</v>
      </c>
      <c r="F84" s="183" t="s">
        <v>3158</v>
      </c>
      <c r="G84" s="184" t="s">
        <v>3745</v>
      </c>
      <c r="H84" s="184" t="s">
        <v>250</v>
      </c>
      <c r="I84" s="184">
        <v>43286</v>
      </c>
      <c r="J84" s="184">
        <v>43286</v>
      </c>
      <c r="K84" s="183" t="s">
        <v>3746</v>
      </c>
      <c r="L84" s="64" t="s">
        <v>3747</v>
      </c>
      <c r="M84" s="186" t="s">
        <v>3748</v>
      </c>
      <c r="N84" s="186" t="s">
        <v>3749</v>
      </c>
      <c r="O84" s="187" t="s">
        <v>3750</v>
      </c>
      <c r="P84" s="188">
        <v>9275272633</v>
      </c>
      <c r="Q84" s="189" t="s">
        <v>3751</v>
      </c>
      <c r="R84" s="187" t="s">
        <v>3752</v>
      </c>
      <c r="S84" s="186" t="s">
        <v>1239</v>
      </c>
      <c r="T84" s="186" t="s">
        <v>3753</v>
      </c>
      <c r="U84" s="186" t="s">
        <v>1239</v>
      </c>
      <c r="V84" s="186" t="s">
        <v>1239</v>
      </c>
      <c r="W84" s="186" t="s">
        <v>3754</v>
      </c>
      <c r="X84" s="186">
        <v>9357917038</v>
      </c>
      <c r="Y84" s="135" t="s">
        <v>1143</v>
      </c>
      <c r="Z84" s="186" t="s">
        <v>241</v>
      </c>
      <c r="AA84" s="186" t="s">
        <v>1190</v>
      </c>
      <c r="AB84" s="186" t="s">
        <v>3555</v>
      </c>
      <c r="AC84" s="186" t="s">
        <v>3539</v>
      </c>
      <c r="AD84" s="186" t="s">
        <v>446</v>
      </c>
      <c r="AE84" s="186">
        <v>50</v>
      </c>
      <c r="AF84" s="186" t="s">
        <v>227</v>
      </c>
      <c r="AG84" s="186">
        <v>12</v>
      </c>
      <c r="AH84" s="186">
        <v>50</v>
      </c>
      <c r="AI84" s="186">
        <v>0</v>
      </c>
      <c r="AJ84" s="186" t="s">
        <v>228</v>
      </c>
      <c r="AK84" s="135" t="s">
        <v>228</v>
      </c>
      <c r="AL84" s="186" t="s">
        <v>229</v>
      </c>
      <c r="AM84" s="186" t="s">
        <v>229</v>
      </c>
      <c r="AN84" s="44" t="s">
        <v>3755</v>
      </c>
      <c r="AO84" s="44" t="s">
        <v>3756</v>
      </c>
      <c r="AP84" s="44">
        <v>232705</v>
      </c>
      <c r="AQ84" s="44" t="s">
        <v>3684</v>
      </c>
      <c r="AR84" s="44"/>
      <c r="AS84" s="44"/>
      <c r="AT84" s="44"/>
      <c r="AU84" s="135" t="s">
        <v>227</v>
      </c>
      <c r="AV84" s="136" t="s">
        <v>227</v>
      </c>
    </row>
    <row r="85" spans="1:48" x14ac:dyDescent="0.25">
      <c r="A85" t="s">
        <v>3530</v>
      </c>
      <c r="B85" s="182">
        <v>43286</v>
      </c>
      <c r="C85" s="183" t="s">
        <v>3082</v>
      </c>
      <c r="D85" s="183" t="s">
        <v>246</v>
      </c>
      <c r="E85" s="183" t="s">
        <v>247</v>
      </c>
      <c r="F85" s="183" t="s">
        <v>3071</v>
      </c>
      <c r="G85" s="184" t="s">
        <v>3499</v>
      </c>
      <c r="H85" s="184" t="s">
        <v>250</v>
      </c>
      <c r="I85" s="184">
        <v>43286</v>
      </c>
      <c r="J85" s="184"/>
      <c r="K85" s="183" t="s">
        <v>3198</v>
      </c>
      <c r="L85" s="64" t="s">
        <v>3608</v>
      </c>
      <c r="M85" s="186" t="s">
        <v>3757</v>
      </c>
      <c r="N85" s="186" t="s">
        <v>3758</v>
      </c>
      <c r="O85" s="187"/>
      <c r="P85" s="188">
        <v>9284532800</v>
      </c>
      <c r="Q85" s="189" t="s">
        <v>3759</v>
      </c>
      <c r="R85" s="187" t="s">
        <v>3760</v>
      </c>
      <c r="S85" s="186" t="s">
        <v>1239</v>
      </c>
      <c r="T85" s="186" t="s">
        <v>3761</v>
      </c>
      <c r="U85" s="186" t="s">
        <v>1239</v>
      </c>
      <c r="V85" s="186" t="s">
        <v>1239</v>
      </c>
      <c r="W85" s="186" t="s">
        <v>3762</v>
      </c>
      <c r="X85" s="186">
        <v>9489707278</v>
      </c>
      <c r="Y85" s="135" t="s">
        <v>1001</v>
      </c>
      <c r="Z85" s="186" t="s">
        <v>3632</v>
      </c>
      <c r="AA85" s="186" t="s">
        <v>1190</v>
      </c>
      <c r="AB85" s="186" t="s">
        <v>3556</v>
      </c>
      <c r="AC85" s="186" t="s">
        <v>3556</v>
      </c>
      <c r="AD85" s="186" t="s">
        <v>446</v>
      </c>
      <c r="AE85" s="186">
        <v>11</v>
      </c>
      <c r="AF85" s="186" t="s">
        <v>227</v>
      </c>
      <c r="AG85" s="186">
        <v>0</v>
      </c>
      <c r="AH85" s="186">
        <v>11</v>
      </c>
      <c r="AI85" s="186">
        <v>0</v>
      </c>
      <c r="AJ85" s="186" t="s">
        <v>2867</v>
      </c>
      <c r="AK85" s="135" t="s">
        <v>228</v>
      </c>
      <c r="AL85" s="136" t="s">
        <v>598</v>
      </c>
      <c r="AM85" s="186" t="s">
        <v>928</v>
      </c>
      <c r="AN85" s="44"/>
      <c r="AO85" s="44"/>
      <c r="AP85" s="44"/>
      <c r="AQ85" s="44"/>
      <c r="AR85" s="44"/>
      <c r="AS85" s="44"/>
      <c r="AT85" s="44"/>
      <c r="AU85" s="135" t="s">
        <v>227</v>
      </c>
      <c r="AV85" s="136" t="s">
        <v>227</v>
      </c>
    </row>
    <row r="86" spans="1:48" x14ac:dyDescent="0.25">
      <c r="A86" t="s">
        <v>3530</v>
      </c>
      <c r="B86" s="182">
        <v>43286</v>
      </c>
      <c r="C86" s="183" t="s">
        <v>3082</v>
      </c>
      <c r="D86" s="183" t="s">
        <v>246</v>
      </c>
      <c r="E86" s="183" t="s">
        <v>247</v>
      </c>
      <c r="F86" s="183" t="s">
        <v>3071</v>
      </c>
      <c r="G86" s="184" t="s">
        <v>3499</v>
      </c>
      <c r="H86" s="184" t="s">
        <v>250</v>
      </c>
      <c r="I86" s="184">
        <v>43286</v>
      </c>
      <c r="J86" s="184"/>
      <c r="K86" s="183" t="s">
        <v>3198</v>
      </c>
      <c r="L86" s="64" t="s">
        <v>3608</v>
      </c>
      <c r="M86" s="186" t="s">
        <v>3763</v>
      </c>
      <c r="N86" s="186" t="s">
        <v>3580</v>
      </c>
      <c r="O86" s="187" t="s">
        <v>3764</v>
      </c>
      <c r="P86" s="188">
        <v>9169521102</v>
      </c>
      <c r="Q86" s="189" t="s">
        <v>3765</v>
      </c>
      <c r="R86" s="187" t="s">
        <v>3766</v>
      </c>
      <c r="S86" s="186" t="s">
        <v>1239</v>
      </c>
      <c r="T86" s="186" t="s">
        <v>3767</v>
      </c>
      <c r="U86" s="186" t="s">
        <v>3766</v>
      </c>
      <c r="V86" s="186" t="s">
        <v>1239</v>
      </c>
      <c r="W86" s="186" t="s">
        <v>3768</v>
      </c>
      <c r="X86" s="186">
        <v>91635877805</v>
      </c>
      <c r="Y86" s="135" t="s">
        <v>1001</v>
      </c>
      <c r="Z86" s="186" t="s">
        <v>3632</v>
      </c>
      <c r="AA86" s="186" t="s">
        <v>1190</v>
      </c>
      <c r="AB86" s="186" t="s">
        <v>3556</v>
      </c>
      <c r="AC86" s="186" t="s">
        <v>3556</v>
      </c>
      <c r="AD86" s="186" t="s">
        <v>446</v>
      </c>
      <c r="AE86" s="186">
        <v>10</v>
      </c>
      <c r="AF86" s="186" t="s">
        <v>3575</v>
      </c>
      <c r="AG86" s="186">
        <v>8</v>
      </c>
      <c r="AH86" s="186">
        <v>3</v>
      </c>
      <c r="AI86" s="186">
        <v>1</v>
      </c>
      <c r="AJ86" s="186" t="s">
        <v>228</v>
      </c>
      <c r="AK86" s="135" t="s">
        <v>228</v>
      </c>
      <c r="AL86" s="186" t="s">
        <v>229</v>
      </c>
      <c r="AM86" s="186" t="s">
        <v>229</v>
      </c>
      <c r="AN86" s="44"/>
      <c r="AO86" s="44" t="s">
        <v>3769</v>
      </c>
      <c r="AP86" s="44">
        <v>248243</v>
      </c>
      <c r="AQ86" s="44" t="s">
        <v>3564</v>
      </c>
      <c r="AR86" s="44"/>
      <c r="AS86" s="44"/>
      <c r="AT86" s="44"/>
      <c r="AU86" s="135" t="s">
        <v>227</v>
      </c>
      <c r="AV86" s="136" t="s">
        <v>227</v>
      </c>
    </row>
    <row r="87" spans="1:48" x14ac:dyDescent="0.25">
      <c r="A87" t="s">
        <v>3530</v>
      </c>
      <c r="B87" s="207">
        <v>43286</v>
      </c>
      <c r="C87" s="164" t="s">
        <v>357</v>
      </c>
      <c r="D87" s="164" t="s">
        <v>233</v>
      </c>
      <c r="E87" s="164" t="s">
        <v>3070</v>
      </c>
      <c r="F87" s="164" t="s">
        <v>3224</v>
      </c>
      <c r="G87" s="184" t="s">
        <v>3225</v>
      </c>
      <c r="H87" s="184" t="s">
        <v>250</v>
      </c>
      <c r="L87" s="211" t="s">
        <v>3770</v>
      </c>
      <c r="M87" s="164" t="s">
        <v>3771</v>
      </c>
      <c r="N87" s="164" t="s">
        <v>3772</v>
      </c>
      <c r="O87" s="164" t="s">
        <v>3773</v>
      </c>
      <c r="P87" s="164">
        <v>9303560290</v>
      </c>
      <c r="Q87" s="208" t="s">
        <v>3774</v>
      </c>
      <c r="R87" s="164" t="s">
        <v>221</v>
      </c>
      <c r="S87" s="164" t="s">
        <v>221</v>
      </c>
      <c r="T87" s="164" t="s">
        <v>221</v>
      </c>
      <c r="U87" s="164" t="s">
        <v>221</v>
      </c>
      <c r="V87" s="164" t="s">
        <v>221</v>
      </c>
      <c r="W87" s="164" t="s">
        <v>3775</v>
      </c>
      <c r="X87" s="164">
        <v>9434913348</v>
      </c>
      <c r="Y87" s="135" t="s">
        <v>1143</v>
      </c>
      <c r="Z87" s="164" t="s">
        <v>333</v>
      </c>
      <c r="AA87" s="164" t="s">
        <v>424</v>
      </c>
      <c r="AB87" s="164" t="s">
        <v>226</v>
      </c>
      <c r="AC87" s="164" t="s">
        <v>221</v>
      </c>
      <c r="AD87" s="164" t="s">
        <v>221</v>
      </c>
      <c r="AE87" s="164">
        <v>26</v>
      </c>
      <c r="AF87" s="164" t="s">
        <v>227</v>
      </c>
      <c r="AG87" s="164">
        <v>1</v>
      </c>
      <c r="AH87" s="164">
        <v>26</v>
      </c>
      <c r="AI87" s="164">
        <v>0</v>
      </c>
      <c r="AJ87" s="164" t="s">
        <v>432</v>
      </c>
      <c r="AK87" s="164" t="s">
        <v>432</v>
      </c>
      <c r="AL87" s="164" t="s">
        <v>434</v>
      </c>
      <c r="AM87" s="136" t="s">
        <v>3079</v>
      </c>
      <c r="AN87" s="164" t="s">
        <v>3724</v>
      </c>
      <c r="AT87" s="164" t="s">
        <v>3599</v>
      </c>
      <c r="AU87" s="135" t="s">
        <v>227</v>
      </c>
      <c r="AV87" s="136" t="s">
        <v>227</v>
      </c>
    </row>
    <row r="88" spans="1:48" x14ac:dyDescent="0.25">
      <c r="A88" t="s">
        <v>3530</v>
      </c>
      <c r="B88" s="182">
        <v>43287</v>
      </c>
      <c r="C88" s="85" t="s">
        <v>357</v>
      </c>
      <c r="D88" s="85" t="s">
        <v>337</v>
      </c>
      <c r="E88" s="85" t="s">
        <v>437</v>
      </c>
      <c r="F88" s="183" t="s">
        <v>3776</v>
      </c>
      <c r="G88" s="184" t="s">
        <v>3072</v>
      </c>
      <c r="H88" s="184" t="s">
        <v>250</v>
      </c>
      <c r="I88" s="184"/>
      <c r="J88" s="184"/>
      <c r="K88" s="183"/>
      <c r="L88" s="64" t="s">
        <v>3777</v>
      </c>
      <c r="M88" s="186" t="s">
        <v>3778</v>
      </c>
      <c r="N88" s="186" t="s">
        <v>3779</v>
      </c>
      <c r="O88" s="187" t="s">
        <v>3780</v>
      </c>
      <c r="P88" s="188">
        <v>9094505240</v>
      </c>
      <c r="Q88" s="189" t="s">
        <v>3781</v>
      </c>
      <c r="R88" s="187" t="s">
        <v>3782</v>
      </c>
      <c r="S88" s="186" t="s">
        <v>3783</v>
      </c>
      <c r="T88" s="186" t="s">
        <v>2718</v>
      </c>
      <c r="U88" s="186" t="s">
        <v>2718</v>
      </c>
      <c r="V88" s="186" t="s">
        <v>3784</v>
      </c>
      <c r="W88" s="186" t="s">
        <v>3785</v>
      </c>
      <c r="X88" s="186">
        <v>9508041689</v>
      </c>
      <c r="Y88" s="135" t="s">
        <v>1001</v>
      </c>
      <c r="Z88" s="186" t="s">
        <v>366</v>
      </c>
      <c r="AA88" s="186" t="s">
        <v>1190</v>
      </c>
      <c r="AB88" s="186" t="s">
        <v>446</v>
      </c>
      <c r="AC88" s="186" t="s">
        <v>3556</v>
      </c>
      <c r="AD88" s="186" t="s">
        <v>446</v>
      </c>
      <c r="AE88" s="186">
        <v>10</v>
      </c>
      <c r="AF88" s="186" t="s">
        <v>227</v>
      </c>
      <c r="AG88" s="186">
        <v>10</v>
      </c>
      <c r="AH88" s="186">
        <v>6</v>
      </c>
      <c r="AI88" s="186">
        <v>4</v>
      </c>
      <c r="AJ88" s="186" t="s">
        <v>228</v>
      </c>
      <c r="AK88" s="135" t="s">
        <v>228</v>
      </c>
      <c r="AL88" s="186" t="s">
        <v>229</v>
      </c>
      <c r="AM88" s="186" t="s">
        <v>229</v>
      </c>
      <c r="AN88" s="44"/>
      <c r="AO88" s="44" t="s">
        <v>3786</v>
      </c>
      <c r="AP88" s="44">
        <v>249612</v>
      </c>
      <c r="AQ88" s="44" t="s">
        <v>3564</v>
      </c>
      <c r="AR88" s="44"/>
      <c r="AS88" s="44"/>
      <c r="AT88" s="44"/>
      <c r="AU88" s="135" t="s">
        <v>227</v>
      </c>
      <c r="AV88" s="136" t="s">
        <v>227</v>
      </c>
    </row>
    <row r="89" spans="1:48" x14ac:dyDescent="0.25">
      <c r="A89" t="s">
        <v>3530</v>
      </c>
      <c r="B89" s="182">
        <v>43287</v>
      </c>
      <c r="C89" s="85" t="s">
        <v>357</v>
      </c>
      <c r="D89" s="85" t="s">
        <v>337</v>
      </c>
      <c r="E89" s="85" t="s">
        <v>437</v>
      </c>
      <c r="F89" s="183" t="s">
        <v>3071</v>
      </c>
      <c r="G89" s="184" t="s">
        <v>3499</v>
      </c>
      <c r="H89" s="184" t="s">
        <v>250</v>
      </c>
      <c r="I89" s="184"/>
      <c r="J89" s="184"/>
      <c r="K89" s="183"/>
      <c r="L89" s="64" t="s">
        <v>3548</v>
      </c>
      <c r="M89" s="186" t="s">
        <v>3787</v>
      </c>
      <c r="N89" s="186" t="s">
        <v>3788</v>
      </c>
      <c r="O89" s="187" t="s">
        <v>3789</v>
      </c>
      <c r="P89" s="188">
        <v>9156868321</v>
      </c>
      <c r="Q89" s="189" t="s">
        <v>3790</v>
      </c>
      <c r="R89" s="187" t="s">
        <v>3791</v>
      </c>
      <c r="S89" s="186" t="s">
        <v>3792</v>
      </c>
      <c r="T89" s="186" t="s">
        <v>3792</v>
      </c>
      <c r="U89" s="186" t="s">
        <v>1239</v>
      </c>
      <c r="V89" s="186" t="s">
        <v>1239</v>
      </c>
      <c r="W89" s="186" t="s">
        <v>3793</v>
      </c>
      <c r="X89" s="186">
        <v>9076585321</v>
      </c>
      <c r="Y89" s="186" t="s">
        <v>402</v>
      </c>
      <c r="Z89" s="186" t="s">
        <v>241</v>
      </c>
      <c r="AA89" s="186" t="s">
        <v>1190</v>
      </c>
      <c r="AB89" s="186" t="s">
        <v>3539</v>
      </c>
      <c r="AC89" s="186" t="s">
        <v>3539</v>
      </c>
      <c r="AD89" s="186" t="s">
        <v>446</v>
      </c>
      <c r="AE89" s="186">
        <v>29</v>
      </c>
      <c r="AF89" s="186" t="s">
        <v>227</v>
      </c>
      <c r="AG89" s="186">
        <v>10</v>
      </c>
      <c r="AH89" s="186">
        <v>29</v>
      </c>
      <c r="AI89" s="186">
        <v>0</v>
      </c>
      <c r="AJ89" s="186" t="s">
        <v>228</v>
      </c>
      <c r="AK89" s="135" t="s">
        <v>228</v>
      </c>
      <c r="AL89" s="186" t="s">
        <v>229</v>
      </c>
      <c r="AM89" s="186" t="s">
        <v>229</v>
      </c>
      <c r="AN89" s="44"/>
      <c r="AO89" s="44" t="s">
        <v>3794</v>
      </c>
      <c r="AP89" s="44">
        <v>220475</v>
      </c>
      <c r="AQ89" s="44" t="s">
        <v>3795</v>
      </c>
      <c r="AR89" s="44"/>
      <c r="AS89" s="44"/>
      <c r="AT89" s="44"/>
      <c r="AU89" s="135" t="s">
        <v>227</v>
      </c>
      <c r="AV89" s="136" t="s">
        <v>227</v>
      </c>
    </row>
    <row r="90" spans="1:48" x14ac:dyDescent="0.25">
      <c r="A90" t="s">
        <v>3530</v>
      </c>
      <c r="B90" s="207">
        <v>43287</v>
      </c>
      <c r="C90" s="164" t="s">
        <v>357</v>
      </c>
      <c r="D90" s="164" t="s">
        <v>337</v>
      </c>
      <c r="E90" s="164" t="s">
        <v>437</v>
      </c>
      <c r="F90" s="183" t="s">
        <v>3071</v>
      </c>
      <c r="L90" s="164" t="s">
        <v>3796</v>
      </c>
      <c r="M90" s="164" t="s">
        <v>3797</v>
      </c>
      <c r="N90" s="164" t="s">
        <v>3798</v>
      </c>
      <c r="O90" s="164" t="s">
        <v>3799</v>
      </c>
      <c r="P90" s="164">
        <v>9428087114</v>
      </c>
      <c r="Q90" s="208" t="s">
        <v>3800</v>
      </c>
      <c r="R90" s="164" t="s">
        <v>3798</v>
      </c>
      <c r="S90" s="164" t="s">
        <v>221</v>
      </c>
      <c r="T90" s="164" t="s">
        <v>221</v>
      </c>
      <c r="U90" s="164" t="s">
        <v>221</v>
      </c>
      <c r="V90" s="164" t="s">
        <v>221</v>
      </c>
      <c r="W90" s="164" t="s">
        <v>3801</v>
      </c>
      <c r="X90" s="164">
        <v>9327746421</v>
      </c>
      <c r="Y90" s="135" t="s">
        <v>1001</v>
      </c>
      <c r="Z90" s="164" t="s">
        <v>802</v>
      </c>
      <c r="AA90" s="164" t="s">
        <v>3802</v>
      </c>
      <c r="AB90" s="164" t="s">
        <v>3803</v>
      </c>
      <c r="AC90" s="164" t="s">
        <v>221</v>
      </c>
      <c r="AD90" s="164" t="s">
        <v>221</v>
      </c>
      <c r="AE90" s="164">
        <v>18</v>
      </c>
      <c r="AF90" s="164" t="s">
        <v>227</v>
      </c>
      <c r="AG90" s="164">
        <v>2</v>
      </c>
      <c r="AH90" s="164">
        <v>1</v>
      </c>
      <c r="AI90" s="164">
        <v>8</v>
      </c>
      <c r="AJ90" s="164" t="s">
        <v>432</v>
      </c>
      <c r="AK90" s="164" t="s">
        <v>432</v>
      </c>
      <c r="AL90" s="164" t="s">
        <v>434</v>
      </c>
      <c r="AM90" s="136" t="s">
        <v>3079</v>
      </c>
      <c r="AN90" s="164" t="s">
        <v>3724</v>
      </c>
      <c r="AT90" s="164" t="s">
        <v>3599</v>
      </c>
      <c r="AU90" s="135" t="s">
        <v>227</v>
      </c>
      <c r="AV90" s="136" t="s">
        <v>227</v>
      </c>
    </row>
    <row r="91" spans="1:48" x14ac:dyDescent="0.25">
      <c r="A91" t="s">
        <v>3530</v>
      </c>
      <c r="B91" s="212">
        <v>43287</v>
      </c>
      <c r="C91" s="186" t="s">
        <v>3082</v>
      </c>
      <c r="D91" s="186" t="s">
        <v>246</v>
      </c>
      <c r="E91" s="186" t="s">
        <v>247</v>
      </c>
      <c r="F91" s="186" t="s">
        <v>3071</v>
      </c>
      <c r="G91" s="193" t="s">
        <v>3499</v>
      </c>
      <c r="H91" s="193" t="s">
        <v>250</v>
      </c>
      <c r="I91" s="193">
        <v>43287</v>
      </c>
      <c r="J91" s="193" t="s">
        <v>3197</v>
      </c>
      <c r="K91" s="36" t="s">
        <v>3198</v>
      </c>
      <c r="L91" s="196" t="s">
        <v>3608</v>
      </c>
      <c r="M91" s="213" t="s">
        <v>3804</v>
      </c>
      <c r="N91" s="213" t="s">
        <v>3805</v>
      </c>
      <c r="O91" s="213" t="s">
        <v>3403</v>
      </c>
      <c r="P91" s="213">
        <v>9350185822</v>
      </c>
      <c r="Q91" s="195" t="s">
        <v>3806</v>
      </c>
      <c r="R91" s="213" t="s">
        <v>221</v>
      </c>
      <c r="S91" s="186"/>
      <c r="T91" s="186"/>
      <c r="U91" s="186"/>
      <c r="V91" s="186"/>
      <c r="W91" s="213" t="s">
        <v>3807</v>
      </c>
      <c r="X91" s="213">
        <v>9494122713</v>
      </c>
      <c r="Y91" s="135" t="s">
        <v>1143</v>
      </c>
      <c r="Z91" s="186" t="s">
        <v>224</v>
      </c>
      <c r="AA91" s="36" t="s">
        <v>3808</v>
      </c>
      <c r="AB91" s="186" t="s">
        <v>3539</v>
      </c>
      <c r="AC91" s="186" t="s">
        <v>3539</v>
      </c>
      <c r="AD91" s="186" t="s">
        <v>3539</v>
      </c>
      <c r="AE91" s="36">
        <v>79</v>
      </c>
      <c r="AF91" s="36" t="s">
        <v>446</v>
      </c>
      <c r="AG91" s="36">
        <v>0</v>
      </c>
      <c r="AH91" s="36">
        <v>32</v>
      </c>
      <c r="AI91" s="36">
        <v>12</v>
      </c>
      <c r="AJ91" s="186" t="s">
        <v>432</v>
      </c>
      <c r="AK91" s="186" t="s">
        <v>432</v>
      </c>
      <c r="AL91" s="186" t="s">
        <v>434</v>
      </c>
      <c r="AM91" s="136" t="s">
        <v>3079</v>
      </c>
      <c r="AN91" s="36" t="s">
        <v>3598</v>
      </c>
      <c r="AO91" s="36"/>
      <c r="AP91" s="36"/>
      <c r="AQ91" s="36"/>
      <c r="AR91" s="36"/>
      <c r="AS91" s="36"/>
      <c r="AT91" s="36" t="s">
        <v>3809</v>
      </c>
      <c r="AU91" s="135" t="s">
        <v>227</v>
      </c>
      <c r="AV91" s="136" t="s">
        <v>227</v>
      </c>
    </row>
    <row r="92" spans="1:48" x14ac:dyDescent="0.25">
      <c r="A92" t="s">
        <v>3530</v>
      </c>
      <c r="B92" s="212">
        <v>43288</v>
      </c>
      <c r="C92" s="191" t="s">
        <v>357</v>
      </c>
      <c r="D92" s="191" t="s">
        <v>337</v>
      </c>
      <c r="E92" s="191" t="s">
        <v>437</v>
      </c>
      <c r="F92" s="191" t="s">
        <v>3071</v>
      </c>
      <c r="G92" s="191"/>
      <c r="H92" s="191"/>
      <c r="I92" s="191"/>
      <c r="J92" s="191"/>
      <c r="K92" s="191"/>
      <c r="L92" s="191" t="s">
        <v>3726</v>
      </c>
      <c r="M92" s="186" t="s">
        <v>3810</v>
      </c>
      <c r="N92" s="186" t="s">
        <v>3811</v>
      </c>
      <c r="O92" s="187" t="s">
        <v>3812</v>
      </c>
      <c r="P92" s="188">
        <v>9999862765</v>
      </c>
      <c r="Q92" s="189" t="s">
        <v>3813</v>
      </c>
      <c r="R92" s="187" t="s">
        <v>3814</v>
      </c>
      <c r="S92" s="186" t="s">
        <v>1239</v>
      </c>
      <c r="T92" s="186" t="s">
        <v>1239</v>
      </c>
      <c r="U92" s="186" t="s">
        <v>3815</v>
      </c>
      <c r="V92" s="186" t="s">
        <v>1239</v>
      </c>
      <c r="W92" s="186" t="s">
        <v>3816</v>
      </c>
      <c r="X92" s="186">
        <v>9079687465</v>
      </c>
      <c r="Y92" s="135" t="s">
        <v>1001</v>
      </c>
      <c r="Z92" s="186" t="s">
        <v>241</v>
      </c>
      <c r="AA92" s="186" t="s">
        <v>1190</v>
      </c>
      <c r="AB92" s="186" t="s">
        <v>3556</v>
      </c>
      <c r="AC92" s="186" t="s">
        <v>3574</v>
      </c>
      <c r="AD92" s="186" t="s">
        <v>3574</v>
      </c>
      <c r="AE92" s="186">
        <v>6</v>
      </c>
      <c r="AF92" s="186" t="s">
        <v>227</v>
      </c>
      <c r="AG92" s="186">
        <v>6</v>
      </c>
      <c r="AH92" s="186">
        <v>6</v>
      </c>
      <c r="AI92" s="186">
        <v>6</v>
      </c>
      <c r="AJ92" s="186" t="s">
        <v>228</v>
      </c>
      <c r="AK92" s="135" t="s">
        <v>228</v>
      </c>
      <c r="AL92" s="186" t="s">
        <v>281</v>
      </c>
      <c r="AM92" s="186" t="s">
        <v>282</v>
      </c>
      <c r="AN92" s="44"/>
      <c r="AO92" s="44"/>
      <c r="AP92" s="44"/>
      <c r="AQ92" s="44"/>
      <c r="AR92" s="44"/>
      <c r="AS92" s="44"/>
      <c r="AT92" s="44"/>
      <c r="AU92" s="135" t="s">
        <v>227</v>
      </c>
      <c r="AV92" s="136" t="s">
        <v>227</v>
      </c>
    </row>
    <row r="93" spans="1:48" x14ac:dyDescent="0.25">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c r="AI93" s="137"/>
      <c r="AJ93" s="137"/>
      <c r="AK93" s="137"/>
      <c r="AL93" s="137"/>
      <c r="AM93" s="137"/>
      <c r="AN93" s="137"/>
      <c r="AO93" s="137"/>
      <c r="AP93" s="137"/>
      <c r="AQ93" s="137"/>
      <c r="AR93" s="137"/>
      <c r="AS93" s="137"/>
      <c r="AT93" s="137"/>
      <c r="AU93" s="137"/>
      <c r="AV93" s="137"/>
    </row>
  </sheetData>
  <dataValidations count="21">
    <dataValidation type="list" allowBlank="1" showInputMessage="1" showErrorMessage="1" sqref="AJ68:AJ69 AJ71 AJ75 Y2:AA2 AJ58 AJ2 AJ60 AC2 AL7:AM7 AJ7:AJ9 Z11:Z13 AL9:AM9 AA8:AD9 AL11:AM11 Y11 AA11:AB11 AB12:AC12 AJ11:AJ13 AJ16:AJ23 Z16:Z23 AJ36 AJ41 Z7:Z9 AK8 Y8:Y9 AD19 AC21:AD23 AA16:AD16 AA19:AB23 AL13:AM13 AM18:AM20 AM16 AL16:AL20 AL22:AL23 AM22 AA13:AB13 Y21 Y17:Y18 AJ38:AJ39 AJ83">
      <formula1>#REF!</formula1>
    </dataValidation>
    <dataValidation type="list" allowBlank="1" showInputMessage="1" showErrorMessage="1" sqref="F26:F31 F3:F8 F10:F11 F13:F24 F91">
      <formula1>Account</formula1>
    </dataValidation>
    <dataValidation type="list" allowBlank="1" showInputMessage="1" showErrorMessage="1" sqref="C76:C80 C3:C4 C7 C10 C32:C59 C16 C64:C73 C12 C22:C25 C29 C14 C19:C20 C83:C91">
      <formula1>STEP</formula1>
    </dataValidation>
    <dataValidation type="list" allowBlank="1" showInputMessage="1" showErrorMessage="1" sqref="AM3:AM6 AK3:AK6 AK83 AK10 AM10 AM14:AM15 AM24 AK33 AM33:AM36 AK36 AK38:AK39 E34:E59 AM43:AM57 AK58 AM60 AL61:AL62 AM63:AM82 AK14:AK15 E20 AK24 E32 AM41 AK41 AK43:AK49 AK51:AK54 AK60 AK65:AK66 AK68:AK69 AK71 E64:E73 E76:E80 AK87 E83:E91 AK90:AK91 AM84:AM92">
      <formula1>INDIRECT(D3)</formula1>
    </dataValidation>
    <dataValidation type="list" allowBlank="1" showInputMessage="1" showErrorMessage="1" sqref="AL86 AL3:AL6 AM37 AL10 AL24 AL33:AL55 AL58:AM58 AL65:AL66 AL68:AL69 AL71:AL72 AL76:AL78 AL80 AL14:AL15 AL84 AL88:AL92">
      <formula1>General_Sources</formula1>
    </dataValidation>
    <dataValidation type="list" allowBlank="1" showInputMessage="1" showErrorMessage="1" sqref="AJ76:AJ80 AJ3:AJ6 AJ72:AJ74 AJ10 AJ24 AJ33:AJ35 AJ37 AJ40 AJ42:AJ57 AJ64:AJ67 AJ70 AJ14:AJ15 AJ84:AJ92">
      <formula1>Medium_of_Application</formula1>
    </dataValidation>
    <dataValidation type="list" allowBlank="1" showInputMessage="1" showErrorMessage="1" sqref="Z76:Z80 Z3 Z34:Z59 AI60:AI63 Z64:Z74 Z83:Z92">
      <formula1>Highest_Educ</formula1>
    </dataValidation>
    <dataValidation type="list" allowBlank="1" showInputMessage="1" showErrorMessage="1" sqref="AB88:AD89 AB3:AD6 AB58:AD59 AB64:AD64 AB67:AD74 AB76:AD79 AB80 AB84:AD86 AB92:AD92">
      <formula1>$JT$1:$JT$4</formula1>
    </dataValidation>
    <dataValidation type="list" allowBlank="1" showInputMessage="1" showErrorMessage="1" sqref="D64:D81 D34:D59 M60:N63 D4 D22:D23 D29 D32 D16 D20 D83:D91">
      <formula1>FinalStatus</formula1>
    </dataValidation>
    <dataValidation type="list" allowBlank="1" showInputMessage="1" showErrorMessage="1" sqref="Y83 Y4 Y7 Y79 Y12:Y13 Y20 Y25 Y31:Y33 Y50:Y51 Y55 Y58:Y59 AH60:AH63 Y64 Y69:Y70 Y72 Y76:Y77 Y15 Y89">
      <formula1>Applicant_Segment</formula1>
    </dataValidation>
    <dataValidation type="list" allowBlank="1" showInputMessage="1" showErrorMessage="1" sqref="AB83 AB34:AB41 AB43:AB57 AB65:AB66 AC52:AC54 AB87">
      <formula1>CS_Vertical__Y_N</formula1>
    </dataValidation>
    <dataValidation type="list" allowBlank="1" showInputMessage="1" showErrorMessage="1" sqref="Y56:Y57 Y34:Y42 Y44:Y48 Y52 Y66">
      <formula1>ApplicantSegment</formula1>
    </dataValidation>
    <dataValidation type="list" allowBlank="1" showInputMessage="1" showErrorMessage="1" sqref="AD83 AD34:AD41 AD44 AD46:AD47 AD50 AD55:AD57 AD65:AD66 AD87">
      <formula1>TECHVERTICAL</formula1>
    </dataValidation>
    <dataValidation type="list" allowBlank="1" showInputMessage="1" showErrorMessage="1" sqref="AC83 AC34:AC41 AC44 AC46:AC47 AC50 AC55:AC57 AC65:AC66 AC87">
      <formula1>SALESVERTICAL</formula1>
    </dataValidation>
    <dataValidation type="list" allowBlank="1" showInputMessage="1" showErrorMessage="1" sqref="AJ59 AN38 AM42 AL56:AL57 AJ61:AJ63">
      <formula1>INDIRECT(#REF!)</formula1>
    </dataValidation>
    <dataValidation type="list" allowBlank="1" showInputMessage="1" showErrorMessage="1" sqref="AM38:AM40">
      <formula1>INDIRECT(AL40)</formula1>
    </dataValidation>
    <dataValidation type="list" allowBlank="1" showInputMessage="1" showErrorMessage="1" sqref="AC48:AC49 AC43 AC45 AC51">
      <formula1>Sales_Vertical__Y_N</formula1>
    </dataValidation>
    <dataValidation type="list" allowBlank="1" showInputMessage="1" showErrorMessage="1" sqref="AD48:AD49 AD43 AD45 AD51:AD54">
      <formula1>Tech_Vertical__Y_N</formula1>
    </dataValidation>
    <dataValidation type="list" allowBlank="1" showInputMessage="1" showErrorMessage="1" sqref="AM62">
      <formula1>INDIRECT(AV62)</formula1>
    </dataValidation>
    <dataValidation type="list" allowBlank="1" showInputMessage="1" showErrorMessage="1" sqref="K79">
      <formula1>$FI$1:$FI$5</formula1>
    </dataValidation>
    <dataValidation type="list" allowBlank="1" showInputMessage="1" showErrorMessage="1" sqref="AB90:AD91">
      <formula1>$JS$1:$JS$4</formula1>
    </dataValidation>
  </dataValidations>
  <hyperlinks>
    <hyperlink ref="Q2" r:id="rId1"/>
    <hyperlink ref="Q3" r:id="rId2"/>
    <hyperlink ref="Q4" r:id="rId3"/>
    <hyperlink ref="Q7" r:id="rId4"/>
    <hyperlink ref="Q8" r:id="rId5"/>
    <hyperlink ref="Q9" r:id="rId6"/>
    <hyperlink ref="Q10" r:id="rId7"/>
    <hyperlink ref="Q11" r:id="rId8"/>
    <hyperlink ref="Q12" r:id="rId9"/>
    <hyperlink ref="Q13" r:id="rId10"/>
    <hyperlink ref="Q14" r:id="rId11"/>
    <hyperlink ref="Q15" r:id="rId12"/>
    <hyperlink ref="Q16" r:id="rId13"/>
    <hyperlink ref="Q17" r:id="rId14"/>
    <hyperlink ref="Q18" r:id="rId15"/>
    <hyperlink ref="Q19" r:id="rId16"/>
    <hyperlink ref="Q20" r:id="rId17"/>
    <hyperlink ref="Q21" r:id="rId18"/>
    <hyperlink ref="Q22" r:id="rId19"/>
    <hyperlink ref="Q23" r:id="rId20"/>
    <hyperlink ref="Q24" r:id="rId21"/>
    <hyperlink ref="R24" r:id="rId22"/>
    <hyperlink ref="Q25" r:id="rId23"/>
    <hyperlink ref="Q26" r:id="rId24"/>
    <hyperlink ref="Q27" r:id="rId25"/>
    <hyperlink ref="R27" r:id="rId26"/>
    <hyperlink ref="Q28" r:id="rId27"/>
    <hyperlink ref="Q29" r:id="rId28"/>
    <hyperlink ref="Q30" r:id="rId29"/>
    <hyperlink ref="Q31" r:id="rId30"/>
    <hyperlink ref="Q32" r:id="rId31"/>
    <hyperlink ref="Q33" r:id="rId32"/>
    <hyperlink ref="R33" r:id="rId33" display="jc144@yahoo.com"/>
    <hyperlink ref="Q34" r:id="rId34"/>
    <hyperlink ref="Q35" r:id="rId35"/>
    <hyperlink ref="Q36" r:id="rId36"/>
    <hyperlink ref="Q37" r:id="rId37"/>
    <hyperlink ref="Q38" r:id="rId38"/>
    <hyperlink ref="Q39" r:id="rId39"/>
    <hyperlink ref="Q40" r:id="rId40"/>
    <hyperlink ref="Q41" r:id="rId41"/>
    <hyperlink ref="Q42" r:id="rId42"/>
    <hyperlink ref="Q50" r:id="rId43"/>
    <hyperlink ref="Q51" r:id="rId44"/>
    <hyperlink ref="Q53" r:id="rId45"/>
    <hyperlink ref="Q54" r:id="rId46"/>
    <hyperlink ref="Q55" r:id="rId47"/>
    <hyperlink ref="Q56" r:id="rId48"/>
    <hyperlink ref="Q57" r:id="rId49"/>
    <hyperlink ref="Q58" r:id="rId50"/>
    <hyperlink ref="Q59" r:id="rId51"/>
    <hyperlink ref="Q60" r:id="rId52"/>
    <hyperlink ref="Q61" r:id="rId53"/>
    <hyperlink ref="Q62" r:id="rId54"/>
    <hyperlink ref="Q63" r:id="rId55"/>
    <hyperlink ref="Q64" r:id="rId56"/>
    <hyperlink ref="Q66" r:id="rId57" display="kuz.lelaguipo@gmail.com"/>
    <hyperlink ref="Q67" r:id="rId58"/>
    <hyperlink ref="Q68" r:id="rId59"/>
    <hyperlink ref="Q69" r:id="rId60"/>
    <hyperlink ref="Q71" r:id="rId61"/>
    <hyperlink ref="Q70" r:id="rId62"/>
    <hyperlink ref="Q72" r:id="rId63"/>
    <hyperlink ref="Q73" r:id="rId64"/>
    <hyperlink ref="Q74" r:id="rId65"/>
    <hyperlink ref="Q75" r:id="rId66"/>
    <hyperlink ref="Q76" r:id="rId67"/>
    <hyperlink ref="Q77" r:id="rId68"/>
    <hyperlink ref="Q78" r:id="rId69"/>
    <hyperlink ref="Q79" r:id="rId70"/>
    <hyperlink ref="Q80" r:id="rId71"/>
    <hyperlink ref="Q81" r:id="rId72"/>
    <hyperlink ref="Q82" r:id="rId73"/>
    <hyperlink ref="Q83" r:id="rId74"/>
    <hyperlink ref="Q84" r:id="rId75"/>
    <hyperlink ref="Q85" r:id="rId76"/>
    <hyperlink ref="Q86" r:id="rId77"/>
    <hyperlink ref="Q87" r:id="rId78"/>
    <hyperlink ref="Q88" r:id="rId79"/>
    <hyperlink ref="Q89" r:id="rId80"/>
    <hyperlink ref="Q90" r:id="rId81"/>
    <hyperlink ref="Q91" r:id="rId82"/>
    <hyperlink ref="Q92" r:id="rId83"/>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'[5]DO NOT EDIT'!#REF!</xm:f>
          </x14:formula1>
          <xm:sqref>F1 Y1:Z1 AJ1 AL1 C1:D1 AB1:AD1</xm:sqref>
        </x14:dataValidation>
        <x14:dataValidation type="list" allowBlank="1" showInputMessage="1" showErrorMessage="1">
          <x14:formula1>
            <xm:f>[3]Sheet1!#REF!</xm:f>
          </x14:formula1>
          <xm:sqref>F43 F54:F55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M85"/>
  <sheetViews>
    <sheetView topLeftCell="A43" workbookViewId="0">
      <selection sqref="A1:XFD86"/>
    </sheetView>
  </sheetViews>
  <sheetFormatPr defaultRowHeight="15" x14ac:dyDescent="0.25"/>
  <sheetData>
    <row r="1" spans="1:221" ht="102" x14ac:dyDescent="0.25">
      <c r="A1" s="214" t="s">
        <v>0</v>
      </c>
      <c r="B1" s="215" t="s">
        <v>1</v>
      </c>
      <c r="C1" s="216" t="s">
        <v>2</v>
      </c>
      <c r="D1" s="216" t="s">
        <v>3</v>
      </c>
      <c r="E1" s="217" t="s">
        <v>4</v>
      </c>
      <c r="F1" s="218" t="s">
        <v>5</v>
      </c>
      <c r="G1" s="219" t="s">
        <v>6</v>
      </c>
      <c r="H1" s="214" t="s">
        <v>7</v>
      </c>
      <c r="I1" s="214" t="s">
        <v>8</v>
      </c>
      <c r="J1" s="218" t="s">
        <v>9</v>
      </c>
      <c r="K1" s="220" t="s">
        <v>10</v>
      </c>
      <c r="L1" s="221" t="s">
        <v>11</v>
      </c>
      <c r="M1" s="220" t="s">
        <v>12</v>
      </c>
      <c r="N1" s="220" t="s">
        <v>13</v>
      </c>
      <c r="O1" s="220" t="s">
        <v>14</v>
      </c>
      <c r="P1" s="222" t="s">
        <v>15</v>
      </c>
      <c r="Q1" s="219" t="s">
        <v>16</v>
      </c>
      <c r="R1" s="219" t="s">
        <v>17</v>
      </c>
      <c r="S1" s="219" t="s">
        <v>18</v>
      </c>
      <c r="T1" s="223" t="s">
        <v>19</v>
      </c>
      <c r="U1" s="224" t="s">
        <v>20</v>
      </c>
      <c r="V1" s="224" t="s">
        <v>21</v>
      </c>
      <c r="W1" s="224" t="s">
        <v>22</v>
      </c>
      <c r="X1" s="224" t="s">
        <v>23</v>
      </c>
      <c r="Y1" s="224" t="s">
        <v>24</v>
      </c>
      <c r="Z1" s="224" t="s">
        <v>25</v>
      </c>
      <c r="AA1" s="225" t="s">
        <v>26</v>
      </c>
      <c r="AB1" s="225" t="s">
        <v>27</v>
      </c>
      <c r="AC1" s="226" t="s">
        <v>28</v>
      </c>
      <c r="AD1" s="227" t="s">
        <v>29</v>
      </c>
      <c r="AE1" s="227" t="s">
        <v>30</v>
      </c>
      <c r="AF1" s="228" t="s">
        <v>31</v>
      </c>
      <c r="AG1" s="228" t="s">
        <v>32</v>
      </c>
      <c r="AH1" s="228" t="s">
        <v>33</v>
      </c>
      <c r="AI1" s="226" t="s">
        <v>34</v>
      </c>
      <c r="AJ1" s="226" t="s">
        <v>35</v>
      </c>
      <c r="AK1" s="226" t="s">
        <v>36</v>
      </c>
      <c r="AL1" s="226" t="s">
        <v>37</v>
      </c>
      <c r="AM1" s="226" t="s">
        <v>38</v>
      </c>
      <c r="AN1" s="216" t="s">
        <v>39</v>
      </c>
      <c r="AO1" s="227" t="s">
        <v>40</v>
      </c>
      <c r="AP1" s="219" t="s">
        <v>41</v>
      </c>
      <c r="AQ1" s="219" t="s">
        <v>42</v>
      </c>
      <c r="AR1" s="226" t="s">
        <v>43</v>
      </c>
      <c r="AS1" s="226" t="s">
        <v>44</v>
      </c>
      <c r="AT1" s="226" t="s">
        <v>45</v>
      </c>
      <c r="AU1" s="226" t="s">
        <v>46</v>
      </c>
      <c r="AV1" s="226" t="s">
        <v>47</v>
      </c>
      <c r="AW1" s="226" t="s">
        <v>48</v>
      </c>
      <c r="AX1" s="226" t="s">
        <v>49</v>
      </c>
      <c r="AY1" s="227" t="s">
        <v>50</v>
      </c>
      <c r="AZ1" s="226" t="s">
        <v>51</v>
      </c>
      <c r="BA1" s="229" t="s">
        <v>52</v>
      </c>
      <c r="BB1" s="227" t="s">
        <v>53</v>
      </c>
      <c r="BC1" s="229" t="s">
        <v>54</v>
      </c>
      <c r="BD1" s="230" t="s">
        <v>55</v>
      </c>
      <c r="BE1" s="227" t="s">
        <v>56</v>
      </c>
      <c r="BF1" s="231" t="s">
        <v>57</v>
      </c>
      <c r="BG1" s="231" t="s">
        <v>58</v>
      </c>
      <c r="BH1" s="231" t="s">
        <v>59</v>
      </c>
      <c r="BI1" s="231" t="s">
        <v>60</v>
      </c>
      <c r="BJ1" s="231" t="s">
        <v>61</v>
      </c>
      <c r="BK1" s="231" t="s">
        <v>62</v>
      </c>
      <c r="BL1" s="231" t="s">
        <v>63</v>
      </c>
      <c r="BM1" s="231" t="s">
        <v>64</v>
      </c>
      <c r="BN1" s="231" t="s">
        <v>65</v>
      </c>
      <c r="BO1" s="231" t="s">
        <v>66</v>
      </c>
      <c r="BP1" s="231" t="s">
        <v>67</v>
      </c>
      <c r="BQ1" s="231" t="s">
        <v>68</v>
      </c>
      <c r="BR1" s="231" t="s">
        <v>69</v>
      </c>
      <c r="BS1" s="231" t="s">
        <v>70</v>
      </c>
      <c r="BT1" s="231" t="s">
        <v>71</v>
      </c>
      <c r="BU1" s="232" t="s">
        <v>72</v>
      </c>
      <c r="BV1" s="227" t="s">
        <v>73</v>
      </c>
      <c r="BW1" s="229" t="s">
        <v>74</v>
      </c>
      <c r="BX1" s="229" t="s">
        <v>75</v>
      </c>
      <c r="BY1" s="232" t="s">
        <v>56</v>
      </c>
      <c r="BZ1" s="231" t="s">
        <v>76</v>
      </c>
      <c r="CA1" s="231" t="s">
        <v>77</v>
      </c>
      <c r="CB1" s="231" t="s">
        <v>78</v>
      </c>
      <c r="CC1" s="231" t="s">
        <v>79</v>
      </c>
      <c r="CD1" s="232" t="s">
        <v>80</v>
      </c>
      <c r="CE1" s="233" t="s">
        <v>81</v>
      </c>
      <c r="CF1" s="228" t="s">
        <v>82</v>
      </c>
      <c r="CG1" s="233" t="s">
        <v>83</v>
      </c>
      <c r="CH1" s="233" t="s">
        <v>84</v>
      </c>
      <c r="CI1" s="233" t="s">
        <v>85</v>
      </c>
      <c r="CJ1" s="233" t="s">
        <v>86</v>
      </c>
      <c r="CK1" s="233" t="s">
        <v>87</v>
      </c>
      <c r="CL1" s="233" t="s">
        <v>88</v>
      </c>
      <c r="CM1" s="233" t="s">
        <v>89</v>
      </c>
      <c r="CN1" s="234" t="s">
        <v>90</v>
      </c>
      <c r="CO1" s="234" t="s">
        <v>91</v>
      </c>
      <c r="CP1" s="233" t="s">
        <v>92</v>
      </c>
      <c r="CQ1" s="235" t="s">
        <v>93</v>
      </c>
      <c r="CR1" s="236" t="s">
        <v>94</v>
      </c>
      <c r="CS1" s="236" t="s">
        <v>95</v>
      </c>
      <c r="CT1" s="236" t="s">
        <v>96</v>
      </c>
      <c r="CU1" s="236" t="s">
        <v>5</v>
      </c>
      <c r="CV1" s="236" t="s">
        <v>16</v>
      </c>
      <c r="CW1" s="236" t="s">
        <v>97</v>
      </c>
      <c r="CX1" s="236" t="s">
        <v>98</v>
      </c>
      <c r="CY1" s="236" t="s">
        <v>99</v>
      </c>
      <c r="CZ1" s="236" t="s">
        <v>100</v>
      </c>
      <c r="DA1" s="236" t="s">
        <v>101</v>
      </c>
      <c r="DB1" s="236" t="s">
        <v>102</v>
      </c>
      <c r="DC1" s="236" t="s">
        <v>103</v>
      </c>
      <c r="DD1" s="236" t="s">
        <v>104</v>
      </c>
      <c r="DE1" s="236" t="s">
        <v>105</v>
      </c>
      <c r="DF1" s="236" t="s">
        <v>106</v>
      </c>
      <c r="DG1" s="236" t="s">
        <v>107</v>
      </c>
      <c r="DH1" s="236" t="s">
        <v>108</v>
      </c>
      <c r="DI1" s="236" t="s">
        <v>109</v>
      </c>
      <c r="DJ1" s="236" t="s">
        <v>110</v>
      </c>
      <c r="DK1" s="236" t="s">
        <v>111</v>
      </c>
      <c r="DL1" s="236" t="s">
        <v>112</v>
      </c>
      <c r="DM1" s="236" t="s">
        <v>113</v>
      </c>
      <c r="DN1" s="236" t="s">
        <v>114</v>
      </c>
      <c r="DO1" s="236" t="s">
        <v>115</v>
      </c>
      <c r="DP1" s="236" t="s">
        <v>116</v>
      </c>
      <c r="DQ1" s="236" t="s">
        <v>117</v>
      </c>
      <c r="DR1" s="236" t="s">
        <v>118</v>
      </c>
      <c r="DS1" s="236" t="s">
        <v>119</v>
      </c>
      <c r="DT1" s="236" t="s">
        <v>120</v>
      </c>
      <c r="DU1" s="236" t="s">
        <v>121</v>
      </c>
      <c r="DV1" s="236" t="s">
        <v>122</v>
      </c>
      <c r="DW1" s="236" t="s">
        <v>123</v>
      </c>
      <c r="DX1" s="236" t="s">
        <v>124</v>
      </c>
      <c r="DY1" s="236" t="s">
        <v>125</v>
      </c>
      <c r="DZ1" s="236" t="s">
        <v>126</v>
      </c>
      <c r="EA1" s="236" t="s">
        <v>127</v>
      </c>
      <c r="EB1" s="236" t="s">
        <v>128</v>
      </c>
      <c r="EC1" s="236" t="s">
        <v>129</v>
      </c>
      <c r="ED1" s="236" t="s">
        <v>130</v>
      </c>
      <c r="EE1" s="236" t="s">
        <v>131</v>
      </c>
      <c r="EF1" s="236" t="s">
        <v>132</v>
      </c>
      <c r="EG1" s="236" t="s">
        <v>41</v>
      </c>
      <c r="EH1" s="236" t="s">
        <v>133</v>
      </c>
      <c r="EI1" s="236" t="s">
        <v>134</v>
      </c>
      <c r="EJ1" s="236" t="s">
        <v>135</v>
      </c>
      <c r="EK1" s="236" t="s">
        <v>136</v>
      </c>
      <c r="EL1" s="236" t="s">
        <v>137</v>
      </c>
      <c r="EM1" s="236" t="s">
        <v>138</v>
      </c>
      <c r="EN1" s="236" t="s">
        <v>139</v>
      </c>
      <c r="EO1" s="236" t="s">
        <v>140</v>
      </c>
      <c r="EP1" s="236" t="s">
        <v>141</v>
      </c>
      <c r="EQ1" s="236" t="s">
        <v>142</v>
      </c>
      <c r="ER1" s="236" t="s">
        <v>143</v>
      </c>
      <c r="ES1" s="236" t="s">
        <v>144</v>
      </c>
      <c r="ET1" s="236" t="s">
        <v>145</v>
      </c>
      <c r="EU1" s="236" t="s">
        <v>146</v>
      </c>
      <c r="EV1" s="236" t="s">
        <v>147</v>
      </c>
      <c r="EW1" s="236" t="s">
        <v>148</v>
      </c>
      <c r="EX1" s="236" t="s">
        <v>149</v>
      </c>
      <c r="EY1" s="236" t="s">
        <v>150</v>
      </c>
      <c r="EZ1" s="236" t="s">
        <v>151</v>
      </c>
      <c r="FA1" s="236" t="s">
        <v>152</v>
      </c>
      <c r="FB1" s="236" t="s">
        <v>153</v>
      </c>
      <c r="FC1" s="236" t="s">
        <v>154</v>
      </c>
      <c r="FD1" s="236" t="s">
        <v>155</v>
      </c>
      <c r="FE1" s="236" t="s">
        <v>156</v>
      </c>
      <c r="FF1" s="236" t="s">
        <v>157</v>
      </c>
      <c r="FG1" s="236" t="s">
        <v>158</v>
      </c>
      <c r="FH1" s="236" t="s">
        <v>159</v>
      </c>
      <c r="FI1" s="236" t="s">
        <v>160</v>
      </c>
      <c r="FJ1" s="236" t="s">
        <v>161</v>
      </c>
      <c r="FK1" s="236" t="s">
        <v>162</v>
      </c>
      <c r="FL1" s="236" t="s">
        <v>163</v>
      </c>
      <c r="FM1" s="236" t="s">
        <v>164</v>
      </c>
      <c r="FN1" s="236" t="s">
        <v>165</v>
      </c>
      <c r="FO1" s="236" t="s">
        <v>166</v>
      </c>
      <c r="FP1" s="236" t="s">
        <v>167</v>
      </c>
      <c r="FQ1" s="236" t="s">
        <v>168</v>
      </c>
      <c r="FR1" s="236" t="s">
        <v>169</v>
      </c>
      <c r="FS1" s="236" t="s">
        <v>170</v>
      </c>
      <c r="FT1" s="236" t="s">
        <v>171</v>
      </c>
      <c r="FU1" s="236" t="s">
        <v>172</v>
      </c>
      <c r="FV1" s="236" t="s">
        <v>173</v>
      </c>
      <c r="FW1" s="236" t="s">
        <v>174</v>
      </c>
      <c r="FX1" s="236" t="s">
        <v>175</v>
      </c>
      <c r="FY1" s="236" t="s">
        <v>176</v>
      </c>
      <c r="FZ1" s="237" t="s">
        <v>177</v>
      </c>
      <c r="GA1" s="236" t="s">
        <v>178</v>
      </c>
      <c r="GB1" s="236" t="s">
        <v>179</v>
      </c>
      <c r="GC1" s="236" t="s">
        <v>180</v>
      </c>
      <c r="GD1" s="237" t="s">
        <v>181</v>
      </c>
      <c r="GE1" s="237" t="s">
        <v>182</v>
      </c>
      <c r="GF1" s="237" t="s">
        <v>183</v>
      </c>
      <c r="GG1" s="237" t="s">
        <v>182</v>
      </c>
      <c r="GH1" s="237" t="s">
        <v>184</v>
      </c>
      <c r="GI1" s="237" t="s">
        <v>182</v>
      </c>
      <c r="GJ1" s="237" t="s">
        <v>185</v>
      </c>
      <c r="GK1" s="237" t="s">
        <v>182</v>
      </c>
      <c r="GL1" s="238" t="s">
        <v>186</v>
      </c>
      <c r="GM1" s="238" t="s">
        <v>187</v>
      </c>
      <c r="GN1" s="238" t="s">
        <v>188</v>
      </c>
      <c r="GO1" s="238" t="s">
        <v>189</v>
      </c>
      <c r="GP1" s="238" t="s">
        <v>190</v>
      </c>
      <c r="GQ1" s="238" t="s">
        <v>191</v>
      </c>
      <c r="GR1" s="238" t="s">
        <v>192</v>
      </c>
      <c r="GS1" s="238" t="s">
        <v>193</v>
      </c>
      <c r="GT1" s="239" t="s">
        <v>194</v>
      </c>
      <c r="GU1" s="240" t="s">
        <v>195</v>
      </c>
      <c r="GV1" s="240" t="s">
        <v>196</v>
      </c>
      <c r="GW1" s="240" t="s">
        <v>197</v>
      </c>
      <c r="GX1" s="240" t="s">
        <v>198</v>
      </c>
      <c r="GY1" s="240" t="s">
        <v>199</v>
      </c>
      <c r="GZ1" s="240" t="s">
        <v>200</v>
      </c>
      <c r="HA1" s="241" t="s">
        <v>201</v>
      </c>
      <c r="HB1" s="242" t="s">
        <v>202</v>
      </c>
      <c r="HC1" s="243" t="s">
        <v>203</v>
      </c>
      <c r="HD1" s="244" t="s">
        <v>204</v>
      </c>
      <c r="HE1" s="245" t="s">
        <v>205</v>
      </c>
      <c r="HF1" s="241" t="s">
        <v>206</v>
      </c>
      <c r="HG1" s="246" t="s">
        <v>176</v>
      </c>
      <c r="HH1" s="247" t="s">
        <v>207</v>
      </c>
      <c r="HI1" s="247" t="s">
        <v>208</v>
      </c>
      <c r="HJ1" s="247" t="s">
        <v>209</v>
      </c>
      <c r="HK1" s="247" t="s">
        <v>210</v>
      </c>
      <c r="HL1" s="248"/>
      <c r="HM1" s="248"/>
    </row>
    <row r="2" spans="1:221" x14ac:dyDescent="0.25">
      <c r="A2" s="183">
        <v>3</v>
      </c>
      <c r="B2" s="249">
        <v>0.46666666666666662</v>
      </c>
      <c r="C2" s="85"/>
      <c r="D2" s="183" t="s">
        <v>211</v>
      </c>
      <c r="E2" s="183" t="s">
        <v>3817</v>
      </c>
      <c r="F2" s="184">
        <v>43283</v>
      </c>
      <c r="G2" s="183" t="s">
        <v>357</v>
      </c>
      <c r="H2" s="64" t="s">
        <v>337</v>
      </c>
      <c r="I2" s="64" t="s">
        <v>437</v>
      </c>
      <c r="J2" s="64" t="s">
        <v>3818</v>
      </c>
      <c r="K2" s="183" t="s">
        <v>3819</v>
      </c>
      <c r="L2" s="183"/>
      <c r="M2" s="70"/>
      <c r="N2" s="70"/>
      <c r="O2" s="183"/>
      <c r="P2" s="250" t="s">
        <v>3820</v>
      </c>
      <c r="Q2" s="251" t="s">
        <v>3821</v>
      </c>
      <c r="R2" s="183" t="s">
        <v>3822</v>
      </c>
      <c r="S2" s="183" t="s">
        <v>3823</v>
      </c>
      <c r="T2" s="252">
        <v>9566096544</v>
      </c>
      <c r="U2" s="33" t="s">
        <v>3824</v>
      </c>
      <c r="V2" s="183" t="s">
        <v>3825</v>
      </c>
      <c r="W2" s="183" t="s">
        <v>221</v>
      </c>
      <c r="X2" s="183" t="s">
        <v>221</v>
      </c>
      <c r="Y2" s="183" t="s">
        <v>221</v>
      </c>
      <c r="Z2" s="183" t="s">
        <v>221</v>
      </c>
      <c r="AA2" s="183" t="s">
        <v>3826</v>
      </c>
      <c r="AB2" s="183">
        <v>9394986645</v>
      </c>
      <c r="AC2" s="183" t="s">
        <v>223</v>
      </c>
      <c r="AD2" s="64" t="s">
        <v>241</v>
      </c>
      <c r="AE2" s="183" t="s">
        <v>3827</v>
      </c>
      <c r="AF2" s="183" t="s">
        <v>226</v>
      </c>
      <c r="AG2" s="183" t="s">
        <v>226</v>
      </c>
      <c r="AH2" s="183" t="s">
        <v>221</v>
      </c>
      <c r="AI2" s="183">
        <f>9+12+14</f>
        <v>35</v>
      </c>
      <c r="AJ2" s="183" t="s">
        <v>227</v>
      </c>
      <c r="AK2" s="183">
        <v>1</v>
      </c>
      <c r="AL2" s="183">
        <v>9</v>
      </c>
      <c r="AM2" s="183">
        <v>12</v>
      </c>
      <c r="AN2" s="64" t="s">
        <v>228</v>
      </c>
      <c r="AO2" s="64" t="s">
        <v>228</v>
      </c>
      <c r="AP2" s="64" t="s">
        <v>598</v>
      </c>
      <c r="AQ2" s="64" t="s">
        <v>377</v>
      </c>
      <c r="AR2" s="183"/>
      <c r="AS2" s="183"/>
      <c r="AT2" s="183"/>
      <c r="AU2" s="183"/>
      <c r="AV2" s="183"/>
      <c r="AW2" s="183"/>
      <c r="AX2" s="183" t="s">
        <v>3828</v>
      </c>
      <c r="AY2" s="183" t="s">
        <v>227</v>
      </c>
      <c r="AZ2" s="249" t="s">
        <v>227</v>
      </c>
      <c r="BA2" s="249"/>
      <c r="BB2" s="183" t="s">
        <v>3829</v>
      </c>
      <c r="BC2" s="249">
        <v>0.57291666666666663</v>
      </c>
      <c r="BD2" s="249">
        <v>0.58333333333333337</v>
      </c>
      <c r="BE2" s="64"/>
      <c r="BF2" s="252">
        <v>2</v>
      </c>
      <c r="BG2" s="183">
        <v>2</v>
      </c>
      <c r="BH2" s="183">
        <v>2</v>
      </c>
      <c r="BI2" s="183">
        <v>2</v>
      </c>
      <c r="BJ2" s="183">
        <v>2</v>
      </c>
      <c r="BK2" s="183">
        <v>2</v>
      </c>
      <c r="BL2" s="183">
        <v>2</v>
      </c>
      <c r="BM2" s="183">
        <v>2</v>
      </c>
      <c r="BN2" s="183">
        <v>2</v>
      </c>
      <c r="BO2" s="183">
        <v>2</v>
      </c>
      <c r="BP2" s="183">
        <v>2</v>
      </c>
      <c r="BQ2" s="183">
        <v>2</v>
      </c>
      <c r="BR2" s="183">
        <v>2</v>
      </c>
      <c r="BS2" s="183">
        <v>2</v>
      </c>
      <c r="BT2" s="183">
        <v>2</v>
      </c>
      <c r="BU2" s="252"/>
      <c r="BV2" s="183" t="s">
        <v>3829</v>
      </c>
      <c r="BW2" s="249">
        <v>0.58333333333333337</v>
      </c>
      <c r="BX2" s="249">
        <v>0.59027777777777779</v>
      </c>
      <c r="BY2" s="183"/>
      <c r="BZ2" s="183">
        <v>3</v>
      </c>
      <c r="CA2" s="183">
        <v>3</v>
      </c>
      <c r="CB2" s="183">
        <v>3</v>
      </c>
      <c r="CC2" s="183">
        <v>3</v>
      </c>
      <c r="CD2" s="183" t="s">
        <v>260</v>
      </c>
      <c r="CE2" s="183" t="s">
        <v>3829</v>
      </c>
      <c r="CF2" s="183" t="s">
        <v>260</v>
      </c>
      <c r="CG2" s="85"/>
      <c r="CH2" s="85"/>
      <c r="CI2" s="85"/>
      <c r="CJ2" s="85"/>
      <c r="CK2" s="85"/>
      <c r="CL2" s="85"/>
      <c r="CM2" s="85"/>
      <c r="CN2" s="85"/>
      <c r="CO2" s="85"/>
      <c r="CP2" s="85"/>
      <c r="CQ2" s="85"/>
      <c r="CR2" s="183" t="s">
        <v>3830</v>
      </c>
      <c r="CS2" s="183" t="s">
        <v>3831</v>
      </c>
      <c r="CT2" s="183" t="s">
        <v>3832</v>
      </c>
      <c r="CU2" s="183" t="s">
        <v>3833</v>
      </c>
      <c r="CV2" s="183" t="s">
        <v>3834</v>
      </c>
      <c r="CW2" s="183" t="s">
        <v>3835</v>
      </c>
      <c r="CX2" s="183" t="s">
        <v>3836</v>
      </c>
      <c r="CY2" s="183" t="s">
        <v>3837</v>
      </c>
      <c r="CZ2" s="183" t="s">
        <v>3838</v>
      </c>
      <c r="DA2" s="183" t="s">
        <v>3839</v>
      </c>
      <c r="DB2" s="183" t="s">
        <v>3840</v>
      </c>
      <c r="DC2" s="183" t="s">
        <v>3841</v>
      </c>
      <c r="DD2" s="183" t="s">
        <v>3842</v>
      </c>
      <c r="DE2" s="183" t="s">
        <v>3843</v>
      </c>
      <c r="DF2" s="183" t="s">
        <v>3844</v>
      </c>
      <c r="DG2" s="183" t="s">
        <v>3845</v>
      </c>
      <c r="DH2" s="183" t="s">
        <v>3846</v>
      </c>
      <c r="DI2" s="183" t="s">
        <v>3847</v>
      </c>
      <c r="DJ2" s="183" t="s">
        <v>3848</v>
      </c>
      <c r="DK2" s="183" t="s">
        <v>3849</v>
      </c>
      <c r="DL2" s="183" t="s">
        <v>3850</v>
      </c>
      <c r="DM2" s="183" t="s">
        <v>3851</v>
      </c>
      <c r="DN2" s="183" t="s">
        <v>3852</v>
      </c>
      <c r="DO2" s="183" t="s">
        <v>3853</v>
      </c>
      <c r="DP2" s="183" t="s">
        <v>3854</v>
      </c>
      <c r="DQ2" s="183" t="s">
        <v>3855</v>
      </c>
      <c r="DR2" s="183" t="s">
        <v>3855</v>
      </c>
      <c r="DS2" s="183" t="s">
        <v>3856</v>
      </c>
      <c r="DT2" s="183" t="s">
        <v>2718</v>
      </c>
      <c r="DU2" s="183" t="s">
        <v>3857</v>
      </c>
      <c r="DV2" s="183" t="s">
        <v>3858</v>
      </c>
      <c r="DW2" s="183" t="s">
        <v>2718</v>
      </c>
      <c r="DX2" s="183" t="s">
        <v>3859</v>
      </c>
      <c r="DY2" s="183" t="s">
        <v>3860</v>
      </c>
      <c r="DZ2" s="183" t="s">
        <v>2718</v>
      </c>
      <c r="EA2" s="183" t="s">
        <v>3859</v>
      </c>
      <c r="EB2" s="183" t="s">
        <v>3861</v>
      </c>
      <c r="EC2" s="183" t="s">
        <v>3862</v>
      </c>
      <c r="ED2" s="183" t="s">
        <v>3848</v>
      </c>
      <c r="EE2" s="183" t="s">
        <v>3863</v>
      </c>
      <c r="EF2" s="183" t="s">
        <v>3864</v>
      </c>
      <c r="EG2" s="183" t="s">
        <v>598</v>
      </c>
      <c r="EH2" s="183" t="s">
        <v>3865</v>
      </c>
      <c r="EI2" s="183" t="s">
        <v>3866</v>
      </c>
      <c r="EJ2" s="183" t="s">
        <v>3867</v>
      </c>
      <c r="EK2" s="183" t="s">
        <v>3848</v>
      </c>
      <c r="EL2" s="183" t="s">
        <v>3868</v>
      </c>
      <c r="EM2" s="183" t="s">
        <v>3869</v>
      </c>
      <c r="EN2" s="183" t="s">
        <v>3869</v>
      </c>
      <c r="EO2" s="183" t="s">
        <v>3870</v>
      </c>
      <c r="EP2" s="183" t="s">
        <v>3869</v>
      </c>
      <c r="EQ2" s="183" t="s">
        <v>3871</v>
      </c>
      <c r="ER2" s="183" t="s">
        <v>3872</v>
      </c>
      <c r="ES2" s="183" t="s">
        <v>3873</v>
      </c>
      <c r="ET2" s="183" t="s">
        <v>3874</v>
      </c>
      <c r="EU2" s="183" t="s">
        <v>3875</v>
      </c>
      <c r="EV2" s="183" t="s">
        <v>3876</v>
      </c>
      <c r="EW2" s="183" t="s">
        <v>3876</v>
      </c>
      <c r="EX2" s="183" t="s">
        <v>3848</v>
      </c>
      <c r="EY2" s="183" t="s">
        <v>3848</v>
      </c>
      <c r="EZ2" s="183" t="s">
        <v>3877</v>
      </c>
      <c r="FA2" s="183" t="s">
        <v>3878</v>
      </c>
      <c r="FB2" s="183" t="s">
        <v>3879</v>
      </c>
      <c r="FC2" s="183" t="s">
        <v>3880</v>
      </c>
      <c r="FD2" s="183" t="s">
        <v>3848</v>
      </c>
      <c r="FE2" s="183" t="s">
        <v>3881</v>
      </c>
      <c r="FF2" s="183" t="s">
        <v>3882</v>
      </c>
      <c r="FG2" s="183" t="s">
        <v>3883</v>
      </c>
      <c r="FH2" s="183" t="s">
        <v>3884</v>
      </c>
      <c r="FI2" s="183" t="s">
        <v>3885</v>
      </c>
      <c r="FJ2" s="183" t="s">
        <v>3886</v>
      </c>
      <c r="FK2" s="183" t="s">
        <v>3887</v>
      </c>
      <c r="FL2" s="183" t="s">
        <v>3888</v>
      </c>
      <c r="FM2" s="183" t="s">
        <v>3836</v>
      </c>
      <c r="FN2" s="183" t="s">
        <v>3889</v>
      </c>
      <c r="FO2" s="183" t="s">
        <v>3890</v>
      </c>
      <c r="FP2" s="183" t="s">
        <v>3848</v>
      </c>
      <c r="FQ2" s="183" t="s">
        <v>3848</v>
      </c>
      <c r="FR2" s="183" t="s">
        <v>3848</v>
      </c>
      <c r="FS2" s="183" t="s">
        <v>3848</v>
      </c>
      <c r="FT2" s="183" t="s">
        <v>3891</v>
      </c>
      <c r="FU2" s="183" t="s">
        <v>3892</v>
      </c>
      <c r="FV2" s="183" t="s">
        <v>3892</v>
      </c>
      <c r="FW2" s="183" t="s">
        <v>3893</v>
      </c>
      <c r="FX2" s="183" t="s">
        <v>3894</v>
      </c>
      <c r="FY2" s="183" t="s">
        <v>3848</v>
      </c>
      <c r="FZ2" s="183" t="s">
        <v>3895</v>
      </c>
      <c r="GA2" s="183" t="s">
        <v>3848</v>
      </c>
      <c r="GB2" s="183" t="s">
        <v>3848</v>
      </c>
      <c r="GC2" s="183" t="s">
        <v>3848</v>
      </c>
      <c r="GD2" s="183"/>
      <c r="GE2" s="183"/>
      <c r="GF2" s="183"/>
      <c r="GG2" s="183"/>
      <c r="GH2" s="183"/>
      <c r="GI2" s="183"/>
      <c r="GJ2" s="183"/>
      <c r="GK2" s="183"/>
      <c r="GL2" s="183"/>
      <c r="GM2" s="183"/>
      <c r="GN2" s="183"/>
      <c r="GO2" s="183"/>
      <c r="GP2" s="183"/>
      <c r="GQ2" s="183"/>
      <c r="GR2" s="183"/>
      <c r="GS2" s="183"/>
      <c r="GT2" s="183"/>
      <c r="GU2" s="183"/>
      <c r="GV2" s="183"/>
      <c r="GW2" s="183"/>
      <c r="GX2" s="183"/>
      <c r="GY2" s="183"/>
      <c r="GZ2" s="183"/>
      <c r="HA2" s="183"/>
      <c r="HB2" s="183"/>
      <c r="HC2" s="183"/>
      <c r="HD2" s="183"/>
      <c r="HE2" s="183"/>
      <c r="HF2" s="183"/>
      <c r="HG2" s="183"/>
      <c r="HH2" s="183"/>
      <c r="HI2" s="183"/>
      <c r="HJ2" s="183"/>
      <c r="HK2" s="183"/>
      <c r="HL2" s="183" t="s">
        <v>3869</v>
      </c>
      <c r="HM2" s="183" t="s">
        <v>3896</v>
      </c>
    </row>
    <row r="3" spans="1:221" x14ac:dyDescent="0.25">
      <c r="A3" s="183">
        <v>6</v>
      </c>
      <c r="B3" s="249">
        <v>0.56944444444444442</v>
      </c>
      <c r="C3" s="85"/>
      <c r="D3" s="183" t="s">
        <v>211</v>
      </c>
      <c r="E3" s="183" t="s">
        <v>3817</v>
      </c>
      <c r="F3" s="184">
        <v>43283</v>
      </c>
      <c r="G3" s="183" t="s">
        <v>1202</v>
      </c>
      <c r="H3" s="64" t="s">
        <v>214</v>
      </c>
      <c r="I3" s="64" t="s">
        <v>1222</v>
      </c>
      <c r="J3" s="183"/>
      <c r="K3" s="183"/>
      <c r="L3" s="183"/>
      <c r="M3" s="70"/>
      <c r="N3" s="70"/>
      <c r="O3" s="183"/>
      <c r="P3" s="253" t="s">
        <v>3897</v>
      </c>
      <c r="Q3" s="183" t="s">
        <v>3898</v>
      </c>
      <c r="R3" s="183" t="s">
        <v>3899</v>
      </c>
      <c r="S3" s="183" t="s">
        <v>547</v>
      </c>
      <c r="T3" s="252">
        <v>9459774090</v>
      </c>
      <c r="U3" s="183" t="s">
        <v>3900</v>
      </c>
      <c r="V3" s="183" t="s">
        <v>3901</v>
      </c>
      <c r="W3" s="183" t="s">
        <v>221</v>
      </c>
      <c r="X3" s="183" t="s">
        <v>221</v>
      </c>
      <c r="Y3" s="183" t="s">
        <v>221</v>
      </c>
      <c r="Z3" s="183" t="s">
        <v>221</v>
      </c>
      <c r="AA3" s="183" t="s">
        <v>3902</v>
      </c>
      <c r="AB3" s="183">
        <v>9459774090</v>
      </c>
      <c r="AC3" s="183" t="s">
        <v>223</v>
      </c>
      <c r="AD3" s="64" t="s">
        <v>224</v>
      </c>
      <c r="AE3" s="183" t="s">
        <v>3903</v>
      </c>
      <c r="AF3" s="183" t="s">
        <v>226</v>
      </c>
      <c r="AG3" s="183" t="s">
        <v>226</v>
      </c>
      <c r="AH3" s="183" t="s">
        <v>221</v>
      </c>
      <c r="AI3" s="183">
        <f>24+6+23</f>
        <v>53</v>
      </c>
      <c r="AJ3" s="183" t="s">
        <v>227</v>
      </c>
      <c r="AK3" s="183">
        <v>1</v>
      </c>
      <c r="AL3" s="183">
        <f>23</f>
        <v>23</v>
      </c>
      <c r="AM3" s="183">
        <f>24+6</f>
        <v>30</v>
      </c>
      <c r="AN3" s="254" t="s">
        <v>432</v>
      </c>
      <c r="AO3" s="33" t="s">
        <v>432</v>
      </c>
      <c r="AP3" s="33" t="s">
        <v>434</v>
      </c>
      <c r="AQ3" s="33" t="s">
        <v>435</v>
      </c>
      <c r="AR3" s="33" t="s">
        <v>3904</v>
      </c>
      <c r="AS3" s="33"/>
      <c r="AT3" s="183"/>
      <c r="AU3" s="183"/>
      <c r="AV3" s="183"/>
      <c r="AW3" s="183"/>
      <c r="AX3" s="183" t="s">
        <v>3905</v>
      </c>
      <c r="AY3" s="183" t="s">
        <v>227</v>
      </c>
      <c r="AZ3" s="249" t="s">
        <v>227</v>
      </c>
      <c r="BA3" s="249"/>
      <c r="BB3" s="183" t="s">
        <v>3829</v>
      </c>
      <c r="BC3" s="249">
        <v>0.63888888888888895</v>
      </c>
      <c r="BD3" s="249">
        <v>0.64583333333333337</v>
      </c>
      <c r="BE3" s="64"/>
      <c r="BF3" s="252">
        <v>3</v>
      </c>
      <c r="BG3" s="183">
        <v>3</v>
      </c>
      <c r="BH3" s="183">
        <v>3</v>
      </c>
      <c r="BI3" s="183">
        <v>3</v>
      </c>
      <c r="BJ3" s="183">
        <v>3</v>
      </c>
      <c r="BK3" s="183">
        <v>3</v>
      </c>
      <c r="BL3" s="183">
        <v>3</v>
      </c>
      <c r="BM3" s="183">
        <v>3</v>
      </c>
      <c r="BN3" s="183">
        <v>3</v>
      </c>
      <c r="BO3" s="183">
        <v>3</v>
      </c>
      <c r="BP3" s="183">
        <v>3</v>
      </c>
      <c r="BQ3" s="183">
        <v>3</v>
      </c>
      <c r="BR3" s="183">
        <v>3</v>
      </c>
      <c r="BS3" s="183">
        <v>3</v>
      </c>
      <c r="BT3" s="183">
        <v>3</v>
      </c>
      <c r="BU3" s="252"/>
      <c r="BV3" s="183"/>
      <c r="BW3" s="249"/>
      <c r="BX3" s="249"/>
      <c r="BY3" s="183"/>
      <c r="BZ3" s="183"/>
      <c r="CA3" s="183"/>
      <c r="CB3" s="183"/>
      <c r="CC3" s="183"/>
      <c r="CD3" s="183"/>
      <c r="CE3" s="183"/>
      <c r="CF3" s="183"/>
      <c r="CG3" s="85"/>
      <c r="CH3" s="85"/>
      <c r="CI3" s="85"/>
      <c r="CJ3" s="85"/>
      <c r="CK3" s="85"/>
      <c r="CL3" s="85"/>
      <c r="CM3" s="85"/>
      <c r="CN3" s="85"/>
      <c r="CO3" s="85"/>
      <c r="CP3" s="85"/>
      <c r="CQ3" s="85"/>
      <c r="CR3" s="183" t="s">
        <v>3830</v>
      </c>
      <c r="CS3" s="183" t="s">
        <v>3831</v>
      </c>
      <c r="CT3" s="183" t="s">
        <v>3832</v>
      </c>
      <c r="CU3" s="183" t="s">
        <v>3906</v>
      </c>
      <c r="CV3" s="183" t="s">
        <v>3898</v>
      </c>
      <c r="CW3" s="183" t="s">
        <v>3899</v>
      </c>
      <c r="CX3" s="183" t="s">
        <v>547</v>
      </c>
      <c r="CY3" s="183" t="s">
        <v>3907</v>
      </c>
      <c r="CZ3" s="183" t="s">
        <v>3908</v>
      </c>
      <c r="DA3" s="183" t="s">
        <v>3909</v>
      </c>
      <c r="DB3" s="183" t="s">
        <v>3840</v>
      </c>
      <c r="DC3" s="183" t="s">
        <v>3841</v>
      </c>
      <c r="DD3" s="183" t="s">
        <v>3910</v>
      </c>
      <c r="DE3" s="183" t="s">
        <v>3908</v>
      </c>
      <c r="DF3" s="183" t="s">
        <v>3911</v>
      </c>
      <c r="DG3" s="183" t="s">
        <v>3840</v>
      </c>
      <c r="DH3" s="183" t="s">
        <v>3841</v>
      </c>
      <c r="DI3" s="183" t="s">
        <v>3910</v>
      </c>
      <c r="DJ3" s="183" t="s">
        <v>3912</v>
      </c>
      <c r="DK3" s="183" t="s">
        <v>3849</v>
      </c>
      <c r="DL3" s="183" t="s">
        <v>3913</v>
      </c>
      <c r="DM3" s="183" t="s">
        <v>3914</v>
      </c>
      <c r="DN3" s="183" t="s">
        <v>3852</v>
      </c>
      <c r="DO3" s="183" t="s">
        <v>3853</v>
      </c>
      <c r="DP3" s="183" t="s">
        <v>3854</v>
      </c>
      <c r="DQ3" s="183" t="s">
        <v>3915</v>
      </c>
      <c r="DR3" s="183" t="s">
        <v>3916</v>
      </c>
      <c r="DS3" s="183" t="s">
        <v>3917</v>
      </c>
      <c r="DT3" s="183" t="s">
        <v>3848</v>
      </c>
      <c r="DU3" s="183" t="s">
        <v>3848</v>
      </c>
      <c r="DV3" s="183" t="s">
        <v>3848</v>
      </c>
      <c r="DW3" s="183" t="s">
        <v>3848</v>
      </c>
      <c r="DX3" s="183" t="s">
        <v>3901</v>
      </c>
      <c r="DY3" s="183" t="s">
        <v>3848</v>
      </c>
      <c r="DZ3" s="183" t="s">
        <v>3848</v>
      </c>
      <c r="EA3" s="183" t="s">
        <v>3848</v>
      </c>
      <c r="EB3" s="183" t="s">
        <v>3861</v>
      </c>
      <c r="EC3" s="183" t="s">
        <v>3862</v>
      </c>
      <c r="ED3" s="183" t="s">
        <v>3848</v>
      </c>
      <c r="EE3" s="183" t="s">
        <v>3918</v>
      </c>
      <c r="EF3" s="183" t="s">
        <v>432</v>
      </c>
      <c r="EG3" s="183" t="s">
        <v>3919</v>
      </c>
      <c r="EH3" s="183" t="s">
        <v>3920</v>
      </c>
      <c r="EI3" s="183" t="s">
        <v>3921</v>
      </c>
      <c r="EJ3" s="183" t="s">
        <v>3922</v>
      </c>
      <c r="EK3" s="183" t="s">
        <v>3848</v>
      </c>
      <c r="EL3" s="183" t="s">
        <v>3868</v>
      </c>
      <c r="EM3" s="183" t="s">
        <v>3870</v>
      </c>
      <c r="EN3" s="183" t="s">
        <v>3870</v>
      </c>
      <c r="EO3" s="183" t="s">
        <v>3870</v>
      </c>
      <c r="EP3" s="183" t="s">
        <v>3870</v>
      </c>
      <c r="EQ3" s="183" t="s">
        <v>3923</v>
      </c>
      <c r="ER3" s="183" t="s">
        <v>3924</v>
      </c>
      <c r="ES3" s="183" t="s">
        <v>3925</v>
      </c>
      <c r="ET3" s="183" t="s">
        <v>3926</v>
      </c>
      <c r="EU3" s="183" t="s">
        <v>3927</v>
      </c>
      <c r="EV3" s="183" t="s">
        <v>3876</v>
      </c>
      <c r="EW3" s="183" t="s">
        <v>3876</v>
      </c>
      <c r="EX3" s="183" t="s">
        <v>3848</v>
      </c>
      <c r="EY3" s="183" t="s">
        <v>3848</v>
      </c>
      <c r="EZ3" s="183" t="s">
        <v>3877</v>
      </c>
      <c r="FA3" s="183" t="s">
        <v>3878</v>
      </c>
      <c r="FB3" s="183" t="s">
        <v>3928</v>
      </c>
      <c r="FC3" s="183" t="s">
        <v>3929</v>
      </c>
      <c r="FD3" s="183" t="s">
        <v>3848</v>
      </c>
      <c r="FE3" s="183" t="s">
        <v>3930</v>
      </c>
      <c r="FF3" s="183" t="s">
        <v>3931</v>
      </c>
      <c r="FG3" s="183" t="s">
        <v>3932</v>
      </c>
      <c r="FH3" s="183" t="s">
        <v>3933</v>
      </c>
      <c r="FI3" s="183" t="s">
        <v>3934</v>
      </c>
      <c r="FJ3" s="183" t="s">
        <v>3935</v>
      </c>
      <c r="FK3" s="183" t="s">
        <v>3936</v>
      </c>
      <c r="FL3" s="183" t="s">
        <v>3937</v>
      </c>
      <c r="FM3" s="183" t="s">
        <v>547</v>
      </c>
      <c r="FN3" s="183" t="s">
        <v>3938</v>
      </c>
      <c r="FO3" s="183" t="s">
        <v>3939</v>
      </c>
      <c r="FP3" s="183" t="s">
        <v>3848</v>
      </c>
      <c r="FQ3" s="183" t="s">
        <v>3940</v>
      </c>
      <c r="FR3" s="183" t="s">
        <v>3941</v>
      </c>
      <c r="FS3" s="183" t="s">
        <v>3942</v>
      </c>
      <c r="FT3" s="183" t="s">
        <v>3943</v>
      </c>
      <c r="FU3" s="183" t="s">
        <v>3943</v>
      </c>
      <c r="FV3" s="183" t="s">
        <v>3943</v>
      </c>
      <c r="FW3" s="183" t="s">
        <v>3943</v>
      </c>
      <c r="FX3" s="183" t="s">
        <v>3944</v>
      </c>
      <c r="FY3" s="183" t="s">
        <v>3848</v>
      </c>
      <c r="FZ3" s="183" t="s">
        <v>3848</v>
      </c>
      <c r="GA3" s="183" t="s">
        <v>3945</v>
      </c>
      <c r="GB3" s="183" t="s">
        <v>3945</v>
      </c>
      <c r="GC3" s="183" t="s">
        <v>3946</v>
      </c>
      <c r="GD3" s="183"/>
      <c r="GE3" s="183"/>
      <c r="GF3" s="183"/>
      <c r="GG3" s="183"/>
      <c r="GH3" s="183"/>
      <c r="GI3" s="183"/>
      <c r="GJ3" s="183"/>
      <c r="GK3" s="183"/>
      <c r="GL3" s="183"/>
      <c r="GM3" s="183"/>
      <c r="GN3" s="183"/>
      <c r="GO3" s="183"/>
      <c r="GP3" s="183"/>
      <c r="GQ3" s="183"/>
      <c r="GR3" s="183"/>
      <c r="GS3" s="183"/>
      <c r="GT3" s="183"/>
      <c r="GU3" s="183"/>
      <c r="GV3" s="183"/>
      <c r="GW3" s="183"/>
      <c r="GX3" s="183"/>
      <c r="GY3" s="183"/>
      <c r="GZ3" s="183"/>
      <c r="HA3" s="183"/>
      <c r="HB3" s="183"/>
      <c r="HC3" s="183"/>
      <c r="HD3" s="183"/>
      <c r="HE3" s="183"/>
      <c r="HF3" s="183"/>
      <c r="HG3" s="183"/>
      <c r="HH3" s="183"/>
      <c r="HI3" s="183"/>
      <c r="HJ3" s="183"/>
      <c r="HK3" s="183"/>
      <c r="HL3" s="183"/>
      <c r="HM3" s="183"/>
    </row>
    <row r="4" spans="1:221" x14ac:dyDescent="0.25">
      <c r="A4" s="183">
        <v>7</v>
      </c>
      <c r="B4" s="249">
        <v>0.56944444444444442</v>
      </c>
      <c r="C4" s="85"/>
      <c r="D4" s="183" t="s">
        <v>211</v>
      </c>
      <c r="E4" s="183" t="s">
        <v>3817</v>
      </c>
      <c r="F4" s="184">
        <v>43283</v>
      </c>
      <c r="G4" s="183" t="s">
        <v>1202</v>
      </c>
      <c r="H4" s="64" t="s">
        <v>214</v>
      </c>
      <c r="I4" s="64" t="s">
        <v>1222</v>
      </c>
      <c r="J4" s="183"/>
      <c r="K4" s="183"/>
      <c r="L4" s="183"/>
      <c r="M4" s="70"/>
      <c r="N4" s="70"/>
      <c r="O4" s="183"/>
      <c r="P4" s="250" t="s">
        <v>3947</v>
      </c>
      <c r="Q4" s="183" t="s">
        <v>2398</v>
      </c>
      <c r="R4" s="183" t="s">
        <v>3948</v>
      </c>
      <c r="S4" s="183" t="s">
        <v>3949</v>
      </c>
      <c r="T4" s="252">
        <v>9459774090</v>
      </c>
      <c r="U4" s="183" t="s">
        <v>3950</v>
      </c>
      <c r="V4" s="183" t="s">
        <v>3951</v>
      </c>
      <c r="W4" s="183" t="s">
        <v>221</v>
      </c>
      <c r="X4" s="183" t="s">
        <v>221</v>
      </c>
      <c r="Y4" s="183" t="s">
        <v>221</v>
      </c>
      <c r="Z4" s="183" t="s">
        <v>221</v>
      </c>
      <c r="AA4" s="183" t="s">
        <v>3901</v>
      </c>
      <c r="AB4" s="183">
        <v>6349879</v>
      </c>
      <c r="AC4" s="183" t="s">
        <v>223</v>
      </c>
      <c r="AD4" s="64" t="s">
        <v>241</v>
      </c>
      <c r="AE4" s="183" t="s">
        <v>3952</v>
      </c>
      <c r="AF4" s="183" t="s">
        <v>226</v>
      </c>
      <c r="AG4" s="183" t="s">
        <v>221</v>
      </c>
      <c r="AH4" s="183" t="s">
        <v>221</v>
      </c>
      <c r="AI4" s="183">
        <f>19+9</f>
        <v>28</v>
      </c>
      <c r="AJ4" s="183" t="s">
        <v>227</v>
      </c>
      <c r="AK4" s="183">
        <v>1</v>
      </c>
      <c r="AL4" s="183">
        <v>9</v>
      </c>
      <c r="AM4" s="183">
        <v>19</v>
      </c>
      <c r="AN4" s="254" t="s">
        <v>432</v>
      </c>
      <c r="AO4" s="33" t="s">
        <v>432</v>
      </c>
      <c r="AP4" s="33" t="s">
        <v>434</v>
      </c>
      <c r="AQ4" s="33" t="s">
        <v>435</v>
      </c>
      <c r="AR4" s="33" t="s">
        <v>3904</v>
      </c>
      <c r="AS4" s="33"/>
      <c r="AT4" s="183"/>
      <c r="AU4" s="183"/>
      <c r="AV4" s="183"/>
      <c r="AW4" s="183"/>
      <c r="AX4" s="183" t="s">
        <v>3905</v>
      </c>
      <c r="AY4" s="183" t="s">
        <v>227</v>
      </c>
      <c r="AZ4" s="249" t="s">
        <v>227</v>
      </c>
      <c r="BA4" s="249"/>
      <c r="BB4" s="183" t="s">
        <v>3829</v>
      </c>
      <c r="BC4" s="249">
        <v>0.64583333333333337</v>
      </c>
      <c r="BD4" s="249">
        <v>0.65277777777777779</v>
      </c>
      <c r="BE4" s="64"/>
      <c r="BF4" s="252">
        <v>2</v>
      </c>
      <c r="BG4" s="183">
        <v>2</v>
      </c>
      <c r="BH4" s="183">
        <v>2</v>
      </c>
      <c r="BI4" s="183">
        <v>2</v>
      </c>
      <c r="BJ4" s="183">
        <v>2</v>
      </c>
      <c r="BK4" s="183">
        <v>2</v>
      </c>
      <c r="BL4" s="183">
        <v>2</v>
      </c>
      <c r="BM4" s="183">
        <v>2</v>
      </c>
      <c r="BN4" s="183">
        <v>2</v>
      </c>
      <c r="BO4" s="183">
        <v>2</v>
      </c>
      <c r="BP4" s="183">
        <v>3</v>
      </c>
      <c r="BQ4" s="183">
        <v>3</v>
      </c>
      <c r="BR4" s="183">
        <v>3</v>
      </c>
      <c r="BS4" s="183">
        <v>3</v>
      </c>
      <c r="BT4" s="183">
        <v>3</v>
      </c>
      <c r="BU4" s="252"/>
      <c r="BV4" s="183"/>
      <c r="BW4" s="249"/>
      <c r="BX4" s="249"/>
      <c r="BY4" s="183"/>
      <c r="BZ4" s="183"/>
      <c r="CA4" s="183"/>
      <c r="CB4" s="183"/>
      <c r="CC4" s="183"/>
      <c r="CD4" s="183"/>
      <c r="CE4" s="183"/>
      <c r="CF4" s="183"/>
      <c r="CG4" s="85"/>
      <c r="CH4" s="85"/>
      <c r="CI4" s="85"/>
      <c r="CJ4" s="85"/>
      <c r="CK4" s="85"/>
      <c r="CL4" s="85"/>
      <c r="CM4" s="85"/>
      <c r="CN4" s="85"/>
      <c r="CO4" s="85"/>
      <c r="CP4" s="85"/>
      <c r="CQ4" s="85"/>
      <c r="CR4" s="183" t="s">
        <v>3830</v>
      </c>
      <c r="CS4" s="183" t="s">
        <v>3831</v>
      </c>
      <c r="CT4" s="183" t="s">
        <v>3832</v>
      </c>
      <c r="CU4" s="183" t="s">
        <v>3953</v>
      </c>
      <c r="CV4" s="183" t="s">
        <v>2398</v>
      </c>
      <c r="CW4" s="183" t="s">
        <v>3948</v>
      </c>
      <c r="CX4" s="183" t="s">
        <v>3949</v>
      </c>
      <c r="CY4" s="183" t="s">
        <v>3954</v>
      </c>
      <c r="CZ4" s="183" t="s">
        <v>3908</v>
      </c>
      <c r="DA4" s="183" t="s">
        <v>3955</v>
      </c>
      <c r="DB4" s="183" t="s">
        <v>3840</v>
      </c>
      <c r="DC4" s="183" t="s">
        <v>3841</v>
      </c>
      <c r="DD4" s="183" t="s">
        <v>3910</v>
      </c>
      <c r="DE4" s="183" t="s">
        <v>3908</v>
      </c>
      <c r="DF4" s="183" t="s">
        <v>3956</v>
      </c>
      <c r="DG4" s="183" t="s">
        <v>3840</v>
      </c>
      <c r="DH4" s="183" t="s">
        <v>3841</v>
      </c>
      <c r="DI4" s="183" t="s">
        <v>3910</v>
      </c>
      <c r="DJ4" s="183" t="s">
        <v>3848</v>
      </c>
      <c r="DK4" s="183" t="s">
        <v>3957</v>
      </c>
      <c r="DL4" s="183" t="s">
        <v>3958</v>
      </c>
      <c r="DM4" s="183" t="s">
        <v>3914</v>
      </c>
      <c r="DN4" s="183" t="s">
        <v>3852</v>
      </c>
      <c r="DO4" s="183" t="s">
        <v>3853</v>
      </c>
      <c r="DP4" s="183" t="s">
        <v>3854</v>
      </c>
      <c r="DQ4" s="183" t="s">
        <v>3915</v>
      </c>
      <c r="DR4" s="183" t="s">
        <v>3959</v>
      </c>
      <c r="DS4" s="183" t="s">
        <v>3951</v>
      </c>
      <c r="DT4" s="183" t="s">
        <v>3848</v>
      </c>
      <c r="DU4" s="183" t="s">
        <v>3848</v>
      </c>
      <c r="DV4" s="183" t="s">
        <v>3848</v>
      </c>
      <c r="DW4" s="183" t="s">
        <v>3848</v>
      </c>
      <c r="DX4" s="183" t="s">
        <v>3848</v>
      </c>
      <c r="DY4" s="183" t="s">
        <v>3848</v>
      </c>
      <c r="DZ4" s="183" t="s">
        <v>3848</v>
      </c>
      <c r="EA4" s="183" t="s">
        <v>3848</v>
      </c>
      <c r="EB4" s="183" t="s">
        <v>3861</v>
      </c>
      <c r="EC4" s="183" t="s">
        <v>3862</v>
      </c>
      <c r="ED4" s="183" t="s">
        <v>3848</v>
      </c>
      <c r="EE4" s="183" t="s">
        <v>3960</v>
      </c>
      <c r="EF4" s="183" t="s">
        <v>432</v>
      </c>
      <c r="EG4" s="183" t="s">
        <v>3919</v>
      </c>
      <c r="EH4" s="183" t="s">
        <v>3920</v>
      </c>
      <c r="EI4" s="183" t="s">
        <v>3961</v>
      </c>
      <c r="EJ4" s="183" t="s">
        <v>3962</v>
      </c>
      <c r="EK4" s="183" t="s">
        <v>3848</v>
      </c>
      <c r="EL4" s="183" t="s">
        <v>3868</v>
      </c>
      <c r="EM4" s="183" t="s">
        <v>3870</v>
      </c>
      <c r="EN4" s="183" t="s">
        <v>3870</v>
      </c>
      <c r="EO4" s="183" t="s">
        <v>3870</v>
      </c>
      <c r="EP4" s="183" t="s">
        <v>3870</v>
      </c>
      <c r="EQ4" s="183" t="s">
        <v>3963</v>
      </c>
      <c r="ER4" s="183" t="s">
        <v>3964</v>
      </c>
      <c r="ES4" s="183" t="s">
        <v>3965</v>
      </c>
      <c r="ET4" s="183" t="s">
        <v>3966</v>
      </c>
      <c r="EU4" s="183" t="s">
        <v>3967</v>
      </c>
      <c r="EV4" s="183" t="s">
        <v>3876</v>
      </c>
      <c r="EW4" s="183" t="s">
        <v>3876</v>
      </c>
      <c r="EX4" s="183" t="s">
        <v>3848</v>
      </c>
      <c r="EY4" s="183" t="s">
        <v>3848</v>
      </c>
      <c r="EZ4" s="183" t="s">
        <v>3877</v>
      </c>
      <c r="FA4" s="183" t="s">
        <v>3878</v>
      </c>
      <c r="FB4" s="183" t="s">
        <v>3968</v>
      </c>
      <c r="FC4" s="183" t="s">
        <v>3969</v>
      </c>
      <c r="FD4" s="183" t="s">
        <v>3848</v>
      </c>
      <c r="FE4" s="183" t="s">
        <v>3970</v>
      </c>
      <c r="FF4" s="183" t="s">
        <v>3971</v>
      </c>
      <c r="FG4" s="183" t="s">
        <v>3848</v>
      </c>
      <c r="FH4" s="183" t="s">
        <v>3972</v>
      </c>
      <c r="FI4" s="183" t="s">
        <v>3973</v>
      </c>
      <c r="FJ4" s="183" t="s">
        <v>3974</v>
      </c>
      <c r="FK4" s="183" t="s">
        <v>3975</v>
      </c>
      <c r="FL4" s="183" t="s">
        <v>3943</v>
      </c>
      <c r="FM4" s="183" t="s">
        <v>3949</v>
      </c>
      <c r="FN4" s="183" t="s">
        <v>3976</v>
      </c>
      <c r="FO4" s="183" t="s">
        <v>2391</v>
      </c>
      <c r="FP4" s="183" t="s">
        <v>3848</v>
      </c>
      <c r="FQ4" s="183" t="s">
        <v>3977</v>
      </c>
      <c r="FR4" s="183" t="s">
        <v>3978</v>
      </c>
      <c r="FS4" s="183" t="s">
        <v>3942</v>
      </c>
      <c r="FT4" s="183" t="s">
        <v>3979</v>
      </c>
      <c r="FU4" s="183" t="s">
        <v>3980</v>
      </c>
      <c r="FV4" s="183" t="s">
        <v>3981</v>
      </c>
      <c r="FW4" s="183" t="s">
        <v>3982</v>
      </c>
      <c r="FX4" s="183" t="s">
        <v>3944</v>
      </c>
      <c r="FY4" s="183" t="s">
        <v>3848</v>
      </c>
      <c r="FZ4" s="183" t="s">
        <v>3848</v>
      </c>
      <c r="GA4" s="183" t="s">
        <v>3945</v>
      </c>
      <c r="GB4" s="183" t="s">
        <v>3945</v>
      </c>
      <c r="GC4" s="183" t="s">
        <v>3945</v>
      </c>
      <c r="GD4" s="183"/>
      <c r="GE4" s="183"/>
      <c r="GF4" s="183"/>
      <c r="GG4" s="183"/>
      <c r="GH4" s="183"/>
      <c r="GI4" s="183"/>
      <c r="GJ4" s="183"/>
      <c r="GK4" s="183"/>
      <c r="GL4" s="183"/>
      <c r="GM4" s="183"/>
      <c r="GN4" s="183"/>
      <c r="GO4" s="183"/>
      <c r="GP4" s="183"/>
      <c r="GQ4" s="183"/>
      <c r="GR4" s="183"/>
      <c r="GS4" s="183"/>
      <c r="GT4" s="183"/>
      <c r="GU4" s="183"/>
      <c r="GV4" s="183"/>
      <c r="GW4" s="183"/>
      <c r="GX4" s="183"/>
      <c r="GY4" s="183"/>
      <c r="GZ4" s="183"/>
      <c r="HA4" s="183"/>
      <c r="HB4" s="183"/>
      <c r="HC4" s="183"/>
      <c r="HD4" s="183"/>
      <c r="HE4" s="183"/>
      <c r="HF4" s="183"/>
      <c r="HG4" s="183"/>
      <c r="HH4" s="183"/>
      <c r="HI4" s="183"/>
      <c r="HJ4" s="183"/>
      <c r="HK4" s="183"/>
      <c r="HL4" s="183"/>
      <c r="HM4" s="183"/>
    </row>
    <row r="5" spans="1:221" x14ac:dyDescent="0.25">
      <c r="A5" s="183">
        <v>12</v>
      </c>
      <c r="B5" s="249">
        <v>0.82013888888888886</v>
      </c>
      <c r="C5" s="183"/>
      <c r="D5" s="183" t="s">
        <v>211</v>
      </c>
      <c r="E5" s="183" t="s">
        <v>3817</v>
      </c>
      <c r="F5" s="184">
        <v>43283</v>
      </c>
      <c r="G5" s="183" t="s">
        <v>1202</v>
      </c>
      <c r="H5" s="183" t="s">
        <v>233</v>
      </c>
      <c r="I5" s="183" t="s">
        <v>3983</v>
      </c>
      <c r="J5" s="183"/>
      <c r="K5" s="183"/>
      <c r="L5" s="183"/>
      <c r="M5" s="184"/>
      <c r="N5" s="184"/>
      <c r="O5" s="183"/>
      <c r="P5" s="250" t="s">
        <v>3984</v>
      </c>
      <c r="Q5" s="183" t="s">
        <v>3985</v>
      </c>
      <c r="R5" s="183" t="s">
        <v>3986</v>
      </c>
      <c r="S5" s="183" t="s">
        <v>3987</v>
      </c>
      <c r="T5" s="252">
        <v>9974878531</v>
      </c>
      <c r="U5" s="183" t="s">
        <v>3988</v>
      </c>
      <c r="V5" s="183" t="s">
        <v>221</v>
      </c>
      <c r="W5" s="183" t="s">
        <v>221</v>
      </c>
      <c r="X5" s="183" t="s">
        <v>221</v>
      </c>
      <c r="Y5" s="183" t="s">
        <v>221</v>
      </c>
      <c r="Z5" s="183" t="s">
        <v>221</v>
      </c>
      <c r="AA5" s="183" t="s">
        <v>3989</v>
      </c>
      <c r="AB5" s="183">
        <v>9555030758</v>
      </c>
      <c r="AC5" s="183" t="s">
        <v>223</v>
      </c>
      <c r="AD5" s="64" t="s">
        <v>333</v>
      </c>
      <c r="AE5" s="183" t="s">
        <v>1032</v>
      </c>
      <c r="AF5" s="183" t="s">
        <v>226</v>
      </c>
      <c r="AG5" s="183" t="s">
        <v>226</v>
      </c>
      <c r="AH5" s="183" t="s">
        <v>226</v>
      </c>
      <c r="AI5" s="183">
        <f>22</f>
        <v>22</v>
      </c>
      <c r="AJ5" s="183" t="s">
        <v>227</v>
      </c>
      <c r="AK5" s="183">
        <v>1</v>
      </c>
      <c r="AL5" s="183">
        <v>22</v>
      </c>
      <c r="AM5" s="183">
        <v>0</v>
      </c>
      <c r="AN5" s="66" t="s">
        <v>432</v>
      </c>
      <c r="AO5" s="255" t="s">
        <v>432</v>
      </c>
      <c r="AP5" s="255" t="s">
        <v>434</v>
      </c>
      <c r="AQ5" s="255" t="s">
        <v>435</v>
      </c>
      <c r="AR5" s="255" t="s">
        <v>3904</v>
      </c>
      <c r="AS5" s="183"/>
      <c r="AT5" s="183"/>
      <c r="AU5" s="183"/>
      <c r="AV5" s="183"/>
      <c r="AW5" s="183"/>
      <c r="AX5" s="183" t="s">
        <v>3905</v>
      </c>
      <c r="AY5" s="183" t="s">
        <v>227</v>
      </c>
      <c r="AZ5" s="249" t="s">
        <v>446</v>
      </c>
      <c r="BA5" s="249"/>
      <c r="BB5" s="256" t="s">
        <v>3829</v>
      </c>
      <c r="BC5" s="249">
        <v>0.87152777777777779</v>
      </c>
      <c r="BD5" s="249">
        <v>0.87569444444444444</v>
      </c>
      <c r="BE5" s="183"/>
      <c r="BF5" s="252">
        <v>2</v>
      </c>
      <c r="BG5" s="252">
        <v>2</v>
      </c>
      <c r="BH5" s="252">
        <v>2</v>
      </c>
      <c r="BI5" s="252">
        <v>2</v>
      </c>
      <c r="BJ5" s="252">
        <v>2</v>
      </c>
      <c r="BK5" s="252">
        <v>2</v>
      </c>
      <c r="BL5" s="252">
        <v>2</v>
      </c>
      <c r="BM5" s="252">
        <v>2</v>
      </c>
      <c r="BN5" s="252">
        <v>2</v>
      </c>
      <c r="BO5" s="252">
        <v>2</v>
      </c>
      <c r="BP5" s="252">
        <v>2</v>
      </c>
      <c r="BQ5" s="252">
        <v>2</v>
      </c>
      <c r="BR5" s="252">
        <v>2</v>
      </c>
      <c r="BS5" s="252">
        <v>2</v>
      </c>
      <c r="BT5" s="252">
        <v>2</v>
      </c>
      <c r="BU5" s="252"/>
      <c r="BV5" s="183"/>
      <c r="BW5" s="249"/>
      <c r="BX5" s="249"/>
      <c r="BY5" s="183"/>
      <c r="BZ5" s="183"/>
      <c r="CA5" s="183"/>
      <c r="CB5" s="183"/>
      <c r="CC5" s="183"/>
      <c r="CD5" s="183"/>
      <c r="CE5" s="183"/>
      <c r="CF5" s="183"/>
      <c r="CG5" s="183"/>
      <c r="CH5" s="183"/>
      <c r="CI5" s="183"/>
      <c r="CJ5" s="183"/>
      <c r="CK5" s="183"/>
      <c r="CL5" s="183"/>
      <c r="CM5" s="183"/>
      <c r="CN5" s="183"/>
      <c r="CO5" s="183"/>
      <c r="CP5" s="183"/>
      <c r="CQ5" s="183"/>
      <c r="CR5" s="183" t="s">
        <v>3830</v>
      </c>
      <c r="CS5" s="183" t="s">
        <v>3831</v>
      </c>
      <c r="CT5" s="183" t="s">
        <v>3832</v>
      </c>
      <c r="CU5" s="183" t="s">
        <v>3990</v>
      </c>
      <c r="CV5" s="183" t="s">
        <v>3985</v>
      </c>
      <c r="CW5" s="183" t="s">
        <v>3986</v>
      </c>
      <c r="CX5" s="183" t="s">
        <v>221</v>
      </c>
      <c r="CY5" s="183" t="s">
        <v>3991</v>
      </c>
      <c r="CZ5" s="183" t="s">
        <v>3992</v>
      </c>
      <c r="DA5" s="183" t="s">
        <v>3993</v>
      </c>
      <c r="DB5" s="183" t="s">
        <v>3840</v>
      </c>
      <c r="DC5" s="183" t="s">
        <v>3841</v>
      </c>
      <c r="DD5" s="183" t="s">
        <v>3994</v>
      </c>
      <c r="DE5" s="183" t="s">
        <v>3992</v>
      </c>
      <c r="DF5" s="183" t="s">
        <v>3993</v>
      </c>
      <c r="DG5" s="183" t="s">
        <v>3840</v>
      </c>
      <c r="DH5" s="183" t="s">
        <v>3841</v>
      </c>
      <c r="DI5" s="183" t="s">
        <v>3994</v>
      </c>
      <c r="DJ5" s="183" t="s">
        <v>3848</v>
      </c>
      <c r="DK5" s="183" t="s">
        <v>3849</v>
      </c>
      <c r="DL5" s="183" t="s">
        <v>3995</v>
      </c>
      <c r="DM5" s="183" t="s">
        <v>3914</v>
      </c>
      <c r="DN5" s="183" t="s">
        <v>3852</v>
      </c>
      <c r="DO5" s="183" t="s">
        <v>3853</v>
      </c>
      <c r="DP5" s="183" t="s">
        <v>3996</v>
      </c>
      <c r="DQ5" s="183" t="s">
        <v>3997</v>
      </c>
      <c r="DR5" s="183" t="s">
        <v>3998</v>
      </c>
      <c r="DS5" s="183" t="s">
        <v>3999</v>
      </c>
      <c r="DT5" s="183" t="s">
        <v>3848</v>
      </c>
      <c r="DU5" s="183" t="s">
        <v>3848</v>
      </c>
      <c r="DV5" s="183" t="s">
        <v>3848</v>
      </c>
      <c r="DW5" s="183" t="s">
        <v>3848</v>
      </c>
      <c r="DX5" s="183" t="s">
        <v>3848</v>
      </c>
      <c r="DY5" s="183" t="s">
        <v>3848</v>
      </c>
      <c r="DZ5" s="183" t="s">
        <v>3848</v>
      </c>
      <c r="EA5" s="183" t="s">
        <v>3848</v>
      </c>
      <c r="EB5" s="183" t="s">
        <v>3861</v>
      </c>
      <c r="EC5" s="183" t="s">
        <v>3862</v>
      </c>
      <c r="ED5" s="183" t="s">
        <v>3848</v>
      </c>
      <c r="EE5" s="183" t="s">
        <v>4000</v>
      </c>
      <c r="EF5" s="183" t="s">
        <v>432</v>
      </c>
      <c r="EG5" s="183" t="s">
        <v>3919</v>
      </c>
      <c r="EH5" s="183" t="s">
        <v>3920</v>
      </c>
      <c r="EI5" s="183" t="s">
        <v>4001</v>
      </c>
      <c r="EJ5" s="183" t="s">
        <v>3848</v>
      </c>
      <c r="EK5" s="183" t="s">
        <v>3848</v>
      </c>
      <c r="EL5" s="183" t="s">
        <v>3868</v>
      </c>
      <c r="EM5" s="183" t="s">
        <v>3870</v>
      </c>
      <c r="EN5" s="183" t="s">
        <v>3869</v>
      </c>
      <c r="EO5" s="183" t="s">
        <v>3870</v>
      </c>
      <c r="EP5" s="183" t="s">
        <v>4002</v>
      </c>
      <c r="EQ5" s="183" t="s">
        <v>4003</v>
      </c>
      <c r="ER5" s="183" t="s">
        <v>4004</v>
      </c>
      <c r="ES5" s="183" t="s">
        <v>4005</v>
      </c>
      <c r="ET5" s="183" t="s">
        <v>4004</v>
      </c>
      <c r="EU5" s="183" t="s">
        <v>4006</v>
      </c>
      <c r="EV5" s="183" t="s">
        <v>3877</v>
      </c>
      <c r="EW5" s="183" t="s">
        <v>3876</v>
      </c>
      <c r="EX5" s="183" t="s">
        <v>3848</v>
      </c>
      <c r="EY5" s="183" t="s">
        <v>4007</v>
      </c>
      <c r="EZ5" s="183" t="s">
        <v>3877</v>
      </c>
      <c r="FA5" s="183" t="s">
        <v>4008</v>
      </c>
      <c r="FB5" s="183" t="s">
        <v>4009</v>
      </c>
      <c r="FC5" s="183" t="s">
        <v>4010</v>
      </c>
      <c r="FD5" s="183" t="s">
        <v>3892</v>
      </c>
      <c r="FE5" s="183" t="s">
        <v>4011</v>
      </c>
      <c r="FF5" s="183" t="s">
        <v>4012</v>
      </c>
      <c r="FG5" s="183" t="s">
        <v>4013</v>
      </c>
      <c r="FH5" s="183" t="s">
        <v>4014</v>
      </c>
      <c r="FI5" s="183" t="s">
        <v>4015</v>
      </c>
      <c r="FJ5" s="183" t="s">
        <v>3935</v>
      </c>
      <c r="FK5" s="183" t="s">
        <v>4016</v>
      </c>
      <c r="FL5" s="183" t="s">
        <v>4017</v>
      </c>
      <c r="FM5" s="183" t="s">
        <v>3985</v>
      </c>
      <c r="FN5" s="183" t="s">
        <v>4018</v>
      </c>
      <c r="FO5" s="183" t="s">
        <v>4019</v>
      </c>
      <c r="FP5" s="183" t="s">
        <v>3848</v>
      </c>
      <c r="FQ5" s="183" t="s">
        <v>4020</v>
      </c>
      <c r="FR5" s="183" t="s">
        <v>4021</v>
      </c>
      <c r="FS5" s="183" t="s">
        <v>4022</v>
      </c>
      <c r="FT5" s="183" t="s">
        <v>4023</v>
      </c>
      <c r="FU5" s="183" t="s">
        <v>4024</v>
      </c>
      <c r="FV5" s="183" t="s">
        <v>4025</v>
      </c>
      <c r="FW5" s="183" t="s">
        <v>4026</v>
      </c>
      <c r="FX5" s="183" t="s">
        <v>3944</v>
      </c>
      <c r="FY5" s="183" t="s">
        <v>3848</v>
      </c>
      <c r="FZ5" s="183" t="s">
        <v>3848</v>
      </c>
      <c r="GA5" s="183" t="s">
        <v>3945</v>
      </c>
      <c r="GB5" s="183" t="s">
        <v>3945</v>
      </c>
      <c r="GC5" s="183" t="s">
        <v>3945</v>
      </c>
      <c r="GD5" s="183"/>
      <c r="GE5" s="183"/>
      <c r="GF5" s="183"/>
      <c r="GG5" s="183"/>
      <c r="GH5" s="183"/>
      <c r="GI5" s="183"/>
      <c r="GJ5" s="183"/>
      <c r="GK5" s="183"/>
      <c r="GL5" s="183"/>
      <c r="GM5" s="183"/>
      <c r="GN5" s="183"/>
      <c r="GO5" s="183"/>
      <c r="GP5" s="183"/>
      <c r="GQ5" s="183"/>
      <c r="GR5" s="183"/>
      <c r="GS5" s="183"/>
      <c r="GT5" s="183"/>
      <c r="GU5" s="183"/>
      <c r="GV5" s="183"/>
      <c r="GW5" s="183"/>
      <c r="GX5" s="183"/>
      <c r="GY5" s="183"/>
      <c r="GZ5" s="183"/>
      <c r="HA5" s="183"/>
      <c r="HB5" s="183"/>
      <c r="HC5" s="183"/>
      <c r="HD5" s="183"/>
      <c r="HE5" s="183"/>
      <c r="HF5" s="183"/>
      <c r="HG5" s="183"/>
      <c r="HH5" s="183"/>
      <c r="HI5" s="183"/>
      <c r="HJ5" s="183"/>
      <c r="HK5" s="183"/>
      <c r="HL5" s="183"/>
      <c r="HM5" s="183"/>
    </row>
    <row r="6" spans="1:221" x14ac:dyDescent="0.25">
      <c r="A6" s="183">
        <v>13</v>
      </c>
      <c r="B6" s="257">
        <v>0.74444444444444446</v>
      </c>
      <c r="C6" s="258"/>
      <c r="D6" s="33" t="s">
        <v>211</v>
      </c>
      <c r="E6" s="33" t="s">
        <v>3817</v>
      </c>
      <c r="F6" s="259">
        <v>43283</v>
      </c>
      <c r="G6" s="260" t="s">
        <v>1202</v>
      </c>
      <c r="H6" s="260" t="s">
        <v>233</v>
      </c>
      <c r="I6" s="33" t="s">
        <v>591</v>
      </c>
      <c r="J6" s="258"/>
      <c r="K6" s="258"/>
      <c r="L6" s="258"/>
      <c r="M6" s="258"/>
      <c r="N6" s="258"/>
      <c r="O6" s="258"/>
      <c r="P6" s="261" t="s">
        <v>4027</v>
      </c>
      <c r="Q6" s="33" t="s">
        <v>4028</v>
      </c>
      <c r="R6" s="33" t="s">
        <v>4029</v>
      </c>
      <c r="S6" s="33" t="s">
        <v>4030</v>
      </c>
      <c r="T6" s="262">
        <v>9568696083</v>
      </c>
      <c r="U6" s="33" t="s">
        <v>221</v>
      </c>
      <c r="V6" s="33" t="s">
        <v>221</v>
      </c>
      <c r="W6" s="33" t="s">
        <v>221</v>
      </c>
      <c r="X6" s="33" t="s">
        <v>221</v>
      </c>
      <c r="Y6" s="33" t="s">
        <v>221</v>
      </c>
      <c r="Z6" s="33" t="s">
        <v>221</v>
      </c>
      <c r="AA6" s="33" t="s">
        <v>221</v>
      </c>
      <c r="AB6" s="33" t="s">
        <v>221</v>
      </c>
      <c r="AC6" s="183" t="s">
        <v>223</v>
      </c>
      <c r="AD6" s="33" t="s">
        <v>267</v>
      </c>
      <c r="AE6" s="33" t="s">
        <v>4031</v>
      </c>
      <c r="AF6" s="33" t="s">
        <v>226</v>
      </c>
      <c r="AG6" s="33" t="s">
        <v>226</v>
      </c>
      <c r="AH6" s="33" t="s">
        <v>226</v>
      </c>
      <c r="AI6" s="33">
        <v>60</v>
      </c>
      <c r="AJ6" s="33" t="s">
        <v>227</v>
      </c>
      <c r="AK6" s="33">
        <v>1</v>
      </c>
      <c r="AL6" s="33">
        <v>24</v>
      </c>
      <c r="AM6" s="33">
        <v>5</v>
      </c>
      <c r="AN6" s="260" t="s">
        <v>432</v>
      </c>
      <c r="AO6" s="260" t="s">
        <v>432</v>
      </c>
      <c r="AP6" s="260" t="s">
        <v>434</v>
      </c>
      <c r="AQ6" s="260" t="s">
        <v>435</v>
      </c>
      <c r="AR6" s="255" t="s">
        <v>3904</v>
      </c>
      <c r="AS6" s="33"/>
      <c r="AT6" s="33"/>
      <c r="AU6" s="33"/>
      <c r="AV6" s="33"/>
      <c r="AW6" s="33"/>
      <c r="AX6" s="33" t="s">
        <v>4001</v>
      </c>
      <c r="AY6" s="33" t="s">
        <v>227</v>
      </c>
      <c r="AZ6" s="33" t="s">
        <v>227</v>
      </c>
      <c r="BA6" s="257"/>
      <c r="BB6" s="33" t="s">
        <v>4032</v>
      </c>
      <c r="BC6" s="263">
        <v>0.74444444444444446</v>
      </c>
      <c r="BD6" s="263">
        <v>0.75763888888888886</v>
      </c>
      <c r="BE6" s="33"/>
      <c r="BF6" s="33">
        <v>3</v>
      </c>
      <c r="BG6" s="33">
        <v>3</v>
      </c>
      <c r="BH6" s="33">
        <v>3</v>
      </c>
      <c r="BI6" s="33">
        <v>3</v>
      </c>
      <c r="BJ6" s="33">
        <v>3</v>
      </c>
      <c r="BK6" s="33">
        <v>3</v>
      </c>
      <c r="BL6" s="33">
        <v>3</v>
      </c>
      <c r="BM6" s="33">
        <v>3</v>
      </c>
      <c r="BN6" s="33">
        <v>3</v>
      </c>
      <c r="BO6" s="33">
        <v>3</v>
      </c>
      <c r="BP6" s="33">
        <v>3</v>
      </c>
      <c r="BQ6" s="33">
        <v>3</v>
      </c>
      <c r="BR6" s="33">
        <v>3</v>
      </c>
      <c r="BS6" s="33">
        <v>3</v>
      </c>
      <c r="BT6" s="33">
        <v>3</v>
      </c>
      <c r="BU6" s="33"/>
      <c r="BV6" s="33"/>
      <c r="BW6" s="33"/>
      <c r="BX6" s="33"/>
      <c r="BY6" s="33"/>
      <c r="BZ6" s="33"/>
      <c r="CA6" s="33"/>
      <c r="CB6" s="33"/>
      <c r="CC6" s="33"/>
      <c r="CD6" s="33"/>
      <c r="CE6" s="33"/>
      <c r="CF6" s="258"/>
      <c r="CG6" s="258"/>
      <c r="CH6" s="258"/>
      <c r="CI6" s="258"/>
      <c r="CJ6" s="258"/>
      <c r="CK6" s="258"/>
      <c r="CL6" s="258"/>
      <c r="CM6" s="258"/>
      <c r="CN6" s="258"/>
      <c r="CO6" s="258"/>
      <c r="CP6" s="258"/>
      <c r="CQ6" s="258"/>
      <c r="CR6" s="255" t="s">
        <v>3830</v>
      </c>
      <c r="CS6" s="255" t="s">
        <v>3831</v>
      </c>
      <c r="CT6" s="255" t="s">
        <v>3832</v>
      </c>
      <c r="CU6" s="255" t="s">
        <v>4033</v>
      </c>
      <c r="CV6" s="255" t="s">
        <v>4028</v>
      </c>
      <c r="CW6" s="255" t="s">
        <v>4029</v>
      </c>
      <c r="CX6" s="255" t="s">
        <v>4030</v>
      </c>
      <c r="CY6" s="255" t="s">
        <v>4034</v>
      </c>
      <c r="CZ6" s="255" t="s">
        <v>3848</v>
      </c>
      <c r="DA6" s="255" t="s">
        <v>4035</v>
      </c>
      <c r="DB6" s="255" t="s">
        <v>3840</v>
      </c>
      <c r="DC6" s="255" t="s">
        <v>3841</v>
      </c>
      <c r="DD6" s="255" t="s">
        <v>4036</v>
      </c>
      <c r="DE6" s="255" t="s">
        <v>3848</v>
      </c>
      <c r="DF6" s="255" t="s">
        <v>3666</v>
      </c>
      <c r="DG6" s="255" t="s">
        <v>4037</v>
      </c>
      <c r="DH6" s="255" t="s">
        <v>4038</v>
      </c>
      <c r="DI6" s="255" t="s">
        <v>4039</v>
      </c>
      <c r="DJ6" s="255" t="s">
        <v>3848</v>
      </c>
      <c r="DK6" s="255" t="s">
        <v>3849</v>
      </c>
      <c r="DL6" s="255" t="s">
        <v>3848</v>
      </c>
      <c r="DM6" s="255" t="s">
        <v>3914</v>
      </c>
      <c r="DN6" s="255" t="s">
        <v>3852</v>
      </c>
      <c r="DO6" s="255" t="s">
        <v>3848</v>
      </c>
      <c r="DP6" s="255" t="s">
        <v>3848</v>
      </c>
      <c r="DQ6" s="255" t="s">
        <v>4040</v>
      </c>
      <c r="DR6" s="255" t="s">
        <v>4040</v>
      </c>
      <c r="DS6" s="255" t="s">
        <v>4041</v>
      </c>
      <c r="DT6" s="255" t="s">
        <v>3848</v>
      </c>
      <c r="DU6" s="255" t="s">
        <v>3848</v>
      </c>
      <c r="DV6" s="255" t="s">
        <v>3848</v>
      </c>
      <c r="DW6" s="255" t="s">
        <v>3848</v>
      </c>
      <c r="DX6" s="255" t="s">
        <v>3848</v>
      </c>
      <c r="DY6" s="255" t="s">
        <v>3848</v>
      </c>
      <c r="DZ6" s="255" t="s">
        <v>3848</v>
      </c>
      <c r="EA6" s="255" t="s">
        <v>3848</v>
      </c>
      <c r="EB6" s="255" t="s">
        <v>3861</v>
      </c>
      <c r="EC6" s="255" t="s">
        <v>3862</v>
      </c>
      <c r="ED6" s="255" t="s">
        <v>3848</v>
      </c>
      <c r="EE6" s="255" t="s">
        <v>4042</v>
      </c>
      <c r="EF6" s="255" t="s">
        <v>432</v>
      </c>
      <c r="EG6" s="255" t="s">
        <v>3919</v>
      </c>
      <c r="EH6" s="255" t="s">
        <v>3920</v>
      </c>
      <c r="EI6" s="255" t="s">
        <v>4043</v>
      </c>
      <c r="EJ6" s="255" t="s">
        <v>3848</v>
      </c>
      <c r="EK6" s="255" t="s">
        <v>3848</v>
      </c>
      <c r="EL6" s="255" t="s">
        <v>3868</v>
      </c>
      <c r="EM6" s="255" t="s">
        <v>3870</v>
      </c>
      <c r="EN6" s="255" t="s">
        <v>3869</v>
      </c>
      <c r="EO6" s="255" t="s">
        <v>3869</v>
      </c>
      <c r="EP6" s="255" t="s">
        <v>3869</v>
      </c>
      <c r="EQ6" s="255" t="s">
        <v>4017</v>
      </c>
      <c r="ER6" s="255" t="s">
        <v>4017</v>
      </c>
      <c r="ES6" s="255" t="s">
        <v>4017</v>
      </c>
      <c r="ET6" s="255" t="s">
        <v>4017</v>
      </c>
      <c r="EU6" s="255" t="s">
        <v>4017</v>
      </c>
      <c r="EV6" s="255" t="s">
        <v>3848</v>
      </c>
      <c r="EW6" s="255" t="s">
        <v>3848</v>
      </c>
      <c r="EX6" s="255" t="s">
        <v>3848</v>
      </c>
      <c r="EY6" s="255" t="s">
        <v>3848</v>
      </c>
      <c r="EZ6" s="255" t="s">
        <v>3848</v>
      </c>
      <c r="FA6" s="255" t="s">
        <v>3848</v>
      </c>
      <c r="FB6" s="255" t="s">
        <v>3848</v>
      </c>
      <c r="FC6" s="255" t="s">
        <v>3848</v>
      </c>
      <c r="FD6" s="255" t="s">
        <v>3848</v>
      </c>
      <c r="FE6" s="255" t="s">
        <v>4017</v>
      </c>
      <c r="FF6" s="255" t="s">
        <v>4017</v>
      </c>
      <c r="FG6" s="255" t="s">
        <v>3848</v>
      </c>
      <c r="FH6" s="255" t="s">
        <v>3848</v>
      </c>
      <c r="FI6" s="255" t="s">
        <v>3848</v>
      </c>
      <c r="FJ6" s="255" t="s">
        <v>4017</v>
      </c>
      <c r="FK6" s="255" t="s">
        <v>4017</v>
      </c>
      <c r="FL6" s="255" t="s">
        <v>4017</v>
      </c>
      <c r="FM6" s="255" t="s">
        <v>4044</v>
      </c>
      <c r="FN6" s="255" t="s">
        <v>4044</v>
      </c>
      <c r="FO6" s="255" t="s">
        <v>3848</v>
      </c>
      <c r="FP6" s="255" t="s">
        <v>3848</v>
      </c>
      <c r="FQ6" s="255" t="s">
        <v>4045</v>
      </c>
      <c r="FR6" s="255" t="s">
        <v>4045</v>
      </c>
      <c r="FS6" s="255" t="s">
        <v>4045</v>
      </c>
      <c r="FT6" s="255" t="s">
        <v>3943</v>
      </c>
      <c r="FU6" s="255" t="s">
        <v>3943</v>
      </c>
      <c r="FV6" s="255" t="s">
        <v>3943</v>
      </c>
      <c r="FW6" s="255" t="s">
        <v>3943</v>
      </c>
      <c r="FX6" s="255" t="s">
        <v>3944</v>
      </c>
      <c r="FY6" s="255" t="s">
        <v>3848</v>
      </c>
      <c r="FZ6" s="255" t="s">
        <v>3848</v>
      </c>
      <c r="GA6" s="255" t="s">
        <v>3848</v>
      </c>
      <c r="GB6" s="255" t="s">
        <v>3848</v>
      </c>
      <c r="GC6" s="255" t="s">
        <v>3848</v>
      </c>
      <c r="GD6" s="183"/>
      <c r="GE6" s="183"/>
      <c r="GF6" s="183"/>
      <c r="GG6" s="183"/>
      <c r="GH6" s="183"/>
      <c r="GI6" s="183"/>
      <c r="GJ6" s="183"/>
      <c r="GK6" s="183"/>
      <c r="GL6" s="183"/>
      <c r="GM6" s="183"/>
      <c r="GN6" s="183"/>
      <c r="GO6" s="183"/>
      <c r="GP6" s="183"/>
      <c r="GQ6" s="183"/>
      <c r="GR6" s="183"/>
      <c r="GS6" s="183"/>
      <c r="GT6" s="183"/>
      <c r="GU6" s="183"/>
      <c r="GV6" s="183"/>
      <c r="GW6" s="183"/>
      <c r="GX6" s="183"/>
      <c r="GY6" s="183"/>
      <c r="GZ6" s="183"/>
      <c r="HA6" s="183"/>
      <c r="HB6" s="183"/>
      <c r="HC6" s="183"/>
      <c r="HD6" s="183"/>
      <c r="HE6" s="183"/>
      <c r="HF6" s="183"/>
      <c r="HG6" s="183"/>
      <c r="HH6" s="183"/>
      <c r="HI6" s="183"/>
      <c r="HJ6" s="183"/>
      <c r="HK6" s="183"/>
      <c r="HL6" s="183"/>
      <c r="HM6" s="183"/>
    </row>
    <row r="7" spans="1:221" x14ac:dyDescent="0.25">
      <c r="A7" s="183">
        <v>10</v>
      </c>
      <c r="B7" s="249">
        <v>0.64722222222222225</v>
      </c>
      <c r="C7" s="85"/>
      <c r="D7" s="183" t="s">
        <v>211</v>
      </c>
      <c r="E7" s="183" t="s">
        <v>3817</v>
      </c>
      <c r="F7" s="184">
        <v>43283</v>
      </c>
      <c r="G7" s="183" t="s">
        <v>1202</v>
      </c>
      <c r="H7" s="64" t="s">
        <v>233</v>
      </c>
      <c r="I7" s="183" t="s">
        <v>1203</v>
      </c>
      <c r="J7" s="183"/>
      <c r="K7" s="183"/>
      <c r="L7" s="183"/>
      <c r="M7" s="70"/>
      <c r="N7" s="70"/>
      <c r="O7" s="183"/>
      <c r="P7" s="253" t="s">
        <v>4046</v>
      </c>
      <c r="Q7" s="183" t="s">
        <v>507</v>
      </c>
      <c r="R7" s="183" t="s">
        <v>4047</v>
      </c>
      <c r="S7" s="183" t="s">
        <v>4048</v>
      </c>
      <c r="T7" s="252">
        <v>9952801048</v>
      </c>
      <c r="U7" s="183" t="s">
        <v>4049</v>
      </c>
      <c r="V7" s="183" t="s">
        <v>221</v>
      </c>
      <c r="W7" s="183" t="s">
        <v>221</v>
      </c>
      <c r="X7" s="183" t="s">
        <v>221</v>
      </c>
      <c r="Y7" s="183" t="s">
        <v>221</v>
      </c>
      <c r="Z7" s="183" t="s">
        <v>221</v>
      </c>
      <c r="AA7" s="183" t="s">
        <v>4050</v>
      </c>
      <c r="AB7" s="183">
        <v>9275078561</v>
      </c>
      <c r="AC7" s="183" t="s">
        <v>223</v>
      </c>
      <c r="AD7" s="64" t="s">
        <v>224</v>
      </c>
      <c r="AE7" s="183" t="s">
        <v>4051</v>
      </c>
      <c r="AF7" s="183" t="s">
        <v>226</v>
      </c>
      <c r="AG7" s="183" t="s">
        <v>226</v>
      </c>
      <c r="AH7" s="183" t="s">
        <v>221</v>
      </c>
      <c r="AI7" s="183">
        <f>5*12+12</f>
        <v>72</v>
      </c>
      <c r="AJ7" s="183" t="s">
        <v>227</v>
      </c>
      <c r="AK7" s="183">
        <v>1</v>
      </c>
      <c r="AL7" s="183">
        <v>12</v>
      </c>
      <c r="AM7" s="183">
        <f>5*12</f>
        <v>60</v>
      </c>
      <c r="AN7" s="33" t="s">
        <v>228</v>
      </c>
      <c r="AO7" s="33" t="s">
        <v>228</v>
      </c>
      <c r="AP7" s="64" t="s">
        <v>229</v>
      </c>
      <c r="AQ7" s="64" t="s">
        <v>229</v>
      </c>
      <c r="AR7" s="183"/>
      <c r="AS7" s="183" t="s">
        <v>4052</v>
      </c>
      <c r="AT7" s="183">
        <v>250589</v>
      </c>
      <c r="AU7" s="183" t="s">
        <v>4053</v>
      </c>
      <c r="AV7" s="183"/>
      <c r="AW7" s="183"/>
      <c r="AX7" s="183"/>
      <c r="AY7" s="183" t="s">
        <v>227</v>
      </c>
      <c r="AZ7" s="249" t="s">
        <v>227</v>
      </c>
      <c r="BA7" s="249"/>
      <c r="BB7" s="256" t="s">
        <v>3829</v>
      </c>
      <c r="BC7" s="249">
        <v>0.76388888888888884</v>
      </c>
      <c r="BD7" s="249">
        <v>0.77569444444444446</v>
      </c>
      <c r="BE7" s="64"/>
      <c r="BF7" s="252">
        <v>1</v>
      </c>
      <c r="BG7" s="183">
        <v>1</v>
      </c>
      <c r="BH7" s="183">
        <v>1</v>
      </c>
      <c r="BI7" s="183">
        <v>1</v>
      </c>
      <c r="BJ7" s="183">
        <v>1</v>
      </c>
      <c r="BK7" s="183">
        <v>1</v>
      </c>
      <c r="BL7" s="183">
        <v>1</v>
      </c>
      <c r="BM7" s="183">
        <v>1</v>
      </c>
      <c r="BN7" s="183">
        <v>1</v>
      </c>
      <c r="BO7" s="183">
        <v>1</v>
      </c>
      <c r="BP7" s="183">
        <v>2</v>
      </c>
      <c r="BQ7" s="183">
        <v>2</v>
      </c>
      <c r="BR7" s="183">
        <v>2</v>
      </c>
      <c r="BS7" s="183">
        <v>2</v>
      </c>
      <c r="BT7" s="183">
        <v>2</v>
      </c>
      <c r="BU7" s="252"/>
      <c r="BV7" s="256"/>
      <c r="BW7" s="249"/>
      <c r="BX7" s="249"/>
      <c r="BY7" s="183"/>
      <c r="BZ7" s="183"/>
      <c r="CA7" s="183"/>
      <c r="CB7" s="183"/>
      <c r="CC7" s="183"/>
      <c r="CD7" s="183"/>
      <c r="CE7" s="256"/>
      <c r="CF7" s="183"/>
      <c r="CG7" s="85"/>
      <c r="CH7" s="85"/>
      <c r="CI7" s="85"/>
      <c r="CJ7" s="85"/>
      <c r="CK7" s="85"/>
      <c r="CL7" s="85"/>
      <c r="CM7" s="85"/>
      <c r="CN7" s="85"/>
      <c r="CO7" s="85"/>
      <c r="CP7" s="85"/>
      <c r="CQ7" s="85"/>
      <c r="CR7" s="183" t="s">
        <v>3830</v>
      </c>
      <c r="CS7" s="183" t="s">
        <v>3831</v>
      </c>
      <c r="CT7" s="183" t="s">
        <v>3832</v>
      </c>
      <c r="CU7" s="183" t="s">
        <v>4054</v>
      </c>
      <c r="CV7" s="183" t="s">
        <v>507</v>
      </c>
      <c r="CW7" s="183" t="s">
        <v>4047</v>
      </c>
      <c r="CX7" s="183" t="s">
        <v>4055</v>
      </c>
      <c r="CY7" s="183" t="s">
        <v>4056</v>
      </c>
      <c r="CZ7" s="183" t="s">
        <v>4057</v>
      </c>
      <c r="DA7" s="183" t="s">
        <v>4058</v>
      </c>
      <c r="DB7" s="183" t="s">
        <v>3840</v>
      </c>
      <c r="DC7" s="183" t="s">
        <v>3841</v>
      </c>
      <c r="DD7" s="183" t="s">
        <v>3842</v>
      </c>
      <c r="DE7" s="183" t="s">
        <v>4057</v>
      </c>
      <c r="DF7" s="183" t="s">
        <v>4059</v>
      </c>
      <c r="DG7" s="183" t="s">
        <v>3840</v>
      </c>
      <c r="DH7" s="183" t="s">
        <v>3841</v>
      </c>
      <c r="DI7" s="183" t="s">
        <v>3842</v>
      </c>
      <c r="DJ7" s="183" t="s">
        <v>4060</v>
      </c>
      <c r="DK7" s="183" t="s">
        <v>3957</v>
      </c>
      <c r="DL7" s="183" t="s">
        <v>4061</v>
      </c>
      <c r="DM7" s="183" t="s">
        <v>3914</v>
      </c>
      <c r="DN7" s="183" t="s">
        <v>4062</v>
      </c>
      <c r="DO7" s="183" t="s">
        <v>3853</v>
      </c>
      <c r="DP7" s="183" t="s">
        <v>3854</v>
      </c>
      <c r="DQ7" s="183" t="s">
        <v>4063</v>
      </c>
      <c r="DR7" s="183" t="s">
        <v>1239</v>
      </c>
      <c r="DS7" s="183" t="s">
        <v>4049</v>
      </c>
      <c r="DT7" s="183" t="s">
        <v>4064</v>
      </c>
      <c r="DU7" s="183" t="s">
        <v>4064</v>
      </c>
      <c r="DV7" s="183" t="s">
        <v>4064</v>
      </c>
      <c r="DW7" s="183" t="s">
        <v>4064</v>
      </c>
      <c r="DX7" s="183" t="s">
        <v>4065</v>
      </c>
      <c r="DY7" s="183" t="s">
        <v>4065</v>
      </c>
      <c r="DZ7" s="183" t="s">
        <v>1239</v>
      </c>
      <c r="EA7" s="183" t="s">
        <v>1239</v>
      </c>
      <c r="EB7" s="183" t="s">
        <v>3861</v>
      </c>
      <c r="EC7" s="183" t="s">
        <v>4066</v>
      </c>
      <c r="ED7" s="183" t="s">
        <v>3848</v>
      </c>
      <c r="EE7" s="183" t="s">
        <v>4067</v>
      </c>
      <c r="EF7" s="183" t="s">
        <v>3864</v>
      </c>
      <c r="EG7" s="183" t="s">
        <v>4068</v>
      </c>
      <c r="EH7" s="183" t="s">
        <v>4069</v>
      </c>
      <c r="EI7" s="183" t="s">
        <v>4070</v>
      </c>
      <c r="EJ7" s="183" t="s">
        <v>4071</v>
      </c>
      <c r="EK7" s="183" t="s">
        <v>3848</v>
      </c>
      <c r="EL7" s="183" t="s">
        <v>3868</v>
      </c>
      <c r="EM7" s="183" t="s">
        <v>3870</v>
      </c>
      <c r="EN7" s="183" t="s">
        <v>3870</v>
      </c>
      <c r="EO7" s="183" t="s">
        <v>3869</v>
      </c>
      <c r="EP7" s="183" t="s">
        <v>4002</v>
      </c>
      <c r="EQ7" s="183" t="s">
        <v>4072</v>
      </c>
      <c r="ER7" s="183" t="s">
        <v>4073</v>
      </c>
      <c r="ES7" s="183" t="s">
        <v>4074</v>
      </c>
      <c r="ET7" s="183" t="s">
        <v>4075</v>
      </c>
      <c r="EU7" s="183" t="s">
        <v>4076</v>
      </c>
      <c r="EV7" s="183" t="s">
        <v>3876</v>
      </c>
      <c r="EW7" s="183" t="s">
        <v>3876</v>
      </c>
      <c r="EX7" s="183" t="s">
        <v>3848</v>
      </c>
      <c r="EY7" s="183" t="s">
        <v>3848</v>
      </c>
      <c r="EZ7" s="183" t="s">
        <v>3848</v>
      </c>
      <c r="FA7" s="183" t="s">
        <v>3848</v>
      </c>
      <c r="FB7" s="183" t="s">
        <v>4077</v>
      </c>
      <c r="FC7" s="183" t="s">
        <v>4078</v>
      </c>
      <c r="FD7" s="183" t="s">
        <v>4079</v>
      </c>
      <c r="FE7" s="183" t="s">
        <v>4011</v>
      </c>
      <c r="FF7" s="183" t="s">
        <v>4012</v>
      </c>
      <c r="FG7" s="183" t="s">
        <v>4080</v>
      </c>
      <c r="FH7" s="183" t="s">
        <v>4081</v>
      </c>
      <c r="FI7" s="183" t="s">
        <v>4082</v>
      </c>
      <c r="FJ7" s="183" t="s">
        <v>4083</v>
      </c>
      <c r="FK7" s="183" t="s">
        <v>4084</v>
      </c>
      <c r="FL7" s="183" t="s">
        <v>4017</v>
      </c>
      <c r="FM7" s="183" t="s">
        <v>4085</v>
      </c>
      <c r="FN7" s="183" t="s">
        <v>1361</v>
      </c>
      <c r="FO7" s="183" t="s">
        <v>4086</v>
      </c>
      <c r="FP7" s="183" t="s">
        <v>4087</v>
      </c>
      <c r="FQ7" s="183" t="s">
        <v>4088</v>
      </c>
      <c r="FR7" s="183" t="s">
        <v>4089</v>
      </c>
      <c r="FS7" s="183" t="s">
        <v>4090</v>
      </c>
      <c r="FT7" s="183" t="s">
        <v>4091</v>
      </c>
      <c r="FU7" s="183" t="s">
        <v>4092</v>
      </c>
      <c r="FV7" s="183" t="s">
        <v>4093</v>
      </c>
      <c r="FW7" s="183" t="s">
        <v>4094</v>
      </c>
      <c r="FX7" s="183" t="s">
        <v>3944</v>
      </c>
      <c r="FY7" s="183" t="s">
        <v>3848</v>
      </c>
      <c r="FZ7" s="183" t="s">
        <v>3848</v>
      </c>
      <c r="GA7" s="183" t="s">
        <v>3945</v>
      </c>
      <c r="GB7" s="183" t="s">
        <v>3945</v>
      </c>
      <c r="GC7" s="183" t="s">
        <v>3945</v>
      </c>
      <c r="GD7" s="183"/>
      <c r="GE7" s="183"/>
      <c r="GF7" s="183"/>
      <c r="GG7" s="183"/>
      <c r="GH7" s="183"/>
      <c r="GI7" s="183"/>
      <c r="GJ7" s="183"/>
      <c r="GK7" s="183"/>
      <c r="GL7" s="183"/>
      <c r="GM7" s="183"/>
      <c r="GN7" s="183"/>
      <c r="GO7" s="183"/>
      <c r="GP7" s="183"/>
      <c r="GQ7" s="183"/>
      <c r="GR7" s="183"/>
      <c r="GS7" s="183"/>
      <c r="GT7" s="183"/>
      <c r="GU7" s="183"/>
      <c r="GV7" s="183"/>
      <c r="GW7" s="183"/>
      <c r="GX7" s="183"/>
      <c r="GY7" s="183"/>
      <c r="GZ7" s="183"/>
      <c r="HA7" s="183"/>
      <c r="HB7" s="183"/>
      <c r="HC7" s="183"/>
      <c r="HD7" s="183"/>
      <c r="HE7" s="183"/>
      <c r="HF7" s="183"/>
      <c r="HG7" s="183"/>
      <c r="HH7" s="183"/>
      <c r="HI7" s="183"/>
      <c r="HJ7" s="183"/>
      <c r="HK7" s="183"/>
      <c r="HL7" s="183"/>
      <c r="HM7" s="183"/>
    </row>
    <row r="8" spans="1:221" x14ac:dyDescent="0.25">
      <c r="A8" s="183">
        <v>1</v>
      </c>
      <c r="B8" s="249">
        <v>0.4381944444444445</v>
      </c>
      <c r="C8" s="85"/>
      <c r="D8" s="183" t="s">
        <v>211</v>
      </c>
      <c r="E8" s="183" t="s">
        <v>3817</v>
      </c>
      <c r="F8" s="184">
        <v>43283</v>
      </c>
      <c r="G8" s="183" t="s">
        <v>1202</v>
      </c>
      <c r="H8" s="64" t="s">
        <v>233</v>
      </c>
      <c r="I8" s="64" t="s">
        <v>3057</v>
      </c>
      <c r="J8" s="64"/>
      <c r="K8" s="183"/>
      <c r="L8" s="183"/>
      <c r="M8" s="70"/>
      <c r="N8" s="70"/>
      <c r="O8" s="183"/>
      <c r="P8" s="250" t="s">
        <v>4095</v>
      </c>
      <c r="Q8" s="251" t="s">
        <v>4096</v>
      </c>
      <c r="R8" s="183" t="s">
        <v>4097</v>
      </c>
      <c r="S8" s="183" t="s">
        <v>850</v>
      </c>
      <c r="T8" s="252">
        <v>9169158490</v>
      </c>
      <c r="U8" s="33" t="s">
        <v>4098</v>
      </c>
      <c r="V8" s="183" t="s">
        <v>221</v>
      </c>
      <c r="W8" s="183" t="s">
        <v>221</v>
      </c>
      <c r="X8" s="183" t="s">
        <v>221</v>
      </c>
      <c r="Y8" s="183" t="s">
        <v>221</v>
      </c>
      <c r="Z8" s="183" t="s">
        <v>221</v>
      </c>
      <c r="AA8" s="183" t="s">
        <v>4099</v>
      </c>
      <c r="AB8" s="183">
        <v>9486358307</v>
      </c>
      <c r="AC8" s="183" t="s">
        <v>402</v>
      </c>
      <c r="AD8" s="64" t="s">
        <v>241</v>
      </c>
      <c r="AE8" s="183" t="s">
        <v>4100</v>
      </c>
      <c r="AF8" s="183" t="s">
        <v>221</v>
      </c>
      <c r="AG8" s="183" t="s">
        <v>221</v>
      </c>
      <c r="AH8" s="183" t="s">
        <v>221</v>
      </c>
      <c r="AI8" s="183">
        <f>6+6+12+4+9</f>
        <v>37</v>
      </c>
      <c r="AJ8" s="183" t="s">
        <v>446</v>
      </c>
      <c r="AK8" s="183">
        <v>0</v>
      </c>
      <c r="AL8" s="183">
        <v>9</v>
      </c>
      <c r="AM8" s="183">
        <f>12+4</f>
        <v>16</v>
      </c>
      <c r="AN8" s="64" t="s">
        <v>228</v>
      </c>
      <c r="AO8" s="64" t="s">
        <v>228</v>
      </c>
      <c r="AP8" s="64" t="s">
        <v>229</v>
      </c>
      <c r="AQ8" s="64" t="s">
        <v>229</v>
      </c>
      <c r="AR8" s="183"/>
      <c r="AS8" s="183" t="s">
        <v>4101</v>
      </c>
      <c r="AT8" s="183">
        <v>215117</v>
      </c>
      <c r="AU8" s="183" t="s">
        <v>4102</v>
      </c>
      <c r="AV8" s="183"/>
      <c r="AW8" s="183"/>
      <c r="AX8" s="183"/>
      <c r="AY8" s="183" t="s">
        <v>227</v>
      </c>
      <c r="AZ8" s="249" t="s">
        <v>227</v>
      </c>
      <c r="BA8" s="249"/>
      <c r="BB8" s="183" t="s">
        <v>4103</v>
      </c>
      <c r="BC8" s="249">
        <v>0.50763888888888886</v>
      </c>
      <c r="BD8" s="249">
        <v>0.51388888888888895</v>
      </c>
      <c r="BE8" s="64"/>
      <c r="BF8" s="252">
        <v>1</v>
      </c>
      <c r="BG8" s="252">
        <v>1</v>
      </c>
      <c r="BH8" s="252">
        <v>1</v>
      </c>
      <c r="BI8" s="252">
        <v>1</v>
      </c>
      <c r="BJ8" s="252">
        <v>1</v>
      </c>
      <c r="BK8" s="252">
        <v>1</v>
      </c>
      <c r="BL8" s="252">
        <v>1</v>
      </c>
      <c r="BM8" s="252">
        <v>1</v>
      </c>
      <c r="BN8" s="252">
        <v>1</v>
      </c>
      <c r="BO8" s="252">
        <v>1</v>
      </c>
      <c r="BP8" s="252">
        <v>1</v>
      </c>
      <c r="BQ8" s="252">
        <v>1</v>
      </c>
      <c r="BR8" s="252">
        <v>1</v>
      </c>
      <c r="BS8" s="252">
        <v>1</v>
      </c>
      <c r="BT8" s="252">
        <v>1</v>
      </c>
      <c r="BU8" s="183"/>
      <c r="BV8" s="183"/>
      <c r="BW8" s="249"/>
      <c r="BX8" s="249"/>
      <c r="BY8" s="183"/>
      <c r="BZ8" s="183"/>
      <c r="CA8" s="183"/>
      <c r="CB8" s="183"/>
      <c r="CC8" s="183"/>
      <c r="CD8" s="183"/>
      <c r="CE8" s="183"/>
      <c r="CF8" s="183"/>
      <c r="CG8" s="85"/>
      <c r="CH8" s="85"/>
      <c r="CI8" s="85"/>
      <c r="CJ8" s="85"/>
      <c r="CK8" s="85"/>
      <c r="CL8" s="85"/>
      <c r="CM8" s="85"/>
      <c r="CN8" s="85"/>
      <c r="CO8" s="85"/>
      <c r="CP8" s="85"/>
      <c r="CQ8" s="85"/>
      <c r="CR8" s="255" t="s">
        <v>3830</v>
      </c>
      <c r="CS8" s="255" t="s">
        <v>3831</v>
      </c>
      <c r="CT8" s="255" t="s">
        <v>3832</v>
      </c>
      <c r="CU8" s="255" t="s">
        <v>4104</v>
      </c>
      <c r="CV8" s="255" t="s">
        <v>4096</v>
      </c>
      <c r="CW8" s="255" t="s">
        <v>4097</v>
      </c>
      <c r="CX8" s="255" t="s">
        <v>850</v>
      </c>
      <c r="CY8" s="255" t="s">
        <v>4105</v>
      </c>
      <c r="CZ8" s="255" t="s">
        <v>4106</v>
      </c>
      <c r="DA8" s="255" t="s">
        <v>4107</v>
      </c>
      <c r="DB8" s="255" t="s">
        <v>3840</v>
      </c>
      <c r="DC8" s="255" t="s">
        <v>3841</v>
      </c>
      <c r="DD8" s="255" t="s">
        <v>4108</v>
      </c>
      <c r="DE8" s="255" t="s">
        <v>4109</v>
      </c>
      <c r="DF8" s="255" t="s">
        <v>4110</v>
      </c>
      <c r="DG8" s="255" t="s">
        <v>4111</v>
      </c>
      <c r="DH8" s="255" t="s">
        <v>4112</v>
      </c>
      <c r="DI8" s="255" t="s">
        <v>4113</v>
      </c>
      <c r="DJ8" s="255" t="s">
        <v>4114</v>
      </c>
      <c r="DK8" s="255" t="s">
        <v>3849</v>
      </c>
      <c r="DL8" s="255" t="s">
        <v>4115</v>
      </c>
      <c r="DM8" s="255" t="s">
        <v>4116</v>
      </c>
      <c r="DN8" s="255" t="s">
        <v>3852</v>
      </c>
      <c r="DO8" s="255" t="s">
        <v>3853</v>
      </c>
      <c r="DP8" s="255" t="s">
        <v>3854</v>
      </c>
      <c r="DQ8" s="255" t="s">
        <v>4117</v>
      </c>
      <c r="DR8" s="255" t="s">
        <v>1239</v>
      </c>
      <c r="DS8" s="255" t="s">
        <v>4098</v>
      </c>
      <c r="DT8" s="255" t="s">
        <v>3848</v>
      </c>
      <c r="DU8" s="255" t="s">
        <v>3848</v>
      </c>
      <c r="DV8" s="255" t="s">
        <v>3848</v>
      </c>
      <c r="DW8" s="255" t="s">
        <v>3848</v>
      </c>
      <c r="DX8" s="255" t="s">
        <v>3848</v>
      </c>
      <c r="DY8" s="255" t="s">
        <v>3848</v>
      </c>
      <c r="DZ8" s="255" t="s">
        <v>3848</v>
      </c>
      <c r="EA8" s="255" t="s">
        <v>3848</v>
      </c>
      <c r="EB8" s="255" t="s">
        <v>3861</v>
      </c>
      <c r="EC8" s="255" t="s">
        <v>4118</v>
      </c>
      <c r="ED8" s="255" t="s">
        <v>4119</v>
      </c>
      <c r="EE8" s="255" t="s">
        <v>4120</v>
      </c>
      <c r="EF8" s="255" t="s">
        <v>3864</v>
      </c>
      <c r="EG8" s="255" t="s">
        <v>4068</v>
      </c>
      <c r="EH8" s="255" t="s">
        <v>4069</v>
      </c>
      <c r="EI8" s="255" t="s">
        <v>4121</v>
      </c>
      <c r="EJ8" s="255" t="s">
        <v>4122</v>
      </c>
      <c r="EK8" s="255" t="s">
        <v>3848</v>
      </c>
      <c r="EL8" s="255" t="s">
        <v>3868</v>
      </c>
      <c r="EM8" s="255" t="s">
        <v>3870</v>
      </c>
      <c r="EN8" s="255" t="s">
        <v>3870</v>
      </c>
      <c r="EO8" s="255" t="s">
        <v>3869</v>
      </c>
      <c r="EP8" s="255" t="s">
        <v>4002</v>
      </c>
      <c r="EQ8" s="255" t="s">
        <v>4123</v>
      </c>
      <c r="ER8" s="255" t="s">
        <v>4073</v>
      </c>
      <c r="ES8" s="255" t="s">
        <v>4124</v>
      </c>
      <c r="ET8" s="255" t="s">
        <v>4125</v>
      </c>
      <c r="EU8" s="255" t="s">
        <v>4126</v>
      </c>
      <c r="EV8" s="255" t="s">
        <v>3876</v>
      </c>
      <c r="EW8" s="255" t="s">
        <v>3876</v>
      </c>
      <c r="EX8" s="255" t="s">
        <v>4127</v>
      </c>
      <c r="EY8" s="255" t="s">
        <v>4127</v>
      </c>
      <c r="EZ8" s="255" t="s">
        <v>3876</v>
      </c>
      <c r="FA8" s="255" t="s">
        <v>3848</v>
      </c>
      <c r="FB8" s="255" t="s">
        <v>4128</v>
      </c>
      <c r="FC8" s="255" t="s">
        <v>4129</v>
      </c>
      <c r="FD8" s="255" t="s">
        <v>4079</v>
      </c>
      <c r="FE8" s="255" t="s">
        <v>4011</v>
      </c>
      <c r="FF8" s="255" t="s">
        <v>4130</v>
      </c>
      <c r="FG8" s="255" t="s">
        <v>4131</v>
      </c>
      <c r="FH8" s="255" t="s">
        <v>4132</v>
      </c>
      <c r="FI8" s="255" t="s">
        <v>4133</v>
      </c>
      <c r="FJ8" s="255" t="s">
        <v>3935</v>
      </c>
      <c r="FK8" s="255" t="s">
        <v>4134</v>
      </c>
      <c r="FL8" s="255" t="s">
        <v>4135</v>
      </c>
      <c r="FM8" s="255" t="s">
        <v>850</v>
      </c>
      <c r="FN8" s="255" t="s">
        <v>4136</v>
      </c>
      <c r="FO8" s="255" t="s">
        <v>4137</v>
      </c>
      <c r="FP8" s="255" t="s">
        <v>3848</v>
      </c>
      <c r="FQ8" s="255" t="s">
        <v>4138</v>
      </c>
      <c r="FR8" s="255" t="s">
        <v>4139</v>
      </c>
      <c r="FS8" s="255" t="s">
        <v>4140</v>
      </c>
      <c r="FT8" s="255" t="s">
        <v>4141</v>
      </c>
      <c r="FU8" s="255" t="s">
        <v>4142</v>
      </c>
      <c r="FV8" s="255" t="s">
        <v>4143</v>
      </c>
      <c r="FW8" s="255" t="s">
        <v>4144</v>
      </c>
      <c r="FX8" s="255" t="s">
        <v>3944</v>
      </c>
      <c r="FY8" s="255" t="s">
        <v>3848</v>
      </c>
      <c r="FZ8" s="255" t="s">
        <v>3848</v>
      </c>
      <c r="GA8" s="255" t="s">
        <v>3945</v>
      </c>
      <c r="GB8" s="255" t="s">
        <v>3945</v>
      </c>
      <c r="GC8" s="255" t="s">
        <v>3945</v>
      </c>
      <c r="GD8" s="183"/>
      <c r="GE8" s="183"/>
      <c r="GF8" s="183"/>
      <c r="GG8" s="183"/>
      <c r="GH8" s="183"/>
      <c r="GI8" s="183"/>
      <c r="GJ8" s="183"/>
      <c r="GK8" s="183"/>
      <c r="GL8" s="183"/>
      <c r="GM8" s="183"/>
      <c r="GN8" s="183"/>
      <c r="GO8" s="183"/>
      <c r="GP8" s="183"/>
      <c r="GQ8" s="183"/>
      <c r="GR8" s="183"/>
      <c r="GS8" s="183"/>
      <c r="GT8" s="183"/>
      <c r="GU8" s="183"/>
      <c r="GV8" s="183"/>
      <c r="GW8" s="183"/>
      <c r="GX8" s="183"/>
      <c r="GY8" s="183"/>
      <c r="GZ8" s="183"/>
      <c r="HA8" s="183"/>
      <c r="HB8" s="183"/>
      <c r="HC8" s="183"/>
      <c r="HD8" s="183"/>
      <c r="HE8" s="183"/>
      <c r="HF8" s="183"/>
      <c r="HG8" s="183"/>
      <c r="HH8" s="183"/>
      <c r="HI8" s="183"/>
      <c r="HJ8" s="183"/>
      <c r="HK8" s="183"/>
      <c r="HL8" s="183"/>
      <c r="HM8" s="183"/>
    </row>
    <row r="9" spans="1:221" x14ac:dyDescent="0.25">
      <c r="A9" s="183">
        <v>2</v>
      </c>
      <c r="B9" s="249">
        <v>0.4381944444444445</v>
      </c>
      <c r="C9" s="85"/>
      <c r="D9" s="183" t="s">
        <v>211</v>
      </c>
      <c r="E9" s="183" t="s">
        <v>3817</v>
      </c>
      <c r="F9" s="184">
        <v>43283</v>
      </c>
      <c r="G9" s="183" t="s">
        <v>1202</v>
      </c>
      <c r="H9" s="64" t="s">
        <v>233</v>
      </c>
      <c r="I9" s="64" t="s">
        <v>3057</v>
      </c>
      <c r="J9" s="64"/>
      <c r="K9" s="183"/>
      <c r="L9" s="183"/>
      <c r="M9" s="70"/>
      <c r="N9" s="70"/>
      <c r="O9" s="183"/>
      <c r="P9" s="250" t="s">
        <v>4145</v>
      </c>
      <c r="Q9" s="251" t="s">
        <v>4146</v>
      </c>
      <c r="R9" s="183" t="s">
        <v>4147</v>
      </c>
      <c r="S9" s="183" t="s">
        <v>1038</v>
      </c>
      <c r="T9" s="252">
        <v>9553457153</v>
      </c>
      <c r="U9" s="33" t="s">
        <v>4148</v>
      </c>
      <c r="V9" s="258" t="s">
        <v>4148</v>
      </c>
      <c r="W9" s="183" t="s">
        <v>221</v>
      </c>
      <c r="X9" s="183" t="s">
        <v>221</v>
      </c>
      <c r="Y9" s="183" t="s">
        <v>221</v>
      </c>
      <c r="Z9" s="183" t="s">
        <v>221</v>
      </c>
      <c r="AA9" s="183" t="s">
        <v>4149</v>
      </c>
      <c r="AB9" s="183">
        <v>9352087611</v>
      </c>
      <c r="AC9" s="183" t="s">
        <v>402</v>
      </c>
      <c r="AD9" s="64" t="s">
        <v>224</v>
      </c>
      <c r="AE9" s="183" t="s">
        <v>4150</v>
      </c>
      <c r="AF9" s="183" t="s">
        <v>221</v>
      </c>
      <c r="AG9" s="183" t="s">
        <v>221</v>
      </c>
      <c r="AH9" s="183" t="s">
        <v>221</v>
      </c>
      <c r="AI9" s="183">
        <f>5+3+3</f>
        <v>11</v>
      </c>
      <c r="AJ9" s="183" t="s">
        <v>227</v>
      </c>
      <c r="AK9" s="183">
        <v>2</v>
      </c>
      <c r="AL9" s="183">
        <v>3</v>
      </c>
      <c r="AM9" s="183">
        <v>3</v>
      </c>
      <c r="AN9" s="64" t="s">
        <v>228</v>
      </c>
      <c r="AO9" s="64" t="s">
        <v>228</v>
      </c>
      <c r="AP9" s="64" t="s">
        <v>229</v>
      </c>
      <c r="AQ9" s="64" t="s">
        <v>229</v>
      </c>
      <c r="AR9" s="183"/>
      <c r="AS9" s="183" t="s">
        <v>4101</v>
      </c>
      <c r="AT9" s="183">
        <v>215117</v>
      </c>
      <c r="AU9" s="183" t="s">
        <v>4102</v>
      </c>
      <c r="AV9" s="183"/>
      <c r="AW9" s="183"/>
      <c r="AX9" s="183"/>
      <c r="AY9" s="183" t="s">
        <v>227</v>
      </c>
      <c r="AZ9" s="249" t="s">
        <v>227</v>
      </c>
      <c r="BA9" s="249"/>
      <c r="BB9" s="183" t="s">
        <v>4103</v>
      </c>
      <c r="BC9" s="249">
        <v>0.51736111111111105</v>
      </c>
      <c r="BD9" s="249">
        <v>0.52083333333333337</v>
      </c>
      <c r="BE9" s="64"/>
      <c r="BF9" s="252">
        <v>1</v>
      </c>
      <c r="BG9" s="252">
        <v>1</v>
      </c>
      <c r="BH9" s="252">
        <v>1</v>
      </c>
      <c r="BI9" s="252">
        <v>1</v>
      </c>
      <c r="BJ9" s="252">
        <v>1</v>
      </c>
      <c r="BK9" s="252">
        <v>1</v>
      </c>
      <c r="BL9" s="252">
        <v>1</v>
      </c>
      <c r="BM9" s="252">
        <v>1</v>
      </c>
      <c r="BN9" s="252">
        <v>1</v>
      </c>
      <c r="BO9" s="252">
        <v>1</v>
      </c>
      <c r="BP9" s="252">
        <v>1</v>
      </c>
      <c r="BQ9" s="252">
        <v>1</v>
      </c>
      <c r="BR9" s="252">
        <v>1</v>
      </c>
      <c r="BS9" s="252">
        <v>1</v>
      </c>
      <c r="BT9" s="252">
        <v>1</v>
      </c>
      <c r="BU9" s="252"/>
      <c r="BV9" s="183"/>
      <c r="BW9" s="249"/>
      <c r="BX9" s="249"/>
      <c r="BY9" s="183"/>
      <c r="BZ9" s="183"/>
      <c r="CA9" s="183"/>
      <c r="CB9" s="183"/>
      <c r="CC9" s="183"/>
      <c r="CD9" s="183"/>
      <c r="CE9" s="183"/>
      <c r="CF9" s="183"/>
      <c r="CG9" s="85"/>
      <c r="CH9" s="85"/>
      <c r="CI9" s="85"/>
      <c r="CJ9" s="85"/>
      <c r="CK9" s="85"/>
      <c r="CL9" s="85"/>
      <c r="CM9" s="85"/>
      <c r="CN9" s="85"/>
      <c r="CO9" s="85"/>
      <c r="CP9" s="85"/>
      <c r="CQ9" s="85"/>
      <c r="CR9" s="255" t="s">
        <v>3830</v>
      </c>
      <c r="CS9" s="255" t="s">
        <v>3831</v>
      </c>
      <c r="CT9" s="255" t="s">
        <v>3832</v>
      </c>
      <c r="CU9" s="255" t="s">
        <v>4151</v>
      </c>
      <c r="CV9" s="255" t="s">
        <v>4152</v>
      </c>
      <c r="CW9" s="255" t="s">
        <v>4153</v>
      </c>
      <c r="CX9" s="255" t="s">
        <v>4154</v>
      </c>
      <c r="CY9" s="255" t="s">
        <v>4155</v>
      </c>
      <c r="CZ9" s="255" t="s">
        <v>4156</v>
      </c>
      <c r="DA9" s="255" t="s">
        <v>4157</v>
      </c>
      <c r="DB9" s="255" t="s">
        <v>4158</v>
      </c>
      <c r="DC9" s="255" t="s">
        <v>4159</v>
      </c>
      <c r="DD9" s="255" t="s">
        <v>3994</v>
      </c>
      <c r="DE9" s="255" t="s">
        <v>4160</v>
      </c>
      <c r="DF9" s="255" t="s">
        <v>4161</v>
      </c>
      <c r="DG9" s="255" t="s">
        <v>4162</v>
      </c>
      <c r="DH9" s="255" t="s">
        <v>4163</v>
      </c>
      <c r="DI9" s="255" t="s">
        <v>4164</v>
      </c>
      <c r="DJ9" s="255" t="s">
        <v>4165</v>
      </c>
      <c r="DK9" s="255" t="s">
        <v>3957</v>
      </c>
      <c r="DL9" s="255" t="s">
        <v>3848</v>
      </c>
      <c r="DM9" s="255" t="s">
        <v>4166</v>
      </c>
      <c r="DN9" s="255" t="s">
        <v>3852</v>
      </c>
      <c r="DO9" s="255" t="s">
        <v>3853</v>
      </c>
      <c r="DP9" s="255" t="s">
        <v>3854</v>
      </c>
      <c r="DQ9" s="255" t="s">
        <v>4167</v>
      </c>
      <c r="DR9" s="255" t="s">
        <v>4168</v>
      </c>
      <c r="DS9" s="255" t="s">
        <v>4169</v>
      </c>
      <c r="DT9" s="255" t="s">
        <v>3848</v>
      </c>
      <c r="DU9" s="255" t="s">
        <v>3848</v>
      </c>
      <c r="DV9" s="255" t="s">
        <v>3848</v>
      </c>
      <c r="DW9" s="255" t="s">
        <v>3848</v>
      </c>
      <c r="DX9" s="255" t="s">
        <v>4170</v>
      </c>
      <c r="DY9" s="255" t="s">
        <v>3848</v>
      </c>
      <c r="DZ9" s="255" t="s">
        <v>3848</v>
      </c>
      <c r="EA9" s="255" t="s">
        <v>3848</v>
      </c>
      <c r="EB9" s="255" t="s">
        <v>3861</v>
      </c>
      <c r="EC9" s="255" t="s">
        <v>4118</v>
      </c>
      <c r="ED9" s="255" t="s">
        <v>3848</v>
      </c>
      <c r="EE9" s="255" t="s">
        <v>4171</v>
      </c>
      <c r="EF9" s="255" t="s">
        <v>3864</v>
      </c>
      <c r="EG9" s="255" t="s">
        <v>4068</v>
      </c>
      <c r="EH9" s="255" t="s">
        <v>4069</v>
      </c>
      <c r="EI9" s="255" t="s">
        <v>3864</v>
      </c>
      <c r="EJ9" s="255" t="s">
        <v>4172</v>
      </c>
      <c r="EK9" s="255" t="s">
        <v>3848</v>
      </c>
      <c r="EL9" s="255" t="s">
        <v>3868</v>
      </c>
      <c r="EM9" s="255" t="s">
        <v>3870</v>
      </c>
      <c r="EN9" s="255" t="s">
        <v>3870</v>
      </c>
      <c r="EO9" s="255" t="s">
        <v>3869</v>
      </c>
      <c r="EP9" s="255" t="s">
        <v>4002</v>
      </c>
      <c r="EQ9" s="255" t="s">
        <v>4173</v>
      </c>
      <c r="ER9" s="255" t="s">
        <v>3924</v>
      </c>
      <c r="ES9" s="255" t="s">
        <v>4174</v>
      </c>
      <c r="ET9" s="255" t="s">
        <v>4175</v>
      </c>
      <c r="EU9" s="255" t="s">
        <v>4176</v>
      </c>
      <c r="EV9" s="255" t="s">
        <v>3876</v>
      </c>
      <c r="EW9" s="255" t="s">
        <v>3876</v>
      </c>
      <c r="EX9" s="255" t="s">
        <v>3848</v>
      </c>
      <c r="EY9" s="255" t="s">
        <v>3848</v>
      </c>
      <c r="EZ9" s="255" t="s">
        <v>3876</v>
      </c>
      <c r="FA9" s="255" t="s">
        <v>3848</v>
      </c>
      <c r="FB9" s="255" t="s">
        <v>3848</v>
      </c>
      <c r="FC9" s="255" t="s">
        <v>3848</v>
      </c>
      <c r="FD9" s="255" t="s">
        <v>3848</v>
      </c>
      <c r="FE9" s="255" t="s">
        <v>4017</v>
      </c>
      <c r="FF9" s="255" t="s">
        <v>4017</v>
      </c>
      <c r="FG9" s="255" t="s">
        <v>3848</v>
      </c>
      <c r="FH9" s="255" t="s">
        <v>3848</v>
      </c>
      <c r="FI9" s="255" t="s">
        <v>3848</v>
      </c>
      <c r="FJ9" s="255" t="s">
        <v>4017</v>
      </c>
      <c r="FK9" s="255" t="s">
        <v>4017</v>
      </c>
      <c r="FL9" s="255" t="s">
        <v>4017</v>
      </c>
      <c r="FM9" s="255" t="s">
        <v>4154</v>
      </c>
      <c r="FN9" s="255" t="s">
        <v>4177</v>
      </c>
      <c r="FO9" s="255" t="s">
        <v>4178</v>
      </c>
      <c r="FP9" s="255" t="s">
        <v>3848</v>
      </c>
      <c r="FQ9" s="255" t="s">
        <v>4179</v>
      </c>
      <c r="FR9" s="255" t="s">
        <v>4180</v>
      </c>
      <c r="FS9" s="255" t="s">
        <v>4181</v>
      </c>
      <c r="FT9" s="255" t="s">
        <v>4182</v>
      </c>
      <c r="FU9" s="255" t="s">
        <v>4183</v>
      </c>
      <c r="FV9" s="255" t="s">
        <v>4184</v>
      </c>
      <c r="FW9" s="255" t="s">
        <v>4185</v>
      </c>
      <c r="FX9" s="255" t="s">
        <v>3944</v>
      </c>
      <c r="FY9" s="255" t="s">
        <v>3848</v>
      </c>
      <c r="FZ9" s="255" t="s">
        <v>3848</v>
      </c>
      <c r="GA9" s="255" t="s">
        <v>3946</v>
      </c>
      <c r="GB9" s="255" t="s">
        <v>3945</v>
      </c>
      <c r="GC9" s="255" t="s">
        <v>3946</v>
      </c>
      <c r="GD9" s="183"/>
      <c r="GE9" s="183"/>
      <c r="GF9" s="183"/>
      <c r="GG9" s="183"/>
      <c r="GH9" s="183"/>
      <c r="GI9" s="183"/>
      <c r="GJ9" s="183"/>
      <c r="GK9" s="183"/>
      <c r="GL9" s="183"/>
      <c r="GM9" s="183"/>
      <c r="GN9" s="183"/>
      <c r="GO9" s="183"/>
      <c r="GP9" s="183"/>
      <c r="GQ9" s="183"/>
      <c r="GR9" s="183"/>
      <c r="GS9" s="183"/>
      <c r="GT9" s="183"/>
      <c r="GU9" s="183"/>
      <c r="GV9" s="183"/>
      <c r="GW9" s="183"/>
      <c r="GX9" s="183"/>
      <c r="GY9" s="183"/>
      <c r="GZ9" s="183"/>
      <c r="HA9" s="183"/>
      <c r="HB9" s="183"/>
      <c r="HC9" s="183"/>
      <c r="HD9" s="183"/>
      <c r="HE9" s="183"/>
      <c r="HF9" s="183"/>
      <c r="HG9" s="183"/>
      <c r="HH9" s="183"/>
      <c r="HI9" s="183"/>
      <c r="HJ9" s="183"/>
      <c r="HK9" s="183"/>
      <c r="HL9" s="183"/>
      <c r="HM9" s="183"/>
    </row>
    <row r="10" spans="1:221" x14ac:dyDescent="0.25">
      <c r="A10" s="183">
        <v>4</v>
      </c>
      <c r="B10" s="249">
        <v>0.53333333333333333</v>
      </c>
      <c r="C10" s="85"/>
      <c r="D10" s="183" t="s">
        <v>211</v>
      </c>
      <c r="E10" s="183" t="s">
        <v>3817</v>
      </c>
      <c r="F10" s="184">
        <v>43283</v>
      </c>
      <c r="G10" s="183" t="s">
        <v>357</v>
      </c>
      <c r="H10" s="64" t="s">
        <v>214</v>
      </c>
      <c r="I10" s="64" t="s">
        <v>1222</v>
      </c>
      <c r="J10" s="183" t="s">
        <v>4186</v>
      </c>
      <c r="K10" s="183"/>
      <c r="L10" s="183"/>
      <c r="M10" s="70"/>
      <c r="N10" s="70"/>
      <c r="O10" s="183"/>
      <c r="P10" s="264" t="s">
        <v>4187</v>
      </c>
      <c r="Q10" s="183" t="s">
        <v>1690</v>
      </c>
      <c r="R10" s="183" t="s">
        <v>4188</v>
      </c>
      <c r="S10" s="183" t="s">
        <v>2718</v>
      </c>
      <c r="T10" s="252">
        <v>9194865358</v>
      </c>
      <c r="U10" s="258" t="s">
        <v>4189</v>
      </c>
      <c r="V10" s="183" t="s">
        <v>4190</v>
      </c>
      <c r="W10" s="183" t="s">
        <v>221</v>
      </c>
      <c r="X10" s="183" t="s">
        <v>221</v>
      </c>
      <c r="Y10" s="183" t="s">
        <v>221</v>
      </c>
      <c r="Z10" s="183" t="s">
        <v>221</v>
      </c>
      <c r="AA10" s="183" t="s">
        <v>4191</v>
      </c>
      <c r="AB10" s="183">
        <v>9275425561</v>
      </c>
      <c r="AC10" s="183" t="s">
        <v>402</v>
      </c>
      <c r="AD10" s="64" t="s">
        <v>224</v>
      </c>
      <c r="AE10" s="183" t="s">
        <v>4192</v>
      </c>
      <c r="AF10" s="183" t="s">
        <v>226</v>
      </c>
      <c r="AG10" s="183" t="s">
        <v>221</v>
      </c>
      <c r="AH10" s="183" t="s">
        <v>221</v>
      </c>
      <c r="AI10" s="183">
        <f>12+8+36+5</f>
        <v>61</v>
      </c>
      <c r="AJ10" s="183" t="s">
        <v>227</v>
      </c>
      <c r="AK10" s="183">
        <v>1</v>
      </c>
      <c r="AL10" s="183">
        <f>36+5</f>
        <v>41</v>
      </c>
      <c r="AM10" s="183">
        <f>12+8</f>
        <v>20</v>
      </c>
      <c r="AN10" s="64" t="s">
        <v>228</v>
      </c>
      <c r="AO10" s="64" t="s">
        <v>228</v>
      </c>
      <c r="AP10" s="64" t="s">
        <v>229</v>
      </c>
      <c r="AQ10" s="64" t="s">
        <v>229</v>
      </c>
      <c r="AR10" s="183"/>
      <c r="AS10" s="183" t="s">
        <v>4193</v>
      </c>
      <c r="AT10" s="183">
        <v>217918</v>
      </c>
      <c r="AU10" s="183" t="s">
        <v>4194</v>
      </c>
      <c r="AV10" s="183"/>
      <c r="AW10" s="183"/>
      <c r="AX10" s="183"/>
      <c r="AY10" s="183" t="s">
        <v>227</v>
      </c>
      <c r="AZ10" s="249" t="s">
        <v>446</v>
      </c>
      <c r="BA10" s="249"/>
      <c r="BB10" s="183" t="s">
        <v>3829</v>
      </c>
      <c r="BC10" s="249">
        <v>0.59791666666666665</v>
      </c>
      <c r="BD10" s="249">
        <v>0.61111111111111105</v>
      </c>
      <c r="BE10" s="64"/>
      <c r="BF10" s="252">
        <v>2</v>
      </c>
      <c r="BG10" s="183">
        <v>2</v>
      </c>
      <c r="BH10" s="183">
        <v>2</v>
      </c>
      <c r="BI10" s="183">
        <v>2</v>
      </c>
      <c r="BJ10" s="183">
        <v>2</v>
      </c>
      <c r="BK10" s="183">
        <v>2</v>
      </c>
      <c r="BL10" s="183">
        <v>2</v>
      </c>
      <c r="BM10" s="183">
        <v>2</v>
      </c>
      <c r="BN10" s="183">
        <v>2</v>
      </c>
      <c r="BO10" s="183">
        <v>2</v>
      </c>
      <c r="BP10" s="183">
        <v>2</v>
      </c>
      <c r="BQ10" s="183">
        <v>2</v>
      </c>
      <c r="BR10" s="183">
        <v>2</v>
      </c>
      <c r="BS10" s="183">
        <v>2</v>
      </c>
      <c r="BT10" s="183">
        <v>2</v>
      </c>
      <c r="BU10" s="252"/>
      <c r="BV10" s="183" t="s">
        <v>3829</v>
      </c>
      <c r="BW10" s="249">
        <v>0.61111111111111105</v>
      </c>
      <c r="BX10" s="249">
        <v>0.6166666666666667</v>
      </c>
      <c r="BY10" s="183"/>
      <c r="BZ10" s="183">
        <v>3</v>
      </c>
      <c r="CA10" s="183">
        <v>3</v>
      </c>
      <c r="CB10" s="183">
        <v>3</v>
      </c>
      <c r="CC10" s="183">
        <v>3</v>
      </c>
      <c r="CD10" s="183" t="s">
        <v>260</v>
      </c>
      <c r="CE10" s="183"/>
      <c r="CF10" s="183"/>
      <c r="CG10" s="85"/>
      <c r="CH10" s="85"/>
      <c r="CI10" s="85"/>
      <c r="CJ10" s="85"/>
      <c r="CK10" s="85"/>
      <c r="CL10" s="85"/>
      <c r="CM10" s="85"/>
      <c r="CN10" s="85"/>
      <c r="CO10" s="85"/>
      <c r="CP10" s="85"/>
      <c r="CQ10" s="85"/>
      <c r="CR10" s="255" t="s">
        <v>3830</v>
      </c>
      <c r="CS10" s="255" t="s">
        <v>3831</v>
      </c>
      <c r="CT10" s="255" t="s">
        <v>3832</v>
      </c>
      <c r="CU10" s="255" t="s">
        <v>4195</v>
      </c>
      <c r="CV10" s="255" t="s">
        <v>4196</v>
      </c>
      <c r="CW10" s="255" t="s">
        <v>4197</v>
      </c>
      <c r="CX10" s="255" t="s">
        <v>3666</v>
      </c>
      <c r="CY10" s="255" t="s">
        <v>4198</v>
      </c>
      <c r="CZ10" s="255" t="s">
        <v>3848</v>
      </c>
      <c r="DA10" s="255" t="s">
        <v>4199</v>
      </c>
      <c r="DB10" s="255" t="s">
        <v>3840</v>
      </c>
      <c r="DC10" s="255" t="s">
        <v>3841</v>
      </c>
      <c r="DD10" s="255" t="s">
        <v>4200</v>
      </c>
      <c r="DE10" s="255" t="s">
        <v>4201</v>
      </c>
      <c r="DF10" s="255" t="s">
        <v>4202</v>
      </c>
      <c r="DG10" s="255" t="s">
        <v>3848</v>
      </c>
      <c r="DH10" s="255" t="s">
        <v>4203</v>
      </c>
      <c r="DI10" s="255" t="s">
        <v>4039</v>
      </c>
      <c r="DJ10" s="255" t="s">
        <v>4204</v>
      </c>
      <c r="DK10" s="255" t="s">
        <v>3957</v>
      </c>
      <c r="DL10" s="255" t="s">
        <v>4205</v>
      </c>
      <c r="DM10" s="255" t="s">
        <v>3914</v>
      </c>
      <c r="DN10" s="255" t="s">
        <v>3852</v>
      </c>
      <c r="DO10" s="255" t="s">
        <v>3853</v>
      </c>
      <c r="DP10" s="255" t="s">
        <v>3854</v>
      </c>
      <c r="DQ10" s="255" t="s">
        <v>4206</v>
      </c>
      <c r="DR10" s="255" t="s">
        <v>4206</v>
      </c>
      <c r="DS10" s="255" t="s">
        <v>4189</v>
      </c>
      <c r="DT10" s="255" t="s">
        <v>4207</v>
      </c>
      <c r="DU10" s="255" t="s">
        <v>4208</v>
      </c>
      <c r="DV10" s="255" t="s">
        <v>4209</v>
      </c>
      <c r="DW10" s="255" t="s">
        <v>4210</v>
      </c>
      <c r="DX10" s="255" t="s">
        <v>4190</v>
      </c>
      <c r="DY10" s="255" t="s">
        <v>3848</v>
      </c>
      <c r="DZ10" s="255" t="s">
        <v>3848</v>
      </c>
      <c r="EA10" s="255" t="s">
        <v>4211</v>
      </c>
      <c r="EB10" s="255" t="s">
        <v>3861</v>
      </c>
      <c r="EC10" s="255" t="s">
        <v>3862</v>
      </c>
      <c r="ED10" s="255" t="s">
        <v>3848</v>
      </c>
      <c r="EE10" s="255" t="s">
        <v>4212</v>
      </c>
      <c r="EF10" s="255" t="s">
        <v>3864</v>
      </c>
      <c r="EG10" s="255" t="s">
        <v>4068</v>
      </c>
      <c r="EH10" s="255" t="s">
        <v>4069</v>
      </c>
      <c r="EI10" s="255" t="s">
        <v>4213</v>
      </c>
      <c r="EJ10" s="255" t="s">
        <v>4193</v>
      </c>
      <c r="EK10" s="255" t="s">
        <v>3848</v>
      </c>
      <c r="EL10" s="255" t="s">
        <v>3868</v>
      </c>
      <c r="EM10" s="255" t="s">
        <v>3870</v>
      </c>
      <c r="EN10" s="255" t="s">
        <v>3870</v>
      </c>
      <c r="EO10" s="255" t="s">
        <v>3869</v>
      </c>
      <c r="EP10" s="255" t="s">
        <v>4002</v>
      </c>
      <c r="EQ10" s="255" t="s">
        <v>4214</v>
      </c>
      <c r="ER10" s="255" t="s">
        <v>3924</v>
      </c>
      <c r="ES10" s="255" t="s">
        <v>4215</v>
      </c>
      <c r="ET10" s="255" t="s">
        <v>4216</v>
      </c>
      <c r="EU10" s="255" t="s">
        <v>4217</v>
      </c>
      <c r="EV10" s="255" t="s">
        <v>3876</v>
      </c>
      <c r="EW10" s="255" t="s">
        <v>3876</v>
      </c>
      <c r="EX10" s="255" t="s">
        <v>3848</v>
      </c>
      <c r="EY10" s="255" t="s">
        <v>3848</v>
      </c>
      <c r="EZ10" s="255" t="s">
        <v>3876</v>
      </c>
      <c r="FA10" s="255" t="s">
        <v>3848</v>
      </c>
      <c r="FB10" s="255" t="s">
        <v>4218</v>
      </c>
      <c r="FC10" s="255" t="s">
        <v>4219</v>
      </c>
      <c r="FD10" s="255" t="s">
        <v>4220</v>
      </c>
      <c r="FE10" s="255" t="s">
        <v>4221</v>
      </c>
      <c r="FF10" s="255" t="s">
        <v>4222</v>
      </c>
      <c r="FG10" s="255" t="s">
        <v>3848</v>
      </c>
      <c r="FH10" s="255" t="s">
        <v>4223</v>
      </c>
      <c r="FI10" s="255" t="s">
        <v>4224</v>
      </c>
      <c r="FJ10" s="255" t="s">
        <v>4225</v>
      </c>
      <c r="FK10" s="255" t="s">
        <v>4226</v>
      </c>
      <c r="FL10" s="255" t="s">
        <v>4227</v>
      </c>
      <c r="FM10" s="255" t="s">
        <v>1690</v>
      </c>
      <c r="FN10" s="255" t="s">
        <v>4228</v>
      </c>
      <c r="FO10" s="255" t="s">
        <v>798</v>
      </c>
      <c r="FP10" s="255" t="s">
        <v>3848</v>
      </c>
      <c r="FQ10" s="255" t="s">
        <v>4229</v>
      </c>
      <c r="FR10" s="255" t="s">
        <v>4230</v>
      </c>
      <c r="FS10" s="255" t="s">
        <v>4231</v>
      </c>
      <c r="FT10" s="255" t="s">
        <v>4232</v>
      </c>
      <c r="FU10" s="255" t="s">
        <v>4233</v>
      </c>
      <c r="FV10" s="255" t="s">
        <v>4234</v>
      </c>
      <c r="FW10" s="255" t="s">
        <v>4235</v>
      </c>
      <c r="FX10" s="255" t="s">
        <v>3894</v>
      </c>
      <c r="FY10" s="255" t="s">
        <v>3848</v>
      </c>
      <c r="FZ10" s="255" t="s">
        <v>4236</v>
      </c>
      <c r="GA10" s="255" t="s">
        <v>3945</v>
      </c>
      <c r="GB10" s="255" t="s">
        <v>3946</v>
      </c>
      <c r="GC10" s="255" t="s">
        <v>3946</v>
      </c>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row>
    <row r="11" spans="1:221" x14ac:dyDescent="0.25">
      <c r="A11" s="183">
        <v>5</v>
      </c>
      <c r="B11" s="249">
        <v>0.5395833333333333</v>
      </c>
      <c r="C11" s="85"/>
      <c r="D11" s="183" t="s">
        <v>211</v>
      </c>
      <c r="E11" s="183" t="s">
        <v>3817</v>
      </c>
      <c r="F11" s="184">
        <v>43283</v>
      </c>
      <c r="G11" s="183" t="s">
        <v>1202</v>
      </c>
      <c r="H11" s="64" t="s">
        <v>214</v>
      </c>
      <c r="I11" s="183" t="s">
        <v>1222</v>
      </c>
      <c r="J11" s="183"/>
      <c r="K11" s="183"/>
      <c r="L11" s="183"/>
      <c r="M11" s="70"/>
      <c r="N11" s="70"/>
      <c r="O11" s="183"/>
      <c r="P11" s="253" t="s">
        <v>4237</v>
      </c>
      <c r="Q11" s="183" t="s">
        <v>4238</v>
      </c>
      <c r="R11" s="183" t="s">
        <v>1771</v>
      </c>
      <c r="S11" s="183" t="s">
        <v>4239</v>
      </c>
      <c r="T11" s="252">
        <v>9185400779</v>
      </c>
      <c r="U11" s="258" t="s">
        <v>4240</v>
      </c>
      <c r="V11" s="183" t="s">
        <v>221</v>
      </c>
      <c r="W11" s="183" t="s">
        <v>221</v>
      </c>
      <c r="X11" s="183" t="s">
        <v>221</v>
      </c>
      <c r="Y11" s="183" t="s">
        <v>221</v>
      </c>
      <c r="Z11" s="183" t="s">
        <v>221</v>
      </c>
      <c r="AA11" s="183" t="s">
        <v>4241</v>
      </c>
      <c r="AB11" s="183">
        <v>9159220527</v>
      </c>
      <c r="AC11" s="183" t="s">
        <v>223</v>
      </c>
      <c r="AD11" s="64" t="s">
        <v>224</v>
      </c>
      <c r="AE11" s="183" t="s">
        <v>4242</v>
      </c>
      <c r="AF11" s="183" t="s">
        <v>226</v>
      </c>
      <c r="AG11" s="183" t="s">
        <v>226</v>
      </c>
      <c r="AH11" s="183" t="s">
        <v>221</v>
      </c>
      <c r="AI11" s="183">
        <v>36</v>
      </c>
      <c r="AJ11" s="183" t="s">
        <v>227</v>
      </c>
      <c r="AK11" s="183">
        <v>1</v>
      </c>
      <c r="AL11" s="183">
        <v>36</v>
      </c>
      <c r="AM11" s="183">
        <v>0</v>
      </c>
      <c r="AN11" s="64" t="s">
        <v>228</v>
      </c>
      <c r="AO11" s="64" t="s">
        <v>228</v>
      </c>
      <c r="AP11" s="64" t="s">
        <v>229</v>
      </c>
      <c r="AQ11" s="64" t="s">
        <v>229</v>
      </c>
      <c r="AR11" s="183"/>
      <c r="AS11" s="183" t="s">
        <v>4241</v>
      </c>
      <c r="AT11" s="183">
        <v>252602</v>
      </c>
      <c r="AU11" s="183" t="s">
        <v>4243</v>
      </c>
      <c r="AV11" s="183"/>
      <c r="AW11" s="183"/>
      <c r="AX11" s="183"/>
      <c r="AY11" s="183" t="s">
        <v>227</v>
      </c>
      <c r="AZ11" s="249" t="s">
        <v>227</v>
      </c>
      <c r="BA11" s="249"/>
      <c r="BB11" s="256" t="s">
        <v>3829</v>
      </c>
      <c r="BC11" s="249">
        <v>0.625</v>
      </c>
      <c r="BD11" s="249">
        <v>0.63611111111111118</v>
      </c>
      <c r="BE11" s="64"/>
      <c r="BF11" s="252">
        <v>2</v>
      </c>
      <c r="BG11" s="183">
        <v>2</v>
      </c>
      <c r="BH11" s="183">
        <v>2</v>
      </c>
      <c r="BI11" s="183">
        <v>2</v>
      </c>
      <c r="BJ11" s="183">
        <v>2</v>
      </c>
      <c r="BK11" s="183">
        <v>2</v>
      </c>
      <c r="BL11" s="183">
        <v>2</v>
      </c>
      <c r="BM11" s="183">
        <v>2</v>
      </c>
      <c r="BN11" s="183">
        <v>2</v>
      </c>
      <c r="BO11" s="183">
        <v>2</v>
      </c>
      <c r="BP11" s="183">
        <v>2</v>
      </c>
      <c r="BQ11" s="183">
        <v>2</v>
      </c>
      <c r="BR11" s="183">
        <v>2</v>
      </c>
      <c r="BS11" s="183">
        <v>2</v>
      </c>
      <c r="BT11" s="183">
        <v>2</v>
      </c>
      <c r="BU11" s="252"/>
      <c r="BV11" s="183"/>
      <c r="BW11" s="249"/>
      <c r="BX11" s="249"/>
      <c r="BY11" s="183"/>
      <c r="BZ11" s="183"/>
      <c r="CA11" s="183"/>
      <c r="CB11" s="183"/>
      <c r="CC11" s="183"/>
      <c r="CD11" s="183"/>
      <c r="CE11" s="183"/>
      <c r="CF11" s="183"/>
      <c r="CG11" s="85"/>
      <c r="CH11" s="85"/>
      <c r="CI11" s="85"/>
      <c r="CJ11" s="85"/>
      <c r="CK11" s="85"/>
      <c r="CL11" s="85"/>
      <c r="CM11" s="85"/>
      <c r="CN11" s="85"/>
      <c r="CO11" s="85"/>
      <c r="CP11" s="85"/>
      <c r="CQ11" s="85"/>
      <c r="CR11" s="183" t="s">
        <v>3830</v>
      </c>
      <c r="CS11" s="183" t="s">
        <v>3831</v>
      </c>
      <c r="CT11" s="183" t="s">
        <v>3832</v>
      </c>
      <c r="CU11" s="183" t="s">
        <v>4244</v>
      </c>
      <c r="CV11" s="183" t="s">
        <v>4238</v>
      </c>
      <c r="CW11" s="183" t="s">
        <v>1771</v>
      </c>
      <c r="CX11" s="183" t="s">
        <v>4239</v>
      </c>
      <c r="CY11" s="183" t="s">
        <v>4245</v>
      </c>
      <c r="CZ11" s="183" t="s">
        <v>4246</v>
      </c>
      <c r="DA11" s="183" t="s">
        <v>4247</v>
      </c>
      <c r="DB11" s="183" t="s">
        <v>3840</v>
      </c>
      <c r="DC11" s="183" t="s">
        <v>3841</v>
      </c>
      <c r="DD11" s="183" t="s">
        <v>4248</v>
      </c>
      <c r="DE11" s="183" t="s">
        <v>4246</v>
      </c>
      <c r="DF11" s="183" t="s">
        <v>4247</v>
      </c>
      <c r="DG11" s="183" t="s">
        <v>3840</v>
      </c>
      <c r="DH11" s="183" t="s">
        <v>3841</v>
      </c>
      <c r="DI11" s="183" t="s">
        <v>4248</v>
      </c>
      <c r="DJ11" s="183" t="s">
        <v>3848</v>
      </c>
      <c r="DK11" s="183" t="s">
        <v>4249</v>
      </c>
      <c r="DL11" s="183" t="s">
        <v>4250</v>
      </c>
      <c r="DM11" s="183" t="s">
        <v>3914</v>
      </c>
      <c r="DN11" s="183" t="s">
        <v>3852</v>
      </c>
      <c r="DO11" s="183" t="s">
        <v>3853</v>
      </c>
      <c r="DP11" s="183" t="s">
        <v>3854</v>
      </c>
      <c r="DQ11" s="183" t="s">
        <v>4251</v>
      </c>
      <c r="DR11" s="183" t="s">
        <v>1228</v>
      </c>
      <c r="DS11" s="183" t="s">
        <v>4240</v>
      </c>
      <c r="DT11" s="183" t="s">
        <v>4252</v>
      </c>
      <c r="DU11" s="183" t="s">
        <v>4253</v>
      </c>
      <c r="DV11" s="183" t="s">
        <v>4254</v>
      </c>
      <c r="DW11" s="183" t="s">
        <v>4255</v>
      </c>
      <c r="DX11" s="183" t="s">
        <v>4256</v>
      </c>
      <c r="DY11" s="183" t="s">
        <v>1228</v>
      </c>
      <c r="DZ11" s="183" t="s">
        <v>1228</v>
      </c>
      <c r="EA11" s="183" t="s">
        <v>1228</v>
      </c>
      <c r="EB11" s="183" t="s">
        <v>3861</v>
      </c>
      <c r="EC11" s="183" t="s">
        <v>4066</v>
      </c>
      <c r="ED11" s="183" t="s">
        <v>4257</v>
      </c>
      <c r="EE11" s="183" t="s">
        <v>4258</v>
      </c>
      <c r="EF11" s="183" t="s">
        <v>3864</v>
      </c>
      <c r="EG11" s="183" t="s">
        <v>4068</v>
      </c>
      <c r="EH11" s="183" t="s">
        <v>4069</v>
      </c>
      <c r="EI11" s="183" t="s">
        <v>3864</v>
      </c>
      <c r="EJ11" s="183" t="s">
        <v>4259</v>
      </c>
      <c r="EK11" s="183" t="s">
        <v>3848</v>
      </c>
      <c r="EL11" s="183" t="s">
        <v>4260</v>
      </c>
      <c r="EM11" s="183" t="s">
        <v>3870</v>
      </c>
      <c r="EN11" s="183" t="s">
        <v>3870</v>
      </c>
      <c r="EO11" s="183" t="s">
        <v>3869</v>
      </c>
      <c r="EP11" s="183" t="s">
        <v>4002</v>
      </c>
      <c r="EQ11" s="183" t="s">
        <v>4261</v>
      </c>
      <c r="ER11" s="183" t="s">
        <v>4262</v>
      </c>
      <c r="ES11" s="183" t="s">
        <v>4263</v>
      </c>
      <c r="ET11" s="183" t="s">
        <v>4264</v>
      </c>
      <c r="EU11" s="183" t="s">
        <v>4265</v>
      </c>
      <c r="EV11" s="183" t="s">
        <v>3876</v>
      </c>
      <c r="EW11" s="183" t="s">
        <v>3876</v>
      </c>
      <c r="EX11" s="183" t="s">
        <v>3848</v>
      </c>
      <c r="EY11" s="183" t="s">
        <v>3848</v>
      </c>
      <c r="EZ11" s="183" t="s">
        <v>3877</v>
      </c>
      <c r="FA11" s="183" t="s">
        <v>3878</v>
      </c>
      <c r="FB11" s="183" t="s">
        <v>4266</v>
      </c>
      <c r="FC11" s="183" t="s">
        <v>4267</v>
      </c>
      <c r="FD11" s="183" t="s">
        <v>4079</v>
      </c>
      <c r="FE11" s="183" t="s">
        <v>4011</v>
      </c>
      <c r="FF11" s="183" t="s">
        <v>4130</v>
      </c>
      <c r="FG11" s="183" t="s">
        <v>4268</v>
      </c>
      <c r="FH11" s="183" t="s">
        <v>4269</v>
      </c>
      <c r="FI11" s="183" t="s">
        <v>4270</v>
      </c>
      <c r="FJ11" s="183" t="s">
        <v>4271</v>
      </c>
      <c r="FK11" s="183" t="s">
        <v>4272</v>
      </c>
      <c r="FL11" s="183" t="s">
        <v>4079</v>
      </c>
      <c r="FM11" s="183" t="s">
        <v>4239</v>
      </c>
      <c r="FN11" s="183" t="s">
        <v>4273</v>
      </c>
      <c r="FO11" s="183" t="s">
        <v>4274</v>
      </c>
      <c r="FP11" s="183" t="s">
        <v>3848</v>
      </c>
      <c r="FQ11" s="183" t="s">
        <v>4275</v>
      </c>
      <c r="FR11" s="183" t="s">
        <v>4276</v>
      </c>
      <c r="FS11" s="183" t="s">
        <v>4277</v>
      </c>
      <c r="FT11" s="183" t="s">
        <v>4278</v>
      </c>
      <c r="FU11" s="183" t="s">
        <v>4279</v>
      </c>
      <c r="FV11" s="183" t="s">
        <v>4280</v>
      </c>
      <c r="FW11" s="183" t="s">
        <v>4281</v>
      </c>
      <c r="FX11" s="183" t="s">
        <v>3944</v>
      </c>
      <c r="FY11" s="183" t="s">
        <v>3848</v>
      </c>
      <c r="FZ11" s="183" t="s">
        <v>3848</v>
      </c>
      <c r="GA11" s="183" t="s">
        <v>3946</v>
      </c>
      <c r="GB11" s="183" t="s">
        <v>3945</v>
      </c>
      <c r="GC11" s="183" t="s">
        <v>3946</v>
      </c>
      <c r="GD11" s="183"/>
      <c r="GE11" s="183"/>
      <c r="GF11" s="183"/>
      <c r="GG11" s="183"/>
      <c r="GH11" s="183"/>
      <c r="GI11" s="183"/>
      <c r="GJ11" s="183"/>
      <c r="GK11" s="183"/>
      <c r="GL11" s="183"/>
      <c r="GM11" s="183"/>
      <c r="GN11" s="183"/>
      <c r="GO11" s="183"/>
      <c r="GP11" s="183"/>
      <c r="GQ11" s="183"/>
      <c r="GR11" s="183"/>
      <c r="GS11" s="183"/>
      <c r="GT11" s="183"/>
      <c r="GU11" s="183"/>
      <c r="GV11" s="183"/>
      <c r="GW11" s="183"/>
      <c r="GX11" s="183"/>
      <c r="GY11" s="183"/>
      <c r="GZ11" s="183"/>
      <c r="HA11" s="183"/>
      <c r="HB11" s="183"/>
      <c r="HC11" s="183"/>
      <c r="HD11" s="183"/>
      <c r="HE11" s="183"/>
      <c r="HF11" s="183"/>
      <c r="HG11" s="183"/>
      <c r="HH11" s="183"/>
      <c r="HI11" s="183"/>
      <c r="HJ11" s="183"/>
      <c r="HK11" s="183"/>
      <c r="HL11" s="183"/>
      <c r="HM11" s="183"/>
    </row>
    <row r="12" spans="1:221" x14ac:dyDescent="0.25">
      <c r="A12" s="183">
        <v>8</v>
      </c>
      <c r="B12" s="249">
        <v>0.6333333333333333</v>
      </c>
      <c r="C12" s="85"/>
      <c r="D12" s="183" t="s">
        <v>211</v>
      </c>
      <c r="E12" s="183" t="s">
        <v>3817</v>
      </c>
      <c r="F12" s="184">
        <v>43283</v>
      </c>
      <c r="G12" s="183" t="s">
        <v>1202</v>
      </c>
      <c r="H12" s="183" t="s">
        <v>233</v>
      </c>
      <c r="I12" s="183" t="s">
        <v>4282</v>
      </c>
      <c r="J12" s="183"/>
      <c r="K12" s="183"/>
      <c r="L12" s="183"/>
      <c r="M12" s="70"/>
      <c r="N12" s="70"/>
      <c r="O12" s="183"/>
      <c r="P12" s="250" t="s">
        <v>4283</v>
      </c>
      <c r="Q12" s="183" t="s">
        <v>4284</v>
      </c>
      <c r="R12" s="183" t="s">
        <v>1535</v>
      </c>
      <c r="S12" s="183" t="s">
        <v>4285</v>
      </c>
      <c r="T12" s="252">
        <v>9959885818</v>
      </c>
      <c r="U12" s="183" t="s">
        <v>4286</v>
      </c>
      <c r="V12" s="183" t="s">
        <v>4286</v>
      </c>
      <c r="W12" s="183" t="s">
        <v>221</v>
      </c>
      <c r="X12" s="183" t="s">
        <v>221</v>
      </c>
      <c r="Y12" s="183" t="s">
        <v>221</v>
      </c>
      <c r="Z12" s="183" t="s">
        <v>221</v>
      </c>
      <c r="AA12" s="183" t="s">
        <v>4287</v>
      </c>
      <c r="AB12" s="183">
        <v>9559316939</v>
      </c>
      <c r="AC12" s="183" t="s">
        <v>314</v>
      </c>
      <c r="AD12" s="64" t="s">
        <v>241</v>
      </c>
      <c r="AE12" s="183" t="s">
        <v>4288</v>
      </c>
      <c r="AF12" s="183" t="s">
        <v>259</v>
      </c>
      <c r="AG12" s="183" t="s">
        <v>259</v>
      </c>
      <c r="AH12" s="183" t="s">
        <v>221</v>
      </c>
      <c r="AI12" s="183">
        <f>10+3</f>
        <v>13</v>
      </c>
      <c r="AJ12" s="183" t="s">
        <v>227</v>
      </c>
      <c r="AK12" s="183">
        <v>2</v>
      </c>
      <c r="AL12" s="183">
        <v>3</v>
      </c>
      <c r="AM12" s="183">
        <v>10</v>
      </c>
      <c r="AN12" s="33" t="s">
        <v>228</v>
      </c>
      <c r="AO12" s="33" t="s">
        <v>228</v>
      </c>
      <c r="AP12" s="33" t="s">
        <v>229</v>
      </c>
      <c r="AQ12" s="33" t="s">
        <v>229</v>
      </c>
      <c r="AR12" s="183"/>
      <c r="AS12" s="33" t="s">
        <v>4289</v>
      </c>
      <c r="AT12" s="183">
        <v>250241</v>
      </c>
      <c r="AU12" s="183" t="s">
        <v>4290</v>
      </c>
      <c r="AV12" s="183"/>
      <c r="AW12" s="183"/>
      <c r="AX12" s="183"/>
      <c r="AY12" s="183" t="s">
        <v>227</v>
      </c>
      <c r="AZ12" s="249" t="s">
        <v>227</v>
      </c>
      <c r="BA12" s="249"/>
      <c r="BB12" s="256" t="s">
        <v>4103</v>
      </c>
      <c r="BC12" s="249">
        <v>0.72986111111111107</v>
      </c>
      <c r="BD12" s="249">
        <v>0.73611111111111116</v>
      </c>
      <c r="BE12" s="64"/>
      <c r="BF12" s="252">
        <v>2</v>
      </c>
      <c r="BG12" s="252">
        <v>2</v>
      </c>
      <c r="BH12" s="252">
        <v>2</v>
      </c>
      <c r="BI12" s="252">
        <v>2</v>
      </c>
      <c r="BJ12" s="252">
        <v>2</v>
      </c>
      <c r="BK12" s="252">
        <v>2</v>
      </c>
      <c r="BL12" s="252">
        <v>2</v>
      </c>
      <c r="BM12" s="252">
        <v>2</v>
      </c>
      <c r="BN12" s="252">
        <v>2</v>
      </c>
      <c r="BO12" s="252">
        <v>2</v>
      </c>
      <c r="BP12" s="252">
        <v>2</v>
      </c>
      <c r="BQ12" s="252">
        <v>2</v>
      </c>
      <c r="BR12" s="252">
        <v>2</v>
      </c>
      <c r="BS12" s="252">
        <v>2</v>
      </c>
      <c r="BT12" s="252">
        <v>2</v>
      </c>
      <c r="BU12" s="252"/>
      <c r="BV12" s="183"/>
      <c r="BW12" s="249"/>
      <c r="BX12" s="249"/>
      <c r="BY12" s="183"/>
      <c r="BZ12" s="183"/>
      <c r="CA12" s="183"/>
      <c r="CB12" s="183"/>
      <c r="CC12" s="183"/>
      <c r="CD12" s="183"/>
      <c r="CE12" s="183"/>
      <c r="CF12" s="183"/>
      <c r="CG12" s="85"/>
      <c r="CH12" s="85"/>
      <c r="CI12" s="85"/>
      <c r="CJ12" s="85"/>
      <c r="CK12" s="85"/>
      <c r="CL12" s="85"/>
      <c r="CM12" s="85"/>
      <c r="CN12" s="85"/>
      <c r="CO12" s="85"/>
      <c r="CP12" s="85"/>
      <c r="CQ12" s="85"/>
      <c r="CR12" s="183" t="s">
        <v>3830</v>
      </c>
      <c r="CS12" s="183" t="s">
        <v>3831</v>
      </c>
      <c r="CT12" s="183" t="s">
        <v>3832</v>
      </c>
      <c r="CU12" s="183" t="s">
        <v>4291</v>
      </c>
      <c r="CV12" s="183" t="s">
        <v>4292</v>
      </c>
      <c r="CW12" s="183" t="s">
        <v>1535</v>
      </c>
      <c r="CX12" s="183" t="s">
        <v>4285</v>
      </c>
      <c r="CY12" s="183" t="s">
        <v>4293</v>
      </c>
      <c r="CZ12" s="183" t="s">
        <v>3992</v>
      </c>
      <c r="DA12" s="183" t="s">
        <v>4294</v>
      </c>
      <c r="DB12" s="183" t="s">
        <v>3840</v>
      </c>
      <c r="DC12" s="183" t="s">
        <v>3841</v>
      </c>
      <c r="DD12" s="183" t="s">
        <v>4295</v>
      </c>
      <c r="DE12" s="183" t="s">
        <v>3992</v>
      </c>
      <c r="DF12" s="183" t="s">
        <v>4296</v>
      </c>
      <c r="DG12" s="183" t="s">
        <v>3840</v>
      </c>
      <c r="DH12" s="183" t="s">
        <v>3841</v>
      </c>
      <c r="DI12" s="183" t="s">
        <v>4295</v>
      </c>
      <c r="DJ12" s="183" t="s">
        <v>4297</v>
      </c>
      <c r="DK12" s="183" t="s">
        <v>3849</v>
      </c>
      <c r="DL12" s="183" t="s">
        <v>4298</v>
      </c>
      <c r="DM12" s="183" t="s">
        <v>3914</v>
      </c>
      <c r="DN12" s="183" t="s">
        <v>4062</v>
      </c>
      <c r="DO12" s="183" t="s">
        <v>3853</v>
      </c>
      <c r="DP12" s="183" t="s">
        <v>4299</v>
      </c>
      <c r="DQ12" s="183" t="s">
        <v>4300</v>
      </c>
      <c r="DR12" s="183" t="s">
        <v>2718</v>
      </c>
      <c r="DS12" s="183" t="s">
        <v>4286</v>
      </c>
      <c r="DT12" s="183" t="s">
        <v>4301</v>
      </c>
      <c r="DU12" s="183" t="s">
        <v>4302</v>
      </c>
      <c r="DV12" s="183" t="s">
        <v>4303</v>
      </c>
      <c r="DW12" s="183" t="s">
        <v>4304</v>
      </c>
      <c r="DX12" s="183" t="s">
        <v>4305</v>
      </c>
      <c r="DY12" s="183" t="s">
        <v>3848</v>
      </c>
      <c r="DZ12" s="183" t="s">
        <v>3848</v>
      </c>
      <c r="EA12" s="183" t="s">
        <v>3848</v>
      </c>
      <c r="EB12" s="183" t="s">
        <v>3861</v>
      </c>
      <c r="EC12" s="183" t="s">
        <v>4066</v>
      </c>
      <c r="ED12" s="183" t="s">
        <v>3848</v>
      </c>
      <c r="EE12" s="183" t="s">
        <v>4306</v>
      </c>
      <c r="EF12" s="183" t="s">
        <v>3864</v>
      </c>
      <c r="EG12" s="183" t="s">
        <v>4068</v>
      </c>
      <c r="EH12" s="183" t="s">
        <v>4069</v>
      </c>
      <c r="EI12" s="183" t="s">
        <v>4121</v>
      </c>
      <c r="EJ12" s="183" t="s">
        <v>4307</v>
      </c>
      <c r="EK12" s="183" t="s">
        <v>3848</v>
      </c>
      <c r="EL12" s="183" t="s">
        <v>3868</v>
      </c>
      <c r="EM12" s="183" t="s">
        <v>3870</v>
      </c>
      <c r="EN12" s="183" t="s">
        <v>3870</v>
      </c>
      <c r="EO12" s="183" t="s">
        <v>3869</v>
      </c>
      <c r="EP12" s="183" t="s">
        <v>4002</v>
      </c>
      <c r="EQ12" s="183" t="s">
        <v>3923</v>
      </c>
      <c r="ER12" s="183" t="s">
        <v>4004</v>
      </c>
      <c r="ES12" s="183" t="s">
        <v>4308</v>
      </c>
      <c r="ET12" s="183" t="s">
        <v>4309</v>
      </c>
      <c r="EU12" s="183" t="s">
        <v>4310</v>
      </c>
      <c r="EV12" s="183" t="s">
        <v>3876</v>
      </c>
      <c r="EW12" s="183" t="s">
        <v>3876</v>
      </c>
      <c r="EX12" s="183" t="s">
        <v>3848</v>
      </c>
      <c r="EY12" s="183" t="s">
        <v>3848</v>
      </c>
      <c r="EZ12" s="183" t="s">
        <v>3877</v>
      </c>
      <c r="FA12" s="183" t="s">
        <v>4008</v>
      </c>
      <c r="FB12" s="183" t="s">
        <v>4311</v>
      </c>
      <c r="FC12" s="183" t="s">
        <v>4312</v>
      </c>
      <c r="FD12" s="183" t="s">
        <v>4313</v>
      </c>
      <c r="FE12" s="183" t="s">
        <v>4011</v>
      </c>
      <c r="FF12" s="183" t="s">
        <v>4130</v>
      </c>
      <c r="FG12" s="183" t="s">
        <v>4314</v>
      </c>
      <c r="FH12" s="183" t="s">
        <v>4315</v>
      </c>
      <c r="FI12" s="183" t="s">
        <v>4316</v>
      </c>
      <c r="FJ12" s="183" t="s">
        <v>4317</v>
      </c>
      <c r="FK12" s="183" t="s">
        <v>4318</v>
      </c>
      <c r="FL12" s="183" t="s">
        <v>4319</v>
      </c>
      <c r="FM12" s="183" t="s">
        <v>4285</v>
      </c>
      <c r="FN12" s="183" t="s">
        <v>4320</v>
      </c>
      <c r="FO12" s="183" t="s">
        <v>593</v>
      </c>
      <c r="FP12" s="183" t="s">
        <v>3848</v>
      </c>
      <c r="FQ12" s="183" t="s">
        <v>4321</v>
      </c>
      <c r="FR12" s="183" t="s">
        <v>4322</v>
      </c>
      <c r="FS12" s="183" t="s">
        <v>4323</v>
      </c>
      <c r="FT12" s="183" t="s">
        <v>4324</v>
      </c>
      <c r="FU12" s="183" t="s">
        <v>4325</v>
      </c>
      <c r="FV12" s="183" t="s">
        <v>4326</v>
      </c>
      <c r="FW12" s="183" t="s">
        <v>4327</v>
      </c>
      <c r="FX12" s="183" t="s">
        <v>3944</v>
      </c>
      <c r="FY12" s="183" t="s">
        <v>3848</v>
      </c>
      <c r="FZ12" s="183" t="s">
        <v>3848</v>
      </c>
      <c r="GA12" s="183" t="s">
        <v>3945</v>
      </c>
      <c r="GB12" s="183" t="s">
        <v>3946</v>
      </c>
      <c r="GC12" s="183" t="s">
        <v>3946</v>
      </c>
      <c r="GD12" s="183"/>
      <c r="GE12" s="183"/>
      <c r="GF12" s="183"/>
      <c r="GG12" s="183"/>
      <c r="GH12" s="183"/>
      <c r="GI12" s="183"/>
      <c r="GJ12" s="183"/>
      <c r="GK12" s="183"/>
      <c r="GL12" s="183"/>
      <c r="GM12" s="183"/>
      <c r="GN12" s="183"/>
      <c r="GO12" s="183"/>
      <c r="GP12" s="183"/>
      <c r="GQ12" s="183"/>
      <c r="GR12" s="183"/>
      <c r="GS12" s="183"/>
      <c r="GT12" s="183"/>
      <c r="GU12" s="183"/>
      <c r="GV12" s="183"/>
      <c r="GW12" s="183"/>
      <c r="GX12" s="183"/>
      <c r="GY12" s="183"/>
      <c r="GZ12" s="183"/>
      <c r="HA12" s="183"/>
      <c r="HB12" s="183"/>
      <c r="HC12" s="183"/>
      <c r="HD12" s="183"/>
      <c r="HE12" s="183"/>
      <c r="HF12" s="183"/>
      <c r="HG12" s="183"/>
      <c r="HH12" s="183"/>
      <c r="HI12" s="183"/>
      <c r="HJ12" s="183"/>
      <c r="HK12" s="183"/>
      <c r="HL12" s="183"/>
      <c r="HM12" s="183"/>
    </row>
    <row r="13" spans="1:221" x14ac:dyDescent="0.25">
      <c r="A13" s="183">
        <v>11</v>
      </c>
      <c r="B13" s="249">
        <v>0.65277777777777779</v>
      </c>
      <c r="C13" s="183"/>
      <c r="D13" s="183" t="s">
        <v>211</v>
      </c>
      <c r="E13" s="183" t="s">
        <v>3817</v>
      </c>
      <c r="F13" s="184">
        <v>43283</v>
      </c>
      <c r="G13" s="183" t="s">
        <v>357</v>
      </c>
      <c r="H13" s="64" t="s">
        <v>337</v>
      </c>
      <c r="I13" s="64" t="s">
        <v>437</v>
      </c>
      <c r="J13" s="64" t="s">
        <v>3818</v>
      </c>
      <c r="K13" s="183" t="s">
        <v>3819</v>
      </c>
      <c r="L13" s="183"/>
      <c r="M13" s="184"/>
      <c r="N13" s="184"/>
      <c r="O13" s="183"/>
      <c r="P13" s="265" t="s">
        <v>4328</v>
      </c>
      <c r="Q13" s="183" t="s">
        <v>4329</v>
      </c>
      <c r="R13" s="183" t="s">
        <v>4330</v>
      </c>
      <c r="S13" s="183" t="s">
        <v>4331</v>
      </c>
      <c r="T13" s="252">
        <v>9275888499</v>
      </c>
      <c r="U13" s="183" t="s">
        <v>4332</v>
      </c>
      <c r="V13" s="183" t="s">
        <v>4333</v>
      </c>
      <c r="W13" s="183" t="s">
        <v>221</v>
      </c>
      <c r="X13" s="183" t="s">
        <v>221</v>
      </c>
      <c r="Y13" s="183" t="s">
        <v>221</v>
      </c>
      <c r="Z13" s="183" t="s">
        <v>221</v>
      </c>
      <c r="AA13" s="183" t="s">
        <v>4334</v>
      </c>
      <c r="AB13" s="183">
        <v>9253093368</v>
      </c>
      <c r="AC13" s="183" t="s">
        <v>223</v>
      </c>
      <c r="AD13" s="64" t="s">
        <v>366</v>
      </c>
      <c r="AE13" s="183" t="s">
        <v>4335</v>
      </c>
      <c r="AF13" s="183" t="s">
        <v>226</v>
      </c>
      <c r="AG13" s="183" t="s">
        <v>226</v>
      </c>
      <c r="AH13" s="183" t="s">
        <v>221</v>
      </c>
      <c r="AI13" s="183">
        <f>1+12+6+5</f>
        <v>24</v>
      </c>
      <c r="AJ13" s="183" t="s">
        <v>227</v>
      </c>
      <c r="AK13" s="183">
        <v>1</v>
      </c>
      <c r="AL13" s="183">
        <v>5</v>
      </c>
      <c r="AM13" s="183">
        <v>6</v>
      </c>
      <c r="AN13" s="183" t="s">
        <v>394</v>
      </c>
      <c r="AO13" s="183" t="s">
        <v>395</v>
      </c>
      <c r="AP13" s="183" t="s">
        <v>281</v>
      </c>
      <c r="AQ13" s="64" t="s">
        <v>282</v>
      </c>
      <c r="AR13" s="183"/>
      <c r="AS13" s="183"/>
      <c r="AT13" s="183"/>
      <c r="AU13" s="183"/>
      <c r="AV13" s="183"/>
      <c r="AW13" s="183" t="s">
        <v>4336</v>
      </c>
      <c r="AX13" s="183"/>
      <c r="AY13" s="183" t="s">
        <v>227</v>
      </c>
      <c r="AZ13" s="249" t="s">
        <v>227</v>
      </c>
      <c r="BA13" s="249"/>
      <c r="BB13" s="256" t="s">
        <v>3829</v>
      </c>
      <c r="BC13" s="249">
        <v>0.73611111111111116</v>
      </c>
      <c r="BD13" s="249">
        <v>0.75</v>
      </c>
      <c r="BE13" s="183"/>
      <c r="BF13" s="252">
        <v>2</v>
      </c>
      <c r="BG13" s="183">
        <v>2</v>
      </c>
      <c r="BH13" s="183">
        <v>2</v>
      </c>
      <c r="BI13" s="183">
        <v>2</v>
      </c>
      <c r="BJ13" s="183">
        <v>2</v>
      </c>
      <c r="BK13" s="183">
        <v>2</v>
      </c>
      <c r="BL13" s="183">
        <v>2</v>
      </c>
      <c r="BM13" s="183">
        <v>2</v>
      </c>
      <c r="BN13" s="183">
        <v>2</v>
      </c>
      <c r="BO13" s="183">
        <v>2</v>
      </c>
      <c r="BP13" s="183">
        <v>2</v>
      </c>
      <c r="BQ13" s="183">
        <v>2</v>
      </c>
      <c r="BR13" s="183">
        <v>2</v>
      </c>
      <c r="BS13" s="183">
        <v>2</v>
      </c>
      <c r="BT13" s="183">
        <v>2</v>
      </c>
      <c r="BU13" s="252"/>
      <c r="BV13" s="183" t="s">
        <v>3829</v>
      </c>
      <c r="BW13" s="249">
        <v>0.75694444444444453</v>
      </c>
      <c r="BX13" s="249">
        <v>0.76388888888888884</v>
      </c>
      <c r="BY13" s="183"/>
      <c r="BZ13" s="183">
        <v>3</v>
      </c>
      <c r="CA13" s="183">
        <v>3</v>
      </c>
      <c r="CB13" s="183">
        <v>3</v>
      </c>
      <c r="CC13" s="183">
        <v>3</v>
      </c>
      <c r="CD13" s="183" t="s">
        <v>260</v>
      </c>
      <c r="CE13" s="183" t="s">
        <v>3829</v>
      </c>
      <c r="CF13" s="183" t="s">
        <v>260</v>
      </c>
      <c r="CG13" s="183"/>
      <c r="CH13" s="183"/>
      <c r="CI13" s="183"/>
      <c r="CJ13" s="183"/>
      <c r="CK13" s="183"/>
      <c r="CL13" s="183"/>
      <c r="CM13" s="183"/>
      <c r="CN13" s="183"/>
      <c r="CO13" s="183"/>
      <c r="CP13" s="183"/>
      <c r="CQ13" s="183"/>
      <c r="CR13" s="183" t="s">
        <v>3830</v>
      </c>
      <c r="CS13" s="183" t="s">
        <v>3831</v>
      </c>
      <c r="CT13" s="183" t="s">
        <v>3832</v>
      </c>
      <c r="CU13" s="183" t="s">
        <v>4337</v>
      </c>
      <c r="CV13" s="183" t="s">
        <v>4329</v>
      </c>
      <c r="CW13" s="183" t="s">
        <v>4330</v>
      </c>
      <c r="CX13" s="183" t="s">
        <v>4331</v>
      </c>
      <c r="CY13" s="183" t="s">
        <v>4338</v>
      </c>
      <c r="CZ13" s="183" t="s">
        <v>4339</v>
      </c>
      <c r="DA13" s="183" t="s">
        <v>4340</v>
      </c>
      <c r="DB13" s="183" t="s">
        <v>4341</v>
      </c>
      <c r="DC13" s="183" t="s">
        <v>3846</v>
      </c>
      <c r="DD13" s="183" t="s">
        <v>4342</v>
      </c>
      <c r="DE13" s="183" t="s">
        <v>4339</v>
      </c>
      <c r="DF13" s="183" t="s">
        <v>4340</v>
      </c>
      <c r="DG13" s="183" t="s">
        <v>4341</v>
      </c>
      <c r="DH13" s="183" t="s">
        <v>3846</v>
      </c>
      <c r="DI13" s="183" t="s">
        <v>4342</v>
      </c>
      <c r="DJ13" s="183" t="s">
        <v>3848</v>
      </c>
      <c r="DK13" s="183" t="s">
        <v>3849</v>
      </c>
      <c r="DL13" s="183" t="s">
        <v>4343</v>
      </c>
      <c r="DM13" s="183" t="s">
        <v>3914</v>
      </c>
      <c r="DN13" s="183" t="s">
        <v>3852</v>
      </c>
      <c r="DO13" s="183" t="s">
        <v>3853</v>
      </c>
      <c r="DP13" s="183" t="s">
        <v>3854</v>
      </c>
      <c r="DQ13" s="183" t="s">
        <v>4344</v>
      </c>
      <c r="DR13" s="183" t="s">
        <v>1239</v>
      </c>
      <c r="DS13" s="183" t="s">
        <v>4332</v>
      </c>
      <c r="DT13" s="183" t="s">
        <v>4345</v>
      </c>
      <c r="DU13" s="183" t="s">
        <v>4346</v>
      </c>
      <c r="DV13" s="183" t="s">
        <v>4347</v>
      </c>
      <c r="DW13" s="183" t="s">
        <v>4348</v>
      </c>
      <c r="DX13" s="183" t="s">
        <v>4332</v>
      </c>
      <c r="DY13" s="183" t="s">
        <v>3848</v>
      </c>
      <c r="DZ13" s="183" t="s">
        <v>3848</v>
      </c>
      <c r="EA13" s="183" t="s">
        <v>3848</v>
      </c>
      <c r="EB13" s="183" t="s">
        <v>3861</v>
      </c>
      <c r="EC13" s="183" t="s">
        <v>3862</v>
      </c>
      <c r="ED13" s="183" t="s">
        <v>3848</v>
      </c>
      <c r="EE13" s="183" t="s">
        <v>4349</v>
      </c>
      <c r="EF13" s="183" t="s">
        <v>395</v>
      </c>
      <c r="EG13" s="183" t="s">
        <v>2755</v>
      </c>
      <c r="EH13" s="183" t="s">
        <v>282</v>
      </c>
      <c r="EI13" s="183" t="s">
        <v>4350</v>
      </c>
      <c r="EJ13" s="183" t="s">
        <v>4336</v>
      </c>
      <c r="EK13" s="183" t="s">
        <v>3848</v>
      </c>
      <c r="EL13" s="183" t="s">
        <v>3868</v>
      </c>
      <c r="EM13" s="183" t="s">
        <v>3870</v>
      </c>
      <c r="EN13" s="183" t="s">
        <v>3870</v>
      </c>
      <c r="EO13" s="183" t="s">
        <v>3869</v>
      </c>
      <c r="EP13" s="183" t="s">
        <v>4002</v>
      </c>
      <c r="EQ13" s="183" t="s">
        <v>4351</v>
      </c>
      <c r="ER13" s="183" t="s">
        <v>3872</v>
      </c>
      <c r="ES13" s="183" t="s">
        <v>4352</v>
      </c>
      <c r="ET13" s="183" t="s">
        <v>4353</v>
      </c>
      <c r="EU13" s="183" t="s">
        <v>4354</v>
      </c>
      <c r="EV13" s="183" t="s">
        <v>3876</v>
      </c>
      <c r="EW13" s="183" t="s">
        <v>3876</v>
      </c>
      <c r="EX13" s="183" t="s">
        <v>3848</v>
      </c>
      <c r="EY13" s="183" t="s">
        <v>3848</v>
      </c>
      <c r="EZ13" s="183" t="s">
        <v>3877</v>
      </c>
      <c r="FA13" s="183" t="s">
        <v>3878</v>
      </c>
      <c r="FB13" s="183" t="s">
        <v>4355</v>
      </c>
      <c r="FC13" s="183" t="s">
        <v>4356</v>
      </c>
      <c r="FD13" s="183" t="s">
        <v>3848</v>
      </c>
      <c r="FE13" s="183" t="s">
        <v>4357</v>
      </c>
      <c r="FF13" s="183" t="s">
        <v>4358</v>
      </c>
      <c r="FG13" s="183" t="s">
        <v>4359</v>
      </c>
      <c r="FH13" s="183" t="s">
        <v>4360</v>
      </c>
      <c r="FI13" s="183" t="s">
        <v>4361</v>
      </c>
      <c r="FJ13" s="183" t="s">
        <v>4362</v>
      </c>
      <c r="FK13" s="183" t="s">
        <v>4363</v>
      </c>
      <c r="FL13" s="183" t="s">
        <v>4363</v>
      </c>
      <c r="FM13" s="183" t="s">
        <v>4329</v>
      </c>
      <c r="FN13" s="183" t="s">
        <v>4364</v>
      </c>
      <c r="FO13" s="183" t="s">
        <v>4365</v>
      </c>
      <c r="FP13" s="183" t="s">
        <v>3848</v>
      </c>
      <c r="FQ13" s="183" t="s">
        <v>4366</v>
      </c>
      <c r="FR13" s="183" t="s">
        <v>4367</v>
      </c>
      <c r="FS13" s="183" t="s">
        <v>4368</v>
      </c>
      <c r="FT13" s="183" t="s">
        <v>4369</v>
      </c>
      <c r="FU13" s="183" t="s">
        <v>4370</v>
      </c>
      <c r="FV13" s="183" t="s">
        <v>4371</v>
      </c>
      <c r="FW13" s="183" t="s">
        <v>4372</v>
      </c>
      <c r="FX13" s="183" t="s">
        <v>3894</v>
      </c>
      <c r="FY13" s="183" t="s">
        <v>3848</v>
      </c>
      <c r="FZ13" s="183" t="s">
        <v>4373</v>
      </c>
      <c r="GA13" s="183" t="s">
        <v>3946</v>
      </c>
      <c r="GB13" s="183" t="s">
        <v>3946</v>
      </c>
      <c r="GC13" s="183" t="s">
        <v>3946</v>
      </c>
      <c r="GD13" s="183"/>
      <c r="GE13" s="183"/>
      <c r="GF13" s="183"/>
      <c r="GG13" s="183"/>
      <c r="GH13" s="183"/>
      <c r="GI13" s="183"/>
      <c r="GJ13" s="183"/>
      <c r="GK13" s="183"/>
      <c r="GL13" s="183"/>
      <c r="GM13" s="183"/>
      <c r="GN13" s="183"/>
      <c r="GO13" s="183"/>
      <c r="GP13" s="183"/>
      <c r="GQ13" s="183"/>
      <c r="GR13" s="183"/>
      <c r="GS13" s="183"/>
      <c r="GT13" s="183"/>
      <c r="GU13" s="183"/>
      <c r="GV13" s="183"/>
      <c r="GW13" s="183"/>
      <c r="GX13" s="183"/>
      <c r="GY13" s="183"/>
      <c r="GZ13" s="183"/>
      <c r="HA13" s="183"/>
      <c r="HB13" s="183"/>
      <c r="HC13" s="183"/>
      <c r="HD13" s="183"/>
      <c r="HE13" s="183"/>
      <c r="HF13" s="183"/>
      <c r="HG13" s="183"/>
      <c r="HH13" s="183"/>
      <c r="HI13" s="183"/>
      <c r="HJ13" s="183"/>
      <c r="HK13" s="183"/>
      <c r="HL13" s="183" t="s">
        <v>3869</v>
      </c>
      <c r="HM13" s="183" t="s">
        <v>3896</v>
      </c>
    </row>
    <row r="14" spans="1:221" x14ac:dyDescent="0.25">
      <c r="A14" s="183">
        <v>9</v>
      </c>
      <c r="B14" s="249">
        <v>0.65</v>
      </c>
      <c r="C14" s="85"/>
      <c r="D14" s="183" t="s">
        <v>211</v>
      </c>
      <c r="E14" s="183" t="s">
        <v>3817</v>
      </c>
      <c r="F14" s="184">
        <v>43283</v>
      </c>
      <c r="G14" s="183" t="s">
        <v>387</v>
      </c>
      <c r="H14" s="64" t="s">
        <v>3127</v>
      </c>
      <c r="I14" s="64" t="s">
        <v>4374</v>
      </c>
      <c r="J14" s="64"/>
      <c r="K14" s="183"/>
      <c r="L14" s="183"/>
      <c r="M14" s="70"/>
      <c r="N14" s="70"/>
      <c r="O14" s="183"/>
      <c r="P14" s="266" t="s">
        <v>4375</v>
      </c>
      <c r="Q14" s="183" t="s">
        <v>4376</v>
      </c>
      <c r="R14" s="183" t="s">
        <v>4377</v>
      </c>
      <c r="S14" s="183" t="s">
        <v>4378</v>
      </c>
      <c r="T14" s="252">
        <v>9270054326</v>
      </c>
      <c r="U14" s="183" t="s">
        <v>4379</v>
      </c>
      <c r="V14" s="183" t="s">
        <v>4380</v>
      </c>
      <c r="W14" s="183" t="s">
        <v>221</v>
      </c>
      <c r="X14" s="183" t="s">
        <v>221</v>
      </c>
      <c r="Y14" s="183" t="s">
        <v>221</v>
      </c>
      <c r="Z14" s="183" t="s">
        <v>221</v>
      </c>
      <c r="AA14" s="183" t="s">
        <v>4381</v>
      </c>
      <c r="AB14" s="183">
        <v>9217462658</v>
      </c>
      <c r="AC14" s="183" t="s">
        <v>314</v>
      </c>
      <c r="AD14" s="64" t="s">
        <v>366</v>
      </c>
      <c r="AE14" s="183" t="s">
        <v>4382</v>
      </c>
      <c r="AF14" s="183" t="s">
        <v>259</v>
      </c>
      <c r="AG14" s="183" t="s">
        <v>221</v>
      </c>
      <c r="AH14" s="183" t="s">
        <v>259</v>
      </c>
      <c r="AI14" s="183">
        <f>11+6+7+7</f>
        <v>31</v>
      </c>
      <c r="AJ14" s="183" t="s">
        <v>227</v>
      </c>
      <c r="AK14" s="183">
        <v>1</v>
      </c>
      <c r="AL14" s="183">
        <v>11</v>
      </c>
      <c r="AM14" s="183">
        <v>6</v>
      </c>
      <c r="AN14" s="33" t="s">
        <v>228</v>
      </c>
      <c r="AO14" s="33" t="s">
        <v>228</v>
      </c>
      <c r="AP14" s="33" t="s">
        <v>229</v>
      </c>
      <c r="AQ14" s="33" t="s">
        <v>229</v>
      </c>
      <c r="AR14" s="183"/>
      <c r="AS14" s="183" t="s">
        <v>4383</v>
      </c>
      <c r="AT14" s="183">
        <v>210310</v>
      </c>
      <c r="AU14" s="183" t="s">
        <v>4384</v>
      </c>
      <c r="AV14" s="183"/>
      <c r="AW14" s="183"/>
      <c r="AX14" s="183"/>
      <c r="AY14" s="183" t="s">
        <v>227</v>
      </c>
      <c r="AZ14" s="249" t="s">
        <v>227</v>
      </c>
      <c r="BA14" s="249"/>
      <c r="BB14" s="183"/>
      <c r="BC14" s="183"/>
      <c r="BD14" s="183"/>
      <c r="BE14" s="183"/>
      <c r="BF14" s="183"/>
      <c r="BG14" s="183"/>
      <c r="BH14" s="183"/>
      <c r="BI14" s="183"/>
      <c r="BJ14" s="183"/>
      <c r="BK14" s="183"/>
      <c r="BL14" s="183"/>
      <c r="BM14" s="183"/>
      <c r="BN14" s="183"/>
      <c r="BO14" s="183"/>
      <c r="BP14" s="183"/>
      <c r="BQ14" s="183"/>
      <c r="BR14" s="183"/>
      <c r="BS14" s="183"/>
      <c r="BT14" s="183"/>
      <c r="BU14" s="252"/>
      <c r="BV14" s="183"/>
      <c r="BW14" s="249"/>
      <c r="BX14" s="249"/>
      <c r="BY14" s="183"/>
      <c r="BZ14" s="183"/>
      <c r="CA14" s="183"/>
      <c r="CB14" s="183"/>
      <c r="CC14" s="183"/>
      <c r="CD14" s="183"/>
      <c r="CE14" s="183"/>
      <c r="CF14" s="183"/>
      <c r="CG14" s="85"/>
      <c r="CH14" s="85"/>
      <c r="CI14" s="85"/>
      <c r="CJ14" s="85"/>
      <c r="CK14" s="85"/>
      <c r="CL14" s="85"/>
      <c r="CM14" s="85"/>
      <c r="CN14" s="85"/>
      <c r="CO14" s="85"/>
      <c r="CP14" s="85"/>
      <c r="CQ14" s="85"/>
      <c r="CR14" s="183" t="s">
        <v>3830</v>
      </c>
      <c r="CS14" s="183" t="s">
        <v>3831</v>
      </c>
      <c r="CT14" s="183" t="s">
        <v>3832</v>
      </c>
      <c r="CU14" s="183" t="s">
        <v>4385</v>
      </c>
      <c r="CV14" s="183" t="s">
        <v>4386</v>
      </c>
      <c r="CW14" s="183" t="s">
        <v>4387</v>
      </c>
      <c r="CX14" s="183" t="s">
        <v>4388</v>
      </c>
      <c r="CY14" s="183" t="s">
        <v>4389</v>
      </c>
      <c r="CZ14" s="183" t="s">
        <v>3848</v>
      </c>
      <c r="DA14" s="183" t="s">
        <v>4390</v>
      </c>
      <c r="DB14" s="183" t="s">
        <v>3840</v>
      </c>
      <c r="DC14" s="183" t="s">
        <v>3841</v>
      </c>
      <c r="DD14" s="183" t="s">
        <v>4036</v>
      </c>
      <c r="DE14" s="183" t="s">
        <v>3848</v>
      </c>
      <c r="DF14" s="183" t="s">
        <v>4391</v>
      </c>
      <c r="DG14" s="183" t="s">
        <v>4392</v>
      </c>
      <c r="DH14" s="183" t="s">
        <v>4393</v>
      </c>
      <c r="DI14" s="183" t="s">
        <v>4394</v>
      </c>
      <c r="DJ14" s="183" t="s">
        <v>4395</v>
      </c>
      <c r="DK14" s="183" t="s">
        <v>4249</v>
      </c>
      <c r="DL14" s="183" t="s">
        <v>4396</v>
      </c>
      <c r="DM14" s="183" t="s">
        <v>4116</v>
      </c>
      <c r="DN14" s="183" t="s">
        <v>3852</v>
      </c>
      <c r="DO14" s="183" t="s">
        <v>3853</v>
      </c>
      <c r="DP14" s="183" t="s">
        <v>3854</v>
      </c>
      <c r="DQ14" s="183" t="s">
        <v>4397</v>
      </c>
      <c r="DR14" s="183" t="s">
        <v>4398</v>
      </c>
      <c r="DS14" s="183" t="s">
        <v>4379</v>
      </c>
      <c r="DT14" s="183" t="s">
        <v>3848</v>
      </c>
      <c r="DU14" s="183" t="s">
        <v>3848</v>
      </c>
      <c r="DV14" s="183" t="s">
        <v>3848</v>
      </c>
      <c r="DW14" s="183" t="s">
        <v>3848</v>
      </c>
      <c r="DX14" s="183" t="s">
        <v>3848</v>
      </c>
      <c r="DY14" s="183" t="s">
        <v>3848</v>
      </c>
      <c r="DZ14" s="183" t="s">
        <v>3848</v>
      </c>
      <c r="EA14" s="183" t="s">
        <v>3848</v>
      </c>
      <c r="EB14" s="183" t="s">
        <v>3861</v>
      </c>
      <c r="EC14" s="183" t="s">
        <v>3862</v>
      </c>
      <c r="ED14" s="183" t="s">
        <v>3848</v>
      </c>
      <c r="EE14" s="183" t="s">
        <v>4399</v>
      </c>
      <c r="EF14" s="183" t="s">
        <v>3864</v>
      </c>
      <c r="EG14" s="183" t="s">
        <v>4068</v>
      </c>
      <c r="EH14" s="183" t="s">
        <v>4069</v>
      </c>
      <c r="EI14" s="183" t="s">
        <v>4121</v>
      </c>
      <c r="EJ14" s="183" t="s">
        <v>4400</v>
      </c>
      <c r="EK14" s="183" t="s">
        <v>3848</v>
      </c>
      <c r="EL14" s="183" t="s">
        <v>3868</v>
      </c>
      <c r="EM14" s="183" t="s">
        <v>3870</v>
      </c>
      <c r="EN14" s="183" t="s">
        <v>3870</v>
      </c>
      <c r="EO14" s="183" t="s">
        <v>3869</v>
      </c>
      <c r="EP14" s="183" t="s">
        <v>4401</v>
      </c>
      <c r="EQ14" s="183" t="s">
        <v>4402</v>
      </c>
      <c r="ER14" s="183" t="s">
        <v>3872</v>
      </c>
      <c r="ES14" s="183" t="s">
        <v>4403</v>
      </c>
      <c r="ET14" s="183" t="s">
        <v>4404</v>
      </c>
      <c r="EU14" s="183" t="s">
        <v>4017</v>
      </c>
      <c r="EV14" s="183" t="s">
        <v>3877</v>
      </c>
      <c r="EW14" s="183" t="s">
        <v>3848</v>
      </c>
      <c r="EX14" s="183" t="s">
        <v>3848</v>
      </c>
      <c r="EY14" s="183" t="s">
        <v>3848</v>
      </c>
      <c r="EZ14" s="183" t="s">
        <v>3877</v>
      </c>
      <c r="FA14" s="183" t="s">
        <v>3878</v>
      </c>
      <c r="FB14" s="183" t="s">
        <v>4405</v>
      </c>
      <c r="FC14" s="183" t="s">
        <v>4406</v>
      </c>
      <c r="FD14" s="183" t="s">
        <v>3848</v>
      </c>
      <c r="FE14" s="183" t="s">
        <v>4011</v>
      </c>
      <c r="FF14" s="183" t="s">
        <v>4012</v>
      </c>
      <c r="FG14" s="183" t="s">
        <v>4407</v>
      </c>
      <c r="FH14" s="183" t="s">
        <v>4408</v>
      </c>
      <c r="FI14" s="183" t="s">
        <v>4409</v>
      </c>
      <c r="FJ14" s="183" t="s">
        <v>3935</v>
      </c>
      <c r="FK14" s="183" t="s">
        <v>4410</v>
      </c>
      <c r="FL14" s="183" t="s">
        <v>4017</v>
      </c>
      <c r="FM14" s="183" t="s">
        <v>4388</v>
      </c>
      <c r="FN14" s="183" t="s">
        <v>4411</v>
      </c>
      <c r="FO14" s="183" t="s">
        <v>4412</v>
      </c>
      <c r="FP14" s="183" t="s">
        <v>3848</v>
      </c>
      <c r="FQ14" s="183" t="s">
        <v>4413</v>
      </c>
      <c r="FR14" s="183" t="s">
        <v>4414</v>
      </c>
      <c r="FS14" s="183" t="s">
        <v>4415</v>
      </c>
      <c r="FT14" s="183" t="s">
        <v>4416</v>
      </c>
      <c r="FU14" s="183" t="s">
        <v>4417</v>
      </c>
      <c r="FV14" s="183" t="s">
        <v>4418</v>
      </c>
      <c r="FW14" s="183" t="s">
        <v>4419</v>
      </c>
      <c r="FX14" s="183" t="s">
        <v>3894</v>
      </c>
      <c r="FY14" s="183" t="s">
        <v>3848</v>
      </c>
      <c r="FZ14" s="183" t="s">
        <v>3848</v>
      </c>
      <c r="GA14" s="183" t="s">
        <v>3946</v>
      </c>
      <c r="GB14" s="183" t="s">
        <v>3945</v>
      </c>
      <c r="GC14" s="183" t="s">
        <v>3946</v>
      </c>
      <c r="GD14" s="183"/>
      <c r="GE14" s="183"/>
      <c r="GF14" s="183"/>
      <c r="GG14" s="183"/>
      <c r="GH14" s="183"/>
      <c r="GI14" s="183"/>
      <c r="GJ14" s="183"/>
      <c r="GK14" s="183"/>
      <c r="GL14" s="183"/>
      <c r="GM14" s="183"/>
      <c r="GN14" s="183"/>
      <c r="GO14" s="183"/>
      <c r="GP14" s="183"/>
      <c r="GQ14" s="183"/>
      <c r="GR14" s="183"/>
      <c r="GS14" s="183"/>
      <c r="GT14" s="183"/>
      <c r="GU14" s="183"/>
      <c r="GV14" s="183"/>
      <c r="GW14" s="183"/>
      <c r="GX14" s="183"/>
      <c r="GY14" s="183"/>
      <c r="GZ14" s="183"/>
      <c r="HA14" s="183"/>
      <c r="HB14" s="183"/>
      <c r="HC14" s="183"/>
      <c r="HD14" s="183"/>
      <c r="HE14" s="183"/>
      <c r="HF14" s="183"/>
      <c r="HG14" s="183"/>
      <c r="HH14" s="183"/>
      <c r="HI14" s="183"/>
      <c r="HJ14" s="183"/>
      <c r="HK14" s="183"/>
      <c r="HL14" s="183"/>
      <c r="HM14" s="183"/>
    </row>
    <row r="15" spans="1:221" x14ac:dyDescent="0.25">
      <c r="A15" s="267">
        <v>11</v>
      </c>
      <c r="B15" s="268">
        <v>0.66527777777777775</v>
      </c>
      <c r="C15" s="269"/>
      <c r="D15" s="267" t="s">
        <v>211</v>
      </c>
      <c r="E15" s="267" t="s">
        <v>3817</v>
      </c>
      <c r="F15" s="270">
        <v>43284</v>
      </c>
      <c r="G15" s="267" t="s">
        <v>357</v>
      </c>
      <c r="H15" s="267" t="s">
        <v>233</v>
      </c>
      <c r="I15" s="267" t="s">
        <v>3070</v>
      </c>
      <c r="J15" s="267" t="s">
        <v>4420</v>
      </c>
      <c r="K15" s="267"/>
      <c r="L15" s="267"/>
      <c r="M15" s="115"/>
      <c r="N15" s="115"/>
      <c r="O15" s="267"/>
      <c r="P15" s="250" t="s">
        <v>4421</v>
      </c>
      <c r="Q15" s="267" t="s">
        <v>4422</v>
      </c>
      <c r="R15" s="267" t="s">
        <v>4423</v>
      </c>
      <c r="S15" s="267" t="s">
        <v>636</v>
      </c>
      <c r="T15" s="271">
        <v>9754564381</v>
      </c>
      <c r="U15" s="267" t="s">
        <v>4424</v>
      </c>
      <c r="V15" s="267" t="s">
        <v>4425</v>
      </c>
      <c r="W15" s="267" t="s">
        <v>221</v>
      </c>
      <c r="X15" s="267" t="s">
        <v>221</v>
      </c>
      <c r="Y15" s="267" t="s">
        <v>221</v>
      </c>
      <c r="Z15" s="267" t="s">
        <v>221</v>
      </c>
      <c r="AA15" s="267" t="s">
        <v>4426</v>
      </c>
      <c r="AB15" s="267">
        <v>9120417210</v>
      </c>
      <c r="AC15" s="267" t="s">
        <v>223</v>
      </c>
      <c r="AD15" s="113" t="s">
        <v>224</v>
      </c>
      <c r="AE15" s="267" t="s">
        <v>4427</v>
      </c>
      <c r="AF15" s="267" t="s">
        <v>226</v>
      </c>
      <c r="AG15" s="267" t="s">
        <v>221</v>
      </c>
      <c r="AH15" s="267" t="s">
        <v>221</v>
      </c>
      <c r="AI15" s="267">
        <v>30</v>
      </c>
      <c r="AJ15" s="267" t="s">
        <v>227</v>
      </c>
      <c r="AK15" s="267">
        <v>1</v>
      </c>
      <c r="AL15" s="267">
        <v>30</v>
      </c>
      <c r="AM15" s="267">
        <v>9</v>
      </c>
      <c r="AN15" s="113" t="s">
        <v>228</v>
      </c>
      <c r="AO15" s="113" t="s">
        <v>228</v>
      </c>
      <c r="AP15" s="113" t="s">
        <v>643</v>
      </c>
      <c r="AQ15" s="113" t="s">
        <v>4428</v>
      </c>
      <c r="AR15" s="267"/>
      <c r="AS15" s="267" t="s">
        <v>4429</v>
      </c>
      <c r="AT15" s="267"/>
      <c r="AU15" s="267"/>
      <c r="AV15" s="267"/>
      <c r="AW15" s="267"/>
      <c r="AX15" s="267"/>
      <c r="AY15" s="267" t="s">
        <v>227</v>
      </c>
      <c r="AZ15" s="268" t="s">
        <v>446</v>
      </c>
      <c r="BA15" s="268"/>
      <c r="BB15" s="272" t="s">
        <v>4430</v>
      </c>
      <c r="BC15" s="268">
        <v>0.72222222222222221</v>
      </c>
      <c r="BD15" s="268">
        <v>0.73263888888888884</v>
      </c>
      <c r="BE15" s="113"/>
      <c r="BF15" s="271">
        <v>2</v>
      </c>
      <c r="BG15" s="267">
        <v>2</v>
      </c>
      <c r="BH15" s="267">
        <v>2</v>
      </c>
      <c r="BI15" s="267">
        <v>2</v>
      </c>
      <c r="BJ15" s="267">
        <v>2</v>
      </c>
      <c r="BK15" s="267">
        <v>2</v>
      </c>
      <c r="BL15" s="267">
        <v>2</v>
      </c>
      <c r="BM15" s="267">
        <v>2</v>
      </c>
      <c r="BN15" s="267">
        <v>2</v>
      </c>
      <c r="BO15" s="267">
        <v>2</v>
      </c>
      <c r="BP15" s="267">
        <v>2</v>
      </c>
      <c r="BQ15" s="267">
        <v>2</v>
      </c>
      <c r="BR15" s="267">
        <v>2</v>
      </c>
      <c r="BS15" s="267">
        <v>2</v>
      </c>
      <c r="BT15" s="267">
        <v>2</v>
      </c>
      <c r="BU15" s="269"/>
      <c r="BV15" s="267" t="s">
        <v>4430</v>
      </c>
      <c r="BW15" s="268">
        <v>0.73263888888888884</v>
      </c>
      <c r="BX15" s="268">
        <v>0.73958333333333337</v>
      </c>
      <c r="BY15" s="267"/>
      <c r="BZ15" s="267">
        <v>3</v>
      </c>
      <c r="CA15" s="267">
        <v>3</v>
      </c>
      <c r="CB15" s="267">
        <v>3</v>
      </c>
      <c r="CC15" s="267">
        <v>3</v>
      </c>
      <c r="CD15" s="267" t="s">
        <v>260</v>
      </c>
      <c r="CE15" s="267" t="s">
        <v>4430</v>
      </c>
      <c r="CF15" s="267" t="s">
        <v>260</v>
      </c>
      <c r="CG15" s="269"/>
      <c r="CH15" s="269"/>
      <c r="CI15" s="269"/>
      <c r="CJ15" s="269"/>
      <c r="CK15" s="269"/>
      <c r="CL15" s="269"/>
      <c r="CM15" s="269"/>
      <c r="CN15" s="269"/>
      <c r="CO15" s="269"/>
      <c r="CP15" s="269"/>
      <c r="CQ15" s="269"/>
      <c r="CR15" s="183" t="s">
        <v>3830</v>
      </c>
      <c r="CS15" s="183" t="s">
        <v>3831</v>
      </c>
      <c r="CT15" s="183" t="s">
        <v>3832</v>
      </c>
      <c r="CU15" s="183" t="s">
        <v>4431</v>
      </c>
      <c r="CV15" s="183" t="s">
        <v>4422</v>
      </c>
      <c r="CW15" s="183" t="s">
        <v>4423</v>
      </c>
      <c r="CX15" s="183" t="s">
        <v>636</v>
      </c>
      <c r="CY15" s="183" t="s">
        <v>4432</v>
      </c>
      <c r="CZ15" s="183" t="s">
        <v>4433</v>
      </c>
      <c r="DA15" s="183" t="s">
        <v>4434</v>
      </c>
      <c r="DB15" s="183" t="s">
        <v>3840</v>
      </c>
      <c r="DC15" s="183" t="s">
        <v>3841</v>
      </c>
      <c r="DD15" s="183" t="s">
        <v>3994</v>
      </c>
      <c r="DE15" s="183" t="s">
        <v>4433</v>
      </c>
      <c r="DF15" s="183" t="s">
        <v>4434</v>
      </c>
      <c r="DG15" s="183" t="s">
        <v>3840</v>
      </c>
      <c r="DH15" s="183" t="s">
        <v>3841</v>
      </c>
      <c r="DI15" s="183" t="s">
        <v>3994</v>
      </c>
      <c r="DJ15" s="183" t="s">
        <v>3848</v>
      </c>
      <c r="DK15" s="183" t="s">
        <v>3957</v>
      </c>
      <c r="DL15" s="183" t="s">
        <v>4035</v>
      </c>
      <c r="DM15" s="183" t="s">
        <v>3914</v>
      </c>
      <c r="DN15" s="183" t="s">
        <v>3852</v>
      </c>
      <c r="DO15" s="183" t="s">
        <v>3853</v>
      </c>
      <c r="DP15" s="183" t="s">
        <v>3854</v>
      </c>
      <c r="DQ15" s="183" t="s">
        <v>4435</v>
      </c>
      <c r="DR15" s="183" t="s">
        <v>4435</v>
      </c>
      <c r="DS15" s="183" t="s">
        <v>4436</v>
      </c>
      <c r="DT15" s="183" t="s">
        <v>3848</v>
      </c>
      <c r="DU15" s="183" t="s">
        <v>3848</v>
      </c>
      <c r="DV15" s="183" t="s">
        <v>3848</v>
      </c>
      <c r="DW15" s="183" t="s">
        <v>3848</v>
      </c>
      <c r="DX15" s="183" t="s">
        <v>3848</v>
      </c>
      <c r="DY15" s="183" t="s">
        <v>3848</v>
      </c>
      <c r="DZ15" s="183" t="s">
        <v>3848</v>
      </c>
      <c r="EA15" s="183" t="s">
        <v>3848</v>
      </c>
      <c r="EB15" s="183" t="s">
        <v>3861</v>
      </c>
      <c r="EC15" s="183" t="s">
        <v>4066</v>
      </c>
      <c r="ED15" s="183" t="s">
        <v>3848</v>
      </c>
      <c r="EE15" s="183" t="s">
        <v>4437</v>
      </c>
      <c r="EF15" s="183" t="s">
        <v>3864</v>
      </c>
      <c r="EG15" s="183" t="s">
        <v>4068</v>
      </c>
      <c r="EH15" s="183" t="s">
        <v>4438</v>
      </c>
      <c r="EI15" s="183" t="s">
        <v>4070</v>
      </c>
      <c r="EJ15" s="183" t="s">
        <v>4429</v>
      </c>
      <c r="EK15" s="183" t="s">
        <v>3848</v>
      </c>
      <c r="EL15" s="183" t="s">
        <v>3868</v>
      </c>
      <c r="EM15" s="183" t="s">
        <v>3870</v>
      </c>
      <c r="EN15" s="183" t="s">
        <v>3870</v>
      </c>
      <c r="EO15" s="183" t="s">
        <v>3869</v>
      </c>
      <c r="EP15" s="183" t="s">
        <v>4002</v>
      </c>
      <c r="EQ15" s="183" t="s">
        <v>4439</v>
      </c>
      <c r="ER15" s="183" t="s">
        <v>3872</v>
      </c>
      <c r="ES15" s="183" t="s">
        <v>4440</v>
      </c>
      <c r="ET15" s="183" t="s">
        <v>4441</v>
      </c>
      <c r="EU15" s="183" t="s">
        <v>4442</v>
      </c>
      <c r="EV15" s="183" t="s">
        <v>3877</v>
      </c>
      <c r="EW15" s="183" t="s">
        <v>3876</v>
      </c>
      <c r="EX15" s="183" t="s">
        <v>3848</v>
      </c>
      <c r="EY15" s="183" t="s">
        <v>3848</v>
      </c>
      <c r="EZ15" s="183" t="s">
        <v>3877</v>
      </c>
      <c r="FA15" s="183" t="s">
        <v>4008</v>
      </c>
      <c r="FB15" s="183" t="s">
        <v>4443</v>
      </c>
      <c r="FC15" s="183" t="s">
        <v>4267</v>
      </c>
      <c r="FD15" s="183" t="s">
        <v>3848</v>
      </c>
      <c r="FE15" s="183" t="s">
        <v>4011</v>
      </c>
      <c r="FF15" s="183" t="s">
        <v>4012</v>
      </c>
      <c r="FG15" s="183" t="s">
        <v>3848</v>
      </c>
      <c r="FH15" s="183" t="s">
        <v>4444</v>
      </c>
      <c r="FI15" s="183" t="s">
        <v>4445</v>
      </c>
      <c r="FJ15" s="183" t="s">
        <v>4446</v>
      </c>
      <c r="FK15" s="183" t="s">
        <v>4447</v>
      </c>
      <c r="FL15" s="183" t="s">
        <v>4017</v>
      </c>
      <c r="FM15" s="183" t="s">
        <v>636</v>
      </c>
      <c r="FN15" s="183" t="s">
        <v>4448</v>
      </c>
      <c r="FO15" s="183" t="s">
        <v>4449</v>
      </c>
      <c r="FP15" s="183" t="s">
        <v>3848</v>
      </c>
      <c r="FQ15" s="183" t="s">
        <v>4450</v>
      </c>
      <c r="FR15" s="183" t="s">
        <v>4367</v>
      </c>
      <c r="FS15" s="183" t="s">
        <v>4451</v>
      </c>
      <c r="FT15" s="183" t="s">
        <v>4452</v>
      </c>
      <c r="FU15" s="183" t="s">
        <v>4453</v>
      </c>
      <c r="FV15" s="183" t="s">
        <v>3943</v>
      </c>
      <c r="FW15" s="183" t="s">
        <v>4454</v>
      </c>
      <c r="FX15" s="183" t="s">
        <v>3894</v>
      </c>
      <c r="FY15" s="183" t="s">
        <v>3848</v>
      </c>
      <c r="FZ15" s="183" t="s">
        <v>4455</v>
      </c>
      <c r="GA15" s="183" t="s">
        <v>3945</v>
      </c>
      <c r="GB15" s="183" t="s">
        <v>3945</v>
      </c>
      <c r="GC15" s="183" t="s">
        <v>3946</v>
      </c>
      <c r="GD15" s="183"/>
      <c r="GE15" s="183"/>
      <c r="GF15" s="183"/>
      <c r="GG15" s="183"/>
      <c r="GH15" s="183"/>
      <c r="GI15" s="183"/>
      <c r="GJ15" s="183"/>
      <c r="GK15" s="183"/>
      <c r="GL15" s="183"/>
      <c r="GM15" s="183"/>
      <c r="GN15" s="183"/>
      <c r="GO15" s="183"/>
      <c r="GP15" s="183"/>
      <c r="GQ15" s="183"/>
      <c r="GR15" s="183"/>
      <c r="GS15" s="183"/>
      <c r="GT15" s="183"/>
      <c r="GU15" s="183"/>
      <c r="GV15" s="183"/>
      <c r="GW15" s="183"/>
      <c r="GX15" s="183"/>
      <c r="GY15" s="183"/>
      <c r="GZ15" s="183"/>
      <c r="HA15" s="183"/>
      <c r="HB15" s="183"/>
      <c r="HC15" s="183"/>
      <c r="HD15" s="183"/>
      <c r="HE15" s="183"/>
      <c r="HF15" s="183"/>
      <c r="HG15" s="183"/>
      <c r="HH15" s="183"/>
      <c r="HI15" s="183"/>
      <c r="HJ15" s="183"/>
      <c r="HK15" s="183"/>
      <c r="HL15" s="183"/>
      <c r="HM15" s="183"/>
    </row>
    <row r="16" spans="1:221" x14ac:dyDescent="0.25">
      <c r="A16" s="183">
        <v>8</v>
      </c>
      <c r="B16" s="249">
        <v>0.59444444444444444</v>
      </c>
      <c r="C16" s="183"/>
      <c r="D16" s="183" t="s">
        <v>211</v>
      </c>
      <c r="E16" s="183" t="s">
        <v>3817</v>
      </c>
      <c r="F16" s="184">
        <v>43284</v>
      </c>
      <c r="G16" s="183" t="s">
        <v>357</v>
      </c>
      <c r="H16" s="183" t="s">
        <v>337</v>
      </c>
      <c r="I16" s="183" t="s">
        <v>437</v>
      </c>
      <c r="J16" s="183" t="s">
        <v>4456</v>
      </c>
      <c r="K16" s="183" t="s">
        <v>3819</v>
      </c>
      <c r="L16" s="183"/>
      <c r="M16" s="184"/>
      <c r="N16" s="184"/>
      <c r="O16" s="183"/>
      <c r="P16" s="264" t="s">
        <v>4457</v>
      </c>
      <c r="Q16" s="183" t="s">
        <v>4458</v>
      </c>
      <c r="R16" s="183" t="s">
        <v>4459</v>
      </c>
      <c r="S16" s="183" t="s">
        <v>4460</v>
      </c>
      <c r="T16" s="252">
        <v>9560382346</v>
      </c>
      <c r="U16" s="183" t="s">
        <v>4461</v>
      </c>
      <c r="V16" s="183" t="s">
        <v>221</v>
      </c>
      <c r="W16" s="183" t="s">
        <v>221</v>
      </c>
      <c r="X16" s="183" t="s">
        <v>221</v>
      </c>
      <c r="Y16" s="183" t="s">
        <v>221</v>
      </c>
      <c r="Z16" s="183" t="s">
        <v>221</v>
      </c>
      <c r="AA16" s="183" t="s">
        <v>4462</v>
      </c>
      <c r="AB16" s="183">
        <v>9968107577</v>
      </c>
      <c r="AC16" s="183" t="s">
        <v>223</v>
      </c>
      <c r="AD16" s="64" t="s">
        <v>241</v>
      </c>
      <c r="AE16" s="183" t="s">
        <v>4463</v>
      </c>
      <c r="AF16" s="183" t="s">
        <v>226</v>
      </c>
      <c r="AG16" s="183" t="s">
        <v>226</v>
      </c>
      <c r="AH16" s="183" t="s">
        <v>280</v>
      </c>
      <c r="AI16" s="183">
        <f>4+10+12+4+10</f>
        <v>40</v>
      </c>
      <c r="AJ16" s="183" t="s">
        <v>227</v>
      </c>
      <c r="AK16" s="183">
        <v>1</v>
      </c>
      <c r="AL16" s="183">
        <v>10</v>
      </c>
      <c r="AM16" s="183">
        <v>4</v>
      </c>
      <c r="AN16" s="183" t="s">
        <v>228</v>
      </c>
      <c r="AO16" s="183" t="s">
        <v>228</v>
      </c>
      <c r="AP16" s="183" t="s">
        <v>598</v>
      </c>
      <c r="AQ16" s="64" t="s">
        <v>377</v>
      </c>
      <c r="AR16" s="183"/>
      <c r="AS16" s="183"/>
      <c r="AT16" s="183"/>
      <c r="AU16" s="183"/>
      <c r="AV16" s="183"/>
      <c r="AW16" s="183"/>
      <c r="AX16" s="183"/>
      <c r="AY16" s="183" t="s">
        <v>227</v>
      </c>
      <c r="AZ16" s="249" t="s">
        <v>227</v>
      </c>
      <c r="BA16" s="249"/>
      <c r="BB16" s="256" t="s">
        <v>3829</v>
      </c>
      <c r="BC16" s="249">
        <v>0.63888888888888895</v>
      </c>
      <c r="BD16" s="249">
        <v>0.65138888888888891</v>
      </c>
      <c r="BE16" s="183"/>
      <c r="BF16" s="252">
        <v>2</v>
      </c>
      <c r="BG16" s="183">
        <v>2</v>
      </c>
      <c r="BH16" s="183">
        <v>2</v>
      </c>
      <c r="BI16" s="183">
        <v>2</v>
      </c>
      <c r="BJ16" s="183">
        <v>2</v>
      </c>
      <c r="BK16" s="183">
        <v>2</v>
      </c>
      <c r="BL16" s="183">
        <v>2</v>
      </c>
      <c r="BM16" s="183">
        <v>2</v>
      </c>
      <c r="BN16" s="183">
        <v>2</v>
      </c>
      <c r="BO16" s="183">
        <v>2</v>
      </c>
      <c r="BP16" s="183">
        <v>2</v>
      </c>
      <c r="BQ16" s="183">
        <v>2</v>
      </c>
      <c r="BR16" s="183">
        <v>2</v>
      </c>
      <c r="BS16" s="183">
        <v>2</v>
      </c>
      <c r="BT16" s="183">
        <v>2</v>
      </c>
      <c r="BU16" s="183"/>
      <c r="BV16" s="183" t="s">
        <v>3829</v>
      </c>
      <c r="BW16" s="249">
        <v>0.65138888888888891</v>
      </c>
      <c r="BX16" s="249">
        <v>0.65625</v>
      </c>
      <c r="BY16" s="183"/>
      <c r="BZ16" s="183">
        <v>2</v>
      </c>
      <c r="CA16" s="183">
        <v>2</v>
      </c>
      <c r="CB16" s="183">
        <v>2</v>
      </c>
      <c r="CC16" s="183">
        <v>2</v>
      </c>
      <c r="CD16" s="183" t="s">
        <v>260</v>
      </c>
      <c r="CE16" s="183" t="s">
        <v>4464</v>
      </c>
      <c r="CF16" s="183" t="s">
        <v>260</v>
      </c>
      <c r="CG16" s="183"/>
      <c r="CH16" s="183"/>
      <c r="CI16" s="183"/>
      <c r="CJ16" s="183"/>
      <c r="CK16" s="183"/>
      <c r="CL16" s="183"/>
      <c r="CM16" s="183"/>
      <c r="CN16" s="183"/>
      <c r="CO16" s="183"/>
      <c r="CP16" s="183"/>
      <c r="CQ16" s="183"/>
      <c r="CR16" s="183" t="s">
        <v>3830</v>
      </c>
      <c r="CS16" s="183" t="s">
        <v>3831</v>
      </c>
      <c r="CT16" s="183" t="s">
        <v>3832</v>
      </c>
      <c r="CU16" s="183" t="s">
        <v>4465</v>
      </c>
      <c r="CV16" s="183" t="s">
        <v>4458</v>
      </c>
      <c r="CW16" s="183" t="s">
        <v>4459</v>
      </c>
      <c r="CX16" s="183" t="s">
        <v>4460</v>
      </c>
      <c r="CY16" s="183" t="s">
        <v>4466</v>
      </c>
      <c r="CZ16" s="183" t="s">
        <v>4467</v>
      </c>
      <c r="DA16" s="183" t="s">
        <v>4468</v>
      </c>
      <c r="DB16" s="183" t="s">
        <v>3840</v>
      </c>
      <c r="DC16" s="183" t="s">
        <v>3841</v>
      </c>
      <c r="DD16" s="183" t="s">
        <v>3910</v>
      </c>
      <c r="DE16" s="183" t="s">
        <v>4467</v>
      </c>
      <c r="DF16" s="183" t="s">
        <v>4468</v>
      </c>
      <c r="DG16" s="183" t="s">
        <v>3840</v>
      </c>
      <c r="DH16" s="183" t="s">
        <v>3841</v>
      </c>
      <c r="DI16" s="183" t="s">
        <v>3910</v>
      </c>
      <c r="DJ16" s="183" t="s">
        <v>3848</v>
      </c>
      <c r="DK16" s="183" t="s">
        <v>3957</v>
      </c>
      <c r="DL16" s="183" t="s">
        <v>3848</v>
      </c>
      <c r="DM16" s="183" t="s">
        <v>3914</v>
      </c>
      <c r="DN16" s="183" t="s">
        <v>3852</v>
      </c>
      <c r="DO16" s="183" t="s">
        <v>3853</v>
      </c>
      <c r="DP16" s="183" t="s">
        <v>3854</v>
      </c>
      <c r="DQ16" s="183" t="s">
        <v>4469</v>
      </c>
      <c r="DR16" s="183" t="s">
        <v>4470</v>
      </c>
      <c r="DS16" s="183" t="s">
        <v>4471</v>
      </c>
      <c r="DT16" s="183" t="s">
        <v>3848</v>
      </c>
      <c r="DU16" s="183" t="s">
        <v>3848</v>
      </c>
      <c r="DV16" s="183" t="s">
        <v>3848</v>
      </c>
      <c r="DW16" s="183" t="s">
        <v>3848</v>
      </c>
      <c r="DX16" s="183" t="s">
        <v>3848</v>
      </c>
      <c r="DY16" s="183" t="s">
        <v>3848</v>
      </c>
      <c r="DZ16" s="183" t="s">
        <v>3848</v>
      </c>
      <c r="EA16" s="183" t="s">
        <v>3848</v>
      </c>
      <c r="EB16" s="183" t="s">
        <v>3861</v>
      </c>
      <c r="EC16" s="183" t="s">
        <v>3862</v>
      </c>
      <c r="ED16" s="183" t="s">
        <v>3848</v>
      </c>
      <c r="EE16" s="183" t="s">
        <v>4472</v>
      </c>
      <c r="EF16" s="183" t="s">
        <v>3864</v>
      </c>
      <c r="EG16" s="183" t="s">
        <v>598</v>
      </c>
      <c r="EH16" s="183" t="s">
        <v>3865</v>
      </c>
      <c r="EI16" s="183" t="s">
        <v>377</v>
      </c>
      <c r="EJ16" s="183" t="s">
        <v>3848</v>
      </c>
      <c r="EK16" s="183" t="s">
        <v>3848</v>
      </c>
      <c r="EL16" s="183" t="s">
        <v>4473</v>
      </c>
      <c r="EM16" s="183" t="s">
        <v>3870</v>
      </c>
      <c r="EN16" s="183" t="s">
        <v>3870</v>
      </c>
      <c r="EO16" s="183" t="s">
        <v>3869</v>
      </c>
      <c r="EP16" s="183" t="s">
        <v>4002</v>
      </c>
      <c r="EQ16" s="183" t="s">
        <v>4474</v>
      </c>
      <c r="ER16" s="183" t="s">
        <v>3872</v>
      </c>
      <c r="ES16" s="183" t="s">
        <v>4475</v>
      </c>
      <c r="ET16" s="183" t="s">
        <v>4476</v>
      </c>
      <c r="EU16" s="183" t="s">
        <v>4477</v>
      </c>
      <c r="EV16" s="183" t="s">
        <v>3876</v>
      </c>
      <c r="EW16" s="183" t="s">
        <v>3876</v>
      </c>
      <c r="EX16" s="183" t="s">
        <v>3848</v>
      </c>
      <c r="EY16" s="183" t="s">
        <v>3848</v>
      </c>
      <c r="EZ16" s="183" t="s">
        <v>3877</v>
      </c>
      <c r="FA16" s="183" t="s">
        <v>3878</v>
      </c>
      <c r="FB16" s="183" t="s">
        <v>4478</v>
      </c>
      <c r="FC16" s="183" t="s">
        <v>4479</v>
      </c>
      <c r="FD16" s="183" t="s">
        <v>3848</v>
      </c>
      <c r="FE16" s="183" t="s">
        <v>3970</v>
      </c>
      <c r="FF16" s="183" t="s">
        <v>3971</v>
      </c>
      <c r="FG16" s="183" t="s">
        <v>4480</v>
      </c>
      <c r="FH16" s="183" t="s">
        <v>4481</v>
      </c>
      <c r="FI16" s="183" t="s">
        <v>4482</v>
      </c>
      <c r="FJ16" s="183" t="s">
        <v>4483</v>
      </c>
      <c r="FK16" s="183" t="s">
        <v>4484</v>
      </c>
      <c r="FL16" s="183" t="s">
        <v>3943</v>
      </c>
      <c r="FM16" s="183" t="s">
        <v>4458</v>
      </c>
      <c r="FN16" s="183" t="s">
        <v>4485</v>
      </c>
      <c r="FO16" s="183" t="s">
        <v>4486</v>
      </c>
      <c r="FP16" s="183" t="s">
        <v>3848</v>
      </c>
      <c r="FQ16" s="183" t="s">
        <v>4487</v>
      </c>
      <c r="FR16" s="183" t="s">
        <v>4367</v>
      </c>
      <c r="FS16" s="183" t="s">
        <v>4488</v>
      </c>
      <c r="FT16" s="183" t="s">
        <v>4489</v>
      </c>
      <c r="FU16" s="183" t="s">
        <v>4325</v>
      </c>
      <c r="FV16" s="183" t="s">
        <v>4490</v>
      </c>
      <c r="FW16" s="183" t="s">
        <v>4491</v>
      </c>
      <c r="FX16" s="183" t="s">
        <v>3894</v>
      </c>
      <c r="FY16" s="183" t="s">
        <v>3848</v>
      </c>
      <c r="FZ16" s="183" t="s">
        <v>4492</v>
      </c>
      <c r="GA16" s="183" t="s">
        <v>3946</v>
      </c>
      <c r="GB16" s="183" t="s">
        <v>3945</v>
      </c>
      <c r="GC16" s="183" t="s">
        <v>3945</v>
      </c>
      <c r="GD16" s="183"/>
      <c r="GE16" s="183"/>
      <c r="GF16" s="183"/>
      <c r="GG16" s="183"/>
      <c r="GH16" s="183"/>
      <c r="GI16" s="183"/>
      <c r="GJ16" s="183"/>
      <c r="GK16" s="183"/>
      <c r="GL16" s="183"/>
      <c r="GM16" s="183"/>
      <c r="GN16" s="183"/>
      <c r="GO16" s="183"/>
      <c r="GP16" s="183"/>
      <c r="GQ16" s="183"/>
      <c r="GR16" s="183"/>
      <c r="GS16" s="183"/>
      <c r="GT16" s="183"/>
      <c r="GU16" s="183"/>
      <c r="GV16" s="183"/>
      <c r="GW16" s="183"/>
      <c r="GX16" s="183"/>
      <c r="GY16" s="183"/>
      <c r="GZ16" s="183"/>
      <c r="HA16" s="183"/>
      <c r="HB16" s="183"/>
      <c r="HC16" s="183"/>
      <c r="HD16" s="183"/>
      <c r="HE16" s="183"/>
      <c r="HF16" s="183"/>
      <c r="HG16" s="183"/>
      <c r="HH16" s="183"/>
      <c r="HI16" s="183"/>
      <c r="HJ16" s="183"/>
      <c r="HK16" s="183"/>
      <c r="HL16" s="183" t="s">
        <v>3869</v>
      </c>
      <c r="HM16" s="183" t="s">
        <v>3896</v>
      </c>
    </row>
    <row r="17" spans="1:221" x14ac:dyDescent="0.25">
      <c r="A17" s="183">
        <v>6</v>
      </c>
      <c r="B17" s="249">
        <v>6.2499999999999995E-3</v>
      </c>
      <c r="C17" s="183"/>
      <c r="D17" s="183" t="s">
        <v>211</v>
      </c>
      <c r="E17" s="183" t="s">
        <v>3817</v>
      </c>
      <c r="F17" s="184">
        <v>43284</v>
      </c>
      <c r="G17" s="183" t="s">
        <v>3082</v>
      </c>
      <c r="H17" s="183" t="s">
        <v>246</v>
      </c>
      <c r="I17" s="183" t="s">
        <v>247</v>
      </c>
      <c r="J17" s="64" t="s">
        <v>4493</v>
      </c>
      <c r="K17" s="183" t="s">
        <v>4494</v>
      </c>
      <c r="L17" s="183" t="s">
        <v>340</v>
      </c>
      <c r="M17" s="184">
        <v>43284</v>
      </c>
      <c r="N17" s="184">
        <v>43286</v>
      </c>
      <c r="O17" s="183" t="s">
        <v>4495</v>
      </c>
      <c r="P17" s="261" t="s">
        <v>4496</v>
      </c>
      <c r="Q17" s="183" t="s">
        <v>4497</v>
      </c>
      <c r="R17" s="183" t="s">
        <v>4498</v>
      </c>
      <c r="S17" s="183" t="s">
        <v>869</v>
      </c>
      <c r="T17" s="252">
        <v>9279748459</v>
      </c>
      <c r="U17" s="183" t="s">
        <v>4499</v>
      </c>
      <c r="V17" s="183" t="s">
        <v>4500</v>
      </c>
      <c r="W17" s="183" t="s">
        <v>221</v>
      </c>
      <c r="X17" s="183" t="s">
        <v>221</v>
      </c>
      <c r="Y17" s="183" t="s">
        <v>221</v>
      </c>
      <c r="Z17" s="183" t="s">
        <v>221</v>
      </c>
      <c r="AA17" s="183" t="s">
        <v>4501</v>
      </c>
      <c r="AB17" s="183">
        <v>9271548395</v>
      </c>
      <c r="AC17" s="183" t="s">
        <v>223</v>
      </c>
      <c r="AD17" s="64" t="s">
        <v>241</v>
      </c>
      <c r="AE17" s="183" t="s">
        <v>4502</v>
      </c>
      <c r="AF17" s="183" t="s">
        <v>226</v>
      </c>
      <c r="AG17" s="183" t="s">
        <v>226</v>
      </c>
      <c r="AH17" s="183" t="s">
        <v>221</v>
      </c>
      <c r="AI17" s="183">
        <f>11+9+24+12+3</f>
        <v>59</v>
      </c>
      <c r="AJ17" s="183" t="s">
        <v>227</v>
      </c>
      <c r="AK17" s="183">
        <v>1</v>
      </c>
      <c r="AL17" s="183">
        <v>11</v>
      </c>
      <c r="AM17" s="183">
        <v>9</v>
      </c>
      <c r="AN17" s="183" t="s">
        <v>432</v>
      </c>
      <c r="AO17" s="183" t="s">
        <v>432</v>
      </c>
      <c r="AP17" s="183" t="s">
        <v>434</v>
      </c>
      <c r="AQ17" s="64" t="s">
        <v>435</v>
      </c>
      <c r="AR17" s="255" t="s">
        <v>3904</v>
      </c>
      <c r="AS17" s="183"/>
      <c r="AT17" s="183"/>
      <c r="AU17" s="183"/>
      <c r="AV17" s="183"/>
      <c r="AW17" s="183"/>
      <c r="AX17" s="183" t="s">
        <v>3905</v>
      </c>
      <c r="AY17" s="183" t="s">
        <v>227</v>
      </c>
      <c r="AZ17" s="249" t="s">
        <v>227</v>
      </c>
      <c r="BA17" s="249"/>
      <c r="BB17" s="256" t="s">
        <v>3829</v>
      </c>
      <c r="BC17" s="249">
        <v>0.59722222222222221</v>
      </c>
      <c r="BD17" s="249">
        <v>0.60833333333333328</v>
      </c>
      <c r="BE17" s="183"/>
      <c r="BF17" s="252">
        <v>2</v>
      </c>
      <c r="BG17" s="183">
        <v>2</v>
      </c>
      <c r="BH17" s="183">
        <v>2</v>
      </c>
      <c r="BI17" s="183">
        <v>2</v>
      </c>
      <c r="BJ17" s="183">
        <v>2</v>
      </c>
      <c r="BK17" s="183">
        <v>2</v>
      </c>
      <c r="BL17" s="183">
        <v>2</v>
      </c>
      <c r="BM17" s="183">
        <v>2</v>
      </c>
      <c r="BN17" s="183">
        <v>2</v>
      </c>
      <c r="BO17" s="183">
        <v>2</v>
      </c>
      <c r="BP17" s="183">
        <v>3</v>
      </c>
      <c r="BQ17" s="183">
        <v>3</v>
      </c>
      <c r="BR17" s="183">
        <v>3</v>
      </c>
      <c r="BS17" s="183">
        <v>3</v>
      </c>
      <c r="BT17" s="183">
        <v>3</v>
      </c>
      <c r="BU17" s="183"/>
      <c r="BV17" s="183" t="s">
        <v>3829</v>
      </c>
      <c r="BW17" s="249">
        <v>0.60833333333333328</v>
      </c>
      <c r="BX17" s="249">
        <v>0.61388888888888882</v>
      </c>
      <c r="BY17" s="183"/>
      <c r="BZ17" s="183">
        <v>3</v>
      </c>
      <c r="CA17" s="183">
        <v>3</v>
      </c>
      <c r="CB17" s="183">
        <v>3</v>
      </c>
      <c r="CC17" s="183">
        <v>3</v>
      </c>
      <c r="CD17" s="183" t="s">
        <v>260</v>
      </c>
      <c r="CE17" s="183" t="s">
        <v>3829</v>
      </c>
      <c r="CF17" s="183" t="s">
        <v>260</v>
      </c>
      <c r="CG17" s="183"/>
      <c r="CH17" s="183"/>
      <c r="CI17" s="183"/>
      <c r="CJ17" s="183"/>
      <c r="CK17" s="183"/>
      <c r="CL17" s="183"/>
      <c r="CM17" s="183"/>
      <c r="CN17" s="183"/>
      <c r="CO17" s="183"/>
      <c r="CP17" s="183"/>
      <c r="CQ17" s="183"/>
      <c r="CR17" s="183" t="s">
        <v>3830</v>
      </c>
      <c r="CS17" s="183" t="s">
        <v>3831</v>
      </c>
      <c r="CT17" s="183" t="s">
        <v>3832</v>
      </c>
      <c r="CU17" s="183" t="s">
        <v>4503</v>
      </c>
      <c r="CV17" s="183" t="s">
        <v>4497</v>
      </c>
      <c r="CW17" s="183" t="s">
        <v>4498</v>
      </c>
      <c r="CX17" s="183" t="s">
        <v>869</v>
      </c>
      <c r="CY17" s="183" t="s">
        <v>4504</v>
      </c>
      <c r="CZ17" s="183" t="s">
        <v>3848</v>
      </c>
      <c r="DA17" s="183" t="s">
        <v>4505</v>
      </c>
      <c r="DB17" s="183" t="s">
        <v>3840</v>
      </c>
      <c r="DC17" s="183" t="s">
        <v>3841</v>
      </c>
      <c r="DD17" s="183" t="s">
        <v>3994</v>
      </c>
      <c r="DE17" s="183" t="s">
        <v>3848</v>
      </c>
      <c r="DF17" s="183" t="s">
        <v>4505</v>
      </c>
      <c r="DG17" s="183" t="s">
        <v>3840</v>
      </c>
      <c r="DH17" s="183" t="s">
        <v>3841</v>
      </c>
      <c r="DI17" s="183" t="s">
        <v>3994</v>
      </c>
      <c r="DJ17" s="183" t="s">
        <v>4506</v>
      </c>
      <c r="DK17" s="183" t="s">
        <v>3957</v>
      </c>
      <c r="DL17" s="183" t="s">
        <v>4507</v>
      </c>
      <c r="DM17" s="183" t="s">
        <v>3914</v>
      </c>
      <c r="DN17" s="183" t="s">
        <v>3852</v>
      </c>
      <c r="DO17" s="183" t="s">
        <v>3853</v>
      </c>
      <c r="DP17" s="183" t="s">
        <v>3854</v>
      </c>
      <c r="DQ17" s="183" t="s">
        <v>4508</v>
      </c>
      <c r="DR17" s="183" t="s">
        <v>4508</v>
      </c>
      <c r="DS17" s="183" t="s">
        <v>4509</v>
      </c>
      <c r="DT17" s="183" t="s">
        <v>3848</v>
      </c>
      <c r="DU17" s="183" t="s">
        <v>3848</v>
      </c>
      <c r="DV17" s="183" t="s">
        <v>3848</v>
      </c>
      <c r="DW17" s="183" t="s">
        <v>3848</v>
      </c>
      <c r="DX17" s="183" t="s">
        <v>3848</v>
      </c>
      <c r="DY17" s="183" t="s">
        <v>3848</v>
      </c>
      <c r="DZ17" s="183" t="s">
        <v>3848</v>
      </c>
      <c r="EA17" s="183" t="s">
        <v>3848</v>
      </c>
      <c r="EB17" s="183" t="s">
        <v>3861</v>
      </c>
      <c r="EC17" s="183" t="s">
        <v>3862</v>
      </c>
      <c r="ED17" s="183" t="s">
        <v>4119</v>
      </c>
      <c r="EE17" s="183" t="s">
        <v>4510</v>
      </c>
      <c r="EF17" s="183" t="s">
        <v>432</v>
      </c>
      <c r="EG17" s="183" t="s">
        <v>3919</v>
      </c>
      <c r="EH17" s="183" t="s">
        <v>3920</v>
      </c>
      <c r="EI17" s="183" t="s">
        <v>3921</v>
      </c>
      <c r="EJ17" s="183" t="s">
        <v>4001</v>
      </c>
      <c r="EK17" s="183" t="s">
        <v>3848</v>
      </c>
      <c r="EL17" s="183" t="s">
        <v>3868</v>
      </c>
      <c r="EM17" s="183" t="s">
        <v>3870</v>
      </c>
      <c r="EN17" s="183" t="s">
        <v>3870</v>
      </c>
      <c r="EO17" s="183" t="s">
        <v>3869</v>
      </c>
      <c r="EP17" s="183" t="s">
        <v>4002</v>
      </c>
      <c r="EQ17" s="183" t="s">
        <v>4511</v>
      </c>
      <c r="ER17" s="183" t="s">
        <v>3924</v>
      </c>
      <c r="ES17" s="183" t="s">
        <v>4512</v>
      </c>
      <c r="ET17" s="183" t="s">
        <v>4513</v>
      </c>
      <c r="EU17" s="183" t="s">
        <v>4514</v>
      </c>
      <c r="EV17" s="183" t="s">
        <v>3876</v>
      </c>
      <c r="EW17" s="183" t="s">
        <v>3876</v>
      </c>
      <c r="EX17" s="183" t="s">
        <v>3848</v>
      </c>
      <c r="EY17" s="183" t="s">
        <v>3848</v>
      </c>
      <c r="EZ17" s="183" t="s">
        <v>3877</v>
      </c>
      <c r="FA17" s="183" t="s">
        <v>3878</v>
      </c>
      <c r="FB17" s="183" t="s">
        <v>4515</v>
      </c>
      <c r="FC17" s="183" t="s">
        <v>4516</v>
      </c>
      <c r="FD17" s="183" t="s">
        <v>3848</v>
      </c>
      <c r="FE17" s="183" t="s">
        <v>3881</v>
      </c>
      <c r="FF17" s="183" t="s">
        <v>4517</v>
      </c>
      <c r="FG17" s="183" t="s">
        <v>4518</v>
      </c>
      <c r="FH17" s="183" t="s">
        <v>4519</v>
      </c>
      <c r="FI17" s="183" t="s">
        <v>4520</v>
      </c>
      <c r="FJ17" s="183" t="s">
        <v>4521</v>
      </c>
      <c r="FK17" s="183" t="s">
        <v>4522</v>
      </c>
      <c r="FL17" s="183" t="s">
        <v>4523</v>
      </c>
      <c r="FM17" s="183" t="s">
        <v>869</v>
      </c>
      <c r="FN17" s="183" t="s">
        <v>4524</v>
      </c>
      <c r="FO17" s="183" t="s">
        <v>363</v>
      </c>
      <c r="FP17" s="183" t="s">
        <v>3848</v>
      </c>
      <c r="FQ17" s="183" t="s">
        <v>4525</v>
      </c>
      <c r="FR17" s="183" t="s">
        <v>4367</v>
      </c>
      <c r="FS17" s="183" t="s">
        <v>4526</v>
      </c>
      <c r="FT17" s="183" t="s">
        <v>3943</v>
      </c>
      <c r="FU17" s="183" t="s">
        <v>3943</v>
      </c>
      <c r="FV17" s="183" t="s">
        <v>3943</v>
      </c>
      <c r="FW17" s="183" t="s">
        <v>3943</v>
      </c>
      <c r="FX17" s="183" t="s">
        <v>3894</v>
      </c>
      <c r="FY17" s="183" t="s">
        <v>3848</v>
      </c>
      <c r="FZ17" s="183" t="s">
        <v>4527</v>
      </c>
      <c r="GA17" s="183" t="s">
        <v>3946</v>
      </c>
      <c r="GB17" s="183" t="s">
        <v>3945</v>
      </c>
      <c r="GC17" s="183" t="s">
        <v>3945</v>
      </c>
      <c r="GD17" s="183"/>
      <c r="GE17" s="183"/>
      <c r="GF17" s="183"/>
      <c r="GG17" s="183"/>
      <c r="GH17" s="183"/>
      <c r="GI17" s="183"/>
      <c r="GJ17" s="183"/>
      <c r="GK17" s="183"/>
      <c r="GL17" s="183"/>
      <c r="GM17" s="183"/>
      <c r="GN17" s="183"/>
      <c r="GO17" s="183"/>
      <c r="GP17" s="183"/>
      <c r="GQ17" s="183"/>
      <c r="GR17" s="183"/>
      <c r="GS17" s="183"/>
      <c r="GT17" s="183"/>
      <c r="GU17" s="183"/>
      <c r="GV17" s="183"/>
      <c r="GW17" s="183"/>
      <c r="GX17" s="183"/>
      <c r="GY17" s="183"/>
      <c r="GZ17" s="183"/>
      <c r="HA17" s="183"/>
      <c r="HB17" s="183"/>
      <c r="HC17" s="183"/>
      <c r="HD17" s="183"/>
      <c r="HE17" s="183"/>
      <c r="HF17" s="183"/>
      <c r="HG17" s="183"/>
      <c r="HH17" s="183"/>
      <c r="HI17" s="183"/>
      <c r="HJ17" s="183"/>
      <c r="HK17" s="183"/>
      <c r="HL17" s="183"/>
      <c r="HM17" s="183"/>
    </row>
    <row r="18" spans="1:221" x14ac:dyDescent="0.25">
      <c r="A18" s="183">
        <v>14</v>
      </c>
      <c r="B18" s="249">
        <v>0.73472222222222217</v>
      </c>
      <c r="C18" s="85"/>
      <c r="D18" s="183" t="s">
        <v>211</v>
      </c>
      <c r="E18" s="183" t="s">
        <v>3817</v>
      </c>
      <c r="F18" s="184">
        <v>43284</v>
      </c>
      <c r="G18" s="183" t="s">
        <v>3082</v>
      </c>
      <c r="H18" s="64" t="s">
        <v>246</v>
      </c>
      <c r="I18" s="183" t="s">
        <v>247</v>
      </c>
      <c r="J18" s="64" t="s">
        <v>4493</v>
      </c>
      <c r="K18" s="183" t="s">
        <v>4528</v>
      </c>
      <c r="L18" s="183" t="s">
        <v>250</v>
      </c>
      <c r="M18" s="70">
        <v>43284</v>
      </c>
      <c r="N18" s="70">
        <v>43286</v>
      </c>
      <c r="O18" s="183" t="s">
        <v>4495</v>
      </c>
      <c r="P18" s="273" t="s">
        <v>4529</v>
      </c>
      <c r="Q18" s="183" t="s">
        <v>4530</v>
      </c>
      <c r="R18" s="183" t="s">
        <v>4531</v>
      </c>
      <c r="S18" s="183" t="s">
        <v>1956</v>
      </c>
      <c r="T18" s="252">
        <v>9065638430</v>
      </c>
      <c r="U18" s="183" t="s">
        <v>4532</v>
      </c>
      <c r="V18" s="183" t="s">
        <v>4533</v>
      </c>
      <c r="W18" s="183" t="s">
        <v>221</v>
      </c>
      <c r="X18" s="183" t="s">
        <v>221</v>
      </c>
      <c r="Y18" s="183" t="s">
        <v>221</v>
      </c>
      <c r="Z18" s="183" t="s">
        <v>221</v>
      </c>
      <c r="AA18" s="183" t="s">
        <v>4534</v>
      </c>
      <c r="AB18" s="183">
        <v>9957819248</v>
      </c>
      <c r="AC18" s="183" t="s">
        <v>223</v>
      </c>
      <c r="AD18" s="64" t="s">
        <v>333</v>
      </c>
      <c r="AE18" s="183" t="s">
        <v>4535</v>
      </c>
      <c r="AF18" s="183" t="s">
        <v>226</v>
      </c>
      <c r="AG18" s="183" t="s">
        <v>259</v>
      </c>
      <c r="AH18" s="183" t="s">
        <v>221</v>
      </c>
      <c r="AI18" s="183">
        <f>24+6</f>
        <v>30</v>
      </c>
      <c r="AJ18" s="183" t="s">
        <v>227</v>
      </c>
      <c r="AK18" s="183">
        <v>1</v>
      </c>
      <c r="AL18" s="183">
        <v>24</v>
      </c>
      <c r="AM18" s="183">
        <v>0</v>
      </c>
      <c r="AN18" s="64" t="s">
        <v>432</v>
      </c>
      <c r="AO18" s="64" t="s">
        <v>432</v>
      </c>
      <c r="AP18" s="64" t="s">
        <v>434</v>
      </c>
      <c r="AQ18" s="64" t="s">
        <v>435</v>
      </c>
      <c r="AR18" s="183" t="s">
        <v>3904</v>
      </c>
      <c r="AS18" s="183"/>
      <c r="AT18" s="183"/>
      <c r="AU18" s="183"/>
      <c r="AV18" s="183"/>
      <c r="AW18" s="183"/>
      <c r="AX18" s="183" t="s">
        <v>4001</v>
      </c>
      <c r="AY18" s="183" t="s">
        <v>227</v>
      </c>
      <c r="AZ18" s="249" t="s">
        <v>227</v>
      </c>
      <c r="BA18" s="249"/>
      <c r="BB18" s="183" t="s">
        <v>3829</v>
      </c>
      <c r="BC18" s="249">
        <v>0.8354166666666667</v>
      </c>
      <c r="BD18" s="249">
        <v>0.84513888888888899</v>
      </c>
      <c r="BE18" s="64"/>
      <c r="BF18" s="252">
        <v>2</v>
      </c>
      <c r="BG18" s="183">
        <v>2</v>
      </c>
      <c r="BH18" s="183">
        <v>2</v>
      </c>
      <c r="BI18" s="183">
        <v>2</v>
      </c>
      <c r="BJ18" s="183">
        <v>2</v>
      </c>
      <c r="BK18" s="183">
        <v>2</v>
      </c>
      <c r="BL18" s="183">
        <v>2</v>
      </c>
      <c r="BM18" s="183">
        <v>2</v>
      </c>
      <c r="BN18" s="183">
        <v>2</v>
      </c>
      <c r="BO18" s="183">
        <v>2</v>
      </c>
      <c r="BP18" s="183">
        <v>2</v>
      </c>
      <c r="BQ18" s="183">
        <v>2</v>
      </c>
      <c r="BR18" s="183">
        <v>2</v>
      </c>
      <c r="BS18" s="183">
        <v>2</v>
      </c>
      <c r="BT18" s="183">
        <v>2</v>
      </c>
      <c r="BU18" s="85"/>
      <c r="BV18" s="183" t="s">
        <v>3829</v>
      </c>
      <c r="BW18" s="249">
        <v>0.84513888888888899</v>
      </c>
      <c r="BX18" s="249">
        <v>0.85069444444444453</v>
      </c>
      <c r="BY18" s="183"/>
      <c r="BZ18" s="183">
        <v>3</v>
      </c>
      <c r="CA18" s="183">
        <v>3</v>
      </c>
      <c r="CB18" s="183">
        <v>3</v>
      </c>
      <c r="CC18" s="183">
        <v>3</v>
      </c>
      <c r="CD18" s="183" t="s">
        <v>260</v>
      </c>
      <c r="CE18" s="183" t="s">
        <v>3829</v>
      </c>
      <c r="CF18" s="183" t="s">
        <v>260</v>
      </c>
      <c r="CG18" s="85"/>
      <c r="CH18" s="85"/>
      <c r="CI18" s="85"/>
      <c r="CJ18" s="85"/>
      <c r="CK18" s="85"/>
      <c r="CL18" s="85"/>
      <c r="CM18" s="85"/>
      <c r="CN18" s="85"/>
      <c r="CO18" s="85"/>
      <c r="CP18" s="85"/>
      <c r="CQ18" s="85"/>
      <c r="CR18" s="274" t="s">
        <v>3830</v>
      </c>
      <c r="CS18" s="274" t="s">
        <v>3831</v>
      </c>
      <c r="CT18" s="274" t="s">
        <v>3832</v>
      </c>
      <c r="CU18" s="274" t="s">
        <v>4536</v>
      </c>
      <c r="CV18" s="274" t="s">
        <v>4530</v>
      </c>
      <c r="CW18" s="274" t="s">
        <v>4531</v>
      </c>
      <c r="CX18" s="274" t="s">
        <v>1956</v>
      </c>
      <c r="CY18" s="274" t="s">
        <v>4537</v>
      </c>
      <c r="CZ18" s="274" t="s">
        <v>4538</v>
      </c>
      <c r="DA18" s="274" t="s">
        <v>4539</v>
      </c>
      <c r="DB18" s="274" t="s">
        <v>3840</v>
      </c>
      <c r="DC18" s="274" t="s">
        <v>3841</v>
      </c>
      <c r="DD18" s="274" t="s">
        <v>3842</v>
      </c>
      <c r="DE18" s="274" t="s">
        <v>2718</v>
      </c>
      <c r="DF18" s="274" t="s">
        <v>4540</v>
      </c>
      <c r="DG18" s="274" t="s">
        <v>4541</v>
      </c>
      <c r="DH18" s="274" t="s">
        <v>4542</v>
      </c>
      <c r="DI18" s="274" t="s">
        <v>4543</v>
      </c>
      <c r="DJ18" s="274" t="s">
        <v>4544</v>
      </c>
      <c r="DK18" s="274" t="s">
        <v>3957</v>
      </c>
      <c r="DL18" s="274" t="s">
        <v>1675</v>
      </c>
      <c r="DM18" s="274" t="s">
        <v>3914</v>
      </c>
      <c r="DN18" s="274" t="s">
        <v>4062</v>
      </c>
      <c r="DO18" s="274" t="s">
        <v>3853</v>
      </c>
      <c r="DP18" s="274" t="s">
        <v>3854</v>
      </c>
      <c r="DQ18" s="274" t="s">
        <v>4545</v>
      </c>
      <c r="DR18" s="274" t="s">
        <v>4546</v>
      </c>
      <c r="DS18" s="274" t="s">
        <v>4532</v>
      </c>
      <c r="DT18" s="274" t="s">
        <v>4547</v>
      </c>
      <c r="DU18" s="274" t="s">
        <v>4548</v>
      </c>
      <c r="DV18" s="274" t="s">
        <v>3848</v>
      </c>
      <c r="DW18" s="274" t="s">
        <v>4549</v>
      </c>
      <c r="DX18" s="274" t="s">
        <v>4533</v>
      </c>
      <c r="DY18" s="274" t="s">
        <v>1228</v>
      </c>
      <c r="DZ18" s="274" t="s">
        <v>1228</v>
      </c>
      <c r="EA18" s="274" t="s">
        <v>4533</v>
      </c>
      <c r="EB18" s="274" t="s">
        <v>3861</v>
      </c>
      <c r="EC18" s="274" t="s">
        <v>3862</v>
      </c>
      <c r="ED18" s="274" t="s">
        <v>3848</v>
      </c>
      <c r="EE18" s="274" t="s">
        <v>4550</v>
      </c>
      <c r="EF18" s="274" t="s">
        <v>432</v>
      </c>
      <c r="EG18" s="274" t="s">
        <v>3919</v>
      </c>
      <c r="EH18" s="274" t="s">
        <v>3920</v>
      </c>
      <c r="EI18" s="274" t="s">
        <v>4551</v>
      </c>
      <c r="EJ18" s="274" t="s">
        <v>3848</v>
      </c>
      <c r="EK18" s="274" t="s">
        <v>3848</v>
      </c>
      <c r="EL18" s="274" t="s">
        <v>3868</v>
      </c>
      <c r="EM18" s="274" t="s">
        <v>3870</v>
      </c>
      <c r="EN18" s="274" t="s">
        <v>3870</v>
      </c>
      <c r="EO18" s="274" t="s">
        <v>3869</v>
      </c>
      <c r="EP18" s="274" t="s">
        <v>4002</v>
      </c>
      <c r="EQ18" s="274" t="s">
        <v>4552</v>
      </c>
      <c r="ER18" s="274" t="s">
        <v>4004</v>
      </c>
      <c r="ES18" s="274" t="s">
        <v>4553</v>
      </c>
      <c r="ET18" s="274" t="s">
        <v>4309</v>
      </c>
      <c r="EU18" s="274" t="s">
        <v>4554</v>
      </c>
      <c r="EV18" s="274" t="s">
        <v>3876</v>
      </c>
      <c r="EW18" s="274" t="s">
        <v>3876</v>
      </c>
      <c r="EX18" s="274" t="s">
        <v>3848</v>
      </c>
      <c r="EY18" s="274" t="s">
        <v>3848</v>
      </c>
      <c r="EZ18" s="274" t="s">
        <v>3877</v>
      </c>
      <c r="FA18" s="274" t="s">
        <v>3878</v>
      </c>
      <c r="FB18" s="274" t="s">
        <v>4555</v>
      </c>
      <c r="FC18" s="274" t="s">
        <v>4556</v>
      </c>
      <c r="FD18" s="274" t="s">
        <v>3848</v>
      </c>
      <c r="FE18" s="274" t="s">
        <v>4011</v>
      </c>
      <c r="FF18" s="274" t="s">
        <v>4557</v>
      </c>
      <c r="FG18" s="274" t="s">
        <v>4558</v>
      </c>
      <c r="FH18" s="274" t="s">
        <v>4559</v>
      </c>
      <c r="FI18" s="274" t="s">
        <v>4560</v>
      </c>
      <c r="FJ18" s="274" t="s">
        <v>4446</v>
      </c>
      <c r="FK18" s="274" t="s">
        <v>4017</v>
      </c>
      <c r="FL18" s="274" t="s">
        <v>4017</v>
      </c>
      <c r="FM18" s="274" t="s">
        <v>4561</v>
      </c>
      <c r="FN18" s="274" t="s">
        <v>4562</v>
      </c>
      <c r="FO18" s="274" t="s">
        <v>4563</v>
      </c>
      <c r="FP18" s="274" t="s">
        <v>3848</v>
      </c>
      <c r="FQ18" s="274" t="s">
        <v>4564</v>
      </c>
      <c r="FR18" s="274" t="s">
        <v>4565</v>
      </c>
      <c r="FS18" s="274" t="s">
        <v>4566</v>
      </c>
      <c r="FT18" s="274" t="s">
        <v>4567</v>
      </c>
      <c r="FU18" s="274" t="s">
        <v>4568</v>
      </c>
      <c r="FV18" s="274" t="s">
        <v>4569</v>
      </c>
      <c r="FW18" s="274" t="s">
        <v>4570</v>
      </c>
      <c r="FX18" s="274" t="s">
        <v>3894</v>
      </c>
      <c r="FY18" s="274" t="s">
        <v>3848</v>
      </c>
      <c r="FZ18" s="274" t="s">
        <v>4571</v>
      </c>
      <c r="GA18" s="274" t="s">
        <v>3946</v>
      </c>
      <c r="GB18" s="274" t="s">
        <v>3946</v>
      </c>
      <c r="GC18" s="274" t="s">
        <v>3946</v>
      </c>
      <c r="GD18" s="183"/>
      <c r="GE18" s="183"/>
      <c r="GF18" s="183"/>
      <c r="GG18" s="183"/>
      <c r="GH18" s="183"/>
      <c r="GI18" s="183"/>
      <c r="GJ18" s="183"/>
      <c r="GK18" s="183"/>
      <c r="GL18" s="183"/>
      <c r="GM18" s="183"/>
      <c r="GN18" s="183"/>
      <c r="GO18" s="183"/>
      <c r="GP18" s="183"/>
      <c r="GQ18" s="183"/>
      <c r="GR18" s="183"/>
      <c r="GS18" s="183"/>
      <c r="GT18" s="183"/>
      <c r="GU18" s="183"/>
      <c r="GV18" s="183"/>
      <c r="GW18" s="183"/>
      <c r="GX18" s="183"/>
      <c r="GY18" s="183"/>
      <c r="GZ18" s="183"/>
      <c r="HA18" s="183"/>
      <c r="HB18" s="183"/>
      <c r="HC18" s="183"/>
      <c r="HD18" s="183"/>
      <c r="HE18" s="183"/>
      <c r="HF18" s="183"/>
      <c r="HG18" s="183"/>
      <c r="HH18" s="183"/>
      <c r="HI18" s="183"/>
      <c r="HJ18" s="183"/>
      <c r="HK18" s="183"/>
      <c r="HL18" s="183"/>
      <c r="HM18" s="183"/>
    </row>
    <row r="19" spans="1:221" x14ac:dyDescent="0.25">
      <c r="A19" s="183">
        <v>12</v>
      </c>
      <c r="B19" s="249">
        <v>0.73472222222222217</v>
      </c>
      <c r="C19" s="85"/>
      <c r="D19" s="183" t="s">
        <v>211</v>
      </c>
      <c r="E19" s="183" t="s">
        <v>3817</v>
      </c>
      <c r="F19" s="184">
        <v>43284</v>
      </c>
      <c r="G19" s="183" t="s">
        <v>1202</v>
      </c>
      <c r="H19" s="64" t="s">
        <v>233</v>
      </c>
      <c r="I19" s="64" t="s">
        <v>3057</v>
      </c>
      <c r="J19" s="183"/>
      <c r="K19" s="183"/>
      <c r="L19" s="183"/>
      <c r="M19" s="70"/>
      <c r="N19" s="70"/>
      <c r="O19" s="183"/>
      <c r="P19" s="250" t="s">
        <v>4572</v>
      </c>
      <c r="Q19" s="183" t="s">
        <v>4573</v>
      </c>
      <c r="R19" s="183" t="s">
        <v>4574</v>
      </c>
      <c r="S19" s="183" t="s">
        <v>4575</v>
      </c>
      <c r="T19" s="252">
        <v>9068780473</v>
      </c>
      <c r="U19" s="183" t="s">
        <v>4576</v>
      </c>
      <c r="V19" s="183" t="s">
        <v>221</v>
      </c>
      <c r="W19" s="183" t="s">
        <v>221</v>
      </c>
      <c r="X19" s="183" t="s">
        <v>221</v>
      </c>
      <c r="Y19" s="183" t="s">
        <v>221</v>
      </c>
      <c r="Z19" s="183" t="s">
        <v>221</v>
      </c>
      <c r="AA19" s="183" t="s">
        <v>4577</v>
      </c>
      <c r="AB19" s="183">
        <v>9552085089</v>
      </c>
      <c r="AC19" s="183" t="s">
        <v>402</v>
      </c>
      <c r="AD19" s="64" t="s">
        <v>224</v>
      </c>
      <c r="AE19" s="183" t="s">
        <v>4578</v>
      </c>
      <c r="AF19" s="183" t="s">
        <v>221</v>
      </c>
      <c r="AG19" s="183" t="s">
        <v>221</v>
      </c>
      <c r="AH19" s="183" t="s">
        <v>221</v>
      </c>
      <c r="AI19" s="183">
        <v>48</v>
      </c>
      <c r="AJ19" s="183" t="s">
        <v>227</v>
      </c>
      <c r="AK19" s="183">
        <v>1</v>
      </c>
      <c r="AL19" s="183">
        <v>24</v>
      </c>
      <c r="AM19" s="183">
        <v>24</v>
      </c>
      <c r="AN19" s="64" t="s">
        <v>432</v>
      </c>
      <c r="AO19" s="64" t="s">
        <v>432</v>
      </c>
      <c r="AP19" s="64" t="s">
        <v>434</v>
      </c>
      <c r="AQ19" s="64" t="s">
        <v>435</v>
      </c>
      <c r="AR19" s="183" t="s">
        <v>3904</v>
      </c>
      <c r="AS19" s="183"/>
      <c r="AT19" s="183"/>
      <c r="AU19" s="183"/>
      <c r="AV19" s="183"/>
      <c r="AW19" s="183"/>
      <c r="AX19" s="183" t="s">
        <v>4001</v>
      </c>
      <c r="AY19" s="183" t="s">
        <v>227</v>
      </c>
      <c r="AZ19" s="249" t="s">
        <v>227</v>
      </c>
      <c r="BA19" s="249"/>
      <c r="BB19" s="256" t="s">
        <v>4579</v>
      </c>
      <c r="BC19" s="249">
        <v>0.79861111111111116</v>
      </c>
      <c r="BD19" s="249">
        <v>0.80555555555555547</v>
      </c>
      <c r="BE19" s="64"/>
      <c r="BF19" s="252">
        <v>1</v>
      </c>
      <c r="BG19" s="252">
        <v>1</v>
      </c>
      <c r="BH19" s="252">
        <v>1</v>
      </c>
      <c r="BI19" s="252">
        <v>1</v>
      </c>
      <c r="BJ19" s="252">
        <v>1</v>
      </c>
      <c r="BK19" s="252">
        <v>1</v>
      </c>
      <c r="BL19" s="252">
        <v>1</v>
      </c>
      <c r="BM19" s="252">
        <v>1</v>
      </c>
      <c r="BN19" s="252">
        <v>1</v>
      </c>
      <c r="BO19" s="252">
        <v>1</v>
      </c>
      <c r="BP19" s="252">
        <v>1</v>
      </c>
      <c r="BQ19" s="252">
        <v>1</v>
      </c>
      <c r="BR19" s="252">
        <v>1</v>
      </c>
      <c r="BS19" s="252">
        <v>1</v>
      </c>
      <c r="BT19" s="252">
        <v>1</v>
      </c>
      <c r="BU19" s="85"/>
      <c r="BV19" s="256"/>
      <c r="BW19" s="249"/>
      <c r="BX19" s="249"/>
      <c r="BY19" s="183"/>
      <c r="BZ19" s="183"/>
      <c r="CA19" s="183"/>
      <c r="CB19" s="183"/>
      <c r="CC19" s="183"/>
      <c r="CD19" s="183"/>
      <c r="CE19" s="183"/>
      <c r="CF19" s="183"/>
      <c r="CG19" s="85"/>
      <c r="CH19" s="85"/>
      <c r="CI19" s="85"/>
      <c r="CJ19" s="85"/>
      <c r="CK19" s="85"/>
      <c r="CL19" s="85"/>
      <c r="CM19" s="85"/>
      <c r="CN19" s="85"/>
      <c r="CO19" s="85"/>
      <c r="CP19" s="85"/>
      <c r="CQ19" s="85"/>
      <c r="CR19" s="183" t="s">
        <v>3830</v>
      </c>
      <c r="CS19" s="183" t="s">
        <v>3831</v>
      </c>
      <c r="CT19" s="183" t="s">
        <v>3832</v>
      </c>
      <c r="CU19" s="183" t="s">
        <v>4580</v>
      </c>
      <c r="CV19" s="183" t="s">
        <v>4581</v>
      </c>
      <c r="CW19" s="183" t="s">
        <v>4582</v>
      </c>
      <c r="CX19" s="183" t="s">
        <v>4583</v>
      </c>
      <c r="CY19" s="183" t="s">
        <v>4584</v>
      </c>
      <c r="CZ19" s="183" t="s">
        <v>4585</v>
      </c>
      <c r="DA19" s="183" t="s">
        <v>4586</v>
      </c>
      <c r="DB19" s="183" t="s">
        <v>3840</v>
      </c>
      <c r="DC19" s="183" t="s">
        <v>3841</v>
      </c>
      <c r="DD19" s="183" t="s">
        <v>3842</v>
      </c>
      <c r="DE19" s="183" t="s">
        <v>3848</v>
      </c>
      <c r="DF19" s="183" t="s">
        <v>4044</v>
      </c>
      <c r="DG19" s="183" t="s">
        <v>3840</v>
      </c>
      <c r="DH19" s="183" t="s">
        <v>3841</v>
      </c>
      <c r="DI19" s="183" t="s">
        <v>3842</v>
      </c>
      <c r="DJ19" s="183" t="s">
        <v>3848</v>
      </c>
      <c r="DK19" s="183" t="s">
        <v>3849</v>
      </c>
      <c r="DL19" s="183" t="s">
        <v>4298</v>
      </c>
      <c r="DM19" s="183" t="s">
        <v>3851</v>
      </c>
      <c r="DN19" s="183" t="s">
        <v>3852</v>
      </c>
      <c r="DO19" s="183" t="s">
        <v>3848</v>
      </c>
      <c r="DP19" s="183" t="s">
        <v>3848</v>
      </c>
      <c r="DQ19" s="183" t="s">
        <v>4587</v>
      </c>
      <c r="DR19" s="183" t="s">
        <v>4587</v>
      </c>
      <c r="DS19" s="183" t="s">
        <v>4576</v>
      </c>
      <c r="DT19" s="183" t="s">
        <v>3848</v>
      </c>
      <c r="DU19" s="183" t="s">
        <v>3848</v>
      </c>
      <c r="DV19" s="183" t="s">
        <v>3848</v>
      </c>
      <c r="DW19" s="183" t="s">
        <v>3848</v>
      </c>
      <c r="DX19" s="183" t="s">
        <v>3848</v>
      </c>
      <c r="DY19" s="183" t="s">
        <v>3848</v>
      </c>
      <c r="DZ19" s="183" t="s">
        <v>3848</v>
      </c>
      <c r="EA19" s="183" t="s">
        <v>3848</v>
      </c>
      <c r="EB19" s="183" t="s">
        <v>3861</v>
      </c>
      <c r="EC19" s="183" t="s">
        <v>3862</v>
      </c>
      <c r="ED19" s="183" t="s">
        <v>3848</v>
      </c>
      <c r="EE19" s="183" t="s">
        <v>4510</v>
      </c>
      <c r="EF19" s="183" t="s">
        <v>3864</v>
      </c>
      <c r="EG19" s="183" t="s">
        <v>3919</v>
      </c>
      <c r="EH19" s="183" t="s">
        <v>3920</v>
      </c>
      <c r="EI19" s="183" t="s">
        <v>4588</v>
      </c>
      <c r="EJ19" s="183" t="s">
        <v>4589</v>
      </c>
      <c r="EK19" s="183" t="s">
        <v>3848</v>
      </c>
      <c r="EL19" s="183" t="s">
        <v>3868</v>
      </c>
      <c r="EM19" s="183" t="s">
        <v>3870</v>
      </c>
      <c r="EN19" s="183" t="s">
        <v>3870</v>
      </c>
      <c r="EO19" s="183" t="s">
        <v>3869</v>
      </c>
      <c r="EP19" s="183" t="s">
        <v>4002</v>
      </c>
      <c r="EQ19" s="183" t="s">
        <v>4017</v>
      </c>
      <c r="ER19" s="183" t="s">
        <v>4017</v>
      </c>
      <c r="ES19" s="183" t="s">
        <v>4017</v>
      </c>
      <c r="ET19" s="183" t="s">
        <v>4017</v>
      </c>
      <c r="EU19" s="183" t="s">
        <v>4017</v>
      </c>
      <c r="EV19" s="183" t="s">
        <v>3848</v>
      </c>
      <c r="EW19" s="183" t="s">
        <v>3848</v>
      </c>
      <c r="EX19" s="183" t="s">
        <v>3848</v>
      </c>
      <c r="EY19" s="183" t="s">
        <v>3848</v>
      </c>
      <c r="EZ19" s="183" t="s">
        <v>3848</v>
      </c>
      <c r="FA19" s="183" t="s">
        <v>3848</v>
      </c>
      <c r="FB19" s="183" t="s">
        <v>3848</v>
      </c>
      <c r="FC19" s="183" t="s">
        <v>3848</v>
      </c>
      <c r="FD19" s="183" t="s">
        <v>3848</v>
      </c>
      <c r="FE19" s="183" t="s">
        <v>4017</v>
      </c>
      <c r="FF19" s="183" t="s">
        <v>4017</v>
      </c>
      <c r="FG19" s="183" t="s">
        <v>3848</v>
      </c>
      <c r="FH19" s="183" t="s">
        <v>3848</v>
      </c>
      <c r="FI19" s="183" t="s">
        <v>3848</v>
      </c>
      <c r="FJ19" s="183" t="s">
        <v>4017</v>
      </c>
      <c r="FK19" s="183" t="s">
        <v>4017</v>
      </c>
      <c r="FL19" s="183" t="s">
        <v>4017</v>
      </c>
      <c r="FM19" s="183" t="s">
        <v>4581</v>
      </c>
      <c r="FN19" s="183" t="s">
        <v>4590</v>
      </c>
      <c r="FO19" s="183" t="s">
        <v>3848</v>
      </c>
      <c r="FP19" s="183" t="s">
        <v>3848</v>
      </c>
      <c r="FQ19" s="183" t="s">
        <v>4591</v>
      </c>
      <c r="FR19" s="183" t="s">
        <v>4592</v>
      </c>
      <c r="FS19" s="183" t="s">
        <v>4593</v>
      </c>
      <c r="FT19" s="183" t="s">
        <v>3943</v>
      </c>
      <c r="FU19" s="183" t="s">
        <v>3943</v>
      </c>
      <c r="FV19" s="183" t="s">
        <v>3943</v>
      </c>
      <c r="FW19" s="183" t="s">
        <v>3943</v>
      </c>
      <c r="FX19" s="183" t="s">
        <v>3894</v>
      </c>
      <c r="FY19" s="183" t="s">
        <v>3848</v>
      </c>
      <c r="FZ19" s="183" t="s">
        <v>3848</v>
      </c>
      <c r="GA19" s="183" t="s">
        <v>3848</v>
      </c>
      <c r="GB19" s="183" t="s">
        <v>3848</v>
      </c>
      <c r="GC19" s="183" t="s">
        <v>3848</v>
      </c>
      <c r="GD19" s="183"/>
      <c r="GE19" s="183"/>
      <c r="GF19" s="183"/>
      <c r="GG19" s="183"/>
      <c r="GH19" s="183"/>
      <c r="GI19" s="183"/>
      <c r="GJ19" s="183"/>
      <c r="GK19" s="183"/>
      <c r="GL19" s="183"/>
      <c r="GM19" s="183"/>
      <c r="GN19" s="183"/>
      <c r="GO19" s="183"/>
      <c r="GP19" s="183"/>
      <c r="GQ19" s="183"/>
      <c r="GR19" s="183"/>
      <c r="GS19" s="183"/>
      <c r="GT19" s="183"/>
      <c r="GU19" s="183"/>
      <c r="GV19" s="183"/>
      <c r="GW19" s="183"/>
      <c r="GX19" s="183"/>
      <c r="GY19" s="183"/>
      <c r="GZ19" s="183"/>
      <c r="HA19" s="183"/>
      <c r="HB19" s="183"/>
      <c r="HC19" s="183"/>
      <c r="HD19" s="183"/>
      <c r="HE19" s="183"/>
      <c r="HF19" s="183"/>
      <c r="HG19" s="183"/>
      <c r="HH19" s="183"/>
      <c r="HI19" s="183"/>
      <c r="HJ19" s="183"/>
      <c r="HK19" s="183"/>
      <c r="HL19" s="183"/>
      <c r="HM19" s="183"/>
    </row>
    <row r="20" spans="1:221" x14ac:dyDescent="0.25">
      <c r="A20" s="183">
        <v>13</v>
      </c>
      <c r="B20" s="249">
        <v>0.73749999999999993</v>
      </c>
      <c r="C20" s="85"/>
      <c r="D20" s="183" t="s">
        <v>211</v>
      </c>
      <c r="E20" s="183" t="s">
        <v>3817</v>
      </c>
      <c r="F20" s="184">
        <v>43284</v>
      </c>
      <c r="G20" s="183" t="s">
        <v>357</v>
      </c>
      <c r="H20" s="183" t="s">
        <v>337</v>
      </c>
      <c r="I20" s="183" t="s">
        <v>437</v>
      </c>
      <c r="J20" s="64" t="s">
        <v>4456</v>
      </c>
      <c r="K20" s="183" t="s">
        <v>3819</v>
      </c>
      <c r="L20" s="183"/>
      <c r="M20" s="70"/>
      <c r="N20" s="70"/>
      <c r="O20" s="183"/>
      <c r="P20" s="250" t="s">
        <v>4594</v>
      </c>
      <c r="Q20" s="183" t="s">
        <v>4595</v>
      </c>
      <c r="R20" s="183" t="s">
        <v>1829</v>
      </c>
      <c r="S20" s="183" t="s">
        <v>4596</v>
      </c>
      <c r="T20" s="252">
        <v>9061225091</v>
      </c>
      <c r="U20" s="183" t="s">
        <v>4597</v>
      </c>
      <c r="V20" s="183" t="s">
        <v>221</v>
      </c>
      <c r="W20" s="183" t="s">
        <v>221</v>
      </c>
      <c r="X20" s="183" t="s">
        <v>221</v>
      </c>
      <c r="Y20" s="183" t="s">
        <v>221</v>
      </c>
      <c r="Z20" s="183" t="s">
        <v>221</v>
      </c>
      <c r="AA20" s="183" t="s">
        <v>4598</v>
      </c>
      <c r="AB20" s="183">
        <v>9752812005</v>
      </c>
      <c r="AC20" s="183" t="s">
        <v>223</v>
      </c>
      <c r="AD20" s="64" t="s">
        <v>241</v>
      </c>
      <c r="AE20" s="183" t="s">
        <v>4599</v>
      </c>
      <c r="AF20" s="183" t="s">
        <v>226</v>
      </c>
      <c r="AG20" s="183" t="s">
        <v>226</v>
      </c>
      <c r="AH20" s="183" t="s">
        <v>221</v>
      </c>
      <c r="AI20" s="183">
        <v>43</v>
      </c>
      <c r="AJ20" s="183" t="s">
        <v>3575</v>
      </c>
      <c r="AK20" s="183">
        <v>1</v>
      </c>
      <c r="AL20" s="183">
        <v>18</v>
      </c>
      <c r="AM20" s="183">
        <v>7</v>
      </c>
      <c r="AN20" s="64" t="s">
        <v>432</v>
      </c>
      <c r="AO20" s="64" t="s">
        <v>432</v>
      </c>
      <c r="AP20" s="64" t="s">
        <v>434</v>
      </c>
      <c r="AQ20" s="64" t="s">
        <v>435</v>
      </c>
      <c r="AR20" s="183" t="s">
        <v>3904</v>
      </c>
      <c r="AS20" s="183"/>
      <c r="AT20" s="183"/>
      <c r="AU20" s="183"/>
      <c r="AV20" s="183"/>
      <c r="AW20" s="183"/>
      <c r="AX20" s="183" t="s">
        <v>4001</v>
      </c>
      <c r="AY20" s="183" t="s">
        <v>227</v>
      </c>
      <c r="AZ20" s="249" t="s">
        <v>227</v>
      </c>
      <c r="BA20" s="249"/>
      <c r="BB20" s="256" t="s">
        <v>4579</v>
      </c>
      <c r="BC20" s="249">
        <v>0.8125</v>
      </c>
      <c r="BD20" s="249">
        <v>0.81944444444444453</v>
      </c>
      <c r="BE20" s="64"/>
      <c r="BF20" s="252">
        <v>2</v>
      </c>
      <c r="BG20" s="252">
        <v>2</v>
      </c>
      <c r="BH20" s="252">
        <v>2</v>
      </c>
      <c r="BI20" s="252">
        <v>2</v>
      </c>
      <c r="BJ20" s="252">
        <v>2</v>
      </c>
      <c r="BK20" s="252">
        <v>2</v>
      </c>
      <c r="BL20" s="252">
        <v>2</v>
      </c>
      <c r="BM20" s="252">
        <v>2</v>
      </c>
      <c r="BN20" s="252">
        <v>2</v>
      </c>
      <c r="BO20" s="252">
        <v>2</v>
      </c>
      <c r="BP20" s="252">
        <v>2</v>
      </c>
      <c r="BQ20" s="252">
        <v>2</v>
      </c>
      <c r="BR20" s="252">
        <v>2</v>
      </c>
      <c r="BS20" s="252">
        <v>2</v>
      </c>
      <c r="BT20" s="252">
        <v>2</v>
      </c>
      <c r="BU20" s="85"/>
      <c r="BV20" s="183" t="s">
        <v>4579</v>
      </c>
      <c r="BW20" s="249">
        <v>0.81944444444444453</v>
      </c>
      <c r="BX20" s="249">
        <v>0.82638888888888884</v>
      </c>
      <c r="BY20" s="183"/>
      <c r="BZ20" s="183">
        <v>3</v>
      </c>
      <c r="CA20" s="183">
        <v>3</v>
      </c>
      <c r="CB20" s="183">
        <v>3</v>
      </c>
      <c r="CC20" s="183">
        <v>3</v>
      </c>
      <c r="CD20" s="183" t="s">
        <v>260</v>
      </c>
      <c r="CE20" s="183" t="s">
        <v>4579</v>
      </c>
      <c r="CF20" s="183" t="s">
        <v>260</v>
      </c>
      <c r="CG20" s="85"/>
      <c r="CH20" s="85"/>
      <c r="CI20" s="85"/>
      <c r="CJ20" s="85"/>
      <c r="CK20" s="85"/>
      <c r="CL20" s="85"/>
      <c r="CM20" s="85"/>
      <c r="CN20" s="85"/>
      <c r="CO20" s="85"/>
      <c r="CP20" s="85"/>
      <c r="CQ20" s="85"/>
      <c r="CR20" s="183" t="s">
        <v>3830</v>
      </c>
      <c r="CS20" s="183" t="s">
        <v>3831</v>
      </c>
      <c r="CT20" s="183" t="s">
        <v>3832</v>
      </c>
      <c r="CU20" s="183" t="s">
        <v>4600</v>
      </c>
      <c r="CV20" s="183" t="s">
        <v>4595</v>
      </c>
      <c r="CW20" s="183" t="s">
        <v>1829</v>
      </c>
      <c r="CX20" s="183" t="s">
        <v>4596</v>
      </c>
      <c r="CY20" s="183" t="s">
        <v>4601</v>
      </c>
      <c r="CZ20" s="183" t="s">
        <v>4602</v>
      </c>
      <c r="DA20" s="183" t="s">
        <v>4603</v>
      </c>
      <c r="DB20" s="183" t="s">
        <v>3840</v>
      </c>
      <c r="DC20" s="183" t="s">
        <v>3841</v>
      </c>
      <c r="DD20" s="183" t="s">
        <v>4200</v>
      </c>
      <c r="DE20" s="183" t="s">
        <v>4604</v>
      </c>
      <c r="DF20" s="183" t="s">
        <v>4605</v>
      </c>
      <c r="DG20" s="183" t="s">
        <v>4606</v>
      </c>
      <c r="DH20" s="183" t="s">
        <v>4607</v>
      </c>
      <c r="DI20" s="183" t="s">
        <v>4200</v>
      </c>
      <c r="DJ20" s="183" t="s">
        <v>4608</v>
      </c>
      <c r="DK20" s="183" t="s">
        <v>3849</v>
      </c>
      <c r="DL20" s="183" t="s">
        <v>3870</v>
      </c>
      <c r="DM20" s="183" t="s">
        <v>4609</v>
      </c>
      <c r="DN20" s="183" t="s">
        <v>3852</v>
      </c>
      <c r="DO20" s="183" t="s">
        <v>3853</v>
      </c>
      <c r="DP20" s="183" t="s">
        <v>3854</v>
      </c>
      <c r="DQ20" s="183" t="s">
        <v>4610</v>
      </c>
      <c r="DR20" s="183" t="s">
        <v>4610</v>
      </c>
      <c r="DS20" s="183" t="s">
        <v>4597</v>
      </c>
      <c r="DT20" s="183" t="s">
        <v>3848</v>
      </c>
      <c r="DU20" s="183" t="s">
        <v>3848</v>
      </c>
      <c r="DV20" s="183" t="s">
        <v>3848</v>
      </c>
      <c r="DW20" s="183" t="s">
        <v>3848</v>
      </c>
      <c r="DX20" s="183" t="s">
        <v>3848</v>
      </c>
      <c r="DY20" s="183" t="s">
        <v>3848</v>
      </c>
      <c r="DZ20" s="183" t="s">
        <v>3848</v>
      </c>
      <c r="EA20" s="183" t="s">
        <v>3848</v>
      </c>
      <c r="EB20" s="183" t="s">
        <v>3861</v>
      </c>
      <c r="EC20" s="183" t="s">
        <v>3862</v>
      </c>
      <c r="ED20" s="183" t="s">
        <v>3848</v>
      </c>
      <c r="EE20" s="183" t="s">
        <v>4611</v>
      </c>
      <c r="EF20" s="183" t="s">
        <v>432</v>
      </c>
      <c r="EG20" s="183" t="s">
        <v>3919</v>
      </c>
      <c r="EH20" s="183" t="s">
        <v>3920</v>
      </c>
      <c r="EI20" s="183" t="s">
        <v>3921</v>
      </c>
      <c r="EJ20" s="183" t="s">
        <v>3848</v>
      </c>
      <c r="EK20" s="183" t="s">
        <v>3848</v>
      </c>
      <c r="EL20" s="183" t="s">
        <v>3868</v>
      </c>
      <c r="EM20" s="183" t="s">
        <v>3870</v>
      </c>
      <c r="EN20" s="183" t="s">
        <v>3870</v>
      </c>
      <c r="EO20" s="183" t="s">
        <v>4002</v>
      </c>
      <c r="EP20" s="183" t="s">
        <v>3869</v>
      </c>
      <c r="EQ20" s="183" t="s">
        <v>4612</v>
      </c>
      <c r="ER20" s="183" t="s">
        <v>3872</v>
      </c>
      <c r="ES20" s="183" t="s">
        <v>4613</v>
      </c>
      <c r="ET20" s="183" t="s">
        <v>4614</v>
      </c>
      <c r="EU20" s="183" t="s">
        <v>4615</v>
      </c>
      <c r="EV20" s="183" t="s">
        <v>3876</v>
      </c>
      <c r="EW20" s="183" t="s">
        <v>3876</v>
      </c>
      <c r="EX20" s="183" t="s">
        <v>3848</v>
      </c>
      <c r="EY20" s="183" t="s">
        <v>3848</v>
      </c>
      <c r="EZ20" s="183" t="s">
        <v>3877</v>
      </c>
      <c r="FA20" s="183" t="s">
        <v>3878</v>
      </c>
      <c r="FB20" s="183" t="s">
        <v>4616</v>
      </c>
      <c r="FC20" s="183" t="s">
        <v>4617</v>
      </c>
      <c r="FD20" s="183" t="s">
        <v>3848</v>
      </c>
      <c r="FE20" s="183" t="s">
        <v>4011</v>
      </c>
      <c r="FF20" s="183" t="s">
        <v>4012</v>
      </c>
      <c r="FG20" s="183" t="s">
        <v>4618</v>
      </c>
      <c r="FH20" s="183" t="s">
        <v>4619</v>
      </c>
      <c r="FI20" s="183" t="s">
        <v>4620</v>
      </c>
      <c r="FJ20" s="183" t="s">
        <v>4083</v>
      </c>
      <c r="FK20" s="183" t="s">
        <v>4621</v>
      </c>
      <c r="FL20" s="183" t="s">
        <v>4622</v>
      </c>
      <c r="FM20" s="183" t="s">
        <v>4596</v>
      </c>
      <c r="FN20" s="183" t="s">
        <v>4623</v>
      </c>
      <c r="FO20" s="183" t="s">
        <v>4624</v>
      </c>
      <c r="FP20" s="183" t="s">
        <v>3848</v>
      </c>
      <c r="FQ20" s="183" t="s">
        <v>4625</v>
      </c>
      <c r="FR20" s="183" t="s">
        <v>4626</v>
      </c>
      <c r="FS20" s="183" t="s">
        <v>4627</v>
      </c>
      <c r="FT20" s="183" t="s">
        <v>4628</v>
      </c>
      <c r="FU20" s="183" t="s">
        <v>4629</v>
      </c>
      <c r="FV20" s="183" t="s">
        <v>4630</v>
      </c>
      <c r="FW20" s="183" t="s">
        <v>4631</v>
      </c>
      <c r="FX20" s="183" t="s">
        <v>3894</v>
      </c>
      <c r="FY20" s="183" t="s">
        <v>3848</v>
      </c>
      <c r="FZ20" s="183" t="s">
        <v>3848</v>
      </c>
      <c r="GA20" s="183" t="s">
        <v>3848</v>
      </c>
      <c r="GB20" s="183" t="s">
        <v>3848</v>
      </c>
      <c r="GC20" s="183" t="s">
        <v>3848</v>
      </c>
      <c r="GD20" s="183"/>
      <c r="GE20" s="183"/>
      <c r="GF20" s="183"/>
      <c r="GG20" s="183"/>
      <c r="GH20" s="183"/>
      <c r="GI20" s="183"/>
      <c r="GJ20" s="183"/>
      <c r="GK20" s="183"/>
      <c r="GL20" s="183"/>
      <c r="GM20" s="183"/>
      <c r="GN20" s="183"/>
      <c r="GO20" s="183"/>
      <c r="GP20" s="183"/>
      <c r="GQ20" s="183"/>
      <c r="GR20" s="183"/>
      <c r="GS20" s="183"/>
      <c r="GT20" s="183"/>
      <c r="GU20" s="183"/>
      <c r="GV20" s="183"/>
      <c r="GW20" s="183"/>
      <c r="GX20" s="183"/>
      <c r="GY20" s="183"/>
      <c r="GZ20" s="183"/>
      <c r="HA20" s="183"/>
      <c r="HB20" s="183"/>
      <c r="HC20" s="183"/>
      <c r="HD20" s="183"/>
      <c r="HE20" s="183"/>
      <c r="HF20" s="183"/>
      <c r="HG20" s="183"/>
      <c r="HH20" s="183"/>
      <c r="HI20" s="183"/>
      <c r="HJ20" s="183"/>
      <c r="HK20" s="183"/>
      <c r="HL20" s="183" t="s">
        <v>3869</v>
      </c>
      <c r="HM20" s="183" t="s">
        <v>3896</v>
      </c>
    </row>
    <row r="21" spans="1:221" x14ac:dyDescent="0.25">
      <c r="A21" s="183">
        <v>15</v>
      </c>
      <c r="B21" s="249">
        <v>0.73749999999999993</v>
      </c>
      <c r="C21" s="85"/>
      <c r="D21" s="183" t="s">
        <v>211</v>
      </c>
      <c r="E21" s="183" t="s">
        <v>3817</v>
      </c>
      <c r="F21" s="184">
        <v>43284</v>
      </c>
      <c r="G21" s="183" t="s">
        <v>357</v>
      </c>
      <c r="H21" s="183" t="s">
        <v>337</v>
      </c>
      <c r="I21" s="183" t="s">
        <v>437</v>
      </c>
      <c r="J21" s="183" t="s">
        <v>4632</v>
      </c>
      <c r="K21" s="183" t="s">
        <v>3819</v>
      </c>
      <c r="L21" s="183"/>
      <c r="M21" s="70"/>
      <c r="N21" s="70"/>
      <c r="O21" s="183"/>
      <c r="P21" s="253" t="s">
        <v>4633</v>
      </c>
      <c r="Q21" s="183" t="s">
        <v>4634</v>
      </c>
      <c r="R21" s="183" t="s">
        <v>4635</v>
      </c>
      <c r="S21" s="183" t="s">
        <v>4636</v>
      </c>
      <c r="T21" s="252">
        <v>9656055253</v>
      </c>
      <c r="U21" s="183" t="s">
        <v>4637</v>
      </c>
      <c r="V21" s="183" t="s">
        <v>4637</v>
      </c>
      <c r="W21" s="183" t="s">
        <v>221</v>
      </c>
      <c r="X21" s="183" t="s">
        <v>221</v>
      </c>
      <c r="Y21" s="183" t="s">
        <v>221</v>
      </c>
      <c r="Z21" s="183" t="s">
        <v>221</v>
      </c>
      <c r="AA21" s="183" t="s">
        <v>4638</v>
      </c>
      <c r="AB21" s="183">
        <v>9354366253</v>
      </c>
      <c r="AC21" s="183" t="s">
        <v>223</v>
      </c>
      <c r="AD21" s="64" t="s">
        <v>241</v>
      </c>
      <c r="AE21" s="183" t="s">
        <v>4639</v>
      </c>
      <c r="AF21" s="183" t="s">
        <v>226</v>
      </c>
      <c r="AG21" s="183" t="s">
        <v>259</v>
      </c>
      <c r="AH21" s="183" t="s">
        <v>221</v>
      </c>
      <c r="AI21" s="183">
        <f>6+10+24</f>
        <v>40</v>
      </c>
      <c r="AJ21" s="183" t="s">
        <v>227</v>
      </c>
      <c r="AK21" s="183">
        <v>1</v>
      </c>
      <c r="AL21" s="183">
        <v>24</v>
      </c>
      <c r="AM21" s="183">
        <v>10</v>
      </c>
      <c r="AN21" s="64" t="s">
        <v>432</v>
      </c>
      <c r="AO21" s="64" t="s">
        <v>432</v>
      </c>
      <c r="AP21" s="64" t="s">
        <v>434</v>
      </c>
      <c r="AQ21" s="64" t="s">
        <v>435</v>
      </c>
      <c r="AR21" s="183" t="s">
        <v>3904</v>
      </c>
      <c r="AS21" s="183"/>
      <c r="AT21" s="183"/>
      <c r="AU21" s="183"/>
      <c r="AV21" s="183"/>
      <c r="AW21" s="183"/>
      <c r="AX21" s="183" t="s">
        <v>4001</v>
      </c>
      <c r="AY21" s="183" t="s">
        <v>227</v>
      </c>
      <c r="AZ21" s="249" t="s">
        <v>227</v>
      </c>
      <c r="BA21" s="249"/>
      <c r="BB21" s="183" t="s">
        <v>3829</v>
      </c>
      <c r="BC21" s="249">
        <v>0.81597222222222221</v>
      </c>
      <c r="BD21" s="249">
        <v>0.8256944444444444</v>
      </c>
      <c r="BE21" s="64"/>
      <c r="BF21" s="252">
        <v>2</v>
      </c>
      <c r="BG21" s="183">
        <v>2</v>
      </c>
      <c r="BH21" s="183">
        <v>2</v>
      </c>
      <c r="BI21" s="183">
        <v>2</v>
      </c>
      <c r="BJ21" s="183">
        <v>2</v>
      </c>
      <c r="BK21" s="183">
        <v>2</v>
      </c>
      <c r="BL21" s="183">
        <v>2</v>
      </c>
      <c r="BM21" s="183">
        <v>2</v>
      </c>
      <c r="BN21" s="183">
        <v>2</v>
      </c>
      <c r="BO21" s="183">
        <v>2</v>
      </c>
      <c r="BP21" s="183">
        <v>2</v>
      </c>
      <c r="BQ21" s="183">
        <v>2</v>
      </c>
      <c r="BR21" s="183">
        <v>2</v>
      </c>
      <c r="BS21" s="183">
        <v>2</v>
      </c>
      <c r="BT21" s="183">
        <v>2</v>
      </c>
      <c r="BU21" s="85"/>
      <c r="BV21" s="183"/>
      <c r="BW21" s="249"/>
      <c r="BX21" s="249"/>
      <c r="BY21" s="183"/>
      <c r="BZ21" s="183"/>
      <c r="CA21" s="183"/>
      <c r="CB21" s="183"/>
      <c r="CC21" s="183"/>
      <c r="CD21" s="183"/>
      <c r="CE21" s="183"/>
      <c r="CF21" s="183"/>
      <c r="CG21" s="85"/>
      <c r="CH21" s="85"/>
      <c r="CI21" s="85"/>
      <c r="CJ21" s="85"/>
      <c r="CK21" s="85"/>
      <c r="CL21" s="85"/>
      <c r="CM21" s="85"/>
      <c r="CN21" s="85"/>
      <c r="CO21" s="85"/>
      <c r="CP21" s="85"/>
      <c r="CQ21" s="85"/>
      <c r="CR21" s="274" t="s">
        <v>3830</v>
      </c>
      <c r="CS21" s="274" t="s">
        <v>3831</v>
      </c>
      <c r="CT21" s="274" t="s">
        <v>3832</v>
      </c>
      <c r="CU21" s="274" t="s">
        <v>4640</v>
      </c>
      <c r="CV21" s="274" t="s">
        <v>4641</v>
      </c>
      <c r="CW21" s="274" t="s">
        <v>4642</v>
      </c>
      <c r="CX21" s="274" t="s">
        <v>4643</v>
      </c>
      <c r="CY21" s="274" t="s">
        <v>4644</v>
      </c>
      <c r="CZ21" s="274" t="s">
        <v>4645</v>
      </c>
      <c r="DA21" s="274" t="s">
        <v>4646</v>
      </c>
      <c r="DB21" s="274" t="s">
        <v>3840</v>
      </c>
      <c r="DC21" s="274" t="s">
        <v>3841</v>
      </c>
      <c r="DD21" s="274" t="s">
        <v>4200</v>
      </c>
      <c r="DE21" s="274" t="s">
        <v>1239</v>
      </c>
      <c r="DF21" s="274" t="s">
        <v>1239</v>
      </c>
      <c r="DG21" s="274" t="s">
        <v>4037</v>
      </c>
      <c r="DH21" s="274" t="s">
        <v>4038</v>
      </c>
      <c r="DI21" s="274" t="s">
        <v>4039</v>
      </c>
      <c r="DJ21" s="274" t="s">
        <v>4647</v>
      </c>
      <c r="DK21" s="274" t="s">
        <v>3849</v>
      </c>
      <c r="DL21" s="274" t="s">
        <v>4298</v>
      </c>
      <c r="DM21" s="274" t="s">
        <v>4116</v>
      </c>
      <c r="DN21" s="274" t="s">
        <v>3852</v>
      </c>
      <c r="DO21" s="274" t="s">
        <v>3853</v>
      </c>
      <c r="DP21" s="274" t="s">
        <v>3854</v>
      </c>
      <c r="DQ21" s="274" t="s">
        <v>4648</v>
      </c>
      <c r="DR21" s="274" t="s">
        <v>4648</v>
      </c>
      <c r="DS21" s="274" t="s">
        <v>4637</v>
      </c>
      <c r="DT21" s="274" t="s">
        <v>3848</v>
      </c>
      <c r="DU21" s="274" t="s">
        <v>3848</v>
      </c>
      <c r="DV21" s="274" t="s">
        <v>3848</v>
      </c>
      <c r="DW21" s="274" t="s">
        <v>3848</v>
      </c>
      <c r="DX21" s="274" t="s">
        <v>4649</v>
      </c>
      <c r="DY21" s="274" t="s">
        <v>3848</v>
      </c>
      <c r="DZ21" s="274" t="s">
        <v>3848</v>
      </c>
      <c r="EA21" s="274" t="s">
        <v>3848</v>
      </c>
      <c r="EB21" s="274" t="s">
        <v>3861</v>
      </c>
      <c r="EC21" s="274" t="s">
        <v>3862</v>
      </c>
      <c r="ED21" s="274" t="s">
        <v>3848</v>
      </c>
      <c r="EE21" s="274" t="s">
        <v>4067</v>
      </c>
      <c r="EF21" s="274" t="s">
        <v>432</v>
      </c>
      <c r="EG21" s="274" t="s">
        <v>3919</v>
      </c>
      <c r="EH21" s="274" t="s">
        <v>3920</v>
      </c>
      <c r="EI21" s="274" t="s">
        <v>3961</v>
      </c>
      <c r="EJ21" s="274" t="s">
        <v>3848</v>
      </c>
      <c r="EK21" s="274" t="s">
        <v>3848</v>
      </c>
      <c r="EL21" s="274" t="s">
        <v>3868</v>
      </c>
      <c r="EM21" s="274" t="s">
        <v>3870</v>
      </c>
      <c r="EN21" s="274" t="s">
        <v>3870</v>
      </c>
      <c r="EO21" s="274" t="s">
        <v>3869</v>
      </c>
      <c r="EP21" s="274" t="s">
        <v>4002</v>
      </c>
      <c r="EQ21" s="274" t="s">
        <v>4650</v>
      </c>
      <c r="ER21" s="274" t="s">
        <v>4004</v>
      </c>
      <c r="ES21" s="274" t="s">
        <v>4651</v>
      </c>
      <c r="ET21" s="274" t="s">
        <v>4017</v>
      </c>
      <c r="EU21" s="274" t="s">
        <v>4652</v>
      </c>
      <c r="EV21" s="274" t="s">
        <v>3876</v>
      </c>
      <c r="EW21" s="274" t="s">
        <v>3876</v>
      </c>
      <c r="EX21" s="274" t="s">
        <v>3848</v>
      </c>
      <c r="EY21" s="274" t="s">
        <v>3848</v>
      </c>
      <c r="EZ21" s="274" t="s">
        <v>3877</v>
      </c>
      <c r="FA21" s="274" t="s">
        <v>3878</v>
      </c>
      <c r="FB21" s="274" t="s">
        <v>4653</v>
      </c>
      <c r="FC21" s="274" t="s">
        <v>4654</v>
      </c>
      <c r="FD21" s="274" t="s">
        <v>3848</v>
      </c>
      <c r="FE21" s="274" t="s">
        <v>4011</v>
      </c>
      <c r="FF21" s="274" t="s">
        <v>4012</v>
      </c>
      <c r="FG21" s="274" t="s">
        <v>3848</v>
      </c>
      <c r="FH21" s="274" t="s">
        <v>4655</v>
      </c>
      <c r="FI21" s="274" t="s">
        <v>4656</v>
      </c>
      <c r="FJ21" s="274" t="s">
        <v>4446</v>
      </c>
      <c r="FK21" s="274" t="s">
        <v>4657</v>
      </c>
      <c r="FL21" s="274" t="s">
        <v>4017</v>
      </c>
      <c r="FM21" s="274" t="s">
        <v>4643</v>
      </c>
      <c r="FN21" s="274" t="s">
        <v>4658</v>
      </c>
      <c r="FO21" s="274" t="s">
        <v>4659</v>
      </c>
      <c r="FP21" s="274" t="s">
        <v>3848</v>
      </c>
      <c r="FQ21" s="274" t="s">
        <v>4660</v>
      </c>
      <c r="FR21" s="274" t="s">
        <v>4414</v>
      </c>
      <c r="FS21" s="274" t="s">
        <v>4661</v>
      </c>
      <c r="FT21" s="274" t="s">
        <v>4662</v>
      </c>
      <c r="FU21" s="274" t="s">
        <v>3943</v>
      </c>
      <c r="FV21" s="274" t="s">
        <v>3943</v>
      </c>
      <c r="FW21" s="274" t="s">
        <v>4663</v>
      </c>
      <c r="FX21" s="274" t="s">
        <v>3894</v>
      </c>
      <c r="FY21" s="274" t="s">
        <v>3848</v>
      </c>
      <c r="FZ21" s="274" t="s">
        <v>3848</v>
      </c>
      <c r="GA21" s="274" t="s">
        <v>3945</v>
      </c>
      <c r="GB21" s="274" t="s">
        <v>3946</v>
      </c>
      <c r="GC21" s="274" t="s">
        <v>3946</v>
      </c>
      <c r="GD21" s="183"/>
      <c r="GE21" s="183"/>
      <c r="GF21" s="183"/>
      <c r="GG21" s="183"/>
      <c r="GH21" s="183"/>
      <c r="GI21" s="183"/>
      <c r="GJ21" s="183"/>
      <c r="GK21" s="183"/>
      <c r="GL21" s="183"/>
      <c r="GM21" s="183"/>
      <c r="GN21" s="183"/>
      <c r="GO21" s="183"/>
      <c r="GP21" s="183"/>
      <c r="GQ21" s="183"/>
      <c r="GR21" s="183"/>
      <c r="GS21" s="183"/>
      <c r="GT21" s="183"/>
      <c r="GU21" s="183"/>
      <c r="GV21" s="183"/>
      <c r="GW21" s="183"/>
      <c r="GX21" s="183"/>
      <c r="GY21" s="183"/>
      <c r="GZ21" s="183"/>
      <c r="HA21" s="183"/>
      <c r="HB21" s="183"/>
      <c r="HC21" s="183"/>
      <c r="HD21" s="183"/>
      <c r="HE21" s="183"/>
      <c r="HF21" s="183"/>
      <c r="HG21" s="183"/>
      <c r="HH21" s="183"/>
      <c r="HI21" s="183"/>
      <c r="HJ21" s="183"/>
      <c r="HK21" s="183"/>
      <c r="HL21" s="183"/>
      <c r="HM21" s="183"/>
    </row>
    <row r="22" spans="1:221" x14ac:dyDescent="0.25">
      <c r="A22" s="183">
        <v>16</v>
      </c>
      <c r="B22" s="249">
        <v>0.73749999999999993</v>
      </c>
      <c r="C22" s="85"/>
      <c r="D22" s="183" t="s">
        <v>211</v>
      </c>
      <c r="E22" s="183" t="s">
        <v>3817</v>
      </c>
      <c r="F22" s="184">
        <v>43284</v>
      </c>
      <c r="G22" s="183" t="s">
        <v>357</v>
      </c>
      <c r="H22" s="183" t="s">
        <v>337</v>
      </c>
      <c r="I22" s="183" t="s">
        <v>437</v>
      </c>
      <c r="J22" s="183" t="s">
        <v>4632</v>
      </c>
      <c r="K22" s="183" t="s">
        <v>3819</v>
      </c>
      <c r="L22" s="183"/>
      <c r="M22" s="70"/>
      <c r="N22" s="70"/>
      <c r="O22" s="183"/>
      <c r="P22" s="253" t="s">
        <v>4664</v>
      </c>
      <c r="Q22" s="183" t="s">
        <v>4665</v>
      </c>
      <c r="R22" s="183" t="s">
        <v>4666</v>
      </c>
      <c r="S22" s="183" t="s">
        <v>4667</v>
      </c>
      <c r="T22" s="252">
        <v>9179227703</v>
      </c>
      <c r="U22" s="183" t="s">
        <v>4668</v>
      </c>
      <c r="V22" s="183" t="s">
        <v>4669</v>
      </c>
      <c r="W22" s="183" t="s">
        <v>221</v>
      </c>
      <c r="X22" s="183" t="s">
        <v>221</v>
      </c>
      <c r="Y22" s="183" t="s">
        <v>221</v>
      </c>
      <c r="Z22" s="183" t="s">
        <v>221</v>
      </c>
      <c r="AA22" s="183" t="s">
        <v>4670</v>
      </c>
      <c r="AB22" s="183">
        <v>9054292418</v>
      </c>
      <c r="AC22" s="183" t="s">
        <v>223</v>
      </c>
      <c r="AD22" s="64" t="s">
        <v>224</v>
      </c>
      <c r="AE22" s="183" t="s">
        <v>4671</v>
      </c>
      <c r="AF22" s="183" t="s">
        <v>226</v>
      </c>
      <c r="AG22" s="183" t="s">
        <v>221</v>
      </c>
      <c r="AH22" s="183" t="s">
        <v>221</v>
      </c>
      <c r="AI22" s="183">
        <f>6+6+4*12+9</f>
        <v>69</v>
      </c>
      <c r="AJ22" s="183" t="s">
        <v>227</v>
      </c>
      <c r="AK22" s="183">
        <v>1</v>
      </c>
      <c r="AL22" s="183">
        <f>4*12+9</f>
        <v>57</v>
      </c>
      <c r="AM22" s="183">
        <v>6</v>
      </c>
      <c r="AN22" s="64" t="s">
        <v>432</v>
      </c>
      <c r="AO22" s="64" t="s">
        <v>432</v>
      </c>
      <c r="AP22" s="64" t="s">
        <v>434</v>
      </c>
      <c r="AQ22" s="64" t="s">
        <v>435</v>
      </c>
      <c r="AR22" s="183" t="s">
        <v>3904</v>
      </c>
      <c r="AS22" s="183"/>
      <c r="AT22" s="183"/>
      <c r="AU22" s="183"/>
      <c r="AV22" s="183"/>
      <c r="AW22" s="183"/>
      <c r="AX22" s="183" t="s">
        <v>4001</v>
      </c>
      <c r="AY22" s="183" t="s">
        <v>227</v>
      </c>
      <c r="AZ22" s="249" t="s">
        <v>227</v>
      </c>
      <c r="BA22" s="249"/>
      <c r="BB22" s="183" t="s">
        <v>3829</v>
      </c>
      <c r="BC22" s="249">
        <v>0.82638888888888884</v>
      </c>
      <c r="BD22" s="249">
        <v>0.83472222222222225</v>
      </c>
      <c r="BE22" s="64"/>
      <c r="BF22" s="252">
        <v>2</v>
      </c>
      <c r="BG22" s="183">
        <v>2</v>
      </c>
      <c r="BH22" s="183">
        <v>2</v>
      </c>
      <c r="BI22" s="183">
        <v>2</v>
      </c>
      <c r="BJ22" s="183">
        <v>2</v>
      </c>
      <c r="BK22" s="183">
        <v>2</v>
      </c>
      <c r="BL22" s="183">
        <v>2</v>
      </c>
      <c r="BM22" s="183">
        <v>2</v>
      </c>
      <c r="BN22" s="183">
        <v>2</v>
      </c>
      <c r="BO22" s="183">
        <v>2</v>
      </c>
      <c r="BP22" s="183">
        <v>2</v>
      </c>
      <c r="BQ22" s="183">
        <v>2</v>
      </c>
      <c r="BR22" s="183">
        <v>2</v>
      </c>
      <c r="BS22" s="183">
        <v>2</v>
      </c>
      <c r="BT22" s="183">
        <v>2</v>
      </c>
      <c r="BU22" s="85"/>
      <c r="BV22" s="183"/>
      <c r="BW22" s="249"/>
      <c r="BX22" s="249"/>
      <c r="BY22" s="183"/>
      <c r="BZ22" s="183"/>
      <c r="CA22" s="183"/>
      <c r="CB22" s="183"/>
      <c r="CC22" s="183"/>
      <c r="CD22" s="183"/>
      <c r="CE22" s="183"/>
      <c r="CF22" s="183"/>
      <c r="CG22" s="85"/>
      <c r="CH22" s="85"/>
      <c r="CI22" s="85"/>
      <c r="CJ22" s="85"/>
      <c r="CK22" s="85"/>
      <c r="CL22" s="85"/>
      <c r="CM22" s="85"/>
      <c r="CN22" s="85"/>
      <c r="CO22" s="85"/>
      <c r="CP22" s="85"/>
      <c r="CQ22" s="85"/>
      <c r="CR22" s="274" t="s">
        <v>3830</v>
      </c>
      <c r="CS22" s="274" t="s">
        <v>3831</v>
      </c>
      <c r="CT22" s="274" t="s">
        <v>3832</v>
      </c>
      <c r="CU22" s="274" t="s">
        <v>4672</v>
      </c>
      <c r="CV22" s="274" t="s">
        <v>4665</v>
      </c>
      <c r="CW22" s="274" t="s">
        <v>4673</v>
      </c>
      <c r="CX22" s="274" t="s">
        <v>4667</v>
      </c>
      <c r="CY22" s="274" t="s">
        <v>4674</v>
      </c>
      <c r="CZ22" s="274" t="s">
        <v>4106</v>
      </c>
      <c r="DA22" s="274" t="s">
        <v>4675</v>
      </c>
      <c r="DB22" s="274" t="s">
        <v>3840</v>
      </c>
      <c r="DC22" s="274" t="s">
        <v>3841</v>
      </c>
      <c r="DD22" s="274" t="s">
        <v>4200</v>
      </c>
      <c r="DE22" s="274" t="s">
        <v>4106</v>
      </c>
      <c r="DF22" s="274" t="s">
        <v>4675</v>
      </c>
      <c r="DG22" s="274" t="s">
        <v>3840</v>
      </c>
      <c r="DH22" s="274" t="s">
        <v>3841</v>
      </c>
      <c r="DI22" s="274" t="s">
        <v>4200</v>
      </c>
      <c r="DJ22" s="274" t="s">
        <v>4676</v>
      </c>
      <c r="DK22" s="274" t="s">
        <v>3849</v>
      </c>
      <c r="DL22" s="274" t="s">
        <v>4298</v>
      </c>
      <c r="DM22" s="274" t="s">
        <v>4116</v>
      </c>
      <c r="DN22" s="274" t="s">
        <v>3852</v>
      </c>
      <c r="DO22" s="274" t="s">
        <v>3853</v>
      </c>
      <c r="DP22" s="274" t="s">
        <v>3854</v>
      </c>
      <c r="DQ22" s="274" t="s">
        <v>4677</v>
      </c>
      <c r="DR22" s="274" t="s">
        <v>4677</v>
      </c>
      <c r="DS22" s="274" t="s">
        <v>4668</v>
      </c>
      <c r="DT22" s="274" t="s">
        <v>4678</v>
      </c>
      <c r="DU22" s="274" t="s">
        <v>4679</v>
      </c>
      <c r="DV22" s="274" t="s">
        <v>4680</v>
      </c>
      <c r="DW22" s="274" t="s">
        <v>3848</v>
      </c>
      <c r="DX22" s="274" t="s">
        <v>4681</v>
      </c>
      <c r="DY22" s="274" t="s">
        <v>1239</v>
      </c>
      <c r="DZ22" s="274" t="s">
        <v>1239</v>
      </c>
      <c r="EA22" s="274" t="s">
        <v>3848</v>
      </c>
      <c r="EB22" s="274" t="s">
        <v>3861</v>
      </c>
      <c r="EC22" s="274" t="s">
        <v>3862</v>
      </c>
      <c r="ED22" s="274" t="s">
        <v>3848</v>
      </c>
      <c r="EE22" s="274" t="s">
        <v>4682</v>
      </c>
      <c r="EF22" s="274" t="s">
        <v>432</v>
      </c>
      <c r="EG22" s="274" t="s">
        <v>3919</v>
      </c>
      <c r="EH22" s="274" t="s">
        <v>3920</v>
      </c>
      <c r="EI22" s="274" t="s">
        <v>4683</v>
      </c>
      <c r="EJ22" s="274" t="s">
        <v>3848</v>
      </c>
      <c r="EK22" s="274" t="s">
        <v>3848</v>
      </c>
      <c r="EL22" s="274" t="s">
        <v>3868</v>
      </c>
      <c r="EM22" s="274" t="s">
        <v>3870</v>
      </c>
      <c r="EN22" s="274" t="s">
        <v>3870</v>
      </c>
      <c r="EO22" s="274" t="s">
        <v>3870</v>
      </c>
      <c r="EP22" s="274" t="s">
        <v>3870</v>
      </c>
      <c r="EQ22" s="274" t="s">
        <v>4684</v>
      </c>
      <c r="ER22" s="274" t="s">
        <v>3924</v>
      </c>
      <c r="ES22" s="274" t="s">
        <v>4685</v>
      </c>
      <c r="ET22" s="274" t="s">
        <v>4686</v>
      </c>
      <c r="EU22" s="274" t="s">
        <v>4017</v>
      </c>
      <c r="EV22" s="274" t="s">
        <v>3876</v>
      </c>
      <c r="EW22" s="274" t="s">
        <v>3876</v>
      </c>
      <c r="EX22" s="274" t="s">
        <v>3848</v>
      </c>
      <c r="EY22" s="274" t="s">
        <v>3848</v>
      </c>
      <c r="EZ22" s="274" t="s">
        <v>3877</v>
      </c>
      <c r="FA22" s="274" t="s">
        <v>3878</v>
      </c>
      <c r="FB22" s="274" t="s">
        <v>4687</v>
      </c>
      <c r="FC22" s="274" t="s">
        <v>4688</v>
      </c>
      <c r="FD22" s="274" t="s">
        <v>3848</v>
      </c>
      <c r="FE22" s="274" t="s">
        <v>4011</v>
      </c>
      <c r="FF22" s="274" t="s">
        <v>4012</v>
      </c>
      <c r="FG22" s="274" t="s">
        <v>4689</v>
      </c>
      <c r="FH22" s="274" t="s">
        <v>4690</v>
      </c>
      <c r="FI22" s="274" t="s">
        <v>4656</v>
      </c>
      <c r="FJ22" s="274" t="s">
        <v>4446</v>
      </c>
      <c r="FK22" s="274" t="s">
        <v>4691</v>
      </c>
      <c r="FL22" s="274" t="s">
        <v>4692</v>
      </c>
      <c r="FM22" s="274" t="s">
        <v>4693</v>
      </c>
      <c r="FN22" s="274" t="s">
        <v>4694</v>
      </c>
      <c r="FO22" s="274" t="s">
        <v>4695</v>
      </c>
      <c r="FP22" s="274" t="s">
        <v>3848</v>
      </c>
      <c r="FQ22" s="274" t="s">
        <v>4696</v>
      </c>
      <c r="FR22" s="274" t="s">
        <v>4697</v>
      </c>
      <c r="FS22" s="274" t="s">
        <v>4698</v>
      </c>
      <c r="FT22" s="274" t="s">
        <v>4699</v>
      </c>
      <c r="FU22" s="274" t="s">
        <v>4700</v>
      </c>
      <c r="FV22" s="274" t="s">
        <v>4701</v>
      </c>
      <c r="FW22" s="274" t="s">
        <v>4702</v>
      </c>
      <c r="FX22" s="274" t="s">
        <v>3894</v>
      </c>
      <c r="FY22" s="274" t="s">
        <v>3848</v>
      </c>
      <c r="FZ22" s="274" t="s">
        <v>3848</v>
      </c>
      <c r="GA22" s="274" t="s">
        <v>3946</v>
      </c>
      <c r="GB22" s="274" t="s">
        <v>3946</v>
      </c>
      <c r="GC22" s="274" t="s">
        <v>3946</v>
      </c>
      <c r="GD22" s="183"/>
      <c r="GE22" s="183"/>
      <c r="GF22" s="183"/>
      <c r="GG22" s="183"/>
      <c r="GH22" s="183"/>
      <c r="GI22" s="183"/>
      <c r="GJ22" s="183"/>
      <c r="GK22" s="183"/>
      <c r="GL22" s="183"/>
      <c r="GM22" s="183"/>
      <c r="GN22" s="183"/>
      <c r="GO22" s="183"/>
      <c r="GP22" s="183"/>
      <c r="GQ22" s="183"/>
      <c r="GR22" s="183"/>
      <c r="GS22" s="183"/>
      <c r="GT22" s="183"/>
      <c r="GU22" s="183"/>
      <c r="GV22" s="183"/>
      <c r="GW22" s="183"/>
      <c r="GX22" s="183"/>
      <c r="GY22" s="183"/>
      <c r="GZ22" s="183"/>
      <c r="HA22" s="183"/>
      <c r="HB22" s="183"/>
      <c r="HC22" s="183"/>
      <c r="HD22" s="183"/>
      <c r="HE22" s="183"/>
      <c r="HF22" s="183"/>
      <c r="HG22" s="183"/>
      <c r="HH22" s="183"/>
      <c r="HI22" s="183"/>
      <c r="HJ22" s="183"/>
      <c r="HK22" s="183"/>
      <c r="HL22" s="183"/>
      <c r="HM22" s="183"/>
    </row>
    <row r="23" spans="1:221" ht="15.75" thickBot="1" x14ac:dyDescent="0.3">
      <c r="A23" s="183">
        <v>18</v>
      </c>
      <c r="B23" s="275">
        <v>0.64166666666666672</v>
      </c>
      <c r="C23" s="276" t="s">
        <v>4703</v>
      </c>
      <c r="D23" s="85" t="s">
        <v>211</v>
      </c>
      <c r="E23" s="183" t="s">
        <v>212</v>
      </c>
      <c r="F23" s="184">
        <v>43284</v>
      </c>
      <c r="G23" s="183" t="s">
        <v>425</v>
      </c>
      <c r="H23" s="183" t="s">
        <v>233</v>
      </c>
      <c r="I23" s="183" t="s">
        <v>591</v>
      </c>
      <c r="J23" s="85"/>
      <c r="K23" s="276"/>
      <c r="L23" s="276"/>
      <c r="M23" s="70"/>
      <c r="N23" s="70"/>
      <c r="O23" s="85"/>
      <c r="P23" s="250" t="s">
        <v>4704</v>
      </c>
      <c r="Q23" s="85" t="s">
        <v>4705</v>
      </c>
      <c r="R23" s="85" t="s">
        <v>4706</v>
      </c>
      <c r="S23" s="276" t="s">
        <v>4707</v>
      </c>
      <c r="T23" s="276" t="s">
        <v>4708</v>
      </c>
      <c r="U23" s="276" t="s">
        <v>4709</v>
      </c>
      <c r="V23" s="183" t="s">
        <v>221</v>
      </c>
      <c r="W23" s="183" t="s">
        <v>221</v>
      </c>
      <c r="X23" s="183" t="s">
        <v>221</v>
      </c>
      <c r="Y23" s="183" t="s">
        <v>221</v>
      </c>
      <c r="Z23" s="183" t="s">
        <v>221</v>
      </c>
      <c r="AA23" s="85" t="s">
        <v>4710</v>
      </c>
      <c r="AB23" s="183">
        <v>9063754474</v>
      </c>
      <c r="AC23" s="85" t="s">
        <v>223</v>
      </c>
      <c r="AD23" s="64" t="s">
        <v>4711</v>
      </c>
      <c r="AE23" s="85" t="s">
        <v>3195</v>
      </c>
      <c r="AF23" s="183" t="s">
        <v>226</v>
      </c>
      <c r="AG23" s="183" t="s">
        <v>226</v>
      </c>
      <c r="AH23" s="183" t="s">
        <v>226</v>
      </c>
      <c r="AI23" s="85">
        <v>23</v>
      </c>
      <c r="AJ23" s="85" t="s">
        <v>227</v>
      </c>
      <c r="AK23" s="85">
        <v>1</v>
      </c>
      <c r="AL23" s="85">
        <v>23</v>
      </c>
      <c r="AM23" s="85">
        <v>0</v>
      </c>
      <c r="AN23" s="64" t="s">
        <v>432</v>
      </c>
      <c r="AO23" s="64" t="s">
        <v>432</v>
      </c>
      <c r="AP23" s="64" t="s">
        <v>434</v>
      </c>
      <c r="AQ23" s="64" t="s">
        <v>435</v>
      </c>
      <c r="AR23" s="183" t="s">
        <v>3904</v>
      </c>
      <c r="AS23" s="85"/>
      <c r="AT23" s="85"/>
      <c r="AU23" s="85"/>
      <c r="AV23" s="183"/>
      <c r="AW23" s="85"/>
      <c r="AX23" s="85" t="s">
        <v>4712</v>
      </c>
      <c r="AY23" s="85" t="s">
        <v>227</v>
      </c>
      <c r="AZ23" s="249" t="s">
        <v>446</v>
      </c>
      <c r="BA23" s="275">
        <v>0.67847222222222225</v>
      </c>
      <c r="BB23" s="276" t="s">
        <v>4713</v>
      </c>
      <c r="BC23" s="275">
        <v>0.74305555555555547</v>
      </c>
      <c r="BD23" s="275">
        <v>0.75416666666666676</v>
      </c>
      <c r="BE23" s="64"/>
      <c r="BF23" s="276">
        <v>2</v>
      </c>
      <c r="BG23" s="85">
        <v>2</v>
      </c>
      <c r="BH23" s="85">
        <v>2</v>
      </c>
      <c r="BI23" s="85">
        <v>2</v>
      </c>
      <c r="BJ23" s="85">
        <v>2</v>
      </c>
      <c r="BK23" s="85">
        <v>2</v>
      </c>
      <c r="BL23" s="85">
        <v>2</v>
      </c>
      <c r="BM23" s="85">
        <v>2</v>
      </c>
      <c r="BN23" s="85">
        <v>2</v>
      </c>
      <c r="BO23" s="85">
        <v>2</v>
      </c>
      <c r="BP23" s="85">
        <v>2</v>
      </c>
      <c r="BQ23" s="85">
        <v>2</v>
      </c>
      <c r="BR23" s="85">
        <v>2</v>
      </c>
      <c r="BS23" s="85">
        <v>2</v>
      </c>
      <c r="BT23" s="85">
        <v>2</v>
      </c>
      <c r="BU23" s="85"/>
      <c r="BV23" s="85"/>
      <c r="BW23" s="249"/>
      <c r="BX23" s="249"/>
      <c r="BY23" s="183"/>
      <c r="BZ23" s="183"/>
      <c r="CA23" s="183"/>
      <c r="CB23" s="183"/>
      <c r="CC23" s="183"/>
      <c r="CD23" s="183"/>
      <c r="CE23" s="183"/>
      <c r="CF23" s="183"/>
      <c r="CG23" s="85"/>
      <c r="CH23" s="85"/>
      <c r="CI23" s="85"/>
      <c r="CJ23" s="85"/>
      <c r="CK23" s="85"/>
      <c r="CL23" s="85"/>
      <c r="CM23" s="85"/>
      <c r="CN23" s="85"/>
      <c r="CO23" s="85"/>
      <c r="CP23" s="85"/>
      <c r="CQ23" s="85"/>
      <c r="CR23" s="183" t="s">
        <v>4714</v>
      </c>
      <c r="CS23" s="183" t="s">
        <v>4715</v>
      </c>
      <c r="CT23" s="183" t="s">
        <v>3869</v>
      </c>
      <c r="CU23" s="183" t="s">
        <v>4716</v>
      </c>
      <c r="CV23" s="183" t="s">
        <v>4705</v>
      </c>
      <c r="CW23" s="183" t="s">
        <v>4717</v>
      </c>
      <c r="CX23" s="183" t="s">
        <v>4718</v>
      </c>
      <c r="CY23" s="183" t="s">
        <v>4719</v>
      </c>
      <c r="CZ23" s="183" t="s">
        <v>3848</v>
      </c>
      <c r="DA23" s="183" t="s">
        <v>4720</v>
      </c>
      <c r="DB23" s="183" t="s">
        <v>3840</v>
      </c>
      <c r="DC23" s="183" t="s">
        <v>3841</v>
      </c>
      <c r="DD23" s="183" t="s">
        <v>3842</v>
      </c>
      <c r="DE23" s="183" t="s">
        <v>3848</v>
      </c>
      <c r="DF23" s="183" t="s">
        <v>4721</v>
      </c>
      <c r="DG23" s="183" t="s">
        <v>3840</v>
      </c>
      <c r="DH23" s="183" t="s">
        <v>3841</v>
      </c>
      <c r="DI23" s="183" t="s">
        <v>3842</v>
      </c>
      <c r="DJ23" s="183" t="s">
        <v>3848</v>
      </c>
      <c r="DK23" s="183" t="s">
        <v>3849</v>
      </c>
      <c r="DL23" s="183" t="s">
        <v>4722</v>
      </c>
      <c r="DM23" s="183" t="s">
        <v>3914</v>
      </c>
      <c r="DN23" s="183" t="s">
        <v>3852</v>
      </c>
      <c r="DO23" s="183" t="s">
        <v>3853</v>
      </c>
      <c r="DP23" s="183" t="s">
        <v>4299</v>
      </c>
      <c r="DQ23" s="183" t="s">
        <v>4723</v>
      </c>
      <c r="DR23" s="183" t="s">
        <v>4724</v>
      </c>
      <c r="DS23" s="183" t="s">
        <v>4709</v>
      </c>
      <c r="DT23" s="183" t="s">
        <v>3848</v>
      </c>
      <c r="DU23" s="183" t="s">
        <v>3848</v>
      </c>
      <c r="DV23" s="183" t="s">
        <v>3848</v>
      </c>
      <c r="DW23" s="183" t="s">
        <v>3848</v>
      </c>
      <c r="DX23" s="183" t="s">
        <v>4709</v>
      </c>
      <c r="DY23" s="183" t="s">
        <v>4709</v>
      </c>
      <c r="DZ23" s="183" t="s">
        <v>4709</v>
      </c>
      <c r="EA23" s="183" t="s">
        <v>3848</v>
      </c>
      <c r="EB23" s="183" t="s">
        <v>3861</v>
      </c>
      <c r="EC23" s="183" t="s">
        <v>3862</v>
      </c>
      <c r="ED23" s="183" t="s">
        <v>3848</v>
      </c>
      <c r="EE23" s="183" t="s">
        <v>4212</v>
      </c>
      <c r="EF23" s="183" t="s">
        <v>432</v>
      </c>
      <c r="EG23" s="183" t="s">
        <v>3919</v>
      </c>
      <c r="EH23" s="183" t="s">
        <v>3920</v>
      </c>
      <c r="EI23" s="183" t="s">
        <v>4725</v>
      </c>
      <c r="EJ23" s="183" t="s">
        <v>3848</v>
      </c>
      <c r="EK23" s="183" t="s">
        <v>3848</v>
      </c>
      <c r="EL23" s="183" t="s">
        <v>3868</v>
      </c>
      <c r="EM23" s="183" t="s">
        <v>3869</v>
      </c>
      <c r="EN23" s="183" t="s">
        <v>3869</v>
      </c>
      <c r="EO23" s="183" t="s">
        <v>3870</v>
      </c>
      <c r="EP23" s="183" t="s">
        <v>4002</v>
      </c>
      <c r="EQ23" s="183" t="s">
        <v>4726</v>
      </c>
      <c r="ER23" s="183" t="s">
        <v>3872</v>
      </c>
      <c r="ES23" s="183" t="s">
        <v>4727</v>
      </c>
      <c r="ET23" s="183" t="s">
        <v>4728</v>
      </c>
      <c r="EU23" s="183" t="s">
        <v>4729</v>
      </c>
      <c r="EV23" s="183" t="s">
        <v>3876</v>
      </c>
      <c r="EW23" s="183" t="s">
        <v>3876</v>
      </c>
      <c r="EX23" s="183" t="s">
        <v>3848</v>
      </c>
      <c r="EY23" s="183" t="s">
        <v>3848</v>
      </c>
      <c r="EZ23" s="183" t="s">
        <v>3877</v>
      </c>
      <c r="FA23" s="183" t="s">
        <v>4008</v>
      </c>
      <c r="FB23" s="183" t="s">
        <v>4730</v>
      </c>
      <c r="FC23" s="183" t="s">
        <v>4731</v>
      </c>
      <c r="FD23" s="183" t="s">
        <v>3848</v>
      </c>
      <c r="FE23" s="183" t="s">
        <v>4011</v>
      </c>
      <c r="FF23" s="183" t="s">
        <v>4012</v>
      </c>
      <c r="FG23" s="183" t="s">
        <v>4732</v>
      </c>
      <c r="FH23" s="183" t="s">
        <v>4733</v>
      </c>
      <c r="FI23" s="183" t="s">
        <v>4734</v>
      </c>
      <c r="FJ23" s="183" t="s">
        <v>4271</v>
      </c>
      <c r="FK23" s="183" t="s">
        <v>4735</v>
      </c>
      <c r="FL23" s="183" t="s">
        <v>4736</v>
      </c>
      <c r="FM23" s="183" t="s">
        <v>4707</v>
      </c>
      <c r="FN23" s="183" t="s">
        <v>4737</v>
      </c>
      <c r="FO23" s="183" t="s">
        <v>762</v>
      </c>
      <c r="FP23" s="183" t="s">
        <v>3848</v>
      </c>
      <c r="FQ23" s="183" t="s">
        <v>4738</v>
      </c>
      <c r="FR23" s="183" t="s">
        <v>4739</v>
      </c>
      <c r="FS23" s="183" t="s">
        <v>4740</v>
      </c>
      <c r="FT23" s="183" t="s">
        <v>4741</v>
      </c>
      <c r="FU23" s="183" t="s">
        <v>4742</v>
      </c>
      <c r="FV23" s="183" t="s">
        <v>4743</v>
      </c>
      <c r="FW23" s="183" t="s">
        <v>4744</v>
      </c>
      <c r="FX23" s="183" t="s">
        <v>3894</v>
      </c>
      <c r="FY23" s="183" t="s">
        <v>3848</v>
      </c>
      <c r="FZ23" s="183" t="s">
        <v>3848</v>
      </c>
      <c r="GA23" s="183" t="s">
        <v>3945</v>
      </c>
      <c r="GB23" s="183" t="s">
        <v>3945</v>
      </c>
      <c r="GC23" s="183" t="s">
        <v>3945</v>
      </c>
      <c r="GD23" s="183"/>
      <c r="GE23" s="183"/>
      <c r="GF23" s="183"/>
      <c r="GG23" s="183"/>
      <c r="GH23" s="183"/>
      <c r="GI23" s="183"/>
      <c r="GJ23" s="183"/>
      <c r="GK23" s="183"/>
      <c r="GL23" s="183"/>
      <c r="GM23" s="183"/>
      <c r="GN23" s="183"/>
      <c r="GO23" s="183"/>
      <c r="GP23" s="183"/>
      <c r="GQ23" s="183"/>
      <c r="GR23" s="183"/>
      <c r="GS23" s="183"/>
      <c r="GT23" s="183"/>
      <c r="GU23" s="183"/>
      <c r="GV23" s="183"/>
      <c r="GW23" s="183"/>
      <c r="GX23" s="183"/>
      <c r="GY23" s="183"/>
      <c r="GZ23" s="183"/>
      <c r="HA23" s="183"/>
      <c r="HB23" s="183"/>
      <c r="HC23" s="183"/>
      <c r="HD23" s="183"/>
      <c r="HE23" s="183"/>
      <c r="HF23" s="183"/>
      <c r="HG23" s="183"/>
      <c r="HH23" s="183"/>
      <c r="HI23" s="183"/>
      <c r="HJ23" s="183"/>
      <c r="HK23" s="183"/>
      <c r="HL23" s="183"/>
      <c r="HM23" s="183"/>
    </row>
    <row r="24" spans="1:221" x14ac:dyDescent="0.25">
      <c r="A24" s="183">
        <v>1</v>
      </c>
      <c r="B24" s="249">
        <v>0.90277777777777779</v>
      </c>
      <c r="C24" s="183"/>
      <c r="D24" s="183" t="s">
        <v>211</v>
      </c>
      <c r="E24" s="183" t="s">
        <v>3817</v>
      </c>
      <c r="F24" s="184">
        <v>43284</v>
      </c>
      <c r="G24" s="183" t="s">
        <v>1202</v>
      </c>
      <c r="H24" s="183" t="s">
        <v>214</v>
      </c>
      <c r="I24" s="64" t="s">
        <v>1222</v>
      </c>
      <c r="J24" s="64"/>
      <c r="K24" s="183"/>
      <c r="L24" s="183"/>
      <c r="M24" s="184"/>
      <c r="N24" s="184"/>
      <c r="O24" s="183"/>
      <c r="P24" s="277" t="s">
        <v>4745</v>
      </c>
      <c r="Q24" s="183" t="s">
        <v>4746</v>
      </c>
      <c r="R24" s="183" t="s">
        <v>4747</v>
      </c>
      <c r="S24" s="183" t="s">
        <v>4748</v>
      </c>
      <c r="T24" s="252">
        <v>9455434140</v>
      </c>
      <c r="U24" s="183" t="s">
        <v>4749</v>
      </c>
      <c r="V24" s="183" t="s">
        <v>4750</v>
      </c>
      <c r="W24" s="183" t="s">
        <v>221</v>
      </c>
      <c r="X24" s="183" t="s">
        <v>221</v>
      </c>
      <c r="Y24" s="183" t="s">
        <v>221</v>
      </c>
      <c r="Z24" s="183" t="s">
        <v>221</v>
      </c>
      <c r="AA24" s="183" t="s">
        <v>4751</v>
      </c>
      <c r="AB24" s="183">
        <v>9504315836</v>
      </c>
      <c r="AC24" s="183" t="s">
        <v>314</v>
      </c>
      <c r="AD24" s="64" t="s">
        <v>366</v>
      </c>
      <c r="AE24" s="183" t="s">
        <v>650</v>
      </c>
      <c r="AF24" s="183" t="s">
        <v>259</v>
      </c>
      <c r="AG24" s="183" t="s">
        <v>259</v>
      </c>
      <c r="AH24" s="183" t="s">
        <v>221</v>
      </c>
      <c r="AI24" s="183">
        <v>11</v>
      </c>
      <c r="AJ24" s="183" t="s">
        <v>227</v>
      </c>
      <c r="AK24" s="183">
        <v>1</v>
      </c>
      <c r="AL24" s="183">
        <v>11</v>
      </c>
      <c r="AM24" s="183">
        <v>0</v>
      </c>
      <c r="AN24" s="183" t="s">
        <v>228</v>
      </c>
      <c r="AO24" s="183" t="s">
        <v>228</v>
      </c>
      <c r="AP24" s="183" t="s">
        <v>229</v>
      </c>
      <c r="AQ24" s="64" t="s">
        <v>229</v>
      </c>
      <c r="AR24" s="183"/>
      <c r="AS24" s="183" t="s">
        <v>4752</v>
      </c>
      <c r="AT24" s="183">
        <v>252624</v>
      </c>
      <c r="AU24" s="183" t="s">
        <v>4053</v>
      </c>
      <c r="AV24" s="183"/>
      <c r="AW24" s="183"/>
      <c r="AX24" s="183"/>
      <c r="AY24" s="183" t="s">
        <v>227</v>
      </c>
      <c r="AZ24" s="249" t="s">
        <v>227</v>
      </c>
      <c r="BA24" s="249"/>
      <c r="BB24" s="256" t="s">
        <v>3829</v>
      </c>
      <c r="BC24" s="249">
        <v>0.53472222222222221</v>
      </c>
      <c r="BD24" s="249">
        <v>0.55138888888888882</v>
      </c>
      <c r="BE24" s="183"/>
      <c r="BF24" s="252">
        <v>2</v>
      </c>
      <c r="BG24" s="183">
        <v>2</v>
      </c>
      <c r="BH24" s="183">
        <v>2</v>
      </c>
      <c r="BI24" s="183">
        <v>2</v>
      </c>
      <c r="BJ24" s="183">
        <v>2</v>
      </c>
      <c r="BK24" s="183">
        <v>2</v>
      </c>
      <c r="BL24" s="183">
        <v>2</v>
      </c>
      <c r="BM24" s="183">
        <v>2</v>
      </c>
      <c r="BN24" s="183">
        <v>2</v>
      </c>
      <c r="BO24" s="183">
        <v>2</v>
      </c>
      <c r="BP24" s="183">
        <v>2</v>
      </c>
      <c r="BQ24" s="183">
        <v>2</v>
      </c>
      <c r="BR24" s="183">
        <v>2</v>
      </c>
      <c r="BS24" s="183">
        <v>2</v>
      </c>
      <c r="BT24" s="183">
        <v>2</v>
      </c>
      <c r="BU24" s="183"/>
      <c r="BV24" s="183"/>
      <c r="BW24" s="249"/>
      <c r="BX24" s="249"/>
      <c r="BY24" s="183"/>
      <c r="BZ24" s="183"/>
      <c r="CA24" s="183"/>
      <c r="CB24" s="183"/>
      <c r="CC24" s="183"/>
      <c r="CD24" s="183"/>
      <c r="CE24" s="183"/>
      <c r="CF24" s="183"/>
      <c r="CG24" s="183"/>
      <c r="CH24" s="183"/>
      <c r="CI24" s="183"/>
      <c r="CJ24" s="183"/>
      <c r="CK24" s="183"/>
      <c r="CL24" s="183"/>
      <c r="CM24" s="183"/>
      <c r="CN24" s="183"/>
      <c r="CO24" s="183"/>
      <c r="CP24" s="183"/>
      <c r="CQ24" s="183"/>
      <c r="CR24" s="183" t="s">
        <v>3830</v>
      </c>
      <c r="CS24" s="183" t="s">
        <v>3831</v>
      </c>
      <c r="CT24" s="183" t="s">
        <v>3832</v>
      </c>
      <c r="CU24" s="183" t="s">
        <v>4753</v>
      </c>
      <c r="CV24" s="183" t="s">
        <v>4754</v>
      </c>
      <c r="CW24" s="183" t="s">
        <v>4755</v>
      </c>
      <c r="CX24" s="183" t="s">
        <v>4756</v>
      </c>
      <c r="CY24" s="183" t="s">
        <v>4757</v>
      </c>
      <c r="CZ24" s="183" t="s">
        <v>4758</v>
      </c>
      <c r="DA24" s="183" t="s">
        <v>4759</v>
      </c>
      <c r="DB24" s="183" t="s">
        <v>4760</v>
      </c>
      <c r="DC24" s="183" t="s">
        <v>4393</v>
      </c>
      <c r="DD24" s="183" t="s">
        <v>4761</v>
      </c>
      <c r="DE24" s="183" t="s">
        <v>4762</v>
      </c>
      <c r="DF24" s="183" t="s">
        <v>4763</v>
      </c>
      <c r="DG24" s="183" t="s">
        <v>4760</v>
      </c>
      <c r="DH24" s="183" t="s">
        <v>4393</v>
      </c>
      <c r="DI24" s="183" t="s">
        <v>4764</v>
      </c>
      <c r="DJ24" s="183" t="s">
        <v>4765</v>
      </c>
      <c r="DK24" s="183" t="s">
        <v>3957</v>
      </c>
      <c r="DL24" s="183" t="s">
        <v>3848</v>
      </c>
      <c r="DM24" s="183" t="s">
        <v>3851</v>
      </c>
      <c r="DN24" s="183" t="s">
        <v>3852</v>
      </c>
      <c r="DO24" s="183" t="s">
        <v>3853</v>
      </c>
      <c r="DP24" s="183" t="s">
        <v>3854</v>
      </c>
      <c r="DQ24" s="183" t="s">
        <v>4766</v>
      </c>
      <c r="DR24" s="183" t="s">
        <v>4766</v>
      </c>
      <c r="DS24" s="183" t="s">
        <v>4767</v>
      </c>
      <c r="DT24" s="183" t="s">
        <v>3848</v>
      </c>
      <c r="DU24" s="183" t="s">
        <v>3848</v>
      </c>
      <c r="DV24" s="183" t="s">
        <v>3848</v>
      </c>
      <c r="DW24" s="183" t="s">
        <v>3848</v>
      </c>
      <c r="DX24" s="183" t="s">
        <v>4768</v>
      </c>
      <c r="DY24" s="183" t="s">
        <v>3848</v>
      </c>
      <c r="DZ24" s="183" t="s">
        <v>3848</v>
      </c>
      <c r="EA24" s="183" t="s">
        <v>3848</v>
      </c>
      <c r="EB24" s="183" t="s">
        <v>3861</v>
      </c>
      <c r="EC24" s="183" t="s">
        <v>4066</v>
      </c>
      <c r="ED24" s="183" t="s">
        <v>3848</v>
      </c>
      <c r="EE24" s="183" t="s">
        <v>4611</v>
      </c>
      <c r="EF24" s="183" t="s">
        <v>3864</v>
      </c>
      <c r="EG24" s="183" t="s">
        <v>4068</v>
      </c>
      <c r="EH24" s="183" t="s">
        <v>4069</v>
      </c>
      <c r="EI24" s="183" t="s">
        <v>4769</v>
      </c>
      <c r="EJ24" s="183" t="s">
        <v>4770</v>
      </c>
      <c r="EK24" s="183" t="s">
        <v>3848</v>
      </c>
      <c r="EL24" s="183" t="s">
        <v>3868</v>
      </c>
      <c r="EM24" s="183" t="s">
        <v>3870</v>
      </c>
      <c r="EN24" s="183" t="s">
        <v>3870</v>
      </c>
      <c r="EO24" s="183" t="s">
        <v>3869</v>
      </c>
      <c r="EP24" s="183" t="s">
        <v>4002</v>
      </c>
      <c r="EQ24" s="183" t="s">
        <v>4771</v>
      </c>
      <c r="ER24" s="183" t="s">
        <v>3872</v>
      </c>
      <c r="ES24" s="183" t="s">
        <v>4772</v>
      </c>
      <c r="ET24" s="183" t="s">
        <v>4773</v>
      </c>
      <c r="EU24" s="183" t="s">
        <v>4774</v>
      </c>
      <c r="EV24" s="183" t="s">
        <v>3876</v>
      </c>
      <c r="EW24" s="183" t="s">
        <v>3876</v>
      </c>
      <c r="EX24" s="183" t="s">
        <v>3848</v>
      </c>
      <c r="EY24" s="183" t="s">
        <v>3848</v>
      </c>
      <c r="EZ24" s="183" t="s">
        <v>3877</v>
      </c>
      <c r="FA24" s="183" t="s">
        <v>4008</v>
      </c>
      <c r="FB24" s="183" t="s">
        <v>4775</v>
      </c>
      <c r="FC24" s="183" t="s">
        <v>4776</v>
      </c>
      <c r="FD24" s="183" t="s">
        <v>3848</v>
      </c>
      <c r="FE24" s="183" t="s">
        <v>4011</v>
      </c>
      <c r="FF24" s="183" t="s">
        <v>4130</v>
      </c>
      <c r="FG24" s="183" t="s">
        <v>4777</v>
      </c>
      <c r="FH24" s="183" t="s">
        <v>4778</v>
      </c>
      <c r="FI24" s="183" t="s">
        <v>4656</v>
      </c>
      <c r="FJ24" s="183" t="s">
        <v>4446</v>
      </c>
      <c r="FK24" s="183" t="s">
        <v>4779</v>
      </c>
      <c r="FL24" s="183" t="s">
        <v>4017</v>
      </c>
      <c r="FM24" s="183" t="s">
        <v>4755</v>
      </c>
      <c r="FN24" s="183" t="s">
        <v>4780</v>
      </c>
      <c r="FO24" s="183" t="s">
        <v>4756</v>
      </c>
      <c r="FP24" s="183" t="s">
        <v>3848</v>
      </c>
      <c r="FQ24" s="183" t="s">
        <v>4781</v>
      </c>
      <c r="FR24" s="183" t="s">
        <v>4782</v>
      </c>
      <c r="FS24" s="183" t="s">
        <v>4783</v>
      </c>
      <c r="FT24" s="183" t="s">
        <v>4784</v>
      </c>
      <c r="FU24" s="183" t="s">
        <v>4785</v>
      </c>
      <c r="FV24" s="183" t="s">
        <v>4786</v>
      </c>
      <c r="FW24" s="183" t="s">
        <v>4787</v>
      </c>
      <c r="FX24" s="183" t="s">
        <v>3894</v>
      </c>
      <c r="FY24" s="183" t="s">
        <v>3848</v>
      </c>
      <c r="FZ24" s="183" t="s">
        <v>3848</v>
      </c>
      <c r="GA24" s="183" t="s">
        <v>3945</v>
      </c>
      <c r="GB24" s="183" t="s">
        <v>3945</v>
      </c>
      <c r="GC24" s="183" t="s">
        <v>3946</v>
      </c>
      <c r="GD24" s="183"/>
      <c r="GE24" s="183"/>
      <c r="GF24" s="183"/>
      <c r="GG24" s="183"/>
      <c r="GH24" s="183"/>
      <c r="GI24" s="183"/>
      <c r="GJ24" s="183"/>
      <c r="GK24" s="183"/>
      <c r="GL24" s="183"/>
      <c r="GM24" s="183"/>
      <c r="GN24" s="183"/>
      <c r="GO24" s="183"/>
      <c r="GP24" s="183"/>
      <c r="GQ24" s="183"/>
      <c r="GR24" s="183"/>
      <c r="GS24" s="183"/>
      <c r="GT24" s="183"/>
      <c r="GU24" s="183"/>
      <c r="GV24" s="183"/>
      <c r="GW24" s="183"/>
      <c r="GX24" s="183"/>
      <c r="GY24" s="183"/>
      <c r="GZ24" s="183"/>
      <c r="HA24" s="183"/>
      <c r="HB24" s="183"/>
      <c r="HC24" s="183"/>
      <c r="HD24" s="183"/>
      <c r="HE24" s="183"/>
      <c r="HF24" s="183"/>
      <c r="HG24" s="183"/>
      <c r="HH24" s="183"/>
      <c r="HI24" s="183"/>
      <c r="HJ24" s="183"/>
      <c r="HK24" s="183"/>
      <c r="HL24" s="183"/>
      <c r="HM24" s="183"/>
    </row>
    <row r="25" spans="1:221" x14ac:dyDescent="0.25">
      <c r="A25" s="183">
        <v>5</v>
      </c>
      <c r="B25" s="249">
        <v>0.4604166666666667</v>
      </c>
      <c r="C25" s="183"/>
      <c r="D25" s="183" t="s">
        <v>211</v>
      </c>
      <c r="E25" s="183" t="s">
        <v>3817</v>
      </c>
      <c r="F25" s="184">
        <v>43284</v>
      </c>
      <c r="G25" s="183" t="s">
        <v>1202</v>
      </c>
      <c r="H25" s="183" t="s">
        <v>233</v>
      </c>
      <c r="I25" s="183" t="s">
        <v>4282</v>
      </c>
      <c r="J25" s="183"/>
      <c r="K25" s="183"/>
      <c r="L25" s="183"/>
      <c r="M25" s="184"/>
      <c r="N25" s="184"/>
      <c r="O25" s="183"/>
      <c r="P25" s="253" t="s">
        <v>4788</v>
      </c>
      <c r="Q25" s="183" t="s">
        <v>4789</v>
      </c>
      <c r="R25" s="183" t="s">
        <v>4790</v>
      </c>
      <c r="S25" s="183" t="s">
        <v>4791</v>
      </c>
      <c r="T25" s="252">
        <v>9976038324</v>
      </c>
      <c r="U25" s="183" t="s">
        <v>4792</v>
      </c>
      <c r="V25" s="183" t="s">
        <v>4793</v>
      </c>
      <c r="W25" s="183" t="s">
        <v>221</v>
      </c>
      <c r="X25" s="183" t="s">
        <v>221</v>
      </c>
      <c r="Y25" s="183" t="s">
        <v>221</v>
      </c>
      <c r="Z25" s="183" t="s">
        <v>221</v>
      </c>
      <c r="AA25" s="183" t="s">
        <v>4794</v>
      </c>
      <c r="AB25" s="183">
        <v>9424609292</v>
      </c>
      <c r="AC25" s="183" t="s">
        <v>402</v>
      </c>
      <c r="AD25" s="64" t="s">
        <v>333</v>
      </c>
      <c r="AE25" s="183" t="s">
        <v>4795</v>
      </c>
      <c r="AF25" s="183" t="s">
        <v>221</v>
      </c>
      <c r="AG25" s="183" t="s">
        <v>221</v>
      </c>
      <c r="AH25" s="183" t="s">
        <v>221</v>
      </c>
      <c r="AI25" s="183">
        <f>6+9</f>
        <v>15</v>
      </c>
      <c r="AJ25" s="183" t="s">
        <v>227</v>
      </c>
      <c r="AK25" s="183">
        <v>1</v>
      </c>
      <c r="AL25" s="183">
        <v>6</v>
      </c>
      <c r="AM25" s="183">
        <v>9</v>
      </c>
      <c r="AN25" s="183" t="s">
        <v>228</v>
      </c>
      <c r="AO25" s="183" t="s">
        <v>228</v>
      </c>
      <c r="AP25" s="183" t="s">
        <v>229</v>
      </c>
      <c r="AQ25" s="183" t="s">
        <v>229</v>
      </c>
      <c r="AR25" s="183"/>
      <c r="AS25" s="183" t="s">
        <v>4796</v>
      </c>
      <c r="AT25" s="183">
        <v>150936</v>
      </c>
      <c r="AU25" s="183" t="s">
        <v>4243</v>
      </c>
      <c r="AV25" s="183"/>
      <c r="AW25" s="183"/>
      <c r="AX25" s="183"/>
      <c r="AY25" s="183" t="s">
        <v>227</v>
      </c>
      <c r="AZ25" s="249" t="s">
        <v>446</v>
      </c>
      <c r="BA25" s="249"/>
      <c r="BB25" s="183" t="s">
        <v>3829</v>
      </c>
      <c r="BC25" s="249">
        <v>0.59027777777777779</v>
      </c>
      <c r="BD25" s="249">
        <v>0.59513888888888888</v>
      </c>
      <c r="BE25" s="183"/>
      <c r="BF25" s="252">
        <v>1</v>
      </c>
      <c r="BG25" s="183">
        <v>1</v>
      </c>
      <c r="BH25" s="183">
        <v>1</v>
      </c>
      <c r="BI25" s="183">
        <v>1</v>
      </c>
      <c r="BJ25" s="183">
        <v>1</v>
      </c>
      <c r="BK25" s="183">
        <v>1</v>
      </c>
      <c r="BL25" s="183">
        <v>1</v>
      </c>
      <c r="BM25" s="183">
        <v>1</v>
      </c>
      <c r="BN25" s="183">
        <v>1</v>
      </c>
      <c r="BO25" s="183">
        <v>1</v>
      </c>
      <c r="BP25" s="183">
        <v>1</v>
      </c>
      <c r="BQ25" s="183">
        <v>1</v>
      </c>
      <c r="BR25" s="183">
        <v>1</v>
      </c>
      <c r="BS25" s="183">
        <v>1</v>
      </c>
      <c r="BT25" s="183">
        <v>1</v>
      </c>
      <c r="BU25" s="183"/>
      <c r="BV25" s="183"/>
      <c r="BW25" s="249"/>
      <c r="BX25" s="249"/>
      <c r="BY25" s="183"/>
      <c r="BZ25" s="183"/>
      <c r="CA25" s="183"/>
      <c r="CB25" s="183"/>
      <c r="CC25" s="183"/>
      <c r="CD25" s="183"/>
      <c r="CE25" s="183"/>
      <c r="CF25" s="183"/>
      <c r="CG25" s="183"/>
      <c r="CH25" s="183"/>
      <c r="CI25" s="183"/>
      <c r="CJ25" s="183"/>
      <c r="CK25" s="183"/>
      <c r="CL25" s="183"/>
      <c r="CM25" s="183"/>
      <c r="CN25" s="183"/>
      <c r="CO25" s="183"/>
      <c r="CP25" s="183"/>
      <c r="CQ25" s="183"/>
      <c r="CR25" s="183" t="s">
        <v>3830</v>
      </c>
      <c r="CS25" s="183" t="s">
        <v>3831</v>
      </c>
      <c r="CT25" s="183" t="s">
        <v>3832</v>
      </c>
      <c r="CU25" s="183" t="s">
        <v>4797</v>
      </c>
      <c r="CV25" s="183" t="s">
        <v>4789</v>
      </c>
      <c r="CW25" s="183" t="s">
        <v>4790</v>
      </c>
      <c r="CX25" s="183" t="s">
        <v>4791</v>
      </c>
      <c r="CY25" s="183" t="s">
        <v>4798</v>
      </c>
      <c r="CZ25" s="183" t="s">
        <v>4799</v>
      </c>
      <c r="DA25" s="183" t="s">
        <v>4800</v>
      </c>
      <c r="DB25" s="183" t="s">
        <v>4158</v>
      </c>
      <c r="DC25" s="183" t="s">
        <v>4159</v>
      </c>
      <c r="DD25" s="183" t="s">
        <v>4801</v>
      </c>
      <c r="DE25" s="183" t="s">
        <v>4799</v>
      </c>
      <c r="DF25" s="183" t="s">
        <v>4800</v>
      </c>
      <c r="DG25" s="183" t="s">
        <v>4158</v>
      </c>
      <c r="DH25" s="183" t="s">
        <v>4159</v>
      </c>
      <c r="DI25" s="183" t="s">
        <v>4801</v>
      </c>
      <c r="DJ25" s="183" t="s">
        <v>4802</v>
      </c>
      <c r="DK25" s="183" t="s">
        <v>3849</v>
      </c>
      <c r="DL25" s="183" t="s">
        <v>4803</v>
      </c>
      <c r="DM25" s="183" t="s">
        <v>4609</v>
      </c>
      <c r="DN25" s="183" t="s">
        <v>3852</v>
      </c>
      <c r="DO25" s="183" t="s">
        <v>3853</v>
      </c>
      <c r="DP25" s="183" t="s">
        <v>3854</v>
      </c>
      <c r="DQ25" s="183" t="s">
        <v>4804</v>
      </c>
      <c r="DR25" s="183" t="s">
        <v>4804</v>
      </c>
      <c r="DS25" s="183" t="s">
        <v>4805</v>
      </c>
      <c r="DT25" s="183" t="s">
        <v>3848</v>
      </c>
      <c r="DU25" s="183" t="s">
        <v>3848</v>
      </c>
      <c r="DV25" s="183" t="s">
        <v>3848</v>
      </c>
      <c r="DW25" s="183" t="s">
        <v>3848</v>
      </c>
      <c r="DX25" s="183" t="s">
        <v>4806</v>
      </c>
      <c r="DY25" s="183" t="s">
        <v>4807</v>
      </c>
      <c r="DZ25" s="183" t="s">
        <v>4808</v>
      </c>
      <c r="EA25" s="183" t="s">
        <v>3848</v>
      </c>
      <c r="EB25" s="183" t="s">
        <v>3861</v>
      </c>
      <c r="EC25" s="183" t="s">
        <v>3862</v>
      </c>
      <c r="ED25" s="183" t="s">
        <v>3848</v>
      </c>
      <c r="EE25" s="183" t="s">
        <v>4809</v>
      </c>
      <c r="EF25" s="183" t="s">
        <v>3864</v>
      </c>
      <c r="EG25" s="183" t="s">
        <v>4068</v>
      </c>
      <c r="EH25" s="183" t="s">
        <v>4069</v>
      </c>
      <c r="EI25" s="183" t="s">
        <v>4810</v>
      </c>
      <c r="EJ25" s="183" t="s">
        <v>4811</v>
      </c>
      <c r="EK25" s="183" t="s">
        <v>3848</v>
      </c>
      <c r="EL25" s="183" t="s">
        <v>3868</v>
      </c>
      <c r="EM25" s="183" t="s">
        <v>3870</v>
      </c>
      <c r="EN25" s="183" t="s">
        <v>3870</v>
      </c>
      <c r="EO25" s="183" t="s">
        <v>4002</v>
      </c>
      <c r="EP25" s="183" t="s">
        <v>3870</v>
      </c>
      <c r="EQ25" s="183" t="s">
        <v>4812</v>
      </c>
      <c r="ER25" s="183" t="s">
        <v>4004</v>
      </c>
      <c r="ES25" s="183" t="s">
        <v>4813</v>
      </c>
      <c r="ET25" s="183" t="s">
        <v>4814</v>
      </c>
      <c r="EU25" s="183" t="s">
        <v>4815</v>
      </c>
      <c r="EV25" s="183" t="s">
        <v>3876</v>
      </c>
      <c r="EW25" s="183" t="s">
        <v>3876</v>
      </c>
      <c r="EX25" s="183" t="s">
        <v>3848</v>
      </c>
      <c r="EY25" s="183" t="s">
        <v>3848</v>
      </c>
      <c r="EZ25" s="183" t="s">
        <v>3876</v>
      </c>
      <c r="FA25" s="183" t="s">
        <v>3848</v>
      </c>
      <c r="FB25" s="183" t="s">
        <v>3848</v>
      </c>
      <c r="FC25" s="183" t="s">
        <v>3848</v>
      </c>
      <c r="FD25" s="183" t="s">
        <v>3848</v>
      </c>
      <c r="FE25" s="183" t="s">
        <v>4017</v>
      </c>
      <c r="FF25" s="183" t="s">
        <v>4017</v>
      </c>
      <c r="FG25" s="183" t="s">
        <v>3848</v>
      </c>
      <c r="FH25" s="183" t="s">
        <v>3848</v>
      </c>
      <c r="FI25" s="183" t="s">
        <v>3848</v>
      </c>
      <c r="FJ25" s="183" t="s">
        <v>4017</v>
      </c>
      <c r="FK25" s="183" t="s">
        <v>4017</v>
      </c>
      <c r="FL25" s="183" t="s">
        <v>4017</v>
      </c>
      <c r="FM25" s="183" t="s">
        <v>4789</v>
      </c>
      <c r="FN25" s="183" t="s">
        <v>4816</v>
      </c>
      <c r="FO25" s="183" t="s">
        <v>4563</v>
      </c>
      <c r="FP25" s="183" t="s">
        <v>3848</v>
      </c>
      <c r="FQ25" s="183" t="s">
        <v>4817</v>
      </c>
      <c r="FR25" s="183" t="s">
        <v>4367</v>
      </c>
      <c r="FS25" s="183" t="s">
        <v>4818</v>
      </c>
      <c r="FT25" s="183" t="s">
        <v>4819</v>
      </c>
      <c r="FU25" s="183" t="s">
        <v>4820</v>
      </c>
      <c r="FV25" s="183" t="s">
        <v>4821</v>
      </c>
      <c r="FW25" s="183" t="s">
        <v>4822</v>
      </c>
      <c r="FX25" s="183" t="s">
        <v>3944</v>
      </c>
      <c r="FY25" s="183" t="s">
        <v>3848</v>
      </c>
      <c r="FZ25" s="183" t="s">
        <v>3848</v>
      </c>
      <c r="GA25" s="183" t="s">
        <v>3946</v>
      </c>
      <c r="GB25" s="183" t="s">
        <v>3945</v>
      </c>
      <c r="GC25" s="183" t="s">
        <v>3946</v>
      </c>
      <c r="GD25" s="183"/>
      <c r="GE25" s="183"/>
      <c r="GF25" s="183"/>
      <c r="GG25" s="183"/>
      <c r="GH25" s="183"/>
      <c r="GI25" s="183"/>
      <c r="GJ25" s="183"/>
      <c r="GK25" s="183"/>
      <c r="GL25" s="183"/>
      <c r="GM25" s="183"/>
      <c r="GN25" s="183"/>
      <c r="GO25" s="183"/>
      <c r="GP25" s="183"/>
      <c r="GQ25" s="183"/>
      <c r="GR25" s="183"/>
      <c r="GS25" s="183"/>
      <c r="GT25" s="183"/>
      <c r="GU25" s="183"/>
      <c r="GV25" s="183"/>
      <c r="GW25" s="183"/>
      <c r="GX25" s="183"/>
      <c r="GY25" s="183"/>
      <c r="GZ25" s="183"/>
      <c r="HA25" s="183"/>
      <c r="HB25" s="183"/>
      <c r="HC25" s="183"/>
      <c r="HD25" s="183"/>
      <c r="HE25" s="183"/>
      <c r="HF25" s="183"/>
      <c r="HG25" s="183"/>
      <c r="HH25" s="183"/>
      <c r="HI25" s="183"/>
      <c r="HJ25" s="183"/>
      <c r="HK25" s="183"/>
      <c r="HL25" s="183"/>
      <c r="HM25" s="183"/>
    </row>
    <row r="26" spans="1:221" x14ac:dyDescent="0.25">
      <c r="A26" s="183">
        <v>9</v>
      </c>
      <c r="B26" s="249">
        <v>0.60972222222222217</v>
      </c>
      <c r="C26" s="85"/>
      <c r="D26" s="183" t="s">
        <v>211</v>
      </c>
      <c r="E26" s="183" t="s">
        <v>3817</v>
      </c>
      <c r="F26" s="184">
        <v>43284</v>
      </c>
      <c r="G26" s="183" t="s">
        <v>357</v>
      </c>
      <c r="H26" s="183" t="s">
        <v>337</v>
      </c>
      <c r="I26" s="183" t="s">
        <v>437</v>
      </c>
      <c r="J26" s="64" t="s">
        <v>3818</v>
      </c>
      <c r="K26" s="183" t="s">
        <v>3819</v>
      </c>
      <c r="L26" s="183"/>
      <c r="M26" s="184"/>
      <c r="N26" s="184"/>
      <c r="O26" s="183"/>
      <c r="P26" s="253" t="s">
        <v>4823</v>
      </c>
      <c r="Q26" s="183" t="s">
        <v>4824</v>
      </c>
      <c r="R26" s="183" t="s">
        <v>4825</v>
      </c>
      <c r="S26" s="183" t="s">
        <v>4826</v>
      </c>
      <c r="T26" s="252">
        <v>9499665965</v>
      </c>
      <c r="U26" s="183" t="s">
        <v>4827</v>
      </c>
      <c r="V26" s="183" t="s">
        <v>221</v>
      </c>
      <c r="W26" s="183" t="s">
        <v>221</v>
      </c>
      <c r="X26" s="183" t="s">
        <v>221</v>
      </c>
      <c r="Y26" s="183" t="s">
        <v>221</v>
      </c>
      <c r="Z26" s="183" t="s">
        <v>221</v>
      </c>
      <c r="AA26" s="183" t="s">
        <v>4828</v>
      </c>
      <c r="AB26" s="183">
        <v>9214101218</v>
      </c>
      <c r="AC26" s="183" t="s">
        <v>223</v>
      </c>
      <c r="AD26" s="64" t="s">
        <v>802</v>
      </c>
      <c r="AE26" s="183" t="s">
        <v>4829</v>
      </c>
      <c r="AF26" s="183" t="s">
        <v>226</v>
      </c>
      <c r="AG26" s="183" t="s">
        <v>226</v>
      </c>
      <c r="AH26" s="183" t="s">
        <v>221</v>
      </c>
      <c r="AI26" s="183">
        <f>6+12+5+3+12+6</f>
        <v>44</v>
      </c>
      <c r="AJ26" s="183" t="s">
        <v>227</v>
      </c>
      <c r="AK26" s="183">
        <v>1</v>
      </c>
      <c r="AL26" s="183">
        <f>12+6</f>
        <v>18</v>
      </c>
      <c r="AM26" s="183">
        <v>3</v>
      </c>
      <c r="AN26" s="183" t="s">
        <v>228</v>
      </c>
      <c r="AO26" s="183" t="s">
        <v>228</v>
      </c>
      <c r="AP26" s="64" t="s">
        <v>229</v>
      </c>
      <c r="AQ26" s="64" t="s">
        <v>229</v>
      </c>
      <c r="AR26" s="183"/>
      <c r="AS26" s="183" t="s">
        <v>4830</v>
      </c>
      <c r="AT26" s="183">
        <v>210312</v>
      </c>
      <c r="AU26" s="183" t="s">
        <v>625</v>
      </c>
      <c r="AV26" s="183"/>
      <c r="AW26" s="183"/>
      <c r="AX26" s="183"/>
      <c r="AY26" s="183" t="s">
        <v>227</v>
      </c>
      <c r="AZ26" s="249" t="s">
        <v>227</v>
      </c>
      <c r="BA26" s="249"/>
      <c r="BB26" s="256" t="s">
        <v>3829</v>
      </c>
      <c r="BC26" s="249">
        <v>0.7006944444444444</v>
      </c>
      <c r="BD26" s="249">
        <v>0.71180555555555547</v>
      </c>
      <c r="BE26" s="64"/>
      <c r="BF26" s="252">
        <v>2</v>
      </c>
      <c r="BG26" s="183">
        <v>2</v>
      </c>
      <c r="BH26" s="183">
        <v>2</v>
      </c>
      <c r="BI26" s="183">
        <v>2</v>
      </c>
      <c r="BJ26" s="183">
        <v>2</v>
      </c>
      <c r="BK26" s="183">
        <v>2</v>
      </c>
      <c r="BL26" s="183">
        <v>2</v>
      </c>
      <c r="BM26" s="183">
        <v>2</v>
      </c>
      <c r="BN26" s="183">
        <v>2</v>
      </c>
      <c r="BO26" s="183">
        <v>2</v>
      </c>
      <c r="BP26" s="183">
        <v>2</v>
      </c>
      <c r="BQ26" s="183">
        <v>2</v>
      </c>
      <c r="BR26" s="183">
        <v>2</v>
      </c>
      <c r="BS26" s="183">
        <v>2</v>
      </c>
      <c r="BT26" s="183">
        <v>2</v>
      </c>
      <c r="BU26" s="183"/>
      <c r="BV26" s="183" t="s">
        <v>3829</v>
      </c>
      <c r="BW26" s="249">
        <v>0.71180555555555547</v>
      </c>
      <c r="BX26" s="249">
        <v>0.71666666666666667</v>
      </c>
      <c r="BY26" s="183"/>
      <c r="BZ26" s="183">
        <v>3</v>
      </c>
      <c r="CA26" s="183">
        <v>3</v>
      </c>
      <c r="CB26" s="183">
        <v>3</v>
      </c>
      <c r="CC26" s="183">
        <v>3</v>
      </c>
      <c r="CD26" s="183" t="s">
        <v>260</v>
      </c>
      <c r="CE26" s="183" t="s">
        <v>3829</v>
      </c>
      <c r="CF26" s="183" t="s">
        <v>260</v>
      </c>
      <c r="CG26" s="85"/>
      <c r="CH26" s="85"/>
      <c r="CI26" s="85"/>
      <c r="CJ26" s="85"/>
      <c r="CK26" s="85"/>
      <c r="CL26" s="85"/>
      <c r="CM26" s="85"/>
      <c r="CN26" s="85"/>
      <c r="CO26" s="85"/>
      <c r="CP26" s="85"/>
      <c r="CQ26" s="85"/>
      <c r="CR26" s="183" t="s">
        <v>3830</v>
      </c>
      <c r="CS26" s="183" t="s">
        <v>3831</v>
      </c>
      <c r="CT26" s="183" t="s">
        <v>3832</v>
      </c>
      <c r="CU26" s="183" t="s">
        <v>4831</v>
      </c>
      <c r="CV26" s="183" t="s">
        <v>4832</v>
      </c>
      <c r="CW26" s="183" t="s">
        <v>4833</v>
      </c>
      <c r="CX26" s="183" t="s">
        <v>4834</v>
      </c>
      <c r="CY26" s="183" t="s">
        <v>4835</v>
      </c>
      <c r="CZ26" s="183" t="s">
        <v>4836</v>
      </c>
      <c r="DA26" s="183" t="s">
        <v>4837</v>
      </c>
      <c r="DB26" s="183" t="s">
        <v>4158</v>
      </c>
      <c r="DC26" s="183" t="s">
        <v>4159</v>
      </c>
      <c r="DD26" s="183" t="s">
        <v>4838</v>
      </c>
      <c r="DE26" s="183" t="s">
        <v>4836</v>
      </c>
      <c r="DF26" s="183" t="s">
        <v>4837</v>
      </c>
      <c r="DG26" s="183" t="s">
        <v>4158</v>
      </c>
      <c r="DH26" s="183" t="s">
        <v>4159</v>
      </c>
      <c r="DI26" s="183" t="s">
        <v>4838</v>
      </c>
      <c r="DJ26" s="183" t="s">
        <v>4839</v>
      </c>
      <c r="DK26" s="183" t="s">
        <v>3957</v>
      </c>
      <c r="DL26" s="183" t="s">
        <v>4840</v>
      </c>
      <c r="DM26" s="183" t="s">
        <v>3851</v>
      </c>
      <c r="DN26" s="183" t="s">
        <v>4062</v>
      </c>
      <c r="DO26" s="183" t="s">
        <v>3853</v>
      </c>
      <c r="DP26" s="183" t="s">
        <v>3854</v>
      </c>
      <c r="DQ26" s="183" t="s">
        <v>4841</v>
      </c>
      <c r="DR26" s="183" t="s">
        <v>4842</v>
      </c>
      <c r="DS26" s="183" t="s">
        <v>4827</v>
      </c>
      <c r="DT26" s="183" t="s">
        <v>3848</v>
      </c>
      <c r="DU26" s="183" t="s">
        <v>3848</v>
      </c>
      <c r="DV26" s="183" t="s">
        <v>3848</v>
      </c>
      <c r="DW26" s="183" t="s">
        <v>3848</v>
      </c>
      <c r="DX26" s="183" t="s">
        <v>3848</v>
      </c>
      <c r="DY26" s="183" t="s">
        <v>3848</v>
      </c>
      <c r="DZ26" s="183" t="s">
        <v>3848</v>
      </c>
      <c r="EA26" s="183" t="s">
        <v>3848</v>
      </c>
      <c r="EB26" s="183" t="s">
        <v>3861</v>
      </c>
      <c r="EC26" s="183" t="s">
        <v>3862</v>
      </c>
      <c r="ED26" s="183" t="s">
        <v>4119</v>
      </c>
      <c r="EE26" s="183" t="s">
        <v>4510</v>
      </c>
      <c r="EF26" s="183" t="s">
        <v>3864</v>
      </c>
      <c r="EG26" s="183" t="s">
        <v>4068</v>
      </c>
      <c r="EH26" s="183" t="s">
        <v>4069</v>
      </c>
      <c r="EI26" s="183" t="s">
        <v>4843</v>
      </c>
      <c r="EJ26" s="183" t="s">
        <v>4844</v>
      </c>
      <c r="EK26" s="183" t="s">
        <v>3848</v>
      </c>
      <c r="EL26" s="183" t="s">
        <v>3868</v>
      </c>
      <c r="EM26" s="183" t="s">
        <v>3870</v>
      </c>
      <c r="EN26" s="183" t="s">
        <v>3869</v>
      </c>
      <c r="EO26" s="183" t="s">
        <v>4002</v>
      </c>
      <c r="EP26" s="183" t="s">
        <v>4401</v>
      </c>
      <c r="EQ26" s="183" t="s">
        <v>4845</v>
      </c>
      <c r="ER26" s="183" t="s">
        <v>4073</v>
      </c>
      <c r="ES26" s="183" t="s">
        <v>4846</v>
      </c>
      <c r="ET26" s="183" t="s">
        <v>4847</v>
      </c>
      <c r="EU26" s="183" t="s">
        <v>4848</v>
      </c>
      <c r="EV26" s="183" t="s">
        <v>3877</v>
      </c>
      <c r="EW26" s="183" t="s">
        <v>3876</v>
      </c>
      <c r="EX26" s="183" t="s">
        <v>3848</v>
      </c>
      <c r="EY26" s="183" t="s">
        <v>3848</v>
      </c>
      <c r="EZ26" s="183" t="s">
        <v>3877</v>
      </c>
      <c r="FA26" s="183" t="s">
        <v>3878</v>
      </c>
      <c r="FB26" s="183" t="s">
        <v>4849</v>
      </c>
      <c r="FC26" s="183" t="s">
        <v>4850</v>
      </c>
      <c r="FD26" s="183" t="s">
        <v>3848</v>
      </c>
      <c r="FE26" s="183" t="s">
        <v>4011</v>
      </c>
      <c r="FF26" s="183" t="s">
        <v>4012</v>
      </c>
      <c r="FG26" s="183" t="s">
        <v>4851</v>
      </c>
      <c r="FH26" s="183" t="s">
        <v>4852</v>
      </c>
      <c r="FI26" s="183" t="s">
        <v>4853</v>
      </c>
      <c r="FJ26" s="183" t="s">
        <v>4446</v>
      </c>
      <c r="FK26" s="183" t="s">
        <v>4854</v>
      </c>
      <c r="FL26" s="183" t="s">
        <v>4855</v>
      </c>
      <c r="FM26" s="183" t="s">
        <v>4834</v>
      </c>
      <c r="FN26" s="183" t="s">
        <v>4856</v>
      </c>
      <c r="FO26" s="183" t="s">
        <v>4857</v>
      </c>
      <c r="FP26" s="183" t="s">
        <v>3848</v>
      </c>
      <c r="FQ26" s="183" t="s">
        <v>4858</v>
      </c>
      <c r="FR26" s="183" t="s">
        <v>4859</v>
      </c>
      <c r="FS26" s="183" t="s">
        <v>4860</v>
      </c>
      <c r="FT26" s="183" t="s">
        <v>4861</v>
      </c>
      <c r="FU26" s="183" t="s">
        <v>4862</v>
      </c>
      <c r="FV26" s="183" t="s">
        <v>4863</v>
      </c>
      <c r="FW26" s="183" t="s">
        <v>4864</v>
      </c>
      <c r="FX26" s="183" t="s">
        <v>3894</v>
      </c>
      <c r="FY26" s="183" t="s">
        <v>3848</v>
      </c>
      <c r="FZ26" s="183" t="s">
        <v>4865</v>
      </c>
      <c r="GA26" s="183" t="s">
        <v>3946</v>
      </c>
      <c r="GB26" s="183" t="s">
        <v>3945</v>
      </c>
      <c r="GC26" s="183" t="s">
        <v>3945</v>
      </c>
      <c r="GD26" s="183"/>
      <c r="GE26" s="183"/>
      <c r="GF26" s="183"/>
      <c r="GG26" s="183"/>
      <c r="GH26" s="183"/>
      <c r="GI26" s="183"/>
      <c r="GJ26" s="183"/>
      <c r="GK26" s="183"/>
      <c r="GL26" s="183"/>
      <c r="GM26" s="183"/>
      <c r="GN26" s="183"/>
      <c r="GO26" s="183"/>
      <c r="GP26" s="183"/>
      <c r="GQ26" s="183"/>
      <c r="GR26" s="183"/>
      <c r="GS26" s="183"/>
      <c r="GT26" s="183"/>
      <c r="GU26" s="183"/>
      <c r="GV26" s="183"/>
      <c r="GW26" s="183"/>
      <c r="GX26" s="183"/>
      <c r="GY26" s="183"/>
      <c r="GZ26" s="183"/>
      <c r="HA26" s="183"/>
      <c r="HB26" s="183"/>
      <c r="HC26" s="183"/>
      <c r="HD26" s="183"/>
      <c r="HE26" s="183"/>
      <c r="HF26" s="183"/>
      <c r="HG26" s="183"/>
      <c r="HH26" s="183"/>
      <c r="HI26" s="183"/>
      <c r="HJ26" s="183"/>
      <c r="HK26" s="183"/>
      <c r="HL26" s="183"/>
      <c r="HM26" s="183"/>
    </row>
    <row r="27" spans="1:221" x14ac:dyDescent="0.25">
      <c r="A27" s="183">
        <v>2</v>
      </c>
      <c r="B27" s="249">
        <v>0.90277777777777779</v>
      </c>
      <c r="C27" s="183"/>
      <c r="D27" s="183" t="s">
        <v>211</v>
      </c>
      <c r="E27" s="183" t="s">
        <v>3817</v>
      </c>
      <c r="F27" s="184">
        <v>43284</v>
      </c>
      <c r="G27" s="183" t="s">
        <v>3082</v>
      </c>
      <c r="H27" s="183" t="s">
        <v>246</v>
      </c>
      <c r="I27" s="183" t="s">
        <v>247</v>
      </c>
      <c r="J27" s="183" t="s">
        <v>4493</v>
      </c>
      <c r="K27" s="183" t="s">
        <v>4494</v>
      </c>
      <c r="L27" s="183" t="s">
        <v>340</v>
      </c>
      <c r="M27" s="184">
        <v>43284</v>
      </c>
      <c r="N27" s="184">
        <v>43300</v>
      </c>
      <c r="O27" s="183" t="s">
        <v>4495</v>
      </c>
      <c r="P27" s="250" t="s">
        <v>4866</v>
      </c>
      <c r="Q27" s="183" t="s">
        <v>4867</v>
      </c>
      <c r="R27" s="183" t="s">
        <v>4868</v>
      </c>
      <c r="S27" s="183" t="s">
        <v>4869</v>
      </c>
      <c r="T27" s="252">
        <v>9500319734</v>
      </c>
      <c r="U27" s="183" t="s">
        <v>4870</v>
      </c>
      <c r="V27" s="183" t="s">
        <v>4871</v>
      </c>
      <c r="W27" s="183" t="s">
        <v>221</v>
      </c>
      <c r="X27" s="183" t="s">
        <v>221</v>
      </c>
      <c r="Y27" s="183" t="s">
        <v>221</v>
      </c>
      <c r="Z27" s="183" t="s">
        <v>221</v>
      </c>
      <c r="AA27" s="183" t="s">
        <v>4872</v>
      </c>
      <c r="AB27" s="183">
        <v>9308297798</v>
      </c>
      <c r="AC27" s="183" t="s">
        <v>223</v>
      </c>
      <c r="AD27" s="64" t="s">
        <v>224</v>
      </c>
      <c r="AE27" s="183" t="s">
        <v>650</v>
      </c>
      <c r="AF27" s="183" t="s">
        <v>226</v>
      </c>
      <c r="AG27" s="183" t="s">
        <v>226</v>
      </c>
      <c r="AH27" s="183" t="s">
        <v>221</v>
      </c>
      <c r="AI27" s="183">
        <v>12</v>
      </c>
      <c r="AJ27" s="183" t="s">
        <v>227</v>
      </c>
      <c r="AK27" s="183">
        <v>1</v>
      </c>
      <c r="AL27" s="183">
        <v>12</v>
      </c>
      <c r="AM27" s="183">
        <v>0</v>
      </c>
      <c r="AN27" s="183" t="s">
        <v>228</v>
      </c>
      <c r="AO27" s="183" t="s">
        <v>228</v>
      </c>
      <c r="AP27" s="183" t="s">
        <v>229</v>
      </c>
      <c r="AQ27" s="64" t="s">
        <v>229</v>
      </c>
      <c r="AR27" s="183"/>
      <c r="AS27" s="183" t="s">
        <v>4752</v>
      </c>
      <c r="AT27" s="183">
        <v>252624</v>
      </c>
      <c r="AU27" s="183" t="s">
        <v>4053</v>
      </c>
      <c r="AV27" s="183"/>
      <c r="AW27" s="183"/>
      <c r="AX27" s="183"/>
      <c r="AY27" s="183" t="s">
        <v>227</v>
      </c>
      <c r="AZ27" s="249" t="s">
        <v>227</v>
      </c>
      <c r="BA27" s="249"/>
      <c r="BB27" s="256" t="s">
        <v>4103</v>
      </c>
      <c r="BC27" s="249">
        <v>0.47569444444444442</v>
      </c>
      <c r="BD27" s="249">
        <v>0.4826388888888889</v>
      </c>
      <c r="BE27" s="183"/>
      <c r="BF27" s="252">
        <v>2</v>
      </c>
      <c r="BG27" s="252">
        <v>2</v>
      </c>
      <c r="BH27" s="252">
        <v>2</v>
      </c>
      <c r="BI27" s="252">
        <v>2</v>
      </c>
      <c r="BJ27" s="252">
        <v>2</v>
      </c>
      <c r="BK27" s="252">
        <v>2</v>
      </c>
      <c r="BL27" s="252">
        <v>2</v>
      </c>
      <c r="BM27" s="252">
        <v>2</v>
      </c>
      <c r="BN27" s="252">
        <v>2</v>
      </c>
      <c r="BO27" s="252">
        <v>2</v>
      </c>
      <c r="BP27" s="252">
        <v>2</v>
      </c>
      <c r="BQ27" s="252">
        <v>2</v>
      </c>
      <c r="BR27" s="252">
        <v>2</v>
      </c>
      <c r="BS27" s="252">
        <v>2</v>
      </c>
      <c r="BT27" s="252">
        <v>2</v>
      </c>
      <c r="BU27" s="183"/>
      <c r="BV27" s="183" t="s">
        <v>4103</v>
      </c>
      <c r="BW27" s="249">
        <v>0.4826388888888889</v>
      </c>
      <c r="BX27" s="249">
        <v>0.49583333333333335</v>
      </c>
      <c r="BY27" s="183"/>
      <c r="BZ27" s="183">
        <v>3</v>
      </c>
      <c r="CA27" s="183">
        <v>3</v>
      </c>
      <c r="CB27" s="183">
        <v>3</v>
      </c>
      <c r="CC27" s="183">
        <v>3</v>
      </c>
      <c r="CD27" s="183" t="s">
        <v>260</v>
      </c>
      <c r="CE27" s="183" t="s">
        <v>4103</v>
      </c>
      <c r="CF27" s="183" t="s">
        <v>260</v>
      </c>
      <c r="CG27" s="183"/>
      <c r="CH27" s="183"/>
      <c r="CI27" s="183"/>
      <c r="CJ27" s="183"/>
      <c r="CK27" s="183"/>
      <c r="CL27" s="183"/>
      <c r="CM27" s="183"/>
      <c r="CN27" s="183"/>
      <c r="CO27" s="183"/>
      <c r="CP27" s="183"/>
      <c r="CQ27" s="183"/>
      <c r="CR27" s="183" t="s">
        <v>3830</v>
      </c>
      <c r="CS27" s="183" t="s">
        <v>3831</v>
      </c>
      <c r="CT27" s="183" t="s">
        <v>3832</v>
      </c>
      <c r="CU27" s="183" t="s">
        <v>4873</v>
      </c>
      <c r="CV27" s="183" t="s">
        <v>4874</v>
      </c>
      <c r="CW27" s="183" t="s">
        <v>4875</v>
      </c>
      <c r="CX27" s="183" t="s">
        <v>4876</v>
      </c>
      <c r="CY27" s="183" t="s">
        <v>4877</v>
      </c>
      <c r="CZ27" s="183" t="s">
        <v>4878</v>
      </c>
      <c r="DA27" s="183" t="s">
        <v>4879</v>
      </c>
      <c r="DB27" s="183" t="s">
        <v>3840</v>
      </c>
      <c r="DC27" s="183" t="s">
        <v>3841</v>
      </c>
      <c r="DD27" s="183" t="s">
        <v>4295</v>
      </c>
      <c r="DE27" s="183" t="s">
        <v>4880</v>
      </c>
      <c r="DF27" s="183" t="s">
        <v>4881</v>
      </c>
      <c r="DG27" s="183" t="s">
        <v>4760</v>
      </c>
      <c r="DH27" s="183" t="s">
        <v>4393</v>
      </c>
      <c r="DI27" s="183" t="s">
        <v>4882</v>
      </c>
      <c r="DJ27" s="183" t="s">
        <v>4883</v>
      </c>
      <c r="DK27" s="183" t="s">
        <v>3957</v>
      </c>
      <c r="DL27" s="183" t="s">
        <v>4884</v>
      </c>
      <c r="DM27" s="183" t="s">
        <v>3851</v>
      </c>
      <c r="DN27" s="183" t="s">
        <v>3852</v>
      </c>
      <c r="DO27" s="183" t="s">
        <v>3853</v>
      </c>
      <c r="DP27" s="183" t="s">
        <v>3854</v>
      </c>
      <c r="DQ27" s="183" t="s">
        <v>4885</v>
      </c>
      <c r="DR27" s="183" t="s">
        <v>4885</v>
      </c>
      <c r="DS27" s="183" t="s">
        <v>4886</v>
      </c>
      <c r="DT27" s="183" t="s">
        <v>3848</v>
      </c>
      <c r="DU27" s="183" t="s">
        <v>3848</v>
      </c>
      <c r="DV27" s="183" t="s">
        <v>3848</v>
      </c>
      <c r="DW27" s="183" t="s">
        <v>3848</v>
      </c>
      <c r="DX27" s="183" t="s">
        <v>3848</v>
      </c>
      <c r="DY27" s="183" t="s">
        <v>3848</v>
      </c>
      <c r="DZ27" s="183" t="s">
        <v>3848</v>
      </c>
      <c r="EA27" s="183" t="s">
        <v>3848</v>
      </c>
      <c r="EB27" s="183" t="s">
        <v>3861</v>
      </c>
      <c r="EC27" s="183" t="s">
        <v>4066</v>
      </c>
      <c r="ED27" s="183" t="s">
        <v>3848</v>
      </c>
      <c r="EE27" s="183" t="s">
        <v>4399</v>
      </c>
      <c r="EF27" s="183" t="s">
        <v>3864</v>
      </c>
      <c r="EG27" s="183" t="s">
        <v>4068</v>
      </c>
      <c r="EH27" s="183" t="s">
        <v>4069</v>
      </c>
      <c r="EI27" s="183" t="s">
        <v>4769</v>
      </c>
      <c r="EJ27" s="183" t="s">
        <v>4770</v>
      </c>
      <c r="EK27" s="183" t="s">
        <v>3848</v>
      </c>
      <c r="EL27" s="183" t="s">
        <v>4473</v>
      </c>
      <c r="EM27" s="183" t="s">
        <v>3870</v>
      </c>
      <c r="EN27" s="183" t="s">
        <v>3870</v>
      </c>
      <c r="EO27" s="183" t="s">
        <v>3869</v>
      </c>
      <c r="EP27" s="183" t="s">
        <v>4002</v>
      </c>
      <c r="EQ27" s="183" t="s">
        <v>4887</v>
      </c>
      <c r="ER27" s="183" t="s">
        <v>3924</v>
      </c>
      <c r="ES27" s="183" t="s">
        <v>4888</v>
      </c>
      <c r="ET27" s="183" t="s">
        <v>4889</v>
      </c>
      <c r="EU27" s="183" t="s">
        <v>4890</v>
      </c>
      <c r="EV27" s="183" t="s">
        <v>3877</v>
      </c>
      <c r="EW27" s="183" t="s">
        <v>3876</v>
      </c>
      <c r="EX27" s="183" t="s">
        <v>3848</v>
      </c>
      <c r="EY27" s="183" t="s">
        <v>3848</v>
      </c>
      <c r="EZ27" s="183" t="s">
        <v>3877</v>
      </c>
      <c r="FA27" s="183" t="s">
        <v>4008</v>
      </c>
      <c r="FB27" s="183" t="s">
        <v>4775</v>
      </c>
      <c r="FC27" s="183" t="s">
        <v>4891</v>
      </c>
      <c r="FD27" s="183" t="s">
        <v>3848</v>
      </c>
      <c r="FE27" s="183" t="s">
        <v>4011</v>
      </c>
      <c r="FF27" s="183" t="s">
        <v>4012</v>
      </c>
      <c r="FG27" s="183" t="s">
        <v>4777</v>
      </c>
      <c r="FH27" s="183" t="s">
        <v>3848</v>
      </c>
      <c r="FI27" s="183" t="s">
        <v>3848</v>
      </c>
      <c r="FJ27" s="183" t="s">
        <v>4271</v>
      </c>
      <c r="FK27" s="183" t="s">
        <v>4892</v>
      </c>
      <c r="FL27" s="183" t="s">
        <v>4017</v>
      </c>
      <c r="FM27" s="183" t="s">
        <v>4876</v>
      </c>
      <c r="FN27" s="183" t="s">
        <v>4893</v>
      </c>
      <c r="FO27" s="183" t="s">
        <v>4876</v>
      </c>
      <c r="FP27" s="183" t="s">
        <v>3848</v>
      </c>
      <c r="FQ27" s="183" t="s">
        <v>4894</v>
      </c>
      <c r="FR27" s="183" t="s">
        <v>4895</v>
      </c>
      <c r="FS27" s="183" t="s">
        <v>4896</v>
      </c>
      <c r="FT27" s="183" t="s">
        <v>4897</v>
      </c>
      <c r="FU27" s="183" t="s">
        <v>4898</v>
      </c>
      <c r="FV27" s="183" t="s">
        <v>4899</v>
      </c>
      <c r="FW27" s="183" t="s">
        <v>3943</v>
      </c>
      <c r="FX27" s="183" t="s">
        <v>3894</v>
      </c>
      <c r="FY27" s="183" t="s">
        <v>3848</v>
      </c>
      <c r="FZ27" s="183" t="s">
        <v>4900</v>
      </c>
      <c r="GA27" s="183" t="s">
        <v>3946</v>
      </c>
      <c r="GB27" s="183" t="s">
        <v>3945</v>
      </c>
      <c r="GC27" s="183" t="s">
        <v>3946</v>
      </c>
      <c r="GD27" s="183"/>
      <c r="GE27" s="183"/>
      <c r="GF27" s="183"/>
      <c r="GG27" s="183"/>
      <c r="GH27" s="183"/>
      <c r="GI27" s="183"/>
      <c r="GJ27" s="183"/>
      <c r="GK27" s="183"/>
      <c r="GL27" s="183"/>
      <c r="GM27" s="183"/>
      <c r="GN27" s="183"/>
      <c r="GO27" s="183"/>
      <c r="GP27" s="183"/>
      <c r="GQ27" s="183"/>
      <c r="GR27" s="183"/>
      <c r="GS27" s="183"/>
      <c r="GT27" s="183"/>
      <c r="GU27" s="183"/>
      <c r="GV27" s="183"/>
      <c r="GW27" s="183"/>
      <c r="GX27" s="183"/>
      <c r="GY27" s="183"/>
      <c r="GZ27" s="183"/>
      <c r="HA27" s="183"/>
      <c r="HB27" s="183"/>
      <c r="HC27" s="183"/>
      <c r="HD27" s="183"/>
      <c r="HE27" s="183"/>
      <c r="HF27" s="183"/>
      <c r="HG27" s="183"/>
      <c r="HH27" s="183"/>
      <c r="HI27" s="183"/>
      <c r="HJ27" s="183"/>
      <c r="HK27" s="183"/>
      <c r="HL27" s="183"/>
      <c r="HM27" s="183"/>
    </row>
    <row r="28" spans="1:221" x14ac:dyDescent="0.25">
      <c r="A28" s="183">
        <v>17</v>
      </c>
      <c r="B28" s="249">
        <v>0.75277777777777777</v>
      </c>
      <c r="C28" s="85"/>
      <c r="D28" s="183" t="s">
        <v>211</v>
      </c>
      <c r="E28" s="183" t="s">
        <v>3817</v>
      </c>
      <c r="F28" s="184">
        <v>43284</v>
      </c>
      <c r="G28" s="183" t="s">
        <v>1202</v>
      </c>
      <c r="H28" s="183" t="s">
        <v>233</v>
      </c>
      <c r="I28" s="183" t="s">
        <v>3057</v>
      </c>
      <c r="J28" s="183"/>
      <c r="K28" s="183"/>
      <c r="L28" s="183"/>
      <c r="M28" s="70"/>
      <c r="N28" s="70"/>
      <c r="O28" s="183"/>
      <c r="P28" s="265" t="s">
        <v>4901</v>
      </c>
      <c r="Q28" s="183" t="s">
        <v>4902</v>
      </c>
      <c r="R28" s="183" t="s">
        <v>4903</v>
      </c>
      <c r="S28" s="183" t="s">
        <v>3295</v>
      </c>
      <c r="T28" s="252">
        <v>9265429154</v>
      </c>
      <c r="U28" s="183" t="s">
        <v>4904</v>
      </c>
      <c r="V28" s="183" t="s">
        <v>4905</v>
      </c>
      <c r="W28" s="183" t="s">
        <v>221</v>
      </c>
      <c r="X28" s="183" t="s">
        <v>221</v>
      </c>
      <c r="Y28" s="183" t="s">
        <v>221</v>
      </c>
      <c r="Z28" s="183" t="s">
        <v>221</v>
      </c>
      <c r="AA28" s="183" t="s">
        <v>4906</v>
      </c>
      <c r="AB28" s="183">
        <v>9277283871</v>
      </c>
      <c r="AC28" s="183" t="s">
        <v>1303</v>
      </c>
      <c r="AD28" s="64" t="s">
        <v>241</v>
      </c>
      <c r="AE28" s="183" t="s">
        <v>221</v>
      </c>
      <c r="AF28" s="183" t="s">
        <v>221</v>
      </c>
      <c r="AG28" s="183" t="s">
        <v>221</v>
      </c>
      <c r="AH28" s="183" t="s">
        <v>221</v>
      </c>
      <c r="AI28" s="183">
        <v>0</v>
      </c>
      <c r="AJ28" s="183" t="s">
        <v>446</v>
      </c>
      <c r="AK28" s="183">
        <v>0</v>
      </c>
      <c r="AL28" s="183">
        <v>0</v>
      </c>
      <c r="AM28" s="183">
        <v>0</v>
      </c>
      <c r="AN28" s="64" t="s">
        <v>228</v>
      </c>
      <c r="AO28" s="64" t="s">
        <v>228</v>
      </c>
      <c r="AP28" s="64" t="s">
        <v>229</v>
      </c>
      <c r="AQ28" s="64" t="s">
        <v>229</v>
      </c>
      <c r="AR28" s="183"/>
      <c r="AS28" s="183" t="s">
        <v>4907</v>
      </c>
      <c r="AT28" s="183">
        <v>246165</v>
      </c>
      <c r="AU28" s="183" t="s">
        <v>4243</v>
      </c>
      <c r="AV28" s="183"/>
      <c r="AW28" s="183"/>
      <c r="AX28" s="183"/>
      <c r="AY28" s="183" t="s">
        <v>227</v>
      </c>
      <c r="AZ28" s="249" t="s">
        <v>446</v>
      </c>
      <c r="BA28" s="249"/>
      <c r="BB28" s="183" t="s">
        <v>3829</v>
      </c>
      <c r="BC28" s="249">
        <v>0.85069444444444453</v>
      </c>
      <c r="BD28" s="249">
        <v>0.85555555555555562</v>
      </c>
      <c r="BE28" s="64"/>
      <c r="BF28" s="276">
        <v>1</v>
      </c>
      <c r="BG28" s="85">
        <v>1</v>
      </c>
      <c r="BH28" s="85">
        <v>1</v>
      </c>
      <c r="BI28" s="85">
        <v>1</v>
      </c>
      <c r="BJ28" s="85">
        <v>1</v>
      </c>
      <c r="BK28" s="85">
        <v>1</v>
      </c>
      <c r="BL28" s="85">
        <v>1</v>
      </c>
      <c r="BM28" s="85">
        <v>1</v>
      </c>
      <c r="BN28" s="85">
        <v>1</v>
      </c>
      <c r="BO28" s="85">
        <v>1</v>
      </c>
      <c r="BP28" s="85">
        <v>1</v>
      </c>
      <c r="BQ28" s="85">
        <v>1</v>
      </c>
      <c r="BR28" s="85">
        <v>1</v>
      </c>
      <c r="BS28" s="85">
        <v>1</v>
      </c>
      <c r="BT28" s="85">
        <v>1</v>
      </c>
      <c r="BU28" s="85"/>
      <c r="BV28" s="85"/>
      <c r="BW28" s="249"/>
      <c r="BX28" s="249"/>
      <c r="BY28" s="183"/>
      <c r="BZ28" s="183"/>
      <c r="CA28" s="183"/>
      <c r="CB28" s="183"/>
      <c r="CC28" s="183"/>
      <c r="CD28" s="183"/>
      <c r="CE28" s="183"/>
      <c r="CF28" s="183"/>
      <c r="CG28" s="85"/>
      <c r="CH28" s="85"/>
      <c r="CI28" s="85"/>
      <c r="CJ28" s="85"/>
      <c r="CK28" s="85"/>
      <c r="CL28" s="85"/>
      <c r="CM28" s="85"/>
      <c r="CN28" s="85"/>
      <c r="CO28" s="85"/>
      <c r="CP28" s="85"/>
      <c r="CQ28" s="85"/>
      <c r="CR28" s="274" t="s">
        <v>3830</v>
      </c>
      <c r="CS28" s="274" t="s">
        <v>3831</v>
      </c>
      <c r="CT28" s="274" t="s">
        <v>3832</v>
      </c>
      <c r="CU28" s="274" t="s">
        <v>4908</v>
      </c>
      <c r="CV28" s="274" t="s">
        <v>4909</v>
      </c>
      <c r="CW28" s="274" t="s">
        <v>4910</v>
      </c>
      <c r="CX28" s="274" t="s">
        <v>3295</v>
      </c>
      <c r="CY28" s="274" t="s">
        <v>4911</v>
      </c>
      <c r="CZ28" s="274" t="s">
        <v>3848</v>
      </c>
      <c r="DA28" s="274" t="s">
        <v>4912</v>
      </c>
      <c r="DB28" s="274" t="s">
        <v>3840</v>
      </c>
      <c r="DC28" s="274" t="s">
        <v>3841</v>
      </c>
      <c r="DD28" s="274" t="s">
        <v>4108</v>
      </c>
      <c r="DE28" s="274" t="s">
        <v>3848</v>
      </c>
      <c r="DF28" s="274" t="s">
        <v>4913</v>
      </c>
      <c r="DG28" s="274" t="s">
        <v>3840</v>
      </c>
      <c r="DH28" s="274" t="s">
        <v>3841</v>
      </c>
      <c r="DI28" s="274" t="s">
        <v>4108</v>
      </c>
      <c r="DJ28" s="274" t="s">
        <v>3848</v>
      </c>
      <c r="DK28" s="274" t="s">
        <v>3957</v>
      </c>
      <c r="DL28" s="274" t="s">
        <v>4914</v>
      </c>
      <c r="DM28" s="274" t="s">
        <v>3914</v>
      </c>
      <c r="DN28" s="274" t="s">
        <v>3852</v>
      </c>
      <c r="DO28" s="274" t="s">
        <v>3853</v>
      </c>
      <c r="DP28" s="274" t="s">
        <v>4299</v>
      </c>
      <c r="DQ28" s="274" t="s">
        <v>4915</v>
      </c>
      <c r="DR28" s="274" t="s">
        <v>4915</v>
      </c>
      <c r="DS28" s="274" t="s">
        <v>4904</v>
      </c>
      <c r="DT28" s="274" t="s">
        <v>3848</v>
      </c>
      <c r="DU28" s="274" t="s">
        <v>3848</v>
      </c>
      <c r="DV28" s="274" t="s">
        <v>3848</v>
      </c>
      <c r="DW28" s="274" t="s">
        <v>3848</v>
      </c>
      <c r="DX28" s="274" t="s">
        <v>3848</v>
      </c>
      <c r="DY28" s="274" t="s">
        <v>3848</v>
      </c>
      <c r="DZ28" s="274" t="s">
        <v>3848</v>
      </c>
      <c r="EA28" s="274" t="s">
        <v>3848</v>
      </c>
      <c r="EB28" s="274" t="s">
        <v>3861</v>
      </c>
      <c r="EC28" s="274" t="s">
        <v>3862</v>
      </c>
      <c r="ED28" s="274" t="s">
        <v>3848</v>
      </c>
      <c r="EE28" s="274" t="s">
        <v>4916</v>
      </c>
      <c r="EF28" s="274" t="s">
        <v>3864</v>
      </c>
      <c r="EG28" s="274" t="s">
        <v>4068</v>
      </c>
      <c r="EH28" s="274" t="s">
        <v>4069</v>
      </c>
      <c r="EI28" s="274" t="s">
        <v>4917</v>
      </c>
      <c r="EJ28" s="274" t="s">
        <v>4907</v>
      </c>
      <c r="EK28" s="274" t="s">
        <v>3848</v>
      </c>
      <c r="EL28" s="274" t="s">
        <v>3868</v>
      </c>
      <c r="EM28" s="274" t="s">
        <v>3870</v>
      </c>
      <c r="EN28" s="274" t="s">
        <v>3869</v>
      </c>
      <c r="EO28" s="274" t="s">
        <v>3870</v>
      </c>
      <c r="EP28" s="274" t="s">
        <v>4002</v>
      </c>
      <c r="EQ28" s="274" t="s">
        <v>4918</v>
      </c>
      <c r="ER28" s="274" t="s">
        <v>3872</v>
      </c>
      <c r="ES28" s="274" t="s">
        <v>4919</v>
      </c>
      <c r="ET28" s="274" t="s">
        <v>4920</v>
      </c>
      <c r="EU28" s="274" t="s">
        <v>4921</v>
      </c>
      <c r="EV28" s="274" t="s">
        <v>3876</v>
      </c>
      <c r="EW28" s="274" t="s">
        <v>3876</v>
      </c>
      <c r="EX28" s="274" t="s">
        <v>3848</v>
      </c>
      <c r="EY28" s="274" t="s">
        <v>3848</v>
      </c>
      <c r="EZ28" s="274" t="s">
        <v>3876</v>
      </c>
      <c r="FA28" s="274" t="s">
        <v>3848</v>
      </c>
      <c r="FB28" s="274" t="s">
        <v>3848</v>
      </c>
      <c r="FC28" s="274" t="s">
        <v>3848</v>
      </c>
      <c r="FD28" s="274" t="s">
        <v>3848</v>
      </c>
      <c r="FE28" s="274" t="s">
        <v>4017</v>
      </c>
      <c r="FF28" s="274" t="s">
        <v>4017</v>
      </c>
      <c r="FG28" s="274" t="s">
        <v>3848</v>
      </c>
      <c r="FH28" s="274" t="s">
        <v>3848</v>
      </c>
      <c r="FI28" s="274" t="s">
        <v>3848</v>
      </c>
      <c r="FJ28" s="274" t="s">
        <v>4017</v>
      </c>
      <c r="FK28" s="274" t="s">
        <v>4017</v>
      </c>
      <c r="FL28" s="274" t="s">
        <v>4017</v>
      </c>
      <c r="FM28" s="274" t="s">
        <v>3295</v>
      </c>
      <c r="FN28" s="274" t="s">
        <v>4922</v>
      </c>
      <c r="FO28" s="274" t="s">
        <v>4923</v>
      </c>
      <c r="FP28" s="274" t="s">
        <v>3848</v>
      </c>
      <c r="FQ28" s="274" t="s">
        <v>4924</v>
      </c>
      <c r="FR28" s="274" t="s">
        <v>4925</v>
      </c>
      <c r="FS28" s="274" t="s">
        <v>4926</v>
      </c>
      <c r="FT28" s="274" t="s">
        <v>4927</v>
      </c>
      <c r="FU28" s="274" t="s">
        <v>4928</v>
      </c>
      <c r="FV28" s="274" t="s">
        <v>4929</v>
      </c>
      <c r="FW28" s="274" t="s">
        <v>4930</v>
      </c>
      <c r="FX28" s="274" t="s">
        <v>3944</v>
      </c>
      <c r="FY28" s="274" t="s">
        <v>3848</v>
      </c>
      <c r="FZ28" s="274" t="s">
        <v>3848</v>
      </c>
      <c r="GA28" s="274" t="s">
        <v>3945</v>
      </c>
      <c r="GB28" s="274" t="s">
        <v>3946</v>
      </c>
      <c r="GC28" s="274" t="s">
        <v>3946</v>
      </c>
      <c r="GD28" s="183"/>
      <c r="GE28" s="183"/>
      <c r="GF28" s="183"/>
      <c r="GG28" s="183"/>
      <c r="GH28" s="183"/>
      <c r="GI28" s="183"/>
      <c r="GJ28" s="183"/>
      <c r="GK28" s="183"/>
      <c r="GL28" s="183"/>
      <c r="GM28" s="183"/>
      <c r="GN28" s="183"/>
      <c r="GO28" s="183"/>
      <c r="GP28" s="183"/>
      <c r="GQ28" s="183"/>
      <c r="GR28" s="183"/>
      <c r="GS28" s="183"/>
      <c r="GT28" s="183"/>
      <c r="GU28" s="183"/>
      <c r="GV28" s="183"/>
      <c r="GW28" s="183"/>
      <c r="GX28" s="183"/>
      <c r="GY28" s="183"/>
      <c r="GZ28" s="183"/>
      <c r="HA28" s="183"/>
      <c r="HB28" s="183"/>
      <c r="HC28" s="183"/>
      <c r="HD28" s="183"/>
      <c r="HE28" s="183"/>
      <c r="HF28" s="183"/>
      <c r="HG28" s="183"/>
      <c r="HH28" s="183"/>
      <c r="HI28" s="183"/>
      <c r="HJ28" s="183"/>
      <c r="HK28" s="183"/>
      <c r="HL28" s="183"/>
      <c r="HM28" s="183"/>
    </row>
    <row r="29" spans="1:221" x14ac:dyDescent="0.25">
      <c r="A29" s="183">
        <v>3</v>
      </c>
      <c r="B29" s="249">
        <v>0.4368055555555555</v>
      </c>
      <c r="C29" s="183"/>
      <c r="D29" s="183" t="s">
        <v>211</v>
      </c>
      <c r="E29" s="183" t="s">
        <v>3817</v>
      </c>
      <c r="F29" s="184">
        <v>43284</v>
      </c>
      <c r="G29" s="183" t="s">
        <v>357</v>
      </c>
      <c r="H29" s="183" t="s">
        <v>233</v>
      </c>
      <c r="I29" s="183" t="s">
        <v>3070</v>
      </c>
      <c r="J29" s="183" t="s">
        <v>4931</v>
      </c>
      <c r="K29" s="183"/>
      <c r="L29" s="183"/>
      <c r="M29" s="184"/>
      <c r="N29" s="184"/>
      <c r="O29" s="183"/>
      <c r="P29" s="264" t="s">
        <v>4932</v>
      </c>
      <c r="Q29" s="183" t="s">
        <v>2864</v>
      </c>
      <c r="R29" s="183" t="s">
        <v>4933</v>
      </c>
      <c r="S29" s="183" t="s">
        <v>743</v>
      </c>
      <c r="T29" s="252">
        <v>9352755200</v>
      </c>
      <c r="U29" s="183" t="s">
        <v>4934</v>
      </c>
      <c r="V29" s="183" t="s">
        <v>4935</v>
      </c>
      <c r="W29" s="183" t="s">
        <v>221</v>
      </c>
      <c r="X29" s="183" t="s">
        <v>221</v>
      </c>
      <c r="Y29" s="183" t="s">
        <v>221</v>
      </c>
      <c r="Z29" s="183" t="s">
        <v>221</v>
      </c>
      <c r="AA29" s="183" t="s">
        <v>4936</v>
      </c>
      <c r="AB29" s="183">
        <v>9212115577</v>
      </c>
      <c r="AC29" s="183" t="s">
        <v>1303</v>
      </c>
      <c r="AD29" s="183" t="s">
        <v>224</v>
      </c>
      <c r="AE29" s="183" t="s">
        <v>221</v>
      </c>
      <c r="AF29" s="183" t="s">
        <v>221</v>
      </c>
      <c r="AG29" s="183" t="s">
        <v>221</v>
      </c>
      <c r="AH29" s="183" t="s">
        <v>221</v>
      </c>
      <c r="AI29" s="183">
        <v>0</v>
      </c>
      <c r="AJ29" s="183" t="s">
        <v>446</v>
      </c>
      <c r="AK29" s="183">
        <v>0</v>
      </c>
      <c r="AL29" s="183">
        <v>0</v>
      </c>
      <c r="AM29" s="183">
        <v>0</v>
      </c>
      <c r="AN29" s="183" t="s">
        <v>228</v>
      </c>
      <c r="AO29" s="183" t="s">
        <v>228</v>
      </c>
      <c r="AP29" s="183" t="s">
        <v>281</v>
      </c>
      <c r="AQ29" s="64" t="s">
        <v>282</v>
      </c>
      <c r="AR29" s="183"/>
      <c r="AS29" s="183"/>
      <c r="AT29" s="183"/>
      <c r="AU29" s="183"/>
      <c r="AV29" s="183"/>
      <c r="AW29" s="183"/>
      <c r="AX29" s="183"/>
      <c r="AY29" s="183" t="s">
        <v>227</v>
      </c>
      <c r="AZ29" s="249" t="s">
        <v>446</v>
      </c>
      <c r="BA29" s="249"/>
      <c r="BB29" s="256" t="s">
        <v>3829</v>
      </c>
      <c r="BC29" s="249">
        <v>0.5625</v>
      </c>
      <c r="BD29" s="249">
        <v>0.57430555555555551</v>
      </c>
      <c r="BE29" s="183"/>
      <c r="BF29" s="252">
        <v>2</v>
      </c>
      <c r="BG29" s="183">
        <v>2</v>
      </c>
      <c r="BH29" s="183">
        <v>2</v>
      </c>
      <c r="BI29" s="183">
        <v>2</v>
      </c>
      <c r="BJ29" s="183">
        <v>2</v>
      </c>
      <c r="BK29" s="183">
        <v>2</v>
      </c>
      <c r="BL29" s="183">
        <v>2</v>
      </c>
      <c r="BM29" s="183">
        <v>2</v>
      </c>
      <c r="BN29" s="183">
        <v>2</v>
      </c>
      <c r="BO29" s="183">
        <v>2</v>
      </c>
      <c r="BP29" s="183">
        <v>2</v>
      </c>
      <c r="BQ29" s="183">
        <v>2</v>
      </c>
      <c r="BR29" s="183">
        <v>2</v>
      </c>
      <c r="BS29" s="183">
        <v>2</v>
      </c>
      <c r="BT29" s="183">
        <v>2</v>
      </c>
      <c r="BU29" s="183"/>
      <c r="BV29" s="183" t="s">
        <v>3829</v>
      </c>
      <c r="BW29" s="249">
        <v>0.57430555555555551</v>
      </c>
      <c r="BX29" s="249">
        <v>0.58124999999999993</v>
      </c>
      <c r="BY29" s="183"/>
      <c r="BZ29" s="183">
        <v>3</v>
      </c>
      <c r="CA29" s="183">
        <v>3</v>
      </c>
      <c r="CB29" s="183">
        <v>3</v>
      </c>
      <c r="CC29" s="183">
        <v>3</v>
      </c>
      <c r="CD29" s="183"/>
      <c r="CE29" s="183"/>
      <c r="CF29" s="183"/>
      <c r="CG29" s="183"/>
      <c r="CH29" s="183"/>
      <c r="CI29" s="183"/>
      <c r="CJ29" s="183"/>
      <c r="CK29" s="183"/>
      <c r="CL29" s="183"/>
      <c r="CM29" s="183"/>
      <c r="CN29" s="183"/>
      <c r="CO29" s="183"/>
      <c r="CP29" s="183"/>
      <c r="CQ29" s="183"/>
      <c r="CR29" s="183" t="s">
        <v>3830</v>
      </c>
      <c r="CS29" s="183" t="s">
        <v>3831</v>
      </c>
      <c r="CT29" s="183" t="s">
        <v>3832</v>
      </c>
      <c r="CU29" s="183" t="s">
        <v>4937</v>
      </c>
      <c r="CV29" s="183" t="s">
        <v>2864</v>
      </c>
      <c r="CW29" s="183" t="s">
        <v>4933</v>
      </c>
      <c r="CX29" s="183" t="s">
        <v>743</v>
      </c>
      <c r="CY29" s="183" t="s">
        <v>4938</v>
      </c>
      <c r="CZ29" s="183" t="s">
        <v>3848</v>
      </c>
      <c r="DA29" s="183" t="s">
        <v>4939</v>
      </c>
      <c r="DB29" s="183" t="s">
        <v>4341</v>
      </c>
      <c r="DC29" s="183" t="s">
        <v>3846</v>
      </c>
      <c r="DD29" s="183" t="s">
        <v>4940</v>
      </c>
      <c r="DE29" s="183" t="s">
        <v>3848</v>
      </c>
      <c r="DF29" s="183" t="s">
        <v>4941</v>
      </c>
      <c r="DG29" s="183" t="s">
        <v>4341</v>
      </c>
      <c r="DH29" s="183" t="s">
        <v>3846</v>
      </c>
      <c r="DI29" s="183" t="s">
        <v>4940</v>
      </c>
      <c r="DJ29" s="183" t="s">
        <v>4942</v>
      </c>
      <c r="DK29" s="183" t="s">
        <v>3957</v>
      </c>
      <c r="DL29" s="183" t="s">
        <v>4943</v>
      </c>
      <c r="DM29" s="183" t="s">
        <v>3914</v>
      </c>
      <c r="DN29" s="183" t="s">
        <v>3852</v>
      </c>
      <c r="DO29" s="183" t="s">
        <v>3853</v>
      </c>
      <c r="DP29" s="183" t="s">
        <v>4299</v>
      </c>
      <c r="DQ29" s="183" t="s">
        <v>4944</v>
      </c>
      <c r="DR29" s="183" t="s">
        <v>4945</v>
      </c>
      <c r="DS29" s="183" t="s">
        <v>4934</v>
      </c>
      <c r="DT29" s="183" t="s">
        <v>4946</v>
      </c>
      <c r="DU29" s="183" t="s">
        <v>4947</v>
      </c>
      <c r="DV29" s="183" t="s">
        <v>4948</v>
      </c>
      <c r="DW29" s="183" t="s">
        <v>3848</v>
      </c>
      <c r="DX29" s="183" t="s">
        <v>4949</v>
      </c>
      <c r="DY29" s="183" t="s">
        <v>3848</v>
      </c>
      <c r="DZ29" s="183" t="s">
        <v>3848</v>
      </c>
      <c r="EA29" s="183" t="s">
        <v>3848</v>
      </c>
      <c r="EB29" s="183" t="s">
        <v>3861</v>
      </c>
      <c r="EC29" s="183" t="s">
        <v>3862</v>
      </c>
      <c r="ED29" s="183" t="s">
        <v>3848</v>
      </c>
      <c r="EE29" s="183" t="s">
        <v>4950</v>
      </c>
      <c r="EF29" s="183" t="s">
        <v>3864</v>
      </c>
      <c r="EG29" s="183" t="s">
        <v>2755</v>
      </c>
      <c r="EH29" s="183" t="s">
        <v>282</v>
      </c>
      <c r="EI29" s="183" t="s">
        <v>4951</v>
      </c>
      <c r="EJ29" s="183" t="s">
        <v>3848</v>
      </c>
      <c r="EK29" s="183" t="s">
        <v>3848</v>
      </c>
      <c r="EL29" s="183" t="s">
        <v>3868</v>
      </c>
      <c r="EM29" s="183" t="s">
        <v>3870</v>
      </c>
      <c r="EN29" s="183" t="s">
        <v>3870</v>
      </c>
      <c r="EO29" s="183" t="s">
        <v>3869</v>
      </c>
      <c r="EP29" s="183" t="s">
        <v>4002</v>
      </c>
      <c r="EQ29" s="183" t="s">
        <v>4952</v>
      </c>
      <c r="ER29" s="183" t="s">
        <v>3924</v>
      </c>
      <c r="ES29" s="183" t="s">
        <v>4953</v>
      </c>
      <c r="ET29" s="183" t="s">
        <v>4954</v>
      </c>
      <c r="EU29" s="183" t="s">
        <v>4955</v>
      </c>
      <c r="EV29" s="183" t="s">
        <v>3876</v>
      </c>
      <c r="EW29" s="183" t="s">
        <v>3876</v>
      </c>
      <c r="EX29" s="183" t="s">
        <v>3848</v>
      </c>
      <c r="EY29" s="183" t="s">
        <v>3848</v>
      </c>
      <c r="EZ29" s="183" t="s">
        <v>3877</v>
      </c>
      <c r="FA29" s="183" t="s">
        <v>4956</v>
      </c>
      <c r="FB29" s="183" t="s">
        <v>4957</v>
      </c>
      <c r="FC29" s="183" t="s">
        <v>4958</v>
      </c>
      <c r="FD29" s="183" t="s">
        <v>3848</v>
      </c>
      <c r="FE29" s="183" t="s">
        <v>4011</v>
      </c>
      <c r="FF29" s="183" t="s">
        <v>4012</v>
      </c>
      <c r="FG29" s="183" t="s">
        <v>4959</v>
      </c>
      <c r="FH29" s="183" t="s">
        <v>4960</v>
      </c>
      <c r="FI29" s="183" t="s">
        <v>4961</v>
      </c>
      <c r="FJ29" s="183" t="s">
        <v>4962</v>
      </c>
      <c r="FK29" s="183" t="s">
        <v>4963</v>
      </c>
      <c r="FL29" s="183" t="s">
        <v>4017</v>
      </c>
      <c r="FM29" s="183" t="s">
        <v>2864</v>
      </c>
      <c r="FN29" s="183" t="s">
        <v>4964</v>
      </c>
      <c r="FO29" s="183" t="s">
        <v>4965</v>
      </c>
      <c r="FP29" s="183" t="s">
        <v>3848</v>
      </c>
      <c r="FQ29" s="183" t="s">
        <v>4966</v>
      </c>
      <c r="FR29" s="183" t="s">
        <v>4367</v>
      </c>
      <c r="FS29" s="183" t="s">
        <v>4967</v>
      </c>
      <c r="FT29" s="183" t="s">
        <v>4968</v>
      </c>
      <c r="FU29" s="183" t="s">
        <v>4969</v>
      </c>
      <c r="FV29" s="183" t="s">
        <v>4970</v>
      </c>
      <c r="FW29" s="183" t="s">
        <v>4971</v>
      </c>
      <c r="FX29" s="183" t="s">
        <v>3894</v>
      </c>
      <c r="FY29" s="183" t="s">
        <v>3848</v>
      </c>
      <c r="FZ29" s="183" t="s">
        <v>4972</v>
      </c>
      <c r="GA29" s="183" t="s">
        <v>3945</v>
      </c>
      <c r="GB29" s="183" t="s">
        <v>3945</v>
      </c>
      <c r="GC29" s="183" t="s">
        <v>3946</v>
      </c>
      <c r="GD29" s="183"/>
      <c r="GE29" s="183"/>
      <c r="GF29" s="183"/>
      <c r="GG29" s="183"/>
      <c r="GH29" s="183"/>
      <c r="GI29" s="183"/>
      <c r="GJ29" s="183"/>
      <c r="GK29" s="183"/>
      <c r="GL29" s="183"/>
      <c r="GM29" s="183"/>
      <c r="GN29" s="183"/>
      <c r="GO29" s="183"/>
      <c r="GP29" s="183"/>
      <c r="GQ29" s="183"/>
      <c r="GR29" s="183"/>
      <c r="GS29" s="183"/>
      <c r="GT29" s="183"/>
      <c r="GU29" s="183"/>
      <c r="GV29" s="183"/>
      <c r="GW29" s="183"/>
      <c r="GX29" s="183"/>
      <c r="GY29" s="183"/>
      <c r="GZ29" s="183"/>
      <c r="HA29" s="183"/>
      <c r="HB29" s="183"/>
      <c r="HC29" s="183"/>
      <c r="HD29" s="183"/>
      <c r="HE29" s="183"/>
      <c r="HF29" s="183"/>
      <c r="HG29" s="183"/>
      <c r="HH29" s="183"/>
      <c r="HI29" s="183"/>
      <c r="HJ29" s="183"/>
      <c r="HK29" s="183"/>
      <c r="HL29" s="183"/>
      <c r="HM29" s="183"/>
    </row>
    <row r="30" spans="1:221" x14ac:dyDescent="0.25">
      <c r="A30" s="183">
        <v>4</v>
      </c>
      <c r="B30" s="249">
        <v>0.4368055555555555</v>
      </c>
      <c r="C30" s="183"/>
      <c r="D30" s="183" t="s">
        <v>211</v>
      </c>
      <c r="E30" s="183" t="s">
        <v>3817</v>
      </c>
      <c r="F30" s="184">
        <v>43284</v>
      </c>
      <c r="G30" s="183" t="s">
        <v>1202</v>
      </c>
      <c r="H30" s="183" t="s">
        <v>233</v>
      </c>
      <c r="I30" s="64" t="s">
        <v>1203</v>
      </c>
      <c r="J30" s="64"/>
      <c r="K30" s="183"/>
      <c r="L30" s="183"/>
      <c r="M30" s="184"/>
      <c r="N30" s="184"/>
      <c r="O30" s="183"/>
      <c r="P30" s="250" t="s">
        <v>4973</v>
      </c>
      <c r="Q30" s="183" t="s">
        <v>4974</v>
      </c>
      <c r="R30" s="183" t="s">
        <v>4975</v>
      </c>
      <c r="S30" s="183" t="s">
        <v>4976</v>
      </c>
      <c r="T30" s="252">
        <v>9979105604</v>
      </c>
      <c r="U30" s="183" t="s">
        <v>4977</v>
      </c>
      <c r="V30" s="183" t="s">
        <v>4978</v>
      </c>
      <c r="W30" s="183" t="s">
        <v>221</v>
      </c>
      <c r="X30" s="183" t="s">
        <v>221</v>
      </c>
      <c r="Y30" s="183" t="s">
        <v>221</v>
      </c>
      <c r="Z30" s="183" t="s">
        <v>221</v>
      </c>
      <c r="AA30" s="183" t="s">
        <v>4979</v>
      </c>
      <c r="AB30" s="183">
        <v>9062093128</v>
      </c>
      <c r="AC30" s="183" t="s">
        <v>1303</v>
      </c>
      <c r="AD30" s="183" t="s">
        <v>224</v>
      </c>
      <c r="AE30" s="183" t="s">
        <v>221</v>
      </c>
      <c r="AF30" s="183" t="s">
        <v>221</v>
      </c>
      <c r="AG30" s="183" t="s">
        <v>221</v>
      </c>
      <c r="AH30" s="183" t="s">
        <v>221</v>
      </c>
      <c r="AI30" s="183">
        <v>0</v>
      </c>
      <c r="AJ30" s="183" t="s">
        <v>446</v>
      </c>
      <c r="AK30" s="183">
        <v>0</v>
      </c>
      <c r="AL30" s="183">
        <v>0</v>
      </c>
      <c r="AM30" s="183">
        <v>0</v>
      </c>
      <c r="AN30" s="183" t="s">
        <v>228</v>
      </c>
      <c r="AO30" s="183" t="s">
        <v>228</v>
      </c>
      <c r="AP30" s="183" t="s">
        <v>281</v>
      </c>
      <c r="AQ30" s="64" t="s">
        <v>282</v>
      </c>
      <c r="AR30" s="183"/>
      <c r="AS30" s="183"/>
      <c r="AT30" s="183"/>
      <c r="AU30" s="183"/>
      <c r="AV30" s="183"/>
      <c r="AW30" s="183"/>
      <c r="AX30" s="183"/>
      <c r="AY30" s="183" t="s">
        <v>227</v>
      </c>
      <c r="AZ30" s="249" t="s">
        <v>227</v>
      </c>
      <c r="BA30" s="249"/>
      <c r="BB30" s="183" t="s">
        <v>4103</v>
      </c>
      <c r="BC30" s="249">
        <v>0.50694444444444442</v>
      </c>
      <c r="BD30" s="249">
        <v>0.51388888888888895</v>
      </c>
      <c r="BE30" s="183"/>
      <c r="BF30" s="252">
        <v>2</v>
      </c>
      <c r="BG30" s="252">
        <v>2</v>
      </c>
      <c r="BH30" s="252">
        <v>2</v>
      </c>
      <c r="BI30" s="252">
        <v>2</v>
      </c>
      <c r="BJ30" s="252">
        <v>2</v>
      </c>
      <c r="BK30" s="252">
        <v>2</v>
      </c>
      <c r="BL30" s="252">
        <v>2</v>
      </c>
      <c r="BM30" s="252">
        <v>2</v>
      </c>
      <c r="BN30" s="252">
        <v>2</v>
      </c>
      <c r="BO30" s="252">
        <v>2</v>
      </c>
      <c r="BP30" s="252">
        <v>2</v>
      </c>
      <c r="BQ30" s="252">
        <v>2</v>
      </c>
      <c r="BR30" s="252">
        <v>2</v>
      </c>
      <c r="BS30" s="252">
        <v>2</v>
      </c>
      <c r="BT30" s="252">
        <v>2</v>
      </c>
      <c r="BU30" s="183"/>
      <c r="BV30" s="183"/>
      <c r="BW30" s="249"/>
      <c r="BX30" s="249"/>
      <c r="BY30" s="183"/>
      <c r="BZ30" s="183"/>
      <c r="CA30" s="183"/>
      <c r="CB30" s="183"/>
      <c r="CC30" s="183"/>
      <c r="CD30" s="183"/>
      <c r="CE30" s="183"/>
      <c r="CF30" s="183"/>
      <c r="CG30" s="183"/>
      <c r="CH30" s="183"/>
      <c r="CI30" s="183"/>
      <c r="CJ30" s="183"/>
      <c r="CK30" s="183"/>
      <c r="CL30" s="183"/>
      <c r="CM30" s="183"/>
      <c r="CN30" s="183"/>
      <c r="CO30" s="183"/>
      <c r="CP30" s="183"/>
      <c r="CQ30" s="183"/>
      <c r="CR30" s="183" t="s">
        <v>3830</v>
      </c>
      <c r="CS30" s="183" t="s">
        <v>3831</v>
      </c>
      <c r="CT30" s="183" t="s">
        <v>3832</v>
      </c>
      <c r="CU30" s="183" t="s">
        <v>4980</v>
      </c>
      <c r="CV30" s="183" t="s">
        <v>4974</v>
      </c>
      <c r="CW30" s="183" t="s">
        <v>4975</v>
      </c>
      <c r="CX30" s="183" t="s">
        <v>4976</v>
      </c>
      <c r="CY30" s="183" t="s">
        <v>4981</v>
      </c>
      <c r="CZ30" s="183" t="s">
        <v>4982</v>
      </c>
      <c r="DA30" s="183" t="s">
        <v>4983</v>
      </c>
      <c r="DB30" s="183" t="s">
        <v>4341</v>
      </c>
      <c r="DC30" s="183" t="s">
        <v>3846</v>
      </c>
      <c r="DD30" s="183" t="s">
        <v>4984</v>
      </c>
      <c r="DE30" s="183" t="s">
        <v>4982</v>
      </c>
      <c r="DF30" s="183" t="s">
        <v>4985</v>
      </c>
      <c r="DG30" s="183" t="s">
        <v>4341</v>
      </c>
      <c r="DH30" s="183" t="s">
        <v>3846</v>
      </c>
      <c r="DI30" s="183" t="s">
        <v>4984</v>
      </c>
      <c r="DJ30" s="183" t="s">
        <v>3848</v>
      </c>
      <c r="DK30" s="183" t="s">
        <v>3957</v>
      </c>
      <c r="DL30" s="183" t="s">
        <v>4943</v>
      </c>
      <c r="DM30" s="183" t="s">
        <v>4116</v>
      </c>
      <c r="DN30" s="183" t="s">
        <v>3852</v>
      </c>
      <c r="DO30" s="183" t="s">
        <v>3853</v>
      </c>
      <c r="DP30" s="183" t="s">
        <v>4986</v>
      </c>
      <c r="DQ30" s="183" t="s">
        <v>4987</v>
      </c>
      <c r="DR30" s="183" t="s">
        <v>2718</v>
      </c>
      <c r="DS30" s="183" t="s">
        <v>4977</v>
      </c>
      <c r="DT30" s="183" t="s">
        <v>3848</v>
      </c>
      <c r="DU30" s="183" t="s">
        <v>3848</v>
      </c>
      <c r="DV30" s="183" t="s">
        <v>3848</v>
      </c>
      <c r="DW30" s="183" t="s">
        <v>3848</v>
      </c>
      <c r="DX30" s="183" t="s">
        <v>3848</v>
      </c>
      <c r="DY30" s="183" t="s">
        <v>3848</v>
      </c>
      <c r="DZ30" s="183" t="s">
        <v>3848</v>
      </c>
      <c r="EA30" s="183" t="s">
        <v>3848</v>
      </c>
      <c r="EB30" s="183" t="s">
        <v>3861</v>
      </c>
      <c r="EC30" s="183" t="s">
        <v>3862</v>
      </c>
      <c r="ED30" s="183" t="s">
        <v>3848</v>
      </c>
      <c r="EE30" s="183" t="s">
        <v>4067</v>
      </c>
      <c r="EF30" s="183" t="s">
        <v>3864</v>
      </c>
      <c r="EG30" s="183" t="s">
        <v>2755</v>
      </c>
      <c r="EH30" s="183" t="s">
        <v>282</v>
      </c>
      <c r="EI30" s="183" t="s">
        <v>4988</v>
      </c>
      <c r="EJ30" s="183" t="s">
        <v>3848</v>
      </c>
      <c r="EK30" s="183" t="s">
        <v>3848</v>
      </c>
      <c r="EL30" s="183" t="s">
        <v>3868</v>
      </c>
      <c r="EM30" s="183" t="s">
        <v>3870</v>
      </c>
      <c r="EN30" s="183" t="s">
        <v>3870</v>
      </c>
      <c r="EO30" s="183" t="s">
        <v>3869</v>
      </c>
      <c r="EP30" s="183" t="s">
        <v>4002</v>
      </c>
      <c r="EQ30" s="183" t="s">
        <v>4952</v>
      </c>
      <c r="ER30" s="183" t="s">
        <v>3872</v>
      </c>
      <c r="ES30" s="183" t="s">
        <v>4989</v>
      </c>
      <c r="ET30" s="183" t="s">
        <v>4990</v>
      </c>
      <c r="EU30" s="183" t="s">
        <v>4955</v>
      </c>
      <c r="EV30" s="183" t="s">
        <v>3876</v>
      </c>
      <c r="EW30" s="183" t="s">
        <v>3876</v>
      </c>
      <c r="EX30" s="183" t="s">
        <v>3848</v>
      </c>
      <c r="EY30" s="183" t="s">
        <v>3848</v>
      </c>
      <c r="EZ30" s="183" t="s">
        <v>3877</v>
      </c>
      <c r="FA30" s="183" t="s">
        <v>4956</v>
      </c>
      <c r="FB30" s="183" t="s">
        <v>4991</v>
      </c>
      <c r="FC30" s="183" t="s">
        <v>4992</v>
      </c>
      <c r="FD30" s="183" t="s">
        <v>3848</v>
      </c>
      <c r="FE30" s="183" t="s">
        <v>4011</v>
      </c>
      <c r="FF30" s="183" t="s">
        <v>4012</v>
      </c>
      <c r="FG30" s="183" t="s">
        <v>4993</v>
      </c>
      <c r="FH30" s="183" t="s">
        <v>4994</v>
      </c>
      <c r="FI30" s="183" t="s">
        <v>4961</v>
      </c>
      <c r="FJ30" s="183" t="s">
        <v>4962</v>
      </c>
      <c r="FK30" s="183" t="s">
        <v>4963</v>
      </c>
      <c r="FL30" s="183" t="s">
        <v>4017</v>
      </c>
      <c r="FM30" s="183" t="s">
        <v>4974</v>
      </c>
      <c r="FN30" s="183" t="s">
        <v>4995</v>
      </c>
      <c r="FO30" s="183" t="s">
        <v>4976</v>
      </c>
      <c r="FP30" s="183" t="s">
        <v>3848</v>
      </c>
      <c r="FQ30" s="183" t="s">
        <v>4996</v>
      </c>
      <c r="FR30" s="183" t="s">
        <v>4367</v>
      </c>
      <c r="FS30" s="183" t="s">
        <v>4997</v>
      </c>
      <c r="FT30" s="183" t="s">
        <v>4998</v>
      </c>
      <c r="FU30" s="183" t="s">
        <v>4999</v>
      </c>
      <c r="FV30" s="183" t="s">
        <v>5000</v>
      </c>
      <c r="FW30" s="183" t="s">
        <v>5001</v>
      </c>
      <c r="FX30" s="183" t="s">
        <v>3944</v>
      </c>
      <c r="FY30" s="183" t="s">
        <v>3848</v>
      </c>
      <c r="FZ30" s="183" t="s">
        <v>3848</v>
      </c>
      <c r="GA30" s="183" t="s">
        <v>3945</v>
      </c>
      <c r="GB30" s="183" t="s">
        <v>3946</v>
      </c>
      <c r="GC30" s="183" t="s">
        <v>3946</v>
      </c>
      <c r="GD30" s="183"/>
      <c r="GE30" s="183"/>
      <c r="GF30" s="183"/>
      <c r="GG30" s="183"/>
      <c r="GH30" s="183"/>
      <c r="GI30" s="183"/>
      <c r="GJ30" s="183"/>
      <c r="GK30" s="183"/>
      <c r="GL30" s="183"/>
      <c r="GM30" s="183"/>
      <c r="GN30" s="183"/>
      <c r="GO30" s="183"/>
      <c r="GP30" s="183"/>
      <c r="GQ30" s="183"/>
      <c r="GR30" s="183"/>
      <c r="GS30" s="183"/>
      <c r="GT30" s="183"/>
      <c r="GU30" s="183"/>
      <c r="GV30" s="183"/>
      <c r="GW30" s="183"/>
      <c r="GX30" s="183"/>
      <c r="GY30" s="183"/>
      <c r="GZ30" s="183"/>
      <c r="HA30" s="183"/>
      <c r="HB30" s="183"/>
      <c r="HC30" s="183"/>
      <c r="HD30" s="183"/>
      <c r="HE30" s="183"/>
      <c r="HF30" s="183"/>
      <c r="HG30" s="183"/>
      <c r="HH30" s="183"/>
      <c r="HI30" s="183"/>
      <c r="HJ30" s="183"/>
      <c r="HK30" s="183"/>
      <c r="HL30" s="183"/>
      <c r="HM30" s="183"/>
    </row>
    <row r="31" spans="1:221" x14ac:dyDescent="0.25">
      <c r="A31" s="183">
        <v>7</v>
      </c>
      <c r="B31" s="249">
        <v>0.57500000000000007</v>
      </c>
      <c r="C31" s="183"/>
      <c r="D31" s="183" t="s">
        <v>211</v>
      </c>
      <c r="E31" s="183" t="s">
        <v>3817</v>
      </c>
      <c r="F31" s="184">
        <v>43284</v>
      </c>
      <c r="G31" s="183" t="s">
        <v>1202</v>
      </c>
      <c r="H31" s="183" t="s">
        <v>233</v>
      </c>
      <c r="I31" s="183" t="s">
        <v>3057</v>
      </c>
      <c r="J31" s="183"/>
      <c r="K31" s="183"/>
      <c r="L31" s="183"/>
      <c r="M31" s="184"/>
      <c r="N31" s="184"/>
      <c r="O31" s="183"/>
      <c r="P31" s="253" t="s">
        <v>5002</v>
      </c>
      <c r="Q31" s="183" t="s">
        <v>5003</v>
      </c>
      <c r="R31" s="183" t="s">
        <v>1823</v>
      </c>
      <c r="S31" s="183" t="s">
        <v>5004</v>
      </c>
      <c r="T31" s="252">
        <v>9301368897</v>
      </c>
      <c r="U31" s="183" t="s">
        <v>5005</v>
      </c>
      <c r="V31" s="183" t="s">
        <v>5006</v>
      </c>
      <c r="W31" s="183" t="s">
        <v>221</v>
      </c>
      <c r="X31" s="183" t="s">
        <v>221</v>
      </c>
      <c r="Y31" s="183" t="s">
        <v>221</v>
      </c>
      <c r="Z31" s="183" t="s">
        <v>221</v>
      </c>
      <c r="AA31" s="183" t="s">
        <v>5007</v>
      </c>
      <c r="AB31" s="183">
        <v>9405060733</v>
      </c>
      <c r="AC31" s="183" t="s">
        <v>402</v>
      </c>
      <c r="AD31" s="64" t="s">
        <v>224</v>
      </c>
      <c r="AE31" s="183" t="s">
        <v>4192</v>
      </c>
      <c r="AF31" s="183" t="s">
        <v>221</v>
      </c>
      <c r="AG31" s="183" t="s">
        <v>221</v>
      </c>
      <c r="AH31" s="183" t="s">
        <v>221</v>
      </c>
      <c r="AI31" s="183">
        <f>3+9+8</f>
        <v>20</v>
      </c>
      <c r="AJ31" s="183" t="s">
        <v>227</v>
      </c>
      <c r="AK31" s="183">
        <v>1</v>
      </c>
      <c r="AL31" s="183">
        <v>8</v>
      </c>
      <c r="AM31" s="183">
        <v>9</v>
      </c>
      <c r="AN31" s="183" t="s">
        <v>228</v>
      </c>
      <c r="AO31" s="183" t="s">
        <v>228</v>
      </c>
      <c r="AP31" s="183" t="s">
        <v>281</v>
      </c>
      <c r="AQ31" s="64" t="s">
        <v>282</v>
      </c>
      <c r="AR31" s="183"/>
      <c r="AS31" s="183"/>
      <c r="AT31" s="183"/>
      <c r="AU31" s="183"/>
      <c r="AV31" s="183"/>
      <c r="AW31" s="183"/>
      <c r="AX31" s="183"/>
      <c r="AY31" s="183" t="s">
        <v>227</v>
      </c>
      <c r="AZ31" s="249" t="s">
        <v>446</v>
      </c>
      <c r="BA31" s="249"/>
      <c r="BB31" s="256" t="s">
        <v>3829</v>
      </c>
      <c r="BC31" s="249">
        <v>0.63124999999999998</v>
      </c>
      <c r="BD31" s="249">
        <v>0.63680555555555551</v>
      </c>
      <c r="BE31" s="183"/>
      <c r="BF31" s="252">
        <v>1</v>
      </c>
      <c r="BG31" s="183">
        <v>1</v>
      </c>
      <c r="BH31" s="183">
        <v>1</v>
      </c>
      <c r="BI31" s="183">
        <v>1</v>
      </c>
      <c r="BJ31" s="183">
        <v>1</v>
      </c>
      <c r="BK31" s="183">
        <v>1</v>
      </c>
      <c r="BL31" s="183">
        <v>1</v>
      </c>
      <c r="BM31" s="183">
        <v>1</v>
      </c>
      <c r="BN31" s="183">
        <v>1</v>
      </c>
      <c r="BO31" s="183">
        <v>1</v>
      </c>
      <c r="BP31" s="183">
        <v>1</v>
      </c>
      <c r="BQ31" s="183">
        <v>1</v>
      </c>
      <c r="BR31" s="183">
        <v>1</v>
      </c>
      <c r="BS31" s="183">
        <v>1</v>
      </c>
      <c r="BT31" s="183">
        <v>1</v>
      </c>
      <c r="BU31" s="183"/>
      <c r="BV31" s="183"/>
      <c r="BW31" s="249"/>
      <c r="BX31" s="249"/>
      <c r="BY31" s="183"/>
      <c r="BZ31" s="183"/>
      <c r="CA31" s="183"/>
      <c r="CB31" s="183"/>
      <c r="CC31" s="183"/>
      <c r="CD31" s="183"/>
      <c r="CE31" s="183"/>
      <c r="CF31" s="183"/>
      <c r="CG31" s="183"/>
      <c r="CH31" s="183"/>
      <c r="CI31" s="183"/>
      <c r="CJ31" s="183"/>
      <c r="CK31" s="183"/>
      <c r="CL31" s="183"/>
      <c r="CM31" s="183"/>
      <c r="CN31" s="183"/>
      <c r="CO31" s="183"/>
      <c r="CP31" s="183"/>
      <c r="CQ31" s="183"/>
      <c r="CR31" s="183" t="s">
        <v>3830</v>
      </c>
      <c r="CS31" s="183" t="s">
        <v>3831</v>
      </c>
      <c r="CT31" s="183" t="s">
        <v>3832</v>
      </c>
      <c r="CU31" s="183" t="s">
        <v>5008</v>
      </c>
      <c r="CV31" s="183" t="s">
        <v>5009</v>
      </c>
      <c r="CW31" s="183" t="s">
        <v>5010</v>
      </c>
      <c r="CX31" s="183" t="s">
        <v>5011</v>
      </c>
      <c r="CY31" s="183" t="s">
        <v>5012</v>
      </c>
      <c r="CZ31" s="183" t="s">
        <v>3848</v>
      </c>
      <c r="DA31" s="183" t="s">
        <v>5013</v>
      </c>
      <c r="DB31" s="183" t="s">
        <v>3840</v>
      </c>
      <c r="DC31" s="183" t="s">
        <v>3841</v>
      </c>
      <c r="DD31" s="183" t="s">
        <v>4248</v>
      </c>
      <c r="DE31" s="183" t="s">
        <v>5014</v>
      </c>
      <c r="DF31" s="183" t="s">
        <v>5015</v>
      </c>
      <c r="DG31" s="183" t="s">
        <v>5016</v>
      </c>
      <c r="DH31" s="183" t="s">
        <v>5017</v>
      </c>
      <c r="DI31" s="183" t="s">
        <v>5018</v>
      </c>
      <c r="DJ31" s="183" t="s">
        <v>5019</v>
      </c>
      <c r="DK31" s="183" t="s">
        <v>3849</v>
      </c>
      <c r="DL31" s="183" t="s">
        <v>5020</v>
      </c>
      <c r="DM31" s="183" t="s">
        <v>3851</v>
      </c>
      <c r="DN31" s="183" t="s">
        <v>3852</v>
      </c>
      <c r="DO31" s="183" t="s">
        <v>3853</v>
      </c>
      <c r="DP31" s="183" t="s">
        <v>4299</v>
      </c>
      <c r="DQ31" s="183" t="s">
        <v>5021</v>
      </c>
      <c r="DR31" s="183" t="s">
        <v>2718</v>
      </c>
      <c r="DS31" s="183" t="s">
        <v>5022</v>
      </c>
      <c r="DT31" s="183" t="s">
        <v>3848</v>
      </c>
      <c r="DU31" s="183" t="s">
        <v>3848</v>
      </c>
      <c r="DV31" s="183" t="s">
        <v>3848</v>
      </c>
      <c r="DW31" s="183" t="s">
        <v>3848</v>
      </c>
      <c r="DX31" s="183" t="s">
        <v>3848</v>
      </c>
      <c r="DY31" s="183" t="s">
        <v>3848</v>
      </c>
      <c r="DZ31" s="183" t="s">
        <v>3848</v>
      </c>
      <c r="EA31" s="183" t="s">
        <v>3848</v>
      </c>
      <c r="EB31" s="183" t="s">
        <v>3861</v>
      </c>
      <c r="EC31" s="183" t="s">
        <v>3862</v>
      </c>
      <c r="ED31" s="183" t="s">
        <v>3848</v>
      </c>
      <c r="EE31" s="183" t="s">
        <v>5023</v>
      </c>
      <c r="EF31" s="183" t="s">
        <v>3864</v>
      </c>
      <c r="EG31" s="183" t="s">
        <v>2755</v>
      </c>
      <c r="EH31" s="183" t="s">
        <v>282</v>
      </c>
      <c r="EI31" s="183" t="s">
        <v>4070</v>
      </c>
      <c r="EJ31" s="183" t="s">
        <v>3848</v>
      </c>
      <c r="EK31" s="183" t="s">
        <v>3848</v>
      </c>
      <c r="EL31" s="183" t="s">
        <v>3868</v>
      </c>
      <c r="EM31" s="183" t="s">
        <v>3870</v>
      </c>
      <c r="EN31" s="183" t="s">
        <v>3870</v>
      </c>
      <c r="EO31" s="183" t="s">
        <v>3869</v>
      </c>
      <c r="EP31" s="183" t="s">
        <v>4002</v>
      </c>
      <c r="EQ31" s="183" t="s">
        <v>5024</v>
      </c>
      <c r="ER31" s="183" t="s">
        <v>5025</v>
      </c>
      <c r="ES31" s="183" t="s">
        <v>5026</v>
      </c>
      <c r="ET31" s="183" t="s">
        <v>5027</v>
      </c>
      <c r="EU31" s="183" t="s">
        <v>5028</v>
      </c>
      <c r="EV31" s="183" t="s">
        <v>3848</v>
      </c>
      <c r="EW31" s="183" t="s">
        <v>3848</v>
      </c>
      <c r="EX31" s="183" t="s">
        <v>3848</v>
      </c>
      <c r="EY31" s="183" t="s">
        <v>3848</v>
      </c>
      <c r="EZ31" s="183" t="s">
        <v>3848</v>
      </c>
      <c r="FA31" s="183" t="s">
        <v>3848</v>
      </c>
      <c r="FB31" s="183" t="s">
        <v>3848</v>
      </c>
      <c r="FC31" s="183" t="s">
        <v>3848</v>
      </c>
      <c r="FD31" s="183" t="s">
        <v>3848</v>
      </c>
      <c r="FE31" s="183" t="s">
        <v>4017</v>
      </c>
      <c r="FF31" s="183" t="s">
        <v>4017</v>
      </c>
      <c r="FG31" s="183" t="s">
        <v>3848</v>
      </c>
      <c r="FH31" s="183" t="s">
        <v>3848</v>
      </c>
      <c r="FI31" s="183" t="s">
        <v>3848</v>
      </c>
      <c r="FJ31" s="183" t="s">
        <v>4017</v>
      </c>
      <c r="FK31" s="183" t="s">
        <v>4017</v>
      </c>
      <c r="FL31" s="183" t="s">
        <v>4017</v>
      </c>
      <c r="FM31" s="183" t="s">
        <v>5029</v>
      </c>
      <c r="FN31" s="183" t="s">
        <v>5030</v>
      </c>
      <c r="FO31" s="183" t="s">
        <v>5031</v>
      </c>
      <c r="FP31" s="183" t="s">
        <v>3848</v>
      </c>
      <c r="FQ31" s="183" t="s">
        <v>5032</v>
      </c>
      <c r="FR31" s="183" t="s">
        <v>4895</v>
      </c>
      <c r="FS31" s="183" t="s">
        <v>5033</v>
      </c>
      <c r="FT31" s="183" t="s">
        <v>3943</v>
      </c>
      <c r="FU31" s="183" t="s">
        <v>3943</v>
      </c>
      <c r="FV31" s="183" t="s">
        <v>3943</v>
      </c>
      <c r="FW31" s="183" t="s">
        <v>3943</v>
      </c>
      <c r="FX31" s="183" t="s">
        <v>3894</v>
      </c>
      <c r="FY31" s="183" t="s">
        <v>3848</v>
      </c>
      <c r="FZ31" s="183" t="s">
        <v>3848</v>
      </c>
      <c r="GA31" s="183" t="s">
        <v>3945</v>
      </c>
      <c r="GB31" s="183" t="s">
        <v>3945</v>
      </c>
      <c r="GC31" s="183" t="s">
        <v>3945</v>
      </c>
      <c r="GD31" s="183"/>
      <c r="GE31" s="183"/>
      <c r="GF31" s="183"/>
      <c r="GG31" s="183"/>
      <c r="GH31" s="183"/>
      <c r="GI31" s="183"/>
      <c r="GJ31" s="183"/>
      <c r="GK31" s="183"/>
      <c r="GL31" s="183"/>
      <c r="GM31" s="183"/>
      <c r="GN31" s="183"/>
      <c r="GO31" s="183"/>
      <c r="GP31" s="183"/>
      <c r="GQ31" s="183"/>
      <c r="GR31" s="183"/>
      <c r="GS31" s="183"/>
      <c r="GT31" s="183"/>
      <c r="GU31" s="183"/>
      <c r="GV31" s="183"/>
      <c r="GW31" s="183"/>
      <c r="GX31" s="183"/>
      <c r="GY31" s="183"/>
      <c r="GZ31" s="183"/>
      <c r="HA31" s="183"/>
      <c r="HB31" s="183"/>
      <c r="HC31" s="183"/>
      <c r="HD31" s="183"/>
      <c r="HE31" s="183"/>
      <c r="HF31" s="183"/>
      <c r="HG31" s="183"/>
      <c r="HH31" s="183"/>
      <c r="HI31" s="183"/>
      <c r="HJ31" s="183"/>
      <c r="HK31" s="183"/>
      <c r="HL31" s="183"/>
      <c r="HM31" s="183"/>
    </row>
    <row r="32" spans="1:221" x14ac:dyDescent="0.25">
      <c r="A32" s="183">
        <v>10</v>
      </c>
      <c r="B32" s="249">
        <v>0.64583333333333337</v>
      </c>
      <c r="C32" s="85"/>
      <c r="D32" s="183" t="s">
        <v>211</v>
      </c>
      <c r="E32" s="183" t="s">
        <v>3817</v>
      </c>
      <c r="F32" s="184">
        <v>43284</v>
      </c>
      <c r="G32" s="183" t="s">
        <v>3082</v>
      </c>
      <c r="H32" s="183" t="s">
        <v>246</v>
      </c>
      <c r="I32" s="183" t="s">
        <v>247</v>
      </c>
      <c r="J32" s="64" t="s">
        <v>4493</v>
      </c>
      <c r="K32" s="183" t="s">
        <v>4494</v>
      </c>
      <c r="L32" s="183" t="s">
        <v>340</v>
      </c>
      <c r="M32" s="70">
        <v>43284</v>
      </c>
      <c r="N32" s="70">
        <v>43286</v>
      </c>
      <c r="O32" s="183" t="s">
        <v>4495</v>
      </c>
      <c r="P32" s="278" t="s">
        <v>5034</v>
      </c>
      <c r="Q32" s="183" t="s">
        <v>5035</v>
      </c>
      <c r="R32" s="183" t="s">
        <v>5036</v>
      </c>
      <c r="S32" s="183" t="s">
        <v>5037</v>
      </c>
      <c r="T32" s="252">
        <v>9272344635</v>
      </c>
      <c r="U32" s="183" t="s">
        <v>5038</v>
      </c>
      <c r="V32" s="183" t="s">
        <v>5039</v>
      </c>
      <c r="W32" s="183" t="s">
        <v>221</v>
      </c>
      <c r="X32" s="183" t="s">
        <v>221</v>
      </c>
      <c r="Y32" s="183" t="s">
        <v>221</v>
      </c>
      <c r="Z32" s="183" t="s">
        <v>221</v>
      </c>
      <c r="AA32" s="183" t="s">
        <v>5040</v>
      </c>
      <c r="AB32" s="183">
        <v>9753703105</v>
      </c>
      <c r="AC32" s="183" t="s">
        <v>223</v>
      </c>
      <c r="AD32" s="64" t="s">
        <v>366</v>
      </c>
      <c r="AE32" s="183" t="s">
        <v>5041</v>
      </c>
      <c r="AF32" s="183" t="s">
        <v>226</v>
      </c>
      <c r="AG32" s="183" t="s">
        <v>221</v>
      </c>
      <c r="AH32" s="183" t="s">
        <v>280</v>
      </c>
      <c r="AI32" s="183">
        <f>3*12+4+12+2</f>
        <v>54</v>
      </c>
      <c r="AJ32" s="183" t="s">
        <v>227</v>
      </c>
      <c r="AK32" s="183">
        <v>1</v>
      </c>
      <c r="AL32" s="183">
        <f>12+2</f>
        <v>14</v>
      </c>
      <c r="AM32" s="183">
        <v>4</v>
      </c>
      <c r="AN32" s="183" t="s">
        <v>228</v>
      </c>
      <c r="AO32" s="183" t="s">
        <v>228</v>
      </c>
      <c r="AP32" s="64" t="s">
        <v>281</v>
      </c>
      <c r="AQ32" s="64" t="s">
        <v>282</v>
      </c>
      <c r="AR32" s="183"/>
      <c r="AS32" s="183"/>
      <c r="AT32" s="183"/>
      <c r="AU32" s="183"/>
      <c r="AV32" s="183"/>
      <c r="AW32" s="183"/>
      <c r="AX32" s="183"/>
      <c r="AY32" s="183" t="s">
        <v>227</v>
      </c>
      <c r="AZ32" s="249" t="s">
        <v>227</v>
      </c>
      <c r="BA32" s="249"/>
      <c r="BB32" s="256" t="s">
        <v>3829</v>
      </c>
      <c r="BC32" s="249">
        <v>0.71736111111111101</v>
      </c>
      <c r="BD32" s="249">
        <v>0.72361111111111109</v>
      </c>
      <c r="BE32" s="64"/>
      <c r="BF32" s="252">
        <v>2</v>
      </c>
      <c r="BG32" s="183">
        <v>2</v>
      </c>
      <c r="BH32" s="183">
        <v>2</v>
      </c>
      <c r="BI32" s="183">
        <v>2</v>
      </c>
      <c r="BJ32" s="183">
        <v>2</v>
      </c>
      <c r="BK32" s="183">
        <v>2</v>
      </c>
      <c r="BL32" s="183">
        <v>2</v>
      </c>
      <c r="BM32" s="183">
        <v>2</v>
      </c>
      <c r="BN32" s="183">
        <v>2</v>
      </c>
      <c r="BO32" s="183">
        <v>2</v>
      </c>
      <c r="BP32" s="183">
        <v>2</v>
      </c>
      <c r="BQ32" s="183">
        <v>2</v>
      </c>
      <c r="BR32" s="183">
        <v>2</v>
      </c>
      <c r="BS32" s="183">
        <v>2</v>
      </c>
      <c r="BT32" s="183">
        <v>2</v>
      </c>
      <c r="BU32" s="85"/>
      <c r="BV32" s="183" t="s">
        <v>3829</v>
      </c>
      <c r="BW32" s="249">
        <v>0.72361111111111109</v>
      </c>
      <c r="BX32" s="249">
        <v>0.72916666666666663</v>
      </c>
      <c r="BY32" s="183"/>
      <c r="BZ32" s="183">
        <v>3</v>
      </c>
      <c r="CA32" s="183">
        <v>3</v>
      </c>
      <c r="CB32" s="183">
        <v>3</v>
      </c>
      <c r="CC32" s="183">
        <v>3</v>
      </c>
      <c r="CD32" s="183" t="s">
        <v>260</v>
      </c>
      <c r="CE32" s="183" t="s">
        <v>3829</v>
      </c>
      <c r="CF32" s="183" t="s">
        <v>260</v>
      </c>
      <c r="CG32" s="85"/>
      <c r="CH32" s="85"/>
      <c r="CI32" s="85"/>
      <c r="CJ32" s="85"/>
      <c r="CK32" s="85"/>
      <c r="CL32" s="85"/>
      <c r="CM32" s="85"/>
      <c r="CN32" s="85"/>
      <c r="CO32" s="85"/>
      <c r="CP32" s="85"/>
      <c r="CQ32" s="85"/>
      <c r="CR32" s="183" t="s">
        <v>3830</v>
      </c>
      <c r="CS32" s="183" t="s">
        <v>3831</v>
      </c>
      <c r="CT32" s="183" t="s">
        <v>3832</v>
      </c>
      <c r="CU32" s="183" t="s">
        <v>5042</v>
      </c>
      <c r="CV32" s="183" t="s">
        <v>5035</v>
      </c>
      <c r="CW32" s="183" t="s">
        <v>5036</v>
      </c>
      <c r="CX32" s="183" t="s">
        <v>5043</v>
      </c>
      <c r="CY32" s="183" t="s">
        <v>5044</v>
      </c>
      <c r="CZ32" s="183" t="s">
        <v>4246</v>
      </c>
      <c r="DA32" s="183" t="s">
        <v>5045</v>
      </c>
      <c r="DB32" s="183" t="s">
        <v>4037</v>
      </c>
      <c r="DC32" s="183" t="s">
        <v>4038</v>
      </c>
      <c r="DD32" s="183" t="s">
        <v>4039</v>
      </c>
      <c r="DE32" s="183" t="s">
        <v>3848</v>
      </c>
      <c r="DF32" s="183" t="s">
        <v>5045</v>
      </c>
      <c r="DG32" s="183" t="s">
        <v>4037</v>
      </c>
      <c r="DH32" s="183" t="s">
        <v>4038</v>
      </c>
      <c r="DI32" s="183" t="s">
        <v>4039</v>
      </c>
      <c r="DJ32" s="183" t="s">
        <v>5046</v>
      </c>
      <c r="DK32" s="183" t="s">
        <v>3957</v>
      </c>
      <c r="DL32" s="183" t="s">
        <v>4298</v>
      </c>
      <c r="DM32" s="183" t="s">
        <v>3914</v>
      </c>
      <c r="DN32" s="183" t="s">
        <v>3852</v>
      </c>
      <c r="DO32" s="183" t="s">
        <v>3853</v>
      </c>
      <c r="DP32" s="183" t="s">
        <v>3854</v>
      </c>
      <c r="DQ32" s="183" t="s">
        <v>5047</v>
      </c>
      <c r="DR32" s="183" t="s">
        <v>5047</v>
      </c>
      <c r="DS32" s="183" t="s">
        <v>5038</v>
      </c>
      <c r="DT32" s="183" t="s">
        <v>3848</v>
      </c>
      <c r="DU32" s="183" t="s">
        <v>3848</v>
      </c>
      <c r="DV32" s="183" t="s">
        <v>3848</v>
      </c>
      <c r="DW32" s="183" t="s">
        <v>3848</v>
      </c>
      <c r="DX32" s="183" t="s">
        <v>3848</v>
      </c>
      <c r="DY32" s="183" t="s">
        <v>3848</v>
      </c>
      <c r="DZ32" s="183" t="s">
        <v>3848</v>
      </c>
      <c r="EA32" s="183" t="s">
        <v>3848</v>
      </c>
      <c r="EB32" s="183" t="s">
        <v>3861</v>
      </c>
      <c r="EC32" s="183" t="s">
        <v>3862</v>
      </c>
      <c r="ED32" s="183" t="s">
        <v>3848</v>
      </c>
      <c r="EE32" s="183" t="s">
        <v>5048</v>
      </c>
      <c r="EF32" s="183" t="s">
        <v>3864</v>
      </c>
      <c r="EG32" s="183" t="s">
        <v>2755</v>
      </c>
      <c r="EH32" s="183" t="s">
        <v>282</v>
      </c>
      <c r="EI32" s="183" t="s">
        <v>3864</v>
      </c>
      <c r="EJ32" s="183" t="s">
        <v>3848</v>
      </c>
      <c r="EK32" s="183" t="s">
        <v>3848</v>
      </c>
      <c r="EL32" s="183" t="s">
        <v>3868</v>
      </c>
      <c r="EM32" s="183" t="s">
        <v>3870</v>
      </c>
      <c r="EN32" s="183" t="s">
        <v>3870</v>
      </c>
      <c r="EO32" s="183" t="s">
        <v>3869</v>
      </c>
      <c r="EP32" s="183" t="s">
        <v>4002</v>
      </c>
      <c r="EQ32" s="183" t="s">
        <v>5049</v>
      </c>
      <c r="ER32" s="183" t="s">
        <v>3872</v>
      </c>
      <c r="ES32" s="183" t="s">
        <v>5050</v>
      </c>
      <c r="ET32" s="183" t="s">
        <v>5051</v>
      </c>
      <c r="EU32" s="183" t="s">
        <v>5052</v>
      </c>
      <c r="EV32" s="183" t="s">
        <v>3876</v>
      </c>
      <c r="EW32" s="183" t="s">
        <v>3876</v>
      </c>
      <c r="EX32" s="183" t="s">
        <v>3848</v>
      </c>
      <c r="EY32" s="183" t="s">
        <v>3848</v>
      </c>
      <c r="EZ32" s="183" t="s">
        <v>3877</v>
      </c>
      <c r="FA32" s="183" t="s">
        <v>4008</v>
      </c>
      <c r="FB32" s="183" t="s">
        <v>5053</v>
      </c>
      <c r="FC32" s="183" t="s">
        <v>5054</v>
      </c>
      <c r="FD32" s="183" t="s">
        <v>3848</v>
      </c>
      <c r="FE32" s="183" t="s">
        <v>3970</v>
      </c>
      <c r="FF32" s="183" t="s">
        <v>5055</v>
      </c>
      <c r="FG32" s="183" t="s">
        <v>5056</v>
      </c>
      <c r="FH32" s="183" t="s">
        <v>5057</v>
      </c>
      <c r="FI32" s="183" t="s">
        <v>5058</v>
      </c>
      <c r="FJ32" s="183" t="s">
        <v>5059</v>
      </c>
      <c r="FK32" s="183" t="s">
        <v>5060</v>
      </c>
      <c r="FL32" s="183" t="s">
        <v>3943</v>
      </c>
      <c r="FM32" s="183" t="s">
        <v>5043</v>
      </c>
      <c r="FN32" s="183" t="s">
        <v>864</v>
      </c>
      <c r="FO32" s="183" t="s">
        <v>5061</v>
      </c>
      <c r="FP32" s="183" t="s">
        <v>3848</v>
      </c>
      <c r="FQ32" s="183" t="s">
        <v>5062</v>
      </c>
      <c r="FR32" s="183" t="s">
        <v>4626</v>
      </c>
      <c r="FS32" s="183" t="s">
        <v>5063</v>
      </c>
      <c r="FT32" s="183" t="s">
        <v>5064</v>
      </c>
      <c r="FU32" s="183" t="s">
        <v>3943</v>
      </c>
      <c r="FV32" s="183" t="s">
        <v>3943</v>
      </c>
      <c r="FW32" s="183" t="s">
        <v>5065</v>
      </c>
      <c r="FX32" s="183" t="s">
        <v>3894</v>
      </c>
      <c r="FY32" s="183" t="s">
        <v>3848</v>
      </c>
      <c r="FZ32" s="183" t="s">
        <v>5066</v>
      </c>
      <c r="GA32" s="183" t="s">
        <v>3945</v>
      </c>
      <c r="GB32" s="183" t="s">
        <v>3946</v>
      </c>
      <c r="GC32" s="183" t="s">
        <v>3946</v>
      </c>
      <c r="GD32" s="183"/>
      <c r="GE32" s="183"/>
      <c r="GF32" s="183"/>
      <c r="GG32" s="183"/>
      <c r="GH32" s="183"/>
      <c r="GI32" s="183"/>
      <c r="GJ32" s="183"/>
      <c r="GK32" s="183"/>
      <c r="GL32" s="183"/>
      <c r="GM32" s="183"/>
      <c r="GN32" s="183"/>
      <c r="GO32" s="183"/>
      <c r="GP32" s="183"/>
      <c r="GQ32" s="183"/>
      <c r="GR32" s="183"/>
      <c r="GS32" s="183"/>
      <c r="GT32" s="183"/>
      <c r="GU32" s="183"/>
      <c r="GV32" s="183"/>
      <c r="GW32" s="183"/>
      <c r="GX32" s="183"/>
      <c r="GY32" s="183"/>
      <c r="GZ32" s="183"/>
      <c r="HA32" s="183"/>
      <c r="HB32" s="183"/>
      <c r="HC32" s="183"/>
      <c r="HD32" s="183"/>
      <c r="HE32" s="183"/>
      <c r="HF32" s="183"/>
      <c r="HG32" s="183"/>
      <c r="HH32" s="183"/>
      <c r="HI32" s="183"/>
      <c r="HJ32" s="183"/>
      <c r="HK32" s="183"/>
      <c r="HL32" s="183"/>
      <c r="HM32" s="183"/>
    </row>
    <row r="33" spans="1:221" x14ac:dyDescent="0.25">
      <c r="A33" s="255">
        <v>19</v>
      </c>
      <c r="B33" s="279"/>
      <c r="C33" s="280"/>
      <c r="D33" s="281" t="s">
        <v>211</v>
      </c>
      <c r="E33" s="255" t="s">
        <v>3817</v>
      </c>
      <c r="F33" s="282">
        <v>43284</v>
      </c>
      <c r="G33" s="255" t="s">
        <v>1202</v>
      </c>
      <c r="H33" s="255" t="s">
        <v>233</v>
      </c>
      <c r="I33" s="255" t="s">
        <v>3057</v>
      </c>
      <c r="J33" s="281"/>
      <c r="K33" s="280"/>
      <c r="L33" s="280"/>
      <c r="M33" s="65"/>
      <c r="N33" s="65"/>
      <c r="O33" s="281"/>
      <c r="P33" s="265" t="s">
        <v>5067</v>
      </c>
      <c r="Q33" s="280" t="s">
        <v>5068</v>
      </c>
      <c r="R33" s="280" t="s">
        <v>5069</v>
      </c>
      <c r="S33" s="280" t="s">
        <v>5070</v>
      </c>
      <c r="T33" s="280">
        <v>9973353253</v>
      </c>
      <c r="U33" s="280" t="s">
        <v>5071</v>
      </c>
      <c r="V33" s="255" t="s">
        <v>5072</v>
      </c>
      <c r="W33" s="255" t="s">
        <v>221</v>
      </c>
      <c r="X33" s="255" t="s">
        <v>221</v>
      </c>
      <c r="Y33" s="255" t="s">
        <v>221</v>
      </c>
      <c r="Z33" s="255" t="s">
        <v>221</v>
      </c>
      <c r="AA33" s="281" t="s">
        <v>221</v>
      </c>
      <c r="AB33" s="255" t="s">
        <v>221</v>
      </c>
      <c r="AC33" s="281" t="s">
        <v>223</v>
      </c>
      <c r="AD33" s="66" t="s">
        <v>267</v>
      </c>
      <c r="AE33" s="281" t="s">
        <v>5073</v>
      </c>
      <c r="AF33" s="281" t="s">
        <v>226</v>
      </c>
      <c r="AG33" s="281" t="s">
        <v>226</v>
      </c>
      <c r="AH33" s="281" t="s">
        <v>221</v>
      </c>
      <c r="AI33" s="281">
        <v>39</v>
      </c>
      <c r="AJ33" s="281" t="s">
        <v>227</v>
      </c>
      <c r="AK33" s="281">
        <v>1</v>
      </c>
      <c r="AL33" s="281">
        <v>39</v>
      </c>
      <c r="AM33" s="281">
        <v>0</v>
      </c>
      <c r="AN33" s="66" t="s">
        <v>1034</v>
      </c>
      <c r="AO33" s="66" t="s">
        <v>5074</v>
      </c>
      <c r="AP33" s="66" t="s">
        <v>281</v>
      </c>
      <c r="AQ33" s="66" t="s">
        <v>282</v>
      </c>
      <c r="AR33" s="255"/>
      <c r="AS33" s="281"/>
      <c r="AT33" s="281"/>
      <c r="AU33" s="281"/>
      <c r="AV33" s="255"/>
      <c r="AW33" s="281"/>
      <c r="AX33" s="281"/>
      <c r="AY33" s="281" t="s">
        <v>227</v>
      </c>
      <c r="AZ33" s="283" t="s">
        <v>227</v>
      </c>
      <c r="BA33" s="279"/>
      <c r="BB33" s="280" t="s">
        <v>5075</v>
      </c>
      <c r="BC33" s="279">
        <v>0.54652777777777783</v>
      </c>
      <c r="BD33" s="279">
        <v>0.55486111111111114</v>
      </c>
      <c r="BE33" s="66"/>
      <c r="BF33" s="281">
        <v>1</v>
      </c>
      <c r="BG33" s="281">
        <v>1</v>
      </c>
      <c r="BH33" s="281">
        <v>2</v>
      </c>
      <c r="BI33" s="281">
        <v>2</v>
      </c>
      <c r="BJ33" s="281">
        <v>2</v>
      </c>
      <c r="BK33" s="281">
        <v>2</v>
      </c>
      <c r="BL33" s="281">
        <v>2</v>
      </c>
      <c r="BM33" s="281">
        <v>2</v>
      </c>
      <c r="BN33" s="281">
        <v>2</v>
      </c>
      <c r="BO33" s="281">
        <v>2</v>
      </c>
      <c r="BP33" s="281">
        <v>1</v>
      </c>
      <c r="BQ33" s="281">
        <v>2</v>
      </c>
      <c r="BR33" s="281">
        <v>2</v>
      </c>
      <c r="BS33" s="281">
        <v>2</v>
      </c>
      <c r="BT33" s="281">
        <v>1</v>
      </c>
      <c r="BU33" s="281"/>
      <c r="BV33" s="281"/>
      <c r="BW33" s="283"/>
      <c r="BX33" s="283"/>
      <c r="BY33" s="255"/>
      <c r="BZ33" s="255"/>
      <c r="CA33" s="255"/>
      <c r="CB33" s="255"/>
      <c r="CC33" s="255"/>
      <c r="CD33" s="255"/>
      <c r="CE33" s="255"/>
      <c r="CF33" s="255"/>
      <c r="CG33" s="281"/>
      <c r="CH33" s="281"/>
      <c r="CI33" s="281"/>
      <c r="CJ33" s="281"/>
      <c r="CK33" s="281"/>
      <c r="CL33" s="281"/>
      <c r="CM33" s="281"/>
      <c r="CN33" s="281"/>
      <c r="CO33" s="281"/>
      <c r="CP33" s="281"/>
      <c r="CQ33" s="281"/>
      <c r="CR33" s="274" t="s">
        <v>3830</v>
      </c>
      <c r="CS33" s="274" t="s">
        <v>3831</v>
      </c>
      <c r="CT33" s="274" t="s">
        <v>3832</v>
      </c>
      <c r="CU33" s="274" t="s">
        <v>5076</v>
      </c>
      <c r="CV33" s="274" t="s">
        <v>5068</v>
      </c>
      <c r="CW33" s="274" t="s">
        <v>5069</v>
      </c>
      <c r="CX33" s="274" t="s">
        <v>5070</v>
      </c>
      <c r="CY33" s="274" t="s">
        <v>5077</v>
      </c>
      <c r="CZ33" s="274" t="s">
        <v>3848</v>
      </c>
      <c r="DA33" s="274" t="s">
        <v>5078</v>
      </c>
      <c r="DB33" s="274" t="s">
        <v>4341</v>
      </c>
      <c r="DC33" s="274" t="s">
        <v>3846</v>
      </c>
      <c r="DD33" s="274" t="s">
        <v>4342</v>
      </c>
      <c r="DE33" s="274" t="s">
        <v>3848</v>
      </c>
      <c r="DF33" s="274" t="s">
        <v>5078</v>
      </c>
      <c r="DG33" s="274" t="s">
        <v>4037</v>
      </c>
      <c r="DH33" s="274" t="s">
        <v>4038</v>
      </c>
      <c r="DI33" s="274" t="s">
        <v>4039</v>
      </c>
      <c r="DJ33" s="274" t="s">
        <v>3848</v>
      </c>
      <c r="DK33" s="274" t="s">
        <v>3957</v>
      </c>
      <c r="DL33" s="274" t="s">
        <v>3848</v>
      </c>
      <c r="DM33" s="274" t="s">
        <v>3914</v>
      </c>
      <c r="DN33" s="274" t="s">
        <v>3852</v>
      </c>
      <c r="DO33" s="274" t="s">
        <v>3848</v>
      </c>
      <c r="DP33" s="274" t="s">
        <v>3848</v>
      </c>
      <c r="DQ33" s="274" t="s">
        <v>5079</v>
      </c>
      <c r="DR33" s="274" t="s">
        <v>3666</v>
      </c>
      <c r="DS33" s="274" t="s">
        <v>5071</v>
      </c>
      <c r="DT33" s="274" t="s">
        <v>3848</v>
      </c>
      <c r="DU33" s="274" t="s">
        <v>3848</v>
      </c>
      <c r="DV33" s="274" t="s">
        <v>3848</v>
      </c>
      <c r="DW33" s="274" t="s">
        <v>3848</v>
      </c>
      <c r="DX33" s="274" t="s">
        <v>3848</v>
      </c>
      <c r="DY33" s="274" t="s">
        <v>3848</v>
      </c>
      <c r="DZ33" s="274" t="s">
        <v>3848</v>
      </c>
      <c r="EA33" s="274" t="s">
        <v>3848</v>
      </c>
      <c r="EB33" s="274" t="s">
        <v>3861</v>
      </c>
      <c r="EC33" s="274" t="s">
        <v>3862</v>
      </c>
      <c r="ED33" s="274" t="s">
        <v>3848</v>
      </c>
      <c r="EE33" s="274" t="s">
        <v>5080</v>
      </c>
      <c r="EF33" s="274" t="s">
        <v>5081</v>
      </c>
      <c r="EG33" s="274" t="s">
        <v>2755</v>
      </c>
      <c r="EH33" s="274" t="s">
        <v>282</v>
      </c>
      <c r="EI33" s="274" t="s">
        <v>3848</v>
      </c>
      <c r="EJ33" s="274" t="s">
        <v>3848</v>
      </c>
      <c r="EK33" s="274" t="s">
        <v>3848</v>
      </c>
      <c r="EL33" s="274" t="s">
        <v>3868</v>
      </c>
      <c r="EM33" s="274" t="s">
        <v>3870</v>
      </c>
      <c r="EN33" s="274" t="s">
        <v>3870</v>
      </c>
      <c r="EO33" s="274" t="s">
        <v>3869</v>
      </c>
      <c r="EP33" s="274" t="s">
        <v>3869</v>
      </c>
      <c r="EQ33" s="274" t="s">
        <v>4017</v>
      </c>
      <c r="ER33" s="274" t="s">
        <v>4017</v>
      </c>
      <c r="ES33" s="274" t="s">
        <v>4017</v>
      </c>
      <c r="ET33" s="274" t="s">
        <v>4017</v>
      </c>
      <c r="EU33" s="274" t="s">
        <v>4017</v>
      </c>
      <c r="EV33" s="274" t="s">
        <v>3848</v>
      </c>
      <c r="EW33" s="274" t="s">
        <v>3848</v>
      </c>
      <c r="EX33" s="274" t="s">
        <v>3848</v>
      </c>
      <c r="EY33" s="274" t="s">
        <v>3848</v>
      </c>
      <c r="EZ33" s="274" t="s">
        <v>3848</v>
      </c>
      <c r="FA33" s="274" t="s">
        <v>3848</v>
      </c>
      <c r="FB33" s="274" t="s">
        <v>3848</v>
      </c>
      <c r="FC33" s="274" t="s">
        <v>3848</v>
      </c>
      <c r="FD33" s="274" t="s">
        <v>3848</v>
      </c>
      <c r="FE33" s="274" t="s">
        <v>4017</v>
      </c>
      <c r="FF33" s="274" t="s">
        <v>4017</v>
      </c>
      <c r="FG33" s="274" t="s">
        <v>3848</v>
      </c>
      <c r="FH33" s="274" t="s">
        <v>3848</v>
      </c>
      <c r="FI33" s="274" t="s">
        <v>3848</v>
      </c>
      <c r="FJ33" s="274" t="s">
        <v>4017</v>
      </c>
      <c r="FK33" s="274" t="s">
        <v>4017</v>
      </c>
      <c r="FL33" s="274" t="s">
        <v>4017</v>
      </c>
      <c r="FM33" s="274" t="s">
        <v>3666</v>
      </c>
      <c r="FN33" s="274" t="s">
        <v>3666</v>
      </c>
      <c r="FO33" s="274" t="s">
        <v>3666</v>
      </c>
      <c r="FP33" s="274" t="s">
        <v>3848</v>
      </c>
      <c r="FQ33" s="274" t="s">
        <v>5082</v>
      </c>
      <c r="FR33" s="274" t="s">
        <v>5082</v>
      </c>
      <c r="FS33" s="274" t="s">
        <v>5082</v>
      </c>
      <c r="FT33" s="274" t="s">
        <v>3943</v>
      </c>
      <c r="FU33" s="274" t="s">
        <v>3943</v>
      </c>
      <c r="FV33" s="274" t="s">
        <v>3943</v>
      </c>
      <c r="FW33" s="274" t="s">
        <v>3943</v>
      </c>
      <c r="FX33" s="274" t="s">
        <v>3944</v>
      </c>
      <c r="FY33" s="274" t="s">
        <v>3848</v>
      </c>
      <c r="FZ33" s="274" t="s">
        <v>3848</v>
      </c>
      <c r="GA33" s="274" t="s">
        <v>3848</v>
      </c>
      <c r="GB33" s="274" t="s">
        <v>3848</v>
      </c>
      <c r="GC33" s="274" t="s">
        <v>3848</v>
      </c>
      <c r="GD33" s="255"/>
      <c r="GE33" s="255"/>
      <c r="GF33" s="255"/>
      <c r="GG33" s="255"/>
      <c r="GH33" s="255"/>
      <c r="GI33" s="255"/>
      <c r="GJ33" s="255"/>
      <c r="GK33" s="255"/>
      <c r="GL33" s="255"/>
      <c r="GM33" s="255"/>
      <c r="GN33" s="255"/>
      <c r="GO33" s="255"/>
      <c r="GP33" s="255"/>
      <c r="GQ33" s="255"/>
      <c r="GR33" s="255"/>
      <c r="GS33" s="255"/>
      <c r="GT33" s="255"/>
      <c r="GU33" s="255"/>
      <c r="GV33" s="255"/>
      <c r="GW33" s="255"/>
      <c r="GX33" s="255"/>
      <c r="GY33" s="255"/>
      <c r="GZ33" s="255"/>
      <c r="HA33" s="255"/>
      <c r="HB33" s="255"/>
      <c r="HC33" s="255"/>
      <c r="HD33" s="255"/>
      <c r="HE33" s="255"/>
      <c r="HF33" s="255"/>
      <c r="HG33" s="255"/>
      <c r="HH33" s="255"/>
      <c r="HI33" s="255"/>
      <c r="HJ33" s="255"/>
      <c r="HK33" s="255"/>
      <c r="HL33" s="255"/>
      <c r="HM33" s="255"/>
    </row>
    <row r="34" spans="1:221" x14ac:dyDescent="0.25">
      <c r="A34" s="255">
        <v>20</v>
      </c>
      <c r="B34" s="279"/>
      <c r="C34" s="280"/>
      <c r="D34" s="281" t="s">
        <v>211</v>
      </c>
      <c r="E34" s="255" t="s">
        <v>3817</v>
      </c>
      <c r="F34" s="282">
        <v>43284</v>
      </c>
      <c r="G34" s="255" t="s">
        <v>5083</v>
      </c>
      <c r="H34" s="255" t="s">
        <v>214</v>
      </c>
      <c r="I34" s="255" t="s">
        <v>1222</v>
      </c>
      <c r="J34" s="281"/>
      <c r="K34" s="280"/>
      <c r="L34" s="280"/>
      <c r="M34" s="65"/>
      <c r="N34" s="65"/>
      <c r="O34" s="281"/>
      <c r="P34" s="265" t="s">
        <v>5084</v>
      </c>
      <c r="Q34" s="280" t="s">
        <v>5085</v>
      </c>
      <c r="R34" s="280" t="s">
        <v>5086</v>
      </c>
      <c r="S34" s="280" t="s">
        <v>5087</v>
      </c>
      <c r="T34" s="280">
        <v>9260449298</v>
      </c>
      <c r="U34" s="280" t="s">
        <v>5088</v>
      </c>
      <c r="V34" s="255" t="s">
        <v>5089</v>
      </c>
      <c r="W34" s="255" t="s">
        <v>221</v>
      </c>
      <c r="X34" s="255" t="s">
        <v>221</v>
      </c>
      <c r="Y34" s="255" t="s">
        <v>221</v>
      </c>
      <c r="Z34" s="255" t="s">
        <v>221</v>
      </c>
      <c r="AA34" s="281" t="s">
        <v>221</v>
      </c>
      <c r="AB34" s="255" t="s">
        <v>221</v>
      </c>
      <c r="AC34" s="281" t="s">
        <v>223</v>
      </c>
      <c r="AD34" s="66" t="s">
        <v>221</v>
      </c>
      <c r="AE34" s="281" t="s">
        <v>5090</v>
      </c>
      <c r="AF34" s="281" t="s">
        <v>226</v>
      </c>
      <c r="AG34" s="281" t="s">
        <v>221</v>
      </c>
      <c r="AH34" s="281" t="s">
        <v>221</v>
      </c>
      <c r="AI34" s="281">
        <v>120</v>
      </c>
      <c r="AJ34" s="281" t="s">
        <v>227</v>
      </c>
      <c r="AK34" s="281">
        <v>1</v>
      </c>
      <c r="AL34" s="281">
        <v>84</v>
      </c>
      <c r="AM34" s="281">
        <v>36</v>
      </c>
      <c r="AN34" s="66" t="s">
        <v>1034</v>
      </c>
      <c r="AO34" s="66" t="s">
        <v>5074</v>
      </c>
      <c r="AP34" s="66" t="s">
        <v>281</v>
      </c>
      <c r="AQ34" s="66" t="s">
        <v>282</v>
      </c>
      <c r="AR34" s="255"/>
      <c r="AS34" s="281"/>
      <c r="AT34" s="281"/>
      <c r="AU34" s="281"/>
      <c r="AV34" s="255"/>
      <c r="AW34" s="281"/>
      <c r="AX34" s="281"/>
      <c r="AY34" s="281" t="s">
        <v>227</v>
      </c>
      <c r="AZ34" s="283" t="s">
        <v>227</v>
      </c>
      <c r="BA34" s="279"/>
      <c r="BB34" s="280" t="s">
        <v>5075</v>
      </c>
      <c r="BC34" s="279">
        <v>0.57916666666666672</v>
      </c>
      <c r="BD34" s="279">
        <v>0.58819444444444446</v>
      </c>
      <c r="BE34" s="66"/>
      <c r="BF34" s="281">
        <v>2</v>
      </c>
      <c r="BG34" s="281">
        <v>2</v>
      </c>
      <c r="BH34" s="281">
        <v>2</v>
      </c>
      <c r="BI34" s="281">
        <v>2</v>
      </c>
      <c r="BJ34" s="281">
        <v>2</v>
      </c>
      <c r="BK34" s="281">
        <v>2</v>
      </c>
      <c r="BL34" s="281">
        <v>2</v>
      </c>
      <c r="BM34" s="281">
        <v>2</v>
      </c>
      <c r="BN34" s="281">
        <v>2</v>
      </c>
      <c r="BO34" s="281">
        <v>2</v>
      </c>
      <c r="BP34" s="281">
        <v>2</v>
      </c>
      <c r="BQ34" s="281">
        <v>2</v>
      </c>
      <c r="BR34" s="281">
        <v>2</v>
      </c>
      <c r="BS34" s="281">
        <v>2</v>
      </c>
      <c r="BT34" s="281">
        <v>2</v>
      </c>
      <c r="BU34" s="281"/>
      <c r="BV34" s="281"/>
      <c r="BW34" s="283"/>
      <c r="BX34" s="283"/>
      <c r="BY34" s="255"/>
      <c r="BZ34" s="255"/>
      <c r="CA34" s="255"/>
      <c r="CB34" s="255"/>
      <c r="CC34" s="255"/>
      <c r="CD34" s="255"/>
      <c r="CE34" s="255"/>
      <c r="CF34" s="255"/>
      <c r="CG34" s="281"/>
      <c r="CH34" s="281"/>
      <c r="CI34" s="281"/>
      <c r="CJ34" s="281"/>
      <c r="CK34" s="281"/>
      <c r="CL34" s="281"/>
      <c r="CM34" s="281"/>
      <c r="CN34" s="281"/>
      <c r="CO34" s="281"/>
      <c r="CP34" s="281"/>
      <c r="CQ34" s="281"/>
      <c r="CR34" s="274" t="s">
        <v>3830</v>
      </c>
      <c r="CS34" s="274" t="s">
        <v>3831</v>
      </c>
      <c r="CT34" s="274" t="s">
        <v>3832</v>
      </c>
      <c r="CU34" s="274" t="s">
        <v>5091</v>
      </c>
      <c r="CV34" s="274" t="s">
        <v>5085</v>
      </c>
      <c r="CW34" s="274" t="s">
        <v>5086</v>
      </c>
      <c r="CX34" s="274" t="s">
        <v>5087</v>
      </c>
      <c r="CY34" s="274" t="s">
        <v>5092</v>
      </c>
      <c r="CZ34" s="274" t="s">
        <v>3848</v>
      </c>
      <c r="DA34" s="274" t="s">
        <v>5093</v>
      </c>
      <c r="DB34" s="274" t="s">
        <v>4037</v>
      </c>
      <c r="DC34" s="274" t="s">
        <v>4038</v>
      </c>
      <c r="DD34" s="274" t="s">
        <v>4039</v>
      </c>
      <c r="DE34" s="274" t="s">
        <v>3848</v>
      </c>
      <c r="DF34" s="274" t="s">
        <v>3666</v>
      </c>
      <c r="DG34" s="274" t="s">
        <v>4037</v>
      </c>
      <c r="DH34" s="274" t="s">
        <v>4038</v>
      </c>
      <c r="DI34" s="274" t="s">
        <v>4039</v>
      </c>
      <c r="DJ34" s="274" t="s">
        <v>3848</v>
      </c>
      <c r="DK34" s="274" t="s">
        <v>3957</v>
      </c>
      <c r="DL34" s="274" t="s">
        <v>3848</v>
      </c>
      <c r="DM34" s="274" t="s">
        <v>3914</v>
      </c>
      <c r="DN34" s="274" t="s">
        <v>3852</v>
      </c>
      <c r="DO34" s="274" t="s">
        <v>3848</v>
      </c>
      <c r="DP34" s="274" t="s">
        <v>3848</v>
      </c>
      <c r="DQ34" s="274" t="s">
        <v>5094</v>
      </c>
      <c r="DR34" s="274" t="s">
        <v>3666</v>
      </c>
      <c r="DS34" s="274" t="s">
        <v>5088</v>
      </c>
      <c r="DT34" s="274" t="s">
        <v>3848</v>
      </c>
      <c r="DU34" s="274" t="s">
        <v>3848</v>
      </c>
      <c r="DV34" s="274" t="s">
        <v>3848</v>
      </c>
      <c r="DW34" s="274" t="s">
        <v>3848</v>
      </c>
      <c r="DX34" s="274" t="s">
        <v>3848</v>
      </c>
      <c r="DY34" s="274" t="s">
        <v>3848</v>
      </c>
      <c r="DZ34" s="274" t="s">
        <v>3848</v>
      </c>
      <c r="EA34" s="274" t="s">
        <v>3848</v>
      </c>
      <c r="EB34" s="274" t="s">
        <v>3861</v>
      </c>
      <c r="EC34" s="274" t="s">
        <v>3862</v>
      </c>
      <c r="ED34" s="274" t="s">
        <v>3848</v>
      </c>
      <c r="EE34" s="274" t="s">
        <v>5095</v>
      </c>
      <c r="EF34" s="274" t="s">
        <v>5081</v>
      </c>
      <c r="EG34" s="274" t="s">
        <v>2755</v>
      </c>
      <c r="EH34" s="274" t="s">
        <v>282</v>
      </c>
      <c r="EI34" s="274" t="s">
        <v>3848</v>
      </c>
      <c r="EJ34" s="274" t="s">
        <v>3848</v>
      </c>
      <c r="EK34" s="274" t="s">
        <v>3848</v>
      </c>
      <c r="EL34" s="274" t="s">
        <v>3868</v>
      </c>
      <c r="EM34" s="274" t="s">
        <v>3870</v>
      </c>
      <c r="EN34" s="274" t="s">
        <v>3870</v>
      </c>
      <c r="EO34" s="274" t="s">
        <v>3870</v>
      </c>
      <c r="EP34" s="274" t="s">
        <v>3870</v>
      </c>
      <c r="EQ34" s="274" t="s">
        <v>4017</v>
      </c>
      <c r="ER34" s="274" t="s">
        <v>4017</v>
      </c>
      <c r="ES34" s="274" t="s">
        <v>4017</v>
      </c>
      <c r="ET34" s="274" t="s">
        <v>4017</v>
      </c>
      <c r="EU34" s="274" t="s">
        <v>4017</v>
      </c>
      <c r="EV34" s="274" t="s">
        <v>3848</v>
      </c>
      <c r="EW34" s="274" t="s">
        <v>3848</v>
      </c>
      <c r="EX34" s="274" t="s">
        <v>3848</v>
      </c>
      <c r="EY34" s="274" t="s">
        <v>3848</v>
      </c>
      <c r="EZ34" s="274" t="s">
        <v>3848</v>
      </c>
      <c r="FA34" s="274" t="s">
        <v>3848</v>
      </c>
      <c r="FB34" s="274" t="s">
        <v>3848</v>
      </c>
      <c r="FC34" s="274" t="s">
        <v>3848</v>
      </c>
      <c r="FD34" s="274" t="s">
        <v>3848</v>
      </c>
      <c r="FE34" s="274" t="s">
        <v>4017</v>
      </c>
      <c r="FF34" s="274" t="s">
        <v>4017</v>
      </c>
      <c r="FG34" s="274" t="s">
        <v>3848</v>
      </c>
      <c r="FH34" s="274" t="s">
        <v>3848</v>
      </c>
      <c r="FI34" s="274" t="s">
        <v>3848</v>
      </c>
      <c r="FJ34" s="274" t="s">
        <v>4017</v>
      </c>
      <c r="FK34" s="274" t="s">
        <v>4017</v>
      </c>
      <c r="FL34" s="274" t="s">
        <v>4017</v>
      </c>
      <c r="FM34" s="274" t="s">
        <v>3666</v>
      </c>
      <c r="FN34" s="274" t="s">
        <v>3666</v>
      </c>
      <c r="FO34" s="274" t="s">
        <v>3848</v>
      </c>
      <c r="FP34" s="274" t="s">
        <v>3848</v>
      </c>
      <c r="FQ34" s="274" t="s">
        <v>5082</v>
      </c>
      <c r="FR34" s="274" t="s">
        <v>5082</v>
      </c>
      <c r="FS34" s="274" t="s">
        <v>5082</v>
      </c>
      <c r="FT34" s="274" t="s">
        <v>3943</v>
      </c>
      <c r="FU34" s="274" t="s">
        <v>3943</v>
      </c>
      <c r="FV34" s="274" t="s">
        <v>3943</v>
      </c>
      <c r="FW34" s="274" t="s">
        <v>3943</v>
      </c>
      <c r="FX34" s="274" t="s">
        <v>3944</v>
      </c>
      <c r="FY34" s="274" t="s">
        <v>3848</v>
      </c>
      <c r="FZ34" s="274" t="s">
        <v>3848</v>
      </c>
      <c r="GA34" s="274" t="s">
        <v>3848</v>
      </c>
      <c r="GB34" s="274" t="s">
        <v>3848</v>
      </c>
      <c r="GC34" s="274" t="s">
        <v>3848</v>
      </c>
      <c r="GD34" s="255"/>
      <c r="GE34" s="255"/>
      <c r="GF34" s="255"/>
      <c r="GG34" s="255"/>
      <c r="GH34" s="255"/>
      <c r="GI34" s="255"/>
      <c r="GJ34" s="255"/>
      <c r="GK34" s="255"/>
      <c r="GL34" s="255"/>
      <c r="GM34" s="255"/>
      <c r="GN34" s="255"/>
      <c r="GO34" s="255"/>
      <c r="GP34" s="255"/>
      <c r="GQ34" s="255"/>
      <c r="GR34" s="255"/>
      <c r="GS34" s="255"/>
      <c r="GT34" s="255"/>
      <c r="GU34" s="255"/>
      <c r="GV34" s="255"/>
      <c r="GW34" s="255"/>
      <c r="GX34" s="255"/>
      <c r="GY34" s="255"/>
      <c r="GZ34" s="255"/>
      <c r="HA34" s="255"/>
      <c r="HB34" s="255"/>
      <c r="HC34" s="255"/>
      <c r="HD34" s="255"/>
      <c r="HE34" s="255"/>
      <c r="HF34" s="255"/>
      <c r="HG34" s="255"/>
      <c r="HH34" s="255"/>
      <c r="HI34" s="255"/>
      <c r="HJ34" s="255"/>
      <c r="HK34" s="255"/>
      <c r="HL34" s="255"/>
      <c r="HM34" s="255"/>
    </row>
    <row r="35" spans="1:221" x14ac:dyDescent="0.25">
      <c r="A35" s="255">
        <v>21</v>
      </c>
      <c r="B35" s="279"/>
      <c r="C35" s="280"/>
      <c r="D35" s="281" t="s">
        <v>211</v>
      </c>
      <c r="E35" s="255" t="s">
        <v>3817</v>
      </c>
      <c r="F35" s="282">
        <v>43284</v>
      </c>
      <c r="G35" s="255" t="s">
        <v>357</v>
      </c>
      <c r="H35" s="255" t="s">
        <v>337</v>
      </c>
      <c r="I35" s="255" t="s">
        <v>437</v>
      </c>
      <c r="J35" s="281" t="s">
        <v>4931</v>
      </c>
      <c r="K35" s="280"/>
      <c r="L35" s="280"/>
      <c r="M35" s="65"/>
      <c r="N35" s="65"/>
      <c r="O35" s="281"/>
      <c r="P35" s="265" t="s">
        <v>5096</v>
      </c>
      <c r="Q35" s="280" t="s">
        <v>633</v>
      </c>
      <c r="R35" s="280" t="s">
        <v>5097</v>
      </c>
      <c r="S35" s="280" t="s">
        <v>798</v>
      </c>
      <c r="T35" s="280">
        <v>9369512712</v>
      </c>
      <c r="U35" s="280" t="s">
        <v>5098</v>
      </c>
      <c r="V35" s="255" t="s">
        <v>5099</v>
      </c>
      <c r="W35" s="255" t="s">
        <v>221</v>
      </c>
      <c r="X35" s="255" t="s">
        <v>221</v>
      </c>
      <c r="Y35" s="255" t="s">
        <v>221</v>
      </c>
      <c r="Z35" s="255" t="s">
        <v>221</v>
      </c>
      <c r="AA35" s="281" t="s">
        <v>221</v>
      </c>
      <c r="AB35" s="255" t="s">
        <v>221</v>
      </c>
      <c r="AC35" s="281" t="s">
        <v>314</v>
      </c>
      <c r="AD35" s="66" t="s">
        <v>224</v>
      </c>
      <c r="AE35" s="281" t="s">
        <v>5100</v>
      </c>
      <c r="AF35" s="281" t="s">
        <v>259</v>
      </c>
      <c r="AG35" s="281" t="s">
        <v>221</v>
      </c>
      <c r="AH35" s="281" t="s">
        <v>221</v>
      </c>
      <c r="AI35" s="281">
        <v>9</v>
      </c>
      <c r="AJ35" s="281" t="s">
        <v>227</v>
      </c>
      <c r="AK35" s="281">
        <v>1</v>
      </c>
      <c r="AL35" s="281">
        <v>9</v>
      </c>
      <c r="AM35" s="281">
        <v>0</v>
      </c>
      <c r="AN35" s="66" t="s">
        <v>1034</v>
      </c>
      <c r="AO35" s="66" t="s">
        <v>5074</v>
      </c>
      <c r="AP35" s="66" t="s">
        <v>281</v>
      </c>
      <c r="AQ35" s="66" t="s">
        <v>282</v>
      </c>
      <c r="AR35" s="255"/>
      <c r="AS35" s="281"/>
      <c r="AT35" s="281"/>
      <c r="AU35" s="281"/>
      <c r="AV35" s="255"/>
      <c r="AW35" s="281"/>
      <c r="AX35" s="281"/>
      <c r="AY35" s="281" t="s">
        <v>227</v>
      </c>
      <c r="AZ35" s="283" t="s">
        <v>227</v>
      </c>
      <c r="BA35" s="279"/>
      <c r="BB35" s="280" t="s">
        <v>5075</v>
      </c>
      <c r="BC35" s="279">
        <v>0.65208333333333335</v>
      </c>
      <c r="BD35" s="279">
        <v>0.67013888888888884</v>
      </c>
      <c r="BE35" s="66"/>
      <c r="BF35" s="281">
        <v>2</v>
      </c>
      <c r="BG35" s="281">
        <v>2</v>
      </c>
      <c r="BH35" s="281">
        <v>2</v>
      </c>
      <c r="BI35" s="281">
        <v>2</v>
      </c>
      <c r="BJ35" s="281">
        <v>2</v>
      </c>
      <c r="BK35" s="281">
        <v>2</v>
      </c>
      <c r="BL35" s="281">
        <v>2</v>
      </c>
      <c r="BM35" s="281">
        <v>2</v>
      </c>
      <c r="BN35" s="281">
        <v>2</v>
      </c>
      <c r="BO35" s="281">
        <v>2</v>
      </c>
      <c r="BP35" s="281">
        <v>2</v>
      </c>
      <c r="BQ35" s="281">
        <v>2</v>
      </c>
      <c r="BR35" s="281">
        <v>2</v>
      </c>
      <c r="BS35" s="281">
        <v>2</v>
      </c>
      <c r="BT35" s="281">
        <v>2</v>
      </c>
      <c r="BU35" s="281"/>
      <c r="BV35" s="280" t="s">
        <v>5075</v>
      </c>
      <c r="BW35" s="283">
        <v>0.67013888888888884</v>
      </c>
      <c r="BX35" s="283">
        <v>0.4236111111111111</v>
      </c>
      <c r="BY35" s="255"/>
      <c r="BZ35" s="255">
        <v>3</v>
      </c>
      <c r="CA35" s="255">
        <v>3</v>
      </c>
      <c r="CB35" s="255">
        <v>3</v>
      </c>
      <c r="CC35" s="255">
        <v>3</v>
      </c>
      <c r="CD35" s="255" t="s">
        <v>260</v>
      </c>
      <c r="CE35" s="255"/>
      <c r="CF35" s="255"/>
      <c r="CG35" s="281"/>
      <c r="CH35" s="281"/>
      <c r="CI35" s="281"/>
      <c r="CJ35" s="281"/>
      <c r="CK35" s="281"/>
      <c r="CL35" s="281"/>
      <c r="CM35" s="281"/>
      <c r="CN35" s="281"/>
      <c r="CO35" s="281"/>
      <c r="CP35" s="281"/>
      <c r="CQ35" s="281"/>
      <c r="CR35" s="274" t="s">
        <v>3830</v>
      </c>
      <c r="CS35" s="274" t="s">
        <v>3831</v>
      </c>
      <c r="CT35" s="274" t="s">
        <v>3832</v>
      </c>
      <c r="CU35" s="274" t="s">
        <v>5101</v>
      </c>
      <c r="CV35" s="274" t="s">
        <v>633</v>
      </c>
      <c r="CW35" s="274" t="s">
        <v>5097</v>
      </c>
      <c r="CX35" s="274" t="s">
        <v>798</v>
      </c>
      <c r="CY35" s="274" t="s">
        <v>5102</v>
      </c>
      <c r="CZ35" s="274" t="s">
        <v>3848</v>
      </c>
      <c r="DA35" s="274" t="s">
        <v>5103</v>
      </c>
      <c r="DB35" s="274" t="s">
        <v>3840</v>
      </c>
      <c r="DC35" s="274" t="s">
        <v>3841</v>
      </c>
      <c r="DD35" s="274" t="s">
        <v>5104</v>
      </c>
      <c r="DE35" s="274" t="s">
        <v>3848</v>
      </c>
      <c r="DF35" s="274" t="s">
        <v>3666</v>
      </c>
      <c r="DG35" s="274" t="s">
        <v>4037</v>
      </c>
      <c r="DH35" s="274" t="s">
        <v>4038</v>
      </c>
      <c r="DI35" s="274" t="s">
        <v>4039</v>
      </c>
      <c r="DJ35" s="274" t="s">
        <v>3848</v>
      </c>
      <c r="DK35" s="274" t="s">
        <v>3957</v>
      </c>
      <c r="DL35" s="274" t="s">
        <v>3848</v>
      </c>
      <c r="DM35" s="274" t="s">
        <v>3914</v>
      </c>
      <c r="DN35" s="274" t="s">
        <v>5105</v>
      </c>
      <c r="DO35" s="274" t="s">
        <v>3848</v>
      </c>
      <c r="DP35" s="274" t="s">
        <v>3848</v>
      </c>
      <c r="DQ35" s="274" t="s">
        <v>5106</v>
      </c>
      <c r="DR35" s="274" t="s">
        <v>3666</v>
      </c>
      <c r="DS35" s="274" t="s">
        <v>5098</v>
      </c>
      <c r="DT35" s="274" t="s">
        <v>3848</v>
      </c>
      <c r="DU35" s="274" t="s">
        <v>3848</v>
      </c>
      <c r="DV35" s="274" t="s">
        <v>3848</v>
      </c>
      <c r="DW35" s="274" t="s">
        <v>3848</v>
      </c>
      <c r="DX35" s="274" t="s">
        <v>3848</v>
      </c>
      <c r="DY35" s="274" t="s">
        <v>3848</v>
      </c>
      <c r="DZ35" s="274" t="s">
        <v>3848</v>
      </c>
      <c r="EA35" s="274" t="s">
        <v>3848</v>
      </c>
      <c r="EB35" s="274" t="s">
        <v>3861</v>
      </c>
      <c r="EC35" s="274" t="s">
        <v>3862</v>
      </c>
      <c r="ED35" s="274" t="s">
        <v>3848</v>
      </c>
      <c r="EE35" s="274" t="s">
        <v>5107</v>
      </c>
      <c r="EF35" s="274" t="s">
        <v>5081</v>
      </c>
      <c r="EG35" s="274" t="s">
        <v>2755</v>
      </c>
      <c r="EH35" s="274" t="s">
        <v>282</v>
      </c>
      <c r="EI35" s="274" t="s">
        <v>3848</v>
      </c>
      <c r="EJ35" s="274" t="s">
        <v>3848</v>
      </c>
      <c r="EK35" s="274" t="s">
        <v>3848</v>
      </c>
      <c r="EL35" s="274" t="s">
        <v>3868</v>
      </c>
      <c r="EM35" s="274" t="s">
        <v>3869</v>
      </c>
      <c r="EN35" s="274" t="s">
        <v>3869</v>
      </c>
      <c r="EO35" s="274" t="s">
        <v>3870</v>
      </c>
      <c r="EP35" s="274" t="s">
        <v>3870</v>
      </c>
      <c r="EQ35" s="274" t="s">
        <v>5108</v>
      </c>
      <c r="ER35" s="274" t="s">
        <v>3924</v>
      </c>
      <c r="ES35" s="274" t="s">
        <v>5109</v>
      </c>
      <c r="ET35" s="274" t="s">
        <v>5110</v>
      </c>
      <c r="EU35" s="274" t="s">
        <v>4017</v>
      </c>
      <c r="EV35" s="274" t="s">
        <v>3848</v>
      </c>
      <c r="EW35" s="274" t="s">
        <v>3848</v>
      </c>
      <c r="EX35" s="274" t="s">
        <v>3848</v>
      </c>
      <c r="EY35" s="274" t="s">
        <v>3848</v>
      </c>
      <c r="EZ35" s="274" t="s">
        <v>3848</v>
      </c>
      <c r="FA35" s="274" t="s">
        <v>3848</v>
      </c>
      <c r="FB35" s="274" t="s">
        <v>3848</v>
      </c>
      <c r="FC35" s="274" t="s">
        <v>3848</v>
      </c>
      <c r="FD35" s="274" t="s">
        <v>3848</v>
      </c>
      <c r="FE35" s="274" t="s">
        <v>4017</v>
      </c>
      <c r="FF35" s="274" t="s">
        <v>4017</v>
      </c>
      <c r="FG35" s="274" t="s">
        <v>3848</v>
      </c>
      <c r="FH35" s="274" t="s">
        <v>3848</v>
      </c>
      <c r="FI35" s="274" t="s">
        <v>3848</v>
      </c>
      <c r="FJ35" s="274" t="s">
        <v>4017</v>
      </c>
      <c r="FK35" s="274" t="s">
        <v>4017</v>
      </c>
      <c r="FL35" s="274" t="s">
        <v>4017</v>
      </c>
      <c r="FM35" s="274" t="s">
        <v>3666</v>
      </c>
      <c r="FN35" s="274" t="s">
        <v>3666</v>
      </c>
      <c r="FO35" s="274" t="s">
        <v>3848</v>
      </c>
      <c r="FP35" s="274" t="s">
        <v>3848</v>
      </c>
      <c r="FQ35" s="274" t="s">
        <v>5082</v>
      </c>
      <c r="FR35" s="274" t="s">
        <v>5082</v>
      </c>
      <c r="FS35" s="274" t="s">
        <v>5082</v>
      </c>
      <c r="FT35" s="274" t="s">
        <v>3943</v>
      </c>
      <c r="FU35" s="274" t="s">
        <v>3943</v>
      </c>
      <c r="FV35" s="274" t="s">
        <v>3943</v>
      </c>
      <c r="FW35" s="274" t="s">
        <v>3943</v>
      </c>
      <c r="FX35" s="274" t="s">
        <v>3894</v>
      </c>
      <c r="FY35" s="274" t="s">
        <v>3848</v>
      </c>
      <c r="FZ35" s="274" t="s">
        <v>5111</v>
      </c>
      <c r="GA35" s="274" t="s">
        <v>3848</v>
      </c>
      <c r="GB35" s="274" t="s">
        <v>3848</v>
      </c>
      <c r="GC35" s="274" t="s">
        <v>3848</v>
      </c>
      <c r="GD35" s="255"/>
      <c r="GE35" s="255"/>
      <c r="GF35" s="255"/>
      <c r="GG35" s="255"/>
      <c r="GH35" s="255"/>
      <c r="GI35" s="255"/>
      <c r="GJ35" s="255"/>
      <c r="GK35" s="255"/>
      <c r="GL35" s="255"/>
      <c r="GM35" s="255"/>
      <c r="GN35" s="255"/>
      <c r="GO35" s="255"/>
      <c r="GP35" s="255"/>
      <c r="GQ35" s="255"/>
      <c r="GR35" s="255"/>
      <c r="GS35" s="255"/>
      <c r="GT35" s="255"/>
      <c r="GU35" s="255"/>
      <c r="GV35" s="255"/>
      <c r="GW35" s="255"/>
      <c r="GX35" s="255"/>
      <c r="GY35" s="255"/>
      <c r="GZ35" s="255"/>
      <c r="HA35" s="255"/>
      <c r="HB35" s="255"/>
      <c r="HC35" s="255"/>
      <c r="HD35" s="255"/>
      <c r="HE35" s="255"/>
      <c r="HF35" s="255"/>
      <c r="HG35" s="255"/>
      <c r="HH35" s="255"/>
      <c r="HI35" s="255"/>
      <c r="HJ35" s="255"/>
      <c r="HK35" s="255"/>
      <c r="HL35" s="255"/>
      <c r="HM35" s="255"/>
    </row>
    <row r="36" spans="1:221" x14ac:dyDescent="0.25">
      <c r="A36" s="284">
        <v>22</v>
      </c>
      <c r="B36" s="285"/>
      <c r="C36" s="286"/>
      <c r="D36" s="287" t="s">
        <v>211</v>
      </c>
      <c r="E36" s="284" t="s">
        <v>3817</v>
      </c>
      <c r="F36" s="288">
        <v>43284</v>
      </c>
      <c r="G36" s="284" t="s">
        <v>1202</v>
      </c>
      <c r="H36" s="284" t="s">
        <v>214</v>
      </c>
      <c r="I36" s="284" t="s">
        <v>1222</v>
      </c>
      <c r="J36" s="287"/>
      <c r="K36" s="286"/>
      <c r="L36" s="286"/>
      <c r="M36" s="289"/>
      <c r="N36" s="289"/>
      <c r="O36" s="287"/>
      <c r="P36" s="290" t="s">
        <v>5112</v>
      </c>
      <c r="Q36" s="286" t="s">
        <v>5113</v>
      </c>
      <c r="R36" s="286" t="s">
        <v>5114</v>
      </c>
      <c r="S36" s="286" t="s">
        <v>5115</v>
      </c>
      <c r="T36" s="286">
        <v>9232622990</v>
      </c>
      <c r="U36" s="286" t="s">
        <v>5116</v>
      </c>
      <c r="V36" s="284" t="s">
        <v>5117</v>
      </c>
      <c r="W36" s="284" t="s">
        <v>221</v>
      </c>
      <c r="X36" s="284" t="s">
        <v>221</v>
      </c>
      <c r="Y36" s="284" t="s">
        <v>221</v>
      </c>
      <c r="Z36" s="284" t="s">
        <v>221</v>
      </c>
      <c r="AA36" s="287" t="s">
        <v>221</v>
      </c>
      <c r="AB36" s="284" t="s">
        <v>221</v>
      </c>
      <c r="AC36" s="287" t="s">
        <v>314</v>
      </c>
      <c r="AD36" s="291" t="s">
        <v>224</v>
      </c>
      <c r="AE36" s="287" t="s">
        <v>5118</v>
      </c>
      <c r="AF36" s="287" t="s">
        <v>221</v>
      </c>
      <c r="AG36" s="287" t="s">
        <v>221</v>
      </c>
      <c r="AH36" s="287" t="s">
        <v>259</v>
      </c>
      <c r="AI36" s="287">
        <v>175</v>
      </c>
      <c r="AJ36" s="287" t="s">
        <v>227</v>
      </c>
      <c r="AK36" s="287">
        <v>1</v>
      </c>
      <c r="AL36" s="287">
        <v>7</v>
      </c>
      <c r="AM36" s="287">
        <v>168</v>
      </c>
      <c r="AN36" s="291" t="s">
        <v>1034</v>
      </c>
      <c r="AO36" s="291" t="s">
        <v>5074</v>
      </c>
      <c r="AP36" s="291" t="s">
        <v>281</v>
      </c>
      <c r="AQ36" s="291" t="s">
        <v>282</v>
      </c>
      <c r="AR36" s="284"/>
      <c r="AS36" s="287"/>
      <c r="AT36" s="287"/>
      <c r="AU36" s="287"/>
      <c r="AV36" s="284"/>
      <c r="AW36" s="287"/>
      <c r="AX36" s="287"/>
      <c r="AY36" s="287" t="s">
        <v>227</v>
      </c>
      <c r="AZ36" s="292" t="s">
        <v>227</v>
      </c>
      <c r="BA36" s="285"/>
      <c r="BB36" s="286" t="s">
        <v>5075</v>
      </c>
      <c r="BC36" s="285">
        <v>0.69444444444444453</v>
      </c>
      <c r="BD36" s="285">
        <v>0.70347222222222217</v>
      </c>
      <c r="BE36" s="291"/>
      <c r="BF36" s="287">
        <v>2</v>
      </c>
      <c r="BG36" s="287">
        <v>2</v>
      </c>
      <c r="BH36" s="287">
        <v>2</v>
      </c>
      <c r="BI36" s="287">
        <v>2</v>
      </c>
      <c r="BJ36" s="287">
        <v>2</v>
      </c>
      <c r="BK36" s="287">
        <v>2</v>
      </c>
      <c r="BL36" s="287">
        <v>2</v>
      </c>
      <c r="BM36" s="287">
        <v>2</v>
      </c>
      <c r="BN36" s="287">
        <v>2</v>
      </c>
      <c r="BO36" s="287">
        <v>2</v>
      </c>
      <c r="BP36" s="287">
        <v>2</v>
      </c>
      <c r="BQ36" s="287">
        <v>2</v>
      </c>
      <c r="BR36" s="287">
        <v>2</v>
      </c>
      <c r="BS36" s="287">
        <v>2</v>
      </c>
      <c r="BT36" s="287">
        <v>2</v>
      </c>
      <c r="BU36" s="287"/>
      <c r="BV36" s="287"/>
      <c r="BW36" s="292"/>
      <c r="BX36" s="292"/>
      <c r="BY36" s="284"/>
      <c r="BZ36" s="284"/>
      <c r="CA36" s="284"/>
      <c r="CB36" s="284"/>
      <c r="CC36" s="284"/>
      <c r="CD36" s="284"/>
      <c r="CE36" s="284"/>
      <c r="CF36" s="284"/>
      <c r="CG36" s="287"/>
      <c r="CH36" s="287"/>
      <c r="CI36" s="287"/>
      <c r="CJ36" s="287"/>
      <c r="CK36" s="287"/>
      <c r="CL36" s="287"/>
      <c r="CM36" s="287"/>
      <c r="CN36" s="287"/>
      <c r="CO36" s="287"/>
      <c r="CP36" s="287"/>
      <c r="CQ36" s="287"/>
      <c r="CR36" s="274" t="s">
        <v>3830</v>
      </c>
      <c r="CS36" s="274" t="s">
        <v>3831</v>
      </c>
      <c r="CT36" s="274" t="s">
        <v>3832</v>
      </c>
      <c r="CU36" s="274" t="s">
        <v>5119</v>
      </c>
      <c r="CV36" s="274" t="s">
        <v>5113</v>
      </c>
      <c r="CW36" s="274" t="s">
        <v>5114</v>
      </c>
      <c r="CX36" s="274" t="s">
        <v>5115</v>
      </c>
      <c r="CY36" s="274" t="s">
        <v>5120</v>
      </c>
      <c r="CZ36" s="274" t="s">
        <v>3848</v>
      </c>
      <c r="DA36" s="274" t="s">
        <v>5121</v>
      </c>
      <c r="DB36" s="274" t="s">
        <v>3840</v>
      </c>
      <c r="DC36" s="274" t="s">
        <v>3841</v>
      </c>
      <c r="DD36" s="274" t="s">
        <v>3842</v>
      </c>
      <c r="DE36" s="274" t="s">
        <v>3848</v>
      </c>
      <c r="DF36" s="274" t="s">
        <v>5122</v>
      </c>
      <c r="DG36" s="274" t="s">
        <v>4037</v>
      </c>
      <c r="DH36" s="274" t="s">
        <v>4038</v>
      </c>
      <c r="DI36" s="274" t="s">
        <v>4039</v>
      </c>
      <c r="DJ36" s="274" t="s">
        <v>3848</v>
      </c>
      <c r="DK36" s="274" t="s">
        <v>3849</v>
      </c>
      <c r="DL36" s="274" t="s">
        <v>3848</v>
      </c>
      <c r="DM36" s="274" t="s">
        <v>3914</v>
      </c>
      <c r="DN36" s="274" t="s">
        <v>4062</v>
      </c>
      <c r="DO36" s="274" t="s">
        <v>3848</v>
      </c>
      <c r="DP36" s="274" t="s">
        <v>3848</v>
      </c>
      <c r="DQ36" s="274" t="s">
        <v>5123</v>
      </c>
      <c r="DR36" s="274" t="s">
        <v>3666</v>
      </c>
      <c r="DS36" s="274" t="s">
        <v>5116</v>
      </c>
      <c r="DT36" s="274" t="s">
        <v>3848</v>
      </c>
      <c r="DU36" s="274" t="s">
        <v>3848</v>
      </c>
      <c r="DV36" s="274" t="s">
        <v>3848</v>
      </c>
      <c r="DW36" s="274" t="s">
        <v>3848</v>
      </c>
      <c r="DX36" s="274" t="s">
        <v>3848</v>
      </c>
      <c r="DY36" s="274" t="s">
        <v>3848</v>
      </c>
      <c r="DZ36" s="274" t="s">
        <v>3848</v>
      </c>
      <c r="EA36" s="274" t="s">
        <v>3848</v>
      </c>
      <c r="EB36" s="274" t="s">
        <v>3861</v>
      </c>
      <c r="EC36" s="274" t="s">
        <v>3862</v>
      </c>
      <c r="ED36" s="274" t="s">
        <v>3848</v>
      </c>
      <c r="EE36" s="274" t="s">
        <v>5124</v>
      </c>
      <c r="EF36" s="274" t="s">
        <v>5081</v>
      </c>
      <c r="EG36" s="274" t="s">
        <v>2755</v>
      </c>
      <c r="EH36" s="274" t="s">
        <v>282</v>
      </c>
      <c r="EI36" s="274" t="s">
        <v>3848</v>
      </c>
      <c r="EJ36" s="274" t="s">
        <v>3848</v>
      </c>
      <c r="EK36" s="274" t="s">
        <v>3848</v>
      </c>
      <c r="EL36" s="274" t="s">
        <v>3868</v>
      </c>
      <c r="EM36" s="274" t="s">
        <v>3870</v>
      </c>
      <c r="EN36" s="274" t="s">
        <v>3870</v>
      </c>
      <c r="EO36" s="274" t="s">
        <v>3870</v>
      </c>
      <c r="EP36" s="274" t="s">
        <v>3870</v>
      </c>
      <c r="EQ36" s="274" t="s">
        <v>5125</v>
      </c>
      <c r="ER36" s="274" t="s">
        <v>3924</v>
      </c>
      <c r="ES36" s="274" t="s">
        <v>5126</v>
      </c>
      <c r="ET36" s="274" t="s">
        <v>5127</v>
      </c>
      <c r="EU36" s="274" t="s">
        <v>4017</v>
      </c>
      <c r="EV36" s="274" t="s">
        <v>3848</v>
      </c>
      <c r="EW36" s="274" t="s">
        <v>3848</v>
      </c>
      <c r="EX36" s="274" t="s">
        <v>3848</v>
      </c>
      <c r="EY36" s="274" t="s">
        <v>3848</v>
      </c>
      <c r="EZ36" s="274" t="s">
        <v>3848</v>
      </c>
      <c r="FA36" s="274" t="s">
        <v>3848</v>
      </c>
      <c r="FB36" s="274" t="s">
        <v>3848</v>
      </c>
      <c r="FC36" s="274" t="s">
        <v>3848</v>
      </c>
      <c r="FD36" s="274" t="s">
        <v>3848</v>
      </c>
      <c r="FE36" s="274" t="s">
        <v>4017</v>
      </c>
      <c r="FF36" s="274" t="s">
        <v>4017</v>
      </c>
      <c r="FG36" s="274" t="s">
        <v>3848</v>
      </c>
      <c r="FH36" s="274" t="s">
        <v>3848</v>
      </c>
      <c r="FI36" s="274" t="s">
        <v>3848</v>
      </c>
      <c r="FJ36" s="274" t="s">
        <v>4017</v>
      </c>
      <c r="FK36" s="274" t="s">
        <v>4017</v>
      </c>
      <c r="FL36" s="274" t="s">
        <v>4017</v>
      </c>
      <c r="FM36" s="274" t="s">
        <v>3666</v>
      </c>
      <c r="FN36" s="274" t="s">
        <v>3666</v>
      </c>
      <c r="FO36" s="274" t="s">
        <v>3848</v>
      </c>
      <c r="FP36" s="274" t="s">
        <v>3848</v>
      </c>
      <c r="FQ36" s="274" t="s">
        <v>5082</v>
      </c>
      <c r="FR36" s="274" t="s">
        <v>5082</v>
      </c>
      <c r="FS36" s="274" t="s">
        <v>5082</v>
      </c>
      <c r="FT36" s="274" t="s">
        <v>3943</v>
      </c>
      <c r="FU36" s="274" t="s">
        <v>3943</v>
      </c>
      <c r="FV36" s="274" t="s">
        <v>3943</v>
      </c>
      <c r="FW36" s="274" t="s">
        <v>3943</v>
      </c>
      <c r="FX36" s="274" t="s">
        <v>3944</v>
      </c>
      <c r="FY36" s="274" t="s">
        <v>3848</v>
      </c>
      <c r="FZ36" s="274" t="s">
        <v>3848</v>
      </c>
      <c r="GA36" s="274" t="s">
        <v>3848</v>
      </c>
      <c r="GB36" s="274" t="s">
        <v>3848</v>
      </c>
      <c r="GC36" s="274" t="s">
        <v>3848</v>
      </c>
      <c r="GD36" s="255"/>
      <c r="GE36" s="255"/>
      <c r="GF36" s="255"/>
      <c r="GG36" s="255"/>
      <c r="GH36" s="255"/>
      <c r="GI36" s="255"/>
      <c r="GJ36" s="255"/>
      <c r="GK36" s="255"/>
      <c r="GL36" s="255"/>
      <c r="GM36" s="255"/>
      <c r="GN36" s="255"/>
      <c r="GO36" s="255"/>
      <c r="GP36" s="255"/>
      <c r="GQ36" s="255"/>
      <c r="GR36" s="255"/>
      <c r="GS36" s="255"/>
      <c r="GT36" s="284"/>
      <c r="GU36" s="284"/>
      <c r="GV36" s="284"/>
      <c r="GW36" s="284"/>
      <c r="GX36" s="284"/>
      <c r="GY36" s="284"/>
      <c r="GZ36" s="284"/>
      <c r="HA36" s="284"/>
      <c r="HB36" s="284"/>
      <c r="HC36" s="284"/>
      <c r="HD36" s="284"/>
      <c r="HE36" s="284"/>
      <c r="HF36" s="284"/>
      <c r="HG36" s="284"/>
      <c r="HH36" s="284"/>
      <c r="HI36" s="284"/>
      <c r="HJ36" s="284"/>
      <c r="HK36" s="284"/>
      <c r="HL36" s="284"/>
      <c r="HM36" s="284"/>
    </row>
    <row r="37" spans="1:221" x14ac:dyDescent="0.25">
      <c r="A37" s="183">
        <v>4</v>
      </c>
      <c r="B37" s="249">
        <v>0.51388888888888895</v>
      </c>
      <c r="C37" s="85"/>
      <c r="D37" s="85" t="s">
        <v>211</v>
      </c>
      <c r="E37" s="183" t="s">
        <v>3817</v>
      </c>
      <c r="F37" s="184">
        <v>43285</v>
      </c>
      <c r="G37" s="183" t="s">
        <v>357</v>
      </c>
      <c r="H37" s="183" t="s">
        <v>337</v>
      </c>
      <c r="I37" s="183" t="s">
        <v>437</v>
      </c>
      <c r="J37" s="64" t="s">
        <v>4493</v>
      </c>
      <c r="K37" s="183"/>
      <c r="L37" s="183"/>
      <c r="M37" s="70"/>
      <c r="N37" s="70"/>
      <c r="O37" s="183"/>
      <c r="P37" s="253" t="s">
        <v>5128</v>
      </c>
      <c r="Q37" s="183" t="s">
        <v>5129</v>
      </c>
      <c r="R37" s="183" t="s">
        <v>5130</v>
      </c>
      <c r="S37" s="183" t="s">
        <v>5131</v>
      </c>
      <c r="T37" s="252">
        <v>9399358441</v>
      </c>
      <c r="U37" s="183" t="s">
        <v>5132</v>
      </c>
      <c r="V37" s="183" t="s">
        <v>5133</v>
      </c>
      <c r="W37" s="183" t="s">
        <v>221</v>
      </c>
      <c r="X37" s="183" t="s">
        <v>221</v>
      </c>
      <c r="Y37" s="183" t="s">
        <v>221</v>
      </c>
      <c r="Z37" s="183" t="s">
        <v>221</v>
      </c>
      <c r="AA37" s="183" t="s">
        <v>5134</v>
      </c>
      <c r="AB37" s="183">
        <v>9954705156</v>
      </c>
      <c r="AC37" s="183" t="s">
        <v>223</v>
      </c>
      <c r="AD37" s="64" t="s">
        <v>267</v>
      </c>
      <c r="AE37" s="183" t="s">
        <v>5135</v>
      </c>
      <c r="AF37" s="85" t="s">
        <v>226</v>
      </c>
      <c r="AG37" s="183" t="s">
        <v>221</v>
      </c>
      <c r="AH37" s="183" t="s">
        <v>221</v>
      </c>
      <c r="AI37" s="183">
        <f>7+9+36</f>
        <v>52</v>
      </c>
      <c r="AJ37" s="183" t="s">
        <v>227</v>
      </c>
      <c r="AK37" s="183">
        <v>1</v>
      </c>
      <c r="AL37" s="183">
        <f>3*12+9</f>
        <v>45</v>
      </c>
      <c r="AM37" s="183">
        <v>7</v>
      </c>
      <c r="AN37" s="64" t="s">
        <v>432</v>
      </c>
      <c r="AO37" s="64" t="s">
        <v>432</v>
      </c>
      <c r="AP37" s="64" t="s">
        <v>434</v>
      </c>
      <c r="AQ37" s="64" t="s">
        <v>435</v>
      </c>
      <c r="AR37" s="183" t="s">
        <v>3904</v>
      </c>
      <c r="AS37" s="183"/>
      <c r="AT37" s="183"/>
      <c r="AU37" s="183"/>
      <c r="AV37" s="183"/>
      <c r="AW37" s="183"/>
      <c r="AX37" s="183" t="s">
        <v>4001</v>
      </c>
      <c r="AY37" s="183" t="s">
        <v>227</v>
      </c>
      <c r="AZ37" s="249" t="s">
        <v>227</v>
      </c>
      <c r="BA37" s="249"/>
      <c r="BB37" s="183" t="s">
        <v>3829</v>
      </c>
      <c r="BC37" s="249">
        <v>0.58333333333333337</v>
      </c>
      <c r="BD37" s="249">
        <v>0.59722222222222221</v>
      </c>
      <c r="BE37" s="64"/>
      <c r="BF37" s="252">
        <v>2</v>
      </c>
      <c r="BG37" s="183">
        <v>2</v>
      </c>
      <c r="BH37" s="183">
        <v>2</v>
      </c>
      <c r="BI37" s="183">
        <v>2</v>
      </c>
      <c r="BJ37" s="183">
        <v>2</v>
      </c>
      <c r="BK37" s="183">
        <v>2</v>
      </c>
      <c r="BL37" s="183">
        <v>2</v>
      </c>
      <c r="BM37" s="183">
        <v>2</v>
      </c>
      <c r="BN37" s="183">
        <v>2</v>
      </c>
      <c r="BO37" s="183">
        <v>2</v>
      </c>
      <c r="BP37" s="183">
        <v>3</v>
      </c>
      <c r="BQ37" s="183">
        <v>3</v>
      </c>
      <c r="BR37" s="183">
        <v>3</v>
      </c>
      <c r="BS37" s="183">
        <v>3</v>
      </c>
      <c r="BT37" s="183">
        <v>3</v>
      </c>
      <c r="BU37" s="85"/>
      <c r="BV37" s="183" t="s">
        <v>3829</v>
      </c>
      <c r="BW37" s="249">
        <v>0.59722222222222221</v>
      </c>
      <c r="BX37" s="249">
        <v>0.60416666666666663</v>
      </c>
      <c r="BY37" s="183"/>
      <c r="BZ37" s="183">
        <v>3</v>
      </c>
      <c r="CA37" s="183">
        <v>3</v>
      </c>
      <c r="CB37" s="183">
        <v>3</v>
      </c>
      <c r="CC37" s="183">
        <v>3</v>
      </c>
      <c r="CD37" s="183" t="s">
        <v>260</v>
      </c>
      <c r="CE37" s="183" t="s">
        <v>3829</v>
      </c>
      <c r="CF37" s="183" t="s">
        <v>260</v>
      </c>
      <c r="CG37" s="85"/>
      <c r="CH37" s="85"/>
      <c r="CI37" s="85"/>
      <c r="CJ37" s="85"/>
      <c r="CK37" s="85"/>
      <c r="CL37" s="85"/>
      <c r="CM37" s="85"/>
      <c r="CN37" s="85"/>
      <c r="CO37" s="85"/>
      <c r="CP37" s="85"/>
      <c r="CQ37" s="85"/>
      <c r="CR37" s="274" t="s">
        <v>3830</v>
      </c>
      <c r="CS37" s="274" t="s">
        <v>3831</v>
      </c>
      <c r="CT37" s="274" t="s">
        <v>3832</v>
      </c>
      <c r="CU37" s="274" t="s">
        <v>5136</v>
      </c>
      <c r="CV37" s="274" t="s">
        <v>5129</v>
      </c>
      <c r="CW37" s="274" t="s">
        <v>5130</v>
      </c>
      <c r="CX37" s="274" t="s">
        <v>5131</v>
      </c>
      <c r="CY37" s="274" t="s">
        <v>5137</v>
      </c>
      <c r="CZ37" s="274" t="s">
        <v>3848</v>
      </c>
      <c r="DA37" s="274" t="s">
        <v>5138</v>
      </c>
      <c r="DB37" s="274" t="s">
        <v>3840</v>
      </c>
      <c r="DC37" s="274" t="s">
        <v>3841</v>
      </c>
      <c r="DD37" s="274" t="s">
        <v>3842</v>
      </c>
      <c r="DE37" s="274" t="s">
        <v>3848</v>
      </c>
      <c r="DF37" s="274" t="s">
        <v>5139</v>
      </c>
      <c r="DG37" s="274" t="s">
        <v>5140</v>
      </c>
      <c r="DH37" s="274" t="s">
        <v>5141</v>
      </c>
      <c r="DI37" s="274" t="s">
        <v>5142</v>
      </c>
      <c r="DJ37" s="274" t="s">
        <v>5143</v>
      </c>
      <c r="DK37" s="274" t="s">
        <v>3957</v>
      </c>
      <c r="DL37" s="274" t="s">
        <v>5144</v>
      </c>
      <c r="DM37" s="274" t="s">
        <v>3914</v>
      </c>
      <c r="DN37" s="274" t="s">
        <v>3852</v>
      </c>
      <c r="DO37" s="274" t="s">
        <v>3853</v>
      </c>
      <c r="DP37" s="274" t="s">
        <v>3854</v>
      </c>
      <c r="DQ37" s="274" t="s">
        <v>5145</v>
      </c>
      <c r="DR37" s="274" t="s">
        <v>1239</v>
      </c>
      <c r="DS37" s="274" t="s">
        <v>5132</v>
      </c>
      <c r="DT37" s="274" t="s">
        <v>3848</v>
      </c>
      <c r="DU37" s="274" t="s">
        <v>3848</v>
      </c>
      <c r="DV37" s="274" t="s">
        <v>3848</v>
      </c>
      <c r="DW37" s="274" t="s">
        <v>3848</v>
      </c>
      <c r="DX37" s="274" t="s">
        <v>3848</v>
      </c>
      <c r="DY37" s="274" t="s">
        <v>3848</v>
      </c>
      <c r="DZ37" s="274" t="s">
        <v>3848</v>
      </c>
      <c r="EA37" s="274" t="s">
        <v>3848</v>
      </c>
      <c r="EB37" s="274" t="s">
        <v>3861</v>
      </c>
      <c r="EC37" s="274" t="s">
        <v>3862</v>
      </c>
      <c r="ED37" s="274" t="s">
        <v>3848</v>
      </c>
      <c r="EE37" s="274" t="s">
        <v>4000</v>
      </c>
      <c r="EF37" s="274" t="s">
        <v>432</v>
      </c>
      <c r="EG37" s="274" t="s">
        <v>3919</v>
      </c>
      <c r="EH37" s="274" t="s">
        <v>3920</v>
      </c>
      <c r="EI37" s="274" t="s">
        <v>3921</v>
      </c>
      <c r="EJ37" s="274" t="s">
        <v>5146</v>
      </c>
      <c r="EK37" s="274" t="s">
        <v>3848</v>
      </c>
      <c r="EL37" s="274" t="s">
        <v>5147</v>
      </c>
      <c r="EM37" s="274" t="s">
        <v>3870</v>
      </c>
      <c r="EN37" s="274" t="s">
        <v>3869</v>
      </c>
      <c r="EO37" s="274" t="s">
        <v>4002</v>
      </c>
      <c r="EP37" s="274" t="s">
        <v>3869</v>
      </c>
      <c r="EQ37" s="274" t="s">
        <v>5148</v>
      </c>
      <c r="ER37" s="274" t="s">
        <v>4073</v>
      </c>
      <c r="ES37" s="274" t="s">
        <v>4074</v>
      </c>
      <c r="ET37" s="274" t="s">
        <v>5149</v>
      </c>
      <c r="EU37" s="274" t="s">
        <v>5150</v>
      </c>
      <c r="EV37" s="274" t="s">
        <v>3876</v>
      </c>
      <c r="EW37" s="274" t="s">
        <v>3876</v>
      </c>
      <c r="EX37" s="274" t="s">
        <v>3848</v>
      </c>
      <c r="EY37" s="274" t="s">
        <v>3848</v>
      </c>
      <c r="EZ37" s="274" t="s">
        <v>3877</v>
      </c>
      <c r="FA37" s="274" t="s">
        <v>3878</v>
      </c>
      <c r="FB37" s="274" t="s">
        <v>5151</v>
      </c>
      <c r="FC37" s="274" t="s">
        <v>5152</v>
      </c>
      <c r="FD37" s="274" t="s">
        <v>3848</v>
      </c>
      <c r="FE37" s="274" t="s">
        <v>3970</v>
      </c>
      <c r="FF37" s="274" t="s">
        <v>3971</v>
      </c>
      <c r="FG37" s="274" t="s">
        <v>5153</v>
      </c>
      <c r="FH37" s="274" t="s">
        <v>5154</v>
      </c>
      <c r="FI37" s="274" t="s">
        <v>5155</v>
      </c>
      <c r="FJ37" s="274" t="s">
        <v>5156</v>
      </c>
      <c r="FK37" s="274" t="s">
        <v>5157</v>
      </c>
      <c r="FL37" s="274" t="s">
        <v>3943</v>
      </c>
      <c r="FM37" s="274" t="s">
        <v>5131</v>
      </c>
      <c r="FN37" s="274" t="s">
        <v>5158</v>
      </c>
      <c r="FO37" s="274" t="s">
        <v>5159</v>
      </c>
      <c r="FP37" s="274" t="s">
        <v>3848</v>
      </c>
      <c r="FQ37" s="274" t="s">
        <v>5160</v>
      </c>
      <c r="FR37" s="274" t="s">
        <v>5161</v>
      </c>
      <c r="FS37" s="274" t="s">
        <v>5162</v>
      </c>
      <c r="FT37" s="274" t="s">
        <v>3943</v>
      </c>
      <c r="FU37" s="274" t="s">
        <v>3943</v>
      </c>
      <c r="FV37" s="274" t="s">
        <v>3943</v>
      </c>
      <c r="FW37" s="274" t="s">
        <v>3943</v>
      </c>
      <c r="FX37" s="274" t="s">
        <v>3894</v>
      </c>
      <c r="FY37" s="274" t="s">
        <v>3848</v>
      </c>
      <c r="FZ37" s="274" t="s">
        <v>5163</v>
      </c>
      <c r="GA37" s="274" t="s">
        <v>3945</v>
      </c>
      <c r="GB37" s="274" t="s">
        <v>3946</v>
      </c>
      <c r="GC37" s="274" t="s">
        <v>3946</v>
      </c>
      <c r="GD37" s="183"/>
      <c r="GE37" s="183"/>
      <c r="GF37" s="183"/>
      <c r="GG37" s="183"/>
      <c r="GH37" s="183"/>
      <c r="GI37" s="183"/>
      <c r="GJ37" s="183"/>
      <c r="GK37" s="183"/>
      <c r="GL37" s="183"/>
      <c r="GM37" s="183"/>
      <c r="GN37" s="183"/>
      <c r="GO37" s="183"/>
      <c r="GP37" s="183"/>
      <c r="GQ37" s="183"/>
      <c r="GR37" s="183"/>
      <c r="GS37" s="183"/>
      <c r="GT37" s="183"/>
      <c r="GU37" s="183"/>
      <c r="GV37" s="183"/>
      <c r="GW37" s="183"/>
      <c r="GX37" s="183"/>
      <c r="GY37" s="183"/>
      <c r="GZ37" s="183"/>
      <c r="HA37" s="183"/>
      <c r="HB37" s="183"/>
      <c r="HC37" s="183"/>
      <c r="HD37" s="183"/>
      <c r="HE37" s="183"/>
      <c r="HF37" s="183"/>
      <c r="HG37" s="183"/>
      <c r="HH37" s="183"/>
      <c r="HI37" s="183"/>
      <c r="HJ37" s="183"/>
      <c r="HK37" s="183"/>
      <c r="HL37" s="183"/>
      <c r="HM37" s="183"/>
    </row>
    <row r="38" spans="1:221" x14ac:dyDescent="0.25">
      <c r="A38" s="183">
        <v>5</v>
      </c>
      <c r="B38" s="249">
        <v>0.55208333333333337</v>
      </c>
      <c r="C38" s="85"/>
      <c r="D38" s="85" t="s">
        <v>211</v>
      </c>
      <c r="E38" s="183" t="s">
        <v>3817</v>
      </c>
      <c r="F38" s="184">
        <v>43285</v>
      </c>
      <c r="G38" s="183" t="s">
        <v>357</v>
      </c>
      <c r="H38" s="183" t="s">
        <v>337</v>
      </c>
      <c r="I38" s="183" t="s">
        <v>437</v>
      </c>
      <c r="J38" s="64" t="s">
        <v>3818</v>
      </c>
      <c r="K38" s="183" t="s">
        <v>3819</v>
      </c>
      <c r="L38" s="183"/>
      <c r="M38" s="70"/>
      <c r="N38" s="70"/>
      <c r="O38" s="183"/>
      <c r="P38" s="253" t="s">
        <v>5164</v>
      </c>
      <c r="Q38" s="183" t="s">
        <v>5165</v>
      </c>
      <c r="R38" s="183" t="s">
        <v>5166</v>
      </c>
      <c r="S38" s="183" t="s">
        <v>5167</v>
      </c>
      <c r="T38" s="252">
        <v>9159971098</v>
      </c>
      <c r="U38" s="183" t="s">
        <v>5168</v>
      </c>
      <c r="V38" s="183" t="s">
        <v>5168</v>
      </c>
      <c r="W38" s="183" t="s">
        <v>221</v>
      </c>
      <c r="X38" s="183" t="s">
        <v>221</v>
      </c>
      <c r="Y38" s="183" t="s">
        <v>221</v>
      </c>
      <c r="Z38" s="183" t="s">
        <v>221</v>
      </c>
      <c r="AA38" s="183" t="s">
        <v>5169</v>
      </c>
      <c r="AB38" s="183">
        <v>9159911098</v>
      </c>
      <c r="AC38" s="183" t="s">
        <v>223</v>
      </c>
      <c r="AD38" s="64" t="s">
        <v>333</v>
      </c>
      <c r="AE38" s="183" t="s">
        <v>5170</v>
      </c>
      <c r="AF38" s="85" t="s">
        <v>226</v>
      </c>
      <c r="AG38" s="85" t="s">
        <v>226</v>
      </c>
      <c r="AH38" s="85" t="s">
        <v>226</v>
      </c>
      <c r="AI38" s="183">
        <f>3*12+8+2</f>
        <v>46</v>
      </c>
      <c r="AJ38" s="183" t="s">
        <v>227</v>
      </c>
      <c r="AK38" s="183">
        <v>1</v>
      </c>
      <c r="AL38" s="183">
        <f>36+8</f>
        <v>44</v>
      </c>
      <c r="AM38" s="183">
        <v>2</v>
      </c>
      <c r="AN38" s="64" t="s">
        <v>432</v>
      </c>
      <c r="AO38" s="64" t="s">
        <v>432</v>
      </c>
      <c r="AP38" s="64" t="s">
        <v>434</v>
      </c>
      <c r="AQ38" s="64" t="s">
        <v>435</v>
      </c>
      <c r="AR38" s="183" t="s">
        <v>3904</v>
      </c>
      <c r="AS38" s="183"/>
      <c r="AT38" s="183"/>
      <c r="AU38" s="183"/>
      <c r="AV38" s="183"/>
      <c r="AW38" s="183"/>
      <c r="AX38" s="183" t="s">
        <v>5171</v>
      </c>
      <c r="AY38" s="183" t="s">
        <v>227</v>
      </c>
      <c r="AZ38" s="249" t="s">
        <v>227</v>
      </c>
      <c r="BA38" s="249"/>
      <c r="BB38" s="183" t="s">
        <v>3829</v>
      </c>
      <c r="BC38" s="249">
        <v>0.62083333333333335</v>
      </c>
      <c r="BD38" s="249">
        <v>0.63750000000000007</v>
      </c>
      <c r="BE38" s="64"/>
      <c r="BF38" s="252">
        <v>2</v>
      </c>
      <c r="BG38" s="183">
        <v>2</v>
      </c>
      <c r="BH38" s="183">
        <v>2</v>
      </c>
      <c r="BI38" s="183">
        <v>2</v>
      </c>
      <c r="BJ38" s="183">
        <v>2</v>
      </c>
      <c r="BK38" s="183">
        <v>2</v>
      </c>
      <c r="BL38" s="183">
        <v>2</v>
      </c>
      <c r="BM38" s="183">
        <v>2</v>
      </c>
      <c r="BN38" s="183">
        <v>2</v>
      </c>
      <c r="BO38" s="183">
        <v>2</v>
      </c>
      <c r="BP38" s="183">
        <v>2</v>
      </c>
      <c r="BQ38" s="183">
        <v>2</v>
      </c>
      <c r="BR38" s="183">
        <v>2</v>
      </c>
      <c r="BS38" s="183">
        <v>2</v>
      </c>
      <c r="BT38" s="183">
        <v>2</v>
      </c>
      <c r="BU38" s="85"/>
      <c r="BV38" s="183" t="s">
        <v>3829</v>
      </c>
      <c r="BW38" s="249">
        <v>0.63750000000000007</v>
      </c>
      <c r="BX38" s="249">
        <v>0.6430555555555556</v>
      </c>
      <c r="BY38" s="183"/>
      <c r="BZ38" s="183">
        <v>3</v>
      </c>
      <c r="CA38" s="183">
        <v>3</v>
      </c>
      <c r="CB38" s="183">
        <v>3</v>
      </c>
      <c r="CC38" s="183">
        <v>3</v>
      </c>
      <c r="CD38" s="183" t="s">
        <v>260</v>
      </c>
      <c r="CE38" s="183" t="s">
        <v>3829</v>
      </c>
      <c r="CF38" s="183" t="s">
        <v>260</v>
      </c>
      <c r="CG38" s="85"/>
      <c r="CH38" s="85"/>
      <c r="CI38" s="85"/>
      <c r="CJ38" s="85"/>
      <c r="CK38" s="85"/>
      <c r="CL38" s="85"/>
      <c r="CM38" s="85"/>
      <c r="CN38" s="85"/>
      <c r="CO38" s="85"/>
      <c r="CP38" s="85"/>
      <c r="CQ38" s="85"/>
      <c r="CR38" s="274" t="s">
        <v>3830</v>
      </c>
      <c r="CS38" s="274" t="s">
        <v>3831</v>
      </c>
      <c r="CT38" s="274" t="s">
        <v>3832</v>
      </c>
      <c r="CU38" s="274" t="s">
        <v>5172</v>
      </c>
      <c r="CV38" s="274" t="s">
        <v>5165</v>
      </c>
      <c r="CW38" s="274" t="s">
        <v>5173</v>
      </c>
      <c r="CX38" s="274" t="s">
        <v>5167</v>
      </c>
      <c r="CY38" s="274" t="s">
        <v>5174</v>
      </c>
      <c r="CZ38" s="274" t="s">
        <v>5175</v>
      </c>
      <c r="DA38" s="274" t="s">
        <v>5176</v>
      </c>
      <c r="DB38" s="274" t="s">
        <v>3840</v>
      </c>
      <c r="DC38" s="274" t="s">
        <v>3841</v>
      </c>
      <c r="DD38" s="274" t="s">
        <v>3842</v>
      </c>
      <c r="DE38" s="274" t="s">
        <v>5175</v>
      </c>
      <c r="DF38" s="274" t="s">
        <v>5176</v>
      </c>
      <c r="DG38" s="274" t="s">
        <v>3840</v>
      </c>
      <c r="DH38" s="274" t="s">
        <v>3841</v>
      </c>
      <c r="DI38" s="274" t="s">
        <v>3842</v>
      </c>
      <c r="DJ38" s="274" t="s">
        <v>5177</v>
      </c>
      <c r="DK38" s="274" t="s">
        <v>3849</v>
      </c>
      <c r="DL38" s="274" t="s">
        <v>4298</v>
      </c>
      <c r="DM38" s="274" t="s">
        <v>3914</v>
      </c>
      <c r="DN38" s="274" t="s">
        <v>3852</v>
      </c>
      <c r="DO38" s="274" t="s">
        <v>3853</v>
      </c>
      <c r="DP38" s="274" t="s">
        <v>3854</v>
      </c>
      <c r="DQ38" s="274" t="s">
        <v>5178</v>
      </c>
      <c r="DR38" s="274" t="s">
        <v>5178</v>
      </c>
      <c r="DS38" s="274" t="s">
        <v>5168</v>
      </c>
      <c r="DT38" s="274" t="s">
        <v>3848</v>
      </c>
      <c r="DU38" s="274" t="s">
        <v>5179</v>
      </c>
      <c r="DV38" s="274" t="s">
        <v>3848</v>
      </c>
      <c r="DW38" s="274" t="s">
        <v>3848</v>
      </c>
      <c r="DX38" s="274" t="s">
        <v>5168</v>
      </c>
      <c r="DY38" s="274" t="s">
        <v>3848</v>
      </c>
      <c r="DZ38" s="274" t="s">
        <v>3848</v>
      </c>
      <c r="EA38" s="274" t="s">
        <v>3848</v>
      </c>
      <c r="EB38" s="274" t="s">
        <v>3861</v>
      </c>
      <c r="EC38" s="274" t="s">
        <v>3862</v>
      </c>
      <c r="ED38" s="274" t="s">
        <v>4044</v>
      </c>
      <c r="EE38" s="274" t="s">
        <v>4042</v>
      </c>
      <c r="EF38" s="274" t="s">
        <v>432</v>
      </c>
      <c r="EG38" s="274" t="s">
        <v>3919</v>
      </c>
      <c r="EH38" s="274" t="s">
        <v>3920</v>
      </c>
      <c r="EI38" s="274" t="s">
        <v>5180</v>
      </c>
      <c r="EJ38" s="274" t="s">
        <v>5181</v>
      </c>
      <c r="EK38" s="274" t="s">
        <v>3848</v>
      </c>
      <c r="EL38" s="274" t="s">
        <v>3868</v>
      </c>
      <c r="EM38" s="274" t="s">
        <v>3870</v>
      </c>
      <c r="EN38" s="274" t="s">
        <v>3870</v>
      </c>
      <c r="EO38" s="274" t="s">
        <v>3870</v>
      </c>
      <c r="EP38" s="274" t="s">
        <v>3870</v>
      </c>
      <c r="EQ38" s="274" t="s">
        <v>5182</v>
      </c>
      <c r="ER38" s="274" t="s">
        <v>4004</v>
      </c>
      <c r="ES38" s="274" t="s">
        <v>5183</v>
      </c>
      <c r="ET38" s="274" t="s">
        <v>4309</v>
      </c>
      <c r="EU38" s="274" t="s">
        <v>5184</v>
      </c>
      <c r="EV38" s="274" t="s">
        <v>3876</v>
      </c>
      <c r="EW38" s="274" t="s">
        <v>3876</v>
      </c>
      <c r="EX38" s="274" t="s">
        <v>3848</v>
      </c>
      <c r="EY38" s="274" t="s">
        <v>3848</v>
      </c>
      <c r="EZ38" s="274" t="s">
        <v>3877</v>
      </c>
      <c r="FA38" s="274" t="s">
        <v>3878</v>
      </c>
      <c r="FB38" s="274" t="s">
        <v>5185</v>
      </c>
      <c r="FC38" s="274" t="s">
        <v>5186</v>
      </c>
      <c r="FD38" s="274" t="s">
        <v>3848</v>
      </c>
      <c r="FE38" s="274" t="s">
        <v>4011</v>
      </c>
      <c r="FF38" s="274" t="s">
        <v>4012</v>
      </c>
      <c r="FG38" s="274" t="s">
        <v>5187</v>
      </c>
      <c r="FH38" s="274" t="s">
        <v>5188</v>
      </c>
      <c r="FI38" s="274" t="s">
        <v>5189</v>
      </c>
      <c r="FJ38" s="274" t="s">
        <v>5190</v>
      </c>
      <c r="FK38" s="274" t="s">
        <v>5191</v>
      </c>
      <c r="FL38" s="274" t="s">
        <v>4017</v>
      </c>
      <c r="FM38" s="274" t="s">
        <v>5165</v>
      </c>
      <c r="FN38" s="274" t="s">
        <v>932</v>
      </c>
      <c r="FO38" s="274" t="s">
        <v>3848</v>
      </c>
      <c r="FP38" s="274" t="s">
        <v>3848</v>
      </c>
      <c r="FQ38" s="274" t="s">
        <v>5192</v>
      </c>
      <c r="FR38" s="274" t="s">
        <v>3941</v>
      </c>
      <c r="FS38" s="274" t="s">
        <v>5193</v>
      </c>
      <c r="FT38" s="274" t="s">
        <v>5194</v>
      </c>
      <c r="FU38" s="274" t="s">
        <v>5195</v>
      </c>
      <c r="FV38" s="274" t="s">
        <v>5196</v>
      </c>
      <c r="FW38" s="274" t="s">
        <v>5197</v>
      </c>
      <c r="FX38" s="274" t="s">
        <v>3894</v>
      </c>
      <c r="FY38" s="274" t="s">
        <v>3848</v>
      </c>
      <c r="FZ38" s="274" t="s">
        <v>5198</v>
      </c>
      <c r="GA38" s="274" t="s">
        <v>3945</v>
      </c>
      <c r="GB38" s="274" t="s">
        <v>3945</v>
      </c>
      <c r="GC38" s="274" t="s">
        <v>3945</v>
      </c>
      <c r="GD38" s="183"/>
      <c r="GE38" s="183"/>
      <c r="GF38" s="183"/>
      <c r="GG38" s="183"/>
      <c r="GH38" s="183"/>
      <c r="GI38" s="183"/>
      <c r="GJ38" s="183"/>
      <c r="GK38" s="183"/>
      <c r="GL38" s="183"/>
      <c r="GM38" s="183"/>
      <c r="GN38" s="183"/>
      <c r="GO38" s="183"/>
      <c r="GP38" s="183"/>
      <c r="GQ38" s="183"/>
      <c r="GR38" s="183"/>
      <c r="GS38" s="183"/>
      <c r="GT38" s="183"/>
      <c r="GU38" s="183"/>
      <c r="GV38" s="183"/>
      <c r="GW38" s="183"/>
      <c r="GX38" s="183"/>
      <c r="GY38" s="183"/>
      <c r="GZ38" s="183"/>
      <c r="HA38" s="183"/>
      <c r="HB38" s="183"/>
      <c r="HC38" s="183"/>
      <c r="HD38" s="183"/>
      <c r="HE38" s="183"/>
      <c r="HF38" s="183"/>
      <c r="HG38" s="183"/>
      <c r="HH38" s="183"/>
      <c r="HI38" s="183"/>
      <c r="HJ38" s="183"/>
      <c r="HK38" s="183"/>
      <c r="HL38" s="183"/>
      <c r="HM38" s="183"/>
    </row>
    <row r="39" spans="1:221" x14ac:dyDescent="0.25">
      <c r="A39" s="183">
        <v>6</v>
      </c>
      <c r="B39" s="249">
        <v>0.55208333333333337</v>
      </c>
      <c r="C39" s="85"/>
      <c r="D39" s="85" t="s">
        <v>211</v>
      </c>
      <c r="E39" s="183" t="s">
        <v>3817</v>
      </c>
      <c r="F39" s="184">
        <v>43285</v>
      </c>
      <c r="G39" s="183" t="s">
        <v>357</v>
      </c>
      <c r="H39" s="183" t="s">
        <v>337</v>
      </c>
      <c r="I39" s="183" t="s">
        <v>437</v>
      </c>
      <c r="J39" s="183" t="s">
        <v>3818</v>
      </c>
      <c r="K39" s="183" t="s">
        <v>3819</v>
      </c>
      <c r="L39" s="183"/>
      <c r="M39" s="70"/>
      <c r="N39" s="70"/>
      <c r="O39" s="183"/>
      <c r="P39" s="250" t="s">
        <v>5199</v>
      </c>
      <c r="Q39" s="183" t="s">
        <v>1668</v>
      </c>
      <c r="R39" s="183" t="s">
        <v>5200</v>
      </c>
      <c r="S39" s="183" t="s">
        <v>5201</v>
      </c>
      <c r="T39" s="252">
        <v>9162685394</v>
      </c>
      <c r="U39" s="183" t="s">
        <v>5202</v>
      </c>
      <c r="V39" s="183" t="s">
        <v>5203</v>
      </c>
      <c r="W39" s="183" t="s">
        <v>221</v>
      </c>
      <c r="X39" s="183" t="s">
        <v>221</v>
      </c>
      <c r="Y39" s="183" t="s">
        <v>221</v>
      </c>
      <c r="Z39" s="183" t="s">
        <v>221</v>
      </c>
      <c r="AA39" s="183" t="s">
        <v>5204</v>
      </c>
      <c r="AB39" s="183">
        <v>9567328611</v>
      </c>
      <c r="AC39" s="183" t="s">
        <v>314</v>
      </c>
      <c r="AD39" s="64" t="s">
        <v>5205</v>
      </c>
      <c r="AE39" s="183" t="s">
        <v>5206</v>
      </c>
      <c r="AF39" s="183" t="s">
        <v>259</v>
      </c>
      <c r="AG39" s="183" t="s">
        <v>259</v>
      </c>
      <c r="AH39" s="183" t="s">
        <v>259</v>
      </c>
      <c r="AI39" s="183">
        <f>6+8</f>
        <v>14</v>
      </c>
      <c r="AJ39" s="183" t="s">
        <v>227</v>
      </c>
      <c r="AK39" s="183">
        <v>2</v>
      </c>
      <c r="AL39" s="183">
        <v>8</v>
      </c>
      <c r="AM39" s="183">
        <v>6</v>
      </c>
      <c r="AN39" s="64" t="s">
        <v>432</v>
      </c>
      <c r="AO39" s="64" t="s">
        <v>432</v>
      </c>
      <c r="AP39" s="64" t="s">
        <v>434</v>
      </c>
      <c r="AQ39" s="64" t="s">
        <v>435</v>
      </c>
      <c r="AR39" s="183" t="s">
        <v>3904</v>
      </c>
      <c r="AS39" s="183"/>
      <c r="AT39" s="183"/>
      <c r="AU39" s="183"/>
      <c r="AV39" s="183"/>
      <c r="AW39" s="183"/>
      <c r="AX39" s="183" t="s">
        <v>5171</v>
      </c>
      <c r="AY39" s="183" t="s">
        <v>227</v>
      </c>
      <c r="AZ39" s="249" t="s">
        <v>446</v>
      </c>
      <c r="BA39" s="249"/>
      <c r="BB39" s="183" t="s">
        <v>4103</v>
      </c>
      <c r="BC39" s="249">
        <v>0.62916666666666665</v>
      </c>
      <c r="BD39" s="249">
        <v>0.63888888888888895</v>
      </c>
      <c r="BE39" s="64"/>
      <c r="BF39" s="252">
        <v>2</v>
      </c>
      <c r="BG39" s="183">
        <v>2</v>
      </c>
      <c r="BH39" s="183">
        <v>2</v>
      </c>
      <c r="BI39" s="183">
        <v>2</v>
      </c>
      <c r="BJ39" s="183">
        <v>2</v>
      </c>
      <c r="BK39" s="183">
        <v>2</v>
      </c>
      <c r="BL39" s="183">
        <v>2</v>
      </c>
      <c r="BM39" s="183">
        <v>2</v>
      </c>
      <c r="BN39" s="183">
        <v>2</v>
      </c>
      <c r="BO39" s="183">
        <v>2</v>
      </c>
      <c r="BP39" s="183">
        <v>2</v>
      </c>
      <c r="BQ39" s="183">
        <v>2</v>
      </c>
      <c r="BR39" s="183">
        <v>2</v>
      </c>
      <c r="BS39" s="183">
        <v>2</v>
      </c>
      <c r="BT39" s="183">
        <v>2</v>
      </c>
      <c r="BU39" s="85"/>
      <c r="BV39" s="183" t="s">
        <v>4103</v>
      </c>
      <c r="BW39" s="249">
        <v>0.63888888888888895</v>
      </c>
      <c r="BX39" s="249">
        <v>0.64861111111111114</v>
      </c>
      <c r="BY39" s="183"/>
      <c r="BZ39" s="183">
        <v>3</v>
      </c>
      <c r="CA39" s="183">
        <v>3</v>
      </c>
      <c r="CB39" s="183">
        <v>3</v>
      </c>
      <c r="CC39" s="183">
        <v>3</v>
      </c>
      <c r="CD39" s="183" t="s">
        <v>260</v>
      </c>
      <c r="CE39" s="183" t="s">
        <v>4103</v>
      </c>
      <c r="CF39" s="183" t="s">
        <v>260</v>
      </c>
      <c r="CG39" s="85"/>
      <c r="CH39" s="85"/>
      <c r="CI39" s="85"/>
      <c r="CJ39" s="85"/>
      <c r="CK39" s="85"/>
      <c r="CL39" s="85"/>
      <c r="CM39" s="85"/>
      <c r="CN39" s="85"/>
      <c r="CO39" s="85"/>
      <c r="CP39" s="85"/>
      <c r="CQ39" s="85"/>
      <c r="CR39" s="274" t="s">
        <v>3830</v>
      </c>
      <c r="CS39" s="274" t="s">
        <v>3831</v>
      </c>
      <c r="CT39" s="274" t="s">
        <v>3832</v>
      </c>
      <c r="CU39" s="274" t="s">
        <v>5207</v>
      </c>
      <c r="CV39" s="274" t="s">
        <v>5208</v>
      </c>
      <c r="CW39" s="274" t="s">
        <v>5209</v>
      </c>
      <c r="CX39" s="274" t="s">
        <v>5210</v>
      </c>
      <c r="CY39" s="274" t="s">
        <v>5211</v>
      </c>
      <c r="CZ39" s="274" t="s">
        <v>3848</v>
      </c>
      <c r="DA39" s="274" t="s">
        <v>5212</v>
      </c>
      <c r="DB39" s="274" t="s">
        <v>3840</v>
      </c>
      <c r="DC39" s="274" t="s">
        <v>3841</v>
      </c>
      <c r="DD39" s="274" t="s">
        <v>3842</v>
      </c>
      <c r="DE39" s="274" t="s">
        <v>3848</v>
      </c>
      <c r="DF39" s="274" t="s">
        <v>5213</v>
      </c>
      <c r="DG39" s="274" t="s">
        <v>5214</v>
      </c>
      <c r="DH39" s="274" t="s">
        <v>3846</v>
      </c>
      <c r="DI39" s="274" t="s">
        <v>5215</v>
      </c>
      <c r="DJ39" s="274" t="s">
        <v>5216</v>
      </c>
      <c r="DK39" s="274" t="s">
        <v>3849</v>
      </c>
      <c r="DL39" s="274" t="s">
        <v>3848</v>
      </c>
      <c r="DM39" s="274" t="s">
        <v>4116</v>
      </c>
      <c r="DN39" s="274" t="s">
        <v>3852</v>
      </c>
      <c r="DO39" s="274" t="s">
        <v>3853</v>
      </c>
      <c r="DP39" s="274" t="s">
        <v>5217</v>
      </c>
      <c r="DQ39" s="274" t="s">
        <v>5218</v>
      </c>
      <c r="DR39" s="274" t="s">
        <v>3666</v>
      </c>
      <c r="DS39" s="274" t="s">
        <v>5202</v>
      </c>
      <c r="DT39" s="274" t="s">
        <v>3848</v>
      </c>
      <c r="DU39" s="274" t="s">
        <v>3848</v>
      </c>
      <c r="DV39" s="274" t="s">
        <v>3848</v>
      </c>
      <c r="DW39" s="274" t="s">
        <v>3848</v>
      </c>
      <c r="DX39" s="274" t="s">
        <v>3848</v>
      </c>
      <c r="DY39" s="274" t="s">
        <v>3848</v>
      </c>
      <c r="DZ39" s="274" t="s">
        <v>3848</v>
      </c>
      <c r="EA39" s="274" t="s">
        <v>3848</v>
      </c>
      <c r="EB39" s="274" t="s">
        <v>3861</v>
      </c>
      <c r="EC39" s="274" t="s">
        <v>3862</v>
      </c>
      <c r="ED39" s="274" t="s">
        <v>3848</v>
      </c>
      <c r="EE39" s="274" t="s">
        <v>5219</v>
      </c>
      <c r="EF39" s="274" t="s">
        <v>432</v>
      </c>
      <c r="EG39" s="274" t="s">
        <v>3919</v>
      </c>
      <c r="EH39" s="274" t="s">
        <v>3920</v>
      </c>
      <c r="EI39" s="274" t="s">
        <v>5220</v>
      </c>
      <c r="EJ39" s="274" t="s">
        <v>5221</v>
      </c>
      <c r="EK39" s="274" t="s">
        <v>3848</v>
      </c>
      <c r="EL39" s="274" t="s">
        <v>3868</v>
      </c>
      <c r="EM39" s="274" t="s">
        <v>3870</v>
      </c>
      <c r="EN39" s="274" t="s">
        <v>3870</v>
      </c>
      <c r="EO39" s="274" t="s">
        <v>3869</v>
      </c>
      <c r="EP39" s="274" t="s">
        <v>4002</v>
      </c>
      <c r="EQ39" s="274" t="s">
        <v>5222</v>
      </c>
      <c r="ER39" s="274" t="s">
        <v>5223</v>
      </c>
      <c r="ES39" s="274" t="s">
        <v>5224</v>
      </c>
      <c r="ET39" s="274" t="s">
        <v>5225</v>
      </c>
      <c r="EU39" s="274" t="s">
        <v>5226</v>
      </c>
      <c r="EV39" s="274" t="s">
        <v>3876</v>
      </c>
      <c r="EW39" s="274" t="s">
        <v>3876</v>
      </c>
      <c r="EX39" s="274" t="s">
        <v>3848</v>
      </c>
      <c r="EY39" s="274" t="s">
        <v>3848</v>
      </c>
      <c r="EZ39" s="274" t="s">
        <v>3877</v>
      </c>
      <c r="FA39" s="274" t="s">
        <v>4008</v>
      </c>
      <c r="FB39" s="274" t="s">
        <v>5227</v>
      </c>
      <c r="FC39" s="274" t="s">
        <v>5228</v>
      </c>
      <c r="FD39" s="274" t="s">
        <v>3848</v>
      </c>
      <c r="FE39" s="274" t="s">
        <v>3970</v>
      </c>
      <c r="FF39" s="274" t="s">
        <v>5055</v>
      </c>
      <c r="FG39" s="274" t="s">
        <v>5229</v>
      </c>
      <c r="FH39" s="274" t="s">
        <v>5230</v>
      </c>
      <c r="FI39" s="274" t="s">
        <v>5231</v>
      </c>
      <c r="FJ39" s="274" t="s">
        <v>5232</v>
      </c>
      <c r="FK39" s="274" t="s">
        <v>5233</v>
      </c>
      <c r="FL39" s="274" t="s">
        <v>3943</v>
      </c>
      <c r="FM39" s="274" t="s">
        <v>5201</v>
      </c>
      <c r="FN39" s="274" t="s">
        <v>5234</v>
      </c>
      <c r="FO39" s="274" t="s">
        <v>5235</v>
      </c>
      <c r="FP39" s="274" t="s">
        <v>3848</v>
      </c>
      <c r="FQ39" s="274" t="s">
        <v>5236</v>
      </c>
      <c r="FR39" s="274" t="s">
        <v>4414</v>
      </c>
      <c r="FS39" s="274" t="s">
        <v>5237</v>
      </c>
      <c r="FT39" s="274" t="s">
        <v>5238</v>
      </c>
      <c r="FU39" s="274" t="s">
        <v>5239</v>
      </c>
      <c r="FV39" s="274" t="s">
        <v>5240</v>
      </c>
      <c r="FW39" s="274" t="s">
        <v>5241</v>
      </c>
      <c r="FX39" s="274" t="s">
        <v>3894</v>
      </c>
      <c r="FY39" s="274" t="s">
        <v>3848</v>
      </c>
      <c r="FZ39" s="274" t="s">
        <v>5242</v>
      </c>
      <c r="GA39" s="274" t="s">
        <v>3945</v>
      </c>
      <c r="GB39" s="274" t="s">
        <v>3945</v>
      </c>
      <c r="GC39" s="274" t="s">
        <v>3946</v>
      </c>
      <c r="GD39" s="183"/>
      <c r="GE39" s="183"/>
      <c r="GF39" s="183"/>
      <c r="GG39" s="183"/>
      <c r="GH39" s="183"/>
      <c r="GI39" s="183"/>
      <c r="GJ39" s="183"/>
      <c r="GK39" s="183"/>
      <c r="GL39" s="183"/>
      <c r="GM39" s="183"/>
      <c r="GN39" s="183"/>
      <c r="GO39" s="183"/>
      <c r="GP39" s="183"/>
      <c r="GQ39" s="183"/>
      <c r="GR39" s="183"/>
      <c r="GS39" s="183"/>
      <c r="GT39" s="183"/>
      <c r="GU39" s="183"/>
      <c r="GV39" s="183"/>
      <c r="GW39" s="183"/>
      <c r="GX39" s="183"/>
      <c r="GY39" s="183"/>
      <c r="GZ39" s="183"/>
      <c r="HA39" s="183"/>
      <c r="HB39" s="183"/>
      <c r="HC39" s="183"/>
      <c r="HD39" s="183"/>
      <c r="HE39" s="183"/>
      <c r="HF39" s="183"/>
      <c r="HG39" s="183"/>
      <c r="HH39" s="183"/>
      <c r="HI39" s="183"/>
      <c r="HJ39" s="183"/>
      <c r="HK39" s="183"/>
      <c r="HL39" s="183"/>
      <c r="HM39" s="183"/>
    </row>
    <row r="40" spans="1:221" x14ac:dyDescent="0.25">
      <c r="A40" s="183">
        <v>12</v>
      </c>
      <c r="B40" s="249">
        <v>0.58680555555555558</v>
      </c>
      <c r="C40" s="85"/>
      <c r="D40" s="85" t="s">
        <v>211</v>
      </c>
      <c r="E40" s="183" t="s">
        <v>3817</v>
      </c>
      <c r="F40" s="184">
        <v>43285</v>
      </c>
      <c r="G40" s="183" t="s">
        <v>1202</v>
      </c>
      <c r="H40" s="183" t="s">
        <v>214</v>
      </c>
      <c r="I40" s="64" t="s">
        <v>1222</v>
      </c>
      <c r="J40" s="183"/>
      <c r="K40" s="183"/>
      <c r="L40" s="183"/>
      <c r="M40" s="70"/>
      <c r="N40" s="70"/>
      <c r="O40" s="183"/>
      <c r="P40" s="250" t="s">
        <v>5243</v>
      </c>
      <c r="Q40" s="183" t="s">
        <v>5244</v>
      </c>
      <c r="R40" s="183" t="s">
        <v>5245</v>
      </c>
      <c r="S40" s="183" t="s">
        <v>5246</v>
      </c>
      <c r="T40" s="252">
        <v>9457801697</v>
      </c>
      <c r="U40" s="183" t="s">
        <v>5247</v>
      </c>
      <c r="V40" s="183" t="s">
        <v>221</v>
      </c>
      <c r="W40" s="183" t="s">
        <v>221</v>
      </c>
      <c r="X40" s="183" t="s">
        <v>221</v>
      </c>
      <c r="Y40" s="183" t="s">
        <v>221</v>
      </c>
      <c r="Z40" s="183" t="s">
        <v>221</v>
      </c>
      <c r="AA40" s="183" t="s">
        <v>5248</v>
      </c>
      <c r="AB40" s="183">
        <v>9457801697</v>
      </c>
      <c r="AC40" s="183" t="s">
        <v>314</v>
      </c>
      <c r="AD40" s="64" t="s">
        <v>224</v>
      </c>
      <c r="AE40" s="183" t="s">
        <v>5249</v>
      </c>
      <c r="AF40" s="183" t="s">
        <v>259</v>
      </c>
      <c r="AG40" s="183" t="s">
        <v>259</v>
      </c>
      <c r="AH40" s="183" t="s">
        <v>259</v>
      </c>
      <c r="AI40" s="183">
        <f>10+6+6+10</f>
        <v>32</v>
      </c>
      <c r="AJ40" s="183" t="s">
        <v>227</v>
      </c>
      <c r="AK40" s="183">
        <v>1</v>
      </c>
      <c r="AL40" s="183">
        <v>10</v>
      </c>
      <c r="AM40" s="183">
        <v>6</v>
      </c>
      <c r="AN40" s="64" t="s">
        <v>432</v>
      </c>
      <c r="AO40" s="64" t="s">
        <v>432</v>
      </c>
      <c r="AP40" s="64" t="s">
        <v>434</v>
      </c>
      <c r="AQ40" s="64" t="s">
        <v>435</v>
      </c>
      <c r="AR40" s="183" t="s">
        <v>3904</v>
      </c>
      <c r="AS40" s="183"/>
      <c r="AT40" s="183"/>
      <c r="AU40" s="183"/>
      <c r="AV40" s="183"/>
      <c r="AW40" s="183"/>
      <c r="AX40" s="183" t="s">
        <v>4001</v>
      </c>
      <c r="AY40" s="183" t="s">
        <v>227</v>
      </c>
      <c r="AZ40" s="249" t="s">
        <v>227</v>
      </c>
      <c r="BA40" s="249"/>
      <c r="BB40" s="183" t="s">
        <v>3829</v>
      </c>
      <c r="BC40" s="249">
        <v>0.65416666666666667</v>
      </c>
      <c r="BD40" s="249">
        <v>0.6645833333333333</v>
      </c>
      <c r="BE40" s="64"/>
      <c r="BF40" s="252">
        <v>2</v>
      </c>
      <c r="BG40" s="183">
        <v>2</v>
      </c>
      <c r="BH40" s="183">
        <v>2</v>
      </c>
      <c r="BI40" s="183">
        <v>2</v>
      </c>
      <c r="BJ40" s="183">
        <v>2</v>
      </c>
      <c r="BK40" s="183">
        <v>2</v>
      </c>
      <c r="BL40" s="183">
        <v>2</v>
      </c>
      <c r="BM40" s="183">
        <v>2</v>
      </c>
      <c r="BN40" s="183">
        <v>2</v>
      </c>
      <c r="BO40" s="183">
        <v>2</v>
      </c>
      <c r="BP40" s="183">
        <v>2</v>
      </c>
      <c r="BQ40" s="183">
        <v>2</v>
      </c>
      <c r="BR40" s="183">
        <v>2</v>
      </c>
      <c r="BS40" s="183">
        <v>2</v>
      </c>
      <c r="BT40" s="183">
        <v>2</v>
      </c>
      <c r="BU40" s="85"/>
      <c r="BV40" s="183"/>
      <c r="BW40" s="249"/>
      <c r="BX40" s="249"/>
      <c r="BY40" s="183"/>
      <c r="BZ40" s="183"/>
      <c r="CA40" s="183"/>
      <c r="CB40" s="183"/>
      <c r="CC40" s="183"/>
      <c r="CD40" s="183"/>
      <c r="CE40" s="183"/>
      <c r="CF40" s="183"/>
      <c r="CG40" s="85"/>
      <c r="CH40" s="85"/>
      <c r="CI40" s="85"/>
      <c r="CJ40" s="85"/>
      <c r="CK40" s="85"/>
      <c r="CL40" s="85"/>
      <c r="CM40" s="85"/>
      <c r="CN40" s="85"/>
      <c r="CO40" s="85"/>
      <c r="CP40" s="85"/>
      <c r="CQ40" s="85"/>
      <c r="CR40" s="274" t="s">
        <v>3830</v>
      </c>
      <c r="CS40" s="274" t="s">
        <v>3831</v>
      </c>
      <c r="CT40" s="274" t="s">
        <v>3832</v>
      </c>
      <c r="CU40" s="274" t="s">
        <v>5250</v>
      </c>
      <c r="CV40" s="274" t="s">
        <v>5244</v>
      </c>
      <c r="CW40" s="274" t="s">
        <v>5245</v>
      </c>
      <c r="CX40" s="274" t="s">
        <v>5246</v>
      </c>
      <c r="CY40" s="274" t="s">
        <v>5251</v>
      </c>
      <c r="CZ40" s="274" t="s">
        <v>3848</v>
      </c>
      <c r="DA40" s="274" t="s">
        <v>5252</v>
      </c>
      <c r="DB40" s="274" t="s">
        <v>3840</v>
      </c>
      <c r="DC40" s="274" t="s">
        <v>3841</v>
      </c>
      <c r="DD40" s="274" t="s">
        <v>3842</v>
      </c>
      <c r="DE40" s="274" t="s">
        <v>3848</v>
      </c>
      <c r="DF40" s="274" t="s">
        <v>5253</v>
      </c>
      <c r="DG40" s="274" t="s">
        <v>5254</v>
      </c>
      <c r="DH40" s="274" t="s">
        <v>4163</v>
      </c>
      <c r="DI40" s="274" t="s">
        <v>5255</v>
      </c>
      <c r="DJ40" s="274" t="s">
        <v>3848</v>
      </c>
      <c r="DK40" s="274" t="s">
        <v>3957</v>
      </c>
      <c r="DL40" s="274" t="s">
        <v>5256</v>
      </c>
      <c r="DM40" s="274" t="s">
        <v>3914</v>
      </c>
      <c r="DN40" s="274" t="s">
        <v>3852</v>
      </c>
      <c r="DO40" s="274" t="s">
        <v>3853</v>
      </c>
      <c r="DP40" s="274" t="s">
        <v>3854</v>
      </c>
      <c r="DQ40" s="274" t="s">
        <v>5257</v>
      </c>
      <c r="DR40" s="274" t="s">
        <v>5257</v>
      </c>
      <c r="DS40" s="274" t="s">
        <v>5258</v>
      </c>
      <c r="DT40" s="274" t="s">
        <v>5259</v>
      </c>
      <c r="DU40" s="274" t="s">
        <v>5260</v>
      </c>
      <c r="DV40" s="274" t="s">
        <v>5261</v>
      </c>
      <c r="DW40" s="274" t="s">
        <v>3848</v>
      </c>
      <c r="DX40" s="274" t="s">
        <v>3848</v>
      </c>
      <c r="DY40" s="274" t="s">
        <v>3848</v>
      </c>
      <c r="DZ40" s="274" t="s">
        <v>3848</v>
      </c>
      <c r="EA40" s="274" t="s">
        <v>3848</v>
      </c>
      <c r="EB40" s="274" t="s">
        <v>3861</v>
      </c>
      <c r="EC40" s="274" t="s">
        <v>4118</v>
      </c>
      <c r="ED40" s="274" t="s">
        <v>3848</v>
      </c>
      <c r="EE40" s="274" t="s">
        <v>4042</v>
      </c>
      <c r="EF40" s="274" t="s">
        <v>432</v>
      </c>
      <c r="EG40" s="274" t="s">
        <v>3919</v>
      </c>
      <c r="EH40" s="274" t="s">
        <v>3920</v>
      </c>
      <c r="EI40" s="274" t="s">
        <v>3921</v>
      </c>
      <c r="EJ40" s="274" t="s">
        <v>3848</v>
      </c>
      <c r="EK40" s="274" t="s">
        <v>3848</v>
      </c>
      <c r="EL40" s="274" t="s">
        <v>3868</v>
      </c>
      <c r="EM40" s="274" t="s">
        <v>3869</v>
      </c>
      <c r="EN40" s="274" t="s">
        <v>3870</v>
      </c>
      <c r="EO40" s="274" t="s">
        <v>3869</v>
      </c>
      <c r="EP40" s="274" t="s">
        <v>3869</v>
      </c>
      <c r="EQ40" s="274" t="s">
        <v>5262</v>
      </c>
      <c r="ER40" s="274" t="s">
        <v>3924</v>
      </c>
      <c r="ES40" s="274" t="s">
        <v>5263</v>
      </c>
      <c r="ET40" s="274" t="s">
        <v>5264</v>
      </c>
      <c r="EU40" s="274" t="s">
        <v>5265</v>
      </c>
      <c r="EV40" s="274" t="s">
        <v>3876</v>
      </c>
      <c r="EW40" s="274" t="s">
        <v>3876</v>
      </c>
      <c r="EX40" s="274" t="s">
        <v>3848</v>
      </c>
      <c r="EY40" s="274" t="s">
        <v>3848</v>
      </c>
      <c r="EZ40" s="274" t="s">
        <v>3877</v>
      </c>
      <c r="FA40" s="274" t="s">
        <v>3878</v>
      </c>
      <c r="FB40" s="274" t="s">
        <v>5266</v>
      </c>
      <c r="FC40" s="274" t="s">
        <v>5267</v>
      </c>
      <c r="FD40" s="274" t="s">
        <v>3848</v>
      </c>
      <c r="FE40" s="274" t="s">
        <v>4011</v>
      </c>
      <c r="FF40" s="274" t="s">
        <v>5268</v>
      </c>
      <c r="FG40" s="274" t="s">
        <v>5269</v>
      </c>
      <c r="FH40" s="274" t="s">
        <v>5270</v>
      </c>
      <c r="FI40" s="274" t="s">
        <v>5271</v>
      </c>
      <c r="FJ40" s="274" t="s">
        <v>5272</v>
      </c>
      <c r="FK40" s="274" t="s">
        <v>5273</v>
      </c>
      <c r="FL40" s="274" t="s">
        <v>4017</v>
      </c>
      <c r="FM40" s="274" t="s">
        <v>5244</v>
      </c>
      <c r="FN40" s="274" t="s">
        <v>5274</v>
      </c>
      <c r="FO40" s="274" t="s">
        <v>5246</v>
      </c>
      <c r="FP40" s="274" t="s">
        <v>3848</v>
      </c>
      <c r="FQ40" s="274" t="s">
        <v>5275</v>
      </c>
      <c r="FR40" s="274" t="s">
        <v>5276</v>
      </c>
      <c r="FS40" s="274" t="s">
        <v>5277</v>
      </c>
      <c r="FT40" s="274" t="s">
        <v>5278</v>
      </c>
      <c r="FU40" s="274" t="s">
        <v>5279</v>
      </c>
      <c r="FV40" s="274" t="s">
        <v>5280</v>
      </c>
      <c r="FW40" s="274" t="s">
        <v>3943</v>
      </c>
      <c r="FX40" s="274" t="s">
        <v>3894</v>
      </c>
      <c r="FY40" s="274" t="s">
        <v>3848</v>
      </c>
      <c r="FZ40" s="274" t="s">
        <v>3848</v>
      </c>
      <c r="GA40" s="274" t="s">
        <v>3945</v>
      </c>
      <c r="GB40" s="274" t="s">
        <v>3946</v>
      </c>
      <c r="GC40" s="274" t="s">
        <v>3946</v>
      </c>
      <c r="GD40" s="183"/>
      <c r="GE40" s="183"/>
      <c r="GF40" s="183"/>
      <c r="GG40" s="183"/>
      <c r="GH40" s="183"/>
      <c r="GI40" s="183"/>
      <c r="GJ40" s="183"/>
      <c r="GK40" s="183"/>
      <c r="GL40" s="183"/>
      <c r="GM40" s="183"/>
      <c r="GN40" s="183"/>
      <c r="GO40" s="183"/>
      <c r="GP40" s="183"/>
      <c r="GQ40" s="183"/>
      <c r="GR40" s="183"/>
      <c r="GS40" s="183"/>
      <c r="GT40" s="183"/>
      <c r="GU40" s="183"/>
      <c r="GV40" s="183"/>
      <c r="GW40" s="183"/>
      <c r="GX40" s="183"/>
      <c r="GY40" s="183"/>
      <c r="GZ40" s="183"/>
      <c r="HA40" s="183"/>
      <c r="HB40" s="183"/>
      <c r="HC40" s="183"/>
      <c r="HD40" s="183"/>
      <c r="HE40" s="183"/>
      <c r="HF40" s="183"/>
      <c r="HG40" s="183"/>
      <c r="HH40" s="183"/>
      <c r="HI40" s="183"/>
      <c r="HJ40" s="183"/>
      <c r="HK40" s="183"/>
      <c r="HL40" s="183"/>
      <c r="HM40" s="183"/>
    </row>
    <row r="41" spans="1:221" ht="38.25" x14ac:dyDescent="0.25">
      <c r="A41" s="183">
        <v>19</v>
      </c>
      <c r="B41" s="293">
        <v>0.77847222222222223</v>
      </c>
      <c r="C41" s="186" t="s">
        <v>5281</v>
      </c>
      <c r="D41" s="186" t="s">
        <v>211</v>
      </c>
      <c r="E41" s="186" t="s">
        <v>3817</v>
      </c>
      <c r="F41" s="187">
        <v>43285</v>
      </c>
      <c r="G41" s="186" t="s">
        <v>357</v>
      </c>
      <c r="H41" s="186" t="s">
        <v>337</v>
      </c>
      <c r="I41" s="186" t="s">
        <v>437</v>
      </c>
      <c r="J41" s="183" t="s">
        <v>5282</v>
      </c>
      <c r="K41" s="187"/>
      <c r="L41" s="187"/>
      <c r="M41" s="187"/>
      <c r="N41" s="187"/>
      <c r="O41" s="186"/>
      <c r="P41" s="294" t="s">
        <v>5283</v>
      </c>
      <c r="Q41" s="186" t="s">
        <v>5284</v>
      </c>
      <c r="R41" s="186" t="s">
        <v>5285</v>
      </c>
      <c r="S41" s="187" t="s">
        <v>5286</v>
      </c>
      <c r="T41" s="188">
        <v>9205837579</v>
      </c>
      <c r="U41" s="295" t="s">
        <v>5287</v>
      </c>
      <c r="V41" s="187" t="s">
        <v>221</v>
      </c>
      <c r="W41" s="187" t="s">
        <v>221</v>
      </c>
      <c r="X41" s="187" t="s">
        <v>221</v>
      </c>
      <c r="Y41" s="187" t="s">
        <v>221</v>
      </c>
      <c r="Z41" s="187" t="s">
        <v>221</v>
      </c>
      <c r="AA41" s="186" t="s">
        <v>5288</v>
      </c>
      <c r="AB41" s="186">
        <v>9995336704</v>
      </c>
      <c r="AC41" s="186" t="s">
        <v>223</v>
      </c>
      <c r="AD41" s="186" t="s">
        <v>241</v>
      </c>
      <c r="AE41" s="186" t="s">
        <v>5289</v>
      </c>
      <c r="AF41" s="186" t="s">
        <v>226</v>
      </c>
      <c r="AG41" s="186" t="s">
        <v>226</v>
      </c>
      <c r="AH41" s="186" t="s">
        <v>226</v>
      </c>
      <c r="AI41" s="186">
        <v>58</v>
      </c>
      <c r="AJ41" s="186" t="s">
        <v>227</v>
      </c>
      <c r="AK41" s="186">
        <v>1</v>
      </c>
      <c r="AL41" s="186">
        <v>11</v>
      </c>
      <c r="AM41" s="186">
        <v>21</v>
      </c>
      <c r="AN41" s="186" t="s">
        <v>432</v>
      </c>
      <c r="AO41" s="186" t="s">
        <v>432</v>
      </c>
      <c r="AP41" s="186" t="s">
        <v>434</v>
      </c>
      <c r="AQ41" s="186" t="s">
        <v>435</v>
      </c>
      <c r="AR41" s="186" t="s">
        <v>5290</v>
      </c>
      <c r="AS41" s="186"/>
      <c r="AT41" s="186"/>
      <c r="AU41" s="186"/>
      <c r="AV41" s="186"/>
      <c r="AW41" s="186"/>
      <c r="AX41" s="186" t="s">
        <v>4001</v>
      </c>
      <c r="AY41" s="186" t="s">
        <v>227</v>
      </c>
      <c r="AZ41" s="186" t="s">
        <v>446</v>
      </c>
      <c r="BA41" s="293">
        <v>0.80833333333333324</v>
      </c>
      <c r="BB41" s="293" t="s">
        <v>4713</v>
      </c>
      <c r="BC41" s="293">
        <v>0.81319444444444444</v>
      </c>
      <c r="BD41" s="293">
        <v>0.82291666666666663</v>
      </c>
      <c r="BE41" s="186"/>
      <c r="BF41" s="186">
        <v>2</v>
      </c>
      <c r="BG41" s="186">
        <v>2</v>
      </c>
      <c r="BH41" s="186">
        <v>2</v>
      </c>
      <c r="BI41" s="186">
        <v>2</v>
      </c>
      <c r="BJ41" s="186">
        <v>2</v>
      </c>
      <c r="BK41" s="186">
        <v>2</v>
      </c>
      <c r="BL41" s="186">
        <v>2</v>
      </c>
      <c r="BM41" s="186">
        <v>2</v>
      </c>
      <c r="BN41" s="186">
        <v>2</v>
      </c>
      <c r="BO41" s="186">
        <v>2</v>
      </c>
      <c r="BP41" s="186">
        <v>2</v>
      </c>
      <c r="BQ41" s="186">
        <v>2</v>
      </c>
      <c r="BR41" s="186">
        <v>2</v>
      </c>
      <c r="BS41" s="186">
        <v>2</v>
      </c>
      <c r="BT41" s="186">
        <v>2</v>
      </c>
      <c r="BU41" s="186"/>
      <c r="BV41" s="186" t="s">
        <v>4713</v>
      </c>
      <c r="BW41" s="296">
        <v>0.82291666666666663</v>
      </c>
      <c r="BX41" s="297">
        <v>0.82986111111111116</v>
      </c>
      <c r="BY41" s="186"/>
      <c r="BZ41" s="186">
        <v>3</v>
      </c>
      <c r="CA41" s="186">
        <v>3</v>
      </c>
      <c r="CB41" s="186">
        <v>3</v>
      </c>
      <c r="CC41" s="186">
        <v>3</v>
      </c>
      <c r="CD41" s="186" t="s">
        <v>260</v>
      </c>
      <c r="CE41" s="186" t="s">
        <v>4713</v>
      </c>
      <c r="CF41" s="186">
        <v>15</v>
      </c>
      <c r="CG41" s="186"/>
      <c r="CH41" s="186"/>
      <c r="CI41" s="186"/>
      <c r="CJ41" s="186"/>
      <c r="CK41" s="186"/>
      <c r="CL41" s="186"/>
      <c r="CM41" s="186"/>
      <c r="CN41" s="186"/>
      <c r="CO41" s="186"/>
      <c r="CP41" s="186"/>
      <c r="CQ41" s="186"/>
      <c r="CR41" s="186" t="s">
        <v>4714</v>
      </c>
      <c r="CS41" s="186" t="s">
        <v>4715</v>
      </c>
      <c r="CT41" s="186" t="s">
        <v>3869</v>
      </c>
      <c r="CU41" s="186" t="s">
        <v>5291</v>
      </c>
      <c r="CV41" s="186" t="s">
        <v>5284</v>
      </c>
      <c r="CW41" s="186" t="s">
        <v>5285</v>
      </c>
      <c r="CX41" s="186" t="s">
        <v>5286</v>
      </c>
      <c r="CY41" s="186" t="s">
        <v>5292</v>
      </c>
      <c r="CZ41" s="186" t="s">
        <v>3848</v>
      </c>
      <c r="DA41" s="186" t="s">
        <v>5293</v>
      </c>
      <c r="DB41" s="186" t="s">
        <v>3840</v>
      </c>
      <c r="DC41" s="186" t="s">
        <v>3841</v>
      </c>
      <c r="DD41" s="186" t="s">
        <v>3994</v>
      </c>
      <c r="DE41" s="186" t="s">
        <v>3848</v>
      </c>
      <c r="DF41" s="186" t="s">
        <v>5294</v>
      </c>
      <c r="DG41" s="186" t="s">
        <v>5295</v>
      </c>
      <c r="DH41" s="186" t="s">
        <v>5296</v>
      </c>
      <c r="DI41" s="186" t="s">
        <v>5297</v>
      </c>
      <c r="DJ41" s="186" t="s">
        <v>5298</v>
      </c>
      <c r="DK41" s="186" t="s">
        <v>4249</v>
      </c>
      <c r="DL41" s="186" t="s">
        <v>5299</v>
      </c>
      <c r="DM41" s="186" t="s">
        <v>3914</v>
      </c>
      <c r="DN41" s="186" t="s">
        <v>3852</v>
      </c>
      <c r="DO41" s="186" t="s">
        <v>3853</v>
      </c>
      <c r="DP41" s="186" t="s">
        <v>3848</v>
      </c>
      <c r="DQ41" s="186" t="s">
        <v>5300</v>
      </c>
      <c r="DR41" s="186" t="s">
        <v>5300</v>
      </c>
      <c r="DS41" s="186" t="s">
        <v>5301</v>
      </c>
      <c r="DT41" s="186" t="s">
        <v>3848</v>
      </c>
      <c r="DU41" s="186" t="s">
        <v>3848</v>
      </c>
      <c r="DV41" s="186" t="s">
        <v>3848</v>
      </c>
      <c r="DW41" s="186" t="s">
        <v>3848</v>
      </c>
      <c r="DX41" s="186" t="s">
        <v>3848</v>
      </c>
      <c r="DY41" s="186" t="s">
        <v>3848</v>
      </c>
      <c r="DZ41" s="186" t="s">
        <v>3848</v>
      </c>
      <c r="EA41" s="186" t="s">
        <v>3848</v>
      </c>
      <c r="EB41" s="186" t="s">
        <v>3861</v>
      </c>
      <c r="EC41" s="186" t="s">
        <v>3862</v>
      </c>
      <c r="ED41" s="186" t="s">
        <v>3848</v>
      </c>
      <c r="EE41" s="186" t="s">
        <v>5302</v>
      </c>
      <c r="EF41" s="186" t="s">
        <v>432</v>
      </c>
      <c r="EG41" s="186" t="s">
        <v>598</v>
      </c>
      <c r="EH41" s="186" t="s">
        <v>5303</v>
      </c>
      <c r="EI41" s="186" t="s">
        <v>5304</v>
      </c>
      <c r="EJ41" s="186" t="s">
        <v>3848</v>
      </c>
      <c r="EK41" s="186" t="s">
        <v>3848</v>
      </c>
      <c r="EL41" s="186" t="s">
        <v>3868</v>
      </c>
      <c r="EM41" s="186" t="s">
        <v>3869</v>
      </c>
      <c r="EN41" s="186" t="s">
        <v>3869</v>
      </c>
      <c r="EO41" s="186" t="s">
        <v>3870</v>
      </c>
      <c r="EP41" s="186" t="s">
        <v>5305</v>
      </c>
      <c r="EQ41" s="186" t="s">
        <v>5306</v>
      </c>
      <c r="ER41" s="186" t="s">
        <v>3872</v>
      </c>
      <c r="ES41" s="186" t="s">
        <v>5307</v>
      </c>
      <c r="ET41" s="186" t="s">
        <v>5308</v>
      </c>
      <c r="EU41" s="186" t="s">
        <v>5309</v>
      </c>
      <c r="EV41" s="298" t="s">
        <v>3876</v>
      </c>
      <c r="EW41" s="298" t="s">
        <v>3876</v>
      </c>
      <c r="EX41" s="298" t="s">
        <v>3848</v>
      </c>
      <c r="EY41" s="298" t="s">
        <v>3848</v>
      </c>
      <c r="EZ41" s="298" t="s">
        <v>3877</v>
      </c>
      <c r="FA41" s="298" t="s">
        <v>3878</v>
      </c>
      <c r="FB41" s="298" t="s">
        <v>5310</v>
      </c>
      <c r="FC41" s="298" t="s">
        <v>3848</v>
      </c>
      <c r="FD41" s="298" t="s">
        <v>3848</v>
      </c>
      <c r="FE41" s="298" t="s">
        <v>4011</v>
      </c>
      <c r="FF41" s="298" t="s">
        <v>5268</v>
      </c>
      <c r="FG41" s="298" t="s">
        <v>5311</v>
      </c>
      <c r="FH41" s="298" t="s">
        <v>5312</v>
      </c>
      <c r="FI41" s="298" t="s">
        <v>5313</v>
      </c>
      <c r="FJ41" s="298" t="s">
        <v>4446</v>
      </c>
      <c r="FK41" s="298" t="s">
        <v>4017</v>
      </c>
      <c r="FL41" s="298" t="s">
        <v>4017</v>
      </c>
      <c r="FM41" s="298" t="s">
        <v>5286</v>
      </c>
      <c r="FN41" s="298" t="s">
        <v>5314</v>
      </c>
      <c r="FO41" s="298" t="s">
        <v>5315</v>
      </c>
      <c r="FP41" s="186" t="s">
        <v>3848</v>
      </c>
      <c r="FQ41" s="299" t="s">
        <v>5316</v>
      </c>
      <c r="FR41" s="299" t="s">
        <v>5317</v>
      </c>
      <c r="FS41" s="299" t="s">
        <v>5318</v>
      </c>
      <c r="FT41" s="299" t="s">
        <v>3943</v>
      </c>
      <c r="FU41" s="299" t="s">
        <v>3943</v>
      </c>
      <c r="FV41" s="186" t="s">
        <v>3943</v>
      </c>
      <c r="FW41" s="186" t="s">
        <v>3943</v>
      </c>
      <c r="FX41" s="186" t="s">
        <v>3894</v>
      </c>
      <c r="FY41" s="186" t="s">
        <v>3848</v>
      </c>
      <c r="FZ41" s="186" t="s">
        <v>5319</v>
      </c>
      <c r="GA41" s="186" t="s">
        <v>3945</v>
      </c>
      <c r="GB41" s="255" t="s">
        <v>3946</v>
      </c>
      <c r="GC41" s="255" t="s">
        <v>3946</v>
      </c>
      <c r="GD41" s="255"/>
      <c r="GE41" s="255"/>
      <c r="GF41" s="255"/>
      <c r="GG41" s="255"/>
      <c r="GH41" s="255"/>
      <c r="GI41" s="255"/>
      <c r="GJ41" s="255"/>
      <c r="GK41" s="255"/>
      <c r="GL41" s="255"/>
      <c r="GM41" s="255"/>
      <c r="GN41" s="255"/>
      <c r="GO41" s="255"/>
      <c r="GP41" s="255"/>
      <c r="GQ41" s="255"/>
      <c r="GR41" s="255"/>
      <c r="GS41" s="255"/>
      <c r="GT41" s="255"/>
      <c r="GU41" s="255"/>
      <c r="GV41" s="255"/>
      <c r="GW41" s="255"/>
      <c r="GX41" s="255"/>
      <c r="GY41" s="255"/>
      <c r="GZ41" s="255"/>
      <c r="HA41" s="255"/>
      <c r="HB41" s="255"/>
      <c r="HC41" s="255"/>
      <c r="HD41" s="255"/>
      <c r="HE41" s="255"/>
      <c r="HF41" s="255"/>
      <c r="HG41" s="255"/>
      <c r="HH41" s="255"/>
      <c r="HI41" s="255"/>
      <c r="HJ41" s="255"/>
      <c r="HK41" s="255"/>
      <c r="HL41" s="255"/>
      <c r="HM41" s="255"/>
    </row>
    <row r="42" spans="1:221" x14ac:dyDescent="0.25">
      <c r="A42" s="85">
        <v>1</v>
      </c>
      <c r="B42" s="275">
        <v>0.43541666666666662</v>
      </c>
      <c r="C42" s="276"/>
      <c r="D42" s="85" t="s">
        <v>211</v>
      </c>
      <c r="E42" s="183" t="s">
        <v>3817</v>
      </c>
      <c r="F42" s="184">
        <v>43285</v>
      </c>
      <c r="G42" s="183" t="s">
        <v>1202</v>
      </c>
      <c r="H42" s="183" t="s">
        <v>233</v>
      </c>
      <c r="I42" s="183" t="s">
        <v>3057</v>
      </c>
      <c r="J42" s="85"/>
      <c r="K42" s="276"/>
      <c r="L42" s="276"/>
      <c r="M42" s="70"/>
      <c r="N42" s="70"/>
      <c r="O42" s="85"/>
      <c r="P42" s="250" t="s">
        <v>5320</v>
      </c>
      <c r="Q42" s="85" t="s">
        <v>5321</v>
      </c>
      <c r="R42" s="85" t="s">
        <v>5322</v>
      </c>
      <c r="S42" s="276" t="s">
        <v>5323</v>
      </c>
      <c r="T42" s="276" t="s">
        <v>5324</v>
      </c>
      <c r="U42" s="276" t="s">
        <v>5325</v>
      </c>
      <c r="V42" s="183" t="s">
        <v>5326</v>
      </c>
      <c r="W42" s="183" t="s">
        <v>221</v>
      </c>
      <c r="X42" s="183" t="s">
        <v>221</v>
      </c>
      <c r="Y42" s="183" t="s">
        <v>221</v>
      </c>
      <c r="Z42" s="183" t="s">
        <v>221</v>
      </c>
      <c r="AA42" s="85" t="s">
        <v>5327</v>
      </c>
      <c r="AB42" s="183">
        <v>9358369342</v>
      </c>
      <c r="AC42" s="85" t="s">
        <v>1303</v>
      </c>
      <c r="AD42" s="64" t="s">
        <v>241</v>
      </c>
      <c r="AE42" s="85" t="s">
        <v>221</v>
      </c>
      <c r="AF42" s="85" t="s">
        <v>221</v>
      </c>
      <c r="AG42" s="85" t="s">
        <v>221</v>
      </c>
      <c r="AH42" s="85" t="s">
        <v>221</v>
      </c>
      <c r="AI42" s="85">
        <v>0</v>
      </c>
      <c r="AJ42" s="85" t="s">
        <v>446</v>
      </c>
      <c r="AK42" s="85">
        <v>0</v>
      </c>
      <c r="AL42" s="85">
        <v>0</v>
      </c>
      <c r="AM42" s="85">
        <v>0</v>
      </c>
      <c r="AN42" s="64" t="s">
        <v>228</v>
      </c>
      <c r="AO42" s="64" t="s">
        <v>228</v>
      </c>
      <c r="AP42" s="64" t="s">
        <v>229</v>
      </c>
      <c r="AQ42" s="64" t="s">
        <v>229</v>
      </c>
      <c r="AR42" s="183"/>
      <c r="AS42" s="85" t="s">
        <v>5328</v>
      </c>
      <c r="AT42" s="85">
        <v>60450</v>
      </c>
      <c r="AU42" s="85" t="s">
        <v>5329</v>
      </c>
      <c r="AV42" s="183"/>
      <c r="AW42" s="85"/>
      <c r="AX42" s="85"/>
      <c r="AY42" s="85" t="s">
        <v>227</v>
      </c>
      <c r="AZ42" s="275" t="s">
        <v>446</v>
      </c>
      <c r="BA42" s="275"/>
      <c r="BB42" s="276" t="s">
        <v>4103</v>
      </c>
      <c r="BC42" s="275">
        <v>0.49513888888888885</v>
      </c>
      <c r="BD42" s="275">
        <v>0.5</v>
      </c>
      <c r="BE42" s="64"/>
      <c r="BF42" s="276">
        <v>1</v>
      </c>
      <c r="BG42" s="276">
        <v>1</v>
      </c>
      <c r="BH42" s="276">
        <v>1</v>
      </c>
      <c r="BI42" s="276">
        <v>1</v>
      </c>
      <c r="BJ42" s="276">
        <v>1</v>
      </c>
      <c r="BK42" s="276">
        <v>1</v>
      </c>
      <c r="BL42" s="276">
        <v>1</v>
      </c>
      <c r="BM42" s="276">
        <v>1</v>
      </c>
      <c r="BN42" s="276">
        <v>1</v>
      </c>
      <c r="BO42" s="276">
        <v>1</v>
      </c>
      <c r="BP42" s="276">
        <v>1</v>
      </c>
      <c r="BQ42" s="276">
        <v>1</v>
      </c>
      <c r="BR42" s="276">
        <v>1</v>
      </c>
      <c r="BS42" s="276">
        <v>1</v>
      </c>
      <c r="BT42" s="276">
        <v>1</v>
      </c>
      <c r="BU42" s="85"/>
      <c r="BV42" s="85"/>
      <c r="BW42" s="249"/>
      <c r="BX42" s="249"/>
      <c r="BY42" s="183"/>
      <c r="BZ42" s="183"/>
      <c r="CA42" s="183"/>
      <c r="CB42" s="183"/>
      <c r="CC42" s="183"/>
      <c r="CD42" s="183"/>
      <c r="CE42" s="183"/>
      <c r="CF42" s="183"/>
      <c r="CG42" s="85"/>
      <c r="CH42" s="85"/>
      <c r="CI42" s="85"/>
      <c r="CJ42" s="85"/>
      <c r="CK42" s="85"/>
      <c r="CL42" s="85"/>
      <c r="CM42" s="85"/>
      <c r="CN42" s="85"/>
      <c r="CO42" s="85"/>
      <c r="CP42" s="85"/>
      <c r="CQ42" s="85"/>
      <c r="CR42" s="274" t="s">
        <v>3830</v>
      </c>
      <c r="CS42" s="274" t="s">
        <v>3831</v>
      </c>
      <c r="CT42" s="274" t="s">
        <v>3832</v>
      </c>
      <c r="CU42" s="274" t="s">
        <v>5330</v>
      </c>
      <c r="CV42" s="274" t="s">
        <v>5321</v>
      </c>
      <c r="CW42" s="274" t="s">
        <v>5322</v>
      </c>
      <c r="CX42" s="274" t="s">
        <v>5323</v>
      </c>
      <c r="CY42" s="274" t="s">
        <v>5331</v>
      </c>
      <c r="CZ42" s="274" t="s">
        <v>3848</v>
      </c>
      <c r="DA42" s="274" t="s">
        <v>5332</v>
      </c>
      <c r="DB42" s="274" t="s">
        <v>3840</v>
      </c>
      <c r="DC42" s="274" t="s">
        <v>3841</v>
      </c>
      <c r="DD42" s="274" t="s">
        <v>3842</v>
      </c>
      <c r="DE42" s="274" t="s">
        <v>3848</v>
      </c>
      <c r="DF42" s="274" t="s">
        <v>5333</v>
      </c>
      <c r="DG42" s="274" t="s">
        <v>5334</v>
      </c>
      <c r="DH42" s="274" t="s">
        <v>4607</v>
      </c>
      <c r="DI42" s="274" t="s">
        <v>5335</v>
      </c>
      <c r="DJ42" s="274" t="s">
        <v>3848</v>
      </c>
      <c r="DK42" s="274" t="s">
        <v>3957</v>
      </c>
      <c r="DL42" s="274" t="s">
        <v>5336</v>
      </c>
      <c r="DM42" s="274" t="s">
        <v>3914</v>
      </c>
      <c r="DN42" s="274" t="s">
        <v>3852</v>
      </c>
      <c r="DO42" s="274" t="s">
        <v>3853</v>
      </c>
      <c r="DP42" s="274" t="s">
        <v>3854</v>
      </c>
      <c r="DQ42" s="274" t="s">
        <v>5337</v>
      </c>
      <c r="DR42" s="274" t="s">
        <v>5337</v>
      </c>
      <c r="DS42" s="274" t="s">
        <v>5338</v>
      </c>
      <c r="DT42" s="274" t="s">
        <v>3848</v>
      </c>
      <c r="DU42" s="274" t="s">
        <v>3848</v>
      </c>
      <c r="DV42" s="274" t="s">
        <v>3848</v>
      </c>
      <c r="DW42" s="274" t="s">
        <v>3848</v>
      </c>
      <c r="DX42" s="274" t="s">
        <v>3848</v>
      </c>
      <c r="DY42" s="274" t="s">
        <v>3848</v>
      </c>
      <c r="DZ42" s="274" t="s">
        <v>3848</v>
      </c>
      <c r="EA42" s="274" t="s">
        <v>3848</v>
      </c>
      <c r="EB42" s="274" t="s">
        <v>3861</v>
      </c>
      <c r="EC42" s="274" t="s">
        <v>3862</v>
      </c>
      <c r="ED42" s="274" t="s">
        <v>3848</v>
      </c>
      <c r="EE42" s="274" t="s">
        <v>5339</v>
      </c>
      <c r="EF42" s="274" t="s">
        <v>3864</v>
      </c>
      <c r="EG42" s="274" t="s">
        <v>4068</v>
      </c>
      <c r="EH42" s="274" t="s">
        <v>4069</v>
      </c>
      <c r="EI42" s="274" t="s">
        <v>4917</v>
      </c>
      <c r="EJ42" s="274" t="s">
        <v>5340</v>
      </c>
      <c r="EK42" s="274" t="s">
        <v>3848</v>
      </c>
      <c r="EL42" s="274" t="s">
        <v>4473</v>
      </c>
      <c r="EM42" s="274" t="s">
        <v>3870</v>
      </c>
      <c r="EN42" s="274" t="s">
        <v>3870</v>
      </c>
      <c r="EO42" s="274" t="s">
        <v>3870</v>
      </c>
      <c r="EP42" s="274" t="s">
        <v>3870</v>
      </c>
      <c r="EQ42" s="274" t="s">
        <v>5341</v>
      </c>
      <c r="ER42" s="274" t="s">
        <v>3872</v>
      </c>
      <c r="ES42" s="274" t="s">
        <v>5342</v>
      </c>
      <c r="ET42" s="274" t="s">
        <v>5343</v>
      </c>
      <c r="EU42" s="274" t="s">
        <v>5344</v>
      </c>
      <c r="EV42" s="274" t="s">
        <v>3876</v>
      </c>
      <c r="EW42" s="274" t="s">
        <v>3876</v>
      </c>
      <c r="EX42" s="274" t="s">
        <v>3848</v>
      </c>
      <c r="EY42" s="274" t="s">
        <v>3848</v>
      </c>
      <c r="EZ42" s="274" t="s">
        <v>3876</v>
      </c>
      <c r="FA42" s="274" t="s">
        <v>3848</v>
      </c>
      <c r="FB42" s="274" t="s">
        <v>5345</v>
      </c>
      <c r="FC42" s="274" t="s">
        <v>5346</v>
      </c>
      <c r="FD42" s="274" t="s">
        <v>3848</v>
      </c>
      <c r="FE42" s="274" t="s">
        <v>4017</v>
      </c>
      <c r="FF42" s="274" t="s">
        <v>4017</v>
      </c>
      <c r="FG42" s="274" t="s">
        <v>3848</v>
      </c>
      <c r="FH42" s="274" t="s">
        <v>3848</v>
      </c>
      <c r="FI42" s="274" t="s">
        <v>3848</v>
      </c>
      <c r="FJ42" s="274" t="s">
        <v>4017</v>
      </c>
      <c r="FK42" s="274" t="s">
        <v>4017</v>
      </c>
      <c r="FL42" s="274" t="s">
        <v>4017</v>
      </c>
      <c r="FM42" s="274" t="s">
        <v>5321</v>
      </c>
      <c r="FN42" s="274" t="s">
        <v>5347</v>
      </c>
      <c r="FO42" s="274" t="s">
        <v>5323</v>
      </c>
      <c r="FP42" s="274" t="s">
        <v>3848</v>
      </c>
      <c r="FQ42" s="274" t="s">
        <v>5348</v>
      </c>
      <c r="FR42" s="274" t="s">
        <v>3941</v>
      </c>
      <c r="FS42" s="274" t="s">
        <v>5349</v>
      </c>
      <c r="FT42" s="274" t="s">
        <v>5350</v>
      </c>
      <c r="FU42" s="274" t="s">
        <v>3943</v>
      </c>
      <c r="FV42" s="274" t="s">
        <v>5351</v>
      </c>
      <c r="FW42" s="274" t="s">
        <v>5352</v>
      </c>
      <c r="FX42" s="274" t="s">
        <v>3944</v>
      </c>
      <c r="FY42" s="274" t="s">
        <v>3848</v>
      </c>
      <c r="FZ42" s="274" t="s">
        <v>3848</v>
      </c>
      <c r="GA42" s="274" t="s">
        <v>3945</v>
      </c>
      <c r="GB42" s="274" t="s">
        <v>3946</v>
      </c>
      <c r="GC42" s="274" t="s">
        <v>3946</v>
      </c>
      <c r="GD42" s="183"/>
      <c r="GE42" s="183"/>
      <c r="GF42" s="183"/>
      <c r="GG42" s="183"/>
      <c r="GH42" s="183"/>
      <c r="GI42" s="183"/>
      <c r="GJ42" s="183"/>
      <c r="GK42" s="183"/>
      <c r="GL42" s="183"/>
      <c r="GM42" s="183"/>
      <c r="GN42" s="183"/>
      <c r="GO42" s="183"/>
      <c r="GP42" s="183"/>
      <c r="GQ42" s="183"/>
      <c r="GR42" s="183"/>
      <c r="GS42" s="183"/>
      <c r="GT42" s="183"/>
      <c r="GU42" s="183"/>
      <c r="GV42" s="183"/>
      <c r="GW42" s="183"/>
      <c r="GX42" s="183"/>
      <c r="GY42" s="183"/>
      <c r="GZ42" s="183"/>
      <c r="HA42" s="183"/>
      <c r="HB42" s="183"/>
      <c r="HC42" s="183"/>
      <c r="HD42" s="183"/>
      <c r="HE42" s="183"/>
      <c r="HF42" s="183"/>
      <c r="HG42" s="183"/>
      <c r="HH42" s="183"/>
      <c r="HI42" s="183"/>
      <c r="HJ42" s="183"/>
      <c r="HK42" s="183"/>
      <c r="HL42" s="183"/>
      <c r="HM42" s="183"/>
    </row>
    <row r="43" spans="1:221" x14ac:dyDescent="0.25">
      <c r="A43" s="183">
        <v>2</v>
      </c>
      <c r="B43" s="249">
        <v>0.4909722222222222</v>
      </c>
      <c r="C43" s="85"/>
      <c r="D43" s="85" t="s">
        <v>211</v>
      </c>
      <c r="E43" s="183" t="s">
        <v>3817</v>
      </c>
      <c r="F43" s="184">
        <v>43285</v>
      </c>
      <c r="G43" s="183" t="s">
        <v>1202</v>
      </c>
      <c r="H43" s="183" t="s">
        <v>3127</v>
      </c>
      <c r="I43" s="183" t="s">
        <v>5353</v>
      </c>
      <c r="J43" s="183"/>
      <c r="K43" s="183"/>
      <c r="L43" s="183"/>
      <c r="M43" s="70"/>
      <c r="N43" s="70"/>
      <c r="O43" s="183"/>
      <c r="P43" s="250" t="s">
        <v>5354</v>
      </c>
      <c r="Q43" s="183" t="s">
        <v>5355</v>
      </c>
      <c r="R43" s="183" t="s">
        <v>5356</v>
      </c>
      <c r="S43" s="183" t="s">
        <v>2529</v>
      </c>
      <c r="T43" s="252">
        <v>9375352202</v>
      </c>
      <c r="U43" s="183" t="s">
        <v>5357</v>
      </c>
      <c r="V43" s="183" t="s">
        <v>221</v>
      </c>
      <c r="W43" s="183" t="s">
        <v>221</v>
      </c>
      <c r="X43" s="183" t="s">
        <v>221</v>
      </c>
      <c r="Y43" s="183" t="s">
        <v>221</v>
      </c>
      <c r="Z43" s="183" t="s">
        <v>221</v>
      </c>
      <c r="AA43" s="183" t="s">
        <v>5358</v>
      </c>
      <c r="AB43" s="183">
        <v>9430347797</v>
      </c>
      <c r="AC43" s="183" t="s">
        <v>314</v>
      </c>
      <c r="AD43" s="64" t="s">
        <v>241</v>
      </c>
      <c r="AE43" s="183" t="s">
        <v>5359</v>
      </c>
      <c r="AF43" s="85" t="s">
        <v>259</v>
      </c>
      <c r="AG43" s="85" t="s">
        <v>226</v>
      </c>
      <c r="AH43" s="183" t="s">
        <v>221</v>
      </c>
      <c r="AI43" s="183">
        <f>6+20*12</f>
        <v>246</v>
      </c>
      <c r="AJ43" s="183" t="s">
        <v>227</v>
      </c>
      <c r="AK43" s="183">
        <v>1</v>
      </c>
      <c r="AL43" s="183">
        <v>6</v>
      </c>
      <c r="AM43" s="183">
        <f>8*12</f>
        <v>96</v>
      </c>
      <c r="AN43" s="64" t="s">
        <v>228</v>
      </c>
      <c r="AO43" s="64" t="s">
        <v>228</v>
      </c>
      <c r="AP43" s="64" t="s">
        <v>229</v>
      </c>
      <c r="AQ43" s="64" t="s">
        <v>229</v>
      </c>
      <c r="AR43" s="183"/>
      <c r="AS43" s="183" t="s">
        <v>5360</v>
      </c>
      <c r="AT43" s="183">
        <v>210230</v>
      </c>
      <c r="AU43" s="183" t="s">
        <v>5329</v>
      </c>
      <c r="AV43" s="183"/>
      <c r="AW43" s="183"/>
      <c r="AX43" s="183"/>
      <c r="AY43" s="183" t="s">
        <v>227</v>
      </c>
      <c r="AZ43" s="249" t="s">
        <v>227</v>
      </c>
      <c r="BA43" s="249"/>
      <c r="BB43" s="183" t="s">
        <v>3829</v>
      </c>
      <c r="BC43" s="249">
        <v>0.60555555555555551</v>
      </c>
      <c r="BD43" s="249">
        <v>0.61388888888888882</v>
      </c>
      <c r="BE43" s="64"/>
      <c r="BF43" s="276">
        <v>2</v>
      </c>
      <c r="BG43" s="85">
        <v>2</v>
      </c>
      <c r="BH43" s="85">
        <v>2</v>
      </c>
      <c r="BI43" s="85">
        <v>2</v>
      </c>
      <c r="BJ43" s="85">
        <v>2</v>
      </c>
      <c r="BK43" s="85">
        <v>2</v>
      </c>
      <c r="BL43" s="85">
        <v>2</v>
      </c>
      <c r="BM43" s="85">
        <v>2</v>
      </c>
      <c r="BN43" s="85">
        <v>2</v>
      </c>
      <c r="BO43" s="85">
        <v>2</v>
      </c>
      <c r="BP43" s="85">
        <v>2</v>
      </c>
      <c r="BQ43" s="85">
        <v>2</v>
      </c>
      <c r="BR43" s="85">
        <v>2</v>
      </c>
      <c r="BS43" s="85">
        <v>2</v>
      </c>
      <c r="BT43" s="85">
        <v>2</v>
      </c>
      <c r="BU43" s="85"/>
      <c r="BV43" s="85"/>
      <c r="BW43" s="249"/>
      <c r="BX43" s="249"/>
      <c r="BY43" s="183"/>
      <c r="BZ43" s="183"/>
      <c r="CA43" s="183"/>
      <c r="CB43" s="183"/>
      <c r="CC43" s="183"/>
      <c r="CD43" s="183"/>
      <c r="CE43" s="183"/>
      <c r="CF43" s="183"/>
      <c r="CG43" s="85"/>
      <c r="CH43" s="85"/>
      <c r="CI43" s="85"/>
      <c r="CJ43" s="85"/>
      <c r="CK43" s="85"/>
      <c r="CL43" s="85"/>
      <c r="CM43" s="85"/>
      <c r="CN43" s="85"/>
      <c r="CO43" s="85"/>
      <c r="CP43" s="85"/>
      <c r="CQ43" s="85"/>
      <c r="CR43" s="274" t="s">
        <v>3830</v>
      </c>
      <c r="CS43" s="274" t="s">
        <v>3831</v>
      </c>
      <c r="CT43" s="274" t="s">
        <v>3832</v>
      </c>
      <c r="CU43" s="274" t="s">
        <v>5361</v>
      </c>
      <c r="CV43" s="274" t="s">
        <v>5355</v>
      </c>
      <c r="CW43" s="274" t="s">
        <v>5356</v>
      </c>
      <c r="CX43" s="274" t="s">
        <v>2529</v>
      </c>
      <c r="CY43" s="274" t="s">
        <v>5362</v>
      </c>
      <c r="CZ43" s="274" t="s">
        <v>5363</v>
      </c>
      <c r="DA43" s="274" t="s">
        <v>5364</v>
      </c>
      <c r="DB43" s="274" t="s">
        <v>3840</v>
      </c>
      <c r="DC43" s="274" t="s">
        <v>3841</v>
      </c>
      <c r="DD43" s="274" t="s">
        <v>4200</v>
      </c>
      <c r="DE43" s="274" t="s">
        <v>5363</v>
      </c>
      <c r="DF43" s="274" t="s">
        <v>4298</v>
      </c>
      <c r="DG43" s="274" t="s">
        <v>3840</v>
      </c>
      <c r="DH43" s="274" t="s">
        <v>3841</v>
      </c>
      <c r="DI43" s="274" t="s">
        <v>4200</v>
      </c>
      <c r="DJ43" s="274" t="s">
        <v>5365</v>
      </c>
      <c r="DK43" s="274" t="s">
        <v>3957</v>
      </c>
      <c r="DL43" s="274" t="s">
        <v>4298</v>
      </c>
      <c r="DM43" s="274" t="s">
        <v>3914</v>
      </c>
      <c r="DN43" s="274" t="s">
        <v>4062</v>
      </c>
      <c r="DO43" s="274" t="s">
        <v>3853</v>
      </c>
      <c r="DP43" s="274" t="s">
        <v>4299</v>
      </c>
      <c r="DQ43" s="274" t="s">
        <v>5366</v>
      </c>
      <c r="DR43" s="274" t="s">
        <v>1239</v>
      </c>
      <c r="DS43" s="274" t="s">
        <v>5357</v>
      </c>
      <c r="DT43" s="274" t="s">
        <v>5367</v>
      </c>
      <c r="DU43" s="274" t="s">
        <v>5368</v>
      </c>
      <c r="DV43" s="274" t="s">
        <v>5369</v>
      </c>
      <c r="DW43" s="274" t="s">
        <v>5370</v>
      </c>
      <c r="DX43" s="274" t="s">
        <v>5357</v>
      </c>
      <c r="DY43" s="274" t="s">
        <v>3848</v>
      </c>
      <c r="DZ43" s="274" t="s">
        <v>3848</v>
      </c>
      <c r="EA43" s="274" t="s">
        <v>3848</v>
      </c>
      <c r="EB43" s="274" t="s">
        <v>3861</v>
      </c>
      <c r="EC43" s="274" t="s">
        <v>3862</v>
      </c>
      <c r="ED43" s="274" t="s">
        <v>3848</v>
      </c>
      <c r="EE43" s="274" t="s">
        <v>4437</v>
      </c>
      <c r="EF43" s="274" t="s">
        <v>3864</v>
      </c>
      <c r="EG43" s="274" t="s">
        <v>4068</v>
      </c>
      <c r="EH43" s="274" t="s">
        <v>4069</v>
      </c>
      <c r="EI43" s="274" t="s">
        <v>3864</v>
      </c>
      <c r="EJ43" s="274" t="s">
        <v>5371</v>
      </c>
      <c r="EK43" s="274" t="s">
        <v>3848</v>
      </c>
      <c r="EL43" s="274" t="s">
        <v>4473</v>
      </c>
      <c r="EM43" s="274" t="s">
        <v>3870</v>
      </c>
      <c r="EN43" s="274" t="s">
        <v>3870</v>
      </c>
      <c r="EO43" s="274" t="s">
        <v>3870</v>
      </c>
      <c r="EP43" s="274" t="s">
        <v>3870</v>
      </c>
      <c r="EQ43" s="274" t="s">
        <v>5372</v>
      </c>
      <c r="ER43" s="274" t="s">
        <v>3872</v>
      </c>
      <c r="ES43" s="274" t="s">
        <v>5373</v>
      </c>
      <c r="ET43" s="274" t="s">
        <v>5374</v>
      </c>
      <c r="EU43" s="274" t="s">
        <v>5375</v>
      </c>
      <c r="EV43" s="274" t="s">
        <v>3876</v>
      </c>
      <c r="EW43" s="274" t="s">
        <v>3876</v>
      </c>
      <c r="EX43" s="274" t="s">
        <v>3848</v>
      </c>
      <c r="EY43" s="274" t="s">
        <v>3848</v>
      </c>
      <c r="EZ43" s="274" t="s">
        <v>3877</v>
      </c>
      <c r="FA43" s="274" t="s">
        <v>5376</v>
      </c>
      <c r="FB43" s="274" t="s">
        <v>5377</v>
      </c>
      <c r="FC43" s="274" t="s">
        <v>4731</v>
      </c>
      <c r="FD43" s="274" t="s">
        <v>3848</v>
      </c>
      <c r="FE43" s="274" t="s">
        <v>4011</v>
      </c>
      <c r="FF43" s="274" t="s">
        <v>4012</v>
      </c>
      <c r="FG43" s="274" t="s">
        <v>3848</v>
      </c>
      <c r="FH43" s="274" t="s">
        <v>5378</v>
      </c>
      <c r="FI43" s="274" t="s">
        <v>5150</v>
      </c>
      <c r="FJ43" s="274" t="s">
        <v>4446</v>
      </c>
      <c r="FK43" s="274" t="s">
        <v>5379</v>
      </c>
      <c r="FL43" s="274" t="s">
        <v>5380</v>
      </c>
      <c r="FM43" s="274" t="s">
        <v>5381</v>
      </c>
      <c r="FN43" s="274" t="s">
        <v>5382</v>
      </c>
      <c r="FO43" s="274" t="s">
        <v>5383</v>
      </c>
      <c r="FP43" s="274" t="s">
        <v>3848</v>
      </c>
      <c r="FQ43" s="274" t="s">
        <v>5384</v>
      </c>
      <c r="FR43" s="274" t="s">
        <v>5385</v>
      </c>
      <c r="FS43" s="274" t="s">
        <v>5386</v>
      </c>
      <c r="FT43" s="274" t="s">
        <v>5387</v>
      </c>
      <c r="FU43" s="274" t="s">
        <v>5388</v>
      </c>
      <c r="FV43" s="274" t="s">
        <v>5389</v>
      </c>
      <c r="FW43" s="274" t="s">
        <v>5390</v>
      </c>
      <c r="FX43" s="274" t="s">
        <v>3944</v>
      </c>
      <c r="FY43" s="274" t="s">
        <v>3848</v>
      </c>
      <c r="FZ43" s="274" t="s">
        <v>3848</v>
      </c>
      <c r="GA43" s="274" t="s">
        <v>3945</v>
      </c>
      <c r="GB43" s="274" t="s">
        <v>3945</v>
      </c>
      <c r="GC43" s="274" t="s">
        <v>3946</v>
      </c>
      <c r="GD43" s="183"/>
      <c r="GE43" s="183"/>
      <c r="GF43" s="183"/>
      <c r="GG43" s="183"/>
      <c r="GH43" s="183"/>
      <c r="GI43" s="183"/>
      <c r="GJ43" s="183"/>
      <c r="GK43" s="183"/>
      <c r="GL43" s="183"/>
      <c r="GM43" s="183"/>
      <c r="GN43" s="183"/>
      <c r="GO43" s="183"/>
      <c r="GP43" s="183"/>
      <c r="GQ43" s="183"/>
      <c r="GR43" s="183"/>
      <c r="GS43" s="183"/>
      <c r="GT43" s="183"/>
      <c r="GU43" s="183"/>
      <c r="GV43" s="183"/>
      <c r="GW43" s="183"/>
      <c r="GX43" s="183"/>
      <c r="GY43" s="183"/>
      <c r="GZ43" s="183"/>
      <c r="HA43" s="183"/>
      <c r="HB43" s="183"/>
      <c r="HC43" s="183"/>
      <c r="HD43" s="183"/>
      <c r="HE43" s="183"/>
      <c r="HF43" s="183"/>
      <c r="HG43" s="183"/>
      <c r="HH43" s="183"/>
      <c r="HI43" s="183"/>
      <c r="HJ43" s="183"/>
      <c r="HK43" s="183"/>
      <c r="HL43" s="183"/>
      <c r="HM43" s="183"/>
    </row>
    <row r="44" spans="1:221" x14ac:dyDescent="0.25">
      <c r="A44" s="183">
        <v>3</v>
      </c>
      <c r="B44" s="249">
        <v>0.50486111111111109</v>
      </c>
      <c r="C44" s="85"/>
      <c r="D44" s="85" t="s">
        <v>211</v>
      </c>
      <c r="E44" s="183" t="s">
        <v>3817</v>
      </c>
      <c r="F44" s="184">
        <v>43285</v>
      </c>
      <c r="G44" s="183" t="s">
        <v>1202</v>
      </c>
      <c r="H44" s="183" t="s">
        <v>233</v>
      </c>
      <c r="I44" s="183" t="s">
        <v>3057</v>
      </c>
      <c r="J44" s="183"/>
      <c r="K44" s="183"/>
      <c r="L44" s="183"/>
      <c r="M44" s="70"/>
      <c r="N44" s="70"/>
      <c r="O44" s="183"/>
      <c r="P44" s="250" t="s">
        <v>5391</v>
      </c>
      <c r="Q44" s="183" t="s">
        <v>1474</v>
      </c>
      <c r="R44" s="183" t="s">
        <v>614</v>
      </c>
      <c r="S44" s="183" t="s">
        <v>1501</v>
      </c>
      <c r="T44" s="252">
        <v>9392930905</v>
      </c>
      <c r="U44" s="183" t="s">
        <v>5392</v>
      </c>
      <c r="V44" s="183" t="s">
        <v>5393</v>
      </c>
      <c r="W44" s="183" t="s">
        <v>221</v>
      </c>
      <c r="X44" s="183" t="s">
        <v>221</v>
      </c>
      <c r="Y44" s="183" t="s">
        <v>221</v>
      </c>
      <c r="Z44" s="183" t="s">
        <v>221</v>
      </c>
      <c r="AA44" s="183" t="s">
        <v>5394</v>
      </c>
      <c r="AB44" s="183">
        <v>9494518773</v>
      </c>
      <c r="AC44" s="183" t="s">
        <v>402</v>
      </c>
      <c r="AD44" s="64" t="s">
        <v>241</v>
      </c>
      <c r="AE44" s="183" t="s">
        <v>4150</v>
      </c>
      <c r="AF44" s="183" t="s">
        <v>221</v>
      </c>
      <c r="AG44" s="183" t="s">
        <v>221</v>
      </c>
      <c r="AH44" s="183" t="s">
        <v>221</v>
      </c>
      <c r="AI44" s="183">
        <f>6+3</f>
        <v>9</v>
      </c>
      <c r="AJ44" s="183" t="s">
        <v>227</v>
      </c>
      <c r="AK44" s="183">
        <v>2</v>
      </c>
      <c r="AL44" s="183">
        <v>3</v>
      </c>
      <c r="AM44" s="183">
        <v>6</v>
      </c>
      <c r="AN44" s="64" t="s">
        <v>228</v>
      </c>
      <c r="AO44" s="64" t="s">
        <v>228</v>
      </c>
      <c r="AP44" s="64" t="s">
        <v>229</v>
      </c>
      <c r="AQ44" s="64" t="s">
        <v>229</v>
      </c>
      <c r="AR44" s="183"/>
      <c r="AS44" s="183" t="s">
        <v>5395</v>
      </c>
      <c r="AT44" s="183">
        <v>250238</v>
      </c>
      <c r="AU44" s="183" t="s">
        <v>4290</v>
      </c>
      <c r="AV44" s="183"/>
      <c r="AW44" s="183"/>
      <c r="AX44" s="183"/>
      <c r="AY44" s="183" t="s">
        <v>227</v>
      </c>
      <c r="AZ44" s="249" t="s">
        <v>446</v>
      </c>
      <c r="BA44" s="249"/>
      <c r="BB44" s="183" t="s">
        <v>4103</v>
      </c>
      <c r="BC44" s="249">
        <v>0.5625</v>
      </c>
      <c r="BD44" s="249">
        <v>0.56597222222222221</v>
      </c>
      <c r="BE44" s="64"/>
      <c r="BF44" s="252">
        <v>1</v>
      </c>
      <c r="BG44" s="183">
        <v>1</v>
      </c>
      <c r="BH44" s="183">
        <v>1</v>
      </c>
      <c r="BI44" s="183">
        <v>1</v>
      </c>
      <c r="BJ44" s="183">
        <v>1</v>
      </c>
      <c r="BK44" s="183">
        <v>1</v>
      </c>
      <c r="BL44" s="183">
        <v>1</v>
      </c>
      <c r="BM44" s="183">
        <v>1</v>
      </c>
      <c r="BN44" s="183">
        <v>1</v>
      </c>
      <c r="BO44" s="183">
        <v>1</v>
      </c>
      <c r="BP44" s="183">
        <v>1</v>
      </c>
      <c r="BQ44" s="183">
        <v>1</v>
      </c>
      <c r="BR44" s="183">
        <v>1</v>
      </c>
      <c r="BS44" s="183">
        <v>1</v>
      </c>
      <c r="BT44" s="183">
        <v>1</v>
      </c>
      <c r="BU44" s="85"/>
      <c r="BV44" s="183"/>
      <c r="BW44" s="249"/>
      <c r="BX44" s="249"/>
      <c r="BY44" s="183"/>
      <c r="BZ44" s="183"/>
      <c r="CA44" s="183"/>
      <c r="CB44" s="183"/>
      <c r="CC44" s="183"/>
      <c r="CD44" s="183"/>
      <c r="CE44" s="183"/>
      <c r="CF44" s="183"/>
      <c r="CG44" s="85"/>
      <c r="CH44" s="85"/>
      <c r="CI44" s="85"/>
      <c r="CJ44" s="85"/>
      <c r="CK44" s="85"/>
      <c r="CL44" s="85"/>
      <c r="CM44" s="85"/>
      <c r="CN44" s="85"/>
      <c r="CO44" s="85"/>
      <c r="CP44" s="85"/>
      <c r="CQ44" s="85"/>
      <c r="CR44" s="274" t="s">
        <v>3830</v>
      </c>
      <c r="CS44" s="274" t="s">
        <v>3831</v>
      </c>
      <c r="CT44" s="274" t="s">
        <v>3832</v>
      </c>
      <c r="CU44" s="274" t="s">
        <v>5396</v>
      </c>
      <c r="CV44" s="274" t="s">
        <v>1474</v>
      </c>
      <c r="CW44" s="274" t="s">
        <v>614</v>
      </c>
      <c r="CX44" s="274" t="s">
        <v>1501</v>
      </c>
      <c r="CY44" s="274" t="s">
        <v>5397</v>
      </c>
      <c r="CZ44" s="274" t="s">
        <v>5398</v>
      </c>
      <c r="DA44" s="274" t="s">
        <v>5399</v>
      </c>
      <c r="DB44" s="274" t="s">
        <v>3840</v>
      </c>
      <c r="DC44" s="274" t="s">
        <v>3841</v>
      </c>
      <c r="DD44" s="274" t="s">
        <v>3994</v>
      </c>
      <c r="DE44" s="274" t="s">
        <v>3848</v>
      </c>
      <c r="DF44" s="274" t="s">
        <v>5400</v>
      </c>
      <c r="DG44" s="274" t="s">
        <v>5401</v>
      </c>
      <c r="DH44" s="274" t="s">
        <v>4159</v>
      </c>
      <c r="DI44" s="274" t="s">
        <v>5402</v>
      </c>
      <c r="DJ44" s="274" t="s">
        <v>5403</v>
      </c>
      <c r="DK44" s="274" t="s">
        <v>3849</v>
      </c>
      <c r="DL44" s="274" t="s">
        <v>4035</v>
      </c>
      <c r="DM44" s="274" t="s">
        <v>3914</v>
      </c>
      <c r="DN44" s="274" t="s">
        <v>3852</v>
      </c>
      <c r="DO44" s="274" t="s">
        <v>3853</v>
      </c>
      <c r="DP44" s="274" t="s">
        <v>3996</v>
      </c>
      <c r="DQ44" s="274" t="s">
        <v>5404</v>
      </c>
      <c r="DR44" s="274" t="s">
        <v>5405</v>
      </c>
      <c r="DS44" s="274" t="s">
        <v>5392</v>
      </c>
      <c r="DT44" s="274" t="s">
        <v>3848</v>
      </c>
      <c r="DU44" s="274" t="s">
        <v>3848</v>
      </c>
      <c r="DV44" s="274" t="s">
        <v>3848</v>
      </c>
      <c r="DW44" s="274" t="s">
        <v>3848</v>
      </c>
      <c r="DX44" s="274" t="s">
        <v>5406</v>
      </c>
      <c r="DY44" s="274" t="s">
        <v>5405</v>
      </c>
      <c r="DZ44" s="274" t="s">
        <v>5407</v>
      </c>
      <c r="EA44" s="274" t="s">
        <v>3848</v>
      </c>
      <c r="EB44" s="274" t="s">
        <v>3861</v>
      </c>
      <c r="EC44" s="274" t="s">
        <v>3862</v>
      </c>
      <c r="ED44" s="274" t="s">
        <v>3848</v>
      </c>
      <c r="EE44" s="274" t="s">
        <v>5408</v>
      </c>
      <c r="EF44" s="274" t="s">
        <v>3864</v>
      </c>
      <c r="EG44" s="274" t="s">
        <v>4068</v>
      </c>
      <c r="EH44" s="274" t="s">
        <v>4069</v>
      </c>
      <c r="EI44" s="274" t="s">
        <v>3864</v>
      </c>
      <c r="EJ44" s="274" t="s">
        <v>5395</v>
      </c>
      <c r="EK44" s="274" t="s">
        <v>3848</v>
      </c>
      <c r="EL44" s="274" t="s">
        <v>3868</v>
      </c>
      <c r="EM44" s="274" t="s">
        <v>3870</v>
      </c>
      <c r="EN44" s="274" t="s">
        <v>3870</v>
      </c>
      <c r="EO44" s="274" t="s">
        <v>3870</v>
      </c>
      <c r="EP44" s="274" t="s">
        <v>3870</v>
      </c>
      <c r="EQ44" s="274" t="s">
        <v>5409</v>
      </c>
      <c r="ER44" s="274" t="s">
        <v>3872</v>
      </c>
      <c r="ES44" s="274" t="s">
        <v>5410</v>
      </c>
      <c r="ET44" s="274" t="s">
        <v>5411</v>
      </c>
      <c r="EU44" s="274" t="s">
        <v>5412</v>
      </c>
      <c r="EV44" s="274" t="s">
        <v>3877</v>
      </c>
      <c r="EW44" s="274" t="s">
        <v>3876</v>
      </c>
      <c r="EX44" s="274" t="s">
        <v>3848</v>
      </c>
      <c r="EY44" s="274" t="s">
        <v>3848</v>
      </c>
      <c r="EZ44" s="274" t="s">
        <v>3876</v>
      </c>
      <c r="FA44" s="274" t="s">
        <v>3848</v>
      </c>
      <c r="FB44" s="274" t="s">
        <v>5413</v>
      </c>
      <c r="FC44" s="274" t="s">
        <v>5414</v>
      </c>
      <c r="FD44" s="274" t="s">
        <v>5415</v>
      </c>
      <c r="FE44" s="274" t="s">
        <v>4221</v>
      </c>
      <c r="FF44" s="274" t="s">
        <v>5416</v>
      </c>
      <c r="FG44" s="274" t="s">
        <v>3848</v>
      </c>
      <c r="FH44" s="274" t="s">
        <v>5417</v>
      </c>
      <c r="FI44" s="274" t="s">
        <v>5418</v>
      </c>
      <c r="FJ44" s="274" t="s">
        <v>5419</v>
      </c>
      <c r="FK44" s="274" t="s">
        <v>5420</v>
      </c>
      <c r="FL44" s="274" t="s">
        <v>3943</v>
      </c>
      <c r="FM44" s="274" t="s">
        <v>1474</v>
      </c>
      <c r="FN44" s="274" t="s">
        <v>5421</v>
      </c>
      <c r="FO44" s="274" t="s">
        <v>1501</v>
      </c>
      <c r="FP44" s="274" t="s">
        <v>5422</v>
      </c>
      <c r="FQ44" s="274" t="s">
        <v>5423</v>
      </c>
      <c r="FR44" s="274" t="s">
        <v>4367</v>
      </c>
      <c r="FS44" s="274" t="s">
        <v>5424</v>
      </c>
      <c r="FT44" s="274" t="s">
        <v>5425</v>
      </c>
      <c r="FU44" s="274" t="s">
        <v>5426</v>
      </c>
      <c r="FV44" s="274" t="s">
        <v>5427</v>
      </c>
      <c r="FW44" s="274" t="s">
        <v>5428</v>
      </c>
      <c r="FX44" s="274" t="s">
        <v>3944</v>
      </c>
      <c r="FY44" s="274" t="s">
        <v>3848</v>
      </c>
      <c r="FZ44" s="274" t="s">
        <v>3848</v>
      </c>
      <c r="GA44" s="274" t="s">
        <v>3945</v>
      </c>
      <c r="GB44" s="274" t="s">
        <v>3945</v>
      </c>
      <c r="GC44" s="274" t="s">
        <v>3945</v>
      </c>
      <c r="GD44" s="183"/>
      <c r="GE44" s="183"/>
      <c r="GF44" s="183"/>
      <c r="GG44" s="183"/>
      <c r="GH44" s="183"/>
      <c r="GI44" s="183"/>
      <c r="GJ44" s="183"/>
      <c r="GK44" s="183"/>
      <c r="GL44" s="183"/>
      <c r="GM44" s="183"/>
      <c r="GN44" s="183"/>
      <c r="GO44" s="183"/>
      <c r="GP44" s="183"/>
      <c r="GQ44" s="183"/>
      <c r="GR44" s="183"/>
      <c r="GS44" s="183"/>
      <c r="GT44" s="183"/>
      <c r="GU44" s="183"/>
      <c r="GV44" s="183"/>
      <c r="GW44" s="183"/>
      <c r="GX44" s="183"/>
      <c r="GY44" s="183"/>
      <c r="GZ44" s="183"/>
      <c r="HA44" s="183"/>
      <c r="HB44" s="183"/>
      <c r="HC44" s="183"/>
      <c r="HD44" s="183"/>
      <c r="HE44" s="183"/>
      <c r="HF44" s="183"/>
      <c r="HG44" s="183"/>
      <c r="HH44" s="183"/>
      <c r="HI44" s="183"/>
      <c r="HJ44" s="183"/>
      <c r="HK44" s="183"/>
      <c r="HL44" s="183"/>
      <c r="HM44" s="183"/>
    </row>
    <row r="45" spans="1:221" x14ac:dyDescent="0.25">
      <c r="A45" s="183">
        <v>13</v>
      </c>
      <c r="B45" s="249">
        <v>0.63611111111111118</v>
      </c>
      <c r="C45" s="85"/>
      <c r="D45" s="85" t="s">
        <v>211</v>
      </c>
      <c r="E45" s="183" t="s">
        <v>3817</v>
      </c>
      <c r="F45" s="184">
        <v>43285</v>
      </c>
      <c r="G45" s="183" t="s">
        <v>1202</v>
      </c>
      <c r="H45" s="183" t="s">
        <v>214</v>
      </c>
      <c r="I45" s="64" t="s">
        <v>1222</v>
      </c>
      <c r="J45" s="85"/>
      <c r="K45" s="183"/>
      <c r="L45" s="183"/>
      <c r="M45" s="70"/>
      <c r="N45" s="70"/>
      <c r="O45" s="183"/>
      <c r="P45" s="253" t="s">
        <v>5429</v>
      </c>
      <c r="Q45" s="183" t="s">
        <v>5430</v>
      </c>
      <c r="R45" s="183" t="s">
        <v>5431</v>
      </c>
      <c r="S45" s="183" t="s">
        <v>5432</v>
      </c>
      <c r="T45" s="252">
        <v>9212739107</v>
      </c>
      <c r="U45" s="183" t="s">
        <v>5433</v>
      </c>
      <c r="V45" s="183" t="s">
        <v>221</v>
      </c>
      <c r="W45" s="183" t="s">
        <v>221</v>
      </c>
      <c r="X45" s="183" t="s">
        <v>221</v>
      </c>
      <c r="Y45" s="183" t="s">
        <v>221</v>
      </c>
      <c r="Z45" s="183" t="s">
        <v>221</v>
      </c>
      <c r="AA45" s="183" t="s">
        <v>5434</v>
      </c>
      <c r="AB45" s="183">
        <v>9287862801</v>
      </c>
      <c r="AC45" s="183" t="s">
        <v>278</v>
      </c>
      <c r="AD45" s="64" t="s">
        <v>224</v>
      </c>
      <c r="AE45" s="183" t="s">
        <v>5435</v>
      </c>
      <c r="AF45" s="183" t="s">
        <v>280</v>
      </c>
      <c r="AG45" s="183" t="s">
        <v>221</v>
      </c>
      <c r="AH45" s="183" t="s">
        <v>221</v>
      </c>
      <c r="AI45" s="183">
        <f>2+6*12</f>
        <v>74</v>
      </c>
      <c r="AJ45" s="183" t="s">
        <v>227</v>
      </c>
      <c r="AK45" s="183">
        <v>1</v>
      </c>
      <c r="AL45" s="183">
        <v>2</v>
      </c>
      <c r="AM45" s="183">
        <v>72</v>
      </c>
      <c r="AN45" s="64" t="s">
        <v>228</v>
      </c>
      <c r="AO45" s="64" t="s">
        <v>228</v>
      </c>
      <c r="AP45" s="64" t="s">
        <v>229</v>
      </c>
      <c r="AQ45" s="64" t="s">
        <v>229</v>
      </c>
      <c r="AR45" s="183"/>
      <c r="AS45" s="183" t="s">
        <v>5436</v>
      </c>
      <c r="AT45" s="183">
        <v>213886</v>
      </c>
      <c r="AU45" s="183" t="s">
        <v>5437</v>
      </c>
      <c r="AV45" s="183"/>
      <c r="AW45" s="183"/>
      <c r="AX45" s="183"/>
      <c r="AY45" s="183" t="s">
        <v>227</v>
      </c>
      <c r="AZ45" s="249" t="s">
        <v>227</v>
      </c>
      <c r="BA45" s="249"/>
      <c r="BB45" s="183" t="s">
        <v>3829</v>
      </c>
      <c r="BC45" s="249">
        <v>0.7006944444444444</v>
      </c>
      <c r="BD45" s="249">
        <v>0.70624999999999993</v>
      </c>
      <c r="BE45" s="64"/>
      <c r="BF45" s="252">
        <v>2</v>
      </c>
      <c r="BG45" s="183">
        <v>2</v>
      </c>
      <c r="BH45" s="183">
        <v>2</v>
      </c>
      <c r="BI45" s="183">
        <v>2</v>
      </c>
      <c r="BJ45" s="183">
        <v>2</v>
      </c>
      <c r="BK45" s="183">
        <v>2</v>
      </c>
      <c r="BL45" s="183">
        <v>2</v>
      </c>
      <c r="BM45" s="183">
        <v>2</v>
      </c>
      <c r="BN45" s="183">
        <v>2</v>
      </c>
      <c r="BO45" s="183">
        <v>2</v>
      </c>
      <c r="BP45" s="183">
        <v>2</v>
      </c>
      <c r="BQ45" s="183">
        <v>2</v>
      </c>
      <c r="BR45" s="183">
        <v>2</v>
      </c>
      <c r="BS45" s="183">
        <v>2</v>
      </c>
      <c r="BT45" s="183">
        <v>2</v>
      </c>
      <c r="BU45" s="85"/>
      <c r="BV45" s="183" t="s">
        <v>3829</v>
      </c>
      <c r="BW45" s="249">
        <v>0.69930555555555562</v>
      </c>
      <c r="BX45" s="249">
        <v>0.71180555555555547</v>
      </c>
      <c r="BY45" s="183"/>
      <c r="BZ45" s="183">
        <v>3</v>
      </c>
      <c r="CA45" s="183">
        <v>3</v>
      </c>
      <c r="CB45" s="183">
        <v>3</v>
      </c>
      <c r="CC45" s="183">
        <v>3</v>
      </c>
      <c r="CD45" s="183" t="s">
        <v>260</v>
      </c>
      <c r="CE45" s="183" t="s">
        <v>3829</v>
      </c>
      <c r="CF45" s="183" t="s">
        <v>260</v>
      </c>
      <c r="CG45" s="85"/>
      <c r="CH45" s="85"/>
      <c r="CI45" s="85"/>
      <c r="CJ45" s="85"/>
      <c r="CK45" s="85"/>
      <c r="CL45" s="85"/>
      <c r="CM45" s="85"/>
      <c r="CN45" s="85"/>
      <c r="CO45" s="85"/>
      <c r="CP45" s="85"/>
      <c r="CQ45" s="85"/>
      <c r="CR45" s="274" t="s">
        <v>3830</v>
      </c>
      <c r="CS45" s="274" t="s">
        <v>3831</v>
      </c>
      <c r="CT45" s="274" t="s">
        <v>3832</v>
      </c>
      <c r="CU45" s="274" t="s">
        <v>5438</v>
      </c>
      <c r="CV45" s="274" t="s">
        <v>5439</v>
      </c>
      <c r="CW45" s="274" t="s">
        <v>5431</v>
      </c>
      <c r="CX45" s="274" t="s">
        <v>5432</v>
      </c>
      <c r="CY45" s="274" t="s">
        <v>5440</v>
      </c>
      <c r="CZ45" s="274" t="s">
        <v>3848</v>
      </c>
      <c r="DA45" s="274" t="s">
        <v>5441</v>
      </c>
      <c r="DB45" s="274" t="s">
        <v>3840</v>
      </c>
      <c r="DC45" s="274" t="s">
        <v>3841</v>
      </c>
      <c r="DD45" s="274" t="s">
        <v>4295</v>
      </c>
      <c r="DE45" s="274" t="s">
        <v>3848</v>
      </c>
      <c r="DF45" s="274" t="s">
        <v>5441</v>
      </c>
      <c r="DG45" s="274" t="s">
        <v>3840</v>
      </c>
      <c r="DH45" s="274" t="s">
        <v>3841</v>
      </c>
      <c r="DI45" s="274" t="s">
        <v>4295</v>
      </c>
      <c r="DJ45" s="274" t="s">
        <v>5442</v>
      </c>
      <c r="DK45" s="274" t="s">
        <v>3957</v>
      </c>
      <c r="DL45" s="274" t="s">
        <v>4298</v>
      </c>
      <c r="DM45" s="274" t="s">
        <v>3914</v>
      </c>
      <c r="DN45" s="274" t="s">
        <v>4062</v>
      </c>
      <c r="DO45" s="274" t="s">
        <v>3853</v>
      </c>
      <c r="DP45" s="274" t="s">
        <v>3854</v>
      </c>
      <c r="DQ45" s="274" t="s">
        <v>5443</v>
      </c>
      <c r="DR45" s="274" t="s">
        <v>5443</v>
      </c>
      <c r="DS45" s="274" t="s">
        <v>5433</v>
      </c>
      <c r="DT45" s="274" t="s">
        <v>3848</v>
      </c>
      <c r="DU45" s="274" t="s">
        <v>3848</v>
      </c>
      <c r="DV45" s="274" t="s">
        <v>3848</v>
      </c>
      <c r="DW45" s="274" t="s">
        <v>3848</v>
      </c>
      <c r="DX45" s="274" t="s">
        <v>5433</v>
      </c>
      <c r="DY45" s="274" t="s">
        <v>5433</v>
      </c>
      <c r="DZ45" s="274" t="s">
        <v>3848</v>
      </c>
      <c r="EA45" s="274" t="s">
        <v>3848</v>
      </c>
      <c r="EB45" s="274" t="s">
        <v>3861</v>
      </c>
      <c r="EC45" s="274" t="s">
        <v>3862</v>
      </c>
      <c r="ED45" s="274" t="s">
        <v>3848</v>
      </c>
      <c r="EE45" s="274" t="s">
        <v>5408</v>
      </c>
      <c r="EF45" s="274" t="s">
        <v>3864</v>
      </c>
      <c r="EG45" s="274" t="s">
        <v>4068</v>
      </c>
      <c r="EH45" s="274" t="s">
        <v>4069</v>
      </c>
      <c r="EI45" s="274" t="s">
        <v>4121</v>
      </c>
      <c r="EJ45" s="274" t="s">
        <v>5444</v>
      </c>
      <c r="EK45" s="274" t="s">
        <v>3848</v>
      </c>
      <c r="EL45" s="274" t="s">
        <v>4473</v>
      </c>
      <c r="EM45" s="274" t="s">
        <v>3870</v>
      </c>
      <c r="EN45" s="274" t="s">
        <v>3870</v>
      </c>
      <c r="EO45" s="274" t="s">
        <v>3869</v>
      </c>
      <c r="EP45" s="274" t="s">
        <v>4002</v>
      </c>
      <c r="EQ45" s="274" t="s">
        <v>5445</v>
      </c>
      <c r="ER45" s="274" t="s">
        <v>5446</v>
      </c>
      <c r="ES45" s="274" t="s">
        <v>5447</v>
      </c>
      <c r="ET45" s="274" t="s">
        <v>5448</v>
      </c>
      <c r="EU45" s="274" t="s">
        <v>5449</v>
      </c>
      <c r="EV45" s="274" t="s">
        <v>3876</v>
      </c>
      <c r="EW45" s="274" t="s">
        <v>3876</v>
      </c>
      <c r="EX45" s="274" t="s">
        <v>3848</v>
      </c>
      <c r="EY45" s="274" t="s">
        <v>3848</v>
      </c>
      <c r="EZ45" s="274" t="s">
        <v>3877</v>
      </c>
      <c r="FA45" s="274" t="s">
        <v>3878</v>
      </c>
      <c r="FB45" s="274" t="s">
        <v>5450</v>
      </c>
      <c r="FC45" s="274" t="s">
        <v>5451</v>
      </c>
      <c r="FD45" s="274" t="s">
        <v>3848</v>
      </c>
      <c r="FE45" s="274" t="s">
        <v>3970</v>
      </c>
      <c r="FF45" s="274" t="s">
        <v>5452</v>
      </c>
      <c r="FG45" s="274" t="s">
        <v>5453</v>
      </c>
      <c r="FH45" s="274" t="s">
        <v>5454</v>
      </c>
      <c r="FI45" s="274" t="s">
        <v>5455</v>
      </c>
      <c r="FJ45" s="274" t="s">
        <v>5456</v>
      </c>
      <c r="FK45" s="274" t="s">
        <v>5457</v>
      </c>
      <c r="FL45" s="274" t="s">
        <v>3943</v>
      </c>
      <c r="FM45" s="274" t="s">
        <v>5458</v>
      </c>
      <c r="FN45" s="274" t="s">
        <v>5459</v>
      </c>
      <c r="FO45" s="274" t="s">
        <v>5460</v>
      </c>
      <c r="FP45" s="274" t="s">
        <v>3848</v>
      </c>
      <c r="FQ45" s="274" t="s">
        <v>5461</v>
      </c>
      <c r="FR45" s="274" t="s">
        <v>5385</v>
      </c>
      <c r="FS45" s="274" t="s">
        <v>5462</v>
      </c>
      <c r="FT45" s="274" t="s">
        <v>5463</v>
      </c>
      <c r="FU45" s="274" t="s">
        <v>5464</v>
      </c>
      <c r="FV45" s="274" t="s">
        <v>5465</v>
      </c>
      <c r="FW45" s="274" t="s">
        <v>5466</v>
      </c>
      <c r="FX45" s="274" t="s">
        <v>3894</v>
      </c>
      <c r="FY45" s="274" t="s">
        <v>3848</v>
      </c>
      <c r="FZ45" s="274" t="s">
        <v>5467</v>
      </c>
      <c r="GA45" s="274" t="s">
        <v>3945</v>
      </c>
      <c r="GB45" s="274" t="s">
        <v>3946</v>
      </c>
      <c r="GC45" s="274" t="s">
        <v>3946</v>
      </c>
      <c r="GD45" s="183"/>
      <c r="GE45" s="183"/>
      <c r="GF45" s="183"/>
      <c r="GG45" s="183"/>
      <c r="GH45" s="183"/>
      <c r="GI45" s="183"/>
      <c r="GJ45" s="183"/>
      <c r="GK45" s="183"/>
      <c r="GL45" s="183"/>
      <c r="GM45" s="183"/>
      <c r="GN45" s="183"/>
      <c r="GO45" s="183"/>
      <c r="GP45" s="183"/>
      <c r="GQ45" s="183"/>
      <c r="GR45" s="183"/>
      <c r="GS45" s="183"/>
      <c r="GT45" s="183"/>
      <c r="GU45" s="183"/>
      <c r="GV45" s="183"/>
      <c r="GW45" s="183"/>
      <c r="GX45" s="183"/>
      <c r="GY45" s="183"/>
      <c r="GZ45" s="183"/>
      <c r="HA45" s="183"/>
      <c r="HB45" s="183"/>
      <c r="HC45" s="183"/>
      <c r="HD45" s="183"/>
      <c r="HE45" s="183"/>
      <c r="HF45" s="183"/>
      <c r="HG45" s="183"/>
      <c r="HH45" s="183"/>
      <c r="HI45" s="183"/>
      <c r="HJ45" s="183"/>
      <c r="HK45" s="183"/>
      <c r="HL45" s="183"/>
      <c r="HM45" s="183"/>
    </row>
    <row r="46" spans="1:221" x14ac:dyDescent="0.25">
      <c r="A46" s="183">
        <v>7</v>
      </c>
      <c r="B46" s="249">
        <v>0.55972222222222223</v>
      </c>
      <c r="C46" s="85"/>
      <c r="D46" s="85" t="s">
        <v>211</v>
      </c>
      <c r="E46" s="183" t="s">
        <v>3817</v>
      </c>
      <c r="F46" s="184">
        <v>43285</v>
      </c>
      <c r="G46" s="183" t="s">
        <v>1202</v>
      </c>
      <c r="H46" s="183" t="s">
        <v>233</v>
      </c>
      <c r="I46" s="183" t="s">
        <v>3057</v>
      </c>
      <c r="J46" s="64"/>
      <c r="K46" s="64"/>
      <c r="L46" s="64"/>
      <c r="M46" s="70"/>
      <c r="N46" s="70"/>
      <c r="O46" s="64"/>
      <c r="P46" s="250" t="s">
        <v>5468</v>
      </c>
      <c r="Q46" s="183" t="s">
        <v>5469</v>
      </c>
      <c r="R46" s="183" t="s">
        <v>5470</v>
      </c>
      <c r="S46" s="183" t="s">
        <v>5471</v>
      </c>
      <c r="T46" s="252">
        <v>9979671797</v>
      </c>
      <c r="U46" s="183" t="s">
        <v>5472</v>
      </c>
      <c r="V46" s="183" t="s">
        <v>5473</v>
      </c>
      <c r="W46" s="183" t="s">
        <v>221</v>
      </c>
      <c r="X46" s="183" t="s">
        <v>221</v>
      </c>
      <c r="Y46" s="183" t="s">
        <v>221</v>
      </c>
      <c r="Z46" s="183" t="s">
        <v>221</v>
      </c>
      <c r="AA46" s="183" t="s">
        <v>5474</v>
      </c>
      <c r="AB46" s="183">
        <v>9269842012</v>
      </c>
      <c r="AC46" s="183" t="s">
        <v>1303</v>
      </c>
      <c r="AD46" s="64" t="s">
        <v>241</v>
      </c>
      <c r="AE46" s="183" t="s">
        <v>221</v>
      </c>
      <c r="AF46" s="183" t="s">
        <v>221</v>
      </c>
      <c r="AG46" s="183" t="s">
        <v>221</v>
      </c>
      <c r="AH46" s="183" t="s">
        <v>221</v>
      </c>
      <c r="AI46" s="183">
        <v>0</v>
      </c>
      <c r="AJ46" s="183" t="s">
        <v>446</v>
      </c>
      <c r="AK46" s="183">
        <v>0</v>
      </c>
      <c r="AL46" s="183">
        <v>0</v>
      </c>
      <c r="AM46" s="183">
        <v>0</v>
      </c>
      <c r="AN46" s="64" t="s">
        <v>228</v>
      </c>
      <c r="AO46" s="64" t="s">
        <v>228</v>
      </c>
      <c r="AP46" s="64" t="s">
        <v>281</v>
      </c>
      <c r="AQ46" s="64" t="s">
        <v>282</v>
      </c>
      <c r="AR46" s="183"/>
      <c r="AS46" s="183"/>
      <c r="AT46" s="183"/>
      <c r="AU46" s="183"/>
      <c r="AV46" s="183"/>
      <c r="AW46" s="183"/>
      <c r="AX46" s="183"/>
      <c r="AY46" s="183" t="s">
        <v>227</v>
      </c>
      <c r="AZ46" s="249" t="s">
        <v>446</v>
      </c>
      <c r="BA46" s="249"/>
      <c r="BB46" s="256" t="s">
        <v>3829</v>
      </c>
      <c r="BC46" s="249">
        <v>0.65833333333333333</v>
      </c>
      <c r="BD46" s="249">
        <v>0.66249999999999998</v>
      </c>
      <c r="BE46" s="64"/>
      <c r="BF46" s="183">
        <v>1</v>
      </c>
      <c r="BG46" s="183">
        <v>1</v>
      </c>
      <c r="BH46" s="183">
        <v>1</v>
      </c>
      <c r="BI46" s="183">
        <v>1</v>
      </c>
      <c r="BJ46" s="183">
        <v>1</v>
      </c>
      <c r="BK46" s="183">
        <v>1</v>
      </c>
      <c r="BL46" s="183">
        <v>1</v>
      </c>
      <c r="BM46" s="183">
        <v>1</v>
      </c>
      <c r="BN46" s="183">
        <v>1</v>
      </c>
      <c r="BO46" s="183">
        <v>1</v>
      </c>
      <c r="BP46" s="183">
        <v>1</v>
      </c>
      <c r="BQ46" s="183">
        <v>1</v>
      </c>
      <c r="BR46" s="183">
        <v>1</v>
      </c>
      <c r="BS46" s="183">
        <v>1</v>
      </c>
      <c r="BT46" s="183">
        <v>1</v>
      </c>
      <c r="BU46" s="85"/>
      <c r="BV46" s="256"/>
      <c r="BW46" s="249"/>
      <c r="BX46" s="249"/>
      <c r="BY46" s="183"/>
      <c r="BZ46" s="183"/>
      <c r="CA46" s="183"/>
      <c r="CB46" s="183"/>
      <c r="CC46" s="183"/>
      <c r="CD46" s="183"/>
      <c r="CE46" s="183"/>
      <c r="CF46" s="183"/>
      <c r="CG46" s="85"/>
      <c r="CH46" s="85"/>
      <c r="CI46" s="85"/>
      <c r="CJ46" s="85"/>
      <c r="CK46" s="85"/>
      <c r="CL46" s="85"/>
      <c r="CM46" s="85"/>
      <c r="CN46" s="85"/>
      <c r="CO46" s="85"/>
      <c r="CP46" s="85"/>
      <c r="CQ46" s="85"/>
      <c r="CR46" s="274" t="s">
        <v>3830</v>
      </c>
      <c r="CS46" s="274" t="s">
        <v>3831</v>
      </c>
      <c r="CT46" s="274" t="s">
        <v>3832</v>
      </c>
      <c r="CU46" s="274" t="s">
        <v>5475</v>
      </c>
      <c r="CV46" s="274" t="s">
        <v>5469</v>
      </c>
      <c r="CW46" s="274" t="s">
        <v>5470</v>
      </c>
      <c r="CX46" s="274" t="s">
        <v>5471</v>
      </c>
      <c r="CY46" s="274" t="s">
        <v>5476</v>
      </c>
      <c r="CZ46" s="274" t="s">
        <v>3848</v>
      </c>
      <c r="DA46" s="274" t="s">
        <v>5477</v>
      </c>
      <c r="DB46" s="274" t="s">
        <v>3840</v>
      </c>
      <c r="DC46" s="274" t="s">
        <v>3841</v>
      </c>
      <c r="DD46" s="274" t="s">
        <v>4764</v>
      </c>
      <c r="DE46" s="274" t="s">
        <v>3848</v>
      </c>
      <c r="DF46" s="274" t="s">
        <v>5478</v>
      </c>
      <c r="DG46" s="274" t="s">
        <v>3840</v>
      </c>
      <c r="DH46" s="274" t="s">
        <v>3841</v>
      </c>
      <c r="DI46" s="274" t="s">
        <v>4764</v>
      </c>
      <c r="DJ46" s="274" t="s">
        <v>5479</v>
      </c>
      <c r="DK46" s="274" t="s">
        <v>3957</v>
      </c>
      <c r="DL46" s="274" t="s">
        <v>5480</v>
      </c>
      <c r="DM46" s="274" t="s">
        <v>3914</v>
      </c>
      <c r="DN46" s="274" t="s">
        <v>3852</v>
      </c>
      <c r="DO46" s="274" t="s">
        <v>3853</v>
      </c>
      <c r="DP46" s="274" t="s">
        <v>3854</v>
      </c>
      <c r="DQ46" s="274" t="s">
        <v>5481</v>
      </c>
      <c r="DR46" s="274" t="s">
        <v>5482</v>
      </c>
      <c r="DS46" s="274" t="s">
        <v>5472</v>
      </c>
      <c r="DT46" s="274" t="s">
        <v>5483</v>
      </c>
      <c r="DU46" s="274" t="s">
        <v>5484</v>
      </c>
      <c r="DV46" s="274" t="s">
        <v>3848</v>
      </c>
      <c r="DW46" s="274" t="s">
        <v>3848</v>
      </c>
      <c r="DX46" s="274" t="s">
        <v>5473</v>
      </c>
      <c r="DY46" s="274" t="s">
        <v>5485</v>
      </c>
      <c r="DZ46" s="274" t="s">
        <v>3848</v>
      </c>
      <c r="EA46" s="274" t="s">
        <v>3848</v>
      </c>
      <c r="EB46" s="274" t="s">
        <v>3861</v>
      </c>
      <c r="EC46" s="274" t="s">
        <v>3862</v>
      </c>
      <c r="ED46" s="274" t="s">
        <v>3848</v>
      </c>
      <c r="EE46" s="274" t="s">
        <v>5486</v>
      </c>
      <c r="EF46" s="274" t="s">
        <v>3864</v>
      </c>
      <c r="EG46" s="274" t="s">
        <v>2755</v>
      </c>
      <c r="EH46" s="274" t="s">
        <v>282</v>
      </c>
      <c r="EI46" s="274" t="s">
        <v>4917</v>
      </c>
      <c r="EJ46" s="274" t="s">
        <v>3848</v>
      </c>
      <c r="EK46" s="274" t="s">
        <v>3848</v>
      </c>
      <c r="EL46" s="274" t="s">
        <v>3868</v>
      </c>
      <c r="EM46" s="274" t="s">
        <v>3870</v>
      </c>
      <c r="EN46" s="274" t="s">
        <v>4002</v>
      </c>
      <c r="EO46" s="274" t="s">
        <v>3869</v>
      </c>
      <c r="EP46" s="274" t="s">
        <v>3870</v>
      </c>
      <c r="EQ46" s="274" t="s">
        <v>5487</v>
      </c>
      <c r="ER46" s="274" t="s">
        <v>3872</v>
      </c>
      <c r="ES46" s="274" t="s">
        <v>5488</v>
      </c>
      <c r="ET46" s="274" t="s">
        <v>5489</v>
      </c>
      <c r="EU46" s="274" t="s">
        <v>5490</v>
      </c>
      <c r="EV46" s="274" t="s">
        <v>3876</v>
      </c>
      <c r="EW46" s="274" t="s">
        <v>3876</v>
      </c>
      <c r="EX46" s="274" t="s">
        <v>3848</v>
      </c>
      <c r="EY46" s="274" t="s">
        <v>3848</v>
      </c>
      <c r="EZ46" s="274" t="s">
        <v>3876</v>
      </c>
      <c r="FA46" s="274" t="s">
        <v>3848</v>
      </c>
      <c r="FB46" s="274" t="s">
        <v>3848</v>
      </c>
      <c r="FC46" s="274" t="s">
        <v>3848</v>
      </c>
      <c r="FD46" s="274" t="s">
        <v>3848</v>
      </c>
      <c r="FE46" s="274" t="s">
        <v>4017</v>
      </c>
      <c r="FF46" s="274" t="s">
        <v>4017</v>
      </c>
      <c r="FG46" s="274" t="s">
        <v>3848</v>
      </c>
      <c r="FH46" s="274" t="s">
        <v>3848</v>
      </c>
      <c r="FI46" s="274" t="s">
        <v>3848</v>
      </c>
      <c r="FJ46" s="274" t="s">
        <v>4017</v>
      </c>
      <c r="FK46" s="274" t="s">
        <v>4017</v>
      </c>
      <c r="FL46" s="274" t="s">
        <v>4017</v>
      </c>
      <c r="FM46" s="274" t="s">
        <v>5471</v>
      </c>
      <c r="FN46" s="274" t="s">
        <v>5491</v>
      </c>
      <c r="FO46" s="274" t="s">
        <v>5492</v>
      </c>
      <c r="FP46" s="274" t="s">
        <v>3848</v>
      </c>
      <c r="FQ46" s="274" t="s">
        <v>5493</v>
      </c>
      <c r="FR46" s="274" t="s">
        <v>4367</v>
      </c>
      <c r="FS46" s="274" t="s">
        <v>5494</v>
      </c>
      <c r="FT46" s="274" t="s">
        <v>5495</v>
      </c>
      <c r="FU46" s="274" t="s">
        <v>5496</v>
      </c>
      <c r="FV46" s="274" t="s">
        <v>5497</v>
      </c>
      <c r="FW46" s="274" t="s">
        <v>5498</v>
      </c>
      <c r="FX46" s="274" t="s">
        <v>3944</v>
      </c>
      <c r="FY46" s="274" t="s">
        <v>3848</v>
      </c>
      <c r="FZ46" s="274" t="s">
        <v>3848</v>
      </c>
      <c r="GA46" s="274" t="s">
        <v>3945</v>
      </c>
      <c r="GB46" s="274" t="s">
        <v>3945</v>
      </c>
      <c r="GC46" s="274" t="s">
        <v>3945</v>
      </c>
      <c r="GD46" s="183"/>
      <c r="GE46" s="183"/>
      <c r="GF46" s="183"/>
      <c r="GG46" s="183"/>
      <c r="GH46" s="183"/>
      <c r="GI46" s="183"/>
      <c r="GJ46" s="183"/>
      <c r="GK46" s="183"/>
      <c r="GL46" s="183"/>
      <c r="GM46" s="183"/>
      <c r="GN46" s="183"/>
      <c r="GO46" s="183"/>
      <c r="GP46" s="183"/>
      <c r="GQ46" s="183"/>
      <c r="GR46" s="183"/>
      <c r="GS46" s="183"/>
      <c r="GT46" s="183"/>
      <c r="GU46" s="183"/>
      <c r="GV46" s="183"/>
      <c r="GW46" s="183"/>
      <c r="GX46" s="183"/>
      <c r="GY46" s="183"/>
      <c r="GZ46" s="183"/>
      <c r="HA46" s="183"/>
      <c r="HB46" s="183"/>
      <c r="HC46" s="183"/>
      <c r="HD46" s="183"/>
      <c r="HE46" s="183"/>
      <c r="HF46" s="183"/>
      <c r="HG46" s="183"/>
      <c r="HH46" s="183"/>
      <c r="HI46" s="183"/>
      <c r="HJ46" s="183"/>
      <c r="HK46" s="183"/>
      <c r="HL46" s="183"/>
      <c r="HM46" s="183"/>
    </row>
    <row r="47" spans="1:221" x14ac:dyDescent="0.25">
      <c r="A47" s="183">
        <v>8</v>
      </c>
      <c r="B47" s="249">
        <v>0.55972222222222223</v>
      </c>
      <c r="C47" s="85"/>
      <c r="D47" s="85" t="s">
        <v>211</v>
      </c>
      <c r="E47" s="183" t="s">
        <v>3817</v>
      </c>
      <c r="F47" s="184">
        <v>43285</v>
      </c>
      <c r="G47" s="183" t="s">
        <v>1202</v>
      </c>
      <c r="H47" s="183" t="s">
        <v>233</v>
      </c>
      <c r="I47" s="183" t="s">
        <v>3057</v>
      </c>
      <c r="J47" s="183"/>
      <c r="K47" s="183"/>
      <c r="L47" s="183"/>
      <c r="M47" s="70"/>
      <c r="N47" s="70"/>
      <c r="O47" s="183"/>
      <c r="P47" s="250" t="s">
        <v>5499</v>
      </c>
      <c r="Q47" s="183" t="s">
        <v>5500</v>
      </c>
      <c r="R47" s="183" t="s">
        <v>5501</v>
      </c>
      <c r="S47" s="183" t="s">
        <v>5502</v>
      </c>
      <c r="T47" s="252">
        <v>9398504289</v>
      </c>
      <c r="U47" s="183" t="s">
        <v>5503</v>
      </c>
      <c r="V47" s="183" t="s">
        <v>5504</v>
      </c>
      <c r="W47" s="183" t="s">
        <v>221</v>
      </c>
      <c r="X47" s="183" t="s">
        <v>221</v>
      </c>
      <c r="Y47" s="183" t="s">
        <v>221</v>
      </c>
      <c r="Z47" s="183" t="s">
        <v>221</v>
      </c>
      <c r="AA47" s="183" t="s">
        <v>5505</v>
      </c>
      <c r="AB47" s="183">
        <v>9482007885</v>
      </c>
      <c r="AC47" s="183" t="s">
        <v>1303</v>
      </c>
      <c r="AD47" s="64" t="s">
        <v>241</v>
      </c>
      <c r="AE47" s="183" t="s">
        <v>221</v>
      </c>
      <c r="AF47" s="183" t="s">
        <v>221</v>
      </c>
      <c r="AG47" s="183" t="s">
        <v>221</v>
      </c>
      <c r="AH47" s="183" t="s">
        <v>221</v>
      </c>
      <c r="AI47" s="183">
        <v>0</v>
      </c>
      <c r="AJ47" s="183" t="s">
        <v>446</v>
      </c>
      <c r="AK47" s="183">
        <v>0</v>
      </c>
      <c r="AL47" s="183">
        <v>0</v>
      </c>
      <c r="AM47" s="183">
        <v>0</v>
      </c>
      <c r="AN47" s="64" t="s">
        <v>228</v>
      </c>
      <c r="AO47" s="64" t="s">
        <v>228</v>
      </c>
      <c r="AP47" s="64" t="s">
        <v>281</v>
      </c>
      <c r="AQ47" s="64" t="s">
        <v>282</v>
      </c>
      <c r="AR47" s="183"/>
      <c r="AS47" s="183"/>
      <c r="AT47" s="183"/>
      <c r="AU47" s="183"/>
      <c r="AV47" s="183"/>
      <c r="AW47" s="183"/>
      <c r="AX47" s="183"/>
      <c r="AY47" s="183" t="s">
        <v>227</v>
      </c>
      <c r="AZ47" s="249" t="s">
        <v>446</v>
      </c>
      <c r="BA47" s="249"/>
      <c r="BB47" s="256" t="s">
        <v>3829</v>
      </c>
      <c r="BC47" s="249">
        <v>0.65277777777777779</v>
      </c>
      <c r="BD47" s="249">
        <v>0.65763888888888888</v>
      </c>
      <c r="BE47" s="64"/>
      <c r="BF47" s="252">
        <v>1</v>
      </c>
      <c r="BG47" s="183">
        <v>1</v>
      </c>
      <c r="BH47" s="183">
        <v>1</v>
      </c>
      <c r="BI47" s="183">
        <v>1</v>
      </c>
      <c r="BJ47" s="183">
        <v>1</v>
      </c>
      <c r="BK47" s="183">
        <v>1</v>
      </c>
      <c r="BL47" s="183">
        <v>1</v>
      </c>
      <c r="BM47" s="183">
        <v>1</v>
      </c>
      <c r="BN47" s="183">
        <v>1</v>
      </c>
      <c r="BO47" s="183">
        <v>1</v>
      </c>
      <c r="BP47" s="183">
        <v>1</v>
      </c>
      <c r="BQ47" s="183">
        <v>1</v>
      </c>
      <c r="BR47" s="183">
        <v>1</v>
      </c>
      <c r="BS47" s="183">
        <v>1</v>
      </c>
      <c r="BT47" s="183">
        <v>1</v>
      </c>
      <c r="BU47" s="85"/>
      <c r="BV47" s="256"/>
      <c r="BW47" s="249"/>
      <c r="BX47" s="249"/>
      <c r="BY47" s="183"/>
      <c r="BZ47" s="183"/>
      <c r="CA47" s="183"/>
      <c r="CB47" s="183"/>
      <c r="CC47" s="183"/>
      <c r="CD47" s="183"/>
      <c r="CE47" s="183"/>
      <c r="CF47" s="183"/>
      <c r="CG47" s="85"/>
      <c r="CH47" s="85"/>
      <c r="CI47" s="85"/>
      <c r="CJ47" s="85"/>
      <c r="CK47" s="85"/>
      <c r="CL47" s="85"/>
      <c r="CM47" s="85"/>
      <c r="CN47" s="85"/>
      <c r="CO47" s="85"/>
      <c r="CP47" s="85"/>
      <c r="CQ47" s="85"/>
      <c r="CR47" s="274" t="s">
        <v>3830</v>
      </c>
      <c r="CS47" s="274" t="s">
        <v>3831</v>
      </c>
      <c r="CT47" s="274" t="s">
        <v>3832</v>
      </c>
      <c r="CU47" s="274" t="s">
        <v>5506</v>
      </c>
      <c r="CV47" s="274" t="s">
        <v>5507</v>
      </c>
      <c r="CW47" s="274" t="s">
        <v>5508</v>
      </c>
      <c r="CX47" s="274" t="s">
        <v>5509</v>
      </c>
      <c r="CY47" s="274" t="s">
        <v>5510</v>
      </c>
      <c r="CZ47" s="274" t="s">
        <v>5511</v>
      </c>
      <c r="DA47" s="274" t="s">
        <v>5512</v>
      </c>
      <c r="DB47" s="274" t="s">
        <v>3840</v>
      </c>
      <c r="DC47" s="274" t="s">
        <v>3841</v>
      </c>
      <c r="DD47" s="274" t="s">
        <v>3910</v>
      </c>
      <c r="DE47" s="274" t="s">
        <v>3848</v>
      </c>
      <c r="DF47" s="274" t="s">
        <v>5513</v>
      </c>
      <c r="DG47" s="274" t="s">
        <v>3848</v>
      </c>
      <c r="DH47" s="274" t="s">
        <v>4203</v>
      </c>
      <c r="DI47" s="274" t="s">
        <v>4039</v>
      </c>
      <c r="DJ47" s="274" t="s">
        <v>5514</v>
      </c>
      <c r="DK47" s="274" t="s">
        <v>3849</v>
      </c>
      <c r="DL47" s="274" t="s">
        <v>5515</v>
      </c>
      <c r="DM47" s="274" t="s">
        <v>3851</v>
      </c>
      <c r="DN47" s="274" t="s">
        <v>3852</v>
      </c>
      <c r="DO47" s="274" t="s">
        <v>3853</v>
      </c>
      <c r="DP47" s="274" t="s">
        <v>4299</v>
      </c>
      <c r="DQ47" s="274" t="s">
        <v>5516</v>
      </c>
      <c r="DR47" s="274" t="s">
        <v>5516</v>
      </c>
      <c r="DS47" s="274" t="s">
        <v>5517</v>
      </c>
      <c r="DT47" s="274" t="s">
        <v>5518</v>
      </c>
      <c r="DU47" s="274" t="s">
        <v>3848</v>
      </c>
      <c r="DV47" s="274" t="s">
        <v>3848</v>
      </c>
      <c r="DW47" s="274" t="s">
        <v>3848</v>
      </c>
      <c r="DX47" s="274" t="s">
        <v>5519</v>
      </c>
      <c r="DY47" s="274" t="s">
        <v>5520</v>
      </c>
      <c r="DZ47" s="274" t="s">
        <v>5521</v>
      </c>
      <c r="EA47" s="274" t="s">
        <v>3848</v>
      </c>
      <c r="EB47" s="274" t="s">
        <v>3861</v>
      </c>
      <c r="EC47" s="274" t="s">
        <v>3862</v>
      </c>
      <c r="ED47" s="274" t="s">
        <v>3848</v>
      </c>
      <c r="EE47" s="274" t="s">
        <v>5522</v>
      </c>
      <c r="EF47" s="274" t="s">
        <v>3864</v>
      </c>
      <c r="EG47" s="274" t="s">
        <v>2755</v>
      </c>
      <c r="EH47" s="274" t="s">
        <v>282</v>
      </c>
      <c r="EI47" s="274" t="s">
        <v>5523</v>
      </c>
      <c r="EJ47" s="274" t="s">
        <v>3848</v>
      </c>
      <c r="EK47" s="274" t="s">
        <v>3848</v>
      </c>
      <c r="EL47" s="274" t="s">
        <v>3868</v>
      </c>
      <c r="EM47" s="274" t="s">
        <v>3870</v>
      </c>
      <c r="EN47" s="274" t="s">
        <v>4002</v>
      </c>
      <c r="EO47" s="274" t="s">
        <v>3870</v>
      </c>
      <c r="EP47" s="274" t="s">
        <v>3869</v>
      </c>
      <c r="EQ47" s="274" t="s">
        <v>5487</v>
      </c>
      <c r="ER47" s="274" t="s">
        <v>3872</v>
      </c>
      <c r="ES47" s="274" t="s">
        <v>5524</v>
      </c>
      <c r="ET47" s="274" t="s">
        <v>5525</v>
      </c>
      <c r="EU47" s="274" t="s">
        <v>5526</v>
      </c>
      <c r="EV47" s="274" t="s">
        <v>3876</v>
      </c>
      <c r="EW47" s="274" t="s">
        <v>3876</v>
      </c>
      <c r="EX47" s="274" t="s">
        <v>3848</v>
      </c>
      <c r="EY47" s="274" t="s">
        <v>3848</v>
      </c>
      <c r="EZ47" s="274" t="s">
        <v>3876</v>
      </c>
      <c r="FA47" s="274" t="s">
        <v>3848</v>
      </c>
      <c r="FB47" s="274" t="s">
        <v>3848</v>
      </c>
      <c r="FC47" s="274" t="s">
        <v>3848</v>
      </c>
      <c r="FD47" s="274" t="s">
        <v>3848</v>
      </c>
      <c r="FE47" s="274" t="s">
        <v>4017</v>
      </c>
      <c r="FF47" s="274" t="s">
        <v>4017</v>
      </c>
      <c r="FG47" s="274" t="s">
        <v>3848</v>
      </c>
      <c r="FH47" s="274" t="s">
        <v>3848</v>
      </c>
      <c r="FI47" s="274" t="s">
        <v>3848</v>
      </c>
      <c r="FJ47" s="274" t="s">
        <v>4017</v>
      </c>
      <c r="FK47" s="274" t="s">
        <v>4017</v>
      </c>
      <c r="FL47" s="274" t="s">
        <v>4017</v>
      </c>
      <c r="FM47" s="274" t="s">
        <v>5527</v>
      </c>
      <c r="FN47" s="274" t="s">
        <v>5528</v>
      </c>
      <c r="FO47" s="274" t="s">
        <v>5527</v>
      </c>
      <c r="FP47" s="274" t="s">
        <v>3848</v>
      </c>
      <c r="FQ47" s="274" t="s">
        <v>5529</v>
      </c>
      <c r="FR47" s="274" t="s">
        <v>5530</v>
      </c>
      <c r="FS47" s="274" t="s">
        <v>5531</v>
      </c>
      <c r="FT47" s="274" t="s">
        <v>5532</v>
      </c>
      <c r="FU47" s="274" t="s">
        <v>5533</v>
      </c>
      <c r="FV47" s="274" t="s">
        <v>5534</v>
      </c>
      <c r="FW47" s="274" t="s">
        <v>5535</v>
      </c>
      <c r="FX47" s="274" t="s">
        <v>3944</v>
      </c>
      <c r="FY47" s="274" t="s">
        <v>3848</v>
      </c>
      <c r="FZ47" s="274" t="s">
        <v>3848</v>
      </c>
      <c r="GA47" s="274" t="s">
        <v>3945</v>
      </c>
      <c r="GB47" s="274" t="s">
        <v>3946</v>
      </c>
      <c r="GC47" s="274" t="s">
        <v>3946</v>
      </c>
      <c r="GD47" s="183"/>
      <c r="GE47" s="183"/>
      <c r="GF47" s="183"/>
      <c r="GG47" s="183"/>
      <c r="GH47" s="183"/>
      <c r="GI47" s="183"/>
      <c r="GJ47" s="183"/>
      <c r="GK47" s="183"/>
      <c r="GL47" s="183"/>
      <c r="GM47" s="183"/>
      <c r="GN47" s="183"/>
      <c r="GO47" s="183"/>
      <c r="GP47" s="183"/>
      <c r="GQ47" s="183"/>
      <c r="GR47" s="183"/>
      <c r="GS47" s="183"/>
      <c r="GT47" s="183"/>
      <c r="GU47" s="183"/>
      <c r="GV47" s="183"/>
      <c r="GW47" s="183"/>
      <c r="GX47" s="183"/>
      <c r="GY47" s="183"/>
      <c r="GZ47" s="183"/>
      <c r="HA47" s="183"/>
      <c r="HB47" s="183"/>
      <c r="HC47" s="183"/>
      <c r="HD47" s="183"/>
      <c r="HE47" s="183"/>
      <c r="HF47" s="183"/>
      <c r="HG47" s="183"/>
      <c r="HH47" s="183"/>
      <c r="HI47" s="183"/>
      <c r="HJ47" s="183"/>
      <c r="HK47" s="183"/>
      <c r="HL47" s="183"/>
      <c r="HM47" s="183"/>
    </row>
    <row r="48" spans="1:221" x14ac:dyDescent="0.25">
      <c r="A48" s="183">
        <v>9</v>
      </c>
      <c r="B48" s="249">
        <v>0.55972222222222223</v>
      </c>
      <c r="C48" s="85"/>
      <c r="D48" s="85" t="s">
        <v>211</v>
      </c>
      <c r="E48" s="183" t="s">
        <v>3817</v>
      </c>
      <c r="F48" s="184">
        <v>43285</v>
      </c>
      <c r="G48" s="183" t="s">
        <v>1202</v>
      </c>
      <c r="H48" s="183" t="s">
        <v>233</v>
      </c>
      <c r="I48" s="183" t="s">
        <v>4282</v>
      </c>
      <c r="J48" s="64"/>
      <c r="K48" s="64"/>
      <c r="L48" s="64"/>
      <c r="M48" s="70"/>
      <c r="N48" s="70"/>
      <c r="O48" s="64"/>
      <c r="P48" s="250" t="s">
        <v>5536</v>
      </c>
      <c r="Q48" s="183" t="s">
        <v>5537</v>
      </c>
      <c r="R48" s="183" t="s">
        <v>218</v>
      </c>
      <c r="S48" s="183" t="s">
        <v>2710</v>
      </c>
      <c r="T48" s="252">
        <v>9977597969</v>
      </c>
      <c r="U48" s="183" t="s">
        <v>5538</v>
      </c>
      <c r="V48" s="183" t="s">
        <v>5539</v>
      </c>
      <c r="W48" s="183" t="s">
        <v>221</v>
      </c>
      <c r="X48" s="183" t="s">
        <v>221</v>
      </c>
      <c r="Y48" s="183" t="s">
        <v>221</v>
      </c>
      <c r="Z48" s="183" t="s">
        <v>221</v>
      </c>
      <c r="AA48" s="183" t="s">
        <v>5540</v>
      </c>
      <c r="AB48" s="183">
        <v>9094513806</v>
      </c>
      <c r="AC48" s="183" t="s">
        <v>402</v>
      </c>
      <c r="AD48" s="64" t="s">
        <v>366</v>
      </c>
      <c r="AE48" s="183" t="s">
        <v>5541</v>
      </c>
      <c r="AF48" s="85" t="s">
        <v>226</v>
      </c>
      <c r="AG48" s="85" t="s">
        <v>226</v>
      </c>
      <c r="AH48" s="183" t="s">
        <v>221</v>
      </c>
      <c r="AI48" s="183">
        <f>2+24</f>
        <v>26</v>
      </c>
      <c r="AJ48" s="183" t="s">
        <v>227</v>
      </c>
      <c r="AK48" s="183">
        <v>1</v>
      </c>
      <c r="AL48" s="183">
        <v>2</v>
      </c>
      <c r="AM48" s="183">
        <v>24</v>
      </c>
      <c r="AN48" s="64" t="s">
        <v>228</v>
      </c>
      <c r="AO48" s="64" t="s">
        <v>228</v>
      </c>
      <c r="AP48" s="64" t="s">
        <v>281</v>
      </c>
      <c r="AQ48" s="64" t="s">
        <v>282</v>
      </c>
      <c r="AR48" s="183"/>
      <c r="AS48" s="183"/>
      <c r="AT48" s="183"/>
      <c r="AU48" s="183"/>
      <c r="AV48" s="183"/>
      <c r="AW48" s="183"/>
      <c r="AX48" s="183"/>
      <c r="AY48" s="183" t="s">
        <v>227</v>
      </c>
      <c r="AZ48" s="249" t="s">
        <v>446</v>
      </c>
      <c r="BA48" s="249"/>
      <c r="BB48" s="183" t="s">
        <v>3829</v>
      </c>
      <c r="BC48" s="249">
        <v>0.64930555555555558</v>
      </c>
      <c r="BD48" s="249">
        <v>0.65277777777777779</v>
      </c>
      <c r="BE48" s="64"/>
      <c r="BF48" s="252">
        <v>1</v>
      </c>
      <c r="BG48" s="183">
        <v>1</v>
      </c>
      <c r="BH48" s="183">
        <v>1</v>
      </c>
      <c r="BI48" s="183">
        <v>1</v>
      </c>
      <c r="BJ48" s="183">
        <v>1</v>
      </c>
      <c r="BK48" s="183">
        <v>1</v>
      </c>
      <c r="BL48" s="183">
        <v>1</v>
      </c>
      <c r="BM48" s="183">
        <v>1</v>
      </c>
      <c r="BN48" s="183">
        <v>1</v>
      </c>
      <c r="BO48" s="183">
        <v>1</v>
      </c>
      <c r="BP48" s="183">
        <v>1</v>
      </c>
      <c r="BQ48" s="183">
        <v>1</v>
      </c>
      <c r="BR48" s="183">
        <v>1</v>
      </c>
      <c r="BS48" s="183">
        <v>1</v>
      </c>
      <c r="BT48" s="183">
        <v>1</v>
      </c>
      <c r="BU48" s="85"/>
      <c r="BV48" s="183"/>
      <c r="BW48" s="249"/>
      <c r="BX48" s="249"/>
      <c r="BY48" s="183"/>
      <c r="BZ48" s="183"/>
      <c r="CA48" s="183"/>
      <c r="CB48" s="183"/>
      <c r="CC48" s="183"/>
      <c r="CD48" s="183"/>
      <c r="CE48" s="183"/>
      <c r="CF48" s="183"/>
      <c r="CG48" s="85"/>
      <c r="CH48" s="85"/>
      <c r="CI48" s="85"/>
      <c r="CJ48" s="85"/>
      <c r="CK48" s="85"/>
      <c r="CL48" s="85"/>
      <c r="CM48" s="85"/>
      <c r="CN48" s="85"/>
      <c r="CO48" s="85"/>
      <c r="CP48" s="85"/>
      <c r="CQ48" s="85"/>
      <c r="CR48" s="274" t="s">
        <v>3830</v>
      </c>
      <c r="CS48" s="274" t="s">
        <v>3831</v>
      </c>
      <c r="CT48" s="274" t="s">
        <v>3832</v>
      </c>
      <c r="CU48" s="274" t="s">
        <v>5542</v>
      </c>
      <c r="CV48" s="274" t="s">
        <v>5537</v>
      </c>
      <c r="CW48" s="274" t="s">
        <v>218</v>
      </c>
      <c r="CX48" s="274" t="s">
        <v>2710</v>
      </c>
      <c r="CY48" s="274" t="s">
        <v>5543</v>
      </c>
      <c r="CZ48" s="274" t="s">
        <v>3848</v>
      </c>
      <c r="DA48" s="274" t="s">
        <v>5544</v>
      </c>
      <c r="DB48" s="274" t="s">
        <v>3840</v>
      </c>
      <c r="DC48" s="274" t="s">
        <v>3841</v>
      </c>
      <c r="DD48" s="274" t="s">
        <v>3842</v>
      </c>
      <c r="DE48" s="274" t="s">
        <v>3848</v>
      </c>
      <c r="DF48" s="274" t="s">
        <v>5545</v>
      </c>
      <c r="DG48" s="274" t="s">
        <v>4037</v>
      </c>
      <c r="DH48" s="274" t="s">
        <v>4038</v>
      </c>
      <c r="DI48" s="274" t="s">
        <v>4039</v>
      </c>
      <c r="DJ48" s="274" t="s">
        <v>3848</v>
      </c>
      <c r="DK48" s="274" t="s">
        <v>3957</v>
      </c>
      <c r="DL48" s="274" t="s">
        <v>3848</v>
      </c>
      <c r="DM48" s="274" t="s">
        <v>3914</v>
      </c>
      <c r="DN48" s="274" t="s">
        <v>3852</v>
      </c>
      <c r="DO48" s="274" t="s">
        <v>3848</v>
      </c>
      <c r="DP48" s="274" t="s">
        <v>3848</v>
      </c>
      <c r="DQ48" s="274" t="s">
        <v>5546</v>
      </c>
      <c r="DR48" s="274" t="s">
        <v>5546</v>
      </c>
      <c r="DS48" s="274" t="s">
        <v>5547</v>
      </c>
      <c r="DT48" s="274" t="s">
        <v>3848</v>
      </c>
      <c r="DU48" s="274" t="s">
        <v>3848</v>
      </c>
      <c r="DV48" s="274" t="s">
        <v>3848</v>
      </c>
      <c r="DW48" s="274" t="s">
        <v>3848</v>
      </c>
      <c r="DX48" s="274" t="s">
        <v>3848</v>
      </c>
      <c r="DY48" s="274" t="s">
        <v>3848</v>
      </c>
      <c r="DZ48" s="274" t="s">
        <v>3848</v>
      </c>
      <c r="EA48" s="274" t="s">
        <v>3848</v>
      </c>
      <c r="EB48" s="274" t="s">
        <v>3861</v>
      </c>
      <c r="EC48" s="274" t="s">
        <v>3862</v>
      </c>
      <c r="ED48" s="274" t="s">
        <v>3848</v>
      </c>
      <c r="EE48" s="274" t="s">
        <v>5548</v>
      </c>
      <c r="EF48" s="274" t="s">
        <v>3864</v>
      </c>
      <c r="EG48" s="274" t="s">
        <v>2755</v>
      </c>
      <c r="EH48" s="274" t="s">
        <v>282</v>
      </c>
      <c r="EI48" s="274" t="s">
        <v>4121</v>
      </c>
      <c r="EJ48" s="274" t="s">
        <v>3848</v>
      </c>
      <c r="EK48" s="274" t="s">
        <v>3848</v>
      </c>
      <c r="EL48" s="274" t="s">
        <v>3868</v>
      </c>
      <c r="EM48" s="274" t="s">
        <v>3870</v>
      </c>
      <c r="EN48" s="274" t="s">
        <v>3870</v>
      </c>
      <c r="EO48" s="274" t="s">
        <v>3869</v>
      </c>
      <c r="EP48" s="274" t="s">
        <v>4002</v>
      </c>
      <c r="EQ48" s="274" t="s">
        <v>4952</v>
      </c>
      <c r="ER48" s="274" t="s">
        <v>3872</v>
      </c>
      <c r="ES48" s="274" t="s">
        <v>5549</v>
      </c>
      <c r="ET48" s="274" t="s">
        <v>5550</v>
      </c>
      <c r="EU48" s="274" t="s">
        <v>5551</v>
      </c>
      <c r="EV48" s="274" t="s">
        <v>3876</v>
      </c>
      <c r="EW48" s="274" t="s">
        <v>3876</v>
      </c>
      <c r="EX48" s="274" t="s">
        <v>3848</v>
      </c>
      <c r="EY48" s="274" t="s">
        <v>3848</v>
      </c>
      <c r="EZ48" s="274" t="s">
        <v>3876</v>
      </c>
      <c r="FA48" s="274" t="s">
        <v>3848</v>
      </c>
      <c r="FB48" s="274" t="s">
        <v>5552</v>
      </c>
      <c r="FC48" s="274" t="s">
        <v>5553</v>
      </c>
      <c r="FD48" s="274" t="s">
        <v>3848</v>
      </c>
      <c r="FE48" s="274" t="s">
        <v>4017</v>
      </c>
      <c r="FF48" s="274" t="s">
        <v>4017</v>
      </c>
      <c r="FG48" s="274" t="s">
        <v>3848</v>
      </c>
      <c r="FH48" s="274" t="s">
        <v>3848</v>
      </c>
      <c r="FI48" s="274" t="s">
        <v>3848</v>
      </c>
      <c r="FJ48" s="274" t="s">
        <v>4017</v>
      </c>
      <c r="FK48" s="274" t="s">
        <v>4017</v>
      </c>
      <c r="FL48" s="274" t="s">
        <v>4017</v>
      </c>
      <c r="FM48" s="274" t="s">
        <v>2710</v>
      </c>
      <c r="FN48" s="274" t="s">
        <v>5554</v>
      </c>
      <c r="FO48" s="274" t="s">
        <v>5555</v>
      </c>
      <c r="FP48" s="274" t="s">
        <v>5537</v>
      </c>
      <c r="FQ48" s="274" t="s">
        <v>5556</v>
      </c>
      <c r="FR48" s="274" t="s">
        <v>5557</v>
      </c>
      <c r="FS48" s="274" t="s">
        <v>5558</v>
      </c>
      <c r="FT48" s="274" t="s">
        <v>3943</v>
      </c>
      <c r="FU48" s="274" t="s">
        <v>3943</v>
      </c>
      <c r="FV48" s="274" t="s">
        <v>3943</v>
      </c>
      <c r="FW48" s="274" t="s">
        <v>3943</v>
      </c>
      <c r="FX48" s="274" t="s">
        <v>3944</v>
      </c>
      <c r="FY48" s="274" t="s">
        <v>3848</v>
      </c>
      <c r="FZ48" s="274" t="s">
        <v>3848</v>
      </c>
      <c r="GA48" s="274" t="s">
        <v>3945</v>
      </c>
      <c r="GB48" s="274" t="s">
        <v>3945</v>
      </c>
      <c r="GC48" s="274" t="s">
        <v>3946</v>
      </c>
      <c r="GD48" s="183"/>
      <c r="GE48" s="183"/>
      <c r="GF48" s="183"/>
      <c r="GG48" s="183"/>
      <c r="GH48" s="183"/>
      <c r="GI48" s="183"/>
      <c r="GJ48" s="183"/>
      <c r="GK48" s="183"/>
      <c r="GL48" s="183"/>
      <c r="GM48" s="183"/>
      <c r="GN48" s="183"/>
      <c r="GO48" s="183"/>
      <c r="GP48" s="183"/>
      <c r="GQ48" s="183"/>
      <c r="GR48" s="183"/>
      <c r="GS48" s="183"/>
      <c r="GT48" s="183"/>
      <c r="GU48" s="183"/>
      <c r="GV48" s="183"/>
      <c r="GW48" s="183"/>
      <c r="GX48" s="183"/>
      <c r="GY48" s="183"/>
      <c r="GZ48" s="183"/>
      <c r="HA48" s="183"/>
      <c r="HB48" s="183"/>
      <c r="HC48" s="183"/>
      <c r="HD48" s="183"/>
      <c r="HE48" s="183"/>
      <c r="HF48" s="183"/>
      <c r="HG48" s="183"/>
      <c r="HH48" s="183"/>
      <c r="HI48" s="183"/>
      <c r="HJ48" s="183"/>
      <c r="HK48" s="183"/>
      <c r="HL48" s="183"/>
      <c r="HM48" s="183"/>
    </row>
    <row r="49" spans="1:221" x14ac:dyDescent="0.25">
      <c r="A49" s="183">
        <v>10</v>
      </c>
      <c r="B49" s="249">
        <v>0.55972222222222223</v>
      </c>
      <c r="C49" s="85"/>
      <c r="D49" s="85" t="s">
        <v>211</v>
      </c>
      <c r="E49" s="183" t="s">
        <v>3817</v>
      </c>
      <c r="F49" s="184">
        <v>43285</v>
      </c>
      <c r="G49" s="183" t="s">
        <v>1202</v>
      </c>
      <c r="H49" s="183" t="s">
        <v>233</v>
      </c>
      <c r="I49" s="183" t="s">
        <v>3057</v>
      </c>
      <c r="J49" s="183"/>
      <c r="K49" s="183"/>
      <c r="L49" s="183"/>
      <c r="M49" s="70"/>
      <c r="N49" s="70"/>
      <c r="O49" s="64"/>
      <c r="P49" s="250" t="s">
        <v>5559</v>
      </c>
      <c r="Q49" s="183" t="s">
        <v>5560</v>
      </c>
      <c r="R49" s="183" t="s">
        <v>5561</v>
      </c>
      <c r="S49" s="183" t="s">
        <v>2718</v>
      </c>
      <c r="T49" s="252">
        <v>9103608037</v>
      </c>
      <c r="U49" s="183" t="s">
        <v>5562</v>
      </c>
      <c r="V49" s="183" t="s">
        <v>221</v>
      </c>
      <c r="W49" s="183" t="s">
        <v>221</v>
      </c>
      <c r="X49" s="183" t="s">
        <v>221</v>
      </c>
      <c r="Y49" s="183" t="s">
        <v>221</v>
      </c>
      <c r="Z49" s="183" t="s">
        <v>221</v>
      </c>
      <c r="AA49" s="183" t="s">
        <v>5563</v>
      </c>
      <c r="AB49" s="183">
        <v>9951907933</v>
      </c>
      <c r="AC49" s="183" t="s">
        <v>1303</v>
      </c>
      <c r="AD49" s="64" t="s">
        <v>224</v>
      </c>
      <c r="AE49" s="183" t="s">
        <v>221</v>
      </c>
      <c r="AF49" s="183" t="s">
        <v>221</v>
      </c>
      <c r="AG49" s="183" t="s">
        <v>221</v>
      </c>
      <c r="AH49" s="183" t="s">
        <v>221</v>
      </c>
      <c r="AI49" s="183">
        <v>0</v>
      </c>
      <c r="AJ49" s="183" t="s">
        <v>446</v>
      </c>
      <c r="AK49" s="183">
        <v>0</v>
      </c>
      <c r="AL49" s="183">
        <v>0</v>
      </c>
      <c r="AM49" s="183">
        <v>0</v>
      </c>
      <c r="AN49" s="64" t="s">
        <v>228</v>
      </c>
      <c r="AO49" s="64" t="s">
        <v>228</v>
      </c>
      <c r="AP49" s="64" t="s">
        <v>281</v>
      </c>
      <c r="AQ49" s="64" t="s">
        <v>282</v>
      </c>
      <c r="AR49" s="183"/>
      <c r="AS49" s="183"/>
      <c r="AT49" s="183"/>
      <c r="AU49" s="183"/>
      <c r="AV49" s="183"/>
      <c r="AW49" s="183"/>
      <c r="AX49" s="183"/>
      <c r="AY49" s="183" t="s">
        <v>227</v>
      </c>
      <c r="AZ49" s="249" t="s">
        <v>446</v>
      </c>
      <c r="BA49" s="249"/>
      <c r="BB49" s="183" t="s">
        <v>3829</v>
      </c>
      <c r="BC49" s="249">
        <v>0.64444444444444449</v>
      </c>
      <c r="BD49" s="249">
        <v>0.64930555555555558</v>
      </c>
      <c r="BE49" s="64"/>
      <c r="BF49" s="252">
        <v>1</v>
      </c>
      <c r="BG49" s="183">
        <v>1</v>
      </c>
      <c r="BH49" s="183">
        <v>1</v>
      </c>
      <c r="BI49" s="183">
        <v>1</v>
      </c>
      <c r="BJ49" s="183">
        <v>1</v>
      </c>
      <c r="BK49" s="183">
        <v>1</v>
      </c>
      <c r="BL49" s="183">
        <v>1</v>
      </c>
      <c r="BM49" s="183">
        <v>1</v>
      </c>
      <c r="BN49" s="183">
        <v>1</v>
      </c>
      <c r="BO49" s="183">
        <v>1</v>
      </c>
      <c r="BP49" s="183">
        <v>1</v>
      </c>
      <c r="BQ49" s="183">
        <v>1</v>
      </c>
      <c r="BR49" s="183">
        <v>1</v>
      </c>
      <c r="BS49" s="183">
        <v>1</v>
      </c>
      <c r="BT49" s="183">
        <v>1</v>
      </c>
      <c r="BU49" s="85"/>
      <c r="BV49" s="183"/>
      <c r="BW49" s="249"/>
      <c r="BX49" s="249"/>
      <c r="BY49" s="183"/>
      <c r="BZ49" s="183"/>
      <c r="CA49" s="183"/>
      <c r="CB49" s="183"/>
      <c r="CC49" s="183"/>
      <c r="CD49" s="183"/>
      <c r="CE49" s="183"/>
      <c r="CF49" s="183"/>
      <c r="CG49" s="85"/>
      <c r="CH49" s="85"/>
      <c r="CI49" s="85"/>
      <c r="CJ49" s="85"/>
      <c r="CK49" s="85"/>
      <c r="CL49" s="85"/>
      <c r="CM49" s="85"/>
      <c r="CN49" s="85"/>
      <c r="CO49" s="85"/>
      <c r="CP49" s="85"/>
      <c r="CQ49" s="85"/>
      <c r="CR49" s="274" t="s">
        <v>3830</v>
      </c>
      <c r="CS49" s="274" t="s">
        <v>3831</v>
      </c>
      <c r="CT49" s="274" t="s">
        <v>3832</v>
      </c>
      <c r="CU49" s="274" t="s">
        <v>5564</v>
      </c>
      <c r="CV49" s="274" t="s">
        <v>5560</v>
      </c>
      <c r="CW49" s="274" t="s">
        <v>5561</v>
      </c>
      <c r="CX49" s="274" t="s">
        <v>3403</v>
      </c>
      <c r="CY49" s="274" t="s">
        <v>5565</v>
      </c>
      <c r="CZ49" s="274" t="s">
        <v>5566</v>
      </c>
      <c r="DA49" s="274" t="s">
        <v>5567</v>
      </c>
      <c r="DB49" s="274" t="s">
        <v>3840</v>
      </c>
      <c r="DC49" s="274" t="s">
        <v>3841</v>
      </c>
      <c r="DD49" s="274" t="s">
        <v>5568</v>
      </c>
      <c r="DE49" s="274" t="s">
        <v>3848</v>
      </c>
      <c r="DF49" s="274" t="s">
        <v>5569</v>
      </c>
      <c r="DG49" s="274" t="s">
        <v>4037</v>
      </c>
      <c r="DH49" s="274" t="s">
        <v>4038</v>
      </c>
      <c r="DI49" s="274" t="s">
        <v>4039</v>
      </c>
      <c r="DJ49" s="274" t="s">
        <v>3848</v>
      </c>
      <c r="DK49" s="274" t="s">
        <v>3957</v>
      </c>
      <c r="DL49" s="274" t="s">
        <v>3848</v>
      </c>
      <c r="DM49" s="274" t="s">
        <v>3914</v>
      </c>
      <c r="DN49" s="274" t="s">
        <v>3852</v>
      </c>
      <c r="DO49" s="274" t="s">
        <v>3848</v>
      </c>
      <c r="DP49" s="274" t="s">
        <v>3848</v>
      </c>
      <c r="DQ49" s="274" t="s">
        <v>5570</v>
      </c>
      <c r="DR49" s="274" t="s">
        <v>5571</v>
      </c>
      <c r="DS49" s="274" t="s">
        <v>5572</v>
      </c>
      <c r="DT49" s="274" t="s">
        <v>3848</v>
      </c>
      <c r="DU49" s="274" t="s">
        <v>3848</v>
      </c>
      <c r="DV49" s="274" t="s">
        <v>3848</v>
      </c>
      <c r="DW49" s="274" t="s">
        <v>3848</v>
      </c>
      <c r="DX49" s="274" t="s">
        <v>3848</v>
      </c>
      <c r="DY49" s="274" t="s">
        <v>3848</v>
      </c>
      <c r="DZ49" s="274" t="s">
        <v>3848</v>
      </c>
      <c r="EA49" s="274" t="s">
        <v>3848</v>
      </c>
      <c r="EB49" s="274" t="s">
        <v>3861</v>
      </c>
      <c r="EC49" s="274" t="s">
        <v>3862</v>
      </c>
      <c r="ED49" s="274" t="s">
        <v>3848</v>
      </c>
      <c r="EE49" s="274" t="s">
        <v>5573</v>
      </c>
      <c r="EF49" s="274" t="s">
        <v>3864</v>
      </c>
      <c r="EG49" s="274" t="s">
        <v>2755</v>
      </c>
      <c r="EH49" s="274" t="s">
        <v>282</v>
      </c>
      <c r="EI49" s="274" t="s">
        <v>3848</v>
      </c>
      <c r="EJ49" s="274" t="s">
        <v>3848</v>
      </c>
      <c r="EK49" s="274" t="s">
        <v>3848</v>
      </c>
      <c r="EL49" s="274" t="s">
        <v>3868</v>
      </c>
      <c r="EM49" s="274" t="s">
        <v>3870</v>
      </c>
      <c r="EN49" s="274" t="s">
        <v>3870</v>
      </c>
      <c r="EO49" s="274" t="s">
        <v>4002</v>
      </c>
      <c r="EP49" s="274" t="s">
        <v>3869</v>
      </c>
      <c r="EQ49" s="274" t="s">
        <v>5574</v>
      </c>
      <c r="ER49" s="274" t="s">
        <v>3924</v>
      </c>
      <c r="ES49" s="274" t="s">
        <v>5575</v>
      </c>
      <c r="ET49" s="274" t="s">
        <v>5576</v>
      </c>
      <c r="EU49" s="274" t="s">
        <v>5577</v>
      </c>
      <c r="EV49" s="274" t="s">
        <v>3876</v>
      </c>
      <c r="EW49" s="274" t="s">
        <v>3876</v>
      </c>
      <c r="EX49" s="274" t="s">
        <v>3848</v>
      </c>
      <c r="EY49" s="274" t="s">
        <v>3848</v>
      </c>
      <c r="EZ49" s="274" t="s">
        <v>3876</v>
      </c>
      <c r="FA49" s="274" t="s">
        <v>3848</v>
      </c>
      <c r="FB49" s="274" t="s">
        <v>3848</v>
      </c>
      <c r="FC49" s="274" t="s">
        <v>3848</v>
      </c>
      <c r="FD49" s="274" t="s">
        <v>3848</v>
      </c>
      <c r="FE49" s="274" t="s">
        <v>4017</v>
      </c>
      <c r="FF49" s="274" t="s">
        <v>4017</v>
      </c>
      <c r="FG49" s="274" t="s">
        <v>3848</v>
      </c>
      <c r="FH49" s="274" t="s">
        <v>3848</v>
      </c>
      <c r="FI49" s="274" t="s">
        <v>3848</v>
      </c>
      <c r="FJ49" s="274" t="s">
        <v>4017</v>
      </c>
      <c r="FK49" s="274" t="s">
        <v>4017</v>
      </c>
      <c r="FL49" s="274" t="s">
        <v>4017</v>
      </c>
      <c r="FM49" s="274" t="s">
        <v>5560</v>
      </c>
      <c r="FN49" s="274" t="s">
        <v>5578</v>
      </c>
      <c r="FO49" s="274" t="s">
        <v>5579</v>
      </c>
      <c r="FP49" s="274" t="s">
        <v>3848</v>
      </c>
      <c r="FQ49" s="274" t="s">
        <v>5580</v>
      </c>
      <c r="FR49" s="274" t="s">
        <v>4367</v>
      </c>
      <c r="FS49" s="274" t="s">
        <v>5581</v>
      </c>
      <c r="FT49" s="274" t="s">
        <v>3943</v>
      </c>
      <c r="FU49" s="274" t="s">
        <v>3943</v>
      </c>
      <c r="FV49" s="274" t="s">
        <v>3943</v>
      </c>
      <c r="FW49" s="274" t="s">
        <v>3943</v>
      </c>
      <c r="FX49" s="274" t="s">
        <v>3944</v>
      </c>
      <c r="FY49" s="274" t="s">
        <v>3848</v>
      </c>
      <c r="FZ49" s="274" t="s">
        <v>3848</v>
      </c>
      <c r="GA49" s="274" t="s">
        <v>3946</v>
      </c>
      <c r="GB49" s="274" t="s">
        <v>3945</v>
      </c>
      <c r="GC49" s="274" t="s">
        <v>3945</v>
      </c>
      <c r="GD49" s="183"/>
      <c r="GE49" s="183"/>
      <c r="GF49" s="183"/>
      <c r="GG49" s="183"/>
      <c r="GH49" s="183"/>
      <c r="GI49" s="183"/>
      <c r="GJ49" s="183"/>
      <c r="GK49" s="183"/>
      <c r="GL49" s="183"/>
      <c r="GM49" s="183"/>
      <c r="GN49" s="183"/>
      <c r="GO49" s="183"/>
      <c r="GP49" s="183"/>
      <c r="GQ49" s="183"/>
      <c r="GR49" s="183"/>
      <c r="GS49" s="183"/>
      <c r="GT49" s="183"/>
      <c r="GU49" s="183"/>
      <c r="GV49" s="183"/>
      <c r="GW49" s="183"/>
      <c r="GX49" s="183"/>
      <c r="GY49" s="183"/>
      <c r="GZ49" s="183"/>
      <c r="HA49" s="183"/>
      <c r="HB49" s="183"/>
      <c r="HC49" s="183"/>
      <c r="HD49" s="183"/>
      <c r="HE49" s="183"/>
      <c r="HF49" s="183"/>
      <c r="HG49" s="183"/>
      <c r="HH49" s="183"/>
      <c r="HI49" s="183"/>
      <c r="HJ49" s="183"/>
      <c r="HK49" s="183"/>
      <c r="HL49" s="183"/>
      <c r="HM49" s="183"/>
    </row>
    <row r="50" spans="1:221" x14ac:dyDescent="0.25">
      <c r="A50" s="183">
        <v>11</v>
      </c>
      <c r="B50" s="249">
        <v>0.55972222222222223</v>
      </c>
      <c r="C50" s="85"/>
      <c r="D50" s="85" t="s">
        <v>211</v>
      </c>
      <c r="E50" s="183" t="s">
        <v>3817</v>
      </c>
      <c r="F50" s="184">
        <v>43285</v>
      </c>
      <c r="G50" s="183" t="s">
        <v>1202</v>
      </c>
      <c r="H50" s="183" t="s">
        <v>233</v>
      </c>
      <c r="I50" s="183" t="s">
        <v>4282</v>
      </c>
      <c r="J50" s="183"/>
      <c r="K50" s="183"/>
      <c r="L50" s="183"/>
      <c r="M50" s="70"/>
      <c r="N50" s="70"/>
      <c r="O50" s="183"/>
      <c r="P50" s="250" t="s">
        <v>5582</v>
      </c>
      <c r="Q50" s="183" t="s">
        <v>5583</v>
      </c>
      <c r="R50" s="183" t="s">
        <v>5584</v>
      </c>
      <c r="S50" s="252" t="s">
        <v>5585</v>
      </c>
      <c r="T50" s="252">
        <v>9120339720</v>
      </c>
      <c r="U50" s="183" t="s">
        <v>5586</v>
      </c>
      <c r="V50" s="183" t="s">
        <v>221</v>
      </c>
      <c r="W50" s="183" t="s">
        <v>221</v>
      </c>
      <c r="X50" s="183" t="s">
        <v>221</v>
      </c>
      <c r="Y50" s="183" t="s">
        <v>221</v>
      </c>
      <c r="Z50" s="183" t="s">
        <v>221</v>
      </c>
      <c r="AA50" s="183" t="s">
        <v>5587</v>
      </c>
      <c r="AB50" s="183">
        <v>9288678467</v>
      </c>
      <c r="AC50" s="183" t="s">
        <v>402</v>
      </c>
      <c r="AD50" s="64" t="s">
        <v>333</v>
      </c>
      <c r="AE50" s="183" t="s">
        <v>5588</v>
      </c>
      <c r="AF50" s="183" t="s">
        <v>226</v>
      </c>
      <c r="AG50" s="183" t="s">
        <v>221</v>
      </c>
      <c r="AH50" s="183" t="s">
        <v>221</v>
      </c>
      <c r="AI50" s="183">
        <v>12</v>
      </c>
      <c r="AJ50" s="183" t="s">
        <v>227</v>
      </c>
      <c r="AK50" s="183">
        <v>1</v>
      </c>
      <c r="AL50" s="183">
        <v>0</v>
      </c>
      <c r="AM50" s="183">
        <v>12</v>
      </c>
      <c r="AN50" s="64" t="s">
        <v>228</v>
      </c>
      <c r="AO50" s="64" t="s">
        <v>228</v>
      </c>
      <c r="AP50" s="64" t="s">
        <v>281</v>
      </c>
      <c r="AQ50" s="64" t="s">
        <v>282</v>
      </c>
      <c r="AR50" s="183"/>
      <c r="AS50" s="183"/>
      <c r="AT50" s="183"/>
      <c r="AU50" s="183"/>
      <c r="AV50" s="183"/>
      <c r="AW50" s="183"/>
      <c r="AX50" s="183"/>
      <c r="AY50" s="183" t="s">
        <v>227</v>
      </c>
      <c r="AZ50" s="249" t="s">
        <v>446</v>
      </c>
      <c r="BA50" s="249"/>
      <c r="BB50" s="183" t="s">
        <v>4103</v>
      </c>
      <c r="BC50" s="249">
        <v>0.6645833333333333</v>
      </c>
      <c r="BD50" s="249">
        <v>0.66666666666666663</v>
      </c>
      <c r="BE50" s="64"/>
      <c r="BF50" s="252">
        <v>1</v>
      </c>
      <c r="BG50" s="183">
        <v>1</v>
      </c>
      <c r="BH50" s="183">
        <v>1</v>
      </c>
      <c r="BI50" s="183">
        <v>1</v>
      </c>
      <c r="BJ50" s="183">
        <v>1</v>
      </c>
      <c r="BK50" s="183">
        <v>1</v>
      </c>
      <c r="BL50" s="183">
        <v>1</v>
      </c>
      <c r="BM50" s="183">
        <v>1</v>
      </c>
      <c r="BN50" s="183">
        <v>1</v>
      </c>
      <c r="BO50" s="183">
        <v>1</v>
      </c>
      <c r="BP50" s="183">
        <v>1</v>
      </c>
      <c r="BQ50" s="183">
        <v>1</v>
      </c>
      <c r="BR50" s="183">
        <v>1</v>
      </c>
      <c r="BS50" s="183">
        <v>1</v>
      </c>
      <c r="BT50" s="183">
        <v>1</v>
      </c>
      <c r="BU50" s="85"/>
      <c r="BV50" s="183"/>
      <c r="BW50" s="249"/>
      <c r="BX50" s="249"/>
      <c r="BY50" s="183"/>
      <c r="BZ50" s="183"/>
      <c r="CA50" s="183"/>
      <c r="CB50" s="183"/>
      <c r="CC50" s="183"/>
      <c r="CD50" s="183"/>
      <c r="CE50" s="183"/>
      <c r="CF50" s="183"/>
      <c r="CG50" s="85"/>
      <c r="CH50" s="85"/>
      <c r="CI50" s="85"/>
      <c r="CJ50" s="85"/>
      <c r="CK50" s="85"/>
      <c r="CL50" s="85"/>
      <c r="CM50" s="85"/>
      <c r="CN50" s="85"/>
      <c r="CO50" s="85"/>
      <c r="CP50" s="85"/>
      <c r="CQ50" s="85"/>
      <c r="CR50" s="274" t="s">
        <v>3830</v>
      </c>
      <c r="CS50" s="274" t="s">
        <v>3831</v>
      </c>
      <c r="CT50" s="274" t="s">
        <v>3832</v>
      </c>
      <c r="CU50" s="274" t="s">
        <v>5589</v>
      </c>
      <c r="CV50" s="274" t="s">
        <v>5583</v>
      </c>
      <c r="CW50" s="274" t="s">
        <v>5584</v>
      </c>
      <c r="CX50" s="274" t="s">
        <v>5585</v>
      </c>
      <c r="CY50" s="274" t="s">
        <v>5590</v>
      </c>
      <c r="CZ50" s="274" t="s">
        <v>3848</v>
      </c>
      <c r="DA50" s="274" t="s">
        <v>5591</v>
      </c>
      <c r="DB50" s="274" t="s">
        <v>3840</v>
      </c>
      <c r="DC50" s="274" t="s">
        <v>3841</v>
      </c>
      <c r="DD50" s="274" t="s">
        <v>4764</v>
      </c>
      <c r="DE50" s="274" t="s">
        <v>3848</v>
      </c>
      <c r="DF50" s="274" t="s">
        <v>5592</v>
      </c>
      <c r="DG50" s="274" t="s">
        <v>4037</v>
      </c>
      <c r="DH50" s="274" t="s">
        <v>4038</v>
      </c>
      <c r="DI50" s="274" t="s">
        <v>4039</v>
      </c>
      <c r="DJ50" s="274" t="s">
        <v>4060</v>
      </c>
      <c r="DK50" s="274" t="s">
        <v>3957</v>
      </c>
      <c r="DL50" s="274" t="s">
        <v>3848</v>
      </c>
      <c r="DM50" s="274" t="s">
        <v>4116</v>
      </c>
      <c r="DN50" s="274" t="s">
        <v>3852</v>
      </c>
      <c r="DO50" s="274" t="s">
        <v>3848</v>
      </c>
      <c r="DP50" s="274" t="s">
        <v>3848</v>
      </c>
      <c r="DQ50" s="274" t="s">
        <v>5593</v>
      </c>
      <c r="DR50" s="274" t="s">
        <v>5594</v>
      </c>
      <c r="DS50" s="274" t="s">
        <v>5586</v>
      </c>
      <c r="DT50" s="274" t="s">
        <v>3848</v>
      </c>
      <c r="DU50" s="274" t="s">
        <v>3848</v>
      </c>
      <c r="DV50" s="274" t="s">
        <v>3848</v>
      </c>
      <c r="DW50" s="274" t="s">
        <v>3848</v>
      </c>
      <c r="DX50" s="274" t="s">
        <v>3848</v>
      </c>
      <c r="DY50" s="274" t="s">
        <v>3848</v>
      </c>
      <c r="DZ50" s="274" t="s">
        <v>3848</v>
      </c>
      <c r="EA50" s="274" t="s">
        <v>3848</v>
      </c>
      <c r="EB50" s="274" t="s">
        <v>3861</v>
      </c>
      <c r="EC50" s="274" t="s">
        <v>3862</v>
      </c>
      <c r="ED50" s="274" t="s">
        <v>3848</v>
      </c>
      <c r="EE50" s="274" t="s">
        <v>5595</v>
      </c>
      <c r="EF50" s="274" t="s">
        <v>3864</v>
      </c>
      <c r="EG50" s="274" t="s">
        <v>2755</v>
      </c>
      <c r="EH50" s="274" t="s">
        <v>282</v>
      </c>
      <c r="EI50" s="274" t="s">
        <v>4070</v>
      </c>
      <c r="EJ50" s="274" t="s">
        <v>3848</v>
      </c>
      <c r="EK50" s="274" t="s">
        <v>3848</v>
      </c>
      <c r="EL50" s="274" t="s">
        <v>4473</v>
      </c>
      <c r="EM50" s="274" t="s">
        <v>3870</v>
      </c>
      <c r="EN50" s="274" t="s">
        <v>4002</v>
      </c>
      <c r="EO50" s="274" t="s">
        <v>3869</v>
      </c>
      <c r="EP50" s="274" t="s">
        <v>4401</v>
      </c>
      <c r="EQ50" s="274" t="s">
        <v>5596</v>
      </c>
      <c r="ER50" s="274" t="s">
        <v>4004</v>
      </c>
      <c r="ES50" s="274" t="s">
        <v>5597</v>
      </c>
      <c r="ET50" s="274" t="s">
        <v>4017</v>
      </c>
      <c r="EU50" s="274" t="s">
        <v>5598</v>
      </c>
      <c r="EV50" s="274" t="s">
        <v>3876</v>
      </c>
      <c r="EW50" s="274" t="s">
        <v>3876</v>
      </c>
      <c r="EX50" s="274" t="s">
        <v>3848</v>
      </c>
      <c r="EY50" s="274" t="s">
        <v>3848</v>
      </c>
      <c r="EZ50" s="274" t="s">
        <v>3876</v>
      </c>
      <c r="FA50" s="274" t="s">
        <v>3848</v>
      </c>
      <c r="FB50" s="274" t="s">
        <v>3848</v>
      </c>
      <c r="FC50" s="274" t="s">
        <v>3848</v>
      </c>
      <c r="FD50" s="274" t="s">
        <v>3848</v>
      </c>
      <c r="FE50" s="274" t="s">
        <v>4017</v>
      </c>
      <c r="FF50" s="274" t="s">
        <v>4017</v>
      </c>
      <c r="FG50" s="274" t="s">
        <v>3848</v>
      </c>
      <c r="FH50" s="274" t="s">
        <v>3848</v>
      </c>
      <c r="FI50" s="274" t="s">
        <v>3848</v>
      </c>
      <c r="FJ50" s="274" t="s">
        <v>4017</v>
      </c>
      <c r="FK50" s="274" t="s">
        <v>4017</v>
      </c>
      <c r="FL50" s="274" t="s">
        <v>4017</v>
      </c>
      <c r="FM50" s="274" t="s">
        <v>5585</v>
      </c>
      <c r="FN50" s="274" t="s">
        <v>5599</v>
      </c>
      <c r="FO50" s="274" t="s">
        <v>5600</v>
      </c>
      <c r="FP50" s="274" t="s">
        <v>3848</v>
      </c>
      <c r="FQ50" s="274" t="s">
        <v>5601</v>
      </c>
      <c r="FR50" s="274" t="s">
        <v>5602</v>
      </c>
      <c r="FS50" s="274" t="s">
        <v>5603</v>
      </c>
      <c r="FT50" s="274" t="s">
        <v>5604</v>
      </c>
      <c r="FU50" s="274" t="s">
        <v>5605</v>
      </c>
      <c r="FV50" s="274" t="s">
        <v>5606</v>
      </c>
      <c r="FW50" s="274" t="s">
        <v>5607</v>
      </c>
      <c r="FX50" s="274" t="s">
        <v>3944</v>
      </c>
      <c r="FY50" s="274" t="s">
        <v>3848</v>
      </c>
      <c r="FZ50" s="274" t="s">
        <v>3848</v>
      </c>
      <c r="GA50" s="274" t="s">
        <v>3945</v>
      </c>
      <c r="GB50" s="274" t="s">
        <v>3945</v>
      </c>
      <c r="GC50" s="274" t="s">
        <v>3946</v>
      </c>
      <c r="GD50" s="183"/>
      <c r="GE50" s="183"/>
      <c r="GF50" s="183"/>
      <c r="GG50" s="183"/>
      <c r="GH50" s="183"/>
      <c r="GI50" s="183"/>
      <c r="GJ50" s="183"/>
      <c r="GK50" s="183"/>
      <c r="GL50" s="183"/>
      <c r="GM50" s="183"/>
      <c r="GN50" s="183"/>
      <c r="GO50" s="183"/>
      <c r="GP50" s="183"/>
      <c r="GQ50" s="183"/>
      <c r="GR50" s="183"/>
      <c r="GS50" s="183"/>
      <c r="GT50" s="183"/>
      <c r="GU50" s="183"/>
      <c r="GV50" s="183"/>
      <c r="GW50" s="183"/>
      <c r="GX50" s="183"/>
      <c r="GY50" s="183"/>
      <c r="GZ50" s="183"/>
      <c r="HA50" s="183"/>
      <c r="HB50" s="183"/>
      <c r="HC50" s="183"/>
      <c r="HD50" s="183"/>
      <c r="HE50" s="183"/>
      <c r="HF50" s="183"/>
      <c r="HG50" s="183"/>
      <c r="HH50" s="183"/>
      <c r="HI50" s="183"/>
      <c r="HJ50" s="183"/>
      <c r="HK50" s="183"/>
      <c r="HL50" s="183"/>
      <c r="HM50" s="183"/>
    </row>
    <row r="51" spans="1:221" x14ac:dyDescent="0.25">
      <c r="A51" s="183">
        <v>14</v>
      </c>
      <c r="B51" s="249"/>
      <c r="C51" s="85"/>
      <c r="D51" s="85" t="s">
        <v>211</v>
      </c>
      <c r="E51" s="183" t="s">
        <v>3817</v>
      </c>
      <c r="F51" s="184">
        <v>43285</v>
      </c>
      <c r="G51" s="183" t="s">
        <v>357</v>
      </c>
      <c r="H51" s="183" t="s">
        <v>337</v>
      </c>
      <c r="I51" s="183" t="s">
        <v>437</v>
      </c>
      <c r="J51" s="64" t="s">
        <v>5608</v>
      </c>
      <c r="K51" s="252" t="s">
        <v>3819</v>
      </c>
      <c r="L51" s="252"/>
      <c r="M51" s="70"/>
      <c r="N51" s="70"/>
      <c r="O51" s="183"/>
      <c r="P51" s="250" t="s">
        <v>5609</v>
      </c>
      <c r="Q51" s="252" t="s">
        <v>2906</v>
      </c>
      <c r="R51" s="183" t="s">
        <v>5610</v>
      </c>
      <c r="S51" s="252" t="s">
        <v>5611</v>
      </c>
      <c r="T51" s="252" t="s">
        <v>5612</v>
      </c>
      <c r="U51" s="183" t="s">
        <v>5613</v>
      </c>
      <c r="V51" s="183" t="s">
        <v>5614</v>
      </c>
      <c r="W51" s="183" t="s">
        <v>221</v>
      </c>
      <c r="X51" s="183" t="s">
        <v>221</v>
      </c>
      <c r="Y51" s="183" t="s">
        <v>221</v>
      </c>
      <c r="Z51" s="183" t="s">
        <v>221</v>
      </c>
      <c r="AA51" s="183" t="s">
        <v>221</v>
      </c>
      <c r="AB51" s="183" t="s">
        <v>221</v>
      </c>
      <c r="AC51" s="183" t="s">
        <v>223</v>
      </c>
      <c r="AD51" s="64" t="s">
        <v>224</v>
      </c>
      <c r="AE51" s="183" t="s">
        <v>5615</v>
      </c>
      <c r="AF51" s="183" t="s">
        <v>226</v>
      </c>
      <c r="AG51" s="183" t="s">
        <v>226</v>
      </c>
      <c r="AH51" s="183" t="s">
        <v>226</v>
      </c>
      <c r="AI51" s="183">
        <v>71</v>
      </c>
      <c r="AJ51" s="183" t="s">
        <v>227</v>
      </c>
      <c r="AK51" s="183">
        <v>1</v>
      </c>
      <c r="AL51" s="183">
        <v>65</v>
      </c>
      <c r="AM51" s="183">
        <v>6</v>
      </c>
      <c r="AN51" s="64" t="s">
        <v>1034</v>
      </c>
      <c r="AO51" s="64" t="s">
        <v>5074</v>
      </c>
      <c r="AP51" s="64" t="s">
        <v>281</v>
      </c>
      <c r="AQ51" s="64" t="s">
        <v>282</v>
      </c>
      <c r="AR51" s="183"/>
      <c r="AS51" s="183"/>
      <c r="AT51" s="183"/>
      <c r="AU51" s="183"/>
      <c r="AV51" s="183"/>
      <c r="AW51" s="183"/>
      <c r="AX51" s="183"/>
      <c r="AY51" s="183" t="s">
        <v>227</v>
      </c>
      <c r="AZ51" s="249" t="s">
        <v>227</v>
      </c>
      <c r="BA51" s="249"/>
      <c r="BB51" s="252" t="s">
        <v>5075</v>
      </c>
      <c r="BC51" s="249">
        <v>0.46180555555555558</v>
      </c>
      <c r="BD51" s="249">
        <v>0.47500000000000003</v>
      </c>
      <c r="BE51" s="64"/>
      <c r="BF51" s="252">
        <v>2</v>
      </c>
      <c r="BG51" s="183">
        <v>2</v>
      </c>
      <c r="BH51" s="183">
        <v>2</v>
      </c>
      <c r="BI51" s="183">
        <v>2</v>
      </c>
      <c r="BJ51" s="183">
        <v>2</v>
      </c>
      <c r="BK51" s="183">
        <v>2</v>
      </c>
      <c r="BL51" s="183">
        <v>2</v>
      </c>
      <c r="BM51" s="183">
        <v>2</v>
      </c>
      <c r="BN51" s="183">
        <v>2</v>
      </c>
      <c r="BO51" s="183">
        <v>2</v>
      </c>
      <c r="BP51" s="183">
        <v>2</v>
      </c>
      <c r="BQ51" s="183">
        <v>2</v>
      </c>
      <c r="BR51" s="183">
        <v>2</v>
      </c>
      <c r="BS51" s="183">
        <v>2</v>
      </c>
      <c r="BT51" s="183">
        <v>2</v>
      </c>
      <c r="BU51" s="85"/>
      <c r="BV51" s="252" t="s">
        <v>5075</v>
      </c>
      <c r="BW51" s="249">
        <v>0.47500000000000003</v>
      </c>
      <c r="BX51" s="249">
        <v>0.47916666666666669</v>
      </c>
      <c r="BY51" s="183"/>
      <c r="BZ51" s="183">
        <v>3</v>
      </c>
      <c r="CA51" s="183">
        <v>3</v>
      </c>
      <c r="CB51" s="183">
        <v>3</v>
      </c>
      <c r="CC51" s="183">
        <v>3</v>
      </c>
      <c r="CD51" s="183" t="s">
        <v>260</v>
      </c>
      <c r="CE51" s="183"/>
      <c r="CF51" s="183"/>
      <c r="CG51" s="85"/>
      <c r="CH51" s="85"/>
      <c r="CI51" s="85"/>
      <c r="CJ51" s="85"/>
      <c r="CK51" s="85"/>
      <c r="CL51" s="85"/>
      <c r="CM51" s="85"/>
      <c r="CN51" s="85"/>
      <c r="CO51" s="85"/>
      <c r="CP51" s="85"/>
      <c r="CQ51" s="85"/>
      <c r="CR51" s="183" t="s">
        <v>3830</v>
      </c>
      <c r="CS51" s="183" t="s">
        <v>3831</v>
      </c>
      <c r="CT51" s="183" t="s">
        <v>3832</v>
      </c>
      <c r="CU51" s="183" t="s">
        <v>5616</v>
      </c>
      <c r="CV51" s="183" t="s">
        <v>2906</v>
      </c>
      <c r="CW51" s="183" t="s">
        <v>5610</v>
      </c>
      <c r="CX51" s="183" t="s">
        <v>5611</v>
      </c>
      <c r="CY51" s="183" t="s">
        <v>5617</v>
      </c>
      <c r="CZ51" s="183" t="s">
        <v>3848</v>
      </c>
      <c r="DA51" s="183" t="s">
        <v>5618</v>
      </c>
      <c r="DB51" s="183" t="s">
        <v>3840</v>
      </c>
      <c r="DC51" s="183" t="s">
        <v>3841</v>
      </c>
      <c r="DD51" s="183" t="s">
        <v>3910</v>
      </c>
      <c r="DE51" s="183" t="s">
        <v>3848</v>
      </c>
      <c r="DF51" s="183" t="s">
        <v>5619</v>
      </c>
      <c r="DG51" s="183" t="s">
        <v>4037</v>
      </c>
      <c r="DH51" s="183" t="s">
        <v>4038</v>
      </c>
      <c r="DI51" s="183" t="s">
        <v>4039</v>
      </c>
      <c r="DJ51" s="183" t="s">
        <v>3848</v>
      </c>
      <c r="DK51" s="183" t="s">
        <v>3849</v>
      </c>
      <c r="DL51" s="183" t="s">
        <v>3848</v>
      </c>
      <c r="DM51" s="183" t="s">
        <v>3914</v>
      </c>
      <c r="DN51" s="183" t="s">
        <v>4062</v>
      </c>
      <c r="DO51" s="183" t="s">
        <v>3848</v>
      </c>
      <c r="DP51" s="183" t="s">
        <v>3848</v>
      </c>
      <c r="DQ51" s="183" t="s">
        <v>5620</v>
      </c>
      <c r="DR51" s="183" t="s">
        <v>5621</v>
      </c>
      <c r="DS51" s="183" t="s">
        <v>5613</v>
      </c>
      <c r="DT51" s="183" t="s">
        <v>3848</v>
      </c>
      <c r="DU51" s="183" t="s">
        <v>3848</v>
      </c>
      <c r="DV51" s="183" t="s">
        <v>3848</v>
      </c>
      <c r="DW51" s="183" t="s">
        <v>3848</v>
      </c>
      <c r="DX51" s="183" t="s">
        <v>3848</v>
      </c>
      <c r="DY51" s="183" t="s">
        <v>3848</v>
      </c>
      <c r="DZ51" s="183" t="s">
        <v>3848</v>
      </c>
      <c r="EA51" s="183" t="s">
        <v>3848</v>
      </c>
      <c r="EB51" s="183" t="s">
        <v>3861</v>
      </c>
      <c r="EC51" s="183" t="s">
        <v>3862</v>
      </c>
      <c r="ED51" s="183" t="s">
        <v>3848</v>
      </c>
      <c r="EE51" s="183" t="s">
        <v>5622</v>
      </c>
      <c r="EF51" s="183" t="s">
        <v>5081</v>
      </c>
      <c r="EG51" s="183" t="s">
        <v>2755</v>
      </c>
      <c r="EH51" s="183" t="s">
        <v>282</v>
      </c>
      <c r="EI51" s="183" t="s">
        <v>3848</v>
      </c>
      <c r="EJ51" s="183" t="s">
        <v>3848</v>
      </c>
      <c r="EK51" s="183" t="s">
        <v>3848</v>
      </c>
      <c r="EL51" s="183" t="s">
        <v>3868</v>
      </c>
      <c r="EM51" s="183" t="s">
        <v>3870</v>
      </c>
      <c r="EN51" s="183" t="s">
        <v>3870</v>
      </c>
      <c r="EO51" s="183" t="s">
        <v>3870</v>
      </c>
      <c r="EP51" s="183" t="s">
        <v>3870</v>
      </c>
      <c r="EQ51" s="183" t="s">
        <v>5623</v>
      </c>
      <c r="ER51" s="183" t="s">
        <v>3924</v>
      </c>
      <c r="ES51" s="183" t="s">
        <v>5624</v>
      </c>
      <c r="ET51" s="183" t="s">
        <v>5127</v>
      </c>
      <c r="EU51" s="183" t="s">
        <v>4017</v>
      </c>
      <c r="EV51" s="183" t="s">
        <v>3848</v>
      </c>
      <c r="EW51" s="183" t="s">
        <v>3848</v>
      </c>
      <c r="EX51" s="183" t="s">
        <v>3848</v>
      </c>
      <c r="EY51" s="183" t="s">
        <v>3848</v>
      </c>
      <c r="EZ51" s="183" t="s">
        <v>3848</v>
      </c>
      <c r="FA51" s="183" t="s">
        <v>3848</v>
      </c>
      <c r="FB51" s="183" t="s">
        <v>3848</v>
      </c>
      <c r="FC51" s="183" t="s">
        <v>3848</v>
      </c>
      <c r="FD51" s="183" t="s">
        <v>3848</v>
      </c>
      <c r="FE51" s="183" t="s">
        <v>4017</v>
      </c>
      <c r="FF51" s="183" t="s">
        <v>4017</v>
      </c>
      <c r="FG51" s="183" t="s">
        <v>3848</v>
      </c>
      <c r="FH51" s="183" t="s">
        <v>3848</v>
      </c>
      <c r="FI51" s="183" t="s">
        <v>3848</v>
      </c>
      <c r="FJ51" s="183" t="s">
        <v>4017</v>
      </c>
      <c r="FK51" s="183" t="s">
        <v>4017</v>
      </c>
      <c r="FL51" s="183" t="s">
        <v>4017</v>
      </c>
      <c r="FM51" s="183" t="s">
        <v>3666</v>
      </c>
      <c r="FN51" s="183" t="s">
        <v>3666</v>
      </c>
      <c r="FO51" s="183" t="s">
        <v>3666</v>
      </c>
      <c r="FP51" s="183" t="s">
        <v>3848</v>
      </c>
      <c r="FQ51" s="183" t="s">
        <v>5082</v>
      </c>
      <c r="FR51" s="183" t="s">
        <v>5082</v>
      </c>
      <c r="FS51" s="183" t="s">
        <v>5082</v>
      </c>
      <c r="FT51" s="183" t="s">
        <v>3943</v>
      </c>
      <c r="FU51" s="183" t="s">
        <v>3943</v>
      </c>
      <c r="FV51" s="183" t="s">
        <v>3943</v>
      </c>
      <c r="FW51" s="183" t="s">
        <v>3943</v>
      </c>
      <c r="FX51" s="183" t="s">
        <v>3894</v>
      </c>
      <c r="FY51" s="183" t="s">
        <v>3848</v>
      </c>
      <c r="FZ51" s="183" t="s">
        <v>3848</v>
      </c>
      <c r="GA51" s="183" t="s">
        <v>3848</v>
      </c>
      <c r="GB51" s="183" t="s">
        <v>3848</v>
      </c>
      <c r="GC51" s="183" t="s">
        <v>3848</v>
      </c>
      <c r="GD51" s="183"/>
      <c r="GE51" s="183"/>
      <c r="GF51" s="183"/>
      <c r="GG51" s="183"/>
      <c r="GH51" s="183"/>
      <c r="GI51" s="183"/>
      <c r="GJ51" s="183"/>
      <c r="GK51" s="183"/>
      <c r="GL51" s="183"/>
      <c r="GM51" s="183"/>
      <c r="GN51" s="183"/>
      <c r="GO51" s="183"/>
      <c r="GP51" s="183"/>
      <c r="GQ51" s="183"/>
      <c r="GR51" s="183"/>
      <c r="GS51" s="183"/>
      <c r="GT51" s="183"/>
      <c r="GU51" s="183"/>
      <c r="GV51" s="183"/>
      <c r="GW51" s="183"/>
      <c r="GX51" s="183"/>
      <c r="GY51" s="183"/>
      <c r="GZ51" s="183"/>
      <c r="HA51" s="183"/>
      <c r="HB51" s="183"/>
      <c r="HC51" s="183"/>
      <c r="HD51" s="183"/>
      <c r="HE51" s="183"/>
      <c r="HF51" s="183"/>
      <c r="HG51" s="183"/>
      <c r="HH51" s="183"/>
      <c r="HI51" s="183"/>
      <c r="HJ51" s="183"/>
      <c r="HK51" s="183"/>
      <c r="HL51" s="183"/>
      <c r="HM51" s="183"/>
    </row>
    <row r="52" spans="1:221" x14ac:dyDescent="0.25">
      <c r="A52" s="183">
        <v>15</v>
      </c>
      <c r="B52" s="249"/>
      <c r="C52" s="85"/>
      <c r="D52" s="85" t="s">
        <v>211</v>
      </c>
      <c r="E52" s="183" t="s">
        <v>3817</v>
      </c>
      <c r="F52" s="184">
        <v>43285</v>
      </c>
      <c r="G52" s="183" t="s">
        <v>357</v>
      </c>
      <c r="H52" s="183" t="s">
        <v>337</v>
      </c>
      <c r="I52" s="183" t="s">
        <v>437</v>
      </c>
      <c r="J52" s="64" t="s">
        <v>5608</v>
      </c>
      <c r="K52" s="252" t="s">
        <v>3819</v>
      </c>
      <c r="L52" s="252"/>
      <c r="M52" s="70"/>
      <c r="N52" s="70"/>
      <c r="O52" s="183"/>
      <c r="P52" s="250" t="s">
        <v>5625</v>
      </c>
      <c r="Q52" s="252" t="s">
        <v>1786</v>
      </c>
      <c r="R52" s="183" t="s">
        <v>5626</v>
      </c>
      <c r="S52" s="252" t="s">
        <v>5627</v>
      </c>
      <c r="T52" s="252">
        <v>9053243744</v>
      </c>
      <c r="U52" s="183" t="s">
        <v>5628</v>
      </c>
      <c r="V52" s="183" t="s">
        <v>5629</v>
      </c>
      <c r="W52" s="183" t="s">
        <v>221</v>
      </c>
      <c r="X52" s="183" t="s">
        <v>221</v>
      </c>
      <c r="Y52" s="183" t="s">
        <v>221</v>
      </c>
      <c r="Z52" s="183" t="s">
        <v>221</v>
      </c>
      <c r="AA52" s="183" t="s">
        <v>221</v>
      </c>
      <c r="AB52" s="183" t="s">
        <v>221</v>
      </c>
      <c r="AC52" s="183" t="s">
        <v>402</v>
      </c>
      <c r="AD52" s="64" t="s">
        <v>267</v>
      </c>
      <c r="AE52" s="183" t="s">
        <v>5630</v>
      </c>
      <c r="AF52" s="183" t="s">
        <v>226</v>
      </c>
      <c r="AG52" s="183" t="s">
        <v>226</v>
      </c>
      <c r="AH52" s="183" t="s">
        <v>221</v>
      </c>
      <c r="AI52" s="183">
        <v>46</v>
      </c>
      <c r="AJ52" s="183" t="s">
        <v>227</v>
      </c>
      <c r="AK52" s="183">
        <v>1</v>
      </c>
      <c r="AL52" s="183">
        <v>22</v>
      </c>
      <c r="AM52" s="183">
        <v>12</v>
      </c>
      <c r="AN52" s="64" t="s">
        <v>1034</v>
      </c>
      <c r="AO52" s="64" t="s">
        <v>5074</v>
      </c>
      <c r="AP52" s="64" t="s">
        <v>281</v>
      </c>
      <c r="AQ52" s="64" t="s">
        <v>282</v>
      </c>
      <c r="AR52" s="183"/>
      <c r="AS52" s="183"/>
      <c r="AT52" s="183"/>
      <c r="AU52" s="183"/>
      <c r="AV52" s="183"/>
      <c r="AW52" s="183"/>
      <c r="AX52" s="183"/>
      <c r="AY52" s="183" t="s">
        <v>227</v>
      </c>
      <c r="AZ52" s="249" t="s">
        <v>227</v>
      </c>
      <c r="BA52" s="249"/>
      <c r="BB52" s="252" t="s">
        <v>5075</v>
      </c>
      <c r="BC52" s="249">
        <v>0.48541666666666666</v>
      </c>
      <c r="BD52" s="249">
        <v>0.49513888888888885</v>
      </c>
      <c r="BE52" s="64"/>
      <c r="BF52" s="252">
        <v>2</v>
      </c>
      <c r="BG52" s="183">
        <v>2</v>
      </c>
      <c r="BH52" s="183">
        <v>2</v>
      </c>
      <c r="BI52" s="183">
        <v>2</v>
      </c>
      <c r="BJ52" s="183">
        <v>2</v>
      </c>
      <c r="BK52" s="183">
        <v>2</v>
      </c>
      <c r="BL52" s="183">
        <v>2</v>
      </c>
      <c r="BM52" s="183">
        <v>2</v>
      </c>
      <c r="BN52" s="183">
        <v>2</v>
      </c>
      <c r="BO52" s="183">
        <v>2</v>
      </c>
      <c r="BP52" s="183">
        <v>2</v>
      </c>
      <c r="BQ52" s="183">
        <v>2</v>
      </c>
      <c r="BR52" s="183">
        <v>2</v>
      </c>
      <c r="BS52" s="183">
        <v>2</v>
      </c>
      <c r="BT52" s="183">
        <v>2</v>
      </c>
      <c r="BU52" s="85"/>
      <c r="BV52" s="252" t="s">
        <v>5075</v>
      </c>
      <c r="BW52" s="249">
        <v>0.49513888888888885</v>
      </c>
      <c r="BX52" s="249">
        <v>0.5</v>
      </c>
      <c r="BY52" s="183"/>
      <c r="BZ52" s="183">
        <v>3</v>
      </c>
      <c r="CA52" s="183">
        <v>3</v>
      </c>
      <c r="CB52" s="183">
        <v>3</v>
      </c>
      <c r="CC52" s="183">
        <v>3</v>
      </c>
      <c r="CD52" s="183" t="s">
        <v>260</v>
      </c>
      <c r="CE52" s="183"/>
      <c r="CF52" s="183"/>
      <c r="CG52" s="85"/>
      <c r="CH52" s="85"/>
      <c r="CI52" s="85"/>
      <c r="CJ52" s="85"/>
      <c r="CK52" s="85"/>
      <c r="CL52" s="85"/>
      <c r="CM52" s="85"/>
      <c r="CN52" s="85"/>
      <c r="CO52" s="85"/>
      <c r="CP52" s="85"/>
      <c r="CQ52" s="85"/>
      <c r="CR52" s="183" t="s">
        <v>3830</v>
      </c>
      <c r="CS52" s="183" t="s">
        <v>3831</v>
      </c>
      <c r="CT52" s="183" t="s">
        <v>3832</v>
      </c>
      <c r="CU52" s="183" t="s">
        <v>5631</v>
      </c>
      <c r="CV52" s="183" t="s">
        <v>1786</v>
      </c>
      <c r="CW52" s="183" t="s">
        <v>5626</v>
      </c>
      <c r="CX52" s="183" t="s">
        <v>5627</v>
      </c>
      <c r="CY52" s="183" t="s">
        <v>5632</v>
      </c>
      <c r="CZ52" s="183" t="s">
        <v>3848</v>
      </c>
      <c r="DA52" s="183" t="s">
        <v>5633</v>
      </c>
      <c r="DB52" s="183" t="s">
        <v>3840</v>
      </c>
      <c r="DC52" s="183" t="s">
        <v>3841</v>
      </c>
      <c r="DD52" s="183" t="s">
        <v>4200</v>
      </c>
      <c r="DE52" s="183" t="s">
        <v>3848</v>
      </c>
      <c r="DF52" s="183" t="s">
        <v>5634</v>
      </c>
      <c r="DG52" s="183" t="s">
        <v>4037</v>
      </c>
      <c r="DH52" s="183" t="s">
        <v>4038</v>
      </c>
      <c r="DI52" s="183" t="s">
        <v>4039</v>
      </c>
      <c r="DJ52" s="183" t="s">
        <v>3848</v>
      </c>
      <c r="DK52" s="183" t="s">
        <v>3957</v>
      </c>
      <c r="DL52" s="183" t="s">
        <v>3848</v>
      </c>
      <c r="DM52" s="183" t="s">
        <v>3914</v>
      </c>
      <c r="DN52" s="183" t="s">
        <v>3852</v>
      </c>
      <c r="DO52" s="183" t="s">
        <v>3848</v>
      </c>
      <c r="DP52" s="183" t="s">
        <v>3848</v>
      </c>
      <c r="DQ52" s="183" t="s">
        <v>5635</v>
      </c>
      <c r="DR52" s="183" t="s">
        <v>3666</v>
      </c>
      <c r="DS52" s="183" t="s">
        <v>5628</v>
      </c>
      <c r="DT52" s="183" t="s">
        <v>3848</v>
      </c>
      <c r="DU52" s="183" t="s">
        <v>3848</v>
      </c>
      <c r="DV52" s="183" t="s">
        <v>3848</v>
      </c>
      <c r="DW52" s="183" t="s">
        <v>3848</v>
      </c>
      <c r="DX52" s="183" t="s">
        <v>3848</v>
      </c>
      <c r="DY52" s="183" t="s">
        <v>3848</v>
      </c>
      <c r="DZ52" s="183" t="s">
        <v>3848</v>
      </c>
      <c r="EA52" s="183" t="s">
        <v>3848</v>
      </c>
      <c r="EB52" s="183" t="s">
        <v>3861</v>
      </c>
      <c r="EC52" s="183" t="s">
        <v>3862</v>
      </c>
      <c r="ED52" s="183" t="s">
        <v>3848</v>
      </c>
      <c r="EE52" s="183" t="s">
        <v>5636</v>
      </c>
      <c r="EF52" s="183" t="s">
        <v>5081</v>
      </c>
      <c r="EG52" s="183" t="s">
        <v>2755</v>
      </c>
      <c r="EH52" s="183" t="s">
        <v>282</v>
      </c>
      <c r="EI52" s="183" t="s">
        <v>3848</v>
      </c>
      <c r="EJ52" s="183" t="s">
        <v>3848</v>
      </c>
      <c r="EK52" s="183" t="s">
        <v>3848</v>
      </c>
      <c r="EL52" s="183" t="s">
        <v>5147</v>
      </c>
      <c r="EM52" s="183" t="s">
        <v>3870</v>
      </c>
      <c r="EN52" s="183" t="s">
        <v>3870</v>
      </c>
      <c r="EO52" s="183" t="s">
        <v>3869</v>
      </c>
      <c r="EP52" s="183" t="s">
        <v>3869</v>
      </c>
      <c r="EQ52" s="183" t="s">
        <v>5637</v>
      </c>
      <c r="ER52" s="183" t="s">
        <v>4073</v>
      </c>
      <c r="ES52" s="183" t="s">
        <v>5638</v>
      </c>
      <c r="ET52" s="183" t="s">
        <v>5639</v>
      </c>
      <c r="EU52" s="183" t="s">
        <v>4017</v>
      </c>
      <c r="EV52" s="183" t="s">
        <v>3848</v>
      </c>
      <c r="EW52" s="183" t="s">
        <v>3848</v>
      </c>
      <c r="EX52" s="183" t="s">
        <v>3848</v>
      </c>
      <c r="EY52" s="183" t="s">
        <v>3848</v>
      </c>
      <c r="EZ52" s="183" t="s">
        <v>3848</v>
      </c>
      <c r="FA52" s="183" t="s">
        <v>3848</v>
      </c>
      <c r="FB52" s="183" t="s">
        <v>3848</v>
      </c>
      <c r="FC52" s="183" t="s">
        <v>3848</v>
      </c>
      <c r="FD52" s="183" t="s">
        <v>3848</v>
      </c>
      <c r="FE52" s="183" t="s">
        <v>4017</v>
      </c>
      <c r="FF52" s="183" t="s">
        <v>4017</v>
      </c>
      <c r="FG52" s="183" t="s">
        <v>3848</v>
      </c>
      <c r="FH52" s="183" t="s">
        <v>3848</v>
      </c>
      <c r="FI52" s="183" t="s">
        <v>3848</v>
      </c>
      <c r="FJ52" s="183" t="s">
        <v>4017</v>
      </c>
      <c r="FK52" s="183" t="s">
        <v>4017</v>
      </c>
      <c r="FL52" s="183" t="s">
        <v>4017</v>
      </c>
      <c r="FM52" s="183" t="s">
        <v>3666</v>
      </c>
      <c r="FN52" s="183" t="s">
        <v>3666</v>
      </c>
      <c r="FO52" s="183" t="s">
        <v>3848</v>
      </c>
      <c r="FP52" s="183" t="s">
        <v>3848</v>
      </c>
      <c r="FQ52" s="183" t="s">
        <v>5082</v>
      </c>
      <c r="FR52" s="183" t="s">
        <v>5082</v>
      </c>
      <c r="FS52" s="183" t="s">
        <v>5082</v>
      </c>
      <c r="FT52" s="183" t="s">
        <v>3943</v>
      </c>
      <c r="FU52" s="183" t="s">
        <v>3943</v>
      </c>
      <c r="FV52" s="183" t="s">
        <v>3943</v>
      </c>
      <c r="FW52" s="183" t="s">
        <v>3943</v>
      </c>
      <c r="FX52" s="183" t="s">
        <v>3894</v>
      </c>
      <c r="FY52" s="183" t="s">
        <v>3848</v>
      </c>
      <c r="FZ52" s="183" t="s">
        <v>3848</v>
      </c>
      <c r="GA52" s="183" t="s">
        <v>3848</v>
      </c>
      <c r="GB52" s="183" t="s">
        <v>3848</v>
      </c>
      <c r="GC52" s="183" t="s">
        <v>3848</v>
      </c>
      <c r="GD52" s="183"/>
      <c r="GE52" s="183"/>
      <c r="GF52" s="183"/>
      <c r="GG52" s="183"/>
      <c r="GH52" s="183"/>
      <c r="GI52" s="183"/>
      <c r="GJ52" s="183"/>
      <c r="GK52" s="183"/>
      <c r="GL52" s="183"/>
      <c r="GM52" s="183"/>
      <c r="GN52" s="183"/>
      <c r="GO52" s="183"/>
      <c r="GP52" s="183"/>
      <c r="GQ52" s="183"/>
      <c r="GR52" s="183"/>
      <c r="GS52" s="183"/>
      <c r="GT52" s="183"/>
      <c r="GU52" s="183"/>
      <c r="GV52" s="183"/>
      <c r="GW52" s="183"/>
      <c r="GX52" s="183"/>
      <c r="GY52" s="183"/>
      <c r="GZ52" s="183"/>
      <c r="HA52" s="183"/>
      <c r="HB52" s="183"/>
      <c r="HC52" s="183"/>
      <c r="HD52" s="183"/>
      <c r="HE52" s="183"/>
      <c r="HF52" s="183"/>
      <c r="HG52" s="183"/>
      <c r="HH52" s="183"/>
      <c r="HI52" s="183"/>
      <c r="HJ52" s="183"/>
      <c r="HK52" s="183"/>
      <c r="HL52" s="183"/>
      <c r="HM52" s="183"/>
    </row>
    <row r="53" spans="1:221" x14ac:dyDescent="0.25">
      <c r="A53" s="183">
        <v>16</v>
      </c>
      <c r="B53" s="249"/>
      <c r="C53" s="85"/>
      <c r="D53" s="183" t="s">
        <v>211</v>
      </c>
      <c r="E53" s="183" t="s">
        <v>3817</v>
      </c>
      <c r="F53" s="184">
        <v>43285</v>
      </c>
      <c r="G53" s="183" t="s">
        <v>5083</v>
      </c>
      <c r="H53" s="183" t="s">
        <v>214</v>
      </c>
      <c r="I53" s="183" t="s">
        <v>1222</v>
      </c>
      <c r="J53" s="183"/>
      <c r="K53" s="252"/>
      <c r="L53" s="252"/>
      <c r="M53" s="70"/>
      <c r="N53" s="70"/>
      <c r="O53" s="183"/>
      <c r="P53" s="250" t="s">
        <v>5640</v>
      </c>
      <c r="Q53" s="252" t="s">
        <v>5641</v>
      </c>
      <c r="R53" s="183" t="s">
        <v>5642</v>
      </c>
      <c r="S53" s="252" t="s">
        <v>5643</v>
      </c>
      <c r="T53" s="252">
        <v>9158354800</v>
      </c>
      <c r="U53" s="183" t="s">
        <v>5644</v>
      </c>
      <c r="V53" s="183" t="s">
        <v>5645</v>
      </c>
      <c r="W53" s="183" t="s">
        <v>221</v>
      </c>
      <c r="X53" s="183" t="s">
        <v>221</v>
      </c>
      <c r="Y53" s="183" t="s">
        <v>221</v>
      </c>
      <c r="Z53" s="183" t="s">
        <v>221</v>
      </c>
      <c r="AA53" s="183" t="s">
        <v>221</v>
      </c>
      <c r="AB53" s="183" t="s">
        <v>221</v>
      </c>
      <c r="AC53" s="183" t="s">
        <v>223</v>
      </c>
      <c r="AD53" s="64" t="s">
        <v>224</v>
      </c>
      <c r="AE53" s="183" t="s">
        <v>5646</v>
      </c>
      <c r="AF53" s="183" t="s">
        <v>226</v>
      </c>
      <c r="AG53" s="183" t="s">
        <v>259</v>
      </c>
      <c r="AH53" s="183" t="s">
        <v>221</v>
      </c>
      <c r="AI53" s="183">
        <v>28</v>
      </c>
      <c r="AJ53" s="183" t="s">
        <v>446</v>
      </c>
      <c r="AK53" s="183">
        <v>0</v>
      </c>
      <c r="AL53" s="183">
        <v>7</v>
      </c>
      <c r="AM53" s="183">
        <v>12</v>
      </c>
      <c r="AN53" s="64" t="s">
        <v>1034</v>
      </c>
      <c r="AO53" s="64" t="s">
        <v>5074</v>
      </c>
      <c r="AP53" s="64" t="s">
        <v>281</v>
      </c>
      <c r="AQ53" s="64" t="s">
        <v>282</v>
      </c>
      <c r="AR53" s="183"/>
      <c r="AS53" s="183"/>
      <c r="AT53" s="183"/>
      <c r="AU53" s="183"/>
      <c r="AV53" s="183"/>
      <c r="AW53" s="183"/>
      <c r="AX53" s="183"/>
      <c r="AY53" s="183" t="s">
        <v>227</v>
      </c>
      <c r="AZ53" s="249" t="s">
        <v>227</v>
      </c>
      <c r="BA53" s="249"/>
      <c r="BB53" s="252" t="s">
        <v>5075</v>
      </c>
      <c r="BC53" s="249">
        <v>0.57638888888888895</v>
      </c>
      <c r="BD53" s="249">
        <v>0.58750000000000002</v>
      </c>
      <c r="BE53" s="64"/>
      <c r="BF53" s="252">
        <v>2</v>
      </c>
      <c r="BG53" s="183">
        <v>2</v>
      </c>
      <c r="BH53" s="183">
        <v>2</v>
      </c>
      <c r="BI53" s="183">
        <v>2</v>
      </c>
      <c r="BJ53" s="183">
        <v>2</v>
      </c>
      <c r="BK53" s="183">
        <v>2</v>
      </c>
      <c r="BL53" s="183">
        <v>2</v>
      </c>
      <c r="BM53" s="183">
        <v>2</v>
      </c>
      <c r="BN53" s="183">
        <v>2</v>
      </c>
      <c r="BO53" s="183">
        <v>2</v>
      </c>
      <c r="BP53" s="183">
        <v>2</v>
      </c>
      <c r="BQ53" s="183">
        <v>2</v>
      </c>
      <c r="BR53" s="183">
        <v>2</v>
      </c>
      <c r="BS53" s="183">
        <v>3</v>
      </c>
      <c r="BT53" s="183">
        <v>2</v>
      </c>
      <c r="BU53" s="85"/>
      <c r="BV53" s="252"/>
      <c r="BW53" s="249"/>
      <c r="BX53" s="249"/>
      <c r="BY53" s="183"/>
      <c r="BZ53" s="183"/>
      <c r="CA53" s="183"/>
      <c r="CB53" s="183"/>
      <c r="CC53" s="183"/>
      <c r="CD53" s="183"/>
      <c r="CE53" s="183"/>
      <c r="CF53" s="183"/>
      <c r="CG53" s="85"/>
      <c r="CH53" s="85"/>
      <c r="CI53" s="85"/>
      <c r="CJ53" s="85"/>
      <c r="CK53" s="85"/>
      <c r="CL53" s="85"/>
      <c r="CM53" s="85"/>
      <c r="CN53" s="85"/>
      <c r="CO53" s="85"/>
      <c r="CP53" s="85"/>
      <c r="CQ53" s="85"/>
      <c r="CR53" s="64" t="s">
        <v>3830</v>
      </c>
      <c r="CS53" s="64" t="s">
        <v>3831</v>
      </c>
      <c r="CT53" s="64" t="s">
        <v>3832</v>
      </c>
      <c r="CU53" s="64" t="s">
        <v>5647</v>
      </c>
      <c r="CV53" s="64" t="s">
        <v>5641</v>
      </c>
      <c r="CW53" s="64" t="s">
        <v>5642</v>
      </c>
      <c r="CX53" s="64" t="s">
        <v>5643</v>
      </c>
      <c r="CY53" s="64" t="s">
        <v>5648</v>
      </c>
      <c r="CZ53" s="64" t="s">
        <v>3848</v>
      </c>
      <c r="DA53" s="64" t="s">
        <v>5649</v>
      </c>
      <c r="DB53" s="64" t="s">
        <v>3845</v>
      </c>
      <c r="DC53" s="64" t="s">
        <v>3846</v>
      </c>
      <c r="DD53" s="64" t="s">
        <v>5650</v>
      </c>
      <c r="DE53" s="64" t="s">
        <v>3848</v>
      </c>
      <c r="DF53" s="64" t="s">
        <v>221</v>
      </c>
      <c r="DG53" s="64" t="s">
        <v>4037</v>
      </c>
      <c r="DH53" s="64" t="s">
        <v>4038</v>
      </c>
      <c r="DI53" s="64" t="s">
        <v>4039</v>
      </c>
      <c r="DJ53" s="64" t="s">
        <v>3848</v>
      </c>
      <c r="DK53" s="64" t="s">
        <v>3957</v>
      </c>
      <c r="DL53" s="64" t="s">
        <v>3848</v>
      </c>
      <c r="DM53" s="64" t="s">
        <v>3914</v>
      </c>
      <c r="DN53" s="64" t="s">
        <v>4062</v>
      </c>
      <c r="DO53" s="64" t="s">
        <v>3848</v>
      </c>
      <c r="DP53" s="64" t="s">
        <v>3848</v>
      </c>
      <c r="DQ53" s="64" t="s">
        <v>5651</v>
      </c>
      <c r="DR53" s="64" t="s">
        <v>3666</v>
      </c>
      <c r="DS53" s="64" t="s">
        <v>5644</v>
      </c>
      <c r="DT53" s="64" t="s">
        <v>3848</v>
      </c>
      <c r="DU53" s="64" t="s">
        <v>3848</v>
      </c>
      <c r="DV53" s="64" t="s">
        <v>3848</v>
      </c>
      <c r="DW53" s="64" t="s">
        <v>3848</v>
      </c>
      <c r="DX53" s="64" t="s">
        <v>3848</v>
      </c>
      <c r="DY53" s="64" t="s">
        <v>3848</v>
      </c>
      <c r="DZ53" s="64" t="s">
        <v>3848</v>
      </c>
      <c r="EA53" s="64" t="s">
        <v>3848</v>
      </c>
      <c r="EB53" s="64" t="s">
        <v>3861</v>
      </c>
      <c r="EC53" s="64" t="s">
        <v>3862</v>
      </c>
      <c r="ED53" s="64" t="s">
        <v>3848</v>
      </c>
      <c r="EE53" s="64" t="s">
        <v>5652</v>
      </c>
      <c r="EF53" s="64" t="s">
        <v>5081</v>
      </c>
      <c r="EG53" s="64" t="s">
        <v>2755</v>
      </c>
      <c r="EH53" s="64" t="s">
        <v>282</v>
      </c>
      <c r="EI53" s="64" t="s">
        <v>3848</v>
      </c>
      <c r="EJ53" s="64" t="s">
        <v>3848</v>
      </c>
      <c r="EK53" s="64" t="s">
        <v>3848</v>
      </c>
      <c r="EL53" s="64" t="s">
        <v>3868</v>
      </c>
      <c r="EM53" s="64" t="s">
        <v>3870</v>
      </c>
      <c r="EN53" s="64" t="s">
        <v>3870</v>
      </c>
      <c r="EO53" s="64" t="s">
        <v>3869</v>
      </c>
      <c r="EP53" s="64" t="s">
        <v>3869</v>
      </c>
      <c r="EQ53" s="64" t="s">
        <v>5653</v>
      </c>
      <c r="ER53" s="64" t="s">
        <v>3924</v>
      </c>
      <c r="ES53" s="64" t="s">
        <v>5654</v>
      </c>
      <c r="ET53" s="64" t="s">
        <v>5655</v>
      </c>
      <c r="EU53" s="64" t="s">
        <v>4017</v>
      </c>
      <c r="EV53" s="64" t="s">
        <v>3848</v>
      </c>
      <c r="EW53" s="64" t="s">
        <v>3848</v>
      </c>
      <c r="EX53" s="64" t="s">
        <v>3848</v>
      </c>
      <c r="EY53" s="64" t="s">
        <v>3848</v>
      </c>
      <c r="EZ53" s="64" t="s">
        <v>3848</v>
      </c>
      <c r="FA53" s="64" t="s">
        <v>3848</v>
      </c>
      <c r="FB53" s="64" t="s">
        <v>3848</v>
      </c>
      <c r="FC53" s="64" t="s">
        <v>3848</v>
      </c>
      <c r="FD53" s="64" t="s">
        <v>3848</v>
      </c>
      <c r="FE53" s="64" t="s">
        <v>4017</v>
      </c>
      <c r="FF53" s="64" t="s">
        <v>4017</v>
      </c>
      <c r="FG53" s="64" t="s">
        <v>3848</v>
      </c>
      <c r="FH53" s="64" t="s">
        <v>3848</v>
      </c>
      <c r="FI53" s="64" t="s">
        <v>3848</v>
      </c>
      <c r="FJ53" s="64" t="s">
        <v>4017</v>
      </c>
      <c r="FK53" s="64" t="s">
        <v>4017</v>
      </c>
      <c r="FL53" s="64" t="s">
        <v>4017</v>
      </c>
      <c r="FM53" s="64" t="s">
        <v>3666</v>
      </c>
      <c r="FN53" s="64" t="s">
        <v>3666</v>
      </c>
      <c r="FO53" s="64" t="s">
        <v>3848</v>
      </c>
      <c r="FP53" s="64" t="s">
        <v>3848</v>
      </c>
      <c r="FQ53" s="64" t="s">
        <v>5082</v>
      </c>
      <c r="FR53" s="64" t="s">
        <v>5082</v>
      </c>
      <c r="FS53" s="64" t="s">
        <v>5082</v>
      </c>
      <c r="FT53" s="64" t="s">
        <v>3943</v>
      </c>
      <c r="FU53" s="64" t="s">
        <v>3943</v>
      </c>
      <c r="FV53" s="64" t="s">
        <v>3943</v>
      </c>
      <c r="FW53" s="64" t="s">
        <v>3943</v>
      </c>
      <c r="FX53" s="64" t="s">
        <v>3944</v>
      </c>
      <c r="FY53" s="64" t="s">
        <v>3848</v>
      </c>
      <c r="FZ53" s="64" t="s">
        <v>3848</v>
      </c>
      <c r="GA53" s="64" t="s">
        <v>3848</v>
      </c>
      <c r="GB53" s="64" t="s">
        <v>3848</v>
      </c>
      <c r="GC53" s="64" t="s">
        <v>3848</v>
      </c>
      <c r="GD53" s="183"/>
      <c r="GE53" s="183"/>
      <c r="GF53" s="183"/>
      <c r="GG53" s="183"/>
      <c r="GH53" s="183"/>
      <c r="GI53" s="183"/>
      <c r="GJ53" s="183"/>
      <c r="GK53" s="183"/>
      <c r="GL53" s="183"/>
      <c r="GM53" s="183"/>
      <c r="GN53" s="183"/>
      <c r="GO53" s="183"/>
      <c r="GP53" s="183"/>
      <c r="GQ53" s="183"/>
      <c r="GR53" s="183"/>
      <c r="GS53" s="183"/>
      <c r="GT53" s="183"/>
      <c r="GU53" s="183"/>
      <c r="GV53" s="183"/>
      <c r="GW53" s="183"/>
      <c r="GX53" s="183"/>
      <c r="GY53" s="183"/>
      <c r="GZ53" s="183"/>
      <c r="HA53" s="183"/>
      <c r="HB53" s="183"/>
      <c r="HC53" s="183"/>
      <c r="HD53" s="183"/>
      <c r="HE53" s="183"/>
      <c r="HF53" s="183"/>
      <c r="HG53" s="183"/>
      <c r="HH53" s="183"/>
      <c r="HI53" s="183"/>
      <c r="HJ53" s="183"/>
      <c r="HK53" s="183"/>
      <c r="HL53" s="183"/>
      <c r="HM53" s="183"/>
    </row>
    <row r="54" spans="1:221" x14ac:dyDescent="0.25">
      <c r="A54" s="183">
        <v>17</v>
      </c>
      <c r="B54" s="249"/>
      <c r="C54" s="85"/>
      <c r="D54" s="183" t="s">
        <v>211</v>
      </c>
      <c r="E54" s="183" t="s">
        <v>3817</v>
      </c>
      <c r="F54" s="184">
        <v>43285</v>
      </c>
      <c r="G54" s="183" t="s">
        <v>5083</v>
      </c>
      <c r="H54" s="183" t="s">
        <v>214</v>
      </c>
      <c r="I54" s="64" t="s">
        <v>1222</v>
      </c>
      <c r="J54" s="64"/>
      <c r="K54" s="252"/>
      <c r="L54" s="252"/>
      <c r="M54" s="70"/>
      <c r="N54" s="70"/>
      <c r="O54" s="183"/>
      <c r="P54" s="250" t="s">
        <v>5656</v>
      </c>
      <c r="Q54" s="252" t="s">
        <v>5657</v>
      </c>
      <c r="R54" s="183" t="s">
        <v>2397</v>
      </c>
      <c r="S54" s="252" t="s">
        <v>5658</v>
      </c>
      <c r="T54" s="252">
        <v>9429819796</v>
      </c>
      <c r="U54" s="183" t="s">
        <v>5659</v>
      </c>
      <c r="V54" s="183" t="s">
        <v>5660</v>
      </c>
      <c r="W54" s="183" t="s">
        <v>221</v>
      </c>
      <c r="X54" s="183" t="s">
        <v>221</v>
      </c>
      <c r="Y54" s="183" t="s">
        <v>221</v>
      </c>
      <c r="Z54" s="183" t="s">
        <v>221</v>
      </c>
      <c r="AA54" s="183" t="s">
        <v>221</v>
      </c>
      <c r="AB54" s="183" t="s">
        <v>221</v>
      </c>
      <c r="AC54" s="183" t="s">
        <v>314</v>
      </c>
      <c r="AD54" s="64" t="s">
        <v>224</v>
      </c>
      <c r="AE54" s="183" t="s">
        <v>5661</v>
      </c>
      <c r="AF54" s="183" t="s">
        <v>259</v>
      </c>
      <c r="AG54" s="183" t="s">
        <v>280</v>
      </c>
      <c r="AH54" s="183" t="s">
        <v>280</v>
      </c>
      <c r="AI54" s="183">
        <v>23</v>
      </c>
      <c r="AJ54" s="183" t="s">
        <v>227</v>
      </c>
      <c r="AK54" s="183">
        <v>1</v>
      </c>
      <c r="AL54" s="183">
        <v>3</v>
      </c>
      <c r="AM54" s="183">
        <v>10</v>
      </c>
      <c r="AN54" s="64" t="s">
        <v>1034</v>
      </c>
      <c r="AO54" s="64" t="s">
        <v>5074</v>
      </c>
      <c r="AP54" s="64" t="s">
        <v>281</v>
      </c>
      <c r="AQ54" s="64" t="s">
        <v>282</v>
      </c>
      <c r="AR54" s="183"/>
      <c r="AS54" s="183"/>
      <c r="AT54" s="183"/>
      <c r="AU54" s="183"/>
      <c r="AV54" s="183"/>
      <c r="AW54" s="183"/>
      <c r="AX54" s="183"/>
      <c r="AY54" s="183" t="s">
        <v>227</v>
      </c>
      <c r="AZ54" s="249" t="s">
        <v>446</v>
      </c>
      <c r="BA54" s="249"/>
      <c r="BB54" s="252" t="s">
        <v>5075</v>
      </c>
      <c r="BC54" s="249">
        <v>0.63680555555555551</v>
      </c>
      <c r="BD54" s="249">
        <v>0.64513888888888882</v>
      </c>
      <c r="BE54" s="64"/>
      <c r="BF54" s="252">
        <v>2</v>
      </c>
      <c r="BG54" s="183">
        <v>3</v>
      </c>
      <c r="BH54" s="183">
        <v>3</v>
      </c>
      <c r="BI54" s="183">
        <v>3</v>
      </c>
      <c r="BJ54" s="183">
        <v>3</v>
      </c>
      <c r="BK54" s="183">
        <v>2</v>
      </c>
      <c r="BL54" s="183">
        <v>2</v>
      </c>
      <c r="BM54" s="183">
        <v>2</v>
      </c>
      <c r="BN54" s="183">
        <v>2</v>
      </c>
      <c r="BO54" s="183">
        <v>2</v>
      </c>
      <c r="BP54" s="183">
        <v>2</v>
      </c>
      <c r="BQ54" s="183">
        <v>2</v>
      </c>
      <c r="BR54" s="183">
        <v>2</v>
      </c>
      <c r="BS54" s="183">
        <v>3</v>
      </c>
      <c r="BT54" s="183">
        <v>2</v>
      </c>
      <c r="BU54" s="85"/>
      <c r="BV54" s="252"/>
      <c r="BW54" s="249"/>
      <c r="BX54" s="249"/>
      <c r="BY54" s="183"/>
      <c r="BZ54" s="183"/>
      <c r="CA54" s="183"/>
      <c r="CB54" s="183"/>
      <c r="CC54" s="183"/>
      <c r="CD54" s="183"/>
      <c r="CE54" s="183"/>
      <c r="CF54" s="183"/>
      <c r="CG54" s="85"/>
      <c r="CH54" s="85"/>
      <c r="CI54" s="85"/>
      <c r="CJ54" s="85"/>
      <c r="CK54" s="85"/>
      <c r="CL54" s="85"/>
      <c r="CM54" s="85"/>
      <c r="CN54" s="85"/>
      <c r="CO54" s="85"/>
      <c r="CP54" s="85"/>
      <c r="CQ54" s="85"/>
      <c r="CR54" s="64" t="s">
        <v>3830</v>
      </c>
      <c r="CS54" s="64" t="s">
        <v>3831</v>
      </c>
      <c r="CT54" s="64" t="s">
        <v>3832</v>
      </c>
      <c r="CU54" s="64" t="s">
        <v>5662</v>
      </c>
      <c r="CV54" s="64" t="s">
        <v>5657</v>
      </c>
      <c r="CW54" s="64" t="s">
        <v>2397</v>
      </c>
      <c r="CX54" s="64" t="s">
        <v>5658</v>
      </c>
      <c r="CY54" s="64" t="s">
        <v>5663</v>
      </c>
      <c r="CZ54" s="64" t="s">
        <v>3848</v>
      </c>
      <c r="DA54" s="64" t="s">
        <v>5664</v>
      </c>
      <c r="DB54" s="64" t="s">
        <v>4341</v>
      </c>
      <c r="DC54" s="64" t="s">
        <v>3846</v>
      </c>
      <c r="DD54" s="64" t="s">
        <v>5665</v>
      </c>
      <c r="DE54" s="64" t="s">
        <v>3848</v>
      </c>
      <c r="DF54" s="64" t="s">
        <v>3666</v>
      </c>
      <c r="DG54" s="64" t="s">
        <v>4037</v>
      </c>
      <c r="DH54" s="64" t="s">
        <v>4038</v>
      </c>
      <c r="DI54" s="64" t="s">
        <v>4039</v>
      </c>
      <c r="DJ54" s="64" t="s">
        <v>3848</v>
      </c>
      <c r="DK54" s="64" t="s">
        <v>3957</v>
      </c>
      <c r="DL54" s="64" t="s">
        <v>3848</v>
      </c>
      <c r="DM54" s="64" t="s">
        <v>3914</v>
      </c>
      <c r="DN54" s="64" t="s">
        <v>4062</v>
      </c>
      <c r="DO54" s="64" t="s">
        <v>3848</v>
      </c>
      <c r="DP54" s="64" t="s">
        <v>3848</v>
      </c>
      <c r="DQ54" s="64" t="s">
        <v>5666</v>
      </c>
      <c r="DR54" s="64" t="s">
        <v>3666</v>
      </c>
      <c r="DS54" s="64" t="s">
        <v>5659</v>
      </c>
      <c r="DT54" s="64" t="s">
        <v>3848</v>
      </c>
      <c r="DU54" s="64" t="s">
        <v>3848</v>
      </c>
      <c r="DV54" s="64" t="s">
        <v>3848</v>
      </c>
      <c r="DW54" s="64" t="s">
        <v>3848</v>
      </c>
      <c r="DX54" s="64" t="s">
        <v>3848</v>
      </c>
      <c r="DY54" s="64" t="s">
        <v>3848</v>
      </c>
      <c r="DZ54" s="64" t="s">
        <v>3848</v>
      </c>
      <c r="EA54" s="64" t="s">
        <v>3848</v>
      </c>
      <c r="EB54" s="64" t="s">
        <v>3861</v>
      </c>
      <c r="EC54" s="64" t="s">
        <v>3862</v>
      </c>
      <c r="ED54" s="64" t="s">
        <v>3848</v>
      </c>
      <c r="EE54" s="64" t="s">
        <v>5667</v>
      </c>
      <c r="EF54" s="64" t="s">
        <v>5081</v>
      </c>
      <c r="EG54" s="64" t="s">
        <v>2755</v>
      </c>
      <c r="EH54" s="64" t="s">
        <v>282</v>
      </c>
      <c r="EI54" s="64" t="s">
        <v>3848</v>
      </c>
      <c r="EJ54" s="64" t="s">
        <v>3848</v>
      </c>
      <c r="EK54" s="64" t="s">
        <v>3848</v>
      </c>
      <c r="EL54" s="64" t="s">
        <v>3868</v>
      </c>
      <c r="EM54" s="64" t="s">
        <v>3869</v>
      </c>
      <c r="EN54" s="64" t="s">
        <v>3869</v>
      </c>
      <c r="EO54" s="64" t="s">
        <v>3870</v>
      </c>
      <c r="EP54" s="64" t="s">
        <v>3870</v>
      </c>
      <c r="EQ54" s="64" t="s">
        <v>5668</v>
      </c>
      <c r="ER54" s="64" t="s">
        <v>3924</v>
      </c>
      <c r="ES54" s="64" t="s">
        <v>5669</v>
      </c>
      <c r="ET54" s="64" t="s">
        <v>5670</v>
      </c>
      <c r="EU54" s="64" t="s">
        <v>5671</v>
      </c>
      <c r="EV54" s="64" t="s">
        <v>3848</v>
      </c>
      <c r="EW54" s="64" t="s">
        <v>3848</v>
      </c>
      <c r="EX54" s="64" t="s">
        <v>3848</v>
      </c>
      <c r="EY54" s="64" t="s">
        <v>3848</v>
      </c>
      <c r="EZ54" s="64" t="s">
        <v>3848</v>
      </c>
      <c r="FA54" s="64" t="s">
        <v>3848</v>
      </c>
      <c r="FB54" s="64" t="s">
        <v>3848</v>
      </c>
      <c r="FC54" s="64" t="s">
        <v>3848</v>
      </c>
      <c r="FD54" s="64" t="s">
        <v>3848</v>
      </c>
      <c r="FE54" s="64" t="s">
        <v>4017</v>
      </c>
      <c r="FF54" s="64" t="s">
        <v>4017</v>
      </c>
      <c r="FG54" s="64" t="s">
        <v>3848</v>
      </c>
      <c r="FH54" s="64" t="s">
        <v>3848</v>
      </c>
      <c r="FI54" s="64" t="s">
        <v>3848</v>
      </c>
      <c r="FJ54" s="64" t="s">
        <v>4017</v>
      </c>
      <c r="FK54" s="64" t="s">
        <v>4017</v>
      </c>
      <c r="FL54" s="64" t="s">
        <v>4017</v>
      </c>
      <c r="FM54" s="64" t="s">
        <v>3666</v>
      </c>
      <c r="FN54" s="64" t="s">
        <v>3666</v>
      </c>
      <c r="FO54" s="64" t="s">
        <v>3848</v>
      </c>
      <c r="FP54" s="64" t="s">
        <v>3848</v>
      </c>
      <c r="FQ54" s="64" t="s">
        <v>5082</v>
      </c>
      <c r="FR54" s="64" t="s">
        <v>5082</v>
      </c>
      <c r="FS54" s="64" t="s">
        <v>5082</v>
      </c>
      <c r="FT54" s="64" t="s">
        <v>3943</v>
      </c>
      <c r="FU54" s="64" t="s">
        <v>3943</v>
      </c>
      <c r="FV54" s="64" t="s">
        <v>3943</v>
      </c>
      <c r="FW54" s="64" t="s">
        <v>3943</v>
      </c>
      <c r="FX54" s="64" t="s">
        <v>3944</v>
      </c>
      <c r="FY54" s="64" t="s">
        <v>3848</v>
      </c>
      <c r="FZ54" s="64" t="s">
        <v>3848</v>
      </c>
      <c r="GA54" s="64" t="s">
        <v>3848</v>
      </c>
      <c r="GB54" s="64" t="s">
        <v>3848</v>
      </c>
      <c r="GC54" s="64" t="s">
        <v>3848</v>
      </c>
      <c r="GD54" s="183"/>
      <c r="GE54" s="183"/>
      <c r="GF54" s="183"/>
      <c r="GG54" s="183"/>
      <c r="GH54" s="183"/>
      <c r="GI54" s="183"/>
      <c r="GJ54" s="183"/>
      <c r="GK54" s="183"/>
      <c r="GL54" s="183"/>
      <c r="GM54" s="183"/>
      <c r="GN54" s="183"/>
      <c r="GO54" s="183"/>
      <c r="GP54" s="183"/>
      <c r="GQ54" s="183"/>
      <c r="GR54" s="183"/>
      <c r="GS54" s="183"/>
      <c r="GT54" s="183"/>
      <c r="GU54" s="183"/>
      <c r="GV54" s="183"/>
      <c r="GW54" s="183"/>
      <c r="GX54" s="183"/>
      <c r="GY54" s="183"/>
      <c r="GZ54" s="183"/>
      <c r="HA54" s="183"/>
      <c r="HB54" s="183"/>
      <c r="HC54" s="183"/>
      <c r="HD54" s="183"/>
      <c r="HE54" s="183"/>
      <c r="HF54" s="183"/>
      <c r="HG54" s="183"/>
      <c r="HH54" s="183"/>
      <c r="HI54" s="183"/>
      <c r="HJ54" s="183"/>
      <c r="HK54" s="183"/>
      <c r="HL54" s="183"/>
      <c r="HM54" s="183"/>
    </row>
    <row r="55" spans="1:221" x14ac:dyDescent="0.25">
      <c r="A55" s="183">
        <v>18</v>
      </c>
      <c r="B55" s="249"/>
      <c r="C55" s="183"/>
      <c r="D55" s="183" t="s">
        <v>211</v>
      </c>
      <c r="E55" s="183" t="s">
        <v>3817</v>
      </c>
      <c r="F55" s="184">
        <v>43285</v>
      </c>
      <c r="G55" s="183" t="s">
        <v>5083</v>
      </c>
      <c r="H55" s="183" t="s">
        <v>214</v>
      </c>
      <c r="I55" s="183" t="s">
        <v>1222</v>
      </c>
      <c r="J55" s="183"/>
      <c r="K55" s="183"/>
      <c r="L55" s="183"/>
      <c r="M55" s="184"/>
      <c r="N55" s="184"/>
      <c r="O55" s="183"/>
      <c r="P55" s="300" t="s">
        <v>5672</v>
      </c>
      <c r="Q55" s="252" t="s">
        <v>2131</v>
      </c>
      <c r="R55" s="183" t="s">
        <v>5673</v>
      </c>
      <c r="S55" s="252" t="s">
        <v>5422</v>
      </c>
      <c r="T55" s="252">
        <v>9171228788</v>
      </c>
      <c r="U55" s="183" t="s">
        <v>5674</v>
      </c>
      <c r="V55" s="183" t="s">
        <v>221</v>
      </c>
      <c r="W55" s="183" t="s">
        <v>221</v>
      </c>
      <c r="X55" s="183" t="s">
        <v>221</v>
      </c>
      <c r="Y55" s="183" t="s">
        <v>221</v>
      </c>
      <c r="Z55" s="183" t="s">
        <v>221</v>
      </c>
      <c r="AA55" s="183" t="s">
        <v>221</v>
      </c>
      <c r="AB55" s="183" t="s">
        <v>221</v>
      </c>
      <c r="AC55" s="183" t="s">
        <v>314</v>
      </c>
      <c r="AD55" s="183" t="s">
        <v>224</v>
      </c>
      <c r="AE55" s="183" t="s">
        <v>5675</v>
      </c>
      <c r="AF55" s="183" t="s">
        <v>221</v>
      </c>
      <c r="AG55" s="183" t="s">
        <v>221</v>
      </c>
      <c r="AH55" s="183" t="s">
        <v>221</v>
      </c>
      <c r="AI55" s="183">
        <v>10</v>
      </c>
      <c r="AJ55" s="183" t="s">
        <v>3575</v>
      </c>
      <c r="AK55" s="183">
        <v>1</v>
      </c>
      <c r="AL55" s="183">
        <v>10</v>
      </c>
      <c r="AM55" s="183">
        <v>0</v>
      </c>
      <c r="AN55" s="183" t="s">
        <v>1034</v>
      </c>
      <c r="AO55" s="64" t="s">
        <v>5074</v>
      </c>
      <c r="AP55" s="183" t="s">
        <v>281</v>
      </c>
      <c r="AQ55" s="64" t="s">
        <v>282</v>
      </c>
      <c r="AR55" s="183"/>
      <c r="AS55" s="183"/>
      <c r="AT55" s="183"/>
      <c r="AU55" s="183"/>
      <c r="AV55" s="183"/>
      <c r="AW55" s="183"/>
      <c r="AX55" s="183"/>
      <c r="AY55" s="183" t="s">
        <v>227</v>
      </c>
      <c r="AZ55" s="249" t="s">
        <v>227</v>
      </c>
      <c r="BA55" s="249"/>
      <c r="BB55" s="252" t="s">
        <v>4579</v>
      </c>
      <c r="BC55" s="249">
        <v>0.74513888888888891</v>
      </c>
      <c r="BD55" s="249">
        <v>0.74930555555555556</v>
      </c>
      <c r="BE55" s="183"/>
      <c r="BF55" s="252">
        <v>2</v>
      </c>
      <c r="BG55" s="183">
        <v>2</v>
      </c>
      <c r="BH55" s="183">
        <v>2</v>
      </c>
      <c r="BI55" s="183">
        <v>2</v>
      </c>
      <c r="BJ55" s="183">
        <v>2</v>
      </c>
      <c r="BK55" s="183">
        <v>2</v>
      </c>
      <c r="BL55" s="183">
        <v>2</v>
      </c>
      <c r="BM55" s="183">
        <v>2</v>
      </c>
      <c r="BN55" s="183">
        <v>2</v>
      </c>
      <c r="BO55" s="183">
        <v>2</v>
      </c>
      <c r="BP55" s="183">
        <v>2</v>
      </c>
      <c r="BQ55" s="183">
        <v>2</v>
      </c>
      <c r="BR55" s="183">
        <v>2</v>
      </c>
      <c r="BS55" s="183">
        <v>2</v>
      </c>
      <c r="BT55" s="183">
        <v>2</v>
      </c>
      <c r="BU55" s="183"/>
      <c r="BV55" s="183"/>
      <c r="BW55" s="249"/>
      <c r="BX55" s="249"/>
      <c r="BY55" s="183"/>
      <c r="BZ55" s="183"/>
      <c r="CA55" s="183"/>
      <c r="CB55" s="183"/>
      <c r="CC55" s="183"/>
      <c r="CD55" s="183"/>
      <c r="CE55" s="183"/>
      <c r="CF55" s="183"/>
      <c r="CG55" s="183"/>
      <c r="CH55" s="183"/>
      <c r="CI55" s="183"/>
      <c r="CJ55" s="183"/>
      <c r="CK55" s="183"/>
      <c r="CL55" s="183"/>
      <c r="CM55" s="183"/>
      <c r="CN55" s="183"/>
      <c r="CO55" s="183"/>
      <c r="CP55" s="183"/>
      <c r="CQ55" s="183"/>
      <c r="CR55" s="183" t="s">
        <v>5676</v>
      </c>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183"/>
      <c r="FM55" s="183"/>
      <c r="FN55" s="183"/>
      <c r="FO55" s="183"/>
      <c r="FP55" s="183"/>
      <c r="FQ55" s="183"/>
      <c r="FR55" s="183"/>
      <c r="FS55" s="183"/>
      <c r="FT55" s="183"/>
      <c r="FU55" s="183"/>
      <c r="FV55" s="183"/>
      <c r="FW55" s="183"/>
      <c r="FX55" s="183"/>
      <c r="FY55" s="183"/>
      <c r="FZ55" s="183"/>
      <c r="GA55" s="183"/>
      <c r="GB55" s="183"/>
      <c r="GC55" s="183"/>
      <c r="GD55" s="183"/>
      <c r="GE55" s="183"/>
      <c r="GF55" s="183"/>
      <c r="GG55" s="183"/>
      <c r="GH55" s="183"/>
      <c r="GI55" s="183"/>
      <c r="GJ55" s="183"/>
      <c r="GK55" s="183"/>
      <c r="GL55" s="183"/>
      <c r="GM55" s="183"/>
      <c r="GN55" s="183"/>
      <c r="GO55" s="183"/>
      <c r="GP55" s="183"/>
      <c r="GQ55" s="183"/>
      <c r="GR55" s="183"/>
      <c r="GS55" s="183"/>
      <c r="GT55" s="183"/>
      <c r="GU55" s="183"/>
      <c r="GV55" s="183"/>
      <c r="GW55" s="183"/>
      <c r="GX55" s="183"/>
      <c r="GY55" s="183"/>
      <c r="GZ55" s="183"/>
      <c r="HA55" s="183"/>
      <c r="HB55" s="183"/>
      <c r="HC55" s="183"/>
      <c r="HD55" s="183"/>
      <c r="HE55" s="183"/>
      <c r="HF55" s="183"/>
      <c r="HG55" s="183"/>
      <c r="HH55" s="183"/>
      <c r="HI55" s="183"/>
      <c r="HJ55" s="183"/>
      <c r="HK55" s="183"/>
      <c r="HL55" s="183"/>
      <c r="HM55" s="183"/>
    </row>
    <row r="56" spans="1:221" x14ac:dyDescent="0.25">
      <c r="A56" s="267">
        <v>7</v>
      </c>
      <c r="B56" s="268">
        <v>0.81944444444444453</v>
      </c>
      <c r="C56" s="267"/>
      <c r="D56" s="267" t="s">
        <v>5677</v>
      </c>
      <c r="E56" s="267" t="s">
        <v>212</v>
      </c>
      <c r="F56" s="270">
        <v>43286</v>
      </c>
      <c r="G56" s="267" t="s">
        <v>387</v>
      </c>
      <c r="H56" s="267" t="s">
        <v>3127</v>
      </c>
      <c r="I56" s="267" t="s">
        <v>5678</v>
      </c>
      <c r="J56" s="267"/>
      <c r="K56" s="267"/>
      <c r="L56" s="267"/>
      <c r="M56" s="270"/>
      <c r="N56" s="270"/>
      <c r="O56" s="267"/>
      <c r="P56" s="301" t="s">
        <v>5679</v>
      </c>
      <c r="Q56" s="267" t="s">
        <v>5680</v>
      </c>
      <c r="R56" s="267" t="s">
        <v>5681</v>
      </c>
      <c r="S56" s="267" t="s">
        <v>5682</v>
      </c>
      <c r="T56" s="302" t="s">
        <v>221</v>
      </c>
      <c r="U56" s="267" t="s">
        <v>5683</v>
      </c>
      <c r="V56" s="267" t="s">
        <v>221</v>
      </c>
      <c r="W56" s="267" t="s">
        <v>221</v>
      </c>
      <c r="X56" s="267" t="s">
        <v>221</v>
      </c>
      <c r="Y56" s="267" t="s">
        <v>221</v>
      </c>
      <c r="Z56" s="267" t="s">
        <v>221</v>
      </c>
      <c r="AA56" s="267" t="s">
        <v>5684</v>
      </c>
      <c r="AB56" s="267" t="s">
        <v>221</v>
      </c>
      <c r="AC56" s="183" t="s">
        <v>223</v>
      </c>
      <c r="AD56" s="113" t="s">
        <v>241</v>
      </c>
      <c r="AE56" s="267" t="s">
        <v>5685</v>
      </c>
      <c r="AF56" s="267" t="s">
        <v>226</v>
      </c>
      <c r="AG56" s="267" t="s">
        <v>226</v>
      </c>
      <c r="AH56" s="267" t="s">
        <v>226</v>
      </c>
      <c r="AI56" s="267">
        <f>12+4</f>
        <v>16</v>
      </c>
      <c r="AJ56" s="267" t="s">
        <v>227</v>
      </c>
      <c r="AK56" s="267">
        <v>1</v>
      </c>
      <c r="AL56" s="267">
        <v>12</v>
      </c>
      <c r="AM56" s="267">
        <v>4</v>
      </c>
      <c r="AN56" s="113" t="s">
        <v>228</v>
      </c>
      <c r="AO56" s="267" t="s">
        <v>228</v>
      </c>
      <c r="AP56" s="267" t="s">
        <v>598</v>
      </c>
      <c r="AQ56" s="267" t="s">
        <v>928</v>
      </c>
      <c r="AR56" s="267"/>
      <c r="AS56" s="267"/>
      <c r="AT56" s="267"/>
      <c r="AU56" s="267"/>
      <c r="AV56" s="267"/>
      <c r="AW56" s="267"/>
      <c r="AX56" s="267"/>
      <c r="AY56" s="267" t="s">
        <v>227</v>
      </c>
      <c r="AZ56" s="267" t="s">
        <v>446</v>
      </c>
      <c r="BA56" s="268"/>
      <c r="BB56" s="267"/>
      <c r="BC56" s="268"/>
      <c r="BD56" s="268"/>
      <c r="BE56" s="267"/>
      <c r="BF56" s="271"/>
      <c r="BG56" s="267"/>
      <c r="BH56" s="267"/>
      <c r="BI56" s="267"/>
      <c r="BJ56" s="267"/>
      <c r="BK56" s="267"/>
      <c r="BL56" s="267"/>
      <c r="BM56" s="267"/>
      <c r="BN56" s="267"/>
      <c r="BO56" s="267"/>
      <c r="BP56" s="267"/>
      <c r="BQ56" s="267"/>
      <c r="BR56" s="267"/>
      <c r="BS56" s="267"/>
      <c r="BT56" s="267"/>
      <c r="BU56" s="267"/>
      <c r="BV56" s="267"/>
      <c r="BW56" s="268"/>
      <c r="BX56" s="268"/>
      <c r="BY56" s="267"/>
      <c r="BZ56" s="267"/>
      <c r="CA56" s="267"/>
      <c r="CB56" s="267"/>
      <c r="CC56" s="267"/>
      <c r="CD56" s="267"/>
      <c r="CE56" s="267"/>
      <c r="CF56" s="267"/>
      <c r="CG56" s="267"/>
      <c r="CH56" s="267"/>
      <c r="CI56" s="267"/>
      <c r="CJ56" s="267"/>
      <c r="CK56" s="267"/>
      <c r="CL56" s="267"/>
      <c r="CM56" s="267"/>
      <c r="CN56" s="267"/>
      <c r="CO56" s="267"/>
      <c r="CP56" s="267"/>
      <c r="CQ56" s="267"/>
      <c r="CR56" s="183" t="s">
        <v>5676</v>
      </c>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183"/>
      <c r="FM56" s="183"/>
      <c r="FN56" s="183"/>
      <c r="FO56" s="183"/>
      <c r="FP56" s="183"/>
      <c r="FQ56" s="183"/>
      <c r="FR56" s="183"/>
      <c r="FS56" s="183"/>
      <c r="FT56" s="183"/>
      <c r="FU56" s="183"/>
      <c r="FV56" s="183"/>
      <c r="FW56" s="183"/>
      <c r="FX56" s="183"/>
      <c r="FY56" s="183"/>
      <c r="FZ56" s="183"/>
      <c r="GA56" s="183"/>
      <c r="GB56" s="183"/>
      <c r="GC56" s="183"/>
      <c r="GD56" s="183"/>
      <c r="GE56" s="183"/>
      <c r="GF56" s="183"/>
      <c r="GG56" s="183"/>
      <c r="GH56" s="183"/>
      <c r="GI56" s="183"/>
      <c r="GJ56" s="183"/>
      <c r="GK56" s="183"/>
      <c r="GL56" s="183"/>
      <c r="GM56" s="183"/>
      <c r="GN56" s="183"/>
      <c r="GO56" s="183"/>
      <c r="GP56" s="183"/>
      <c r="GQ56" s="183"/>
      <c r="GR56" s="183"/>
      <c r="GS56" s="183"/>
      <c r="GT56" s="267"/>
      <c r="GU56" s="267"/>
      <c r="GV56" s="267"/>
      <c r="GW56" s="267"/>
      <c r="GX56" s="267"/>
      <c r="GY56" s="267"/>
      <c r="GZ56" s="267"/>
      <c r="HA56" s="267"/>
      <c r="HB56" s="267"/>
      <c r="HC56" s="267"/>
      <c r="HD56" s="267"/>
      <c r="HE56" s="267"/>
      <c r="HF56" s="267"/>
      <c r="HG56" s="267"/>
      <c r="HH56" s="267"/>
      <c r="HI56" s="267"/>
      <c r="HJ56" s="267"/>
      <c r="HK56" s="267"/>
      <c r="HL56" s="267"/>
      <c r="HM56" s="267"/>
    </row>
    <row r="57" spans="1:221" x14ac:dyDescent="0.25">
      <c r="A57" s="183">
        <v>1</v>
      </c>
      <c r="B57" s="249">
        <v>0.53263888888888888</v>
      </c>
      <c r="C57" s="183"/>
      <c r="D57" s="183" t="s">
        <v>211</v>
      </c>
      <c r="E57" s="183" t="s">
        <v>3817</v>
      </c>
      <c r="F57" s="184">
        <v>43286</v>
      </c>
      <c r="G57" s="183" t="s">
        <v>3082</v>
      </c>
      <c r="H57" s="183" t="s">
        <v>246</v>
      </c>
      <c r="I57" s="183" t="s">
        <v>247</v>
      </c>
      <c r="J57" s="183" t="s">
        <v>5686</v>
      </c>
      <c r="K57" s="183" t="s">
        <v>4494</v>
      </c>
      <c r="L57" s="183" t="s">
        <v>340</v>
      </c>
      <c r="M57" s="184">
        <v>43286</v>
      </c>
      <c r="N57" s="184">
        <v>43287</v>
      </c>
      <c r="O57" s="183" t="s">
        <v>4032</v>
      </c>
      <c r="P57" s="250" t="s">
        <v>5687</v>
      </c>
      <c r="Q57" s="183" t="s">
        <v>5688</v>
      </c>
      <c r="R57" s="183" t="s">
        <v>5689</v>
      </c>
      <c r="S57" s="183" t="s">
        <v>5690</v>
      </c>
      <c r="T57" s="252">
        <v>9192280599</v>
      </c>
      <c r="U57" s="183" t="s">
        <v>5691</v>
      </c>
      <c r="V57" s="183" t="s">
        <v>5692</v>
      </c>
      <c r="W57" s="183" t="s">
        <v>221</v>
      </c>
      <c r="X57" s="183" t="s">
        <v>221</v>
      </c>
      <c r="Y57" s="183" t="s">
        <v>221</v>
      </c>
      <c r="Z57" s="183" t="s">
        <v>221</v>
      </c>
      <c r="AA57" s="183" t="s">
        <v>5693</v>
      </c>
      <c r="AB57" s="183">
        <v>9558641</v>
      </c>
      <c r="AC57" s="183" t="s">
        <v>223</v>
      </c>
      <c r="AD57" s="183" t="s">
        <v>267</v>
      </c>
      <c r="AE57" s="183" t="s">
        <v>5694</v>
      </c>
      <c r="AF57" s="183" t="s">
        <v>226</v>
      </c>
      <c r="AG57" s="183" t="s">
        <v>221</v>
      </c>
      <c r="AH57" s="183" t="s">
        <v>221</v>
      </c>
      <c r="AI57" s="183">
        <f>24+6</f>
        <v>30</v>
      </c>
      <c r="AJ57" s="183" t="s">
        <v>227</v>
      </c>
      <c r="AK57" s="183">
        <v>1</v>
      </c>
      <c r="AL57" s="183">
        <v>30</v>
      </c>
      <c r="AM57" s="183">
        <v>0</v>
      </c>
      <c r="AN57" s="183" t="s">
        <v>228</v>
      </c>
      <c r="AO57" s="183" t="s">
        <v>228</v>
      </c>
      <c r="AP57" s="183" t="s">
        <v>229</v>
      </c>
      <c r="AQ57" s="183" t="s">
        <v>229</v>
      </c>
      <c r="AR57" s="183"/>
      <c r="AS57" s="183" t="s">
        <v>5695</v>
      </c>
      <c r="AT57" s="183">
        <v>170063</v>
      </c>
      <c r="AU57" s="183" t="s">
        <v>4243</v>
      </c>
      <c r="AV57" s="183"/>
      <c r="AW57" s="183"/>
      <c r="AX57" s="183"/>
      <c r="AY57" s="183" t="s">
        <v>227</v>
      </c>
      <c r="AZ57" s="183" t="s">
        <v>227</v>
      </c>
      <c r="BA57" s="249"/>
      <c r="BB57" s="183" t="s">
        <v>4103</v>
      </c>
      <c r="BC57" s="249">
        <v>0.59722222222222221</v>
      </c>
      <c r="BD57" s="249">
        <v>0.60416666666666663</v>
      </c>
      <c r="BE57" s="183"/>
      <c r="BF57" s="252">
        <v>2</v>
      </c>
      <c r="BG57" s="252">
        <v>2</v>
      </c>
      <c r="BH57" s="252">
        <v>2</v>
      </c>
      <c r="BI57" s="252">
        <v>2</v>
      </c>
      <c r="BJ57" s="252">
        <v>2</v>
      </c>
      <c r="BK57" s="252">
        <v>2</v>
      </c>
      <c r="BL57" s="252">
        <v>2</v>
      </c>
      <c r="BM57" s="252">
        <v>2</v>
      </c>
      <c r="BN57" s="252">
        <v>2</v>
      </c>
      <c r="BO57" s="252">
        <v>2</v>
      </c>
      <c r="BP57" s="252">
        <v>2</v>
      </c>
      <c r="BQ57" s="252">
        <v>2</v>
      </c>
      <c r="BR57" s="252">
        <v>2</v>
      </c>
      <c r="BS57" s="252">
        <v>2</v>
      </c>
      <c r="BT57" s="252">
        <v>2</v>
      </c>
      <c r="BU57" s="183"/>
      <c r="BV57" s="183" t="s">
        <v>4103</v>
      </c>
      <c r="BW57" s="249">
        <v>0.60416666666666663</v>
      </c>
      <c r="BX57" s="249">
        <v>0.61111111111111105</v>
      </c>
      <c r="BY57" s="183"/>
      <c r="BZ57" s="183">
        <v>3</v>
      </c>
      <c r="CA57" s="183">
        <v>3</v>
      </c>
      <c r="CB57" s="183">
        <v>3</v>
      </c>
      <c r="CC57" s="183">
        <v>3</v>
      </c>
      <c r="CD57" s="183" t="s">
        <v>260</v>
      </c>
      <c r="CE57" s="183" t="s">
        <v>4103</v>
      </c>
      <c r="CF57" s="183">
        <v>15</v>
      </c>
      <c r="CG57" s="183"/>
      <c r="CH57" s="183"/>
      <c r="CI57" s="183"/>
      <c r="CJ57" s="183"/>
      <c r="CK57" s="183"/>
      <c r="CL57" s="183"/>
      <c r="CM57" s="183"/>
      <c r="CN57" s="183"/>
      <c r="CO57" s="183"/>
      <c r="CP57" s="183"/>
      <c r="CQ57" s="183"/>
      <c r="CR57" s="303" t="s">
        <v>3830</v>
      </c>
      <c r="CS57" s="303" t="s">
        <v>3831</v>
      </c>
      <c r="CT57" s="303" t="s">
        <v>3832</v>
      </c>
      <c r="CU57" s="303" t="s">
        <v>5696</v>
      </c>
      <c r="CV57" s="303" t="s">
        <v>5688</v>
      </c>
      <c r="CW57" s="303" t="s">
        <v>5689</v>
      </c>
      <c r="CX57" s="303" t="s">
        <v>5690</v>
      </c>
      <c r="CY57" s="303" t="s">
        <v>5697</v>
      </c>
      <c r="CZ57" s="303" t="s">
        <v>5698</v>
      </c>
      <c r="DA57" s="303" t="s">
        <v>5699</v>
      </c>
      <c r="DB57" s="303" t="s">
        <v>3840</v>
      </c>
      <c r="DC57" s="303" t="s">
        <v>3841</v>
      </c>
      <c r="DD57" s="303" t="s">
        <v>5700</v>
      </c>
      <c r="DE57" s="303" t="s">
        <v>5698</v>
      </c>
      <c r="DF57" s="303" t="s">
        <v>5699</v>
      </c>
      <c r="DG57" s="303" t="s">
        <v>3840</v>
      </c>
      <c r="DH57" s="303" t="s">
        <v>3841</v>
      </c>
      <c r="DI57" s="303" t="s">
        <v>5700</v>
      </c>
      <c r="DJ57" s="303" t="s">
        <v>5701</v>
      </c>
      <c r="DK57" s="303" t="s">
        <v>3957</v>
      </c>
      <c r="DL57" s="303" t="s">
        <v>5702</v>
      </c>
      <c r="DM57" s="303" t="s">
        <v>4116</v>
      </c>
      <c r="DN57" s="303" t="s">
        <v>3852</v>
      </c>
      <c r="DO57" s="303" t="s">
        <v>3853</v>
      </c>
      <c r="DP57" s="303" t="s">
        <v>3854</v>
      </c>
      <c r="DQ57" s="303" t="s">
        <v>5703</v>
      </c>
      <c r="DR57" s="303" t="s">
        <v>1239</v>
      </c>
      <c r="DS57" s="303" t="s">
        <v>5704</v>
      </c>
      <c r="DT57" s="303" t="s">
        <v>5705</v>
      </c>
      <c r="DU57" s="303" t="s">
        <v>5706</v>
      </c>
      <c r="DV57" s="303" t="s">
        <v>5707</v>
      </c>
      <c r="DW57" s="303" t="s">
        <v>5708</v>
      </c>
      <c r="DX57" s="303" t="s">
        <v>5709</v>
      </c>
      <c r="DY57" s="303" t="s">
        <v>5710</v>
      </c>
      <c r="DZ57" s="303" t="s">
        <v>5711</v>
      </c>
      <c r="EA57" s="303" t="s">
        <v>1239</v>
      </c>
      <c r="EB57" s="303" t="s">
        <v>3861</v>
      </c>
      <c r="EC57" s="303" t="s">
        <v>3862</v>
      </c>
      <c r="ED57" s="303" t="s">
        <v>3848</v>
      </c>
      <c r="EE57" s="303" t="s">
        <v>4437</v>
      </c>
      <c r="EF57" s="303" t="s">
        <v>3864</v>
      </c>
      <c r="EG57" s="303" t="s">
        <v>4068</v>
      </c>
      <c r="EH57" s="303" t="s">
        <v>4069</v>
      </c>
      <c r="EI57" s="303" t="s">
        <v>4121</v>
      </c>
      <c r="EJ57" s="303" t="s">
        <v>5712</v>
      </c>
      <c r="EK57" s="303" t="s">
        <v>3848</v>
      </c>
      <c r="EL57" s="303" t="s">
        <v>3868</v>
      </c>
      <c r="EM57" s="303" t="s">
        <v>3870</v>
      </c>
      <c r="EN57" s="303" t="s">
        <v>3870</v>
      </c>
      <c r="EO57" s="303" t="s">
        <v>3869</v>
      </c>
      <c r="EP57" s="303" t="s">
        <v>4401</v>
      </c>
      <c r="EQ57" s="303" t="s">
        <v>5713</v>
      </c>
      <c r="ER57" s="303" t="s">
        <v>4004</v>
      </c>
      <c r="ES57" s="303" t="s">
        <v>5714</v>
      </c>
      <c r="ET57" s="303" t="s">
        <v>5715</v>
      </c>
      <c r="EU57" s="303" t="s">
        <v>5716</v>
      </c>
      <c r="EV57" s="303" t="s">
        <v>3876</v>
      </c>
      <c r="EW57" s="303" t="s">
        <v>3876</v>
      </c>
      <c r="EX57" s="303" t="s">
        <v>3848</v>
      </c>
      <c r="EY57" s="303" t="s">
        <v>3848</v>
      </c>
      <c r="EZ57" s="303" t="s">
        <v>3877</v>
      </c>
      <c r="FA57" s="303" t="s">
        <v>3878</v>
      </c>
      <c r="FB57" s="303" t="s">
        <v>5717</v>
      </c>
      <c r="FC57" s="303" t="s">
        <v>5718</v>
      </c>
      <c r="FD57" s="303" t="s">
        <v>5719</v>
      </c>
      <c r="FE57" s="303" t="s">
        <v>3970</v>
      </c>
      <c r="FF57" s="303" t="s">
        <v>3971</v>
      </c>
      <c r="FG57" s="303" t="s">
        <v>5720</v>
      </c>
      <c r="FH57" s="303" t="s">
        <v>5721</v>
      </c>
      <c r="FI57" s="303" t="s">
        <v>5722</v>
      </c>
      <c r="FJ57" s="303" t="s">
        <v>4225</v>
      </c>
      <c r="FK57" s="303" t="s">
        <v>5723</v>
      </c>
      <c r="FL57" s="303" t="s">
        <v>4144</v>
      </c>
      <c r="FM57" s="303" t="s">
        <v>5690</v>
      </c>
      <c r="FN57" s="303" t="s">
        <v>4816</v>
      </c>
      <c r="FO57" s="303" t="s">
        <v>5724</v>
      </c>
      <c r="FP57" s="303" t="s">
        <v>3848</v>
      </c>
      <c r="FQ57" s="303" t="s">
        <v>5725</v>
      </c>
      <c r="FR57" s="303" t="s">
        <v>4367</v>
      </c>
      <c r="FS57" s="303" t="s">
        <v>5726</v>
      </c>
      <c r="FT57" s="303" t="s">
        <v>5727</v>
      </c>
      <c r="FU57" s="303" t="s">
        <v>5728</v>
      </c>
      <c r="FV57" s="303" t="s">
        <v>5729</v>
      </c>
      <c r="FW57" s="303" t="s">
        <v>5730</v>
      </c>
      <c r="FX57" s="303" t="s">
        <v>3894</v>
      </c>
      <c r="FY57" s="303" t="s">
        <v>3848</v>
      </c>
      <c r="FZ57" s="303" t="s">
        <v>5731</v>
      </c>
      <c r="GA57" s="304" t="s">
        <v>3945</v>
      </c>
      <c r="GB57" s="304" t="s">
        <v>3946</v>
      </c>
      <c r="GC57" s="304" t="s">
        <v>3946</v>
      </c>
      <c r="GD57" s="183"/>
      <c r="GE57" s="183"/>
      <c r="GF57" s="183"/>
      <c r="GG57" s="183"/>
      <c r="GH57" s="183"/>
      <c r="GI57" s="183"/>
      <c r="GJ57" s="183"/>
      <c r="GK57" s="183"/>
      <c r="GL57" s="183"/>
      <c r="GM57" s="183"/>
      <c r="GN57" s="183"/>
      <c r="GO57" s="183"/>
      <c r="GP57" s="183"/>
      <c r="GQ57" s="183"/>
      <c r="GR57" s="183"/>
      <c r="GS57" s="183"/>
      <c r="GT57" s="183"/>
      <c r="GU57" s="183"/>
      <c r="GV57" s="183"/>
      <c r="GW57" s="183"/>
      <c r="GX57" s="183"/>
      <c r="GY57" s="183"/>
      <c r="GZ57" s="183"/>
      <c r="HA57" s="183"/>
      <c r="HB57" s="183"/>
      <c r="HC57" s="183"/>
      <c r="HD57" s="183"/>
      <c r="HE57" s="183"/>
      <c r="HF57" s="183"/>
      <c r="HG57" s="183"/>
      <c r="HH57" s="183"/>
      <c r="HI57" s="183"/>
      <c r="HJ57" s="183"/>
      <c r="HK57" s="183"/>
      <c r="HL57" s="183"/>
      <c r="HM57" s="183"/>
    </row>
    <row r="58" spans="1:221" x14ac:dyDescent="0.25">
      <c r="A58" s="183">
        <v>2</v>
      </c>
      <c r="B58" s="249">
        <v>0.53263888888888888</v>
      </c>
      <c r="C58" s="183"/>
      <c r="D58" s="183" t="s">
        <v>211</v>
      </c>
      <c r="E58" s="183" t="s">
        <v>212</v>
      </c>
      <c r="F58" s="184">
        <v>43286</v>
      </c>
      <c r="G58" s="183" t="s">
        <v>357</v>
      </c>
      <c r="H58" s="183" t="s">
        <v>337</v>
      </c>
      <c r="I58" s="183" t="s">
        <v>437</v>
      </c>
      <c r="J58" s="183" t="s">
        <v>5608</v>
      </c>
      <c r="K58" s="183" t="s">
        <v>3819</v>
      </c>
      <c r="L58" s="183"/>
      <c r="M58" s="184"/>
      <c r="N58" s="184"/>
      <c r="O58" s="183"/>
      <c r="P58" s="264" t="s">
        <v>5732</v>
      </c>
      <c r="Q58" s="183" t="s">
        <v>5733</v>
      </c>
      <c r="R58" s="183" t="s">
        <v>1771</v>
      </c>
      <c r="S58" s="183" t="s">
        <v>5734</v>
      </c>
      <c r="T58" s="252">
        <v>9083808385</v>
      </c>
      <c r="U58" s="183" t="s">
        <v>5735</v>
      </c>
      <c r="V58" s="183" t="s">
        <v>221</v>
      </c>
      <c r="W58" s="183" t="s">
        <v>221</v>
      </c>
      <c r="X58" s="183" t="s">
        <v>221</v>
      </c>
      <c r="Y58" s="183" t="s">
        <v>221</v>
      </c>
      <c r="Z58" s="183" t="s">
        <v>221</v>
      </c>
      <c r="AA58" s="183" t="s">
        <v>5736</v>
      </c>
      <c r="AB58" s="183">
        <v>9192280599</v>
      </c>
      <c r="AC58" s="183" t="s">
        <v>223</v>
      </c>
      <c r="AD58" s="64" t="s">
        <v>333</v>
      </c>
      <c r="AE58" s="183" t="s">
        <v>5737</v>
      </c>
      <c r="AF58" s="183" t="s">
        <v>226</v>
      </c>
      <c r="AG58" s="183" t="s">
        <v>221</v>
      </c>
      <c r="AH58" s="183" t="s">
        <v>226</v>
      </c>
      <c r="AI58" s="183">
        <f>10+12+3</f>
        <v>25</v>
      </c>
      <c r="AJ58" s="183" t="s">
        <v>227</v>
      </c>
      <c r="AK58" s="183">
        <v>1</v>
      </c>
      <c r="AL58" s="183">
        <f>10+12</f>
        <v>22</v>
      </c>
      <c r="AM58" s="183">
        <v>3</v>
      </c>
      <c r="AN58" s="183" t="s">
        <v>228</v>
      </c>
      <c r="AO58" s="183" t="s">
        <v>228</v>
      </c>
      <c r="AP58" s="183" t="s">
        <v>229</v>
      </c>
      <c r="AQ58" s="183" t="s">
        <v>229</v>
      </c>
      <c r="AR58" s="183"/>
      <c r="AS58" s="183" t="s">
        <v>5695</v>
      </c>
      <c r="AT58" s="183">
        <v>170063</v>
      </c>
      <c r="AU58" s="183" t="s">
        <v>4243</v>
      </c>
      <c r="AV58" s="183"/>
      <c r="AW58" s="183"/>
      <c r="AX58" s="183"/>
      <c r="AY58" s="183" t="s">
        <v>227</v>
      </c>
      <c r="AZ58" s="183" t="s">
        <v>227</v>
      </c>
      <c r="BA58" s="249"/>
      <c r="BB58" s="183" t="s">
        <v>3829</v>
      </c>
      <c r="BC58" s="249">
        <v>0.63194444444444442</v>
      </c>
      <c r="BD58" s="249">
        <v>0.64583333333333337</v>
      </c>
      <c r="BE58" s="183"/>
      <c r="BF58" s="252">
        <v>2</v>
      </c>
      <c r="BG58" s="183">
        <v>2</v>
      </c>
      <c r="BH58" s="183">
        <v>2</v>
      </c>
      <c r="BI58" s="183">
        <v>2</v>
      </c>
      <c r="BJ58" s="183">
        <v>2</v>
      </c>
      <c r="BK58" s="183">
        <v>2</v>
      </c>
      <c r="BL58" s="183">
        <v>2</v>
      </c>
      <c r="BM58" s="183">
        <v>2</v>
      </c>
      <c r="BN58" s="183">
        <v>2</v>
      </c>
      <c r="BO58" s="183">
        <v>2</v>
      </c>
      <c r="BP58" s="183">
        <v>2</v>
      </c>
      <c r="BQ58" s="183">
        <v>2</v>
      </c>
      <c r="BR58" s="183">
        <v>2</v>
      </c>
      <c r="BS58" s="183">
        <v>2</v>
      </c>
      <c r="BT58" s="183">
        <v>2</v>
      </c>
      <c r="BU58" s="183"/>
      <c r="BV58" s="183" t="s">
        <v>3829</v>
      </c>
      <c r="BW58" s="249">
        <v>0.64583333333333337</v>
      </c>
      <c r="BX58" s="249">
        <v>0.65277777777777779</v>
      </c>
      <c r="BY58" s="183"/>
      <c r="BZ58" s="183">
        <v>3</v>
      </c>
      <c r="CA58" s="183">
        <v>3</v>
      </c>
      <c r="CB58" s="183">
        <v>3</v>
      </c>
      <c r="CC58" s="183">
        <v>3</v>
      </c>
      <c r="CD58" s="183" t="s">
        <v>260</v>
      </c>
      <c r="CE58" s="183" t="s">
        <v>3829</v>
      </c>
      <c r="CF58" s="183" t="s">
        <v>260</v>
      </c>
      <c r="CG58" s="183"/>
      <c r="CH58" s="183"/>
      <c r="CI58" s="183"/>
      <c r="CJ58" s="183"/>
      <c r="CK58" s="183"/>
      <c r="CL58" s="183"/>
      <c r="CM58" s="183"/>
      <c r="CN58" s="183"/>
      <c r="CO58" s="183"/>
      <c r="CP58" s="183"/>
      <c r="CQ58" s="183"/>
      <c r="CR58" s="305" t="s">
        <v>3830</v>
      </c>
      <c r="CS58" s="305" t="s">
        <v>3831</v>
      </c>
      <c r="CT58" s="305" t="s">
        <v>3832</v>
      </c>
      <c r="CU58" s="305" t="s">
        <v>5738</v>
      </c>
      <c r="CV58" s="305" t="s">
        <v>5733</v>
      </c>
      <c r="CW58" s="305" t="s">
        <v>1771</v>
      </c>
      <c r="CX58" s="305" t="s">
        <v>5734</v>
      </c>
      <c r="CY58" s="305" t="s">
        <v>5739</v>
      </c>
      <c r="CZ58" s="305" t="s">
        <v>5740</v>
      </c>
      <c r="DA58" s="305" t="s">
        <v>5741</v>
      </c>
      <c r="DB58" s="305" t="s">
        <v>3840</v>
      </c>
      <c r="DC58" s="305" t="s">
        <v>3841</v>
      </c>
      <c r="DD58" s="305" t="s">
        <v>3910</v>
      </c>
      <c r="DE58" s="305" t="s">
        <v>5740</v>
      </c>
      <c r="DF58" s="305" t="s">
        <v>5741</v>
      </c>
      <c r="DG58" s="305" t="s">
        <v>4037</v>
      </c>
      <c r="DH58" s="305" t="s">
        <v>4038</v>
      </c>
      <c r="DI58" s="305" t="s">
        <v>4039</v>
      </c>
      <c r="DJ58" s="305" t="s">
        <v>5742</v>
      </c>
      <c r="DK58" s="305" t="s">
        <v>3849</v>
      </c>
      <c r="DL58" s="305" t="s">
        <v>5743</v>
      </c>
      <c r="DM58" s="305" t="s">
        <v>3914</v>
      </c>
      <c r="DN58" s="305" t="s">
        <v>3852</v>
      </c>
      <c r="DO58" s="305" t="s">
        <v>3848</v>
      </c>
      <c r="DP58" s="305" t="s">
        <v>3848</v>
      </c>
      <c r="DQ58" s="305" t="s">
        <v>5744</v>
      </c>
      <c r="DR58" s="305" t="s">
        <v>5745</v>
      </c>
      <c r="DS58" s="305" t="s">
        <v>5746</v>
      </c>
      <c r="DT58" s="305" t="s">
        <v>5747</v>
      </c>
      <c r="DU58" s="305" t="s">
        <v>5748</v>
      </c>
      <c r="DV58" s="305" t="s">
        <v>5749</v>
      </c>
      <c r="DW58" s="305" t="s">
        <v>5750</v>
      </c>
      <c r="DX58" s="305" t="s">
        <v>3848</v>
      </c>
      <c r="DY58" s="305" t="s">
        <v>3848</v>
      </c>
      <c r="DZ58" s="305" t="s">
        <v>3848</v>
      </c>
      <c r="EA58" s="305" t="s">
        <v>3848</v>
      </c>
      <c r="EB58" s="305" t="s">
        <v>3861</v>
      </c>
      <c r="EC58" s="305" t="s">
        <v>3862</v>
      </c>
      <c r="ED58" s="305" t="s">
        <v>3848</v>
      </c>
      <c r="EE58" s="305" t="s">
        <v>5751</v>
      </c>
      <c r="EF58" s="305" t="s">
        <v>3864</v>
      </c>
      <c r="EG58" s="305" t="s">
        <v>4068</v>
      </c>
      <c r="EH58" s="305" t="s">
        <v>4069</v>
      </c>
      <c r="EI58" s="305" t="s">
        <v>4810</v>
      </c>
      <c r="EJ58" s="305" t="s">
        <v>5695</v>
      </c>
      <c r="EK58" s="305" t="s">
        <v>3848</v>
      </c>
      <c r="EL58" s="305" t="s">
        <v>3868</v>
      </c>
      <c r="EM58" s="305" t="s">
        <v>3870</v>
      </c>
      <c r="EN58" s="305" t="s">
        <v>3870</v>
      </c>
      <c r="EO58" s="305" t="s">
        <v>3869</v>
      </c>
      <c r="EP58" s="305" t="s">
        <v>4401</v>
      </c>
      <c r="EQ58" s="305" t="s">
        <v>5752</v>
      </c>
      <c r="ER58" s="305" t="s">
        <v>4004</v>
      </c>
      <c r="ES58" s="305" t="s">
        <v>5753</v>
      </c>
      <c r="ET58" s="305" t="s">
        <v>4017</v>
      </c>
      <c r="EU58" s="305" t="s">
        <v>5754</v>
      </c>
      <c r="EV58" s="305" t="s">
        <v>3876</v>
      </c>
      <c r="EW58" s="305" t="s">
        <v>3876</v>
      </c>
      <c r="EX58" s="305" t="s">
        <v>3848</v>
      </c>
      <c r="EY58" s="305" t="s">
        <v>3848</v>
      </c>
      <c r="EZ58" s="305" t="s">
        <v>3877</v>
      </c>
      <c r="FA58" s="305" t="s">
        <v>3878</v>
      </c>
      <c r="FB58" s="305" t="s">
        <v>5755</v>
      </c>
      <c r="FC58" s="305" t="s">
        <v>5756</v>
      </c>
      <c r="FD58" s="305" t="s">
        <v>5757</v>
      </c>
      <c r="FE58" s="305" t="s">
        <v>3970</v>
      </c>
      <c r="FF58" s="305" t="s">
        <v>3971</v>
      </c>
      <c r="FG58" s="305" t="s">
        <v>5758</v>
      </c>
      <c r="FH58" s="305" t="s">
        <v>5759</v>
      </c>
      <c r="FI58" s="305" t="s">
        <v>5760</v>
      </c>
      <c r="FJ58" s="305" t="s">
        <v>5761</v>
      </c>
      <c r="FK58" s="305" t="s">
        <v>5762</v>
      </c>
      <c r="FL58" s="305" t="s">
        <v>3943</v>
      </c>
      <c r="FM58" s="305" t="s">
        <v>5734</v>
      </c>
      <c r="FN58" s="305" t="s">
        <v>5763</v>
      </c>
      <c r="FO58" s="305" t="s">
        <v>5764</v>
      </c>
      <c r="FP58" s="305" t="s">
        <v>3848</v>
      </c>
      <c r="FQ58" s="305" t="s">
        <v>5765</v>
      </c>
      <c r="FR58" s="305" t="s">
        <v>4230</v>
      </c>
      <c r="FS58" s="305" t="s">
        <v>5766</v>
      </c>
      <c r="FT58" s="305" t="s">
        <v>5767</v>
      </c>
      <c r="FU58" s="305" t="s">
        <v>5768</v>
      </c>
      <c r="FV58" s="305" t="s">
        <v>5769</v>
      </c>
      <c r="FW58" s="305" t="s">
        <v>5770</v>
      </c>
      <c r="FX58" s="305" t="s">
        <v>3894</v>
      </c>
      <c r="FY58" s="305" t="s">
        <v>3848</v>
      </c>
      <c r="FZ58" s="305" t="s">
        <v>5771</v>
      </c>
      <c r="GA58" s="183" t="s">
        <v>3945</v>
      </c>
      <c r="GB58" s="183" t="s">
        <v>3946</v>
      </c>
      <c r="GC58" s="183" t="s">
        <v>3946</v>
      </c>
      <c r="GD58" s="183"/>
      <c r="GE58" s="183"/>
      <c r="GF58" s="183"/>
      <c r="GG58" s="183"/>
      <c r="GH58" s="183"/>
      <c r="GI58" s="183"/>
      <c r="GJ58" s="183"/>
      <c r="GK58" s="183"/>
      <c r="GL58" s="183"/>
      <c r="GM58" s="183"/>
      <c r="GN58" s="183"/>
      <c r="GO58" s="183"/>
      <c r="GP58" s="183"/>
      <c r="GQ58" s="183"/>
      <c r="GR58" s="183"/>
      <c r="GS58" s="183"/>
      <c r="GT58" s="183"/>
      <c r="GU58" s="183"/>
      <c r="GV58" s="183"/>
      <c r="GW58" s="183"/>
      <c r="GX58" s="183"/>
      <c r="GY58" s="183"/>
      <c r="GZ58" s="183"/>
      <c r="HA58" s="183"/>
      <c r="HB58" s="183"/>
      <c r="HC58" s="183"/>
      <c r="HD58" s="183"/>
      <c r="HE58" s="183"/>
      <c r="HF58" s="183"/>
      <c r="HG58" s="183"/>
      <c r="HH58" s="183"/>
      <c r="HI58" s="183"/>
      <c r="HJ58" s="183"/>
      <c r="HK58" s="183"/>
      <c r="HL58" s="183"/>
      <c r="HM58" s="183"/>
    </row>
    <row r="59" spans="1:221" x14ac:dyDescent="0.25">
      <c r="A59" s="183">
        <v>3</v>
      </c>
      <c r="B59" s="249">
        <v>0.64027777777777783</v>
      </c>
      <c r="C59" s="183"/>
      <c r="D59" s="183" t="s">
        <v>211</v>
      </c>
      <c r="E59" s="183" t="s">
        <v>212</v>
      </c>
      <c r="F59" s="184">
        <v>43286</v>
      </c>
      <c r="G59" s="183" t="s">
        <v>357</v>
      </c>
      <c r="H59" s="183" t="s">
        <v>337</v>
      </c>
      <c r="I59" s="183" t="s">
        <v>437</v>
      </c>
      <c r="J59" s="183" t="s">
        <v>5608</v>
      </c>
      <c r="K59" s="183" t="s">
        <v>3819</v>
      </c>
      <c r="L59" s="183"/>
      <c r="M59" s="184"/>
      <c r="N59" s="184"/>
      <c r="O59" s="183"/>
      <c r="P59" s="253" t="s">
        <v>5772</v>
      </c>
      <c r="Q59" s="183" t="s">
        <v>5773</v>
      </c>
      <c r="R59" s="183" t="s">
        <v>2758</v>
      </c>
      <c r="S59" s="183" t="s">
        <v>549</v>
      </c>
      <c r="T59" s="252">
        <v>9774701242</v>
      </c>
      <c r="U59" s="183" t="s">
        <v>5774</v>
      </c>
      <c r="V59" s="183" t="s">
        <v>5775</v>
      </c>
      <c r="W59" s="183" t="s">
        <v>221</v>
      </c>
      <c r="X59" s="183" t="s">
        <v>221</v>
      </c>
      <c r="Y59" s="183" t="s">
        <v>221</v>
      </c>
      <c r="Z59" s="183" t="s">
        <v>221</v>
      </c>
      <c r="AA59" s="183" t="s">
        <v>5776</v>
      </c>
      <c r="AB59" s="183">
        <v>9774701242</v>
      </c>
      <c r="AC59" s="183" t="s">
        <v>223</v>
      </c>
      <c r="AD59" s="183" t="s">
        <v>241</v>
      </c>
      <c r="AE59" s="183" t="s">
        <v>5777</v>
      </c>
      <c r="AF59" s="183" t="s">
        <v>226</v>
      </c>
      <c r="AG59" s="183" t="s">
        <v>226</v>
      </c>
      <c r="AH59" s="183" t="s">
        <v>221</v>
      </c>
      <c r="AI59" s="183">
        <f>12+2+12+7+4*12</f>
        <v>81</v>
      </c>
      <c r="AJ59" s="183" t="s">
        <v>227</v>
      </c>
      <c r="AK59" s="183">
        <v>1</v>
      </c>
      <c r="AL59" s="183">
        <f>12+2</f>
        <v>14</v>
      </c>
      <c r="AM59" s="183">
        <f>12+7</f>
        <v>19</v>
      </c>
      <c r="AN59" s="183" t="s">
        <v>228</v>
      </c>
      <c r="AO59" s="183" t="s">
        <v>228</v>
      </c>
      <c r="AP59" s="183" t="s">
        <v>229</v>
      </c>
      <c r="AQ59" s="183" t="s">
        <v>229</v>
      </c>
      <c r="AR59" s="183"/>
      <c r="AS59" s="183" t="s">
        <v>5778</v>
      </c>
      <c r="AT59" s="183">
        <v>248276</v>
      </c>
      <c r="AU59" s="183" t="s">
        <v>625</v>
      </c>
      <c r="AV59" s="183"/>
      <c r="AW59" s="183"/>
      <c r="AX59" s="183"/>
      <c r="AY59" s="183" t="s">
        <v>227</v>
      </c>
      <c r="AZ59" s="183" t="s">
        <v>227</v>
      </c>
      <c r="BA59" s="249"/>
      <c r="BB59" s="183" t="s">
        <v>3829</v>
      </c>
      <c r="BC59" s="249">
        <v>0.65833333333333333</v>
      </c>
      <c r="BD59" s="249">
        <v>0.67083333333333339</v>
      </c>
      <c r="BE59" s="183"/>
      <c r="BF59" s="252">
        <v>2</v>
      </c>
      <c r="BG59" s="183">
        <v>2</v>
      </c>
      <c r="BH59" s="183">
        <v>2</v>
      </c>
      <c r="BI59" s="183">
        <v>2</v>
      </c>
      <c r="BJ59" s="183">
        <v>2</v>
      </c>
      <c r="BK59" s="183">
        <v>2</v>
      </c>
      <c r="BL59" s="183">
        <v>2</v>
      </c>
      <c r="BM59" s="183">
        <v>2</v>
      </c>
      <c r="BN59" s="183">
        <v>2</v>
      </c>
      <c r="BO59" s="183">
        <v>2</v>
      </c>
      <c r="BP59" s="183">
        <v>2</v>
      </c>
      <c r="BQ59" s="183">
        <v>2</v>
      </c>
      <c r="BR59" s="183">
        <v>2</v>
      </c>
      <c r="BS59" s="183">
        <v>2</v>
      </c>
      <c r="BT59" s="183">
        <v>2</v>
      </c>
      <c r="BU59" s="183"/>
      <c r="BV59" s="183" t="s">
        <v>3829</v>
      </c>
      <c r="BW59" s="249">
        <v>0.67083333333333339</v>
      </c>
      <c r="BX59" s="249">
        <v>0.67708333333333337</v>
      </c>
      <c r="BY59" s="183"/>
      <c r="BZ59" s="183">
        <v>3</v>
      </c>
      <c r="CA59" s="183">
        <v>3</v>
      </c>
      <c r="CB59" s="183">
        <v>3</v>
      </c>
      <c r="CC59" s="183">
        <v>3</v>
      </c>
      <c r="CD59" s="183" t="s">
        <v>260</v>
      </c>
      <c r="CE59" s="183" t="s">
        <v>3829</v>
      </c>
      <c r="CF59" s="183" t="s">
        <v>260</v>
      </c>
      <c r="CG59" s="183"/>
      <c r="CH59" s="183"/>
      <c r="CI59" s="183"/>
      <c r="CJ59" s="183"/>
      <c r="CK59" s="183"/>
      <c r="CL59" s="183"/>
      <c r="CM59" s="183"/>
      <c r="CN59" s="183"/>
      <c r="CO59" s="183"/>
      <c r="CP59" s="183"/>
      <c r="CQ59" s="183"/>
      <c r="CR59" s="305" t="s">
        <v>3830</v>
      </c>
      <c r="CS59" s="305" t="s">
        <v>3831</v>
      </c>
      <c r="CT59" s="305" t="s">
        <v>3832</v>
      </c>
      <c r="CU59" s="305" t="s">
        <v>5779</v>
      </c>
      <c r="CV59" s="305" t="s">
        <v>5780</v>
      </c>
      <c r="CW59" s="305" t="s">
        <v>2758</v>
      </c>
      <c r="CX59" s="305" t="s">
        <v>549</v>
      </c>
      <c r="CY59" s="305" t="s">
        <v>5781</v>
      </c>
      <c r="CZ59" s="305" t="s">
        <v>5782</v>
      </c>
      <c r="DA59" s="305" t="s">
        <v>5783</v>
      </c>
      <c r="DB59" s="305" t="s">
        <v>3840</v>
      </c>
      <c r="DC59" s="305" t="s">
        <v>3841</v>
      </c>
      <c r="DD59" s="305" t="s">
        <v>4164</v>
      </c>
      <c r="DE59" s="305" t="s">
        <v>5782</v>
      </c>
      <c r="DF59" s="305" t="s">
        <v>3911</v>
      </c>
      <c r="DG59" s="305" t="s">
        <v>3840</v>
      </c>
      <c r="DH59" s="305" t="s">
        <v>3841</v>
      </c>
      <c r="DI59" s="305" t="s">
        <v>4164</v>
      </c>
      <c r="DJ59" s="305" t="s">
        <v>3848</v>
      </c>
      <c r="DK59" s="305" t="s">
        <v>3957</v>
      </c>
      <c r="DL59" s="305" t="s">
        <v>5784</v>
      </c>
      <c r="DM59" s="305" t="s">
        <v>3914</v>
      </c>
      <c r="DN59" s="305" t="s">
        <v>3852</v>
      </c>
      <c r="DO59" s="305" t="s">
        <v>3853</v>
      </c>
      <c r="DP59" s="305" t="s">
        <v>3854</v>
      </c>
      <c r="DQ59" s="305" t="s">
        <v>5785</v>
      </c>
      <c r="DR59" s="305" t="s">
        <v>4044</v>
      </c>
      <c r="DS59" s="305" t="s">
        <v>5774</v>
      </c>
      <c r="DT59" s="305" t="s">
        <v>5786</v>
      </c>
      <c r="DU59" s="305" t="s">
        <v>5787</v>
      </c>
      <c r="DV59" s="305" t="s">
        <v>5788</v>
      </c>
      <c r="DW59" s="305" t="s">
        <v>5789</v>
      </c>
      <c r="DX59" s="305" t="s">
        <v>5775</v>
      </c>
      <c r="DY59" s="305" t="s">
        <v>5775</v>
      </c>
      <c r="DZ59" s="305" t="s">
        <v>5775</v>
      </c>
      <c r="EA59" s="305" t="s">
        <v>3848</v>
      </c>
      <c r="EB59" s="305" t="s">
        <v>3861</v>
      </c>
      <c r="EC59" s="305" t="s">
        <v>3862</v>
      </c>
      <c r="ED59" s="305" t="s">
        <v>3848</v>
      </c>
      <c r="EE59" s="305" t="s">
        <v>4510</v>
      </c>
      <c r="EF59" s="305" t="s">
        <v>3864</v>
      </c>
      <c r="EG59" s="305" t="s">
        <v>4068</v>
      </c>
      <c r="EH59" s="305" t="s">
        <v>4069</v>
      </c>
      <c r="EI59" s="305" t="s">
        <v>229</v>
      </c>
      <c r="EJ59" s="305" t="s">
        <v>5778</v>
      </c>
      <c r="EK59" s="305" t="s">
        <v>3848</v>
      </c>
      <c r="EL59" s="305" t="s">
        <v>3868</v>
      </c>
      <c r="EM59" s="305" t="s">
        <v>3870</v>
      </c>
      <c r="EN59" s="305" t="s">
        <v>3870</v>
      </c>
      <c r="EO59" s="305" t="s">
        <v>3869</v>
      </c>
      <c r="EP59" s="305" t="s">
        <v>3870</v>
      </c>
      <c r="EQ59" s="305" t="s">
        <v>5790</v>
      </c>
      <c r="ER59" s="305" t="s">
        <v>3872</v>
      </c>
      <c r="ES59" s="305" t="s">
        <v>5791</v>
      </c>
      <c r="ET59" s="305" t="s">
        <v>5792</v>
      </c>
      <c r="EU59" s="305" t="s">
        <v>5793</v>
      </c>
      <c r="EV59" s="305" t="s">
        <v>3876</v>
      </c>
      <c r="EW59" s="305" t="s">
        <v>3876</v>
      </c>
      <c r="EX59" s="305" t="s">
        <v>4044</v>
      </c>
      <c r="EY59" s="305" t="s">
        <v>4044</v>
      </c>
      <c r="EZ59" s="305" t="s">
        <v>3877</v>
      </c>
      <c r="FA59" s="305" t="s">
        <v>3878</v>
      </c>
      <c r="FB59" s="305" t="s">
        <v>5794</v>
      </c>
      <c r="FC59" s="305" t="s">
        <v>5795</v>
      </c>
      <c r="FD59" s="305" t="s">
        <v>3848</v>
      </c>
      <c r="FE59" s="305" t="s">
        <v>4357</v>
      </c>
      <c r="FF59" s="305" t="s">
        <v>5796</v>
      </c>
      <c r="FG59" s="305" t="s">
        <v>5797</v>
      </c>
      <c r="FH59" s="305" t="s">
        <v>5798</v>
      </c>
      <c r="FI59" s="305" t="s">
        <v>5799</v>
      </c>
      <c r="FJ59" s="305" t="s">
        <v>5800</v>
      </c>
      <c r="FK59" s="305" t="s">
        <v>5801</v>
      </c>
      <c r="FL59" s="305" t="s">
        <v>5802</v>
      </c>
      <c r="FM59" s="305" t="s">
        <v>549</v>
      </c>
      <c r="FN59" s="305" t="s">
        <v>5803</v>
      </c>
      <c r="FO59" s="305" t="s">
        <v>5804</v>
      </c>
      <c r="FP59" s="305" t="s">
        <v>3666</v>
      </c>
      <c r="FQ59" s="305" t="s">
        <v>5805</v>
      </c>
      <c r="FR59" s="305" t="s">
        <v>5806</v>
      </c>
      <c r="FS59" s="305" t="s">
        <v>5807</v>
      </c>
      <c r="FT59" s="305" t="s">
        <v>5808</v>
      </c>
      <c r="FU59" s="305" t="s">
        <v>5809</v>
      </c>
      <c r="FV59" s="305" t="s">
        <v>5810</v>
      </c>
      <c r="FW59" s="305" t="s">
        <v>5811</v>
      </c>
      <c r="FX59" s="305" t="s">
        <v>3894</v>
      </c>
      <c r="FY59" s="305" t="s">
        <v>3848</v>
      </c>
      <c r="FZ59" s="305" t="s">
        <v>5812</v>
      </c>
      <c r="GA59" s="183" t="s">
        <v>3946</v>
      </c>
      <c r="GB59" s="183" t="s">
        <v>3946</v>
      </c>
      <c r="GC59" s="183" t="s">
        <v>3946</v>
      </c>
      <c r="GD59" s="183"/>
      <c r="GE59" s="183"/>
      <c r="GF59" s="183"/>
      <c r="GG59" s="183"/>
      <c r="GH59" s="183"/>
      <c r="GI59" s="183"/>
      <c r="GJ59" s="183"/>
      <c r="GK59" s="183"/>
      <c r="GL59" s="183"/>
      <c r="GM59" s="183"/>
      <c r="GN59" s="183"/>
      <c r="GO59" s="183"/>
      <c r="GP59" s="183"/>
      <c r="GQ59" s="183"/>
      <c r="GR59" s="183"/>
      <c r="GS59" s="183"/>
      <c r="GT59" s="183"/>
      <c r="GU59" s="183"/>
      <c r="GV59" s="183"/>
      <c r="GW59" s="183"/>
      <c r="GX59" s="183"/>
      <c r="GY59" s="183"/>
      <c r="GZ59" s="183"/>
      <c r="HA59" s="183"/>
      <c r="HB59" s="183"/>
      <c r="HC59" s="183"/>
      <c r="HD59" s="183"/>
      <c r="HE59" s="183"/>
      <c r="HF59" s="183"/>
      <c r="HG59" s="183"/>
      <c r="HH59" s="183"/>
      <c r="HI59" s="183"/>
      <c r="HJ59" s="183"/>
      <c r="HK59" s="183"/>
      <c r="HL59" s="183"/>
      <c r="HM59" s="183"/>
    </row>
    <row r="60" spans="1:221" x14ac:dyDescent="0.25">
      <c r="A60" s="183">
        <v>6</v>
      </c>
      <c r="B60" s="249">
        <v>0.71319444444444446</v>
      </c>
      <c r="C60" s="183"/>
      <c r="D60" s="183" t="s">
        <v>211</v>
      </c>
      <c r="E60" s="183" t="s">
        <v>212</v>
      </c>
      <c r="F60" s="184">
        <v>43286</v>
      </c>
      <c r="G60" s="183" t="s">
        <v>3082</v>
      </c>
      <c r="H60" s="183" t="s">
        <v>246</v>
      </c>
      <c r="I60" s="183" t="s">
        <v>247</v>
      </c>
      <c r="J60" s="183" t="s">
        <v>5686</v>
      </c>
      <c r="K60" s="255" t="s">
        <v>5813</v>
      </c>
      <c r="L60" s="183" t="s">
        <v>250</v>
      </c>
      <c r="M60" s="184">
        <v>43286</v>
      </c>
      <c r="N60" s="184">
        <v>43286</v>
      </c>
      <c r="O60" s="183" t="s">
        <v>4032</v>
      </c>
      <c r="P60" s="250" t="s">
        <v>5814</v>
      </c>
      <c r="Q60" s="183" t="s">
        <v>5815</v>
      </c>
      <c r="R60" s="183" t="s">
        <v>5816</v>
      </c>
      <c r="S60" s="183" t="s">
        <v>1743</v>
      </c>
      <c r="T60" s="306">
        <v>9108878616</v>
      </c>
      <c r="U60" s="183" t="s">
        <v>5817</v>
      </c>
      <c r="V60" s="183" t="s">
        <v>5818</v>
      </c>
      <c r="W60" s="183" t="s">
        <v>221</v>
      </c>
      <c r="X60" s="183" t="s">
        <v>221</v>
      </c>
      <c r="Y60" s="183" t="s">
        <v>221</v>
      </c>
      <c r="Z60" s="183" t="s">
        <v>221</v>
      </c>
      <c r="AA60" s="183" t="s">
        <v>5819</v>
      </c>
      <c r="AB60" s="183">
        <v>9099929392</v>
      </c>
      <c r="AC60" s="183" t="s">
        <v>223</v>
      </c>
      <c r="AD60" s="64" t="s">
        <v>224</v>
      </c>
      <c r="AE60" s="183" t="s">
        <v>5820</v>
      </c>
      <c r="AF60" s="183" t="s">
        <v>226</v>
      </c>
      <c r="AG60" s="183" t="s">
        <v>226</v>
      </c>
      <c r="AH60" s="183" t="s">
        <v>221</v>
      </c>
      <c r="AI60" s="183">
        <f>11+12+3+24+8</f>
        <v>58</v>
      </c>
      <c r="AJ60" s="183" t="s">
        <v>227</v>
      </c>
      <c r="AK60" s="183">
        <v>1</v>
      </c>
      <c r="AL60" s="183">
        <f>24+8</f>
        <v>32</v>
      </c>
      <c r="AM60" s="183">
        <f>12+3</f>
        <v>15</v>
      </c>
      <c r="AN60" s="183" t="s">
        <v>228</v>
      </c>
      <c r="AO60" s="183" t="s">
        <v>228</v>
      </c>
      <c r="AP60" s="183" t="s">
        <v>229</v>
      </c>
      <c r="AQ60" s="183" t="s">
        <v>229</v>
      </c>
      <c r="AR60" s="183"/>
      <c r="AS60" s="183" t="s">
        <v>5821</v>
      </c>
      <c r="AT60" s="183">
        <v>250136</v>
      </c>
      <c r="AU60" s="183" t="s">
        <v>4053</v>
      </c>
      <c r="AV60" s="183"/>
      <c r="AW60" s="183"/>
      <c r="AX60" s="183"/>
      <c r="AY60" s="183" t="s">
        <v>227</v>
      </c>
      <c r="AZ60" s="183" t="s">
        <v>227</v>
      </c>
      <c r="BA60" s="249"/>
      <c r="BB60" s="183" t="s">
        <v>4103</v>
      </c>
      <c r="BC60" s="249">
        <v>0.77222222222222225</v>
      </c>
      <c r="BD60" s="249">
        <v>0.78819444444444453</v>
      </c>
      <c r="BE60" s="183"/>
      <c r="BF60" s="252">
        <v>2</v>
      </c>
      <c r="BG60" s="183">
        <v>2</v>
      </c>
      <c r="BH60" s="183">
        <v>2</v>
      </c>
      <c r="BI60" s="183">
        <v>2</v>
      </c>
      <c r="BJ60" s="183">
        <v>2</v>
      </c>
      <c r="BK60" s="183">
        <v>2</v>
      </c>
      <c r="BL60" s="183">
        <v>2</v>
      </c>
      <c r="BM60" s="183">
        <v>2</v>
      </c>
      <c r="BN60" s="183">
        <v>2</v>
      </c>
      <c r="BO60" s="183">
        <v>2</v>
      </c>
      <c r="BP60" s="183">
        <v>2</v>
      </c>
      <c r="BQ60" s="183">
        <v>2</v>
      </c>
      <c r="BR60" s="183">
        <v>2</v>
      </c>
      <c r="BS60" s="183">
        <v>2</v>
      </c>
      <c r="BT60" s="183">
        <v>2</v>
      </c>
      <c r="BU60" s="183"/>
      <c r="BV60" s="183" t="s">
        <v>4103</v>
      </c>
      <c r="BW60" s="249">
        <v>0.78819444444444453</v>
      </c>
      <c r="BX60" s="249">
        <v>0.79513888888888884</v>
      </c>
      <c r="BY60" s="183"/>
      <c r="BZ60" s="183">
        <v>3</v>
      </c>
      <c r="CA60" s="183">
        <v>3</v>
      </c>
      <c r="CB60" s="183">
        <v>3</v>
      </c>
      <c r="CC60" s="183">
        <v>3</v>
      </c>
      <c r="CD60" s="183" t="s">
        <v>260</v>
      </c>
      <c r="CE60" s="183" t="s">
        <v>4103</v>
      </c>
      <c r="CF60" s="183" t="s">
        <v>260</v>
      </c>
      <c r="CG60" s="183"/>
      <c r="CH60" s="183"/>
      <c r="CI60" s="183"/>
      <c r="CJ60" s="183"/>
      <c r="CK60" s="183"/>
      <c r="CL60" s="183"/>
      <c r="CM60" s="183"/>
      <c r="CN60" s="183"/>
      <c r="CO60" s="183"/>
      <c r="CP60" s="183"/>
      <c r="CQ60" s="183"/>
      <c r="CR60" s="305" t="s">
        <v>3830</v>
      </c>
      <c r="CS60" s="305" t="s">
        <v>3831</v>
      </c>
      <c r="CT60" s="305" t="s">
        <v>3832</v>
      </c>
      <c r="CU60" s="305" t="s">
        <v>5822</v>
      </c>
      <c r="CV60" s="305" t="s">
        <v>5815</v>
      </c>
      <c r="CW60" s="305" t="s">
        <v>5816</v>
      </c>
      <c r="CX60" s="305" t="s">
        <v>1743</v>
      </c>
      <c r="CY60" s="305" t="s">
        <v>5823</v>
      </c>
      <c r="CZ60" s="305" t="s">
        <v>5824</v>
      </c>
      <c r="DA60" s="305" t="s">
        <v>5825</v>
      </c>
      <c r="DB60" s="305" t="s">
        <v>3845</v>
      </c>
      <c r="DC60" s="305" t="s">
        <v>3846</v>
      </c>
      <c r="DD60" s="305" t="s">
        <v>3847</v>
      </c>
      <c r="DE60" s="305" t="s">
        <v>5824</v>
      </c>
      <c r="DF60" s="305" t="s">
        <v>5825</v>
      </c>
      <c r="DG60" s="305" t="s">
        <v>3845</v>
      </c>
      <c r="DH60" s="305" t="s">
        <v>3846</v>
      </c>
      <c r="DI60" s="305" t="s">
        <v>3847</v>
      </c>
      <c r="DJ60" s="305" t="s">
        <v>3848</v>
      </c>
      <c r="DK60" s="305" t="s">
        <v>3957</v>
      </c>
      <c r="DL60" s="305" t="s">
        <v>5826</v>
      </c>
      <c r="DM60" s="305" t="s">
        <v>3914</v>
      </c>
      <c r="DN60" s="305" t="s">
        <v>3852</v>
      </c>
      <c r="DO60" s="305" t="s">
        <v>3853</v>
      </c>
      <c r="DP60" s="305" t="s">
        <v>3854</v>
      </c>
      <c r="DQ60" s="305" t="s">
        <v>5827</v>
      </c>
      <c r="DR60" s="305" t="s">
        <v>1228</v>
      </c>
      <c r="DS60" s="305" t="s">
        <v>5817</v>
      </c>
      <c r="DT60" s="305" t="s">
        <v>5828</v>
      </c>
      <c r="DU60" s="305" t="s">
        <v>5829</v>
      </c>
      <c r="DV60" s="305" t="s">
        <v>3848</v>
      </c>
      <c r="DW60" s="305" t="s">
        <v>3848</v>
      </c>
      <c r="DX60" s="305" t="s">
        <v>5830</v>
      </c>
      <c r="DY60" s="305" t="s">
        <v>3848</v>
      </c>
      <c r="DZ60" s="305" t="s">
        <v>3848</v>
      </c>
      <c r="EA60" s="305" t="s">
        <v>3848</v>
      </c>
      <c r="EB60" s="305" t="s">
        <v>3861</v>
      </c>
      <c r="EC60" s="305" t="s">
        <v>3862</v>
      </c>
      <c r="ED60" s="305" t="s">
        <v>3848</v>
      </c>
      <c r="EE60" s="305" t="s">
        <v>5831</v>
      </c>
      <c r="EF60" s="305" t="s">
        <v>3864</v>
      </c>
      <c r="EG60" s="305" t="s">
        <v>4068</v>
      </c>
      <c r="EH60" s="305" t="s">
        <v>4069</v>
      </c>
      <c r="EI60" s="305" t="s">
        <v>3864</v>
      </c>
      <c r="EJ60" s="305" t="s">
        <v>5832</v>
      </c>
      <c r="EK60" s="305" t="s">
        <v>3848</v>
      </c>
      <c r="EL60" s="305" t="s">
        <v>3868</v>
      </c>
      <c r="EM60" s="305" t="s">
        <v>3870</v>
      </c>
      <c r="EN60" s="305" t="s">
        <v>3870</v>
      </c>
      <c r="EO60" s="305" t="s">
        <v>3870</v>
      </c>
      <c r="EP60" s="305" t="s">
        <v>3870</v>
      </c>
      <c r="EQ60" s="305" t="s">
        <v>5833</v>
      </c>
      <c r="ER60" s="305" t="s">
        <v>3924</v>
      </c>
      <c r="ES60" s="305" t="s">
        <v>5834</v>
      </c>
      <c r="ET60" s="305" t="s">
        <v>5835</v>
      </c>
      <c r="EU60" s="305" t="s">
        <v>5836</v>
      </c>
      <c r="EV60" s="305" t="s">
        <v>3876</v>
      </c>
      <c r="EW60" s="305" t="s">
        <v>3876</v>
      </c>
      <c r="EX60" s="305" t="s">
        <v>3848</v>
      </c>
      <c r="EY60" s="305" t="s">
        <v>3848</v>
      </c>
      <c r="EZ60" s="305" t="s">
        <v>3877</v>
      </c>
      <c r="FA60" s="305" t="s">
        <v>3878</v>
      </c>
      <c r="FB60" s="305" t="s">
        <v>5837</v>
      </c>
      <c r="FC60" s="305" t="s">
        <v>5838</v>
      </c>
      <c r="FD60" s="305" t="s">
        <v>3848</v>
      </c>
      <c r="FE60" s="305" t="s">
        <v>5839</v>
      </c>
      <c r="FF60" s="305" t="s">
        <v>5840</v>
      </c>
      <c r="FG60" s="305" t="s">
        <v>5841</v>
      </c>
      <c r="FH60" s="305" t="s">
        <v>5842</v>
      </c>
      <c r="FI60" s="305" t="s">
        <v>5843</v>
      </c>
      <c r="FJ60" s="305" t="s">
        <v>5844</v>
      </c>
      <c r="FK60" s="305" t="s">
        <v>5845</v>
      </c>
      <c r="FL60" s="305" t="s">
        <v>4523</v>
      </c>
      <c r="FM60" s="305" t="s">
        <v>5846</v>
      </c>
      <c r="FN60" s="305" t="s">
        <v>2343</v>
      </c>
      <c r="FO60" s="305" t="s">
        <v>5847</v>
      </c>
      <c r="FP60" s="305" t="s">
        <v>3848</v>
      </c>
      <c r="FQ60" s="305" t="s">
        <v>5848</v>
      </c>
      <c r="FR60" s="305" t="s">
        <v>4367</v>
      </c>
      <c r="FS60" s="305" t="s">
        <v>5849</v>
      </c>
      <c r="FT60" s="305" t="s">
        <v>5850</v>
      </c>
      <c r="FU60" s="305" t="s">
        <v>5851</v>
      </c>
      <c r="FV60" s="305" t="s">
        <v>5852</v>
      </c>
      <c r="FW60" s="305" t="s">
        <v>5853</v>
      </c>
      <c r="FX60" s="305" t="s">
        <v>3894</v>
      </c>
      <c r="FY60" s="305" t="s">
        <v>3848</v>
      </c>
      <c r="FZ60" s="305" t="s">
        <v>3848</v>
      </c>
      <c r="GA60" s="183" t="s">
        <v>3848</v>
      </c>
      <c r="GB60" s="183" t="s">
        <v>3848</v>
      </c>
      <c r="GC60" s="183" t="s">
        <v>3848</v>
      </c>
      <c r="GD60" s="183"/>
      <c r="GE60" s="183"/>
      <c r="GF60" s="183"/>
      <c r="GG60" s="183"/>
      <c r="GH60" s="183"/>
      <c r="GI60" s="183"/>
      <c r="GJ60" s="183"/>
      <c r="GK60" s="183"/>
      <c r="GL60" s="183"/>
      <c r="GM60" s="183"/>
      <c r="GN60" s="183"/>
      <c r="GO60" s="183"/>
      <c r="GP60" s="183"/>
      <c r="GQ60" s="183"/>
      <c r="GR60" s="183"/>
      <c r="GS60" s="183"/>
      <c r="GT60" s="183"/>
      <c r="GU60" s="183"/>
      <c r="GV60" s="183"/>
      <c r="GW60" s="183"/>
      <c r="GX60" s="183"/>
      <c r="GY60" s="183"/>
      <c r="GZ60" s="183"/>
      <c r="HA60" s="183"/>
      <c r="HB60" s="183"/>
      <c r="HC60" s="183"/>
      <c r="HD60" s="183"/>
      <c r="HE60" s="183"/>
      <c r="HF60" s="183"/>
      <c r="HG60" s="183"/>
      <c r="HH60" s="183"/>
      <c r="HI60" s="183"/>
      <c r="HJ60" s="183"/>
      <c r="HK60" s="183"/>
      <c r="HL60" s="183"/>
      <c r="HM60" s="183"/>
    </row>
    <row r="61" spans="1:221" x14ac:dyDescent="0.25">
      <c r="A61" s="183">
        <v>5</v>
      </c>
      <c r="B61" s="249">
        <v>0.66875000000000007</v>
      </c>
      <c r="C61" s="183"/>
      <c r="D61" s="183" t="s">
        <v>211</v>
      </c>
      <c r="E61" s="183" t="s">
        <v>212</v>
      </c>
      <c r="F61" s="184">
        <v>43286</v>
      </c>
      <c r="G61" s="183" t="s">
        <v>3082</v>
      </c>
      <c r="H61" s="183" t="s">
        <v>246</v>
      </c>
      <c r="I61" s="183" t="s">
        <v>247</v>
      </c>
      <c r="J61" s="183" t="s">
        <v>5686</v>
      </c>
      <c r="K61" s="255" t="s">
        <v>5854</v>
      </c>
      <c r="L61" s="183" t="s">
        <v>250</v>
      </c>
      <c r="M61" s="184">
        <v>43286</v>
      </c>
      <c r="N61" s="184">
        <v>43286</v>
      </c>
      <c r="O61" s="183" t="s">
        <v>4032</v>
      </c>
      <c r="P61" s="253" t="s">
        <v>5855</v>
      </c>
      <c r="Q61" s="183" t="s">
        <v>1311</v>
      </c>
      <c r="R61" s="183" t="s">
        <v>2127</v>
      </c>
      <c r="S61" s="183" t="s">
        <v>5856</v>
      </c>
      <c r="T61" s="252">
        <v>9150491022</v>
      </c>
      <c r="U61" s="183" t="s">
        <v>5857</v>
      </c>
      <c r="V61" s="183" t="s">
        <v>5858</v>
      </c>
      <c r="W61" s="183" t="s">
        <v>221</v>
      </c>
      <c r="X61" s="183" t="s">
        <v>221</v>
      </c>
      <c r="Y61" s="183" t="s">
        <v>221</v>
      </c>
      <c r="Z61" s="183" t="s">
        <v>221</v>
      </c>
      <c r="AA61" s="183" t="s">
        <v>5859</v>
      </c>
      <c r="AB61" s="183" t="s">
        <v>5860</v>
      </c>
      <c r="AC61" s="183" t="s">
        <v>223</v>
      </c>
      <c r="AD61" s="183" t="s">
        <v>241</v>
      </c>
      <c r="AE61" s="183" t="s">
        <v>5861</v>
      </c>
      <c r="AF61" s="183" t="s">
        <v>226</v>
      </c>
      <c r="AG61" s="183" t="s">
        <v>221</v>
      </c>
      <c r="AH61" s="183" t="s">
        <v>221</v>
      </c>
      <c r="AI61" s="183">
        <f>6*12+2+7</f>
        <v>81</v>
      </c>
      <c r="AJ61" s="183" t="s">
        <v>446</v>
      </c>
      <c r="AK61" s="183">
        <v>0</v>
      </c>
      <c r="AL61" s="183">
        <v>2</v>
      </c>
      <c r="AM61" s="183">
        <f>6*12+7</f>
        <v>79</v>
      </c>
      <c r="AN61" s="183" t="s">
        <v>228</v>
      </c>
      <c r="AO61" s="183" t="s">
        <v>228</v>
      </c>
      <c r="AP61" s="183" t="s">
        <v>1076</v>
      </c>
      <c r="AQ61" s="183" t="s">
        <v>1077</v>
      </c>
      <c r="AR61" s="183"/>
      <c r="AS61" s="183"/>
      <c r="AT61" s="183"/>
      <c r="AU61" s="183"/>
      <c r="AV61" s="183"/>
      <c r="AW61" s="183"/>
      <c r="AX61" s="183"/>
      <c r="AY61" s="183" t="s">
        <v>227</v>
      </c>
      <c r="AZ61" s="183" t="s">
        <v>227</v>
      </c>
      <c r="BA61" s="249"/>
      <c r="BB61" s="183" t="s">
        <v>3829</v>
      </c>
      <c r="BC61" s="249">
        <v>0.72222222222222221</v>
      </c>
      <c r="BD61" s="249">
        <v>0.73611111111111116</v>
      </c>
      <c r="BE61" s="183"/>
      <c r="BF61" s="252">
        <v>2</v>
      </c>
      <c r="BG61" s="183">
        <v>2</v>
      </c>
      <c r="BH61" s="183">
        <v>2</v>
      </c>
      <c r="BI61" s="183">
        <v>2</v>
      </c>
      <c r="BJ61" s="183">
        <v>2</v>
      </c>
      <c r="BK61" s="183">
        <v>2</v>
      </c>
      <c r="BL61" s="183">
        <v>2</v>
      </c>
      <c r="BM61" s="183">
        <v>2</v>
      </c>
      <c r="BN61" s="183">
        <v>2</v>
      </c>
      <c r="BO61" s="183">
        <v>2</v>
      </c>
      <c r="BP61" s="183">
        <v>2</v>
      </c>
      <c r="BQ61" s="183">
        <v>2</v>
      </c>
      <c r="BR61" s="183">
        <v>2</v>
      </c>
      <c r="BS61" s="183">
        <v>2</v>
      </c>
      <c r="BT61" s="183">
        <v>2</v>
      </c>
      <c r="BU61" s="183"/>
      <c r="BV61" s="183" t="s">
        <v>3829</v>
      </c>
      <c r="BW61" s="249">
        <v>0.73611111111111116</v>
      </c>
      <c r="BX61" s="249">
        <v>0.74305555555555547</v>
      </c>
      <c r="BY61" s="183"/>
      <c r="BZ61" s="183">
        <v>3</v>
      </c>
      <c r="CA61" s="183">
        <v>3</v>
      </c>
      <c r="CB61" s="183">
        <v>3</v>
      </c>
      <c r="CC61" s="183">
        <v>3</v>
      </c>
      <c r="CD61" s="183" t="s">
        <v>260</v>
      </c>
      <c r="CE61" s="183" t="s">
        <v>3829</v>
      </c>
      <c r="CF61" s="183" t="s">
        <v>260</v>
      </c>
      <c r="CG61" s="183"/>
      <c r="CH61" s="183"/>
      <c r="CI61" s="183"/>
      <c r="CJ61" s="183"/>
      <c r="CK61" s="183"/>
      <c r="CL61" s="183"/>
      <c r="CM61" s="183"/>
      <c r="CN61" s="183"/>
      <c r="CO61" s="183"/>
      <c r="CP61" s="183"/>
      <c r="CQ61" s="183"/>
      <c r="CR61" s="305" t="s">
        <v>3830</v>
      </c>
      <c r="CS61" s="305" t="s">
        <v>3831</v>
      </c>
      <c r="CT61" s="305" t="s">
        <v>3832</v>
      </c>
      <c r="CU61" s="305" t="s">
        <v>5862</v>
      </c>
      <c r="CV61" s="305" t="s">
        <v>5863</v>
      </c>
      <c r="CW61" s="305" t="s">
        <v>2127</v>
      </c>
      <c r="CX61" s="305" t="s">
        <v>5856</v>
      </c>
      <c r="CY61" s="305" t="s">
        <v>5864</v>
      </c>
      <c r="CZ61" s="305" t="s">
        <v>3992</v>
      </c>
      <c r="DA61" s="305" t="s">
        <v>5865</v>
      </c>
      <c r="DB61" s="305" t="s">
        <v>3840</v>
      </c>
      <c r="DC61" s="305" t="s">
        <v>3841</v>
      </c>
      <c r="DD61" s="305" t="s">
        <v>4295</v>
      </c>
      <c r="DE61" s="305" t="s">
        <v>3992</v>
      </c>
      <c r="DF61" s="305" t="s">
        <v>5865</v>
      </c>
      <c r="DG61" s="305" t="s">
        <v>3840</v>
      </c>
      <c r="DH61" s="305" t="s">
        <v>3841</v>
      </c>
      <c r="DI61" s="305" t="s">
        <v>4295</v>
      </c>
      <c r="DJ61" s="305" t="s">
        <v>5866</v>
      </c>
      <c r="DK61" s="305" t="s">
        <v>3957</v>
      </c>
      <c r="DL61" s="305" t="s">
        <v>3870</v>
      </c>
      <c r="DM61" s="305" t="s">
        <v>3914</v>
      </c>
      <c r="DN61" s="305" t="s">
        <v>3852</v>
      </c>
      <c r="DO61" s="305" t="s">
        <v>3853</v>
      </c>
      <c r="DP61" s="305" t="s">
        <v>3854</v>
      </c>
      <c r="DQ61" s="305" t="s">
        <v>5867</v>
      </c>
      <c r="DR61" s="305" t="s">
        <v>5867</v>
      </c>
      <c r="DS61" s="305" t="s">
        <v>5868</v>
      </c>
      <c r="DT61" s="305" t="s">
        <v>5869</v>
      </c>
      <c r="DU61" s="305" t="s">
        <v>5870</v>
      </c>
      <c r="DV61" s="305" t="s">
        <v>3848</v>
      </c>
      <c r="DW61" s="305" t="s">
        <v>3848</v>
      </c>
      <c r="DX61" s="305" t="s">
        <v>5871</v>
      </c>
      <c r="DY61" s="305" t="s">
        <v>3848</v>
      </c>
      <c r="DZ61" s="305" t="s">
        <v>3848</v>
      </c>
      <c r="EA61" s="305" t="s">
        <v>3848</v>
      </c>
      <c r="EB61" s="305" t="s">
        <v>3861</v>
      </c>
      <c r="EC61" s="305" t="s">
        <v>3862</v>
      </c>
      <c r="ED61" s="305" t="s">
        <v>3848</v>
      </c>
      <c r="EE61" s="305" t="s">
        <v>5872</v>
      </c>
      <c r="EF61" s="305" t="s">
        <v>3864</v>
      </c>
      <c r="EG61" s="305" t="s">
        <v>1720</v>
      </c>
      <c r="EH61" s="305" t="s">
        <v>1077</v>
      </c>
      <c r="EI61" s="305" t="s">
        <v>4070</v>
      </c>
      <c r="EJ61" s="305" t="s">
        <v>3848</v>
      </c>
      <c r="EK61" s="305" t="s">
        <v>3848</v>
      </c>
      <c r="EL61" s="305" t="s">
        <v>3868</v>
      </c>
      <c r="EM61" s="305" t="s">
        <v>3870</v>
      </c>
      <c r="EN61" s="305" t="s">
        <v>3870</v>
      </c>
      <c r="EO61" s="305" t="s">
        <v>3869</v>
      </c>
      <c r="EP61" s="305" t="s">
        <v>4002</v>
      </c>
      <c r="EQ61" s="305" t="s">
        <v>5873</v>
      </c>
      <c r="ER61" s="305" t="s">
        <v>3872</v>
      </c>
      <c r="ES61" s="305" t="s">
        <v>5874</v>
      </c>
      <c r="ET61" s="305" t="s">
        <v>5875</v>
      </c>
      <c r="EU61" s="305" t="s">
        <v>5876</v>
      </c>
      <c r="EV61" s="305" t="s">
        <v>3877</v>
      </c>
      <c r="EW61" s="305" t="s">
        <v>3876</v>
      </c>
      <c r="EX61" s="305" t="s">
        <v>3848</v>
      </c>
      <c r="EY61" s="305" t="s">
        <v>3848</v>
      </c>
      <c r="EZ61" s="305" t="s">
        <v>3877</v>
      </c>
      <c r="FA61" s="305" t="s">
        <v>3878</v>
      </c>
      <c r="FB61" s="305" t="s">
        <v>5877</v>
      </c>
      <c r="FC61" s="305" t="s">
        <v>5878</v>
      </c>
      <c r="FD61" s="305" t="s">
        <v>3848</v>
      </c>
      <c r="FE61" s="305" t="s">
        <v>4011</v>
      </c>
      <c r="FF61" s="305" t="s">
        <v>4557</v>
      </c>
      <c r="FG61" s="305" t="s">
        <v>5879</v>
      </c>
      <c r="FH61" s="305" t="s">
        <v>5880</v>
      </c>
      <c r="FI61" s="305" t="s">
        <v>5881</v>
      </c>
      <c r="FJ61" s="305" t="s">
        <v>3935</v>
      </c>
      <c r="FK61" s="305" t="s">
        <v>5882</v>
      </c>
      <c r="FL61" s="305" t="s">
        <v>4017</v>
      </c>
      <c r="FM61" s="305" t="s">
        <v>5883</v>
      </c>
      <c r="FN61" s="305" t="s">
        <v>5884</v>
      </c>
      <c r="FO61" s="305" t="s">
        <v>5885</v>
      </c>
      <c r="FP61" s="305" t="s">
        <v>3848</v>
      </c>
      <c r="FQ61" s="305" t="s">
        <v>5886</v>
      </c>
      <c r="FR61" s="305" t="s">
        <v>5887</v>
      </c>
      <c r="FS61" s="305" t="s">
        <v>5888</v>
      </c>
      <c r="FT61" s="305" t="s">
        <v>5889</v>
      </c>
      <c r="FU61" s="305" t="s">
        <v>5890</v>
      </c>
      <c r="FV61" s="305" t="s">
        <v>5891</v>
      </c>
      <c r="FW61" s="305" t="s">
        <v>5892</v>
      </c>
      <c r="FX61" s="305" t="s">
        <v>3894</v>
      </c>
      <c r="FY61" s="305" t="s">
        <v>3848</v>
      </c>
      <c r="FZ61" s="305" t="s">
        <v>3848</v>
      </c>
      <c r="GA61" s="183" t="s">
        <v>3848</v>
      </c>
      <c r="GB61" s="183" t="s">
        <v>3848</v>
      </c>
      <c r="GC61" s="183" t="s">
        <v>3848</v>
      </c>
      <c r="GD61" s="183"/>
      <c r="GE61" s="183"/>
      <c r="GF61" s="183"/>
      <c r="GG61" s="183"/>
      <c r="GH61" s="183"/>
      <c r="GI61" s="183"/>
      <c r="GJ61" s="183"/>
      <c r="GK61" s="183"/>
      <c r="GL61" s="183"/>
      <c r="GM61" s="183"/>
      <c r="GN61" s="183"/>
      <c r="GO61" s="183"/>
      <c r="GP61" s="183"/>
      <c r="GQ61" s="183"/>
      <c r="GR61" s="183"/>
      <c r="GS61" s="183"/>
      <c r="GT61" s="183"/>
      <c r="GU61" s="183"/>
      <c r="GV61" s="183"/>
      <c r="GW61" s="183"/>
      <c r="GX61" s="183"/>
      <c r="GY61" s="183"/>
      <c r="GZ61" s="183"/>
      <c r="HA61" s="183"/>
      <c r="HB61" s="183"/>
      <c r="HC61" s="183"/>
      <c r="HD61" s="183"/>
      <c r="HE61" s="183"/>
      <c r="HF61" s="183"/>
      <c r="HG61" s="183"/>
      <c r="HH61" s="183"/>
      <c r="HI61" s="183"/>
      <c r="HJ61" s="183"/>
      <c r="HK61" s="183"/>
      <c r="HL61" s="183"/>
      <c r="HM61" s="183"/>
    </row>
    <row r="62" spans="1:221" x14ac:dyDescent="0.25">
      <c r="A62" s="183">
        <v>4</v>
      </c>
      <c r="B62" s="249">
        <v>0.6430555555555556</v>
      </c>
      <c r="C62" s="183"/>
      <c r="D62" s="183" t="s">
        <v>211</v>
      </c>
      <c r="E62" s="183" t="s">
        <v>212</v>
      </c>
      <c r="F62" s="184">
        <v>43286</v>
      </c>
      <c r="G62" s="183" t="s">
        <v>357</v>
      </c>
      <c r="H62" s="183" t="s">
        <v>337</v>
      </c>
      <c r="I62" s="183" t="s">
        <v>437</v>
      </c>
      <c r="J62" s="183" t="s">
        <v>5608</v>
      </c>
      <c r="K62" s="183" t="s">
        <v>3819</v>
      </c>
      <c r="L62" s="183"/>
      <c r="M62" s="184"/>
      <c r="N62" s="184"/>
      <c r="O62" s="183"/>
      <c r="P62" s="253" t="s">
        <v>5893</v>
      </c>
      <c r="Q62" s="183" t="s">
        <v>5894</v>
      </c>
      <c r="R62" s="183" t="s">
        <v>5895</v>
      </c>
      <c r="S62" s="183" t="s">
        <v>5896</v>
      </c>
      <c r="T62" s="252">
        <v>9208077567</v>
      </c>
      <c r="U62" s="183" t="s">
        <v>5897</v>
      </c>
      <c r="V62" s="183" t="s">
        <v>5898</v>
      </c>
      <c r="W62" s="183" t="s">
        <v>221</v>
      </c>
      <c r="X62" s="183" t="s">
        <v>221</v>
      </c>
      <c r="Y62" s="183" t="s">
        <v>221</v>
      </c>
      <c r="Z62" s="183" t="s">
        <v>221</v>
      </c>
      <c r="AA62" s="183" t="s">
        <v>5899</v>
      </c>
      <c r="AB62" s="183">
        <v>9065929074</v>
      </c>
      <c r="AC62" s="183" t="s">
        <v>223</v>
      </c>
      <c r="AD62" s="64" t="s">
        <v>224</v>
      </c>
      <c r="AE62" s="183" t="s">
        <v>5900</v>
      </c>
      <c r="AF62" s="183" t="s">
        <v>226</v>
      </c>
      <c r="AG62" s="183" t="s">
        <v>221</v>
      </c>
      <c r="AH62" s="183" t="s">
        <v>221</v>
      </c>
      <c r="AI62" s="183">
        <f>12+7+7*12+4+12</f>
        <v>119</v>
      </c>
      <c r="AJ62" s="183" t="s">
        <v>227</v>
      </c>
      <c r="AK62" s="183">
        <v>1</v>
      </c>
      <c r="AL62" s="183">
        <v>12</v>
      </c>
      <c r="AM62" s="183">
        <v>4</v>
      </c>
      <c r="AN62" s="183" t="s">
        <v>228</v>
      </c>
      <c r="AO62" s="183" t="s">
        <v>228</v>
      </c>
      <c r="AP62" s="183" t="s">
        <v>281</v>
      </c>
      <c r="AQ62" s="183"/>
      <c r="AR62" s="183"/>
      <c r="AS62" s="183"/>
      <c r="AT62" s="183"/>
      <c r="AU62" s="183"/>
      <c r="AV62" s="183"/>
      <c r="AW62" s="183"/>
      <c r="AX62" s="183"/>
      <c r="AY62" s="183" t="s">
        <v>227</v>
      </c>
      <c r="AZ62" s="183" t="s">
        <v>227</v>
      </c>
      <c r="BA62" s="249"/>
      <c r="BB62" s="183" t="s">
        <v>3829</v>
      </c>
      <c r="BC62" s="249">
        <v>0.6875</v>
      </c>
      <c r="BD62" s="249">
        <v>0.70138888888888884</v>
      </c>
      <c r="BE62" s="183"/>
      <c r="BF62" s="252">
        <v>2</v>
      </c>
      <c r="BG62" s="183">
        <v>2</v>
      </c>
      <c r="BH62" s="183">
        <v>2</v>
      </c>
      <c r="BI62" s="183">
        <v>2</v>
      </c>
      <c r="BJ62" s="183">
        <v>2</v>
      </c>
      <c r="BK62" s="183">
        <v>2</v>
      </c>
      <c r="BL62" s="183">
        <v>2</v>
      </c>
      <c r="BM62" s="183">
        <v>2</v>
      </c>
      <c r="BN62" s="183">
        <v>2</v>
      </c>
      <c r="BO62" s="183">
        <v>2</v>
      </c>
      <c r="BP62" s="183">
        <v>2</v>
      </c>
      <c r="BQ62" s="183">
        <v>2</v>
      </c>
      <c r="BR62" s="183">
        <v>2</v>
      </c>
      <c r="BS62" s="183">
        <v>2</v>
      </c>
      <c r="BT62" s="183">
        <v>2</v>
      </c>
      <c r="BU62" s="183"/>
      <c r="BV62" s="183" t="s">
        <v>3829</v>
      </c>
      <c r="BW62" s="249">
        <v>0.70138888888888884</v>
      </c>
      <c r="BX62" s="249">
        <v>0.70833333333333337</v>
      </c>
      <c r="BY62" s="183"/>
      <c r="BZ62" s="183">
        <v>3</v>
      </c>
      <c r="CA62" s="183">
        <v>3</v>
      </c>
      <c r="CB62" s="183">
        <v>3</v>
      </c>
      <c r="CC62" s="183">
        <v>3</v>
      </c>
      <c r="CD62" s="183" t="s">
        <v>260</v>
      </c>
      <c r="CE62" s="183" t="s">
        <v>3829</v>
      </c>
      <c r="CF62" s="183" t="s">
        <v>260</v>
      </c>
      <c r="CG62" s="183"/>
      <c r="CH62" s="183"/>
      <c r="CI62" s="183"/>
      <c r="CJ62" s="183"/>
      <c r="CK62" s="183"/>
      <c r="CL62" s="183"/>
      <c r="CM62" s="183"/>
      <c r="CN62" s="183"/>
      <c r="CO62" s="183"/>
      <c r="CP62" s="183"/>
      <c r="CQ62" s="183"/>
      <c r="CR62" s="305" t="s">
        <v>3830</v>
      </c>
      <c r="CS62" s="305" t="s">
        <v>3831</v>
      </c>
      <c r="CT62" s="305" t="s">
        <v>3832</v>
      </c>
      <c r="CU62" s="305" t="s">
        <v>5901</v>
      </c>
      <c r="CV62" s="305" t="s">
        <v>5894</v>
      </c>
      <c r="CW62" s="305" t="s">
        <v>5895</v>
      </c>
      <c r="CX62" s="305" t="s">
        <v>5896</v>
      </c>
      <c r="CY62" s="305" t="s">
        <v>5902</v>
      </c>
      <c r="CZ62" s="305" t="s">
        <v>3992</v>
      </c>
      <c r="DA62" s="305" t="s">
        <v>5903</v>
      </c>
      <c r="DB62" s="305" t="s">
        <v>3840</v>
      </c>
      <c r="DC62" s="305" t="s">
        <v>3841</v>
      </c>
      <c r="DD62" s="305" t="s">
        <v>4295</v>
      </c>
      <c r="DE62" s="305" t="s">
        <v>3848</v>
      </c>
      <c r="DF62" s="305" t="s">
        <v>5480</v>
      </c>
      <c r="DG62" s="305" t="s">
        <v>3840</v>
      </c>
      <c r="DH62" s="305" t="s">
        <v>3841</v>
      </c>
      <c r="DI62" s="305" t="s">
        <v>4882</v>
      </c>
      <c r="DJ62" s="305" t="s">
        <v>5904</v>
      </c>
      <c r="DK62" s="305" t="s">
        <v>3957</v>
      </c>
      <c r="DL62" s="305" t="s">
        <v>5905</v>
      </c>
      <c r="DM62" s="305" t="s">
        <v>5906</v>
      </c>
      <c r="DN62" s="305" t="s">
        <v>5105</v>
      </c>
      <c r="DO62" s="305" t="s">
        <v>3853</v>
      </c>
      <c r="DP62" s="305" t="s">
        <v>5907</v>
      </c>
      <c r="DQ62" s="305" t="s">
        <v>5908</v>
      </c>
      <c r="DR62" s="305" t="s">
        <v>5908</v>
      </c>
      <c r="DS62" s="305" t="s">
        <v>5909</v>
      </c>
      <c r="DT62" s="305" t="s">
        <v>3848</v>
      </c>
      <c r="DU62" s="305" t="s">
        <v>3848</v>
      </c>
      <c r="DV62" s="305" t="s">
        <v>3848</v>
      </c>
      <c r="DW62" s="305" t="s">
        <v>3848</v>
      </c>
      <c r="DX62" s="305" t="s">
        <v>3848</v>
      </c>
      <c r="DY62" s="305" t="s">
        <v>3848</v>
      </c>
      <c r="DZ62" s="305" t="s">
        <v>3848</v>
      </c>
      <c r="EA62" s="305" t="s">
        <v>3848</v>
      </c>
      <c r="EB62" s="305" t="s">
        <v>3861</v>
      </c>
      <c r="EC62" s="305" t="s">
        <v>3862</v>
      </c>
      <c r="ED62" s="305" t="s">
        <v>3848</v>
      </c>
      <c r="EE62" s="305" t="s">
        <v>5910</v>
      </c>
      <c r="EF62" s="305" t="s">
        <v>3864</v>
      </c>
      <c r="EG62" s="305" t="s">
        <v>2755</v>
      </c>
      <c r="EH62" s="305" t="s">
        <v>282</v>
      </c>
      <c r="EI62" s="305" t="s">
        <v>5911</v>
      </c>
      <c r="EJ62" s="305" t="s">
        <v>3848</v>
      </c>
      <c r="EK62" s="305" t="s">
        <v>3848</v>
      </c>
      <c r="EL62" s="305" t="s">
        <v>4473</v>
      </c>
      <c r="EM62" s="305" t="s">
        <v>3870</v>
      </c>
      <c r="EN62" s="305" t="s">
        <v>3870</v>
      </c>
      <c r="EO62" s="305" t="s">
        <v>3869</v>
      </c>
      <c r="EP62" s="305" t="s">
        <v>4002</v>
      </c>
      <c r="EQ62" s="305" t="s">
        <v>5912</v>
      </c>
      <c r="ER62" s="305" t="s">
        <v>3924</v>
      </c>
      <c r="ES62" s="305" t="s">
        <v>5913</v>
      </c>
      <c r="ET62" s="305" t="s">
        <v>5914</v>
      </c>
      <c r="EU62" s="305" t="s">
        <v>5915</v>
      </c>
      <c r="EV62" s="305" t="s">
        <v>3848</v>
      </c>
      <c r="EW62" s="305" t="s">
        <v>3876</v>
      </c>
      <c r="EX62" s="305" t="s">
        <v>3848</v>
      </c>
      <c r="EY62" s="305" t="s">
        <v>3848</v>
      </c>
      <c r="EZ62" s="305" t="s">
        <v>3877</v>
      </c>
      <c r="FA62" s="305" t="s">
        <v>4008</v>
      </c>
      <c r="FB62" s="305" t="s">
        <v>5916</v>
      </c>
      <c r="FC62" s="305" t="s">
        <v>5917</v>
      </c>
      <c r="FD62" s="305" t="s">
        <v>3848</v>
      </c>
      <c r="FE62" s="305" t="s">
        <v>4011</v>
      </c>
      <c r="FF62" s="305" t="s">
        <v>4012</v>
      </c>
      <c r="FG62" s="305" t="s">
        <v>5918</v>
      </c>
      <c r="FH62" s="305" t="s">
        <v>5919</v>
      </c>
      <c r="FI62" s="305" t="s">
        <v>5920</v>
      </c>
      <c r="FJ62" s="305" t="s">
        <v>5190</v>
      </c>
      <c r="FK62" s="305" t="s">
        <v>4447</v>
      </c>
      <c r="FL62" s="305" t="s">
        <v>5921</v>
      </c>
      <c r="FM62" s="305" t="s">
        <v>5896</v>
      </c>
      <c r="FN62" s="305" t="s">
        <v>5922</v>
      </c>
      <c r="FO62" s="305" t="s">
        <v>5923</v>
      </c>
      <c r="FP62" s="305" t="s">
        <v>3848</v>
      </c>
      <c r="FQ62" s="305" t="s">
        <v>5924</v>
      </c>
      <c r="FR62" s="305" t="s">
        <v>5925</v>
      </c>
      <c r="FS62" s="305" t="s">
        <v>5926</v>
      </c>
      <c r="FT62" s="305" t="s">
        <v>5927</v>
      </c>
      <c r="FU62" s="305" t="s">
        <v>5928</v>
      </c>
      <c r="FV62" s="305" t="s">
        <v>5929</v>
      </c>
      <c r="FW62" s="305" t="s">
        <v>5930</v>
      </c>
      <c r="FX62" s="305" t="s">
        <v>3894</v>
      </c>
      <c r="FY62" s="305" t="s">
        <v>3848</v>
      </c>
      <c r="FZ62" s="305" t="s">
        <v>5931</v>
      </c>
      <c r="GA62" s="183" t="s">
        <v>3945</v>
      </c>
      <c r="GB62" s="183" t="s">
        <v>3946</v>
      </c>
      <c r="GC62" s="183" t="s">
        <v>3946</v>
      </c>
      <c r="GD62" s="183"/>
      <c r="GE62" s="183"/>
      <c r="GF62" s="183"/>
      <c r="GG62" s="183"/>
      <c r="GH62" s="183"/>
      <c r="GI62" s="183"/>
      <c r="GJ62" s="183"/>
      <c r="GK62" s="183"/>
      <c r="GL62" s="183"/>
      <c r="GM62" s="183"/>
      <c r="GN62" s="183"/>
      <c r="GO62" s="183"/>
      <c r="GP62" s="183"/>
      <c r="GQ62" s="183"/>
      <c r="GR62" s="183"/>
      <c r="GS62" s="183"/>
      <c r="GT62" s="183"/>
      <c r="GU62" s="183"/>
      <c r="GV62" s="183"/>
      <c r="GW62" s="183"/>
      <c r="GX62" s="183"/>
      <c r="GY62" s="183"/>
      <c r="GZ62" s="183"/>
      <c r="HA62" s="183"/>
      <c r="HB62" s="183"/>
      <c r="HC62" s="183"/>
      <c r="HD62" s="183"/>
      <c r="HE62" s="183"/>
      <c r="HF62" s="183"/>
      <c r="HG62" s="183"/>
      <c r="HH62" s="183"/>
      <c r="HI62" s="183"/>
      <c r="HJ62" s="183"/>
      <c r="HK62" s="183"/>
      <c r="HL62" s="183"/>
      <c r="HM62" s="183"/>
    </row>
    <row r="63" spans="1:221" x14ac:dyDescent="0.25">
      <c r="A63" s="183">
        <v>8</v>
      </c>
      <c r="B63" s="249"/>
      <c r="C63" s="183"/>
      <c r="D63" s="33" t="s">
        <v>211</v>
      </c>
      <c r="E63" s="33" t="s">
        <v>3817</v>
      </c>
      <c r="F63" s="259">
        <v>43286</v>
      </c>
      <c r="G63" s="255" t="s">
        <v>357</v>
      </c>
      <c r="H63" s="255" t="s">
        <v>337</v>
      </c>
      <c r="I63" s="255" t="s">
        <v>437</v>
      </c>
      <c r="J63" s="183" t="s">
        <v>5608</v>
      </c>
      <c r="K63" s="183" t="s">
        <v>3819</v>
      </c>
      <c r="L63" s="258"/>
      <c r="M63" s="258"/>
      <c r="N63" s="258"/>
      <c r="O63" s="258"/>
      <c r="P63" s="300" t="s">
        <v>5932</v>
      </c>
      <c r="Q63" s="184" t="s">
        <v>5933</v>
      </c>
      <c r="R63" s="252" t="s">
        <v>5934</v>
      </c>
      <c r="S63" s="184" t="s">
        <v>5935</v>
      </c>
      <c r="T63" s="307">
        <v>9500489794</v>
      </c>
      <c r="U63" s="258" t="s">
        <v>5936</v>
      </c>
      <c r="V63" s="33" t="s">
        <v>221</v>
      </c>
      <c r="W63" s="33" t="s">
        <v>221</v>
      </c>
      <c r="X63" s="33" t="s">
        <v>221</v>
      </c>
      <c r="Y63" s="33" t="s">
        <v>221</v>
      </c>
      <c r="Z63" s="33" t="s">
        <v>221</v>
      </c>
      <c r="AA63" s="33" t="s">
        <v>221</v>
      </c>
      <c r="AB63" s="33" t="s">
        <v>221</v>
      </c>
      <c r="AC63" s="33" t="s">
        <v>223</v>
      </c>
      <c r="AD63" s="255" t="s">
        <v>241</v>
      </c>
      <c r="AE63" s="183" t="s">
        <v>5937</v>
      </c>
      <c r="AF63" s="33" t="s">
        <v>226</v>
      </c>
      <c r="AG63" s="33" t="s">
        <v>221</v>
      </c>
      <c r="AH63" s="33" t="s">
        <v>226</v>
      </c>
      <c r="AI63" s="33">
        <f>11+18+8+19</f>
        <v>56</v>
      </c>
      <c r="AJ63" s="183" t="s">
        <v>227</v>
      </c>
      <c r="AK63" s="183">
        <v>1</v>
      </c>
      <c r="AL63" s="183">
        <v>19</v>
      </c>
      <c r="AM63" s="183">
        <v>8</v>
      </c>
      <c r="AN63" s="33" t="s">
        <v>1034</v>
      </c>
      <c r="AO63" s="64" t="s">
        <v>5074</v>
      </c>
      <c r="AP63" s="33" t="s">
        <v>281</v>
      </c>
      <c r="AQ63" s="64" t="s">
        <v>282</v>
      </c>
      <c r="AR63" s="33"/>
      <c r="AS63" s="33"/>
      <c r="AT63" s="33"/>
      <c r="AU63" s="33"/>
      <c r="AV63" s="33"/>
      <c r="AW63" s="33"/>
      <c r="AX63" s="33"/>
      <c r="AY63" s="33" t="s">
        <v>227</v>
      </c>
      <c r="AZ63" s="33" t="s">
        <v>446</v>
      </c>
      <c r="BA63" s="33"/>
      <c r="BB63" s="249" t="s">
        <v>4579</v>
      </c>
      <c r="BC63" s="263">
        <v>0.5625</v>
      </c>
      <c r="BD63" s="263">
        <v>0.57291666666666663</v>
      </c>
      <c r="BE63" s="33"/>
      <c r="BF63" s="33">
        <v>2</v>
      </c>
      <c r="BG63" s="33">
        <v>2</v>
      </c>
      <c r="BH63" s="33">
        <v>2</v>
      </c>
      <c r="BI63" s="33">
        <v>2</v>
      </c>
      <c r="BJ63" s="33">
        <v>2</v>
      </c>
      <c r="BK63" s="33">
        <v>2</v>
      </c>
      <c r="BL63" s="33">
        <v>2</v>
      </c>
      <c r="BM63" s="33">
        <v>2</v>
      </c>
      <c r="BN63" s="33">
        <v>2</v>
      </c>
      <c r="BO63" s="33">
        <v>2</v>
      </c>
      <c r="BP63" s="33">
        <v>2</v>
      </c>
      <c r="BQ63" s="33">
        <v>2</v>
      </c>
      <c r="BR63" s="33">
        <v>2</v>
      </c>
      <c r="BS63" s="33">
        <v>2</v>
      </c>
      <c r="BT63" s="33">
        <v>2</v>
      </c>
      <c r="BU63" s="33"/>
      <c r="BV63" s="33" t="s">
        <v>4579</v>
      </c>
      <c r="BW63" s="263">
        <v>0.57291666666666663</v>
      </c>
      <c r="BX63" s="308">
        <v>0.58333333333333337</v>
      </c>
      <c r="BY63" s="258"/>
      <c r="BZ63" s="33">
        <v>3</v>
      </c>
      <c r="CA63" s="33">
        <v>3</v>
      </c>
      <c r="CB63" s="33">
        <v>3</v>
      </c>
      <c r="CC63" s="33">
        <v>3</v>
      </c>
      <c r="CD63" s="33" t="s">
        <v>260</v>
      </c>
      <c r="CE63" s="258"/>
      <c r="CF63" s="258"/>
      <c r="CG63" s="258"/>
      <c r="CH63" s="258"/>
      <c r="CI63" s="258"/>
      <c r="CJ63" s="258"/>
      <c r="CK63" s="258"/>
      <c r="CL63" s="258"/>
      <c r="CM63" s="258"/>
      <c r="CN63" s="258"/>
      <c r="CO63" s="258"/>
      <c r="CP63" s="258"/>
      <c r="CQ63" s="258"/>
      <c r="CR63" s="309" t="s">
        <v>3830</v>
      </c>
      <c r="CS63" s="309" t="s">
        <v>3831</v>
      </c>
      <c r="CT63" s="309" t="s">
        <v>3832</v>
      </c>
      <c r="CU63" s="309" t="s">
        <v>5938</v>
      </c>
      <c r="CV63" s="309" t="s">
        <v>5933</v>
      </c>
      <c r="CW63" s="309" t="s">
        <v>5934</v>
      </c>
      <c r="CX63" s="309" t="s">
        <v>5939</v>
      </c>
      <c r="CY63" s="309" t="s">
        <v>5940</v>
      </c>
      <c r="CZ63" s="309" t="s">
        <v>3848</v>
      </c>
      <c r="DA63" s="309" t="s">
        <v>3666</v>
      </c>
      <c r="DB63" s="309" t="s">
        <v>4037</v>
      </c>
      <c r="DC63" s="309" t="s">
        <v>4038</v>
      </c>
      <c r="DD63" s="309" t="s">
        <v>4039</v>
      </c>
      <c r="DE63" s="309" t="s">
        <v>3848</v>
      </c>
      <c r="DF63" s="309" t="s">
        <v>3666</v>
      </c>
      <c r="DG63" s="309" t="s">
        <v>4037</v>
      </c>
      <c r="DH63" s="309" t="s">
        <v>4038</v>
      </c>
      <c r="DI63" s="309" t="s">
        <v>4039</v>
      </c>
      <c r="DJ63" s="309" t="s">
        <v>3848</v>
      </c>
      <c r="DK63" s="309" t="s">
        <v>3849</v>
      </c>
      <c r="DL63" s="309" t="s">
        <v>3848</v>
      </c>
      <c r="DM63" s="309" t="s">
        <v>4116</v>
      </c>
      <c r="DN63" s="309" t="s">
        <v>4062</v>
      </c>
      <c r="DO63" s="309" t="s">
        <v>3848</v>
      </c>
      <c r="DP63" s="309" t="s">
        <v>3848</v>
      </c>
      <c r="DQ63" s="309" t="s">
        <v>5941</v>
      </c>
      <c r="DR63" s="309" t="s">
        <v>3666</v>
      </c>
      <c r="DS63" s="309" t="s">
        <v>5936</v>
      </c>
      <c r="DT63" s="309" t="s">
        <v>3848</v>
      </c>
      <c r="DU63" s="309" t="s">
        <v>3848</v>
      </c>
      <c r="DV63" s="309" t="s">
        <v>3848</v>
      </c>
      <c r="DW63" s="309" t="s">
        <v>3848</v>
      </c>
      <c r="DX63" s="309" t="s">
        <v>3848</v>
      </c>
      <c r="DY63" s="309" t="s">
        <v>3848</v>
      </c>
      <c r="DZ63" s="309" t="s">
        <v>3848</v>
      </c>
      <c r="EA63" s="309" t="s">
        <v>3848</v>
      </c>
      <c r="EB63" s="309" t="s">
        <v>3861</v>
      </c>
      <c r="EC63" s="309" t="s">
        <v>3862</v>
      </c>
      <c r="ED63" s="309" t="s">
        <v>3848</v>
      </c>
      <c r="EE63" s="309" t="s">
        <v>5942</v>
      </c>
      <c r="EF63" s="309" t="s">
        <v>5081</v>
      </c>
      <c r="EG63" s="309" t="s">
        <v>2755</v>
      </c>
      <c r="EH63" s="309" t="s">
        <v>282</v>
      </c>
      <c r="EI63" s="309" t="s">
        <v>3848</v>
      </c>
      <c r="EJ63" s="309" t="s">
        <v>3848</v>
      </c>
      <c r="EK63" s="309" t="s">
        <v>3848</v>
      </c>
      <c r="EL63" s="309" t="s">
        <v>4260</v>
      </c>
      <c r="EM63" s="309" t="s">
        <v>3869</v>
      </c>
      <c r="EN63" s="309" t="s">
        <v>3869</v>
      </c>
      <c r="EO63" s="309" t="s">
        <v>3869</v>
      </c>
      <c r="EP63" s="309" t="s">
        <v>3869</v>
      </c>
      <c r="EQ63" s="309" t="s">
        <v>4017</v>
      </c>
      <c r="ER63" s="309" t="s">
        <v>4017</v>
      </c>
      <c r="ES63" s="309" t="s">
        <v>4017</v>
      </c>
      <c r="ET63" s="309" t="s">
        <v>4017</v>
      </c>
      <c r="EU63" s="309" t="s">
        <v>4017</v>
      </c>
      <c r="EV63" s="309" t="s">
        <v>3848</v>
      </c>
      <c r="EW63" s="309" t="s">
        <v>3848</v>
      </c>
      <c r="EX63" s="309" t="s">
        <v>3848</v>
      </c>
      <c r="EY63" s="309" t="s">
        <v>3848</v>
      </c>
      <c r="EZ63" s="309" t="s">
        <v>3848</v>
      </c>
      <c r="FA63" s="309" t="s">
        <v>3848</v>
      </c>
      <c r="FB63" s="309" t="s">
        <v>3848</v>
      </c>
      <c r="FC63" s="309" t="s">
        <v>3848</v>
      </c>
      <c r="FD63" s="309" t="s">
        <v>3848</v>
      </c>
      <c r="FE63" s="309" t="s">
        <v>4017</v>
      </c>
      <c r="FF63" s="309" t="s">
        <v>4017</v>
      </c>
      <c r="FG63" s="309" t="s">
        <v>3848</v>
      </c>
      <c r="FH63" s="309" t="s">
        <v>3848</v>
      </c>
      <c r="FI63" s="309" t="s">
        <v>3848</v>
      </c>
      <c r="FJ63" s="309" t="s">
        <v>4017</v>
      </c>
      <c r="FK63" s="309" t="s">
        <v>4017</v>
      </c>
      <c r="FL63" s="309" t="s">
        <v>4017</v>
      </c>
      <c r="FM63" s="309" t="s">
        <v>3403</v>
      </c>
      <c r="FN63" s="309" t="s">
        <v>3403</v>
      </c>
      <c r="FO63" s="309" t="s">
        <v>3848</v>
      </c>
      <c r="FP63" s="309" t="s">
        <v>3848</v>
      </c>
      <c r="FQ63" s="309" t="s">
        <v>5943</v>
      </c>
      <c r="FR63" s="309" t="s">
        <v>5943</v>
      </c>
      <c r="FS63" s="309" t="s">
        <v>5943</v>
      </c>
      <c r="FT63" s="309" t="s">
        <v>3943</v>
      </c>
      <c r="FU63" s="309" t="s">
        <v>3943</v>
      </c>
      <c r="FV63" s="309" t="s">
        <v>3943</v>
      </c>
      <c r="FW63" s="309" t="s">
        <v>3943</v>
      </c>
      <c r="FX63" s="309" t="s">
        <v>3894</v>
      </c>
      <c r="FY63" s="309" t="s">
        <v>3848</v>
      </c>
      <c r="FZ63" s="309" t="s">
        <v>5944</v>
      </c>
      <c r="GA63" s="44" t="s">
        <v>3848</v>
      </c>
      <c r="GB63" s="44" t="s">
        <v>3848</v>
      </c>
      <c r="GC63" s="44" t="s">
        <v>3848</v>
      </c>
      <c r="GD63" s="183"/>
      <c r="GE63" s="183"/>
      <c r="GF63" s="183"/>
      <c r="GG63" s="183"/>
      <c r="GH63" s="183"/>
      <c r="GI63" s="183"/>
      <c r="GJ63" s="183"/>
      <c r="GK63" s="183"/>
      <c r="GL63" s="183"/>
      <c r="GM63" s="183"/>
      <c r="GN63" s="183"/>
      <c r="GO63" s="183"/>
      <c r="GP63" s="183"/>
      <c r="GQ63" s="183"/>
      <c r="GR63" s="183"/>
      <c r="GS63" s="183"/>
      <c r="GT63" s="183"/>
      <c r="GU63" s="183"/>
      <c r="GV63" s="183"/>
      <c r="GW63" s="183"/>
      <c r="GX63" s="183"/>
      <c r="GY63" s="183"/>
      <c r="GZ63" s="183"/>
      <c r="HA63" s="183"/>
      <c r="HB63" s="183"/>
      <c r="HC63" s="183"/>
      <c r="HD63" s="183"/>
      <c r="HE63" s="183"/>
      <c r="HF63" s="183"/>
      <c r="HG63" s="183"/>
      <c r="HH63" s="183"/>
      <c r="HI63" s="183"/>
      <c r="HJ63" s="183"/>
      <c r="HK63" s="183"/>
      <c r="HL63" s="183"/>
      <c r="HM63" s="183"/>
    </row>
    <row r="64" spans="1:221" x14ac:dyDescent="0.25">
      <c r="A64" s="183">
        <v>9</v>
      </c>
      <c r="B64" s="249"/>
      <c r="C64" s="183"/>
      <c r="D64" s="33" t="s">
        <v>211</v>
      </c>
      <c r="E64" s="33" t="s">
        <v>3817</v>
      </c>
      <c r="F64" s="259">
        <v>43286</v>
      </c>
      <c r="G64" s="33" t="s">
        <v>357</v>
      </c>
      <c r="H64" s="33" t="s">
        <v>337</v>
      </c>
      <c r="I64" s="33" t="s">
        <v>437</v>
      </c>
      <c r="J64" s="183" t="s">
        <v>5608</v>
      </c>
      <c r="K64" s="183" t="s">
        <v>3819</v>
      </c>
      <c r="L64" s="258"/>
      <c r="M64" s="258"/>
      <c r="N64" s="258"/>
      <c r="O64" s="258"/>
      <c r="P64" s="300" t="s">
        <v>5945</v>
      </c>
      <c r="Q64" s="33" t="s">
        <v>5946</v>
      </c>
      <c r="R64" s="33" t="s">
        <v>5947</v>
      </c>
      <c r="S64" s="33" t="s">
        <v>5948</v>
      </c>
      <c r="T64" s="310">
        <v>9983708345</v>
      </c>
      <c r="U64" s="258" t="s">
        <v>5949</v>
      </c>
      <c r="V64" s="33" t="s">
        <v>221</v>
      </c>
      <c r="W64" s="33" t="s">
        <v>221</v>
      </c>
      <c r="X64" s="33" t="s">
        <v>221</v>
      </c>
      <c r="Y64" s="33" t="s">
        <v>221</v>
      </c>
      <c r="Z64" s="33" t="s">
        <v>221</v>
      </c>
      <c r="AA64" s="33" t="s">
        <v>221</v>
      </c>
      <c r="AB64" s="33" t="s">
        <v>221</v>
      </c>
      <c r="AC64" s="33" t="s">
        <v>223</v>
      </c>
      <c r="AD64" s="183" t="s">
        <v>333</v>
      </c>
      <c r="AE64" s="183" t="s">
        <v>5950</v>
      </c>
      <c r="AF64" s="33" t="s">
        <v>226</v>
      </c>
      <c r="AG64" s="255" t="s">
        <v>221</v>
      </c>
      <c r="AH64" s="33" t="s">
        <v>226</v>
      </c>
      <c r="AI64" s="33">
        <f>1+15+14+9</f>
        <v>39</v>
      </c>
      <c r="AJ64" s="183" t="s">
        <v>227</v>
      </c>
      <c r="AK64" s="183">
        <v>1</v>
      </c>
      <c r="AL64" s="183">
        <v>9</v>
      </c>
      <c r="AM64" s="183">
        <v>14</v>
      </c>
      <c r="AN64" s="33" t="s">
        <v>1034</v>
      </c>
      <c r="AO64" s="64" t="s">
        <v>5074</v>
      </c>
      <c r="AP64" s="33" t="s">
        <v>281</v>
      </c>
      <c r="AQ64" s="64" t="s">
        <v>282</v>
      </c>
      <c r="AR64" s="33"/>
      <c r="AS64" s="33"/>
      <c r="AT64" s="33"/>
      <c r="AU64" s="33"/>
      <c r="AV64" s="33"/>
      <c r="AW64" s="33"/>
      <c r="AX64" s="33"/>
      <c r="AY64" s="33" t="s">
        <v>227</v>
      </c>
      <c r="AZ64" s="33" t="s">
        <v>446</v>
      </c>
      <c r="BA64" s="33"/>
      <c r="BB64" s="249" t="s">
        <v>4579</v>
      </c>
      <c r="BC64" s="263">
        <v>0.59027777777777779</v>
      </c>
      <c r="BD64" s="263">
        <v>0.59722222222222221</v>
      </c>
      <c r="BE64" s="33"/>
      <c r="BF64" s="255">
        <v>2</v>
      </c>
      <c r="BG64" s="33">
        <v>2</v>
      </c>
      <c r="BH64" s="33">
        <v>2</v>
      </c>
      <c r="BI64" s="33">
        <v>2</v>
      </c>
      <c r="BJ64" s="33">
        <v>2</v>
      </c>
      <c r="BK64" s="33">
        <v>2</v>
      </c>
      <c r="BL64" s="33">
        <v>2</v>
      </c>
      <c r="BM64" s="33">
        <v>2</v>
      </c>
      <c r="BN64" s="33">
        <v>2</v>
      </c>
      <c r="BO64" s="33">
        <v>2</v>
      </c>
      <c r="BP64" s="33">
        <v>2</v>
      </c>
      <c r="BQ64" s="33">
        <v>2</v>
      </c>
      <c r="BR64" s="33">
        <v>2</v>
      </c>
      <c r="BS64" s="33">
        <v>2</v>
      </c>
      <c r="BT64" s="33">
        <v>2</v>
      </c>
      <c r="BU64" s="33"/>
      <c r="BV64" s="257" t="s">
        <v>4579</v>
      </c>
      <c r="BW64" s="263">
        <v>0.59722222222222221</v>
      </c>
      <c r="BX64" s="308">
        <v>0.60416666666666663</v>
      </c>
      <c r="BY64" s="258"/>
      <c r="BZ64" s="33">
        <v>3</v>
      </c>
      <c r="CA64" s="33">
        <v>3</v>
      </c>
      <c r="CB64" s="33">
        <v>3</v>
      </c>
      <c r="CC64" s="33">
        <v>3</v>
      </c>
      <c r="CD64" s="33" t="s">
        <v>260</v>
      </c>
      <c r="CE64" s="258"/>
      <c r="CF64" s="258"/>
      <c r="CG64" s="258"/>
      <c r="CH64" s="258"/>
      <c r="CI64" s="258"/>
      <c r="CJ64" s="258"/>
      <c r="CK64" s="258"/>
      <c r="CL64" s="258"/>
      <c r="CM64" s="258"/>
      <c r="CN64" s="258"/>
      <c r="CO64" s="258"/>
      <c r="CP64" s="258"/>
      <c r="CQ64" s="258"/>
      <c r="CR64" s="309" t="s">
        <v>3830</v>
      </c>
      <c r="CS64" s="309" t="s">
        <v>3831</v>
      </c>
      <c r="CT64" s="309" t="s">
        <v>3832</v>
      </c>
      <c r="CU64" s="309" t="s">
        <v>5951</v>
      </c>
      <c r="CV64" s="309" t="s">
        <v>5946</v>
      </c>
      <c r="CW64" s="309" t="s">
        <v>5947</v>
      </c>
      <c r="CX64" s="309" t="s">
        <v>5948</v>
      </c>
      <c r="CY64" s="309" t="s">
        <v>5952</v>
      </c>
      <c r="CZ64" s="309" t="s">
        <v>5953</v>
      </c>
      <c r="DA64" s="309" t="s">
        <v>3666</v>
      </c>
      <c r="DB64" s="309" t="s">
        <v>4037</v>
      </c>
      <c r="DC64" s="309" t="s">
        <v>4038</v>
      </c>
      <c r="DD64" s="309" t="s">
        <v>4039</v>
      </c>
      <c r="DE64" s="309" t="s">
        <v>3848</v>
      </c>
      <c r="DF64" s="309" t="s">
        <v>3666</v>
      </c>
      <c r="DG64" s="309" t="s">
        <v>4037</v>
      </c>
      <c r="DH64" s="309" t="s">
        <v>4038</v>
      </c>
      <c r="DI64" s="309" t="s">
        <v>4039</v>
      </c>
      <c r="DJ64" s="309" t="s">
        <v>3848</v>
      </c>
      <c r="DK64" s="309" t="s">
        <v>3849</v>
      </c>
      <c r="DL64" s="309" t="s">
        <v>3848</v>
      </c>
      <c r="DM64" s="309" t="s">
        <v>4116</v>
      </c>
      <c r="DN64" s="309" t="s">
        <v>3852</v>
      </c>
      <c r="DO64" s="309" t="s">
        <v>3848</v>
      </c>
      <c r="DP64" s="309" t="s">
        <v>3848</v>
      </c>
      <c r="DQ64" s="309" t="s">
        <v>5954</v>
      </c>
      <c r="DR64" s="309" t="s">
        <v>3403</v>
      </c>
      <c r="DS64" s="309" t="s">
        <v>5949</v>
      </c>
      <c r="DT64" s="309" t="s">
        <v>3848</v>
      </c>
      <c r="DU64" s="309" t="s">
        <v>3848</v>
      </c>
      <c r="DV64" s="309" t="s">
        <v>3848</v>
      </c>
      <c r="DW64" s="309" t="s">
        <v>3848</v>
      </c>
      <c r="DX64" s="309" t="s">
        <v>3848</v>
      </c>
      <c r="DY64" s="309" t="s">
        <v>3848</v>
      </c>
      <c r="DZ64" s="309" t="s">
        <v>3848</v>
      </c>
      <c r="EA64" s="309" t="s">
        <v>3848</v>
      </c>
      <c r="EB64" s="309" t="s">
        <v>3861</v>
      </c>
      <c r="EC64" s="309" t="s">
        <v>3862</v>
      </c>
      <c r="ED64" s="309" t="s">
        <v>3848</v>
      </c>
      <c r="EE64" s="309" t="s">
        <v>5955</v>
      </c>
      <c r="EF64" s="309" t="s">
        <v>5081</v>
      </c>
      <c r="EG64" s="309" t="s">
        <v>2755</v>
      </c>
      <c r="EH64" s="309" t="s">
        <v>282</v>
      </c>
      <c r="EI64" s="309" t="s">
        <v>3848</v>
      </c>
      <c r="EJ64" s="309" t="s">
        <v>3848</v>
      </c>
      <c r="EK64" s="309" t="s">
        <v>3848</v>
      </c>
      <c r="EL64" s="309" t="s">
        <v>3868</v>
      </c>
      <c r="EM64" s="309" t="s">
        <v>3870</v>
      </c>
      <c r="EN64" s="309" t="s">
        <v>3870</v>
      </c>
      <c r="EO64" s="309" t="s">
        <v>3870</v>
      </c>
      <c r="EP64" s="309" t="s">
        <v>3870</v>
      </c>
      <c r="EQ64" s="309" t="s">
        <v>4017</v>
      </c>
      <c r="ER64" s="309" t="s">
        <v>4017</v>
      </c>
      <c r="ES64" s="309" t="s">
        <v>4017</v>
      </c>
      <c r="ET64" s="309" t="s">
        <v>4017</v>
      </c>
      <c r="EU64" s="309" t="s">
        <v>4017</v>
      </c>
      <c r="EV64" s="309" t="s">
        <v>3848</v>
      </c>
      <c r="EW64" s="309" t="s">
        <v>3848</v>
      </c>
      <c r="EX64" s="309" t="s">
        <v>3848</v>
      </c>
      <c r="EY64" s="309" t="s">
        <v>3848</v>
      </c>
      <c r="EZ64" s="309" t="s">
        <v>3848</v>
      </c>
      <c r="FA64" s="309" t="s">
        <v>3848</v>
      </c>
      <c r="FB64" s="309" t="s">
        <v>3848</v>
      </c>
      <c r="FC64" s="309" t="s">
        <v>3848</v>
      </c>
      <c r="FD64" s="309" t="s">
        <v>3848</v>
      </c>
      <c r="FE64" s="309" t="s">
        <v>4017</v>
      </c>
      <c r="FF64" s="309" t="s">
        <v>4017</v>
      </c>
      <c r="FG64" s="309" t="s">
        <v>3848</v>
      </c>
      <c r="FH64" s="309" t="s">
        <v>3848</v>
      </c>
      <c r="FI64" s="309" t="s">
        <v>3848</v>
      </c>
      <c r="FJ64" s="309" t="s">
        <v>4017</v>
      </c>
      <c r="FK64" s="309" t="s">
        <v>4017</v>
      </c>
      <c r="FL64" s="309" t="s">
        <v>4017</v>
      </c>
      <c r="FM64" s="309" t="s">
        <v>3403</v>
      </c>
      <c r="FN64" s="309" t="s">
        <v>3403</v>
      </c>
      <c r="FO64" s="309" t="s">
        <v>3848</v>
      </c>
      <c r="FP64" s="309" t="s">
        <v>3848</v>
      </c>
      <c r="FQ64" s="309" t="s">
        <v>5943</v>
      </c>
      <c r="FR64" s="309" t="s">
        <v>5943</v>
      </c>
      <c r="FS64" s="309" t="s">
        <v>5943</v>
      </c>
      <c r="FT64" s="309" t="s">
        <v>3943</v>
      </c>
      <c r="FU64" s="309" t="s">
        <v>3943</v>
      </c>
      <c r="FV64" s="309" t="s">
        <v>3943</v>
      </c>
      <c r="FW64" s="309" t="s">
        <v>3943</v>
      </c>
      <c r="FX64" s="309" t="s">
        <v>3894</v>
      </c>
      <c r="FY64" s="309" t="s">
        <v>3848</v>
      </c>
      <c r="FZ64" s="309" t="s">
        <v>3848</v>
      </c>
      <c r="GA64" s="44" t="s">
        <v>3848</v>
      </c>
      <c r="GB64" s="44" t="s">
        <v>3848</v>
      </c>
      <c r="GC64" s="44" t="s">
        <v>3848</v>
      </c>
      <c r="GD64" s="183"/>
      <c r="GE64" s="183"/>
      <c r="GF64" s="183"/>
      <c r="GG64" s="183"/>
      <c r="GH64" s="183"/>
      <c r="GI64" s="183"/>
      <c r="GJ64" s="183"/>
      <c r="GK64" s="183"/>
      <c r="GL64" s="183"/>
      <c r="GM64" s="183"/>
      <c r="GN64" s="183"/>
      <c r="GO64" s="183"/>
      <c r="GP64" s="183"/>
      <c r="GQ64" s="183"/>
      <c r="GR64" s="183"/>
      <c r="GS64" s="183"/>
      <c r="GT64" s="183"/>
      <c r="GU64" s="183"/>
      <c r="GV64" s="183"/>
      <c r="GW64" s="183"/>
      <c r="GX64" s="183"/>
      <c r="GY64" s="183"/>
      <c r="GZ64" s="183"/>
      <c r="HA64" s="183"/>
      <c r="HB64" s="183"/>
      <c r="HC64" s="183"/>
      <c r="HD64" s="183"/>
      <c r="HE64" s="183"/>
      <c r="HF64" s="183"/>
      <c r="HG64" s="183"/>
      <c r="HH64" s="183"/>
      <c r="HI64" s="183"/>
      <c r="HJ64" s="183"/>
      <c r="HK64" s="183"/>
      <c r="HL64" s="183"/>
      <c r="HM64" s="183"/>
    </row>
    <row r="65" spans="1:221" x14ac:dyDescent="0.25">
      <c r="A65" s="183">
        <v>10</v>
      </c>
      <c r="B65" s="249"/>
      <c r="C65" s="183"/>
      <c r="D65" s="33" t="s">
        <v>211</v>
      </c>
      <c r="E65" s="33" t="s">
        <v>3817</v>
      </c>
      <c r="F65" s="259">
        <v>43286</v>
      </c>
      <c r="G65" s="183" t="s">
        <v>1202</v>
      </c>
      <c r="H65" s="183" t="s">
        <v>233</v>
      </c>
      <c r="I65" s="183" t="s">
        <v>1713</v>
      </c>
      <c r="J65" s="258"/>
      <c r="K65" s="258"/>
      <c r="L65" s="258"/>
      <c r="M65" s="258"/>
      <c r="N65" s="258"/>
      <c r="O65" s="258"/>
      <c r="P65" s="300" t="s">
        <v>5956</v>
      </c>
      <c r="Q65" s="184" t="s">
        <v>5957</v>
      </c>
      <c r="R65" s="252" t="s">
        <v>5958</v>
      </c>
      <c r="S65" s="184" t="s">
        <v>5959</v>
      </c>
      <c r="T65" s="310">
        <v>916469436</v>
      </c>
      <c r="U65" s="311" t="s">
        <v>5960</v>
      </c>
      <c r="V65" s="33" t="s">
        <v>221</v>
      </c>
      <c r="W65" s="33" t="s">
        <v>221</v>
      </c>
      <c r="X65" s="33" t="s">
        <v>221</v>
      </c>
      <c r="Y65" s="33" t="s">
        <v>221</v>
      </c>
      <c r="Z65" s="33" t="s">
        <v>221</v>
      </c>
      <c r="AA65" s="33" t="s">
        <v>221</v>
      </c>
      <c r="AB65" s="33" t="s">
        <v>221</v>
      </c>
      <c r="AC65" s="255" t="s">
        <v>223</v>
      </c>
      <c r="AD65" s="255" t="s">
        <v>241</v>
      </c>
      <c r="AE65" s="183" t="s">
        <v>5961</v>
      </c>
      <c r="AF65" s="33" t="s">
        <v>226</v>
      </c>
      <c r="AG65" s="183" t="s">
        <v>221</v>
      </c>
      <c r="AH65" s="255" t="s">
        <v>221</v>
      </c>
      <c r="AI65" s="33">
        <v>40</v>
      </c>
      <c r="AJ65" s="183" t="s">
        <v>227</v>
      </c>
      <c r="AK65" s="183">
        <v>0</v>
      </c>
      <c r="AL65" s="183">
        <v>6</v>
      </c>
      <c r="AM65" s="183">
        <v>6</v>
      </c>
      <c r="AN65" s="33" t="s">
        <v>1034</v>
      </c>
      <c r="AO65" s="64" t="s">
        <v>5074</v>
      </c>
      <c r="AP65" s="33" t="s">
        <v>281</v>
      </c>
      <c r="AQ65" s="64" t="s">
        <v>282</v>
      </c>
      <c r="AR65" s="33"/>
      <c r="AS65" s="33"/>
      <c r="AT65" s="33"/>
      <c r="AU65" s="33"/>
      <c r="AV65" s="33"/>
      <c r="AW65" s="33"/>
      <c r="AX65" s="33"/>
      <c r="AY65" s="33" t="s">
        <v>227</v>
      </c>
      <c r="AZ65" s="33" t="s">
        <v>446</v>
      </c>
      <c r="BA65" s="33"/>
      <c r="BB65" s="249" t="s">
        <v>4579</v>
      </c>
      <c r="BC65" s="263">
        <v>0.63194444444444442</v>
      </c>
      <c r="BD65" s="263">
        <v>0.64583333333333337</v>
      </c>
      <c r="BE65" s="33"/>
      <c r="BF65" s="183">
        <v>2</v>
      </c>
      <c r="BG65" s="33">
        <v>2</v>
      </c>
      <c r="BH65" s="33">
        <v>2</v>
      </c>
      <c r="BI65" s="33">
        <v>2</v>
      </c>
      <c r="BJ65" s="33">
        <v>2</v>
      </c>
      <c r="BK65" s="33">
        <v>2</v>
      </c>
      <c r="BL65" s="33">
        <v>2</v>
      </c>
      <c r="BM65" s="33">
        <v>2</v>
      </c>
      <c r="BN65" s="33">
        <v>2</v>
      </c>
      <c r="BO65" s="33">
        <v>2</v>
      </c>
      <c r="BP65" s="33">
        <v>2</v>
      </c>
      <c r="BQ65" s="33">
        <v>2</v>
      </c>
      <c r="BR65" s="33">
        <v>2</v>
      </c>
      <c r="BS65" s="33">
        <v>2</v>
      </c>
      <c r="BT65" s="33">
        <v>2</v>
      </c>
      <c r="BU65" s="33"/>
      <c r="BV65" s="33"/>
      <c r="BW65" s="33"/>
      <c r="BX65" s="258"/>
      <c r="BY65" s="258"/>
      <c r="BZ65" s="258"/>
      <c r="CA65" s="258"/>
      <c r="CB65" s="258"/>
      <c r="CC65" s="258"/>
      <c r="CD65" s="258"/>
      <c r="CE65" s="258"/>
      <c r="CF65" s="258"/>
      <c r="CG65" s="258"/>
      <c r="CH65" s="258"/>
      <c r="CI65" s="258"/>
      <c r="CJ65" s="258"/>
      <c r="CK65" s="258"/>
      <c r="CL65" s="258"/>
      <c r="CM65" s="258"/>
      <c r="CN65" s="258"/>
      <c r="CO65" s="258"/>
      <c r="CP65" s="258"/>
      <c r="CQ65" s="258"/>
      <c r="CR65" s="309" t="s">
        <v>3830</v>
      </c>
      <c r="CS65" s="309" t="s">
        <v>3831</v>
      </c>
      <c r="CT65" s="309" t="s">
        <v>3832</v>
      </c>
      <c r="CU65" s="309" t="s">
        <v>5962</v>
      </c>
      <c r="CV65" s="309" t="s">
        <v>2389</v>
      </c>
      <c r="CW65" s="309" t="s">
        <v>5958</v>
      </c>
      <c r="CX65" s="309" t="s">
        <v>5963</v>
      </c>
      <c r="CY65" s="309" t="s">
        <v>5964</v>
      </c>
      <c r="CZ65" s="309" t="s">
        <v>3666</v>
      </c>
      <c r="DA65" s="309" t="s">
        <v>3666</v>
      </c>
      <c r="DB65" s="309" t="s">
        <v>3840</v>
      </c>
      <c r="DC65" s="309" t="s">
        <v>3841</v>
      </c>
      <c r="DD65" s="309" t="s">
        <v>4036</v>
      </c>
      <c r="DE65" s="309" t="s">
        <v>3574</v>
      </c>
      <c r="DF65" s="309" t="s">
        <v>3666</v>
      </c>
      <c r="DG65" s="309" t="s">
        <v>4037</v>
      </c>
      <c r="DH65" s="309" t="s">
        <v>4038</v>
      </c>
      <c r="DI65" s="309" t="s">
        <v>5965</v>
      </c>
      <c r="DJ65" s="309" t="s">
        <v>3848</v>
      </c>
      <c r="DK65" s="309" t="s">
        <v>3849</v>
      </c>
      <c r="DL65" s="309" t="s">
        <v>3848</v>
      </c>
      <c r="DM65" s="309" t="s">
        <v>3914</v>
      </c>
      <c r="DN65" s="309" t="s">
        <v>4062</v>
      </c>
      <c r="DO65" s="309" t="s">
        <v>3848</v>
      </c>
      <c r="DP65" s="309" t="s">
        <v>3848</v>
      </c>
      <c r="DQ65" s="309" t="s">
        <v>5966</v>
      </c>
      <c r="DR65" s="309" t="s">
        <v>3403</v>
      </c>
      <c r="DS65" s="309" t="s">
        <v>5967</v>
      </c>
      <c r="DT65" s="309" t="s">
        <v>3848</v>
      </c>
      <c r="DU65" s="309" t="s">
        <v>3848</v>
      </c>
      <c r="DV65" s="309" t="s">
        <v>3848</v>
      </c>
      <c r="DW65" s="309" t="s">
        <v>3848</v>
      </c>
      <c r="DX65" s="309" t="s">
        <v>3848</v>
      </c>
      <c r="DY65" s="309" t="s">
        <v>3848</v>
      </c>
      <c r="DZ65" s="309" t="s">
        <v>3848</v>
      </c>
      <c r="EA65" s="309" t="s">
        <v>3848</v>
      </c>
      <c r="EB65" s="309" t="s">
        <v>3861</v>
      </c>
      <c r="EC65" s="309" t="s">
        <v>3862</v>
      </c>
      <c r="ED65" s="309" t="s">
        <v>3848</v>
      </c>
      <c r="EE65" s="309" t="s">
        <v>3403</v>
      </c>
      <c r="EF65" s="309" t="s">
        <v>5081</v>
      </c>
      <c r="EG65" s="309" t="s">
        <v>2755</v>
      </c>
      <c r="EH65" s="309" t="s">
        <v>282</v>
      </c>
      <c r="EI65" s="309" t="s">
        <v>5968</v>
      </c>
      <c r="EJ65" s="309" t="s">
        <v>3848</v>
      </c>
      <c r="EK65" s="309" t="s">
        <v>3848</v>
      </c>
      <c r="EL65" s="309" t="s">
        <v>3868</v>
      </c>
      <c r="EM65" s="309" t="s">
        <v>3870</v>
      </c>
      <c r="EN65" s="309" t="s">
        <v>3870</v>
      </c>
      <c r="EO65" s="309" t="s">
        <v>3870</v>
      </c>
      <c r="EP65" s="309" t="s">
        <v>3870</v>
      </c>
      <c r="EQ65" s="309" t="s">
        <v>4017</v>
      </c>
      <c r="ER65" s="309" t="s">
        <v>4017</v>
      </c>
      <c r="ES65" s="309" t="s">
        <v>4017</v>
      </c>
      <c r="ET65" s="309" t="s">
        <v>4017</v>
      </c>
      <c r="EU65" s="309" t="s">
        <v>4017</v>
      </c>
      <c r="EV65" s="309" t="s">
        <v>3848</v>
      </c>
      <c r="EW65" s="309" t="s">
        <v>3848</v>
      </c>
      <c r="EX65" s="309" t="s">
        <v>3848</v>
      </c>
      <c r="EY65" s="309" t="s">
        <v>3848</v>
      </c>
      <c r="EZ65" s="309" t="s">
        <v>3848</v>
      </c>
      <c r="FA65" s="309" t="s">
        <v>3848</v>
      </c>
      <c r="FB65" s="309" t="s">
        <v>3848</v>
      </c>
      <c r="FC65" s="309" t="s">
        <v>3848</v>
      </c>
      <c r="FD65" s="309" t="s">
        <v>3848</v>
      </c>
      <c r="FE65" s="309" t="s">
        <v>4017</v>
      </c>
      <c r="FF65" s="309" t="s">
        <v>4017</v>
      </c>
      <c r="FG65" s="309" t="s">
        <v>3848</v>
      </c>
      <c r="FH65" s="309" t="s">
        <v>3848</v>
      </c>
      <c r="FI65" s="309" t="s">
        <v>3848</v>
      </c>
      <c r="FJ65" s="309" t="s">
        <v>4017</v>
      </c>
      <c r="FK65" s="309" t="s">
        <v>4017</v>
      </c>
      <c r="FL65" s="309" t="s">
        <v>4017</v>
      </c>
      <c r="FM65" s="309" t="s">
        <v>3403</v>
      </c>
      <c r="FN65" s="309" t="s">
        <v>3403</v>
      </c>
      <c r="FO65" s="309" t="s">
        <v>3848</v>
      </c>
      <c r="FP65" s="309" t="s">
        <v>3848</v>
      </c>
      <c r="FQ65" s="309" t="s">
        <v>5943</v>
      </c>
      <c r="FR65" s="309" t="s">
        <v>5943</v>
      </c>
      <c r="FS65" s="309" t="s">
        <v>5943</v>
      </c>
      <c r="FT65" s="309" t="s">
        <v>3943</v>
      </c>
      <c r="FU65" s="309" t="s">
        <v>3943</v>
      </c>
      <c r="FV65" s="309" t="s">
        <v>3943</v>
      </c>
      <c r="FW65" s="309" t="s">
        <v>3943</v>
      </c>
      <c r="FX65" s="309" t="s">
        <v>3944</v>
      </c>
      <c r="FY65" s="309" t="s">
        <v>3848</v>
      </c>
      <c r="FZ65" s="309" t="s">
        <v>3848</v>
      </c>
      <c r="GA65" s="44" t="s">
        <v>3848</v>
      </c>
      <c r="GB65" s="44" t="s">
        <v>3848</v>
      </c>
      <c r="GC65" s="44" t="s">
        <v>3848</v>
      </c>
      <c r="GD65" s="183"/>
      <c r="GE65" s="183"/>
      <c r="GF65" s="183"/>
      <c r="GG65" s="183"/>
      <c r="GH65" s="183"/>
      <c r="GI65" s="183"/>
      <c r="GJ65" s="183"/>
      <c r="GK65" s="183"/>
      <c r="GL65" s="183"/>
      <c r="GM65" s="183"/>
      <c r="GN65" s="183"/>
      <c r="GO65" s="183"/>
      <c r="GP65" s="183"/>
      <c r="GQ65" s="183"/>
      <c r="GR65" s="183"/>
      <c r="GS65" s="183"/>
      <c r="GT65" s="183"/>
      <c r="GU65" s="183"/>
      <c r="GV65" s="183"/>
      <c r="GW65" s="183"/>
      <c r="GX65" s="183"/>
      <c r="GY65" s="183"/>
      <c r="GZ65" s="183"/>
      <c r="HA65" s="183"/>
      <c r="HB65" s="183"/>
      <c r="HC65" s="183"/>
      <c r="HD65" s="183"/>
      <c r="HE65" s="183"/>
      <c r="HF65" s="183"/>
      <c r="HG65" s="183"/>
      <c r="HH65" s="183"/>
      <c r="HI65" s="183"/>
      <c r="HJ65" s="183"/>
      <c r="HK65" s="183"/>
      <c r="HL65" s="183"/>
      <c r="HM65" s="183"/>
    </row>
    <row r="66" spans="1:221" x14ac:dyDescent="0.25">
      <c r="A66" s="183">
        <v>11</v>
      </c>
      <c r="B66" s="249"/>
      <c r="C66" s="183"/>
      <c r="D66" s="312" t="s">
        <v>211</v>
      </c>
      <c r="E66" s="312" t="s">
        <v>3817</v>
      </c>
      <c r="F66" s="313">
        <v>43286</v>
      </c>
      <c r="G66" s="312" t="s">
        <v>357</v>
      </c>
      <c r="H66" s="312" t="s">
        <v>337</v>
      </c>
      <c r="I66" s="312" t="s">
        <v>437</v>
      </c>
      <c r="J66" s="312" t="s">
        <v>5969</v>
      </c>
      <c r="K66" s="38"/>
      <c r="L66" s="38"/>
      <c r="M66" s="314"/>
      <c r="N66" s="314"/>
      <c r="O66" s="38"/>
      <c r="P66" s="315" t="s">
        <v>5970</v>
      </c>
      <c r="Q66" s="316" t="s">
        <v>5971</v>
      </c>
      <c r="R66" s="312" t="s">
        <v>5972</v>
      </c>
      <c r="S66" s="316" t="s">
        <v>3403</v>
      </c>
      <c r="T66" s="194">
        <v>9752342575</v>
      </c>
      <c r="U66" s="38" t="s">
        <v>5973</v>
      </c>
      <c r="V66" s="312" t="s">
        <v>221</v>
      </c>
      <c r="W66" s="312" t="s">
        <v>221</v>
      </c>
      <c r="X66" s="312" t="s">
        <v>221</v>
      </c>
      <c r="Y66" s="312" t="s">
        <v>221</v>
      </c>
      <c r="Z66" s="312" t="s">
        <v>221</v>
      </c>
      <c r="AA66" s="312" t="s">
        <v>221</v>
      </c>
      <c r="AB66" s="312" t="s">
        <v>221</v>
      </c>
      <c r="AC66" s="312" t="s">
        <v>1718</v>
      </c>
      <c r="AD66" s="312" t="s">
        <v>224</v>
      </c>
      <c r="AE66" s="312" t="s">
        <v>5974</v>
      </c>
      <c r="AF66" s="317" t="s">
        <v>280</v>
      </c>
      <c r="AG66" s="317" t="s">
        <v>280</v>
      </c>
      <c r="AH66" s="312" t="s">
        <v>221</v>
      </c>
      <c r="AI66" s="36">
        <f>2+5+6</f>
        <v>13</v>
      </c>
      <c r="AJ66" s="312" t="s">
        <v>227</v>
      </c>
      <c r="AK66" s="312">
        <v>2</v>
      </c>
      <c r="AL66" s="312">
        <v>6</v>
      </c>
      <c r="AM66" s="312">
        <v>5</v>
      </c>
      <c r="AN66" s="312" t="s">
        <v>1034</v>
      </c>
      <c r="AO66" s="183" t="s">
        <v>5074</v>
      </c>
      <c r="AP66" s="312" t="s">
        <v>281</v>
      </c>
      <c r="AQ66" s="312" t="s">
        <v>5975</v>
      </c>
      <c r="AR66" s="38"/>
      <c r="AS66" s="38"/>
      <c r="AT66" s="38"/>
      <c r="AU66" s="38"/>
      <c r="AV66" s="38"/>
      <c r="AW66" s="38"/>
      <c r="AX66" s="38"/>
      <c r="AY66" s="312" t="s">
        <v>227</v>
      </c>
      <c r="AZ66" s="312" t="s">
        <v>446</v>
      </c>
      <c r="BA66" s="314"/>
      <c r="BB66" s="318" t="s">
        <v>4579</v>
      </c>
      <c r="BC66" s="319">
        <v>0.67361111111111116</v>
      </c>
      <c r="BD66" s="319">
        <v>0.68402777777777779</v>
      </c>
      <c r="BE66" s="38"/>
      <c r="BF66" s="320">
        <v>2</v>
      </c>
      <c r="BG66" s="312">
        <v>2</v>
      </c>
      <c r="BH66" s="312">
        <v>2</v>
      </c>
      <c r="BI66" s="312">
        <v>2</v>
      </c>
      <c r="BJ66" s="312">
        <v>2</v>
      </c>
      <c r="BK66" s="312">
        <v>2</v>
      </c>
      <c r="BL66" s="312">
        <v>2</v>
      </c>
      <c r="BM66" s="312">
        <v>2</v>
      </c>
      <c r="BN66" s="312">
        <v>2</v>
      </c>
      <c r="BO66" s="312">
        <v>2</v>
      </c>
      <c r="BP66" s="312">
        <v>2</v>
      </c>
      <c r="BQ66" s="312">
        <v>2</v>
      </c>
      <c r="BR66" s="312">
        <v>2</v>
      </c>
      <c r="BS66" s="312">
        <v>2</v>
      </c>
      <c r="BT66" s="312">
        <v>2</v>
      </c>
      <c r="BU66" s="38"/>
      <c r="BV66" s="36" t="s">
        <v>4579</v>
      </c>
      <c r="BW66" s="319">
        <v>0.68402777777777779</v>
      </c>
      <c r="BX66" s="319">
        <v>0.69791666666666663</v>
      </c>
      <c r="BY66" s="36"/>
      <c r="BZ66" s="36">
        <v>3</v>
      </c>
      <c r="CA66" s="36">
        <v>3</v>
      </c>
      <c r="CB66" s="36">
        <v>3</v>
      </c>
      <c r="CC66" s="36">
        <v>3</v>
      </c>
      <c r="CD66" s="36" t="s">
        <v>260</v>
      </c>
      <c r="CE66" s="38"/>
      <c r="CF66" s="38"/>
      <c r="CG66" s="38"/>
      <c r="CH66" s="38"/>
      <c r="CI66" s="38"/>
      <c r="CJ66" s="38"/>
      <c r="CK66" s="38"/>
      <c r="CL66" s="38"/>
      <c r="CM66" s="38"/>
      <c r="CN66" s="38"/>
      <c r="CO66" s="38"/>
      <c r="CP66" s="38"/>
      <c r="CQ66" s="38"/>
      <c r="CR66" s="309" t="s">
        <v>3830</v>
      </c>
      <c r="CS66" s="309" t="s">
        <v>3831</v>
      </c>
      <c r="CT66" s="309" t="s">
        <v>3832</v>
      </c>
      <c r="CU66" s="309" t="s">
        <v>5976</v>
      </c>
      <c r="CV66" s="309" t="s">
        <v>5971</v>
      </c>
      <c r="CW66" s="309" t="s">
        <v>5977</v>
      </c>
      <c r="CX66" s="309" t="s">
        <v>5978</v>
      </c>
      <c r="CY66" s="309" t="s">
        <v>5979</v>
      </c>
      <c r="CZ66" s="309" t="s">
        <v>3848</v>
      </c>
      <c r="DA66" s="309" t="s">
        <v>3666</v>
      </c>
      <c r="DB66" s="309" t="s">
        <v>4037</v>
      </c>
      <c r="DC66" s="309" t="s">
        <v>4038</v>
      </c>
      <c r="DD66" s="309" t="s">
        <v>4039</v>
      </c>
      <c r="DE66" s="309" t="s">
        <v>3574</v>
      </c>
      <c r="DF66" s="309" t="s">
        <v>3666</v>
      </c>
      <c r="DG66" s="309" t="s">
        <v>4037</v>
      </c>
      <c r="DH66" s="309" t="s">
        <v>4038</v>
      </c>
      <c r="DI66" s="309" t="s">
        <v>4039</v>
      </c>
      <c r="DJ66" s="309" t="s">
        <v>3848</v>
      </c>
      <c r="DK66" s="309" t="s">
        <v>3957</v>
      </c>
      <c r="DL66" s="309" t="s">
        <v>3848</v>
      </c>
      <c r="DM66" s="309" t="s">
        <v>3851</v>
      </c>
      <c r="DN66" s="309" t="s">
        <v>3852</v>
      </c>
      <c r="DO66" s="309" t="s">
        <v>3848</v>
      </c>
      <c r="DP66" s="309" t="s">
        <v>3848</v>
      </c>
      <c r="DQ66" s="309" t="s">
        <v>5980</v>
      </c>
      <c r="DR66" s="309" t="s">
        <v>3403</v>
      </c>
      <c r="DS66" s="309" t="s">
        <v>5973</v>
      </c>
      <c r="DT66" s="309" t="s">
        <v>3848</v>
      </c>
      <c r="DU66" s="309" t="s">
        <v>3848</v>
      </c>
      <c r="DV66" s="309" t="s">
        <v>3848</v>
      </c>
      <c r="DW66" s="309" t="s">
        <v>3848</v>
      </c>
      <c r="DX66" s="309" t="s">
        <v>3848</v>
      </c>
      <c r="DY66" s="309" t="s">
        <v>3848</v>
      </c>
      <c r="DZ66" s="309" t="s">
        <v>3848</v>
      </c>
      <c r="EA66" s="309" t="s">
        <v>3848</v>
      </c>
      <c r="EB66" s="309" t="s">
        <v>3861</v>
      </c>
      <c r="EC66" s="309" t="s">
        <v>3862</v>
      </c>
      <c r="ED66" s="309" t="s">
        <v>3848</v>
      </c>
      <c r="EE66" s="309" t="s">
        <v>5981</v>
      </c>
      <c r="EF66" s="309" t="s">
        <v>5081</v>
      </c>
      <c r="EG66" s="309" t="s">
        <v>2755</v>
      </c>
      <c r="EH66" s="309" t="s">
        <v>282</v>
      </c>
      <c r="EI66" s="309" t="s">
        <v>5982</v>
      </c>
      <c r="EJ66" s="309" t="s">
        <v>3848</v>
      </c>
      <c r="EK66" s="309" t="s">
        <v>3848</v>
      </c>
      <c r="EL66" s="309" t="s">
        <v>3868</v>
      </c>
      <c r="EM66" s="309" t="s">
        <v>4002</v>
      </c>
      <c r="EN66" s="309" t="s">
        <v>4002</v>
      </c>
      <c r="EO66" s="309" t="s">
        <v>4002</v>
      </c>
      <c r="EP66" s="309" t="s">
        <v>4002</v>
      </c>
      <c r="EQ66" s="309" t="s">
        <v>4017</v>
      </c>
      <c r="ER66" s="309" t="s">
        <v>4017</v>
      </c>
      <c r="ES66" s="309" t="s">
        <v>4017</v>
      </c>
      <c r="ET66" s="309" t="s">
        <v>4017</v>
      </c>
      <c r="EU66" s="309" t="s">
        <v>4017</v>
      </c>
      <c r="EV66" s="309" t="s">
        <v>3848</v>
      </c>
      <c r="EW66" s="309" t="s">
        <v>3848</v>
      </c>
      <c r="EX66" s="309" t="s">
        <v>3848</v>
      </c>
      <c r="EY66" s="309" t="s">
        <v>3848</v>
      </c>
      <c r="EZ66" s="309" t="s">
        <v>3848</v>
      </c>
      <c r="FA66" s="309" t="s">
        <v>3848</v>
      </c>
      <c r="FB66" s="309" t="s">
        <v>3848</v>
      </c>
      <c r="FC66" s="309" t="s">
        <v>3848</v>
      </c>
      <c r="FD66" s="309" t="s">
        <v>3848</v>
      </c>
      <c r="FE66" s="309" t="s">
        <v>4017</v>
      </c>
      <c r="FF66" s="309" t="s">
        <v>4017</v>
      </c>
      <c r="FG66" s="309" t="s">
        <v>3848</v>
      </c>
      <c r="FH66" s="309" t="s">
        <v>3848</v>
      </c>
      <c r="FI66" s="309" t="s">
        <v>3848</v>
      </c>
      <c r="FJ66" s="309" t="s">
        <v>4017</v>
      </c>
      <c r="FK66" s="309" t="s">
        <v>4017</v>
      </c>
      <c r="FL66" s="309" t="s">
        <v>4017</v>
      </c>
      <c r="FM66" s="309" t="s">
        <v>3403</v>
      </c>
      <c r="FN66" s="309" t="s">
        <v>3403</v>
      </c>
      <c r="FO66" s="309" t="s">
        <v>3848</v>
      </c>
      <c r="FP66" s="309" t="s">
        <v>3848</v>
      </c>
      <c r="FQ66" s="309" t="s">
        <v>5943</v>
      </c>
      <c r="FR66" s="309" t="s">
        <v>5943</v>
      </c>
      <c r="FS66" s="309" t="s">
        <v>5943</v>
      </c>
      <c r="FT66" s="309" t="s">
        <v>3943</v>
      </c>
      <c r="FU66" s="309" t="s">
        <v>3943</v>
      </c>
      <c r="FV66" s="309" t="s">
        <v>3943</v>
      </c>
      <c r="FW66" s="309" t="s">
        <v>3943</v>
      </c>
      <c r="FX66" s="309" t="s">
        <v>3894</v>
      </c>
      <c r="FY66" s="309" t="s">
        <v>3848</v>
      </c>
      <c r="FZ66" s="309" t="s">
        <v>3848</v>
      </c>
      <c r="GA66" s="44" t="s">
        <v>3848</v>
      </c>
      <c r="GB66" s="44" t="s">
        <v>3848</v>
      </c>
      <c r="GC66" s="44" t="s">
        <v>3848</v>
      </c>
      <c r="GD66" s="183"/>
      <c r="GE66" s="183"/>
      <c r="GF66" s="183"/>
      <c r="GG66" s="183"/>
      <c r="GH66" s="183"/>
      <c r="GI66" s="183"/>
      <c r="GJ66" s="183"/>
      <c r="GK66" s="183"/>
      <c r="GL66" s="183"/>
      <c r="GM66" s="183"/>
      <c r="GN66" s="183"/>
      <c r="GO66" s="183"/>
      <c r="GP66" s="183"/>
      <c r="GQ66" s="183"/>
      <c r="GR66" s="183"/>
      <c r="GS66" s="183"/>
      <c r="GT66" s="183"/>
      <c r="GU66" s="183"/>
      <c r="GV66" s="183"/>
      <c r="GW66" s="183"/>
      <c r="GX66" s="183"/>
      <c r="GY66" s="183"/>
      <c r="GZ66" s="183"/>
      <c r="HA66" s="183"/>
      <c r="HB66" s="183"/>
      <c r="HC66" s="183"/>
      <c r="HD66" s="183"/>
      <c r="HE66" s="183"/>
      <c r="HF66" s="183"/>
      <c r="HG66" s="183"/>
      <c r="HH66" s="183"/>
      <c r="HI66" s="183"/>
      <c r="HJ66" s="183"/>
      <c r="HK66" s="183"/>
      <c r="HL66" s="183"/>
      <c r="HM66" s="183"/>
    </row>
    <row r="67" spans="1:221" x14ac:dyDescent="0.25">
      <c r="A67" s="183">
        <v>12</v>
      </c>
      <c r="B67" s="249"/>
      <c r="C67" s="183"/>
      <c r="D67" s="312" t="s">
        <v>211</v>
      </c>
      <c r="E67" s="312" t="s">
        <v>3817</v>
      </c>
      <c r="F67" s="313">
        <v>43286</v>
      </c>
      <c r="G67" s="312" t="s">
        <v>357</v>
      </c>
      <c r="H67" s="312" t="s">
        <v>337</v>
      </c>
      <c r="I67" s="312" t="s">
        <v>437</v>
      </c>
      <c r="J67" s="312" t="s">
        <v>5983</v>
      </c>
      <c r="K67" s="38"/>
      <c r="L67" s="38"/>
      <c r="M67" s="314"/>
      <c r="N67" s="314"/>
      <c r="O67" s="38"/>
      <c r="P67" s="315" t="s">
        <v>5984</v>
      </c>
      <c r="Q67" s="316" t="s">
        <v>5985</v>
      </c>
      <c r="R67" s="312" t="s">
        <v>5986</v>
      </c>
      <c r="S67" s="316" t="s">
        <v>5987</v>
      </c>
      <c r="T67" s="194">
        <v>9472826491</v>
      </c>
      <c r="U67" s="36" t="s">
        <v>221</v>
      </c>
      <c r="V67" s="312" t="s">
        <v>221</v>
      </c>
      <c r="W67" s="312" t="s">
        <v>221</v>
      </c>
      <c r="X67" s="312" t="s">
        <v>221</v>
      </c>
      <c r="Y67" s="312" t="s">
        <v>221</v>
      </c>
      <c r="Z67" s="312" t="s">
        <v>221</v>
      </c>
      <c r="AA67" s="312" t="s">
        <v>221</v>
      </c>
      <c r="AB67" s="312" t="s">
        <v>221</v>
      </c>
      <c r="AC67" s="183" t="s">
        <v>223</v>
      </c>
      <c r="AD67" s="312" t="s">
        <v>224</v>
      </c>
      <c r="AE67" s="312" t="s">
        <v>5988</v>
      </c>
      <c r="AF67" s="312" t="s">
        <v>226</v>
      </c>
      <c r="AG67" s="312" t="s">
        <v>226</v>
      </c>
      <c r="AH67" s="312" t="s">
        <v>221</v>
      </c>
      <c r="AI67" s="36">
        <f>15+57+ 23+41</f>
        <v>136</v>
      </c>
      <c r="AJ67" s="312" t="s">
        <v>227</v>
      </c>
      <c r="AK67" s="312">
        <v>1</v>
      </c>
      <c r="AL67" s="312">
        <v>41</v>
      </c>
      <c r="AM67" s="312">
        <v>23</v>
      </c>
      <c r="AN67" s="312" t="s">
        <v>1034</v>
      </c>
      <c r="AO67" s="183" t="s">
        <v>5074</v>
      </c>
      <c r="AP67" s="312" t="s">
        <v>281</v>
      </c>
      <c r="AQ67" s="312" t="s">
        <v>5975</v>
      </c>
      <c r="AR67" s="38"/>
      <c r="AS67" s="38"/>
      <c r="AT67" s="38"/>
      <c r="AU67" s="38"/>
      <c r="AV67" s="38"/>
      <c r="AW67" s="38"/>
      <c r="AX67" s="38"/>
      <c r="AY67" s="312" t="s">
        <v>227</v>
      </c>
      <c r="AZ67" s="312" t="s">
        <v>446</v>
      </c>
      <c r="BA67" s="314"/>
      <c r="BB67" s="318" t="s">
        <v>4579</v>
      </c>
      <c r="BC67" s="319">
        <v>0.71527777777777779</v>
      </c>
      <c r="BD67" s="319">
        <v>0.72499999999999998</v>
      </c>
      <c r="BE67" s="38"/>
      <c r="BF67" s="320">
        <v>2</v>
      </c>
      <c r="BG67" s="312">
        <v>2</v>
      </c>
      <c r="BH67" s="312">
        <v>2</v>
      </c>
      <c r="BI67" s="312">
        <v>2</v>
      </c>
      <c r="BJ67" s="312">
        <v>2</v>
      </c>
      <c r="BK67" s="312">
        <v>2</v>
      </c>
      <c r="BL67" s="312">
        <v>2</v>
      </c>
      <c r="BM67" s="312">
        <v>2</v>
      </c>
      <c r="BN67" s="312">
        <v>2</v>
      </c>
      <c r="BO67" s="312">
        <v>2</v>
      </c>
      <c r="BP67" s="312">
        <v>2</v>
      </c>
      <c r="BQ67" s="312">
        <v>2</v>
      </c>
      <c r="BR67" s="312">
        <v>2</v>
      </c>
      <c r="BS67" s="312">
        <v>2</v>
      </c>
      <c r="BT67" s="312">
        <v>2</v>
      </c>
      <c r="BU67" s="38"/>
      <c r="BV67" s="36" t="s">
        <v>4579</v>
      </c>
      <c r="BW67" s="319">
        <v>0.72499999999999998</v>
      </c>
      <c r="BX67" s="319">
        <v>0.74305555555555547</v>
      </c>
      <c r="BY67" s="36"/>
      <c r="BZ67" s="36">
        <v>3</v>
      </c>
      <c r="CA67" s="36">
        <v>3</v>
      </c>
      <c r="CB67" s="36">
        <v>3</v>
      </c>
      <c r="CC67" s="36">
        <v>3</v>
      </c>
      <c r="CD67" s="36" t="s">
        <v>260</v>
      </c>
      <c r="CE67" s="38"/>
      <c r="CF67" s="38"/>
      <c r="CG67" s="38"/>
      <c r="CH67" s="38"/>
      <c r="CI67" s="38"/>
      <c r="CJ67" s="38"/>
      <c r="CK67" s="38"/>
      <c r="CL67" s="38"/>
      <c r="CM67" s="38"/>
      <c r="CN67" s="38"/>
      <c r="CO67" s="38"/>
      <c r="CP67" s="38"/>
      <c r="CQ67" s="38"/>
      <c r="CR67" s="309" t="s">
        <v>4714</v>
      </c>
      <c r="CS67" s="309" t="s">
        <v>4715</v>
      </c>
      <c r="CT67" s="309" t="s">
        <v>3869</v>
      </c>
      <c r="CU67" s="309" t="s">
        <v>5989</v>
      </c>
      <c r="CV67" s="309" t="s">
        <v>5985</v>
      </c>
      <c r="CW67" s="309" t="s">
        <v>5986</v>
      </c>
      <c r="CX67" s="309" t="s">
        <v>5987</v>
      </c>
      <c r="CY67" s="309" t="s">
        <v>5990</v>
      </c>
      <c r="CZ67" s="309" t="s">
        <v>446</v>
      </c>
      <c r="DA67" s="309" t="s">
        <v>4044</v>
      </c>
      <c r="DB67" s="309" t="s">
        <v>4037</v>
      </c>
      <c r="DC67" s="309" t="s">
        <v>4038</v>
      </c>
      <c r="DD67" s="309" t="s">
        <v>4039</v>
      </c>
      <c r="DE67" s="309" t="s">
        <v>4044</v>
      </c>
      <c r="DF67" s="309" t="s">
        <v>4044</v>
      </c>
      <c r="DG67" s="309" t="s">
        <v>4037</v>
      </c>
      <c r="DH67" s="309" t="s">
        <v>4038</v>
      </c>
      <c r="DI67" s="309" t="s">
        <v>4039</v>
      </c>
      <c r="DJ67" s="309" t="s">
        <v>3848</v>
      </c>
      <c r="DK67" s="309" t="s">
        <v>3957</v>
      </c>
      <c r="DL67" s="309" t="s">
        <v>3848</v>
      </c>
      <c r="DM67" s="309" t="s">
        <v>3914</v>
      </c>
      <c r="DN67" s="309" t="s">
        <v>3852</v>
      </c>
      <c r="DO67" s="309" t="s">
        <v>3848</v>
      </c>
      <c r="DP67" s="309" t="s">
        <v>3848</v>
      </c>
      <c r="DQ67" s="309" t="s">
        <v>5991</v>
      </c>
      <c r="DR67" s="309" t="s">
        <v>3403</v>
      </c>
      <c r="DS67" s="309" t="s">
        <v>5992</v>
      </c>
      <c r="DT67" s="309" t="s">
        <v>3848</v>
      </c>
      <c r="DU67" s="309" t="s">
        <v>3848</v>
      </c>
      <c r="DV67" s="309" t="s">
        <v>3848</v>
      </c>
      <c r="DW67" s="309" t="s">
        <v>3848</v>
      </c>
      <c r="DX67" s="309" t="s">
        <v>3848</v>
      </c>
      <c r="DY67" s="309" t="s">
        <v>3848</v>
      </c>
      <c r="DZ67" s="309" t="s">
        <v>3848</v>
      </c>
      <c r="EA67" s="309" t="s">
        <v>3848</v>
      </c>
      <c r="EB67" s="309" t="s">
        <v>3861</v>
      </c>
      <c r="EC67" s="309" t="s">
        <v>3862</v>
      </c>
      <c r="ED67" s="309" t="s">
        <v>3848</v>
      </c>
      <c r="EE67" s="309" t="s">
        <v>5942</v>
      </c>
      <c r="EF67" s="309" t="s">
        <v>5081</v>
      </c>
      <c r="EG67" s="309" t="s">
        <v>2755</v>
      </c>
      <c r="EH67" s="309" t="s">
        <v>282</v>
      </c>
      <c r="EI67" s="309" t="s">
        <v>5993</v>
      </c>
      <c r="EJ67" s="309" t="s">
        <v>3848</v>
      </c>
      <c r="EK67" s="309" t="s">
        <v>3848</v>
      </c>
      <c r="EL67" s="309" t="s">
        <v>3868</v>
      </c>
      <c r="EM67" s="309" t="s">
        <v>3869</v>
      </c>
      <c r="EN67" s="309" t="s">
        <v>3869</v>
      </c>
      <c r="EO67" s="309" t="s">
        <v>3869</v>
      </c>
      <c r="EP67" s="309" t="s">
        <v>3869</v>
      </c>
      <c r="EQ67" s="309" t="s">
        <v>4017</v>
      </c>
      <c r="ER67" s="309" t="s">
        <v>4017</v>
      </c>
      <c r="ES67" s="309" t="s">
        <v>4017</v>
      </c>
      <c r="ET67" s="309" t="s">
        <v>4017</v>
      </c>
      <c r="EU67" s="309" t="s">
        <v>4017</v>
      </c>
      <c r="EV67" s="309" t="s">
        <v>3848</v>
      </c>
      <c r="EW67" s="309" t="s">
        <v>3848</v>
      </c>
      <c r="EX67" s="309" t="s">
        <v>3848</v>
      </c>
      <c r="EY67" s="309" t="s">
        <v>3848</v>
      </c>
      <c r="EZ67" s="309" t="s">
        <v>3848</v>
      </c>
      <c r="FA67" s="309" t="s">
        <v>3848</v>
      </c>
      <c r="FB67" s="309" t="s">
        <v>3848</v>
      </c>
      <c r="FC67" s="309" t="s">
        <v>3848</v>
      </c>
      <c r="FD67" s="309" t="s">
        <v>3848</v>
      </c>
      <c r="FE67" s="309" t="s">
        <v>4017</v>
      </c>
      <c r="FF67" s="309" t="s">
        <v>4017</v>
      </c>
      <c r="FG67" s="309" t="s">
        <v>3848</v>
      </c>
      <c r="FH67" s="309" t="s">
        <v>3848</v>
      </c>
      <c r="FI67" s="309" t="s">
        <v>3848</v>
      </c>
      <c r="FJ67" s="309" t="s">
        <v>4017</v>
      </c>
      <c r="FK67" s="309" t="s">
        <v>4017</v>
      </c>
      <c r="FL67" s="309" t="s">
        <v>4017</v>
      </c>
      <c r="FM67" s="309" t="s">
        <v>3403</v>
      </c>
      <c r="FN67" s="309" t="s">
        <v>3403</v>
      </c>
      <c r="FO67" s="309" t="s">
        <v>3848</v>
      </c>
      <c r="FP67" s="309" t="s">
        <v>3848</v>
      </c>
      <c r="FQ67" s="309" t="s">
        <v>5943</v>
      </c>
      <c r="FR67" s="309" t="s">
        <v>5943</v>
      </c>
      <c r="FS67" s="309" t="s">
        <v>5943</v>
      </c>
      <c r="FT67" s="309" t="s">
        <v>3943</v>
      </c>
      <c r="FU67" s="309" t="s">
        <v>3943</v>
      </c>
      <c r="FV67" s="309" t="s">
        <v>3943</v>
      </c>
      <c r="FW67" s="309" t="s">
        <v>3943</v>
      </c>
      <c r="FX67" s="309" t="s">
        <v>3894</v>
      </c>
      <c r="FY67" s="309" t="s">
        <v>3848</v>
      </c>
      <c r="FZ67" s="309" t="s">
        <v>5994</v>
      </c>
      <c r="GA67" s="44" t="s">
        <v>3848</v>
      </c>
      <c r="GB67" s="44" t="s">
        <v>3848</v>
      </c>
      <c r="GC67" s="44" t="s">
        <v>3848</v>
      </c>
      <c r="GD67" s="183"/>
      <c r="GE67" s="183"/>
      <c r="GF67" s="183"/>
      <c r="GG67" s="183"/>
      <c r="GH67" s="183"/>
      <c r="GI67" s="183"/>
      <c r="GJ67" s="183"/>
      <c r="GK67" s="183"/>
      <c r="GL67" s="183"/>
      <c r="GM67" s="183"/>
      <c r="GN67" s="183"/>
      <c r="GO67" s="183"/>
      <c r="GP67" s="183"/>
      <c r="GQ67" s="183"/>
      <c r="GR67" s="183"/>
      <c r="GS67" s="183"/>
      <c r="GT67" s="183"/>
      <c r="GU67" s="183"/>
      <c r="GV67" s="183"/>
      <c r="GW67" s="183"/>
      <c r="GX67" s="183"/>
      <c r="GY67" s="183"/>
      <c r="GZ67" s="183"/>
      <c r="HA67" s="183"/>
      <c r="HB67" s="183"/>
      <c r="HC67" s="183"/>
      <c r="HD67" s="183"/>
      <c r="HE67" s="183"/>
      <c r="HF67" s="183"/>
      <c r="HG67" s="183"/>
      <c r="HH67" s="183"/>
      <c r="HI67" s="183"/>
      <c r="HJ67" s="183"/>
      <c r="HK67" s="183"/>
      <c r="HL67" s="183"/>
      <c r="HM67" s="183"/>
    </row>
    <row r="68" spans="1:221" x14ac:dyDescent="0.25">
      <c r="A68" s="183">
        <v>13</v>
      </c>
      <c r="B68" s="249"/>
      <c r="C68" s="183"/>
      <c r="D68" s="312" t="s">
        <v>211</v>
      </c>
      <c r="E68" s="312" t="s">
        <v>3817</v>
      </c>
      <c r="F68" s="313">
        <v>43286</v>
      </c>
      <c r="G68" s="312" t="s">
        <v>357</v>
      </c>
      <c r="H68" s="312" t="s">
        <v>214</v>
      </c>
      <c r="I68" s="312" t="s">
        <v>1222</v>
      </c>
      <c r="J68" s="312" t="s">
        <v>5983</v>
      </c>
      <c r="K68" s="38"/>
      <c r="L68" s="38"/>
      <c r="M68" s="314"/>
      <c r="N68" s="314"/>
      <c r="O68" s="38"/>
      <c r="P68" s="315" t="s">
        <v>5995</v>
      </c>
      <c r="Q68" s="316" t="s">
        <v>5996</v>
      </c>
      <c r="R68" s="312" t="s">
        <v>5997</v>
      </c>
      <c r="S68" s="316" t="s">
        <v>3403</v>
      </c>
      <c r="T68" s="321">
        <v>9090016226</v>
      </c>
      <c r="U68" s="36" t="s">
        <v>221</v>
      </c>
      <c r="V68" s="312" t="s">
        <v>221</v>
      </c>
      <c r="W68" s="312" t="s">
        <v>221</v>
      </c>
      <c r="X68" s="312" t="s">
        <v>221</v>
      </c>
      <c r="Y68" s="312" t="s">
        <v>221</v>
      </c>
      <c r="Z68" s="312" t="s">
        <v>221</v>
      </c>
      <c r="AA68" s="312" t="s">
        <v>221</v>
      </c>
      <c r="AB68" s="312" t="s">
        <v>221</v>
      </c>
      <c r="AC68" s="183" t="s">
        <v>223</v>
      </c>
      <c r="AD68" s="312" t="s">
        <v>224</v>
      </c>
      <c r="AE68" s="312" t="s">
        <v>5998</v>
      </c>
      <c r="AF68" s="312" t="s">
        <v>226</v>
      </c>
      <c r="AG68" s="312" t="s">
        <v>221</v>
      </c>
      <c r="AH68" s="312" t="s">
        <v>221</v>
      </c>
      <c r="AI68" s="36">
        <f>23+14+6</f>
        <v>43</v>
      </c>
      <c r="AJ68" s="312" t="s">
        <v>227</v>
      </c>
      <c r="AK68" s="312">
        <v>1</v>
      </c>
      <c r="AL68" s="312">
        <v>6</v>
      </c>
      <c r="AM68" s="312">
        <v>14</v>
      </c>
      <c r="AN68" s="312" t="s">
        <v>1034</v>
      </c>
      <c r="AO68" s="183" t="s">
        <v>5074</v>
      </c>
      <c r="AP68" s="312" t="s">
        <v>281</v>
      </c>
      <c r="AQ68" s="312" t="s">
        <v>5975</v>
      </c>
      <c r="AR68" s="38"/>
      <c r="AS68" s="38"/>
      <c r="AT68" s="38"/>
      <c r="AU68" s="38"/>
      <c r="AV68" s="38"/>
      <c r="AW68" s="38"/>
      <c r="AX68" s="38"/>
      <c r="AY68" s="312" t="s">
        <v>227</v>
      </c>
      <c r="AZ68" s="312" t="s">
        <v>446</v>
      </c>
      <c r="BA68" s="314"/>
      <c r="BB68" s="318" t="s">
        <v>4579</v>
      </c>
      <c r="BC68" s="319">
        <v>0.75694444444444453</v>
      </c>
      <c r="BD68" s="319">
        <v>0.77083333333333337</v>
      </c>
      <c r="BE68" s="38"/>
      <c r="BF68" s="320">
        <v>2</v>
      </c>
      <c r="BG68" s="312">
        <v>2</v>
      </c>
      <c r="BH68" s="312">
        <v>2</v>
      </c>
      <c r="BI68" s="312">
        <v>2</v>
      </c>
      <c r="BJ68" s="312">
        <v>2</v>
      </c>
      <c r="BK68" s="312">
        <v>2</v>
      </c>
      <c r="BL68" s="312">
        <v>2</v>
      </c>
      <c r="BM68" s="312">
        <v>2</v>
      </c>
      <c r="BN68" s="312">
        <v>2</v>
      </c>
      <c r="BO68" s="312">
        <v>2</v>
      </c>
      <c r="BP68" s="312">
        <v>2</v>
      </c>
      <c r="BQ68" s="312">
        <v>2</v>
      </c>
      <c r="BR68" s="312">
        <v>2</v>
      </c>
      <c r="BS68" s="312">
        <v>2</v>
      </c>
      <c r="BT68" s="312">
        <v>2</v>
      </c>
      <c r="BU68" s="38"/>
      <c r="BV68" s="36" t="s">
        <v>4579</v>
      </c>
      <c r="BW68" s="319">
        <v>0.77083333333333337</v>
      </c>
      <c r="BX68" s="319">
        <v>0.77777777777777779</v>
      </c>
      <c r="BY68" s="36"/>
      <c r="BZ68" s="36">
        <v>3</v>
      </c>
      <c r="CA68" s="36">
        <v>3</v>
      </c>
      <c r="CB68" s="36">
        <v>3</v>
      </c>
      <c r="CC68" s="36">
        <v>3</v>
      </c>
      <c r="CD68" s="36" t="s">
        <v>260</v>
      </c>
      <c r="CE68" s="38"/>
      <c r="CF68" s="38"/>
      <c r="CG68" s="38"/>
      <c r="CH68" s="38"/>
      <c r="CI68" s="38"/>
      <c r="CJ68" s="38"/>
      <c r="CK68" s="38"/>
      <c r="CL68" s="38"/>
      <c r="CM68" s="38"/>
      <c r="CN68" s="38"/>
      <c r="CO68" s="38"/>
      <c r="CP68" s="38"/>
      <c r="CQ68" s="38"/>
      <c r="CR68" s="38"/>
      <c r="CS68" s="38"/>
      <c r="CT68" s="38"/>
      <c r="CU68" s="38"/>
      <c r="CV68" s="38"/>
      <c r="CW68" s="38"/>
      <c r="CX68" s="38"/>
      <c r="CY68" s="38"/>
      <c r="CZ68" s="38"/>
      <c r="DA68" s="38"/>
      <c r="DB68" s="38"/>
      <c r="DC68" s="183"/>
      <c r="DD68" s="183"/>
      <c r="DE68" s="183"/>
      <c r="DF68" s="183"/>
      <c r="DG68" s="183"/>
      <c r="DH68" s="183"/>
      <c r="DI68" s="183"/>
      <c r="DJ68" s="183"/>
      <c r="DK68" s="183"/>
      <c r="DL68" s="183"/>
      <c r="DM68" s="183"/>
      <c r="DN68" s="183"/>
      <c r="DO68" s="183"/>
      <c r="DP68" s="183"/>
      <c r="DQ68" s="183"/>
      <c r="DR68" s="183"/>
      <c r="DS68" s="183"/>
      <c r="DT68" s="183"/>
      <c r="DU68" s="183"/>
      <c r="DV68" s="183"/>
      <c r="DW68" s="183"/>
      <c r="DX68" s="183"/>
      <c r="DY68" s="183"/>
      <c r="DZ68" s="183"/>
      <c r="EA68" s="183"/>
      <c r="EB68" s="183"/>
      <c r="EC68" s="183"/>
      <c r="ED68" s="183"/>
      <c r="EE68" s="183"/>
      <c r="EF68" s="183"/>
      <c r="EG68" s="183"/>
      <c r="EH68" s="183"/>
      <c r="EI68" s="183"/>
      <c r="EJ68" s="183"/>
      <c r="EK68" s="183"/>
      <c r="EL68" s="183"/>
      <c r="EM68" s="183"/>
      <c r="EN68" s="183"/>
      <c r="EO68" s="183"/>
      <c r="EP68" s="183"/>
      <c r="EQ68" s="183"/>
      <c r="ER68" s="183"/>
      <c r="ES68" s="183"/>
      <c r="ET68" s="183"/>
      <c r="EU68" s="183"/>
      <c r="EV68" s="183"/>
      <c r="EW68" s="183"/>
      <c r="EX68" s="183"/>
      <c r="EY68" s="183"/>
      <c r="EZ68" s="183"/>
      <c r="FA68" s="183"/>
      <c r="FB68" s="183"/>
      <c r="FC68" s="183"/>
      <c r="FD68" s="183"/>
      <c r="FE68" s="183"/>
      <c r="FF68" s="183"/>
      <c r="FG68" s="183"/>
      <c r="FH68" s="183"/>
      <c r="FI68" s="183"/>
      <c r="FJ68" s="183"/>
      <c r="FK68" s="183"/>
      <c r="FL68" s="183"/>
      <c r="FM68" s="183"/>
      <c r="FN68" s="183"/>
      <c r="FO68" s="183"/>
      <c r="FP68" s="183"/>
      <c r="FQ68" s="183"/>
      <c r="FR68" s="183"/>
      <c r="FS68" s="183"/>
      <c r="FT68" s="183"/>
      <c r="FU68" s="183"/>
      <c r="FV68" s="183"/>
      <c r="FW68" s="183"/>
      <c r="FX68" s="183"/>
      <c r="FY68" s="183"/>
      <c r="FZ68" s="183"/>
      <c r="GA68" s="183"/>
      <c r="GB68" s="183"/>
      <c r="GC68" s="183"/>
      <c r="GD68" s="183"/>
      <c r="GE68" s="183"/>
      <c r="GF68" s="183"/>
      <c r="GG68" s="183"/>
      <c r="GH68" s="183"/>
      <c r="GI68" s="183"/>
      <c r="GJ68" s="183"/>
      <c r="GK68" s="183"/>
      <c r="GL68" s="183"/>
      <c r="GM68" s="183"/>
      <c r="GN68" s="183"/>
      <c r="GO68" s="183"/>
      <c r="GP68" s="183"/>
      <c r="GQ68" s="183"/>
      <c r="GR68" s="183"/>
      <c r="GS68" s="183"/>
      <c r="GT68" s="183"/>
      <c r="GU68" s="183"/>
      <c r="GV68" s="183"/>
      <c r="GW68" s="183"/>
      <c r="GX68" s="183"/>
      <c r="GY68" s="183"/>
      <c r="GZ68" s="183"/>
      <c r="HA68" s="183"/>
      <c r="HB68" s="183"/>
      <c r="HC68" s="183"/>
      <c r="HD68" s="183"/>
      <c r="HE68" s="183"/>
      <c r="HF68" s="183"/>
      <c r="HG68" s="183"/>
      <c r="HH68" s="183"/>
      <c r="HI68" s="183"/>
      <c r="HJ68" s="183"/>
      <c r="HK68" s="183"/>
      <c r="HL68" s="183"/>
      <c r="HM68" s="183"/>
    </row>
    <row r="69" spans="1:221" ht="15.75" thickBot="1" x14ac:dyDescent="0.3">
      <c r="A69" s="322">
        <v>14</v>
      </c>
      <c r="B69" s="323"/>
      <c r="C69" s="322"/>
      <c r="D69" s="324" t="s">
        <v>211</v>
      </c>
      <c r="E69" s="324" t="s">
        <v>3817</v>
      </c>
      <c r="F69" s="325">
        <v>43286</v>
      </c>
      <c r="G69" s="324" t="s">
        <v>357</v>
      </c>
      <c r="H69" s="324" t="s">
        <v>337</v>
      </c>
      <c r="I69" s="324" t="s">
        <v>437</v>
      </c>
      <c r="J69" s="324" t="s">
        <v>5983</v>
      </c>
      <c r="K69" s="326"/>
      <c r="L69" s="326"/>
      <c r="M69" s="327"/>
      <c r="N69" s="327"/>
      <c r="O69" s="326"/>
      <c r="P69" s="328" t="s">
        <v>5999</v>
      </c>
      <c r="Q69" s="329" t="s">
        <v>6000</v>
      </c>
      <c r="R69" s="324" t="s">
        <v>6001</v>
      </c>
      <c r="S69" s="329" t="s">
        <v>6002</v>
      </c>
      <c r="T69" s="330">
        <v>9496101304</v>
      </c>
      <c r="U69" s="326" t="s">
        <v>6003</v>
      </c>
      <c r="V69" s="324" t="s">
        <v>221</v>
      </c>
      <c r="W69" s="324" t="s">
        <v>221</v>
      </c>
      <c r="X69" s="324" t="s">
        <v>221</v>
      </c>
      <c r="Y69" s="324" t="s">
        <v>221</v>
      </c>
      <c r="Z69" s="324" t="s">
        <v>221</v>
      </c>
      <c r="AA69" s="324" t="s">
        <v>221</v>
      </c>
      <c r="AB69" s="324" t="s">
        <v>221</v>
      </c>
      <c r="AC69" s="183" t="s">
        <v>223</v>
      </c>
      <c r="AD69" s="324" t="s">
        <v>3078</v>
      </c>
      <c r="AE69" s="324" t="s">
        <v>6004</v>
      </c>
      <c r="AF69" s="324" t="s">
        <v>226</v>
      </c>
      <c r="AG69" s="324" t="s">
        <v>221</v>
      </c>
      <c r="AH69" s="324" t="s">
        <v>221</v>
      </c>
      <c r="AI69" s="331">
        <f>4+23</f>
        <v>27</v>
      </c>
      <c r="AJ69" s="324" t="s">
        <v>227</v>
      </c>
      <c r="AK69" s="324">
        <v>1</v>
      </c>
      <c r="AL69" s="324">
        <v>23</v>
      </c>
      <c r="AM69" s="324">
        <v>4</v>
      </c>
      <c r="AN69" s="324" t="s">
        <v>1034</v>
      </c>
      <c r="AO69" s="183" t="s">
        <v>5074</v>
      </c>
      <c r="AP69" s="324" t="s">
        <v>281</v>
      </c>
      <c r="AQ69" s="324" t="s">
        <v>5975</v>
      </c>
      <c r="AR69" s="326"/>
      <c r="AS69" s="326"/>
      <c r="AT69" s="326"/>
      <c r="AU69" s="326"/>
      <c r="AV69" s="326"/>
      <c r="AW69" s="326"/>
      <c r="AX69" s="326"/>
      <c r="AY69" s="324" t="s">
        <v>227</v>
      </c>
      <c r="AZ69" s="324" t="s">
        <v>446</v>
      </c>
      <c r="BA69" s="327"/>
      <c r="BB69" s="332" t="s">
        <v>4579</v>
      </c>
      <c r="BC69" s="333">
        <v>0.87152777777777779</v>
      </c>
      <c r="BD69" s="333">
        <v>0.88194444444444453</v>
      </c>
      <c r="BE69" s="326"/>
      <c r="BF69" s="334">
        <v>2</v>
      </c>
      <c r="BG69" s="324">
        <v>2</v>
      </c>
      <c r="BH69" s="324">
        <v>2</v>
      </c>
      <c r="BI69" s="324">
        <v>2</v>
      </c>
      <c r="BJ69" s="324">
        <v>2</v>
      </c>
      <c r="BK69" s="324">
        <v>2</v>
      </c>
      <c r="BL69" s="324">
        <v>2</v>
      </c>
      <c r="BM69" s="324">
        <v>2</v>
      </c>
      <c r="BN69" s="324">
        <v>2</v>
      </c>
      <c r="BO69" s="324">
        <v>2</v>
      </c>
      <c r="BP69" s="324">
        <v>2</v>
      </c>
      <c r="BQ69" s="324">
        <v>2</v>
      </c>
      <c r="BR69" s="324">
        <v>2</v>
      </c>
      <c r="BS69" s="324">
        <v>2</v>
      </c>
      <c r="BT69" s="324">
        <v>2</v>
      </c>
      <c r="BU69" s="326"/>
      <c r="BV69" s="331" t="s">
        <v>4579</v>
      </c>
      <c r="BW69" s="333">
        <v>0.88194444444444453</v>
      </c>
      <c r="BX69" s="333">
        <v>0.89236111111111116</v>
      </c>
      <c r="BY69" s="331"/>
      <c r="BZ69" s="331">
        <v>3</v>
      </c>
      <c r="CA69" s="331">
        <v>3</v>
      </c>
      <c r="CB69" s="331">
        <v>3</v>
      </c>
      <c r="CC69" s="331">
        <v>3</v>
      </c>
      <c r="CD69" s="331" t="s">
        <v>260</v>
      </c>
      <c r="CE69" s="326"/>
      <c r="CF69" s="326"/>
      <c r="CG69" s="326"/>
      <c r="CH69" s="326"/>
      <c r="CI69" s="326"/>
      <c r="CJ69" s="326"/>
      <c r="CK69" s="326"/>
      <c r="CL69" s="326"/>
      <c r="CM69" s="326"/>
      <c r="CN69" s="326"/>
      <c r="CO69" s="326"/>
      <c r="CP69" s="326"/>
      <c r="CQ69" s="326"/>
      <c r="CR69" s="38" t="s">
        <v>3830</v>
      </c>
      <c r="CS69" s="38" t="s">
        <v>3831</v>
      </c>
      <c r="CT69" s="38" t="s">
        <v>3832</v>
      </c>
      <c r="CU69" s="38" t="s">
        <v>6005</v>
      </c>
      <c r="CV69" s="38" t="s">
        <v>6000</v>
      </c>
      <c r="CW69" s="38" t="s">
        <v>6001</v>
      </c>
      <c r="CX69" s="38" t="s">
        <v>6002</v>
      </c>
      <c r="CY69" s="38" t="s">
        <v>6006</v>
      </c>
      <c r="CZ69" s="38" t="s">
        <v>3666</v>
      </c>
      <c r="DA69" s="38" t="s">
        <v>3666</v>
      </c>
      <c r="DB69" s="38" t="s">
        <v>3840</v>
      </c>
      <c r="DC69" s="183" t="s">
        <v>3841</v>
      </c>
      <c r="DD69" s="183" t="s">
        <v>4036</v>
      </c>
      <c r="DE69" s="183" t="s">
        <v>3666</v>
      </c>
      <c r="DF69" s="183" t="s">
        <v>3666</v>
      </c>
      <c r="DG69" s="183" t="s">
        <v>3840</v>
      </c>
      <c r="DH69" s="183" t="s">
        <v>3841</v>
      </c>
      <c r="DI69" s="183" t="s">
        <v>4036</v>
      </c>
      <c r="DJ69" s="183" t="s">
        <v>3848</v>
      </c>
      <c r="DK69" s="183" t="s">
        <v>3849</v>
      </c>
      <c r="DL69" s="183" t="s">
        <v>3848</v>
      </c>
      <c r="DM69" s="183" t="s">
        <v>4116</v>
      </c>
      <c r="DN69" s="183" t="s">
        <v>3852</v>
      </c>
      <c r="DO69" s="183" t="s">
        <v>3848</v>
      </c>
      <c r="DP69" s="183" t="s">
        <v>3848</v>
      </c>
      <c r="DQ69" s="183" t="s">
        <v>6007</v>
      </c>
      <c r="DR69" s="183" t="s">
        <v>3403</v>
      </c>
      <c r="DS69" s="183" t="s">
        <v>6003</v>
      </c>
      <c r="DT69" s="183" t="s">
        <v>3848</v>
      </c>
      <c r="DU69" s="183" t="s">
        <v>3848</v>
      </c>
      <c r="DV69" s="183" t="s">
        <v>3848</v>
      </c>
      <c r="DW69" s="183" t="s">
        <v>3848</v>
      </c>
      <c r="DX69" s="183" t="s">
        <v>3848</v>
      </c>
      <c r="DY69" s="183" t="s">
        <v>3848</v>
      </c>
      <c r="DZ69" s="183" t="s">
        <v>3848</v>
      </c>
      <c r="EA69" s="183" t="s">
        <v>3848</v>
      </c>
      <c r="EB69" s="183" t="s">
        <v>3861</v>
      </c>
      <c r="EC69" s="183" t="s">
        <v>3862</v>
      </c>
      <c r="ED69" s="183" t="s">
        <v>3848</v>
      </c>
      <c r="EE69" s="183" t="s">
        <v>6008</v>
      </c>
      <c r="EF69" s="183" t="s">
        <v>5081</v>
      </c>
      <c r="EG69" s="183" t="s">
        <v>2755</v>
      </c>
      <c r="EH69" s="183" t="s">
        <v>282</v>
      </c>
      <c r="EI69" s="183" t="s">
        <v>5968</v>
      </c>
      <c r="EJ69" s="183" t="s">
        <v>3848</v>
      </c>
      <c r="EK69" s="183" t="s">
        <v>3848</v>
      </c>
      <c r="EL69" s="183" t="s">
        <v>3868</v>
      </c>
      <c r="EM69" s="183" t="s">
        <v>3870</v>
      </c>
      <c r="EN69" s="183" t="s">
        <v>3870</v>
      </c>
      <c r="EO69" s="183" t="s">
        <v>3869</v>
      </c>
      <c r="EP69" s="183" t="s">
        <v>3869</v>
      </c>
      <c r="EQ69" s="183" t="s">
        <v>4017</v>
      </c>
      <c r="ER69" s="183" t="s">
        <v>4017</v>
      </c>
      <c r="ES69" s="183" t="s">
        <v>4017</v>
      </c>
      <c r="ET69" s="183" t="s">
        <v>4017</v>
      </c>
      <c r="EU69" s="183" t="s">
        <v>4017</v>
      </c>
      <c r="EV69" s="183" t="s">
        <v>3848</v>
      </c>
      <c r="EW69" s="183" t="s">
        <v>3848</v>
      </c>
      <c r="EX69" s="183" t="s">
        <v>3848</v>
      </c>
      <c r="EY69" s="183" t="s">
        <v>3848</v>
      </c>
      <c r="EZ69" s="183" t="s">
        <v>3848</v>
      </c>
      <c r="FA69" s="183" t="s">
        <v>3848</v>
      </c>
      <c r="FB69" s="183" t="s">
        <v>3848</v>
      </c>
      <c r="FC69" s="183" t="s">
        <v>3848</v>
      </c>
      <c r="FD69" s="183" t="s">
        <v>3848</v>
      </c>
      <c r="FE69" s="183" t="s">
        <v>4017</v>
      </c>
      <c r="FF69" s="183" t="s">
        <v>4017</v>
      </c>
      <c r="FG69" s="183" t="s">
        <v>3848</v>
      </c>
      <c r="FH69" s="183" t="s">
        <v>3848</v>
      </c>
      <c r="FI69" s="183" t="s">
        <v>3848</v>
      </c>
      <c r="FJ69" s="183" t="s">
        <v>4017</v>
      </c>
      <c r="FK69" s="183" t="s">
        <v>4017</v>
      </c>
      <c r="FL69" s="183" t="s">
        <v>4017</v>
      </c>
      <c r="FM69" s="183" t="s">
        <v>3403</v>
      </c>
      <c r="FN69" s="183" t="s">
        <v>3403</v>
      </c>
      <c r="FO69" s="183" t="s">
        <v>3848</v>
      </c>
      <c r="FP69" s="183" t="s">
        <v>3848</v>
      </c>
      <c r="FQ69" s="183" t="s">
        <v>5943</v>
      </c>
      <c r="FR69" s="183" t="s">
        <v>5943</v>
      </c>
      <c r="FS69" s="183" t="s">
        <v>5943</v>
      </c>
      <c r="FT69" s="183" t="s">
        <v>3943</v>
      </c>
      <c r="FU69" s="183" t="s">
        <v>3943</v>
      </c>
      <c r="FV69" s="183" t="s">
        <v>3943</v>
      </c>
      <c r="FW69" s="183" t="s">
        <v>3943</v>
      </c>
      <c r="FX69" s="183" t="s">
        <v>3894</v>
      </c>
      <c r="FY69" s="183" t="s">
        <v>3848</v>
      </c>
      <c r="FZ69" s="183" t="s">
        <v>6009</v>
      </c>
      <c r="GA69" s="183" t="s">
        <v>3848</v>
      </c>
      <c r="GB69" s="183" t="s">
        <v>3848</v>
      </c>
      <c r="GC69" s="183" t="s">
        <v>3848</v>
      </c>
      <c r="GD69" s="183"/>
      <c r="GE69" s="183"/>
      <c r="GF69" s="183"/>
      <c r="GG69" s="183"/>
      <c r="GH69" s="183"/>
      <c r="GI69" s="183"/>
      <c r="GJ69" s="183"/>
      <c r="GK69" s="183"/>
      <c r="GL69" s="183"/>
      <c r="GM69" s="183"/>
      <c r="GN69" s="183"/>
      <c r="GO69" s="183"/>
      <c r="GP69" s="183"/>
      <c r="GQ69" s="183"/>
      <c r="GR69" s="183"/>
      <c r="GS69" s="183"/>
      <c r="GT69" s="322"/>
      <c r="GU69" s="322"/>
      <c r="GV69" s="322"/>
      <c r="GW69" s="322"/>
      <c r="GX69" s="322"/>
      <c r="GY69" s="322"/>
      <c r="GZ69" s="322"/>
      <c r="HA69" s="322"/>
      <c r="HB69" s="322"/>
      <c r="HC69" s="322"/>
      <c r="HD69" s="322"/>
      <c r="HE69" s="322"/>
      <c r="HF69" s="322"/>
      <c r="HG69" s="322"/>
      <c r="HH69" s="322"/>
      <c r="HI69" s="322"/>
      <c r="HJ69" s="322"/>
      <c r="HK69" s="322"/>
      <c r="HL69" s="322"/>
      <c r="HM69" s="322"/>
    </row>
    <row r="70" spans="1:221" x14ac:dyDescent="0.25">
      <c r="A70" s="267">
        <v>4</v>
      </c>
      <c r="B70" s="268">
        <v>0.40763888888888888</v>
      </c>
      <c r="C70" s="267"/>
      <c r="D70" s="267" t="s">
        <v>5677</v>
      </c>
      <c r="E70" s="267" t="s">
        <v>3817</v>
      </c>
      <c r="F70" s="270">
        <v>43287</v>
      </c>
      <c r="G70" s="267" t="s">
        <v>387</v>
      </c>
      <c r="H70" s="267" t="s">
        <v>3127</v>
      </c>
      <c r="I70" s="267" t="s">
        <v>5678</v>
      </c>
      <c r="J70" s="267"/>
      <c r="K70" s="267"/>
      <c r="L70" s="267"/>
      <c r="M70" s="270"/>
      <c r="N70" s="270"/>
      <c r="O70" s="267"/>
      <c r="P70" s="301" t="s">
        <v>6010</v>
      </c>
      <c r="Q70" s="267" t="s">
        <v>6011</v>
      </c>
      <c r="R70" s="267" t="s">
        <v>2758</v>
      </c>
      <c r="S70" s="267" t="s">
        <v>6012</v>
      </c>
      <c r="T70" s="271">
        <v>9269943790</v>
      </c>
      <c r="U70" s="267" t="s">
        <v>6013</v>
      </c>
      <c r="V70" s="267" t="s">
        <v>221</v>
      </c>
      <c r="W70" s="267" t="s">
        <v>221</v>
      </c>
      <c r="X70" s="267" t="s">
        <v>221</v>
      </c>
      <c r="Y70" s="267" t="s">
        <v>221</v>
      </c>
      <c r="Z70" s="267" t="s">
        <v>221</v>
      </c>
      <c r="AA70" s="267" t="s">
        <v>6014</v>
      </c>
      <c r="AB70" s="267">
        <v>9269943790</v>
      </c>
      <c r="AC70" s="183" t="s">
        <v>223</v>
      </c>
      <c r="AD70" s="267" t="s">
        <v>241</v>
      </c>
      <c r="AE70" s="267" t="s">
        <v>6015</v>
      </c>
      <c r="AF70" s="267" t="s">
        <v>226</v>
      </c>
      <c r="AG70" s="267" t="s">
        <v>221</v>
      </c>
      <c r="AH70" s="267" t="s">
        <v>221</v>
      </c>
      <c r="AI70" s="267">
        <f>12+1+3</f>
        <v>16</v>
      </c>
      <c r="AJ70" s="267" t="s">
        <v>446</v>
      </c>
      <c r="AK70" s="267">
        <v>0</v>
      </c>
      <c r="AL70" s="267">
        <v>1</v>
      </c>
      <c r="AM70" s="267">
        <v>12</v>
      </c>
      <c r="AN70" s="113" t="s">
        <v>228</v>
      </c>
      <c r="AO70" s="267" t="s">
        <v>228</v>
      </c>
      <c r="AP70" s="267" t="s">
        <v>598</v>
      </c>
      <c r="AQ70" s="267" t="s">
        <v>928</v>
      </c>
      <c r="AR70" s="267"/>
      <c r="AS70" s="267"/>
      <c r="AT70" s="267"/>
      <c r="AU70" s="267"/>
      <c r="AV70" s="267"/>
      <c r="AW70" s="267"/>
      <c r="AX70" s="267"/>
      <c r="AY70" s="267" t="s">
        <v>227</v>
      </c>
      <c r="AZ70" s="267" t="s">
        <v>446</v>
      </c>
      <c r="BA70" s="268"/>
      <c r="BB70" s="267"/>
      <c r="BC70" s="268"/>
      <c r="BD70" s="268"/>
      <c r="BE70" s="267"/>
      <c r="BF70" s="271"/>
      <c r="BG70" s="267"/>
      <c r="BH70" s="267"/>
      <c r="BI70" s="267"/>
      <c r="BJ70" s="267"/>
      <c r="BK70" s="267"/>
      <c r="BL70" s="267"/>
      <c r="BM70" s="267"/>
      <c r="BN70" s="267"/>
      <c r="BO70" s="267"/>
      <c r="BP70" s="267"/>
      <c r="BQ70" s="267"/>
      <c r="BR70" s="267"/>
      <c r="BS70" s="267"/>
      <c r="BT70" s="267"/>
      <c r="BU70" s="267"/>
      <c r="BV70" s="267"/>
      <c r="BW70" s="268"/>
      <c r="BX70" s="268"/>
      <c r="BY70" s="267"/>
      <c r="BZ70" s="267"/>
      <c r="CA70" s="267"/>
      <c r="CB70" s="267"/>
      <c r="CC70" s="267"/>
      <c r="CD70" s="267"/>
      <c r="CE70" s="267"/>
      <c r="CF70" s="267"/>
      <c r="CG70" s="267"/>
      <c r="CH70" s="267"/>
      <c r="CI70" s="267"/>
      <c r="CJ70" s="267"/>
      <c r="CK70" s="267"/>
      <c r="CL70" s="267"/>
      <c r="CM70" s="267"/>
      <c r="CN70" s="267"/>
      <c r="CO70" s="267"/>
      <c r="CP70" s="267"/>
      <c r="CQ70" s="267"/>
      <c r="CR70" s="183" t="s">
        <v>5676</v>
      </c>
      <c r="CS70" s="183"/>
      <c r="CT70" s="183"/>
      <c r="CU70" s="183"/>
      <c r="CV70" s="183"/>
      <c r="CW70" s="183"/>
      <c r="CX70" s="183"/>
      <c r="CY70" s="183"/>
      <c r="CZ70" s="183"/>
      <c r="DA70" s="183"/>
      <c r="DB70" s="183"/>
      <c r="DC70" s="183"/>
      <c r="DD70" s="183"/>
      <c r="DE70" s="183"/>
      <c r="DF70" s="183"/>
      <c r="DG70" s="183"/>
      <c r="DH70" s="183"/>
      <c r="DI70" s="183"/>
      <c r="DJ70" s="183"/>
      <c r="DK70" s="183"/>
      <c r="DL70" s="183"/>
      <c r="DM70" s="183"/>
      <c r="DN70" s="183"/>
      <c r="DO70" s="183"/>
      <c r="DP70" s="183"/>
      <c r="DQ70" s="183"/>
      <c r="DR70" s="183"/>
      <c r="DS70" s="183"/>
      <c r="DT70" s="183"/>
      <c r="DU70" s="183"/>
      <c r="DV70" s="183"/>
      <c r="DW70" s="183"/>
      <c r="DX70" s="183"/>
      <c r="DY70" s="183"/>
      <c r="DZ70" s="183"/>
      <c r="EA70" s="183"/>
      <c r="EB70" s="183"/>
      <c r="EC70" s="183"/>
      <c r="ED70" s="183"/>
      <c r="EE70" s="183"/>
      <c r="EF70" s="183"/>
      <c r="EG70" s="183"/>
      <c r="EH70" s="183"/>
      <c r="EI70" s="183"/>
      <c r="EJ70" s="183"/>
      <c r="EK70" s="183"/>
      <c r="EL70" s="183"/>
      <c r="EM70" s="183"/>
      <c r="EN70" s="183"/>
      <c r="EO70" s="183"/>
      <c r="EP70" s="183"/>
      <c r="EQ70" s="183"/>
      <c r="ER70" s="183"/>
      <c r="ES70" s="183"/>
      <c r="ET70" s="183"/>
      <c r="EU70" s="183"/>
      <c r="EV70" s="183"/>
      <c r="EW70" s="183"/>
      <c r="EX70" s="183"/>
      <c r="EY70" s="183"/>
      <c r="EZ70" s="183"/>
      <c r="FA70" s="183"/>
      <c r="FB70" s="183"/>
      <c r="FC70" s="183"/>
      <c r="FD70" s="183"/>
      <c r="FE70" s="183"/>
      <c r="FF70" s="183"/>
      <c r="FG70" s="183"/>
      <c r="FH70" s="183"/>
      <c r="FI70" s="183"/>
      <c r="FJ70" s="183"/>
      <c r="FK70" s="183"/>
      <c r="FL70" s="183"/>
      <c r="FM70" s="183"/>
      <c r="FN70" s="183"/>
      <c r="FO70" s="183"/>
      <c r="FP70" s="183"/>
      <c r="FQ70" s="183"/>
      <c r="FR70" s="183"/>
      <c r="FS70" s="183"/>
      <c r="FT70" s="183"/>
      <c r="FU70" s="183"/>
      <c r="FV70" s="183"/>
      <c r="FW70" s="183"/>
      <c r="FX70" s="183"/>
      <c r="FY70" s="183"/>
      <c r="FZ70" s="183"/>
      <c r="GA70" s="183"/>
      <c r="GB70" s="183"/>
      <c r="GC70" s="183"/>
      <c r="GD70" s="183"/>
      <c r="GE70" s="183"/>
      <c r="GF70" s="183"/>
      <c r="GG70" s="183"/>
      <c r="GH70" s="183"/>
      <c r="GI70" s="183"/>
      <c r="GJ70" s="183"/>
      <c r="GK70" s="183"/>
      <c r="GL70" s="183"/>
      <c r="GM70" s="183"/>
      <c r="GN70" s="183"/>
      <c r="GO70" s="183"/>
      <c r="GP70" s="183"/>
      <c r="GQ70" s="183"/>
      <c r="GR70" s="183"/>
      <c r="GS70" s="183"/>
      <c r="GT70" s="267"/>
      <c r="GU70" s="267"/>
      <c r="GV70" s="267"/>
      <c r="GW70" s="267"/>
      <c r="GX70" s="267"/>
      <c r="GY70" s="267"/>
      <c r="GZ70" s="267"/>
      <c r="HA70" s="267"/>
      <c r="HB70" s="267"/>
      <c r="HC70" s="267"/>
      <c r="HD70" s="267"/>
      <c r="HE70" s="267"/>
      <c r="HF70" s="267"/>
      <c r="HG70" s="267"/>
      <c r="HH70" s="267"/>
      <c r="HI70" s="267"/>
      <c r="HJ70" s="267"/>
      <c r="HK70" s="267"/>
      <c r="HL70" s="267"/>
      <c r="HM70" s="267"/>
    </row>
    <row r="71" spans="1:221" x14ac:dyDescent="0.25">
      <c r="A71" s="183">
        <v>6</v>
      </c>
      <c r="B71" s="249">
        <v>0.47013888888888888</v>
      </c>
      <c r="C71" s="183"/>
      <c r="D71" s="183" t="s">
        <v>211</v>
      </c>
      <c r="E71" s="183" t="s">
        <v>3817</v>
      </c>
      <c r="F71" s="184">
        <v>43287</v>
      </c>
      <c r="G71" s="183" t="s">
        <v>357</v>
      </c>
      <c r="H71" s="183" t="s">
        <v>337</v>
      </c>
      <c r="I71" s="64" t="s">
        <v>437</v>
      </c>
      <c r="J71" s="183" t="s">
        <v>5608</v>
      </c>
      <c r="K71" s="183" t="s">
        <v>3819</v>
      </c>
      <c r="L71" s="183"/>
      <c r="M71" s="184"/>
      <c r="N71" s="184"/>
      <c r="O71" s="183"/>
      <c r="P71" s="250" t="s">
        <v>6016</v>
      </c>
      <c r="Q71" s="183" t="s">
        <v>6017</v>
      </c>
      <c r="R71" s="183" t="s">
        <v>1758</v>
      </c>
      <c r="S71" s="183" t="s">
        <v>1145</v>
      </c>
      <c r="T71" s="252">
        <v>9067231522</v>
      </c>
      <c r="U71" s="183" t="s">
        <v>6018</v>
      </c>
      <c r="V71" s="183" t="s">
        <v>6019</v>
      </c>
      <c r="W71" s="183" t="s">
        <v>221</v>
      </c>
      <c r="X71" s="183" t="s">
        <v>221</v>
      </c>
      <c r="Y71" s="183" t="s">
        <v>221</v>
      </c>
      <c r="Z71" s="183" t="s">
        <v>221</v>
      </c>
      <c r="AA71" s="183" t="s">
        <v>6020</v>
      </c>
      <c r="AB71" s="183">
        <v>9233147156</v>
      </c>
      <c r="AC71" s="183" t="s">
        <v>223</v>
      </c>
      <c r="AD71" s="183" t="s">
        <v>224</v>
      </c>
      <c r="AE71" s="183" t="s">
        <v>1032</v>
      </c>
      <c r="AF71" s="33" t="s">
        <v>226</v>
      </c>
      <c r="AG71" s="183" t="s">
        <v>221</v>
      </c>
      <c r="AH71" s="183" t="s">
        <v>221</v>
      </c>
      <c r="AI71" s="183">
        <f>24+1+6</f>
        <v>31</v>
      </c>
      <c r="AJ71" s="183" t="s">
        <v>227</v>
      </c>
      <c r="AK71" s="183">
        <v>1</v>
      </c>
      <c r="AL71" s="183">
        <v>25</v>
      </c>
      <c r="AM71" s="183">
        <v>6</v>
      </c>
      <c r="AN71" s="183" t="s">
        <v>228</v>
      </c>
      <c r="AO71" s="183" t="s">
        <v>228</v>
      </c>
      <c r="AP71" s="183" t="s">
        <v>598</v>
      </c>
      <c r="AQ71" s="183" t="s">
        <v>928</v>
      </c>
      <c r="AR71" s="183"/>
      <c r="AS71" s="183"/>
      <c r="AT71" s="183"/>
      <c r="AU71" s="183"/>
      <c r="AV71" s="183"/>
      <c r="AW71" s="183"/>
      <c r="AX71" s="183"/>
      <c r="AY71" s="183" t="s">
        <v>227</v>
      </c>
      <c r="AZ71" s="183" t="s">
        <v>227</v>
      </c>
      <c r="BA71" s="249"/>
      <c r="BB71" s="183" t="s">
        <v>4103</v>
      </c>
      <c r="BC71" s="249">
        <v>0.55694444444444446</v>
      </c>
      <c r="BD71" s="249">
        <v>0.56597222222222221</v>
      </c>
      <c r="BE71" s="183"/>
      <c r="BF71" s="252">
        <v>2</v>
      </c>
      <c r="BG71" s="183">
        <v>2</v>
      </c>
      <c r="BH71" s="183">
        <v>2</v>
      </c>
      <c r="BI71" s="183">
        <v>2</v>
      </c>
      <c r="BJ71" s="183">
        <v>2</v>
      </c>
      <c r="BK71" s="183">
        <v>2</v>
      </c>
      <c r="BL71" s="183">
        <v>2</v>
      </c>
      <c r="BM71" s="183">
        <v>2</v>
      </c>
      <c r="BN71" s="183">
        <v>2</v>
      </c>
      <c r="BO71" s="183">
        <v>2</v>
      </c>
      <c r="BP71" s="183">
        <v>2</v>
      </c>
      <c r="BQ71" s="183">
        <v>2</v>
      </c>
      <c r="BR71" s="183">
        <v>2</v>
      </c>
      <c r="BS71" s="183">
        <v>2</v>
      </c>
      <c r="BT71" s="183">
        <v>2</v>
      </c>
      <c r="BU71" s="183"/>
      <c r="BV71" s="183" t="s">
        <v>4103</v>
      </c>
      <c r="BW71" s="249">
        <v>0.56597222222222221</v>
      </c>
      <c r="BX71" s="249">
        <v>0.57291666666666663</v>
      </c>
      <c r="BY71" s="183"/>
      <c r="BZ71" s="183">
        <v>3</v>
      </c>
      <c r="CA71" s="183">
        <v>3</v>
      </c>
      <c r="CB71" s="183">
        <v>3</v>
      </c>
      <c r="CC71" s="183">
        <v>3</v>
      </c>
      <c r="CD71" s="183" t="s">
        <v>260</v>
      </c>
      <c r="CE71" s="183" t="s">
        <v>4103</v>
      </c>
      <c r="CF71" s="183">
        <v>15</v>
      </c>
      <c r="CG71" s="183"/>
      <c r="CH71" s="183"/>
      <c r="CI71" s="183"/>
      <c r="CJ71" s="183"/>
      <c r="CK71" s="183"/>
      <c r="CL71" s="183"/>
      <c r="CM71" s="183"/>
      <c r="CN71" s="183"/>
      <c r="CO71" s="183"/>
      <c r="CP71" s="183"/>
      <c r="CQ71" s="183"/>
      <c r="CR71" s="309" t="s">
        <v>3830</v>
      </c>
      <c r="CS71" s="309" t="s">
        <v>3831</v>
      </c>
      <c r="CT71" s="309" t="s">
        <v>3832</v>
      </c>
      <c r="CU71" s="309" t="s">
        <v>6021</v>
      </c>
      <c r="CV71" s="309" t="s">
        <v>6017</v>
      </c>
      <c r="CW71" s="309" t="s">
        <v>1758</v>
      </c>
      <c r="CX71" s="309" t="s">
        <v>1145</v>
      </c>
      <c r="CY71" s="309" t="s">
        <v>6022</v>
      </c>
      <c r="CZ71" s="309" t="s">
        <v>5398</v>
      </c>
      <c r="DA71" s="309" t="s">
        <v>3832</v>
      </c>
      <c r="DB71" s="309" t="s">
        <v>4037</v>
      </c>
      <c r="DC71" s="309" t="s">
        <v>4038</v>
      </c>
      <c r="DD71" s="309" t="s">
        <v>4039</v>
      </c>
      <c r="DE71" s="309" t="s">
        <v>6023</v>
      </c>
      <c r="DF71" s="309" t="s">
        <v>6024</v>
      </c>
      <c r="DG71" s="309" t="s">
        <v>6025</v>
      </c>
      <c r="DH71" s="309" t="s">
        <v>4159</v>
      </c>
      <c r="DI71" s="309" t="s">
        <v>6026</v>
      </c>
      <c r="DJ71" s="309" t="s">
        <v>6027</v>
      </c>
      <c r="DK71" s="309" t="s">
        <v>3849</v>
      </c>
      <c r="DL71" s="309" t="s">
        <v>6028</v>
      </c>
      <c r="DM71" s="309" t="s">
        <v>3914</v>
      </c>
      <c r="DN71" s="309" t="s">
        <v>3852</v>
      </c>
      <c r="DO71" s="309" t="s">
        <v>3853</v>
      </c>
      <c r="DP71" s="309" t="s">
        <v>3854</v>
      </c>
      <c r="DQ71" s="309" t="s">
        <v>6029</v>
      </c>
      <c r="DR71" s="309" t="s">
        <v>6029</v>
      </c>
      <c r="DS71" s="309" t="s">
        <v>6030</v>
      </c>
      <c r="DT71" s="309" t="s">
        <v>3848</v>
      </c>
      <c r="DU71" s="309" t="s">
        <v>3848</v>
      </c>
      <c r="DV71" s="309" t="s">
        <v>3848</v>
      </c>
      <c r="DW71" s="309" t="s">
        <v>3848</v>
      </c>
      <c r="DX71" s="309" t="s">
        <v>6019</v>
      </c>
      <c r="DY71" s="309" t="s">
        <v>3848</v>
      </c>
      <c r="DZ71" s="309" t="s">
        <v>3848</v>
      </c>
      <c r="EA71" s="309" t="s">
        <v>3848</v>
      </c>
      <c r="EB71" s="309" t="s">
        <v>3861</v>
      </c>
      <c r="EC71" s="309" t="s">
        <v>3862</v>
      </c>
      <c r="ED71" s="309" t="s">
        <v>3848</v>
      </c>
      <c r="EE71" s="309" t="s">
        <v>5981</v>
      </c>
      <c r="EF71" s="309" t="s">
        <v>3864</v>
      </c>
      <c r="EG71" s="309" t="s">
        <v>598</v>
      </c>
      <c r="EH71" s="309" t="s">
        <v>5303</v>
      </c>
      <c r="EI71" s="309" t="s">
        <v>4070</v>
      </c>
      <c r="EJ71" s="309" t="s">
        <v>3848</v>
      </c>
      <c r="EK71" s="309" t="s">
        <v>3848</v>
      </c>
      <c r="EL71" s="309" t="s">
        <v>4473</v>
      </c>
      <c r="EM71" s="309" t="s">
        <v>3870</v>
      </c>
      <c r="EN71" s="309" t="s">
        <v>3870</v>
      </c>
      <c r="EO71" s="309" t="s">
        <v>3869</v>
      </c>
      <c r="EP71" s="309" t="s">
        <v>4002</v>
      </c>
      <c r="EQ71" s="309" t="s">
        <v>6031</v>
      </c>
      <c r="ER71" s="309" t="s">
        <v>3924</v>
      </c>
      <c r="ES71" s="309" t="s">
        <v>6032</v>
      </c>
      <c r="ET71" s="309" t="s">
        <v>6033</v>
      </c>
      <c r="EU71" s="309" t="s">
        <v>6034</v>
      </c>
      <c r="EV71" s="309" t="s">
        <v>3876</v>
      </c>
      <c r="EW71" s="309" t="s">
        <v>3876</v>
      </c>
      <c r="EX71" s="309" t="s">
        <v>3848</v>
      </c>
      <c r="EY71" s="309" t="s">
        <v>3848</v>
      </c>
      <c r="EZ71" s="309" t="s">
        <v>3877</v>
      </c>
      <c r="FA71" s="309" t="s">
        <v>3878</v>
      </c>
      <c r="FB71" s="309" t="s">
        <v>6035</v>
      </c>
      <c r="FC71" s="309" t="s">
        <v>4010</v>
      </c>
      <c r="FD71" s="309" t="s">
        <v>3848</v>
      </c>
      <c r="FE71" s="309" t="s">
        <v>4011</v>
      </c>
      <c r="FF71" s="309" t="s">
        <v>4012</v>
      </c>
      <c r="FG71" s="309" t="s">
        <v>6036</v>
      </c>
      <c r="FH71" s="309" t="s">
        <v>6037</v>
      </c>
      <c r="FI71" s="309" t="s">
        <v>3934</v>
      </c>
      <c r="FJ71" s="309" t="s">
        <v>4446</v>
      </c>
      <c r="FK71" s="309" t="s">
        <v>6038</v>
      </c>
      <c r="FL71" s="309" t="s">
        <v>4017</v>
      </c>
      <c r="FM71" s="309" t="s">
        <v>1145</v>
      </c>
      <c r="FN71" s="309" t="s">
        <v>6039</v>
      </c>
      <c r="FO71" s="309" t="s">
        <v>485</v>
      </c>
      <c r="FP71" s="309" t="s">
        <v>3848</v>
      </c>
      <c r="FQ71" s="309" t="s">
        <v>6040</v>
      </c>
      <c r="FR71" s="309" t="s">
        <v>4367</v>
      </c>
      <c r="FS71" s="309" t="s">
        <v>6041</v>
      </c>
      <c r="FT71" s="309" t="s">
        <v>6042</v>
      </c>
      <c r="FU71" s="309" t="s">
        <v>6043</v>
      </c>
      <c r="FV71" s="309" t="s">
        <v>6044</v>
      </c>
      <c r="FW71" s="309" t="s">
        <v>6045</v>
      </c>
      <c r="FX71" s="309" t="s">
        <v>3894</v>
      </c>
      <c r="FY71" s="309" t="s">
        <v>3848</v>
      </c>
      <c r="FZ71" s="309" t="s">
        <v>6046</v>
      </c>
      <c r="GA71" s="44" t="s">
        <v>3945</v>
      </c>
      <c r="GB71" s="44" t="s">
        <v>3946</v>
      </c>
      <c r="GC71" s="44" t="s">
        <v>3946</v>
      </c>
      <c r="GD71" s="183"/>
      <c r="GE71" s="183"/>
      <c r="GF71" s="183"/>
      <c r="GG71" s="183"/>
      <c r="GH71" s="183"/>
      <c r="GI71" s="183"/>
      <c r="GJ71" s="183"/>
      <c r="GK71" s="183"/>
      <c r="GL71" s="183"/>
      <c r="GM71" s="183"/>
      <c r="GN71" s="183"/>
      <c r="GO71" s="183"/>
      <c r="GP71" s="183"/>
      <c r="GQ71" s="183"/>
      <c r="GR71" s="183"/>
      <c r="GS71" s="183"/>
      <c r="GT71" s="183"/>
      <c r="GU71" s="183"/>
      <c r="GV71" s="183"/>
      <c r="GW71" s="183"/>
      <c r="GX71" s="183"/>
      <c r="GY71" s="183"/>
      <c r="GZ71" s="183"/>
      <c r="HA71" s="183"/>
      <c r="HB71" s="183"/>
      <c r="HC71" s="183"/>
      <c r="HD71" s="183"/>
      <c r="HE71" s="183"/>
      <c r="HF71" s="183"/>
      <c r="HG71" s="183"/>
      <c r="HH71" s="183"/>
      <c r="HI71" s="183"/>
      <c r="HJ71" s="183"/>
      <c r="HK71" s="183"/>
      <c r="HL71" s="183"/>
      <c r="HM71" s="183"/>
    </row>
    <row r="72" spans="1:221" x14ac:dyDescent="0.25">
      <c r="A72" s="183">
        <v>2</v>
      </c>
      <c r="B72" s="249">
        <v>0.40069444444444446</v>
      </c>
      <c r="C72" s="183"/>
      <c r="D72" s="183" t="s">
        <v>211</v>
      </c>
      <c r="E72" s="183" t="s">
        <v>3817</v>
      </c>
      <c r="F72" s="184">
        <v>43287</v>
      </c>
      <c r="G72" s="183" t="s">
        <v>357</v>
      </c>
      <c r="H72" s="183" t="s">
        <v>337</v>
      </c>
      <c r="I72" s="183" t="s">
        <v>437</v>
      </c>
      <c r="J72" s="183" t="s">
        <v>5608</v>
      </c>
      <c r="K72" s="183" t="s">
        <v>3819</v>
      </c>
      <c r="L72" s="183"/>
      <c r="M72" s="184"/>
      <c r="N72" s="184"/>
      <c r="O72" s="183"/>
      <c r="P72" s="253" t="s">
        <v>6047</v>
      </c>
      <c r="Q72" s="183" t="s">
        <v>6048</v>
      </c>
      <c r="R72" s="183" t="s">
        <v>6049</v>
      </c>
      <c r="S72" s="183" t="s">
        <v>413</v>
      </c>
      <c r="T72" s="306">
        <v>9991813273</v>
      </c>
      <c r="U72" s="183" t="s">
        <v>6050</v>
      </c>
      <c r="V72" s="183" t="s">
        <v>221</v>
      </c>
      <c r="W72" s="183" t="s">
        <v>221</v>
      </c>
      <c r="X72" s="183" t="s">
        <v>221</v>
      </c>
      <c r="Y72" s="183" t="s">
        <v>221</v>
      </c>
      <c r="Z72" s="183" t="s">
        <v>221</v>
      </c>
      <c r="AA72" s="183" t="s">
        <v>6051</v>
      </c>
      <c r="AB72" s="183">
        <v>9293053017</v>
      </c>
      <c r="AC72" s="183" t="s">
        <v>223</v>
      </c>
      <c r="AD72" s="183" t="s">
        <v>241</v>
      </c>
      <c r="AE72" s="183" t="s">
        <v>6052</v>
      </c>
      <c r="AF72" s="183" t="s">
        <v>226</v>
      </c>
      <c r="AG72" s="183" t="s">
        <v>221</v>
      </c>
      <c r="AH72" s="183" t="s">
        <v>226</v>
      </c>
      <c r="AI72" s="183">
        <f>8+10+7+12*4+9</f>
        <v>82</v>
      </c>
      <c r="AJ72" s="183" t="s">
        <v>227</v>
      </c>
      <c r="AK72" s="183">
        <v>1</v>
      </c>
      <c r="AL72" s="183">
        <f>12*4+9</f>
        <v>57</v>
      </c>
      <c r="AM72" s="183">
        <v>10</v>
      </c>
      <c r="AN72" s="64" t="s">
        <v>228</v>
      </c>
      <c r="AO72" s="183" t="s">
        <v>228</v>
      </c>
      <c r="AP72" s="183" t="s">
        <v>229</v>
      </c>
      <c r="AQ72" s="183" t="s">
        <v>229</v>
      </c>
      <c r="AR72" s="183"/>
      <c r="AS72" s="183" t="s">
        <v>6053</v>
      </c>
      <c r="AT72" s="183">
        <v>206328</v>
      </c>
      <c r="AU72" s="183" t="s">
        <v>625</v>
      </c>
      <c r="AV72" s="183"/>
      <c r="AW72" s="183"/>
      <c r="AX72" s="183"/>
      <c r="AY72" s="183" t="s">
        <v>227</v>
      </c>
      <c r="AZ72" s="183" t="s">
        <v>227</v>
      </c>
      <c r="BA72" s="249"/>
      <c r="BB72" s="183" t="s">
        <v>4103</v>
      </c>
      <c r="BC72" s="249">
        <v>0.4680555555555555</v>
      </c>
      <c r="BD72" s="249">
        <v>0.47916666666666669</v>
      </c>
      <c r="BE72" s="183"/>
      <c r="BF72" s="252">
        <v>2</v>
      </c>
      <c r="BG72" s="183">
        <v>2</v>
      </c>
      <c r="BH72" s="183">
        <v>2</v>
      </c>
      <c r="BI72" s="183">
        <v>2</v>
      </c>
      <c r="BJ72" s="183">
        <v>2</v>
      </c>
      <c r="BK72" s="183">
        <v>2</v>
      </c>
      <c r="BL72" s="183">
        <v>2</v>
      </c>
      <c r="BM72" s="183">
        <v>2</v>
      </c>
      <c r="BN72" s="183">
        <v>2</v>
      </c>
      <c r="BO72" s="183">
        <v>2</v>
      </c>
      <c r="BP72" s="183">
        <v>2</v>
      </c>
      <c r="BQ72" s="183">
        <v>2</v>
      </c>
      <c r="BR72" s="183">
        <v>2</v>
      </c>
      <c r="BS72" s="183">
        <v>2</v>
      </c>
      <c r="BT72" s="183">
        <v>2</v>
      </c>
      <c r="BU72" s="183"/>
      <c r="BV72" s="183"/>
      <c r="BW72" s="249"/>
      <c r="BX72" s="249"/>
      <c r="BY72" s="183"/>
      <c r="BZ72" s="183"/>
      <c r="CA72" s="183"/>
      <c r="CB72" s="183"/>
      <c r="CC72" s="183"/>
      <c r="CD72" s="183"/>
      <c r="CE72" s="183"/>
      <c r="CF72" s="183"/>
      <c r="CG72" s="183"/>
      <c r="CH72" s="183"/>
      <c r="CI72" s="183"/>
      <c r="CJ72" s="183"/>
      <c r="CK72" s="183"/>
      <c r="CL72" s="183"/>
      <c r="CM72" s="183"/>
      <c r="CN72" s="183"/>
      <c r="CO72" s="183"/>
      <c r="CP72" s="183"/>
      <c r="CQ72" s="183"/>
      <c r="CR72" s="309" t="s">
        <v>3830</v>
      </c>
      <c r="CS72" s="309" t="s">
        <v>3831</v>
      </c>
      <c r="CT72" s="309" t="s">
        <v>3832</v>
      </c>
      <c r="CU72" s="309" t="s">
        <v>6054</v>
      </c>
      <c r="CV72" s="309" t="s">
        <v>6055</v>
      </c>
      <c r="CW72" s="309" t="s">
        <v>6056</v>
      </c>
      <c r="CX72" s="309" t="s">
        <v>6057</v>
      </c>
      <c r="CY72" s="309" t="s">
        <v>6058</v>
      </c>
      <c r="CZ72" s="309" t="s">
        <v>6059</v>
      </c>
      <c r="DA72" s="309" t="s">
        <v>6060</v>
      </c>
      <c r="DB72" s="309" t="s">
        <v>3840</v>
      </c>
      <c r="DC72" s="309" t="s">
        <v>3841</v>
      </c>
      <c r="DD72" s="309" t="s">
        <v>3842</v>
      </c>
      <c r="DE72" s="309" t="s">
        <v>6059</v>
      </c>
      <c r="DF72" s="309" t="s">
        <v>6060</v>
      </c>
      <c r="DG72" s="309" t="s">
        <v>3840</v>
      </c>
      <c r="DH72" s="309" t="s">
        <v>3841</v>
      </c>
      <c r="DI72" s="309" t="s">
        <v>3842</v>
      </c>
      <c r="DJ72" s="309" t="s">
        <v>3848</v>
      </c>
      <c r="DK72" s="309" t="s">
        <v>3849</v>
      </c>
      <c r="DL72" s="309" t="s">
        <v>3848</v>
      </c>
      <c r="DM72" s="309" t="s">
        <v>3851</v>
      </c>
      <c r="DN72" s="309" t="s">
        <v>3852</v>
      </c>
      <c r="DO72" s="309" t="s">
        <v>3853</v>
      </c>
      <c r="DP72" s="309" t="s">
        <v>3848</v>
      </c>
      <c r="DQ72" s="309" t="s">
        <v>6061</v>
      </c>
      <c r="DR72" s="309" t="s">
        <v>6061</v>
      </c>
      <c r="DS72" s="309" t="s">
        <v>6062</v>
      </c>
      <c r="DT72" s="309" t="s">
        <v>3848</v>
      </c>
      <c r="DU72" s="309" t="s">
        <v>3848</v>
      </c>
      <c r="DV72" s="309" t="s">
        <v>3848</v>
      </c>
      <c r="DW72" s="309" t="s">
        <v>3848</v>
      </c>
      <c r="DX72" s="309" t="s">
        <v>3848</v>
      </c>
      <c r="DY72" s="309" t="s">
        <v>3848</v>
      </c>
      <c r="DZ72" s="309" t="s">
        <v>3848</v>
      </c>
      <c r="EA72" s="309" t="s">
        <v>3848</v>
      </c>
      <c r="EB72" s="309" t="s">
        <v>3861</v>
      </c>
      <c r="EC72" s="309" t="s">
        <v>4118</v>
      </c>
      <c r="ED72" s="309" t="s">
        <v>3848</v>
      </c>
      <c r="EE72" s="309" t="s">
        <v>4306</v>
      </c>
      <c r="EF72" s="309" t="s">
        <v>3864</v>
      </c>
      <c r="EG72" s="309" t="s">
        <v>4068</v>
      </c>
      <c r="EH72" s="309" t="s">
        <v>4069</v>
      </c>
      <c r="EI72" s="309" t="s">
        <v>4070</v>
      </c>
      <c r="EJ72" s="309" t="s">
        <v>6053</v>
      </c>
      <c r="EK72" s="309" t="s">
        <v>3848</v>
      </c>
      <c r="EL72" s="309" t="s">
        <v>5147</v>
      </c>
      <c r="EM72" s="309" t="s">
        <v>3870</v>
      </c>
      <c r="EN72" s="309" t="s">
        <v>3870</v>
      </c>
      <c r="EO72" s="309" t="s">
        <v>4401</v>
      </c>
      <c r="EP72" s="309" t="s">
        <v>4401</v>
      </c>
      <c r="EQ72" s="309" t="s">
        <v>6063</v>
      </c>
      <c r="ER72" s="309" t="s">
        <v>4073</v>
      </c>
      <c r="ES72" s="309" t="s">
        <v>6064</v>
      </c>
      <c r="ET72" s="309" t="s">
        <v>6065</v>
      </c>
      <c r="EU72" s="309" t="s">
        <v>4017</v>
      </c>
      <c r="EV72" s="309" t="s">
        <v>3876</v>
      </c>
      <c r="EW72" s="309" t="s">
        <v>3876</v>
      </c>
      <c r="EX72" s="309" t="s">
        <v>3848</v>
      </c>
      <c r="EY72" s="309" t="s">
        <v>3848</v>
      </c>
      <c r="EZ72" s="309" t="s">
        <v>3877</v>
      </c>
      <c r="FA72" s="309" t="s">
        <v>3878</v>
      </c>
      <c r="FB72" s="309" t="s">
        <v>6066</v>
      </c>
      <c r="FC72" s="309" t="s">
        <v>6067</v>
      </c>
      <c r="FD72" s="309" t="s">
        <v>3848</v>
      </c>
      <c r="FE72" s="309" t="s">
        <v>4011</v>
      </c>
      <c r="FF72" s="309" t="s">
        <v>5268</v>
      </c>
      <c r="FG72" s="309" t="s">
        <v>6068</v>
      </c>
      <c r="FH72" s="309" t="s">
        <v>6069</v>
      </c>
      <c r="FI72" s="309" t="s">
        <v>3848</v>
      </c>
      <c r="FJ72" s="309" t="s">
        <v>4017</v>
      </c>
      <c r="FK72" s="309" t="s">
        <v>6070</v>
      </c>
      <c r="FL72" s="309" t="s">
        <v>4017</v>
      </c>
      <c r="FM72" s="309" t="s">
        <v>6056</v>
      </c>
      <c r="FN72" s="309" t="s">
        <v>6071</v>
      </c>
      <c r="FO72" s="309" t="s">
        <v>6072</v>
      </c>
      <c r="FP72" s="309" t="s">
        <v>3848</v>
      </c>
      <c r="FQ72" s="309" t="s">
        <v>6073</v>
      </c>
      <c r="FR72" s="309" t="s">
        <v>6074</v>
      </c>
      <c r="FS72" s="309" t="s">
        <v>6075</v>
      </c>
      <c r="FT72" s="309" t="s">
        <v>6076</v>
      </c>
      <c r="FU72" s="309" t="s">
        <v>6077</v>
      </c>
      <c r="FV72" s="309" t="s">
        <v>6078</v>
      </c>
      <c r="FW72" s="309" t="s">
        <v>6079</v>
      </c>
      <c r="FX72" s="309" t="s">
        <v>3894</v>
      </c>
      <c r="FY72" s="309" t="s">
        <v>3848</v>
      </c>
      <c r="FZ72" s="309" t="s">
        <v>3848</v>
      </c>
      <c r="GA72" s="44" t="s">
        <v>3946</v>
      </c>
      <c r="GB72" s="44" t="s">
        <v>3946</v>
      </c>
      <c r="GC72" s="44" t="s">
        <v>3946</v>
      </c>
      <c r="GD72" s="183"/>
      <c r="GE72" s="183"/>
      <c r="GF72" s="183"/>
      <c r="GG72" s="183"/>
      <c r="GH72" s="183"/>
      <c r="GI72" s="183"/>
      <c r="GJ72" s="183"/>
      <c r="GK72" s="183"/>
      <c r="GL72" s="183"/>
      <c r="GM72" s="183"/>
      <c r="GN72" s="183"/>
      <c r="GO72" s="183"/>
      <c r="GP72" s="183"/>
      <c r="GQ72" s="183"/>
      <c r="GR72" s="183"/>
      <c r="GS72" s="183"/>
      <c r="GT72" s="183"/>
      <c r="GU72" s="183"/>
      <c r="GV72" s="183"/>
      <c r="GW72" s="183"/>
      <c r="GX72" s="183"/>
      <c r="GY72" s="183"/>
      <c r="GZ72" s="183"/>
      <c r="HA72" s="183"/>
      <c r="HB72" s="183"/>
      <c r="HC72" s="183"/>
      <c r="HD72" s="183"/>
      <c r="HE72" s="183"/>
      <c r="HF72" s="183"/>
      <c r="HG72" s="183"/>
      <c r="HH72" s="183"/>
      <c r="HI72" s="183"/>
      <c r="HJ72" s="183"/>
      <c r="HK72" s="183"/>
      <c r="HL72" s="183"/>
      <c r="HM72" s="183"/>
    </row>
    <row r="73" spans="1:221" x14ac:dyDescent="0.25">
      <c r="A73" s="183">
        <v>3</v>
      </c>
      <c r="B73" s="249">
        <v>0.40138888888888885</v>
      </c>
      <c r="C73" s="183"/>
      <c r="D73" s="183" t="s">
        <v>211</v>
      </c>
      <c r="E73" s="183" t="s">
        <v>3817</v>
      </c>
      <c r="F73" s="184">
        <v>43287</v>
      </c>
      <c r="G73" s="183" t="s">
        <v>357</v>
      </c>
      <c r="H73" s="183" t="s">
        <v>233</v>
      </c>
      <c r="I73" s="183" t="s">
        <v>3070</v>
      </c>
      <c r="J73" s="183" t="s">
        <v>6080</v>
      </c>
      <c r="K73" s="183"/>
      <c r="L73" s="183"/>
      <c r="M73" s="184"/>
      <c r="N73" s="184"/>
      <c r="O73" s="183"/>
      <c r="P73" s="253" t="s">
        <v>6081</v>
      </c>
      <c r="Q73" s="183" t="s">
        <v>6082</v>
      </c>
      <c r="R73" s="183" t="s">
        <v>6083</v>
      </c>
      <c r="S73" s="183" t="s">
        <v>6084</v>
      </c>
      <c r="T73" s="306">
        <v>9398739979</v>
      </c>
      <c r="U73" s="183" t="s">
        <v>6085</v>
      </c>
      <c r="V73" s="183" t="s">
        <v>6085</v>
      </c>
      <c r="W73" s="183" t="s">
        <v>221</v>
      </c>
      <c r="X73" s="183" t="s">
        <v>221</v>
      </c>
      <c r="Y73" s="183" t="s">
        <v>221</v>
      </c>
      <c r="Z73" s="183" t="s">
        <v>221</v>
      </c>
      <c r="AA73" s="183" t="s">
        <v>6086</v>
      </c>
      <c r="AB73" s="183">
        <v>9382163275</v>
      </c>
      <c r="AC73" s="183" t="s">
        <v>223</v>
      </c>
      <c r="AD73" s="64" t="s">
        <v>366</v>
      </c>
      <c r="AE73" s="183" t="s">
        <v>6087</v>
      </c>
      <c r="AF73" s="183" t="s">
        <v>226</v>
      </c>
      <c r="AG73" s="183" t="s">
        <v>226</v>
      </c>
      <c r="AH73" s="183" t="s">
        <v>221</v>
      </c>
      <c r="AI73" s="183">
        <f>12+7</f>
        <v>19</v>
      </c>
      <c r="AJ73" s="183" t="s">
        <v>227</v>
      </c>
      <c r="AK73" s="183">
        <v>1</v>
      </c>
      <c r="AL73" s="183">
        <v>19</v>
      </c>
      <c r="AM73" s="183">
        <v>0</v>
      </c>
      <c r="AN73" s="64" t="s">
        <v>228</v>
      </c>
      <c r="AO73" s="183" t="s">
        <v>228</v>
      </c>
      <c r="AP73" s="183" t="s">
        <v>229</v>
      </c>
      <c r="AQ73" s="183" t="s">
        <v>229</v>
      </c>
      <c r="AR73" s="183"/>
      <c r="AS73" s="183" t="s">
        <v>6088</v>
      </c>
      <c r="AT73" s="183">
        <v>201564</v>
      </c>
      <c r="AU73" s="183" t="s">
        <v>4053</v>
      </c>
      <c r="AV73" s="183"/>
      <c r="AW73" s="183"/>
      <c r="AX73" s="183"/>
      <c r="AY73" s="183" t="s">
        <v>227</v>
      </c>
      <c r="AZ73" s="183" t="s">
        <v>227</v>
      </c>
      <c r="BA73" s="249"/>
      <c r="BB73" s="183" t="s">
        <v>4103</v>
      </c>
      <c r="BC73" s="249">
        <v>0.50138888888888888</v>
      </c>
      <c r="BD73" s="249">
        <v>0.51388888888888895</v>
      </c>
      <c r="BE73" s="183"/>
      <c r="BF73" s="252">
        <v>2</v>
      </c>
      <c r="BG73" s="183">
        <v>2</v>
      </c>
      <c r="BH73" s="183">
        <v>2</v>
      </c>
      <c r="BI73" s="183">
        <v>2</v>
      </c>
      <c r="BJ73" s="183">
        <v>2</v>
      </c>
      <c r="BK73" s="183">
        <v>2</v>
      </c>
      <c r="BL73" s="183">
        <v>2</v>
      </c>
      <c r="BM73" s="183">
        <v>2</v>
      </c>
      <c r="BN73" s="183">
        <v>2</v>
      </c>
      <c r="BO73" s="183">
        <v>2</v>
      </c>
      <c r="BP73" s="183">
        <v>2</v>
      </c>
      <c r="BQ73" s="183">
        <v>2</v>
      </c>
      <c r="BR73" s="183">
        <v>2</v>
      </c>
      <c r="BS73" s="183">
        <v>2</v>
      </c>
      <c r="BT73" s="183">
        <v>2</v>
      </c>
      <c r="BU73" s="183"/>
      <c r="BV73" s="183" t="s">
        <v>4103</v>
      </c>
      <c r="BW73" s="249">
        <v>0.51388888888888895</v>
      </c>
      <c r="BX73" s="249">
        <v>0.51736111111111105</v>
      </c>
      <c r="BY73" s="183"/>
      <c r="BZ73" s="183">
        <v>2</v>
      </c>
      <c r="CA73" s="183">
        <v>2</v>
      </c>
      <c r="CB73" s="183">
        <v>2</v>
      </c>
      <c r="CC73" s="183">
        <v>2</v>
      </c>
      <c r="CD73" s="183" t="s">
        <v>260</v>
      </c>
      <c r="CE73" s="183" t="s">
        <v>4103</v>
      </c>
      <c r="CF73" s="183">
        <v>15</v>
      </c>
      <c r="CG73" s="183"/>
      <c r="CH73" s="183"/>
      <c r="CI73" s="183"/>
      <c r="CJ73" s="183"/>
      <c r="CK73" s="183"/>
      <c r="CL73" s="183"/>
      <c r="CM73" s="183"/>
      <c r="CN73" s="183"/>
      <c r="CO73" s="183"/>
      <c r="CP73" s="183"/>
      <c r="CQ73" s="183"/>
      <c r="CR73" s="309" t="s">
        <v>3830</v>
      </c>
      <c r="CS73" s="309" t="s">
        <v>3831</v>
      </c>
      <c r="CT73" s="309" t="s">
        <v>3832</v>
      </c>
      <c r="CU73" s="309" t="s">
        <v>6089</v>
      </c>
      <c r="CV73" s="309" t="s">
        <v>6090</v>
      </c>
      <c r="CW73" s="309" t="s">
        <v>6083</v>
      </c>
      <c r="CX73" s="309" t="s">
        <v>6084</v>
      </c>
      <c r="CY73" s="309" t="s">
        <v>6091</v>
      </c>
      <c r="CZ73" s="309" t="s">
        <v>6092</v>
      </c>
      <c r="DA73" s="309" t="s">
        <v>6093</v>
      </c>
      <c r="DB73" s="309" t="s">
        <v>3840</v>
      </c>
      <c r="DC73" s="309" t="s">
        <v>3841</v>
      </c>
      <c r="DD73" s="309" t="s">
        <v>6094</v>
      </c>
      <c r="DE73" s="309" t="s">
        <v>6092</v>
      </c>
      <c r="DF73" s="309" t="s">
        <v>6093</v>
      </c>
      <c r="DG73" s="309" t="s">
        <v>3840</v>
      </c>
      <c r="DH73" s="309" t="s">
        <v>3841</v>
      </c>
      <c r="DI73" s="309" t="s">
        <v>6094</v>
      </c>
      <c r="DJ73" s="309" t="s">
        <v>6095</v>
      </c>
      <c r="DK73" s="309" t="s">
        <v>3849</v>
      </c>
      <c r="DL73" s="309" t="s">
        <v>4298</v>
      </c>
      <c r="DM73" s="309" t="s">
        <v>3914</v>
      </c>
      <c r="DN73" s="309" t="s">
        <v>4062</v>
      </c>
      <c r="DO73" s="309" t="s">
        <v>3853</v>
      </c>
      <c r="DP73" s="309" t="s">
        <v>5907</v>
      </c>
      <c r="DQ73" s="309" t="s">
        <v>6096</v>
      </c>
      <c r="DR73" s="309" t="s">
        <v>4044</v>
      </c>
      <c r="DS73" s="309" t="s">
        <v>6097</v>
      </c>
      <c r="DT73" s="309" t="s">
        <v>3848</v>
      </c>
      <c r="DU73" s="309" t="s">
        <v>3848</v>
      </c>
      <c r="DV73" s="309" t="s">
        <v>3848</v>
      </c>
      <c r="DW73" s="309" t="s">
        <v>3848</v>
      </c>
      <c r="DX73" s="309" t="s">
        <v>6097</v>
      </c>
      <c r="DY73" s="309" t="s">
        <v>3848</v>
      </c>
      <c r="DZ73" s="309" t="s">
        <v>3848</v>
      </c>
      <c r="EA73" s="309" t="s">
        <v>3848</v>
      </c>
      <c r="EB73" s="309" t="s">
        <v>3861</v>
      </c>
      <c r="EC73" s="309" t="s">
        <v>3862</v>
      </c>
      <c r="ED73" s="309" t="s">
        <v>4066</v>
      </c>
      <c r="EE73" s="309" t="s">
        <v>6098</v>
      </c>
      <c r="EF73" s="309" t="s">
        <v>3864</v>
      </c>
      <c r="EG73" s="309" t="s">
        <v>4068</v>
      </c>
      <c r="EH73" s="309" t="s">
        <v>4069</v>
      </c>
      <c r="EI73" s="309" t="s">
        <v>4070</v>
      </c>
      <c r="EJ73" s="309" t="s">
        <v>6088</v>
      </c>
      <c r="EK73" s="309" t="s">
        <v>3848</v>
      </c>
      <c r="EL73" s="309" t="s">
        <v>3868</v>
      </c>
      <c r="EM73" s="309" t="s">
        <v>3870</v>
      </c>
      <c r="EN73" s="309" t="s">
        <v>3869</v>
      </c>
      <c r="EO73" s="309" t="s">
        <v>3870</v>
      </c>
      <c r="EP73" s="309" t="s">
        <v>3870</v>
      </c>
      <c r="EQ73" s="309" t="s">
        <v>6099</v>
      </c>
      <c r="ER73" s="309" t="s">
        <v>3872</v>
      </c>
      <c r="ES73" s="309" t="s">
        <v>6100</v>
      </c>
      <c r="ET73" s="309" t="s">
        <v>6101</v>
      </c>
      <c r="EU73" s="309" t="s">
        <v>6102</v>
      </c>
      <c r="EV73" s="309" t="s">
        <v>3876</v>
      </c>
      <c r="EW73" s="309" t="s">
        <v>3876</v>
      </c>
      <c r="EX73" s="309" t="s">
        <v>3848</v>
      </c>
      <c r="EY73" s="309" t="s">
        <v>3848</v>
      </c>
      <c r="EZ73" s="309" t="s">
        <v>3877</v>
      </c>
      <c r="FA73" s="309" t="s">
        <v>4008</v>
      </c>
      <c r="FB73" s="309" t="s">
        <v>6103</v>
      </c>
      <c r="FC73" s="309" t="s">
        <v>4267</v>
      </c>
      <c r="FD73" s="309" t="s">
        <v>6104</v>
      </c>
      <c r="FE73" s="309" t="s">
        <v>4011</v>
      </c>
      <c r="FF73" s="309" t="s">
        <v>4130</v>
      </c>
      <c r="FG73" s="309" t="s">
        <v>6105</v>
      </c>
      <c r="FH73" s="309" t="s">
        <v>6106</v>
      </c>
      <c r="FI73" s="309" t="s">
        <v>6107</v>
      </c>
      <c r="FJ73" s="309" t="s">
        <v>5190</v>
      </c>
      <c r="FK73" s="309" t="s">
        <v>6108</v>
      </c>
      <c r="FL73" s="309" t="s">
        <v>4017</v>
      </c>
      <c r="FM73" s="309" t="s">
        <v>6084</v>
      </c>
      <c r="FN73" s="309" t="s">
        <v>6109</v>
      </c>
      <c r="FO73" s="309" t="s">
        <v>6110</v>
      </c>
      <c r="FP73" s="309" t="s">
        <v>3848</v>
      </c>
      <c r="FQ73" s="309" t="s">
        <v>6111</v>
      </c>
      <c r="FR73" s="309" t="s">
        <v>4367</v>
      </c>
      <c r="FS73" s="309" t="s">
        <v>6112</v>
      </c>
      <c r="FT73" s="309" t="s">
        <v>6113</v>
      </c>
      <c r="FU73" s="309" t="s">
        <v>6114</v>
      </c>
      <c r="FV73" s="309" t="s">
        <v>6115</v>
      </c>
      <c r="FW73" s="309" t="s">
        <v>6116</v>
      </c>
      <c r="FX73" s="309" t="s">
        <v>3894</v>
      </c>
      <c r="FY73" s="309" t="s">
        <v>3848</v>
      </c>
      <c r="FZ73" s="309" t="s">
        <v>6046</v>
      </c>
      <c r="GA73" s="44" t="s">
        <v>3945</v>
      </c>
      <c r="GB73" s="44" t="s">
        <v>3945</v>
      </c>
      <c r="GC73" s="44" t="s">
        <v>3945</v>
      </c>
      <c r="GD73" s="183"/>
      <c r="GE73" s="183"/>
      <c r="GF73" s="183"/>
      <c r="GG73" s="183"/>
      <c r="GH73" s="183"/>
      <c r="GI73" s="183"/>
      <c r="GJ73" s="183"/>
      <c r="GK73" s="183"/>
      <c r="GL73" s="183"/>
      <c r="GM73" s="183"/>
      <c r="GN73" s="183"/>
      <c r="GO73" s="183"/>
      <c r="GP73" s="183"/>
      <c r="GQ73" s="183"/>
      <c r="GR73" s="183"/>
      <c r="GS73" s="183"/>
      <c r="GT73" s="183"/>
      <c r="GU73" s="183"/>
      <c r="GV73" s="183"/>
      <c r="GW73" s="183"/>
      <c r="GX73" s="183"/>
      <c r="GY73" s="183"/>
      <c r="GZ73" s="183"/>
      <c r="HA73" s="183"/>
      <c r="HB73" s="183"/>
      <c r="HC73" s="183"/>
      <c r="HD73" s="183"/>
      <c r="HE73" s="183"/>
      <c r="HF73" s="183"/>
      <c r="HG73" s="183"/>
      <c r="HH73" s="183"/>
      <c r="HI73" s="183"/>
      <c r="HJ73" s="183"/>
      <c r="HK73" s="183"/>
      <c r="HL73" s="183"/>
      <c r="HM73" s="183"/>
    </row>
    <row r="74" spans="1:221" x14ac:dyDescent="0.25">
      <c r="A74" s="183">
        <v>5</v>
      </c>
      <c r="B74" s="249">
        <v>0.45555555555555555</v>
      </c>
      <c r="C74" s="183"/>
      <c r="D74" s="183" t="s">
        <v>211</v>
      </c>
      <c r="E74" s="183" t="s">
        <v>3817</v>
      </c>
      <c r="F74" s="184">
        <v>43287</v>
      </c>
      <c r="G74" s="183" t="s">
        <v>357</v>
      </c>
      <c r="H74" s="183" t="s">
        <v>337</v>
      </c>
      <c r="I74" s="64" t="s">
        <v>437</v>
      </c>
      <c r="J74" s="183" t="s">
        <v>5686</v>
      </c>
      <c r="K74" s="183"/>
      <c r="L74" s="183"/>
      <c r="M74" s="184"/>
      <c r="N74" s="184"/>
      <c r="O74" s="183"/>
      <c r="P74" s="250" t="s">
        <v>6117</v>
      </c>
      <c r="Q74" s="183" t="s">
        <v>1956</v>
      </c>
      <c r="R74" s="183" t="s">
        <v>6118</v>
      </c>
      <c r="S74" s="183" t="s">
        <v>6119</v>
      </c>
      <c r="T74" s="252">
        <v>9950724462</v>
      </c>
      <c r="U74" s="183" t="s">
        <v>6120</v>
      </c>
      <c r="V74" s="183" t="s">
        <v>6121</v>
      </c>
      <c r="W74" s="183" t="s">
        <v>221</v>
      </c>
      <c r="X74" s="183" t="s">
        <v>221</v>
      </c>
      <c r="Y74" s="183" t="s">
        <v>221</v>
      </c>
      <c r="Z74" s="183" t="s">
        <v>221</v>
      </c>
      <c r="AA74" s="183" t="s">
        <v>6122</v>
      </c>
      <c r="AB74" s="183">
        <v>9558652154</v>
      </c>
      <c r="AC74" s="183" t="s">
        <v>223</v>
      </c>
      <c r="AD74" s="183" t="s">
        <v>224</v>
      </c>
      <c r="AE74" s="183" t="s">
        <v>6123</v>
      </c>
      <c r="AF74" s="33" t="s">
        <v>226</v>
      </c>
      <c r="AG74" s="183" t="s">
        <v>226</v>
      </c>
      <c r="AH74" s="33" t="s">
        <v>226</v>
      </c>
      <c r="AI74" s="183">
        <v>36</v>
      </c>
      <c r="AJ74" s="183" t="s">
        <v>227</v>
      </c>
      <c r="AK74" s="183">
        <v>1</v>
      </c>
      <c r="AL74" s="183">
        <v>7</v>
      </c>
      <c r="AM74" s="183">
        <v>22</v>
      </c>
      <c r="AN74" s="183" t="s">
        <v>228</v>
      </c>
      <c r="AO74" s="183" t="s">
        <v>228</v>
      </c>
      <c r="AP74" s="183" t="s">
        <v>229</v>
      </c>
      <c r="AQ74" s="183" t="s">
        <v>229</v>
      </c>
      <c r="AR74" s="183"/>
      <c r="AS74" s="183" t="s">
        <v>6124</v>
      </c>
      <c r="AT74" s="183">
        <v>252579</v>
      </c>
      <c r="AU74" s="183" t="s">
        <v>4243</v>
      </c>
      <c r="AV74" s="183"/>
      <c r="AW74" s="183"/>
      <c r="AX74" s="183"/>
      <c r="AY74" s="183" t="s">
        <v>227</v>
      </c>
      <c r="AZ74" s="183" t="s">
        <v>227</v>
      </c>
      <c r="BA74" s="249"/>
      <c r="BB74" s="183" t="s">
        <v>6125</v>
      </c>
      <c r="BC74" s="249">
        <v>0.55486111111111114</v>
      </c>
      <c r="BD74" s="249">
        <v>0.57152777777777775</v>
      </c>
      <c r="BE74" s="183"/>
      <c r="BF74" s="252">
        <v>2</v>
      </c>
      <c r="BG74" s="183">
        <v>2</v>
      </c>
      <c r="BH74" s="183">
        <v>2</v>
      </c>
      <c r="BI74" s="183">
        <v>2</v>
      </c>
      <c r="BJ74" s="183">
        <v>2</v>
      </c>
      <c r="BK74" s="183">
        <v>2</v>
      </c>
      <c r="BL74" s="183">
        <v>2</v>
      </c>
      <c r="BM74" s="183">
        <v>2</v>
      </c>
      <c r="BN74" s="183">
        <v>2</v>
      </c>
      <c r="BO74" s="183">
        <v>2</v>
      </c>
      <c r="BP74" s="183">
        <v>2</v>
      </c>
      <c r="BQ74" s="183">
        <v>2</v>
      </c>
      <c r="BR74" s="183">
        <v>2</v>
      </c>
      <c r="BS74" s="183">
        <v>2</v>
      </c>
      <c r="BT74" s="183">
        <v>2</v>
      </c>
      <c r="BU74" s="183"/>
      <c r="BV74" s="183" t="s">
        <v>6125</v>
      </c>
      <c r="BW74" s="249">
        <v>0.57152777777777775</v>
      </c>
      <c r="BX74" s="249">
        <v>0.57708333333333328</v>
      </c>
      <c r="BY74" s="183"/>
      <c r="BZ74" s="183">
        <v>3</v>
      </c>
      <c r="CA74" s="183">
        <v>3</v>
      </c>
      <c r="CB74" s="183">
        <v>3</v>
      </c>
      <c r="CC74" s="183">
        <v>3</v>
      </c>
      <c r="CD74" s="183" t="s">
        <v>260</v>
      </c>
      <c r="CE74" s="183" t="s">
        <v>6125</v>
      </c>
      <c r="CF74" s="183">
        <v>15</v>
      </c>
      <c r="CG74" s="183"/>
      <c r="CH74" s="183"/>
      <c r="CI74" s="183"/>
      <c r="CJ74" s="183"/>
      <c r="CK74" s="183"/>
      <c r="CL74" s="183"/>
      <c r="CM74" s="183"/>
      <c r="CN74" s="183"/>
      <c r="CO74" s="183"/>
      <c r="CP74" s="183"/>
      <c r="CQ74" s="183"/>
      <c r="CR74" s="309" t="s">
        <v>3830</v>
      </c>
      <c r="CS74" s="309" t="s">
        <v>3831</v>
      </c>
      <c r="CT74" s="309" t="s">
        <v>3832</v>
      </c>
      <c r="CU74" s="309" t="s">
        <v>6126</v>
      </c>
      <c r="CV74" s="309" t="s">
        <v>1956</v>
      </c>
      <c r="CW74" s="309" t="s">
        <v>6118</v>
      </c>
      <c r="CX74" s="309" t="s">
        <v>6119</v>
      </c>
      <c r="CY74" s="309" t="s">
        <v>6127</v>
      </c>
      <c r="CZ74" s="309" t="s">
        <v>3848</v>
      </c>
      <c r="DA74" s="309" t="s">
        <v>6128</v>
      </c>
      <c r="DB74" s="309" t="s">
        <v>3840</v>
      </c>
      <c r="DC74" s="309" t="s">
        <v>3841</v>
      </c>
      <c r="DD74" s="309" t="s">
        <v>4248</v>
      </c>
      <c r="DE74" s="309" t="s">
        <v>3848</v>
      </c>
      <c r="DF74" s="309" t="s">
        <v>6128</v>
      </c>
      <c r="DG74" s="309" t="s">
        <v>3840</v>
      </c>
      <c r="DH74" s="309" t="s">
        <v>3841</v>
      </c>
      <c r="DI74" s="309" t="s">
        <v>4248</v>
      </c>
      <c r="DJ74" s="309" t="s">
        <v>3848</v>
      </c>
      <c r="DK74" s="309" t="s">
        <v>3957</v>
      </c>
      <c r="DL74" s="309" t="s">
        <v>3848</v>
      </c>
      <c r="DM74" s="309" t="s">
        <v>3914</v>
      </c>
      <c r="DN74" s="309" t="s">
        <v>3852</v>
      </c>
      <c r="DO74" s="309" t="s">
        <v>3853</v>
      </c>
      <c r="DP74" s="309" t="s">
        <v>3854</v>
      </c>
      <c r="DQ74" s="309" t="s">
        <v>6129</v>
      </c>
      <c r="DR74" s="309" t="s">
        <v>1239</v>
      </c>
      <c r="DS74" s="309" t="s">
        <v>6130</v>
      </c>
      <c r="DT74" s="309" t="s">
        <v>3848</v>
      </c>
      <c r="DU74" s="309" t="s">
        <v>3848</v>
      </c>
      <c r="DV74" s="309" t="s">
        <v>3848</v>
      </c>
      <c r="DW74" s="309" t="s">
        <v>3848</v>
      </c>
      <c r="DX74" s="309" t="s">
        <v>3848</v>
      </c>
      <c r="DY74" s="309" t="s">
        <v>3848</v>
      </c>
      <c r="DZ74" s="309" t="s">
        <v>3848</v>
      </c>
      <c r="EA74" s="309" t="s">
        <v>3848</v>
      </c>
      <c r="EB74" s="309" t="s">
        <v>3861</v>
      </c>
      <c r="EC74" s="309" t="s">
        <v>4118</v>
      </c>
      <c r="ED74" s="309" t="s">
        <v>3848</v>
      </c>
      <c r="EE74" s="309" t="s">
        <v>4212</v>
      </c>
      <c r="EF74" s="309" t="s">
        <v>3864</v>
      </c>
      <c r="EG74" s="309" t="s">
        <v>4068</v>
      </c>
      <c r="EH74" s="309" t="s">
        <v>4069</v>
      </c>
      <c r="EI74" s="309" t="s">
        <v>4121</v>
      </c>
      <c r="EJ74" s="309" t="s">
        <v>6124</v>
      </c>
      <c r="EK74" s="309" t="s">
        <v>3848</v>
      </c>
      <c r="EL74" s="309" t="s">
        <v>3868</v>
      </c>
      <c r="EM74" s="309" t="s">
        <v>3870</v>
      </c>
      <c r="EN74" s="309" t="s">
        <v>3870</v>
      </c>
      <c r="EO74" s="309" t="s">
        <v>3869</v>
      </c>
      <c r="EP74" s="309" t="s">
        <v>4401</v>
      </c>
      <c r="EQ74" s="309" t="s">
        <v>6131</v>
      </c>
      <c r="ER74" s="309" t="s">
        <v>4262</v>
      </c>
      <c r="ES74" s="309" t="s">
        <v>6132</v>
      </c>
      <c r="ET74" s="309" t="s">
        <v>6133</v>
      </c>
      <c r="EU74" s="309" t="s">
        <v>6134</v>
      </c>
      <c r="EV74" s="309" t="s">
        <v>3876</v>
      </c>
      <c r="EW74" s="309" t="s">
        <v>3876</v>
      </c>
      <c r="EX74" s="309" t="s">
        <v>3848</v>
      </c>
      <c r="EY74" s="309" t="s">
        <v>3848</v>
      </c>
      <c r="EZ74" s="309" t="s">
        <v>3877</v>
      </c>
      <c r="FA74" s="309" t="s">
        <v>3878</v>
      </c>
      <c r="FB74" s="309" t="s">
        <v>6135</v>
      </c>
      <c r="FC74" s="309" t="s">
        <v>6136</v>
      </c>
      <c r="FD74" s="309" t="s">
        <v>3848</v>
      </c>
      <c r="FE74" s="309" t="s">
        <v>3881</v>
      </c>
      <c r="FF74" s="309" t="s">
        <v>6137</v>
      </c>
      <c r="FG74" s="309" t="s">
        <v>6138</v>
      </c>
      <c r="FH74" s="309" t="s">
        <v>6139</v>
      </c>
      <c r="FI74" s="309" t="s">
        <v>6140</v>
      </c>
      <c r="FJ74" s="309" t="s">
        <v>6141</v>
      </c>
      <c r="FK74" s="309" t="s">
        <v>6142</v>
      </c>
      <c r="FL74" s="309" t="s">
        <v>4523</v>
      </c>
      <c r="FM74" s="309" t="s">
        <v>6119</v>
      </c>
      <c r="FN74" s="309" t="s">
        <v>2306</v>
      </c>
      <c r="FO74" s="309" t="s">
        <v>6143</v>
      </c>
      <c r="FP74" s="309" t="s">
        <v>3848</v>
      </c>
      <c r="FQ74" s="309" t="s">
        <v>6144</v>
      </c>
      <c r="FR74" s="309" t="s">
        <v>5557</v>
      </c>
      <c r="FS74" s="309" t="s">
        <v>6145</v>
      </c>
      <c r="FT74" s="309" t="s">
        <v>6146</v>
      </c>
      <c r="FU74" s="309" t="s">
        <v>6147</v>
      </c>
      <c r="FV74" s="309" t="s">
        <v>6148</v>
      </c>
      <c r="FW74" s="309" t="s">
        <v>6149</v>
      </c>
      <c r="FX74" s="309" t="s">
        <v>3894</v>
      </c>
      <c r="FY74" s="309" t="s">
        <v>3848</v>
      </c>
      <c r="FZ74" s="309" t="s">
        <v>6150</v>
      </c>
      <c r="GA74" s="44" t="s">
        <v>3945</v>
      </c>
      <c r="GB74" s="44" t="s">
        <v>3945</v>
      </c>
      <c r="GC74" s="44" t="s">
        <v>3946</v>
      </c>
      <c r="GD74" s="183"/>
      <c r="GE74" s="183"/>
      <c r="GF74" s="183"/>
      <c r="GG74" s="183"/>
      <c r="GH74" s="183"/>
      <c r="GI74" s="183"/>
      <c r="GJ74" s="183"/>
      <c r="GK74" s="183"/>
      <c r="GL74" s="183"/>
      <c r="GM74" s="183"/>
      <c r="GN74" s="183"/>
      <c r="GO74" s="183"/>
      <c r="GP74" s="183"/>
      <c r="GQ74" s="183"/>
      <c r="GR74" s="183"/>
      <c r="GS74" s="183"/>
      <c r="GT74" s="183"/>
      <c r="GU74" s="183"/>
      <c r="GV74" s="183"/>
      <c r="GW74" s="183"/>
      <c r="GX74" s="183"/>
      <c r="GY74" s="183"/>
      <c r="GZ74" s="183"/>
      <c r="HA74" s="183"/>
      <c r="HB74" s="183"/>
      <c r="HC74" s="183"/>
      <c r="HD74" s="183"/>
      <c r="HE74" s="183"/>
      <c r="HF74" s="183"/>
      <c r="HG74" s="183"/>
      <c r="HH74" s="183"/>
      <c r="HI74" s="183"/>
      <c r="HJ74" s="183"/>
      <c r="HK74" s="183"/>
      <c r="HL74" s="183"/>
      <c r="HM74" s="183"/>
    </row>
    <row r="75" spans="1:221" x14ac:dyDescent="0.25">
      <c r="A75" s="183">
        <v>7</v>
      </c>
      <c r="B75" s="249">
        <v>0.5</v>
      </c>
      <c r="C75" s="183"/>
      <c r="D75" s="183" t="s">
        <v>211</v>
      </c>
      <c r="E75" s="183" t="s">
        <v>3817</v>
      </c>
      <c r="F75" s="184">
        <v>43287</v>
      </c>
      <c r="G75" s="183" t="s">
        <v>425</v>
      </c>
      <c r="H75" s="183" t="s">
        <v>233</v>
      </c>
      <c r="I75" s="183" t="s">
        <v>591</v>
      </c>
      <c r="J75" s="183"/>
      <c r="K75" s="183"/>
      <c r="L75" s="183"/>
      <c r="M75" s="184"/>
      <c r="N75" s="184"/>
      <c r="O75" s="183"/>
      <c r="P75" s="250" t="s">
        <v>6151</v>
      </c>
      <c r="Q75" s="183" t="s">
        <v>2024</v>
      </c>
      <c r="R75" s="183" t="s">
        <v>6152</v>
      </c>
      <c r="S75" s="183" t="s">
        <v>6153</v>
      </c>
      <c r="T75" s="252">
        <v>9997437105</v>
      </c>
      <c r="U75" s="183" t="s">
        <v>6154</v>
      </c>
      <c r="V75" s="183" t="s">
        <v>6154</v>
      </c>
      <c r="W75" s="183" t="s">
        <v>221</v>
      </c>
      <c r="X75" s="183" t="s">
        <v>221</v>
      </c>
      <c r="Y75" s="183" t="s">
        <v>221</v>
      </c>
      <c r="Z75" s="183" t="s">
        <v>221</v>
      </c>
      <c r="AA75" s="183" t="s">
        <v>6155</v>
      </c>
      <c r="AB75" s="183">
        <v>9560333804</v>
      </c>
      <c r="AC75" s="183" t="s">
        <v>223</v>
      </c>
      <c r="AD75" s="64" t="s">
        <v>802</v>
      </c>
      <c r="AE75" s="183" t="s">
        <v>6156</v>
      </c>
      <c r="AF75" s="183" t="s">
        <v>226</v>
      </c>
      <c r="AG75" s="183" t="s">
        <v>226</v>
      </c>
      <c r="AH75" s="183" t="s">
        <v>226</v>
      </c>
      <c r="AI75" s="183">
        <v>77</v>
      </c>
      <c r="AJ75" s="183" t="s">
        <v>227</v>
      </c>
      <c r="AK75" s="183">
        <v>2</v>
      </c>
      <c r="AL75" s="183">
        <v>3</v>
      </c>
      <c r="AM75" s="183">
        <v>21</v>
      </c>
      <c r="AN75" s="183" t="s">
        <v>228</v>
      </c>
      <c r="AO75" s="183" t="s">
        <v>228</v>
      </c>
      <c r="AP75" s="183" t="s">
        <v>229</v>
      </c>
      <c r="AQ75" s="183" t="s">
        <v>229</v>
      </c>
      <c r="AR75" s="183"/>
      <c r="AS75" s="183" t="s">
        <v>6157</v>
      </c>
      <c r="AT75" s="183">
        <v>235483</v>
      </c>
      <c r="AU75" s="183" t="s">
        <v>5329</v>
      </c>
      <c r="AV75" s="183"/>
      <c r="AW75" s="183"/>
      <c r="AX75" s="183"/>
      <c r="AY75" s="183" t="s">
        <v>227</v>
      </c>
      <c r="AZ75" s="183" t="s">
        <v>227</v>
      </c>
      <c r="BA75" s="249"/>
      <c r="BB75" s="183" t="s">
        <v>6125</v>
      </c>
      <c r="BC75" s="249">
        <v>0.57847222222222217</v>
      </c>
      <c r="BD75" s="249">
        <v>0.59305555555555556</v>
      </c>
      <c r="BE75" s="183"/>
      <c r="BF75" s="252">
        <v>2</v>
      </c>
      <c r="BG75" s="183">
        <v>2</v>
      </c>
      <c r="BH75" s="183">
        <v>2</v>
      </c>
      <c r="BI75" s="183">
        <v>2</v>
      </c>
      <c r="BJ75" s="183">
        <v>2</v>
      </c>
      <c r="BK75" s="183">
        <v>2</v>
      </c>
      <c r="BL75" s="183">
        <v>2</v>
      </c>
      <c r="BM75" s="183">
        <v>2</v>
      </c>
      <c r="BN75" s="183">
        <v>2</v>
      </c>
      <c r="BO75" s="183">
        <v>2</v>
      </c>
      <c r="BP75" s="183">
        <v>2</v>
      </c>
      <c r="BQ75" s="183">
        <v>2</v>
      </c>
      <c r="BR75" s="183">
        <v>2</v>
      </c>
      <c r="BS75" s="183">
        <v>2</v>
      </c>
      <c r="BT75" s="183">
        <v>2</v>
      </c>
      <c r="BU75" s="183"/>
      <c r="BV75" s="183"/>
      <c r="BW75" s="249"/>
      <c r="BX75" s="249"/>
      <c r="BY75" s="183"/>
      <c r="BZ75" s="183"/>
      <c r="CA75" s="183"/>
      <c r="CB75" s="183"/>
      <c r="CC75" s="183"/>
      <c r="CD75" s="183"/>
      <c r="CE75" s="183"/>
      <c r="CF75" s="183"/>
      <c r="CG75" s="183"/>
      <c r="CH75" s="183"/>
      <c r="CI75" s="183"/>
      <c r="CJ75" s="183"/>
      <c r="CK75" s="183"/>
      <c r="CL75" s="183"/>
      <c r="CM75" s="183"/>
      <c r="CN75" s="183"/>
      <c r="CO75" s="183"/>
      <c r="CP75" s="183"/>
      <c r="CQ75" s="183"/>
      <c r="CR75" s="309" t="s">
        <v>3830</v>
      </c>
      <c r="CS75" s="309" t="s">
        <v>3831</v>
      </c>
      <c r="CT75" s="309" t="s">
        <v>3832</v>
      </c>
      <c r="CU75" s="309" t="s">
        <v>6158</v>
      </c>
      <c r="CV75" s="309" t="s">
        <v>2024</v>
      </c>
      <c r="CW75" s="309" t="s">
        <v>6152</v>
      </c>
      <c r="CX75" s="309" t="s">
        <v>6153</v>
      </c>
      <c r="CY75" s="309" t="s">
        <v>6159</v>
      </c>
      <c r="CZ75" s="309" t="s">
        <v>3848</v>
      </c>
      <c r="DA75" s="309" t="s">
        <v>6160</v>
      </c>
      <c r="DB75" s="309" t="s">
        <v>4037</v>
      </c>
      <c r="DC75" s="309" t="s">
        <v>4038</v>
      </c>
      <c r="DD75" s="309" t="s">
        <v>4039</v>
      </c>
      <c r="DE75" s="309" t="s">
        <v>3848</v>
      </c>
      <c r="DF75" s="309" t="s">
        <v>6161</v>
      </c>
      <c r="DG75" s="309" t="s">
        <v>4037</v>
      </c>
      <c r="DH75" s="309" t="s">
        <v>4038</v>
      </c>
      <c r="DI75" s="309" t="s">
        <v>4039</v>
      </c>
      <c r="DJ75" s="309" t="s">
        <v>3848</v>
      </c>
      <c r="DK75" s="309" t="s">
        <v>3849</v>
      </c>
      <c r="DL75" s="309" t="s">
        <v>3848</v>
      </c>
      <c r="DM75" s="309" t="s">
        <v>6162</v>
      </c>
      <c r="DN75" s="309" t="s">
        <v>3852</v>
      </c>
      <c r="DO75" s="309" t="s">
        <v>3848</v>
      </c>
      <c r="DP75" s="309" t="s">
        <v>3848</v>
      </c>
      <c r="DQ75" s="309" t="s">
        <v>6163</v>
      </c>
      <c r="DR75" s="309" t="s">
        <v>6164</v>
      </c>
      <c r="DS75" s="309" t="s">
        <v>6154</v>
      </c>
      <c r="DT75" s="309" t="s">
        <v>3848</v>
      </c>
      <c r="DU75" s="309" t="s">
        <v>3848</v>
      </c>
      <c r="DV75" s="309" t="s">
        <v>3848</v>
      </c>
      <c r="DW75" s="309" t="s">
        <v>3848</v>
      </c>
      <c r="DX75" s="309" t="s">
        <v>3848</v>
      </c>
      <c r="DY75" s="309" t="s">
        <v>3848</v>
      </c>
      <c r="DZ75" s="309" t="s">
        <v>3848</v>
      </c>
      <c r="EA75" s="309" t="s">
        <v>3848</v>
      </c>
      <c r="EB75" s="309" t="s">
        <v>3861</v>
      </c>
      <c r="EC75" s="309" t="s">
        <v>3862</v>
      </c>
      <c r="ED75" s="309" t="s">
        <v>3848</v>
      </c>
      <c r="EE75" s="309" t="s">
        <v>4042</v>
      </c>
      <c r="EF75" s="309" t="s">
        <v>3864</v>
      </c>
      <c r="EG75" s="309" t="s">
        <v>4068</v>
      </c>
      <c r="EH75" s="309" t="s">
        <v>4069</v>
      </c>
      <c r="EI75" s="309" t="s">
        <v>4121</v>
      </c>
      <c r="EJ75" s="309" t="s">
        <v>6165</v>
      </c>
      <c r="EK75" s="309" t="s">
        <v>3848</v>
      </c>
      <c r="EL75" s="309" t="s">
        <v>3868</v>
      </c>
      <c r="EM75" s="309" t="s">
        <v>3870</v>
      </c>
      <c r="EN75" s="309" t="s">
        <v>3870</v>
      </c>
      <c r="EO75" s="309" t="s">
        <v>3870</v>
      </c>
      <c r="EP75" s="309" t="s">
        <v>3870</v>
      </c>
      <c r="EQ75" s="309" t="s">
        <v>4017</v>
      </c>
      <c r="ER75" s="309" t="s">
        <v>4017</v>
      </c>
      <c r="ES75" s="309" t="s">
        <v>4017</v>
      </c>
      <c r="ET75" s="309" t="s">
        <v>4017</v>
      </c>
      <c r="EU75" s="309" t="s">
        <v>4017</v>
      </c>
      <c r="EV75" s="309" t="s">
        <v>3848</v>
      </c>
      <c r="EW75" s="309" t="s">
        <v>3848</v>
      </c>
      <c r="EX75" s="309" t="s">
        <v>3848</v>
      </c>
      <c r="EY75" s="309" t="s">
        <v>3848</v>
      </c>
      <c r="EZ75" s="309" t="s">
        <v>3848</v>
      </c>
      <c r="FA75" s="309" t="s">
        <v>3848</v>
      </c>
      <c r="FB75" s="309" t="s">
        <v>3848</v>
      </c>
      <c r="FC75" s="309" t="s">
        <v>3848</v>
      </c>
      <c r="FD75" s="309" t="s">
        <v>3848</v>
      </c>
      <c r="FE75" s="309" t="s">
        <v>4017</v>
      </c>
      <c r="FF75" s="309" t="s">
        <v>4017</v>
      </c>
      <c r="FG75" s="309" t="s">
        <v>3848</v>
      </c>
      <c r="FH75" s="309" t="s">
        <v>3848</v>
      </c>
      <c r="FI75" s="309" t="s">
        <v>3848</v>
      </c>
      <c r="FJ75" s="309" t="s">
        <v>4017</v>
      </c>
      <c r="FK75" s="309" t="s">
        <v>4017</v>
      </c>
      <c r="FL75" s="309" t="s">
        <v>4017</v>
      </c>
      <c r="FM75" s="309" t="s">
        <v>6166</v>
      </c>
      <c r="FN75" s="309" t="s">
        <v>6167</v>
      </c>
      <c r="FO75" s="309" t="s">
        <v>3848</v>
      </c>
      <c r="FP75" s="309" t="s">
        <v>3848</v>
      </c>
      <c r="FQ75" s="309" t="s">
        <v>6168</v>
      </c>
      <c r="FR75" s="309" t="s">
        <v>6169</v>
      </c>
      <c r="FS75" s="309" t="s">
        <v>6170</v>
      </c>
      <c r="FT75" s="309" t="s">
        <v>3943</v>
      </c>
      <c r="FU75" s="309" t="s">
        <v>3943</v>
      </c>
      <c r="FV75" s="309" t="s">
        <v>3943</v>
      </c>
      <c r="FW75" s="309" t="s">
        <v>3943</v>
      </c>
      <c r="FX75" s="309" t="s">
        <v>3944</v>
      </c>
      <c r="FY75" s="309" t="s">
        <v>3848</v>
      </c>
      <c r="FZ75" s="309" t="s">
        <v>3848</v>
      </c>
      <c r="GA75" s="44" t="s">
        <v>3945</v>
      </c>
      <c r="GB75" s="44" t="s">
        <v>3945</v>
      </c>
      <c r="GC75" s="44" t="s">
        <v>3945</v>
      </c>
      <c r="GD75" s="183"/>
      <c r="GE75" s="183"/>
      <c r="GF75" s="183"/>
      <c r="GG75" s="183"/>
      <c r="GH75" s="183"/>
      <c r="GI75" s="183"/>
      <c r="GJ75" s="183"/>
      <c r="GK75" s="183"/>
      <c r="GL75" s="183"/>
      <c r="GM75" s="183"/>
      <c r="GN75" s="183"/>
      <c r="GO75" s="183"/>
      <c r="GP75" s="183"/>
      <c r="GQ75" s="183"/>
      <c r="GR75" s="183"/>
      <c r="GS75" s="183"/>
      <c r="GT75" s="183"/>
      <c r="GU75" s="183"/>
      <c r="GV75" s="183"/>
      <c r="GW75" s="183"/>
      <c r="GX75" s="183"/>
      <c r="GY75" s="183"/>
      <c r="GZ75" s="183"/>
      <c r="HA75" s="183"/>
      <c r="HB75" s="183"/>
      <c r="HC75" s="183"/>
      <c r="HD75" s="183"/>
      <c r="HE75" s="183"/>
      <c r="HF75" s="183"/>
      <c r="HG75" s="183"/>
      <c r="HH75" s="183"/>
      <c r="HI75" s="183"/>
      <c r="HJ75" s="183"/>
      <c r="HK75" s="183"/>
      <c r="HL75" s="183"/>
      <c r="HM75" s="183"/>
    </row>
    <row r="76" spans="1:221" x14ac:dyDescent="0.25">
      <c r="A76" s="183">
        <v>10</v>
      </c>
      <c r="B76" s="249">
        <v>0.83611111111111114</v>
      </c>
      <c r="C76" s="183"/>
      <c r="D76" s="183" t="s">
        <v>211</v>
      </c>
      <c r="E76" s="183" t="s">
        <v>3817</v>
      </c>
      <c r="F76" s="184">
        <v>43287</v>
      </c>
      <c r="G76" s="183" t="s">
        <v>357</v>
      </c>
      <c r="H76" s="183" t="s">
        <v>337</v>
      </c>
      <c r="I76" s="183" t="s">
        <v>437</v>
      </c>
      <c r="J76" s="183" t="s">
        <v>5608</v>
      </c>
      <c r="K76" s="183" t="s">
        <v>3819</v>
      </c>
      <c r="L76" s="183"/>
      <c r="M76" s="184"/>
      <c r="N76" s="184"/>
      <c r="O76" s="183"/>
      <c r="P76" s="250" t="s">
        <v>6171</v>
      </c>
      <c r="Q76" s="183" t="s">
        <v>6172</v>
      </c>
      <c r="R76" s="183" t="s">
        <v>6173</v>
      </c>
      <c r="S76" s="183" t="s">
        <v>6174</v>
      </c>
      <c r="T76" s="252">
        <v>9152414674</v>
      </c>
      <c r="U76" s="183" t="s">
        <v>6175</v>
      </c>
      <c r="V76" s="183" t="s">
        <v>221</v>
      </c>
      <c r="W76" s="183" t="s">
        <v>221</v>
      </c>
      <c r="X76" s="183" t="s">
        <v>221</v>
      </c>
      <c r="Y76" s="183" t="s">
        <v>221</v>
      </c>
      <c r="Z76" s="183" t="s">
        <v>221</v>
      </c>
      <c r="AA76" s="183" t="s">
        <v>221</v>
      </c>
      <c r="AB76" s="183" t="s">
        <v>221</v>
      </c>
      <c r="AC76" s="183" t="s">
        <v>223</v>
      </c>
      <c r="AD76" s="64" t="s">
        <v>241</v>
      </c>
      <c r="AE76" s="183" t="s">
        <v>6176</v>
      </c>
      <c r="AF76" s="183" t="s">
        <v>226</v>
      </c>
      <c r="AG76" s="183" t="s">
        <v>221</v>
      </c>
      <c r="AH76" s="183" t="s">
        <v>259</v>
      </c>
      <c r="AI76" s="183">
        <f>10+12+2+6</f>
        <v>30</v>
      </c>
      <c r="AJ76" s="183" t="s">
        <v>227</v>
      </c>
      <c r="AK76" s="183">
        <v>1</v>
      </c>
      <c r="AL76" s="183">
        <v>6</v>
      </c>
      <c r="AM76" s="183">
        <f>12+2</f>
        <v>14</v>
      </c>
      <c r="AN76" s="183" t="s">
        <v>228</v>
      </c>
      <c r="AO76" s="183" t="s">
        <v>228</v>
      </c>
      <c r="AP76" s="183" t="s">
        <v>229</v>
      </c>
      <c r="AQ76" s="64" t="s">
        <v>229</v>
      </c>
      <c r="AR76" s="183"/>
      <c r="AS76" s="183" t="s">
        <v>6177</v>
      </c>
      <c r="AT76" s="183">
        <v>210546</v>
      </c>
      <c r="AU76" s="183" t="s">
        <v>4053</v>
      </c>
      <c r="AV76" s="183"/>
      <c r="AW76" s="183"/>
      <c r="AX76" s="183"/>
      <c r="AY76" s="183" t="s">
        <v>227</v>
      </c>
      <c r="AZ76" s="183" t="s">
        <v>446</v>
      </c>
      <c r="BA76" s="249"/>
      <c r="BB76" s="183" t="s">
        <v>3829</v>
      </c>
      <c r="BC76" s="249">
        <v>0.8833333333333333</v>
      </c>
      <c r="BD76" s="249">
        <v>0.89027777777777783</v>
      </c>
      <c r="BE76" s="183"/>
      <c r="BF76" s="252">
        <v>2</v>
      </c>
      <c r="BG76" s="183">
        <v>2</v>
      </c>
      <c r="BH76" s="183">
        <v>2</v>
      </c>
      <c r="BI76" s="183">
        <v>2</v>
      </c>
      <c r="BJ76" s="183">
        <v>2</v>
      </c>
      <c r="BK76" s="183">
        <v>2</v>
      </c>
      <c r="BL76" s="183">
        <v>2</v>
      </c>
      <c r="BM76" s="183">
        <v>2</v>
      </c>
      <c r="BN76" s="183">
        <v>2</v>
      </c>
      <c r="BO76" s="183">
        <v>2</v>
      </c>
      <c r="BP76" s="183">
        <v>2</v>
      </c>
      <c r="BQ76" s="183">
        <v>2</v>
      </c>
      <c r="BR76" s="183">
        <v>2</v>
      </c>
      <c r="BS76" s="183">
        <v>2</v>
      </c>
      <c r="BT76" s="183">
        <v>2</v>
      </c>
      <c r="BU76" s="183"/>
      <c r="BV76" s="183" t="s">
        <v>3829</v>
      </c>
      <c r="BW76" s="249">
        <v>0.89027777777777783</v>
      </c>
      <c r="BX76" s="249">
        <v>0.8965277777777777</v>
      </c>
      <c r="BY76" s="183"/>
      <c r="BZ76" s="183">
        <v>2</v>
      </c>
      <c r="CA76" s="183">
        <v>2</v>
      </c>
      <c r="CB76" s="183">
        <v>2</v>
      </c>
      <c r="CC76" s="183">
        <v>2</v>
      </c>
      <c r="CD76" s="183" t="s">
        <v>260</v>
      </c>
      <c r="CE76" s="183" t="s">
        <v>3829</v>
      </c>
      <c r="CF76" s="183" t="s">
        <v>260</v>
      </c>
      <c r="CG76" s="183"/>
      <c r="CH76" s="183"/>
      <c r="CI76" s="183"/>
      <c r="CJ76" s="183"/>
      <c r="CK76" s="183"/>
      <c r="CL76" s="183"/>
      <c r="CM76" s="183"/>
      <c r="CN76" s="183"/>
      <c r="CO76" s="183"/>
      <c r="CP76" s="183"/>
      <c r="CQ76" s="183"/>
      <c r="CR76" s="335" t="s">
        <v>3830</v>
      </c>
      <c r="CS76" s="335" t="s">
        <v>3831</v>
      </c>
      <c r="CT76" s="335" t="s">
        <v>3832</v>
      </c>
      <c r="CU76" s="335" t="s">
        <v>6178</v>
      </c>
      <c r="CV76" s="335" t="s">
        <v>6179</v>
      </c>
      <c r="CW76" s="335" t="s">
        <v>6180</v>
      </c>
      <c r="CX76" s="335" t="s">
        <v>6181</v>
      </c>
      <c r="CY76" s="335" t="s">
        <v>6182</v>
      </c>
      <c r="CZ76" s="335" t="s">
        <v>4246</v>
      </c>
      <c r="DA76" s="335" t="s">
        <v>6183</v>
      </c>
      <c r="DB76" s="335" t="s">
        <v>3840</v>
      </c>
      <c r="DC76" s="335" t="s">
        <v>3841</v>
      </c>
      <c r="DD76" s="335" t="s">
        <v>4248</v>
      </c>
      <c r="DE76" s="335" t="s">
        <v>4246</v>
      </c>
      <c r="DF76" s="335" t="s">
        <v>6183</v>
      </c>
      <c r="DG76" s="335" t="s">
        <v>3840</v>
      </c>
      <c r="DH76" s="335" t="s">
        <v>3841</v>
      </c>
      <c r="DI76" s="335" t="s">
        <v>4248</v>
      </c>
      <c r="DJ76" s="335" t="s">
        <v>3848</v>
      </c>
      <c r="DK76" s="335" t="s">
        <v>3849</v>
      </c>
      <c r="DL76" s="335" t="s">
        <v>3913</v>
      </c>
      <c r="DM76" s="335" t="s">
        <v>3851</v>
      </c>
      <c r="DN76" s="335" t="s">
        <v>3852</v>
      </c>
      <c r="DO76" s="335" t="s">
        <v>3853</v>
      </c>
      <c r="DP76" s="335" t="s">
        <v>3854</v>
      </c>
      <c r="DQ76" s="335" t="s">
        <v>6184</v>
      </c>
      <c r="DR76" s="335" t="s">
        <v>6185</v>
      </c>
      <c r="DS76" s="335" t="s">
        <v>6175</v>
      </c>
      <c r="DT76" s="335" t="s">
        <v>6186</v>
      </c>
      <c r="DU76" s="335" t="s">
        <v>6187</v>
      </c>
      <c r="DV76" s="335" t="s">
        <v>3848</v>
      </c>
      <c r="DW76" s="335" t="s">
        <v>3848</v>
      </c>
      <c r="DX76" s="335" t="s">
        <v>6175</v>
      </c>
      <c r="DY76" s="335" t="s">
        <v>3848</v>
      </c>
      <c r="DZ76" s="335" t="s">
        <v>3848</v>
      </c>
      <c r="EA76" s="335" t="s">
        <v>3848</v>
      </c>
      <c r="EB76" s="335" t="s">
        <v>3861</v>
      </c>
      <c r="EC76" s="335" t="s">
        <v>3862</v>
      </c>
      <c r="ED76" s="335" t="s">
        <v>3848</v>
      </c>
      <c r="EE76" s="335" t="s">
        <v>5910</v>
      </c>
      <c r="EF76" s="335" t="s">
        <v>3864</v>
      </c>
      <c r="EG76" s="335" t="s">
        <v>4068</v>
      </c>
      <c r="EH76" s="335" t="s">
        <v>4069</v>
      </c>
      <c r="EI76" s="335" t="s">
        <v>6188</v>
      </c>
      <c r="EJ76" s="335" t="s">
        <v>6177</v>
      </c>
      <c r="EK76" s="335" t="s">
        <v>3848</v>
      </c>
      <c r="EL76" s="335" t="s">
        <v>3868</v>
      </c>
      <c r="EM76" s="335" t="s">
        <v>3870</v>
      </c>
      <c r="EN76" s="335" t="s">
        <v>3870</v>
      </c>
      <c r="EO76" s="335" t="s">
        <v>3870</v>
      </c>
      <c r="EP76" s="335" t="s">
        <v>3870</v>
      </c>
      <c r="EQ76" s="335" t="s">
        <v>6189</v>
      </c>
      <c r="ER76" s="335" t="s">
        <v>3964</v>
      </c>
      <c r="ES76" s="335" t="s">
        <v>6190</v>
      </c>
      <c r="ET76" s="335" t="s">
        <v>6191</v>
      </c>
      <c r="EU76" s="335" t="s">
        <v>6192</v>
      </c>
      <c r="EV76" s="335" t="s">
        <v>3876</v>
      </c>
      <c r="EW76" s="335" t="s">
        <v>3876</v>
      </c>
      <c r="EX76" s="335" t="s">
        <v>3848</v>
      </c>
      <c r="EY76" s="335" t="s">
        <v>3848</v>
      </c>
      <c r="EZ76" s="335" t="s">
        <v>3877</v>
      </c>
      <c r="FA76" s="335" t="s">
        <v>3878</v>
      </c>
      <c r="FB76" s="335" t="s">
        <v>4009</v>
      </c>
      <c r="FC76" s="335" t="s">
        <v>4010</v>
      </c>
      <c r="FD76" s="335" t="s">
        <v>3848</v>
      </c>
      <c r="FE76" s="335" t="s">
        <v>4011</v>
      </c>
      <c r="FF76" s="335" t="s">
        <v>5268</v>
      </c>
      <c r="FG76" s="335" t="s">
        <v>6193</v>
      </c>
      <c r="FH76" s="335" t="s">
        <v>6194</v>
      </c>
      <c r="FI76" s="335" t="s">
        <v>6195</v>
      </c>
      <c r="FJ76" s="335" t="s">
        <v>6196</v>
      </c>
      <c r="FK76" s="335" t="s">
        <v>6197</v>
      </c>
      <c r="FL76" s="335" t="s">
        <v>4017</v>
      </c>
      <c r="FM76" s="335" t="s">
        <v>6174</v>
      </c>
      <c r="FN76" s="335" t="s">
        <v>5421</v>
      </c>
      <c r="FO76" s="335" t="s">
        <v>6198</v>
      </c>
      <c r="FP76" s="335" t="s">
        <v>3848</v>
      </c>
      <c r="FQ76" s="335" t="s">
        <v>6199</v>
      </c>
      <c r="FR76" s="335" t="s">
        <v>6200</v>
      </c>
      <c r="FS76" s="335" t="s">
        <v>6201</v>
      </c>
      <c r="FT76" s="335" t="s">
        <v>6202</v>
      </c>
      <c r="FU76" s="335" t="s">
        <v>6203</v>
      </c>
      <c r="FV76" s="335" t="s">
        <v>6204</v>
      </c>
      <c r="FW76" s="335" t="s">
        <v>6205</v>
      </c>
      <c r="FX76" s="335" t="s">
        <v>3894</v>
      </c>
      <c r="FY76" s="335" t="s">
        <v>3848</v>
      </c>
      <c r="FZ76" s="335" t="s">
        <v>6206</v>
      </c>
      <c r="GA76" s="335" t="s">
        <v>3945</v>
      </c>
      <c r="GB76" s="335" t="s">
        <v>3946</v>
      </c>
      <c r="GC76" s="335" t="s">
        <v>3946</v>
      </c>
      <c r="GD76" s="183"/>
      <c r="GE76" s="183"/>
      <c r="GF76" s="183"/>
      <c r="GG76" s="183"/>
      <c r="GH76" s="183"/>
      <c r="GI76" s="183"/>
      <c r="GJ76" s="183"/>
      <c r="GK76" s="183"/>
      <c r="GL76" s="183"/>
      <c r="GM76" s="183"/>
      <c r="GN76" s="183"/>
      <c r="GO76" s="183"/>
      <c r="GP76" s="183"/>
      <c r="GQ76" s="183"/>
      <c r="GR76" s="183"/>
      <c r="GS76" s="183"/>
      <c r="GT76" s="183"/>
      <c r="GU76" s="183"/>
      <c r="GV76" s="183"/>
      <c r="GW76" s="183"/>
      <c r="GX76" s="183"/>
      <c r="GY76" s="183"/>
      <c r="GZ76" s="183"/>
      <c r="HA76" s="183"/>
      <c r="HB76" s="183"/>
      <c r="HC76" s="183"/>
      <c r="HD76" s="183"/>
      <c r="HE76" s="183"/>
      <c r="HF76" s="183"/>
      <c r="HG76" s="183"/>
      <c r="HH76" s="183"/>
      <c r="HI76" s="183"/>
      <c r="HJ76" s="183"/>
      <c r="HK76" s="183"/>
      <c r="HL76" s="183"/>
      <c r="HM76" s="183"/>
    </row>
    <row r="77" spans="1:221" x14ac:dyDescent="0.25">
      <c r="A77" s="183">
        <v>8</v>
      </c>
      <c r="B77" s="249">
        <v>0.49861111111111112</v>
      </c>
      <c r="C77" s="183"/>
      <c r="D77" s="183" t="s">
        <v>211</v>
      </c>
      <c r="E77" s="183" t="s">
        <v>3817</v>
      </c>
      <c r="F77" s="184">
        <v>43287</v>
      </c>
      <c r="G77" s="183" t="s">
        <v>425</v>
      </c>
      <c r="H77" s="183" t="s">
        <v>233</v>
      </c>
      <c r="I77" s="64" t="s">
        <v>591</v>
      </c>
      <c r="J77" s="183"/>
      <c r="K77" s="183"/>
      <c r="L77" s="183"/>
      <c r="M77" s="184"/>
      <c r="N77" s="184"/>
      <c r="O77" s="183"/>
      <c r="P77" s="250" t="s">
        <v>6207</v>
      </c>
      <c r="Q77" s="183" t="s">
        <v>6208</v>
      </c>
      <c r="R77" s="183" t="s">
        <v>1833</v>
      </c>
      <c r="S77" s="183" t="s">
        <v>6209</v>
      </c>
      <c r="T77" s="252">
        <v>9223696650</v>
      </c>
      <c r="U77" s="183" t="s">
        <v>6210</v>
      </c>
      <c r="V77" s="183" t="s">
        <v>6211</v>
      </c>
      <c r="W77" s="183" t="s">
        <v>221</v>
      </c>
      <c r="X77" s="183" t="s">
        <v>221</v>
      </c>
      <c r="Y77" s="183" t="s">
        <v>221</v>
      </c>
      <c r="Z77" s="183" t="s">
        <v>221</v>
      </c>
      <c r="AA77" s="183" t="s">
        <v>6212</v>
      </c>
      <c r="AB77" s="183">
        <v>9223696650</v>
      </c>
      <c r="AC77" s="183" t="s">
        <v>223</v>
      </c>
      <c r="AD77" s="64" t="s">
        <v>241</v>
      </c>
      <c r="AE77" s="183" t="s">
        <v>6213</v>
      </c>
      <c r="AF77" s="183" t="s">
        <v>226</v>
      </c>
      <c r="AG77" s="183" t="s">
        <v>226</v>
      </c>
      <c r="AH77" s="183" t="s">
        <v>226</v>
      </c>
      <c r="AI77" s="183"/>
      <c r="AJ77" s="183"/>
      <c r="AK77" s="183"/>
      <c r="AL77" s="183">
        <v>14</v>
      </c>
      <c r="AM77" s="183">
        <v>11</v>
      </c>
      <c r="AN77" s="183" t="s">
        <v>228</v>
      </c>
      <c r="AO77" s="183" t="s">
        <v>228</v>
      </c>
      <c r="AP77" s="183" t="s">
        <v>1076</v>
      </c>
      <c r="AQ77" s="64" t="s">
        <v>1077</v>
      </c>
      <c r="AR77" s="183"/>
      <c r="AS77" s="183"/>
      <c r="AT77" s="183"/>
      <c r="AU77" s="183"/>
      <c r="AV77" s="183"/>
      <c r="AW77" s="183"/>
      <c r="AX77" s="183"/>
      <c r="AY77" s="183" t="s">
        <v>227</v>
      </c>
      <c r="AZ77" s="183" t="s">
        <v>227</v>
      </c>
      <c r="BA77" s="249"/>
      <c r="BB77" s="183" t="s">
        <v>6125</v>
      </c>
      <c r="BC77" s="249">
        <v>0.60416666666666663</v>
      </c>
      <c r="BD77" s="249">
        <v>0.61249999999999993</v>
      </c>
      <c r="BE77" s="183"/>
      <c r="BF77" s="252">
        <v>2</v>
      </c>
      <c r="BG77" s="183">
        <v>2</v>
      </c>
      <c r="BH77" s="183">
        <v>2</v>
      </c>
      <c r="BI77" s="183">
        <v>1</v>
      </c>
      <c r="BJ77" s="183">
        <v>1</v>
      </c>
      <c r="BK77" s="183">
        <v>1</v>
      </c>
      <c r="BL77" s="183">
        <v>1</v>
      </c>
      <c r="BM77" s="183">
        <v>1</v>
      </c>
      <c r="BN77" s="183">
        <v>1</v>
      </c>
      <c r="BO77" s="183">
        <v>2</v>
      </c>
      <c r="BP77" s="183">
        <v>2</v>
      </c>
      <c r="BQ77" s="183">
        <v>1</v>
      </c>
      <c r="BR77" s="183">
        <v>2</v>
      </c>
      <c r="BS77" s="183">
        <v>2</v>
      </c>
      <c r="BT77" s="183">
        <v>2</v>
      </c>
      <c r="BU77" s="183"/>
      <c r="BV77" s="183"/>
      <c r="BW77" s="249"/>
      <c r="BX77" s="249"/>
      <c r="BY77" s="183"/>
      <c r="BZ77" s="183"/>
      <c r="CA77" s="183"/>
      <c r="CB77" s="183"/>
      <c r="CC77" s="183"/>
      <c r="CD77" s="183"/>
      <c r="CE77" s="183"/>
      <c r="CF77" s="183"/>
      <c r="CG77" s="183"/>
      <c r="CH77" s="183"/>
      <c r="CI77" s="183"/>
      <c r="CJ77" s="183"/>
      <c r="CK77" s="183"/>
      <c r="CL77" s="183"/>
      <c r="CM77" s="183"/>
      <c r="CN77" s="183"/>
      <c r="CO77" s="183"/>
      <c r="CP77" s="183"/>
      <c r="CQ77" s="183"/>
      <c r="CR77" s="309" t="s">
        <v>3830</v>
      </c>
      <c r="CS77" s="309" t="s">
        <v>3831</v>
      </c>
      <c r="CT77" s="309" t="s">
        <v>3832</v>
      </c>
      <c r="CU77" s="309" t="s">
        <v>6214</v>
      </c>
      <c r="CV77" s="309" t="s">
        <v>6208</v>
      </c>
      <c r="CW77" s="309" t="s">
        <v>1833</v>
      </c>
      <c r="CX77" s="309" t="s">
        <v>6209</v>
      </c>
      <c r="CY77" s="309" t="s">
        <v>6215</v>
      </c>
      <c r="CZ77" s="309" t="s">
        <v>6216</v>
      </c>
      <c r="DA77" s="309" t="s">
        <v>6217</v>
      </c>
      <c r="DB77" s="309" t="s">
        <v>3840</v>
      </c>
      <c r="DC77" s="309" t="s">
        <v>3841</v>
      </c>
      <c r="DD77" s="309" t="s">
        <v>3842</v>
      </c>
      <c r="DE77" s="309" t="s">
        <v>6216</v>
      </c>
      <c r="DF77" s="309" t="s">
        <v>6218</v>
      </c>
      <c r="DG77" s="309" t="s">
        <v>3840</v>
      </c>
      <c r="DH77" s="309" t="s">
        <v>3841</v>
      </c>
      <c r="DI77" s="309" t="s">
        <v>3842</v>
      </c>
      <c r="DJ77" s="309" t="s">
        <v>6219</v>
      </c>
      <c r="DK77" s="309" t="s">
        <v>3849</v>
      </c>
      <c r="DL77" s="309" t="s">
        <v>3870</v>
      </c>
      <c r="DM77" s="309" t="s">
        <v>4609</v>
      </c>
      <c r="DN77" s="309" t="s">
        <v>3852</v>
      </c>
      <c r="DO77" s="309" t="s">
        <v>3853</v>
      </c>
      <c r="DP77" s="309" t="s">
        <v>3854</v>
      </c>
      <c r="DQ77" s="309" t="s">
        <v>6220</v>
      </c>
      <c r="DR77" s="309" t="s">
        <v>6221</v>
      </c>
      <c r="DS77" s="309" t="s">
        <v>6222</v>
      </c>
      <c r="DT77" s="309" t="s">
        <v>3848</v>
      </c>
      <c r="DU77" s="309" t="s">
        <v>3848</v>
      </c>
      <c r="DV77" s="309" t="s">
        <v>3848</v>
      </c>
      <c r="DW77" s="309" t="s">
        <v>3848</v>
      </c>
      <c r="DX77" s="309" t="s">
        <v>6223</v>
      </c>
      <c r="DY77" s="309" t="s">
        <v>6224</v>
      </c>
      <c r="DZ77" s="309" t="s">
        <v>3848</v>
      </c>
      <c r="EA77" s="309" t="s">
        <v>3848</v>
      </c>
      <c r="EB77" s="309" t="s">
        <v>3861</v>
      </c>
      <c r="EC77" s="309" t="s">
        <v>4118</v>
      </c>
      <c r="ED77" s="309" t="s">
        <v>3848</v>
      </c>
      <c r="EE77" s="309" t="s">
        <v>6225</v>
      </c>
      <c r="EF77" s="309" t="s">
        <v>3864</v>
      </c>
      <c r="EG77" s="309" t="s">
        <v>1720</v>
      </c>
      <c r="EH77" s="309" t="s">
        <v>1077</v>
      </c>
      <c r="EI77" s="309" t="s">
        <v>3848</v>
      </c>
      <c r="EJ77" s="309" t="s">
        <v>3848</v>
      </c>
      <c r="EK77" s="309" t="s">
        <v>3848</v>
      </c>
      <c r="EL77" s="309" t="s">
        <v>3868</v>
      </c>
      <c r="EM77" s="309" t="s">
        <v>3870</v>
      </c>
      <c r="EN77" s="309" t="s">
        <v>3870</v>
      </c>
      <c r="EO77" s="309" t="s">
        <v>3870</v>
      </c>
      <c r="EP77" s="309" t="s">
        <v>3870</v>
      </c>
      <c r="EQ77" s="309" t="s">
        <v>6226</v>
      </c>
      <c r="ER77" s="309" t="s">
        <v>3872</v>
      </c>
      <c r="ES77" s="309" t="s">
        <v>6227</v>
      </c>
      <c r="ET77" s="309" t="s">
        <v>6228</v>
      </c>
      <c r="EU77" s="309" t="s">
        <v>6229</v>
      </c>
      <c r="EV77" s="309" t="s">
        <v>3876</v>
      </c>
      <c r="EW77" s="309" t="s">
        <v>3876</v>
      </c>
      <c r="EX77" s="309" t="s">
        <v>3848</v>
      </c>
      <c r="EY77" s="309" t="s">
        <v>3848</v>
      </c>
      <c r="EZ77" s="309" t="s">
        <v>3876</v>
      </c>
      <c r="FA77" s="309" t="s">
        <v>3848</v>
      </c>
      <c r="FB77" s="309" t="s">
        <v>6230</v>
      </c>
      <c r="FC77" s="309" t="s">
        <v>6231</v>
      </c>
      <c r="FD77" s="309" t="s">
        <v>3848</v>
      </c>
      <c r="FE77" s="309" t="s">
        <v>4011</v>
      </c>
      <c r="FF77" s="309" t="s">
        <v>4012</v>
      </c>
      <c r="FG77" s="309" t="s">
        <v>6193</v>
      </c>
      <c r="FH77" s="309" t="s">
        <v>6232</v>
      </c>
      <c r="FI77" s="309" t="s">
        <v>4734</v>
      </c>
      <c r="FJ77" s="309" t="s">
        <v>6196</v>
      </c>
      <c r="FK77" s="309" t="s">
        <v>6233</v>
      </c>
      <c r="FL77" s="309" t="s">
        <v>6234</v>
      </c>
      <c r="FM77" s="309" t="s">
        <v>6209</v>
      </c>
      <c r="FN77" s="309" t="s">
        <v>6235</v>
      </c>
      <c r="FO77" s="309" t="s">
        <v>6209</v>
      </c>
      <c r="FP77" s="309" t="s">
        <v>3848</v>
      </c>
      <c r="FQ77" s="309" t="s">
        <v>6236</v>
      </c>
      <c r="FR77" s="309" t="s">
        <v>4414</v>
      </c>
      <c r="FS77" s="309" t="s">
        <v>6237</v>
      </c>
      <c r="FT77" s="309" t="s">
        <v>3848</v>
      </c>
      <c r="FU77" s="309" t="s">
        <v>3848</v>
      </c>
      <c r="FV77" s="309" t="s">
        <v>3848</v>
      </c>
      <c r="FW77" s="309" t="s">
        <v>3848</v>
      </c>
      <c r="FX77" s="309" t="s">
        <v>3894</v>
      </c>
      <c r="FY77" s="309" t="s">
        <v>3848</v>
      </c>
      <c r="FZ77" s="309" t="s">
        <v>3848</v>
      </c>
      <c r="GA77" s="44" t="s">
        <v>3945</v>
      </c>
      <c r="GB77" s="44" t="s">
        <v>3945</v>
      </c>
      <c r="GC77" s="44" t="s">
        <v>3946</v>
      </c>
      <c r="GD77" s="183"/>
      <c r="GE77" s="183"/>
      <c r="GF77" s="183"/>
      <c r="GG77" s="183"/>
      <c r="GH77" s="183"/>
      <c r="GI77" s="183"/>
      <c r="GJ77" s="183"/>
      <c r="GK77" s="183"/>
      <c r="GL77" s="183"/>
      <c r="GM77" s="183"/>
      <c r="GN77" s="183"/>
      <c r="GO77" s="183"/>
      <c r="GP77" s="183"/>
      <c r="GQ77" s="183"/>
      <c r="GR77" s="183"/>
      <c r="GS77" s="183"/>
      <c r="GT77" s="183"/>
      <c r="GU77" s="183"/>
      <c r="GV77" s="183"/>
      <c r="GW77" s="183"/>
      <c r="GX77" s="183"/>
      <c r="GY77" s="183"/>
      <c r="GZ77" s="183"/>
      <c r="HA77" s="183"/>
      <c r="HB77" s="183"/>
      <c r="HC77" s="183"/>
      <c r="HD77" s="183"/>
      <c r="HE77" s="183"/>
      <c r="HF77" s="183"/>
      <c r="HG77" s="183"/>
      <c r="HH77" s="183"/>
      <c r="HI77" s="183"/>
      <c r="HJ77" s="183"/>
      <c r="HK77" s="183"/>
      <c r="HL77" s="183"/>
      <c r="HM77" s="183"/>
    </row>
    <row r="78" spans="1:221" x14ac:dyDescent="0.25">
      <c r="A78" s="183">
        <v>1</v>
      </c>
      <c r="B78" s="249">
        <v>0.39027777777777778</v>
      </c>
      <c r="C78" s="183"/>
      <c r="D78" s="183" t="s">
        <v>211</v>
      </c>
      <c r="E78" s="183" t="s">
        <v>3817</v>
      </c>
      <c r="F78" s="184">
        <v>43287</v>
      </c>
      <c r="G78" s="183" t="s">
        <v>357</v>
      </c>
      <c r="H78" s="183" t="s">
        <v>337</v>
      </c>
      <c r="I78" s="183" t="s">
        <v>437</v>
      </c>
      <c r="J78" s="183" t="s">
        <v>5608</v>
      </c>
      <c r="K78" s="183" t="s">
        <v>3819</v>
      </c>
      <c r="L78" s="183"/>
      <c r="M78" s="184"/>
      <c r="N78" s="184"/>
      <c r="O78" s="183"/>
      <c r="P78" s="250" t="s">
        <v>6238</v>
      </c>
      <c r="Q78" s="183" t="s">
        <v>6239</v>
      </c>
      <c r="R78" s="183" t="s">
        <v>4097</v>
      </c>
      <c r="S78" s="183" t="s">
        <v>6240</v>
      </c>
      <c r="T78" s="306">
        <v>9958564223</v>
      </c>
      <c r="U78" s="183" t="s">
        <v>6241</v>
      </c>
      <c r="V78" s="183" t="s">
        <v>6242</v>
      </c>
      <c r="W78" s="183" t="s">
        <v>221</v>
      </c>
      <c r="X78" s="183" t="s">
        <v>221</v>
      </c>
      <c r="Y78" s="183" t="s">
        <v>221</v>
      </c>
      <c r="Z78" s="183" t="s">
        <v>221</v>
      </c>
      <c r="AA78" s="183" t="s">
        <v>6243</v>
      </c>
      <c r="AB78" s="183">
        <v>9168200018</v>
      </c>
      <c r="AC78" s="183" t="s">
        <v>223</v>
      </c>
      <c r="AD78" s="183" t="s">
        <v>241</v>
      </c>
      <c r="AE78" s="183" t="s">
        <v>6244</v>
      </c>
      <c r="AF78" s="183" t="s">
        <v>226</v>
      </c>
      <c r="AG78" s="183" t="s">
        <v>226</v>
      </c>
      <c r="AH78" s="183" t="s">
        <v>226</v>
      </c>
      <c r="AI78" s="183">
        <f>12*3+8+24+2</f>
        <v>70</v>
      </c>
      <c r="AJ78" s="183" t="s">
        <v>227</v>
      </c>
      <c r="AK78" s="183">
        <v>1</v>
      </c>
      <c r="AL78" s="183">
        <v>26</v>
      </c>
      <c r="AM78" s="183">
        <f>12*3+8</f>
        <v>44</v>
      </c>
      <c r="AN78" s="64" t="s">
        <v>228</v>
      </c>
      <c r="AO78" s="183" t="s">
        <v>228</v>
      </c>
      <c r="AP78" s="183" t="s">
        <v>281</v>
      </c>
      <c r="AQ78" s="183" t="s">
        <v>282</v>
      </c>
      <c r="AR78" s="183"/>
      <c r="AS78" s="183"/>
      <c r="AT78" s="183"/>
      <c r="AU78" s="183"/>
      <c r="AV78" s="183"/>
      <c r="AW78" s="183"/>
      <c r="AX78" s="183"/>
      <c r="AY78" s="183" t="s">
        <v>227</v>
      </c>
      <c r="AZ78" s="183" t="s">
        <v>227</v>
      </c>
      <c r="BA78" s="249"/>
      <c r="BB78" s="183" t="s">
        <v>4103</v>
      </c>
      <c r="BC78" s="249">
        <v>0.4826388888888889</v>
      </c>
      <c r="BD78" s="249">
        <v>0.49305555555555558</v>
      </c>
      <c r="BE78" s="183"/>
      <c r="BF78" s="252">
        <v>2</v>
      </c>
      <c r="BG78" s="183">
        <v>2</v>
      </c>
      <c r="BH78" s="183">
        <v>2</v>
      </c>
      <c r="BI78" s="183">
        <v>2</v>
      </c>
      <c r="BJ78" s="183">
        <v>2</v>
      </c>
      <c r="BK78" s="183">
        <v>2</v>
      </c>
      <c r="BL78" s="183">
        <v>2</v>
      </c>
      <c r="BM78" s="183">
        <v>2</v>
      </c>
      <c r="BN78" s="183">
        <v>2</v>
      </c>
      <c r="BO78" s="183">
        <v>2</v>
      </c>
      <c r="BP78" s="183">
        <v>2</v>
      </c>
      <c r="BQ78" s="183">
        <v>2</v>
      </c>
      <c r="BR78" s="183">
        <v>2</v>
      </c>
      <c r="BS78" s="183">
        <v>2</v>
      </c>
      <c r="BT78" s="183">
        <v>2</v>
      </c>
      <c r="BU78" s="183"/>
      <c r="BV78" s="183"/>
      <c r="BW78" s="249"/>
      <c r="BX78" s="249"/>
      <c r="BY78" s="183"/>
      <c r="BZ78" s="183"/>
      <c r="CA78" s="183"/>
      <c r="CB78" s="183"/>
      <c r="CC78" s="183"/>
      <c r="CD78" s="183"/>
      <c r="CE78" s="183"/>
      <c r="CF78" s="183"/>
      <c r="CG78" s="183"/>
      <c r="CH78" s="183"/>
      <c r="CI78" s="183"/>
      <c r="CJ78" s="183"/>
      <c r="CK78" s="183"/>
      <c r="CL78" s="183"/>
      <c r="CM78" s="183"/>
      <c r="CN78" s="183"/>
      <c r="CO78" s="183"/>
      <c r="CP78" s="183"/>
      <c r="CQ78" s="183"/>
      <c r="CR78" s="309" t="s">
        <v>3830</v>
      </c>
      <c r="CS78" s="309" t="s">
        <v>3831</v>
      </c>
      <c r="CT78" s="309" t="s">
        <v>3832</v>
      </c>
      <c r="CU78" s="309" t="s">
        <v>6245</v>
      </c>
      <c r="CV78" s="309" t="s">
        <v>6239</v>
      </c>
      <c r="CW78" s="309" t="s">
        <v>1388</v>
      </c>
      <c r="CX78" s="309" t="s">
        <v>6240</v>
      </c>
      <c r="CY78" s="309" t="s">
        <v>6246</v>
      </c>
      <c r="CZ78" s="309" t="s">
        <v>4758</v>
      </c>
      <c r="DA78" s="309" t="s">
        <v>6247</v>
      </c>
      <c r="DB78" s="309" t="s">
        <v>4037</v>
      </c>
      <c r="DC78" s="309" t="s">
        <v>4038</v>
      </c>
      <c r="DD78" s="309" t="s">
        <v>4039</v>
      </c>
      <c r="DE78" s="309" t="s">
        <v>3848</v>
      </c>
      <c r="DF78" s="309" t="s">
        <v>6248</v>
      </c>
      <c r="DG78" s="309" t="s">
        <v>4037</v>
      </c>
      <c r="DH78" s="309" t="s">
        <v>4038</v>
      </c>
      <c r="DI78" s="309" t="s">
        <v>4039</v>
      </c>
      <c r="DJ78" s="309" t="s">
        <v>3848</v>
      </c>
      <c r="DK78" s="309" t="s">
        <v>4249</v>
      </c>
      <c r="DL78" s="309" t="s">
        <v>3848</v>
      </c>
      <c r="DM78" s="309" t="s">
        <v>3914</v>
      </c>
      <c r="DN78" s="309" t="s">
        <v>3852</v>
      </c>
      <c r="DO78" s="309" t="s">
        <v>3848</v>
      </c>
      <c r="DP78" s="309" t="s">
        <v>3848</v>
      </c>
      <c r="DQ78" s="309" t="s">
        <v>6249</v>
      </c>
      <c r="DR78" s="309" t="s">
        <v>6250</v>
      </c>
      <c r="DS78" s="309" t="s">
        <v>6241</v>
      </c>
      <c r="DT78" s="309" t="s">
        <v>3848</v>
      </c>
      <c r="DU78" s="309" t="s">
        <v>3848</v>
      </c>
      <c r="DV78" s="309" t="s">
        <v>3848</v>
      </c>
      <c r="DW78" s="309" t="s">
        <v>3848</v>
      </c>
      <c r="DX78" s="309" t="s">
        <v>3848</v>
      </c>
      <c r="DY78" s="309" t="s">
        <v>3848</v>
      </c>
      <c r="DZ78" s="309" t="s">
        <v>3848</v>
      </c>
      <c r="EA78" s="309" t="s">
        <v>3848</v>
      </c>
      <c r="EB78" s="309" t="s">
        <v>3861</v>
      </c>
      <c r="EC78" s="309" t="s">
        <v>3862</v>
      </c>
      <c r="ED78" s="309" t="s">
        <v>3848</v>
      </c>
      <c r="EE78" s="309" t="s">
        <v>6251</v>
      </c>
      <c r="EF78" s="309" t="s">
        <v>3864</v>
      </c>
      <c r="EG78" s="309" t="s">
        <v>2755</v>
      </c>
      <c r="EH78" s="309" t="s">
        <v>282</v>
      </c>
      <c r="EI78" s="309" t="s">
        <v>6252</v>
      </c>
      <c r="EJ78" s="309" t="s">
        <v>3848</v>
      </c>
      <c r="EK78" s="309" t="s">
        <v>3848</v>
      </c>
      <c r="EL78" s="309" t="s">
        <v>4473</v>
      </c>
      <c r="EM78" s="309" t="s">
        <v>3870</v>
      </c>
      <c r="EN78" s="309" t="s">
        <v>3870</v>
      </c>
      <c r="EO78" s="309" t="s">
        <v>3870</v>
      </c>
      <c r="EP78" s="309" t="s">
        <v>3870</v>
      </c>
      <c r="EQ78" s="309" t="s">
        <v>6253</v>
      </c>
      <c r="ER78" s="309" t="s">
        <v>3964</v>
      </c>
      <c r="ES78" s="309" t="s">
        <v>6254</v>
      </c>
      <c r="ET78" s="309" t="s">
        <v>6255</v>
      </c>
      <c r="EU78" s="309" t="s">
        <v>6256</v>
      </c>
      <c r="EV78" s="309" t="s">
        <v>3876</v>
      </c>
      <c r="EW78" s="309" t="s">
        <v>3876</v>
      </c>
      <c r="EX78" s="309" t="s">
        <v>3848</v>
      </c>
      <c r="EY78" s="309" t="s">
        <v>3848</v>
      </c>
      <c r="EZ78" s="309" t="s">
        <v>3877</v>
      </c>
      <c r="FA78" s="309" t="s">
        <v>3878</v>
      </c>
      <c r="FB78" s="309" t="s">
        <v>6257</v>
      </c>
      <c r="FC78" s="309" t="s">
        <v>6258</v>
      </c>
      <c r="FD78" s="309" t="s">
        <v>6259</v>
      </c>
      <c r="FE78" s="309" t="s">
        <v>3970</v>
      </c>
      <c r="FF78" s="309" t="s">
        <v>6260</v>
      </c>
      <c r="FG78" s="309" t="s">
        <v>6261</v>
      </c>
      <c r="FH78" s="309" t="s">
        <v>6262</v>
      </c>
      <c r="FI78" s="309" t="s">
        <v>6263</v>
      </c>
      <c r="FJ78" s="309" t="s">
        <v>6264</v>
      </c>
      <c r="FK78" s="309" t="s">
        <v>6265</v>
      </c>
      <c r="FL78" s="309" t="s">
        <v>3943</v>
      </c>
      <c r="FM78" s="309" t="s">
        <v>6240</v>
      </c>
      <c r="FN78" s="309" t="s">
        <v>6266</v>
      </c>
      <c r="FO78" s="309" t="s">
        <v>6267</v>
      </c>
      <c r="FP78" s="309" t="s">
        <v>3848</v>
      </c>
      <c r="FQ78" s="309" t="s">
        <v>6268</v>
      </c>
      <c r="FR78" s="309" t="s">
        <v>6269</v>
      </c>
      <c r="FS78" s="309" t="s">
        <v>6270</v>
      </c>
      <c r="FT78" s="309" t="s">
        <v>6271</v>
      </c>
      <c r="FU78" s="309" t="s">
        <v>6272</v>
      </c>
      <c r="FV78" s="309" t="s">
        <v>6273</v>
      </c>
      <c r="FW78" s="309" t="s">
        <v>6274</v>
      </c>
      <c r="FX78" s="309" t="s">
        <v>3894</v>
      </c>
      <c r="FY78" s="309" t="s">
        <v>3848</v>
      </c>
      <c r="FZ78" s="309" t="s">
        <v>3848</v>
      </c>
      <c r="GA78" s="44" t="s">
        <v>3946</v>
      </c>
      <c r="GB78" s="44" t="s">
        <v>3946</v>
      </c>
      <c r="GC78" s="44" t="s">
        <v>3946</v>
      </c>
      <c r="GD78" s="183"/>
      <c r="GE78" s="183"/>
      <c r="GF78" s="183"/>
      <c r="GG78" s="183"/>
      <c r="GH78" s="183"/>
      <c r="GI78" s="183"/>
      <c r="GJ78" s="183"/>
      <c r="GK78" s="183"/>
      <c r="GL78" s="183"/>
      <c r="GM78" s="183"/>
      <c r="GN78" s="183"/>
      <c r="GO78" s="183"/>
      <c r="GP78" s="183"/>
      <c r="GQ78" s="183"/>
      <c r="GR78" s="183"/>
      <c r="GS78" s="183"/>
      <c r="GT78" s="183"/>
      <c r="GU78" s="183"/>
      <c r="GV78" s="183"/>
      <c r="GW78" s="183"/>
      <c r="GX78" s="183"/>
      <c r="GY78" s="183"/>
      <c r="GZ78" s="183"/>
      <c r="HA78" s="183"/>
      <c r="HB78" s="183"/>
      <c r="HC78" s="183"/>
      <c r="HD78" s="183"/>
      <c r="HE78" s="183"/>
      <c r="HF78" s="183"/>
      <c r="HG78" s="183"/>
      <c r="HH78" s="183"/>
      <c r="HI78" s="183"/>
      <c r="HJ78" s="183"/>
      <c r="HK78" s="183"/>
      <c r="HL78" s="183"/>
      <c r="HM78" s="183"/>
    </row>
    <row r="79" spans="1:221" x14ac:dyDescent="0.25">
      <c r="A79" s="183">
        <v>9</v>
      </c>
      <c r="B79" s="249">
        <v>0.5</v>
      </c>
      <c r="C79" s="183"/>
      <c r="D79" s="183" t="s">
        <v>211</v>
      </c>
      <c r="E79" s="183" t="s">
        <v>3817</v>
      </c>
      <c r="F79" s="184">
        <v>43287</v>
      </c>
      <c r="G79" s="183" t="s">
        <v>1202</v>
      </c>
      <c r="H79" s="183" t="s">
        <v>233</v>
      </c>
      <c r="I79" s="183" t="s">
        <v>3057</v>
      </c>
      <c r="J79" s="183"/>
      <c r="K79" s="183"/>
      <c r="L79" s="183"/>
      <c r="M79" s="184"/>
      <c r="N79" s="184"/>
      <c r="O79" s="183"/>
      <c r="P79" s="250" t="s">
        <v>6275</v>
      </c>
      <c r="Q79" s="183" t="s">
        <v>818</v>
      </c>
      <c r="R79" s="183" t="s">
        <v>6276</v>
      </c>
      <c r="S79" s="183" t="s">
        <v>6277</v>
      </c>
      <c r="T79" s="252">
        <v>9462095718</v>
      </c>
      <c r="U79" s="183" t="s">
        <v>6278</v>
      </c>
      <c r="V79" s="183" t="s">
        <v>6279</v>
      </c>
      <c r="W79" s="183" t="s">
        <v>221</v>
      </c>
      <c r="X79" s="183" t="s">
        <v>221</v>
      </c>
      <c r="Y79" s="183" t="s">
        <v>221</v>
      </c>
      <c r="Z79" s="183" t="s">
        <v>221</v>
      </c>
      <c r="AA79" s="183" t="s">
        <v>6280</v>
      </c>
      <c r="AB79" s="183">
        <v>9218716591</v>
      </c>
      <c r="AC79" s="183" t="s">
        <v>314</v>
      </c>
      <c r="AD79" s="64" t="s">
        <v>224</v>
      </c>
      <c r="AE79" s="183" t="s">
        <v>6281</v>
      </c>
      <c r="AF79" s="183" t="s">
        <v>259</v>
      </c>
      <c r="AG79" s="183" t="s">
        <v>221</v>
      </c>
      <c r="AH79" s="183" t="s">
        <v>221</v>
      </c>
      <c r="AI79" s="183">
        <f>10+3+5+5+3</f>
        <v>26</v>
      </c>
      <c r="AJ79" s="183" t="s">
        <v>446</v>
      </c>
      <c r="AK79" s="183">
        <v>0</v>
      </c>
      <c r="AL79" s="183">
        <v>10</v>
      </c>
      <c r="AM79" s="183">
        <v>3</v>
      </c>
      <c r="AN79" s="183" t="s">
        <v>228</v>
      </c>
      <c r="AO79" s="183" t="s">
        <v>228</v>
      </c>
      <c r="AP79" s="183" t="s">
        <v>281</v>
      </c>
      <c r="AQ79" s="64" t="s">
        <v>282</v>
      </c>
      <c r="AR79" s="183"/>
      <c r="AS79" s="183"/>
      <c r="AT79" s="183"/>
      <c r="AU79" s="183"/>
      <c r="AV79" s="183"/>
      <c r="AW79" s="183"/>
      <c r="AX79" s="183"/>
      <c r="AY79" s="183" t="s">
        <v>227</v>
      </c>
      <c r="AZ79" s="183" t="s">
        <v>227</v>
      </c>
      <c r="BA79" s="249"/>
      <c r="BB79" s="183" t="s">
        <v>4103</v>
      </c>
      <c r="BC79" s="249">
        <v>0.56944444444444442</v>
      </c>
      <c r="BD79" s="249">
        <v>0.57291666666666663</v>
      </c>
      <c r="BE79" s="183"/>
      <c r="BF79" s="252">
        <v>1</v>
      </c>
      <c r="BG79" s="183">
        <v>1</v>
      </c>
      <c r="BH79" s="183">
        <v>1</v>
      </c>
      <c r="BI79" s="183">
        <v>1</v>
      </c>
      <c r="BJ79" s="183">
        <v>1</v>
      </c>
      <c r="BK79" s="183">
        <v>1</v>
      </c>
      <c r="BL79" s="183">
        <v>1</v>
      </c>
      <c r="BM79" s="183">
        <v>1</v>
      </c>
      <c r="BN79" s="183">
        <v>1</v>
      </c>
      <c r="BO79" s="183">
        <v>1</v>
      </c>
      <c r="BP79" s="183">
        <v>1</v>
      </c>
      <c r="BQ79" s="183">
        <v>1</v>
      </c>
      <c r="BR79" s="183">
        <v>1</v>
      </c>
      <c r="BS79" s="183">
        <v>1</v>
      </c>
      <c r="BT79" s="183">
        <v>1</v>
      </c>
      <c r="BU79" s="183"/>
      <c r="BV79" s="183"/>
      <c r="BW79" s="249"/>
      <c r="BX79" s="249"/>
      <c r="BY79" s="183"/>
      <c r="BZ79" s="183"/>
      <c r="CA79" s="183"/>
      <c r="CB79" s="183"/>
      <c r="CC79" s="183"/>
      <c r="CD79" s="183"/>
      <c r="CE79" s="183"/>
      <c r="CF79" s="183"/>
      <c r="CG79" s="183"/>
      <c r="CH79" s="183"/>
      <c r="CI79" s="183"/>
      <c r="CJ79" s="183"/>
      <c r="CK79" s="183"/>
      <c r="CL79" s="183"/>
      <c r="CM79" s="183"/>
      <c r="CN79" s="183"/>
      <c r="CO79" s="183"/>
      <c r="CP79" s="183"/>
      <c r="CQ79" s="183"/>
      <c r="CR79" s="309" t="s">
        <v>3830</v>
      </c>
      <c r="CS79" s="309" t="s">
        <v>3831</v>
      </c>
      <c r="CT79" s="309" t="s">
        <v>3832</v>
      </c>
      <c r="CU79" s="309" t="s">
        <v>6282</v>
      </c>
      <c r="CV79" s="309" t="s">
        <v>818</v>
      </c>
      <c r="CW79" s="309" t="s">
        <v>6283</v>
      </c>
      <c r="CX79" s="309" t="s">
        <v>6277</v>
      </c>
      <c r="CY79" s="309" t="s">
        <v>6284</v>
      </c>
      <c r="CZ79" s="309" t="s">
        <v>6285</v>
      </c>
      <c r="DA79" s="309" t="s">
        <v>6286</v>
      </c>
      <c r="DB79" s="309" t="s">
        <v>3840</v>
      </c>
      <c r="DC79" s="309" t="s">
        <v>3841</v>
      </c>
      <c r="DD79" s="309" t="s">
        <v>5700</v>
      </c>
      <c r="DE79" s="309" t="s">
        <v>6285</v>
      </c>
      <c r="DF79" s="309" t="s">
        <v>6286</v>
      </c>
      <c r="DG79" s="309" t="s">
        <v>3840</v>
      </c>
      <c r="DH79" s="309" t="s">
        <v>3841</v>
      </c>
      <c r="DI79" s="309" t="s">
        <v>5700</v>
      </c>
      <c r="DJ79" s="309" t="s">
        <v>3848</v>
      </c>
      <c r="DK79" s="309" t="s">
        <v>3957</v>
      </c>
      <c r="DL79" s="309" t="s">
        <v>3870</v>
      </c>
      <c r="DM79" s="309" t="s">
        <v>3914</v>
      </c>
      <c r="DN79" s="309" t="s">
        <v>3852</v>
      </c>
      <c r="DO79" s="309" t="s">
        <v>3853</v>
      </c>
      <c r="DP79" s="309" t="s">
        <v>3854</v>
      </c>
      <c r="DQ79" s="309" t="s">
        <v>6287</v>
      </c>
      <c r="DR79" s="309" t="s">
        <v>6288</v>
      </c>
      <c r="DS79" s="309" t="s">
        <v>6278</v>
      </c>
      <c r="DT79" s="309" t="s">
        <v>6289</v>
      </c>
      <c r="DU79" s="309" t="s">
        <v>6290</v>
      </c>
      <c r="DV79" s="309" t="s">
        <v>3848</v>
      </c>
      <c r="DW79" s="309" t="s">
        <v>3848</v>
      </c>
      <c r="DX79" s="309" t="s">
        <v>6279</v>
      </c>
      <c r="DY79" s="309" t="s">
        <v>3848</v>
      </c>
      <c r="DZ79" s="309" t="s">
        <v>3848</v>
      </c>
      <c r="EA79" s="309" t="s">
        <v>3848</v>
      </c>
      <c r="EB79" s="309" t="s">
        <v>3861</v>
      </c>
      <c r="EC79" s="309" t="s">
        <v>4066</v>
      </c>
      <c r="ED79" s="309" t="s">
        <v>3848</v>
      </c>
      <c r="EE79" s="309" t="s">
        <v>5408</v>
      </c>
      <c r="EF79" s="309" t="s">
        <v>3864</v>
      </c>
      <c r="EG79" s="309" t="s">
        <v>2755</v>
      </c>
      <c r="EH79" s="309" t="s">
        <v>282</v>
      </c>
      <c r="EI79" s="309" t="s">
        <v>6252</v>
      </c>
      <c r="EJ79" s="309" t="s">
        <v>3848</v>
      </c>
      <c r="EK79" s="309" t="s">
        <v>3848</v>
      </c>
      <c r="EL79" s="309" t="s">
        <v>3868</v>
      </c>
      <c r="EM79" s="309" t="s">
        <v>3870</v>
      </c>
      <c r="EN79" s="309" t="s">
        <v>3870</v>
      </c>
      <c r="EO79" s="309" t="s">
        <v>3869</v>
      </c>
      <c r="EP79" s="309" t="s">
        <v>4002</v>
      </c>
      <c r="EQ79" s="309" t="s">
        <v>6291</v>
      </c>
      <c r="ER79" s="309" t="s">
        <v>4073</v>
      </c>
      <c r="ES79" s="309" t="s">
        <v>6292</v>
      </c>
      <c r="ET79" s="309" t="s">
        <v>6293</v>
      </c>
      <c r="EU79" s="309" t="s">
        <v>6294</v>
      </c>
      <c r="EV79" s="309" t="s">
        <v>3876</v>
      </c>
      <c r="EW79" s="309" t="s">
        <v>3876</v>
      </c>
      <c r="EX79" s="309" t="s">
        <v>3848</v>
      </c>
      <c r="EY79" s="309" t="s">
        <v>3848</v>
      </c>
      <c r="EZ79" s="309" t="s">
        <v>3877</v>
      </c>
      <c r="FA79" s="309" t="s">
        <v>5376</v>
      </c>
      <c r="FB79" s="309" t="s">
        <v>4266</v>
      </c>
      <c r="FC79" s="309" t="s">
        <v>6295</v>
      </c>
      <c r="FD79" s="309" t="s">
        <v>3848</v>
      </c>
      <c r="FE79" s="309" t="s">
        <v>4011</v>
      </c>
      <c r="FF79" s="309" t="s">
        <v>4130</v>
      </c>
      <c r="FG79" s="309" t="s">
        <v>6296</v>
      </c>
      <c r="FH79" s="309" t="s">
        <v>6297</v>
      </c>
      <c r="FI79" s="309" t="s">
        <v>6298</v>
      </c>
      <c r="FJ79" s="309" t="s">
        <v>4962</v>
      </c>
      <c r="FK79" s="309" t="s">
        <v>6299</v>
      </c>
      <c r="FL79" s="309" t="s">
        <v>4017</v>
      </c>
      <c r="FM79" s="309" t="s">
        <v>6277</v>
      </c>
      <c r="FN79" s="309" t="s">
        <v>6300</v>
      </c>
      <c r="FO79" s="309" t="s">
        <v>6301</v>
      </c>
      <c r="FP79" s="309" t="s">
        <v>3848</v>
      </c>
      <c r="FQ79" s="309" t="s">
        <v>6302</v>
      </c>
      <c r="FR79" s="309" t="s">
        <v>4925</v>
      </c>
      <c r="FS79" s="309" t="s">
        <v>6303</v>
      </c>
      <c r="FT79" s="309" t="s">
        <v>6304</v>
      </c>
      <c r="FU79" s="309" t="s">
        <v>6305</v>
      </c>
      <c r="FV79" s="309" t="s">
        <v>6306</v>
      </c>
      <c r="FW79" s="309" t="s">
        <v>3943</v>
      </c>
      <c r="FX79" s="309" t="s">
        <v>3944</v>
      </c>
      <c r="FY79" s="309" t="s">
        <v>3848</v>
      </c>
      <c r="FZ79" s="309" t="s">
        <v>3848</v>
      </c>
      <c r="GA79" s="44" t="s">
        <v>3946</v>
      </c>
      <c r="GB79" s="44" t="s">
        <v>3946</v>
      </c>
      <c r="GC79" s="44" t="s">
        <v>3946</v>
      </c>
      <c r="GD79" s="183"/>
      <c r="GE79" s="183"/>
      <c r="GF79" s="183"/>
      <c r="GG79" s="183"/>
      <c r="GH79" s="183"/>
      <c r="GI79" s="183"/>
      <c r="GJ79" s="183"/>
      <c r="GK79" s="183"/>
      <c r="GL79" s="183"/>
      <c r="GM79" s="183"/>
      <c r="GN79" s="183"/>
      <c r="GO79" s="183"/>
      <c r="GP79" s="183"/>
      <c r="GQ79" s="183"/>
      <c r="GR79" s="183"/>
      <c r="GS79" s="183"/>
      <c r="GT79" s="183"/>
      <c r="GU79" s="183"/>
      <c r="GV79" s="183"/>
      <c r="GW79" s="183"/>
      <c r="GX79" s="183"/>
      <c r="GY79" s="183"/>
      <c r="GZ79" s="183"/>
      <c r="HA79" s="183"/>
      <c r="HB79" s="183"/>
      <c r="HC79" s="183"/>
      <c r="HD79" s="183"/>
      <c r="HE79" s="183"/>
      <c r="HF79" s="183"/>
      <c r="HG79" s="183"/>
      <c r="HH79" s="183"/>
      <c r="HI79" s="183"/>
      <c r="HJ79" s="183"/>
      <c r="HK79" s="183"/>
      <c r="HL79" s="183"/>
      <c r="HM79" s="183"/>
    </row>
    <row r="80" spans="1:221" x14ac:dyDescent="0.25">
      <c r="A80" s="183">
        <v>11</v>
      </c>
      <c r="B80" s="249"/>
      <c r="C80" s="183"/>
      <c r="D80" s="183" t="s">
        <v>211</v>
      </c>
      <c r="E80" s="183" t="s">
        <v>3817</v>
      </c>
      <c r="F80" s="184">
        <v>43287</v>
      </c>
      <c r="G80" s="183" t="s">
        <v>1202</v>
      </c>
      <c r="H80" s="183" t="s">
        <v>233</v>
      </c>
      <c r="I80" s="183" t="s">
        <v>3983</v>
      </c>
      <c r="J80" s="183"/>
      <c r="K80" s="183"/>
      <c r="L80" s="183"/>
      <c r="M80" s="184"/>
      <c r="N80" s="184"/>
      <c r="O80" s="183"/>
      <c r="P80" s="250" t="s">
        <v>6307</v>
      </c>
      <c r="Q80" s="183" t="s">
        <v>6308</v>
      </c>
      <c r="R80" s="183" t="s">
        <v>6309</v>
      </c>
      <c r="S80" s="183" t="s">
        <v>6310</v>
      </c>
      <c r="T80" s="252">
        <v>9278532271</v>
      </c>
      <c r="U80" s="183" t="s">
        <v>6311</v>
      </c>
      <c r="V80" s="183" t="s">
        <v>221</v>
      </c>
      <c r="W80" s="183" t="s">
        <v>221</v>
      </c>
      <c r="X80" s="183" t="s">
        <v>221</v>
      </c>
      <c r="Y80" s="183" t="s">
        <v>221</v>
      </c>
      <c r="Z80" s="183" t="s">
        <v>221</v>
      </c>
      <c r="AA80" s="183" t="s">
        <v>221</v>
      </c>
      <c r="AB80" s="183" t="s">
        <v>221</v>
      </c>
      <c r="AC80" s="183" t="s">
        <v>223</v>
      </c>
      <c r="AD80" s="64" t="s">
        <v>6312</v>
      </c>
      <c r="AE80" s="183" t="s">
        <v>6313</v>
      </c>
      <c r="AF80" s="183" t="s">
        <v>226</v>
      </c>
      <c r="AG80" s="183" t="s">
        <v>221</v>
      </c>
      <c r="AH80" s="183" t="s">
        <v>221</v>
      </c>
      <c r="AI80" s="183">
        <v>18</v>
      </c>
      <c r="AJ80" s="183" t="s">
        <v>227</v>
      </c>
      <c r="AK80" s="183">
        <v>1</v>
      </c>
      <c r="AL80" s="183">
        <v>18</v>
      </c>
      <c r="AM80" s="183">
        <v>0</v>
      </c>
      <c r="AN80" s="183" t="s">
        <v>1034</v>
      </c>
      <c r="AO80" s="183" t="s">
        <v>5074</v>
      </c>
      <c r="AP80" s="183" t="s">
        <v>281</v>
      </c>
      <c r="AQ80" s="64" t="s">
        <v>5975</v>
      </c>
      <c r="AR80" s="183"/>
      <c r="AS80" s="183"/>
      <c r="AT80" s="183"/>
      <c r="AU80" s="183"/>
      <c r="AV80" s="183"/>
      <c r="AW80" s="183"/>
      <c r="AX80" s="183"/>
      <c r="AY80" s="183" t="s">
        <v>227</v>
      </c>
      <c r="AZ80" s="183" t="s">
        <v>227</v>
      </c>
      <c r="BA80" s="249"/>
      <c r="BB80" s="183" t="s">
        <v>6125</v>
      </c>
      <c r="BC80" s="249">
        <v>0.47361111111111115</v>
      </c>
      <c r="BD80" s="249">
        <v>0.47569444444444442</v>
      </c>
      <c r="BE80" s="183"/>
      <c r="BF80" s="252">
        <v>2</v>
      </c>
      <c r="BG80" s="183">
        <v>2</v>
      </c>
      <c r="BH80" s="183">
        <v>2</v>
      </c>
      <c r="BI80" s="183">
        <v>2</v>
      </c>
      <c r="BJ80" s="183">
        <v>2</v>
      </c>
      <c r="BK80" s="183">
        <v>2</v>
      </c>
      <c r="BL80" s="183">
        <v>2</v>
      </c>
      <c r="BM80" s="183">
        <v>2</v>
      </c>
      <c r="BN80" s="183">
        <v>2</v>
      </c>
      <c r="BO80" s="183">
        <v>2</v>
      </c>
      <c r="BP80" s="183">
        <v>2</v>
      </c>
      <c r="BQ80" s="183">
        <v>2</v>
      </c>
      <c r="BR80" s="183">
        <v>2</v>
      </c>
      <c r="BS80" s="183">
        <v>2</v>
      </c>
      <c r="BT80" s="183">
        <v>2</v>
      </c>
      <c r="BU80" s="183"/>
      <c r="BV80" s="183"/>
      <c r="BW80" s="249"/>
      <c r="BX80" s="249"/>
      <c r="BY80" s="183"/>
      <c r="BZ80" s="183"/>
      <c r="CA80" s="183"/>
      <c r="CB80" s="183"/>
      <c r="CC80" s="183"/>
      <c r="CD80" s="183"/>
      <c r="CE80" s="183"/>
      <c r="CF80" s="183"/>
      <c r="CG80" s="183"/>
      <c r="CH80" s="183"/>
      <c r="CI80" s="183"/>
      <c r="CJ80" s="183"/>
      <c r="CK80" s="183"/>
      <c r="CL80" s="183"/>
      <c r="CM80" s="183"/>
      <c r="CN80" s="183"/>
      <c r="CO80" s="183"/>
      <c r="CP80" s="183"/>
      <c r="CQ80" s="183"/>
      <c r="CR80" s="335" t="s">
        <v>3830</v>
      </c>
      <c r="CS80" s="335" t="s">
        <v>3831</v>
      </c>
      <c r="CT80" s="335" t="s">
        <v>3832</v>
      </c>
      <c r="CU80" s="335" t="s">
        <v>6314</v>
      </c>
      <c r="CV80" s="335" t="s">
        <v>6308</v>
      </c>
      <c r="CW80" s="335" t="s">
        <v>6309</v>
      </c>
      <c r="CX80" s="335" t="s">
        <v>6310</v>
      </c>
      <c r="CY80" s="335" t="s">
        <v>6315</v>
      </c>
      <c r="CZ80" s="335" t="s">
        <v>3848</v>
      </c>
      <c r="DA80" s="335" t="s">
        <v>3403</v>
      </c>
      <c r="DB80" s="335" t="s">
        <v>4037</v>
      </c>
      <c r="DC80" s="335" t="s">
        <v>4038</v>
      </c>
      <c r="DD80" s="335" t="s">
        <v>4039</v>
      </c>
      <c r="DE80" s="335" t="s">
        <v>3848</v>
      </c>
      <c r="DF80" s="335" t="s">
        <v>3403</v>
      </c>
      <c r="DG80" s="335" t="s">
        <v>4037</v>
      </c>
      <c r="DH80" s="335" t="s">
        <v>4038</v>
      </c>
      <c r="DI80" s="335" t="s">
        <v>4039</v>
      </c>
      <c r="DJ80" s="335" t="s">
        <v>3848</v>
      </c>
      <c r="DK80" s="335" t="s">
        <v>3957</v>
      </c>
      <c r="DL80" s="335" t="s">
        <v>3848</v>
      </c>
      <c r="DM80" s="335" t="s">
        <v>5906</v>
      </c>
      <c r="DN80" s="335" t="s">
        <v>3852</v>
      </c>
      <c r="DO80" s="335" t="s">
        <v>3848</v>
      </c>
      <c r="DP80" s="335" t="s">
        <v>3848</v>
      </c>
      <c r="DQ80" s="335" t="s">
        <v>6316</v>
      </c>
      <c r="DR80" s="335" t="s">
        <v>6316</v>
      </c>
      <c r="DS80" s="335" t="s">
        <v>6311</v>
      </c>
      <c r="DT80" s="335" t="s">
        <v>3848</v>
      </c>
      <c r="DU80" s="335" t="s">
        <v>3848</v>
      </c>
      <c r="DV80" s="335" t="s">
        <v>3848</v>
      </c>
      <c r="DW80" s="335" t="s">
        <v>3848</v>
      </c>
      <c r="DX80" s="335" t="s">
        <v>3848</v>
      </c>
      <c r="DY80" s="335" t="s">
        <v>3848</v>
      </c>
      <c r="DZ80" s="335" t="s">
        <v>3848</v>
      </c>
      <c r="EA80" s="335" t="s">
        <v>3848</v>
      </c>
      <c r="EB80" s="335" t="s">
        <v>3861</v>
      </c>
      <c r="EC80" s="335" t="s">
        <v>3862</v>
      </c>
      <c r="ED80" s="335" t="s">
        <v>3848</v>
      </c>
      <c r="EE80" s="335" t="s">
        <v>4212</v>
      </c>
      <c r="EF80" s="335" t="s">
        <v>5081</v>
      </c>
      <c r="EG80" s="335" t="s">
        <v>2755</v>
      </c>
      <c r="EH80" s="335" t="s">
        <v>282</v>
      </c>
      <c r="EI80" s="335" t="s">
        <v>3848</v>
      </c>
      <c r="EJ80" s="335" t="s">
        <v>3848</v>
      </c>
      <c r="EK80" s="335" t="s">
        <v>3848</v>
      </c>
      <c r="EL80" s="335" t="s">
        <v>3868</v>
      </c>
      <c r="EM80" s="335" t="s">
        <v>3870</v>
      </c>
      <c r="EN80" s="335" t="s">
        <v>3870</v>
      </c>
      <c r="EO80" s="335" t="s">
        <v>3870</v>
      </c>
      <c r="EP80" s="335" t="s">
        <v>3870</v>
      </c>
      <c r="EQ80" s="335" t="s">
        <v>4017</v>
      </c>
      <c r="ER80" s="335" t="s">
        <v>4017</v>
      </c>
      <c r="ES80" s="335" t="s">
        <v>4017</v>
      </c>
      <c r="ET80" s="335" t="s">
        <v>4017</v>
      </c>
      <c r="EU80" s="335" t="s">
        <v>4017</v>
      </c>
      <c r="EV80" s="335" t="s">
        <v>3848</v>
      </c>
      <c r="EW80" s="335" t="s">
        <v>3848</v>
      </c>
      <c r="EX80" s="335" t="s">
        <v>3848</v>
      </c>
      <c r="EY80" s="335" t="s">
        <v>3848</v>
      </c>
      <c r="EZ80" s="335" t="s">
        <v>3848</v>
      </c>
      <c r="FA80" s="335" t="s">
        <v>3848</v>
      </c>
      <c r="FB80" s="335" t="s">
        <v>3848</v>
      </c>
      <c r="FC80" s="335" t="s">
        <v>3848</v>
      </c>
      <c r="FD80" s="335" t="s">
        <v>3848</v>
      </c>
      <c r="FE80" s="335" t="s">
        <v>4017</v>
      </c>
      <c r="FF80" s="335" t="s">
        <v>4017</v>
      </c>
      <c r="FG80" s="335" t="s">
        <v>3848</v>
      </c>
      <c r="FH80" s="335" t="s">
        <v>3848</v>
      </c>
      <c r="FI80" s="335" t="s">
        <v>3848</v>
      </c>
      <c r="FJ80" s="335" t="s">
        <v>4017</v>
      </c>
      <c r="FK80" s="335" t="s">
        <v>4017</v>
      </c>
      <c r="FL80" s="335" t="s">
        <v>4017</v>
      </c>
      <c r="FM80" s="335" t="s">
        <v>3403</v>
      </c>
      <c r="FN80" s="335" t="s">
        <v>3403</v>
      </c>
      <c r="FO80" s="335" t="s">
        <v>3848</v>
      </c>
      <c r="FP80" s="335" t="s">
        <v>3848</v>
      </c>
      <c r="FQ80" s="335" t="s">
        <v>3848</v>
      </c>
      <c r="FR80" s="335" t="s">
        <v>3848</v>
      </c>
      <c r="FS80" s="335" t="s">
        <v>3848</v>
      </c>
      <c r="FT80" s="335" t="s">
        <v>3943</v>
      </c>
      <c r="FU80" s="335" t="s">
        <v>3943</v>
      </c>
      <c r="FV80" s="335" t="s">
        <v>3943</v>
      </c>
      <c r="FW80" s="335" t="s">
        <v>3943</v>
      </c>
      <c r="FX80" s="335" t="s">
        <v>3894</v>
      </c>
      <c r="FY80" s="335" t="s">
        <v>3848</v>
      </c>
      <c r="FZ80" s="335" t="s">
        <v>3848</v>
      </c>
      <c r="GA80" s="335" t="s">
        <v>3848</v>
      </c>
      <c r="GB80" s="335" t="s">
        <v>3848</v>
      </c>
      <c r="GC80" s="335" t="s">
        <v>3848</v>
      </c>
      <c r="GD80" s="183"/>
      <c r="GE80" s="183"/>
      <c r="GF80" s="183"/>
      <c r="GG80" s="183"/>
      <c r="GH80" s="183"/>
      <c r="GI80" s="183"/>
      <c r="GJ80" s="183"/>
      <c r="GK80" s="183"/>
      <c r="GL80" s="183"/>
      <c r="GM80" s="183"/>
      <c r="GN80" s="183"/>
      <c r="GO80" s="183"/>
      <c r="GP80" s="183"/>
      <c r="GQ80" s="183"/>
      <c r="GR80" s="183"/>
      <c r="GS80" s="183"/>
      <c r="GT80" s="183"/>
      <c r="GU80" s="183"/>
      <c r="GV80" s="183"/>
      <c r="GW80" s="183"/>
      <c r="GX80" s="183"/>
      <c r="GY80" s="183"/>
      <c r="GZ80" s="183"/>
      <c r="HA80" s="183"/>
      <c r="HB80" s="183"/>
      <c r="HC80" s="183"/>
      <c r="HD80" s="183"/>
      <c r="HE80" s="183"/>
      <c r="HF80" s="183"/>
      <c r="HG80" s="183"/>
      <c r="HH80" s="183"/>
      <c r="HI80" s="183"/>
      <c r="HJ80" s="183"/>
      <c r="HK80" s="183"/>
      <c r="HL80" s="183"/>
      <c r="HM80" s="183"/>
    </row>
    <row r="81" spans="1:221" x14ac:dyDescent="0.25">
      <c r="A81" s="183">
        <v>12</v>
      </c>
      <c r="B81" s="249"/>
      <c r="C81" s="183"/>
      <c r="D81" s="183" t="s">
        <v>211</v>
      </c>
      <c r="E81" s="183" t="s">
        <v>3817</v>
      </c>
      <c r="F81" s="184">
        <v>43287</v>
      </c>
      <c r="G81" s="183" t="s">
        <v>1202</v>
      </c>
      <c r="H81" s="183" t="s">
        <v>233</v>
      </c>
      <c r="I81" s="183" t="s">
        <v>4282</v>
      </c>
      <c r="J81" s="183"/>
      <c r="K81" s="183"/>
      <c r="L81" s="183"/>
      <c r="M81" s="184"/>
      <c r="N81" s="184"/>
      <c r="O81" s="183"/>
      <c r="P81" s="250" t="s">
        <v>6317</v>
      </c>
      <c r="Q81" s="183" t="s">
        <v>6318</v>
      </c>
      <c r="R81" s="183" t="s">
        <v>6319</v>
      </c>
      <c r="S81" s="183" t="s">
        <v>6320</v>
      </c>
      <c r="T81" s="252">
        <v>9076711374</v>
      </c>
      <c r="U81" s="183" t="s">
        <v>6321</v>
      </c>
      <c r="V81" s="183"/>
      <c r="W81" s="183" t="s">
        <v>221</v>
      </c>
      <c r="X81" s="183" t="s">
        <v>221</v>
      </c>
      <c r="Y81" s="183" t="s">
        <v>221</v>
      </c>
      <c r="Z81" s="183" t="s">
        <v>221</v>
      </c>
      <c r="AA81" s="183" t="s">
        <v>221</v>
      </c>
      <c r="AB81" s="183" t="s">
        <v>221</v>
      </c>
      <c r="AC81" s="183" t="s">
        <v>314</v>
      </c>
      <c r="AD81" s="64" t="s">
        <v>6312</v>
      </c>
      <c r="AE81" s="183" t="s">
        <v>6322</v>
      </c>
      <c r="AF81" s="183" t="s">
        <v>226</v>
      </c>
      <c r="AG81" s="183" t="s">
        <v>221</v>
      </c>
      <c r="AH81" s="183" t="s">
        <v>226</v>
      </c>
      <c r="AI81" s="183">
        <v>41</v>
      </c>
      <c r="AJ81" s="183" t="s">
        <v>227</v>
      </c>
      <c r="AK81" s="183">
        <v>3</v>
      </c>
      <c r="AL81" s="183">
        <v>8</v>
      </c>
      <c r="AM81" s="183">
        <v>8</v>
      </c>
      <c r="AN81" s="183" t="s">
        <v>1034</v>
      </c>
      <c r="AO81" s="183" t="s">
        <v>5074</v>
      </c>
      <c r="AP81" s="183" t="s">
        <v>281</v>
      </c>
      <c r="AQ81" s="64" t="s">
        <v>5975</v>
      </c>
      <c r="AR81" s="183"/>
      <c r="AS81" s="183"/>
      <c r="AT81" s="183"/>
      <c r="AU81" s="183"/>
      <c r="AV81" s="183"/>
      <c r="AW81" s="183"/>
      <c r="AX81" s="183"/>
      <c r="AY81" s="183" t="s">
        <v>227</v>
      </c>
      <c r="AZ81" s="183" t="s">
        <v>227</v>
      </c>
      <c r="BA81" s="249"/>
      <c r="BB81" s="183" t="s">
        <v>6125</v>
      </c>
      <c r="BC81" s="249">
        <v>0.53263888888888888</v>
      </c>
      <c r="BD81" s="249">
        <v>0.54027777777777775</v>
      </c>
      <c r="BE81" s="183"/>
      <c r="BF81" s="252">
        <v>2</v>
      </c>
      <c r="BG81" s="183">
        <v>2</v>
      </c>
      <c r="BH81" s="183">
        <v>2</v>
      </c>
      <c r="BI81" s="183">
        <v>2</v>
      </c>
      <c r="BJ81" s="183">
        <v>2</v>
      </c>
      <c r="BK81" s="183">
        <v>2</v>
      </c>
      <c r="BL81" s="183">
        <v>2</v>
      </c>
      <c r="BM81" s="183">
        <v>2</v>
      </c>
      <c r="BN81" s="183">
        <v>2</v>
      </c>
      <c r="BO81" s="183">
        <v>2</v>
      </c>
      <c r="BP81" s="183">
        <v>2</v>
      </c>
      <c r="BQ81" s="183">
        <v>2</v>
      </c>
      <c r="BR81" s="183">
        <v>2</v>
      </c>
      <c r="BS81" s="183">
        <v>2</v>
      </c>
      <c r="BT81" s="183">
        <v>2</v>
      </c>
      <c r="BU81" s="183"/>
      <c r="BV81" s="183"/>
      <c r="BW81" s="249"/>
      <c r="BX81" s="249"/>
      <c r="BY81" s="183"/>
      <c r="BZ81" s="183"/>
      <c r="CA81" s="183"/>
      <c r="CB81" s="183"/>
      <c r="CC81" s="183"/>
      <c r="CD81" s="183"/>
      <c r="CE81" s="183"/>
      <c r="CF81" s="183"/>
      <c r="CG81" s="183"/>
      <c r="CH81" s="183"/>
      <c r="CI81" s="183"/>
      <c r="CJ81" s="183"/>
      <c r="CK81" s="183"/>
      <c r="CL81" s="183"/>
      <c r="CM81" s="183"/>
      <c r="CN81" s="183"/>
      <c r="CO81" s="183"/>
      <c r="CP81" s="183"/>
      <c r="CQ81" s="183"/>
      <c r="CR81" s="335" t="s">
        <v>3830</v>
      </c>
      <c r="CS81" s="335" t="s">
        <v>3831</v>
      </c>
      <c r="CT81" s="335" t="s">
        <v>3832</v>
      </c>
      <c r="CU81" s="335" t="s">
        <v>6323</v>
      </c>
      <c r="CV81" s="335" t="s">
        <v>6318</v>
      </c>
      <c r="CW81" s="335" t="s">
        <v>6319</v>
      </c>
      <c r="CX81" s="335" t="s">
        <v>6320</v>
      </c>
      <c r="CY81" s="335" t="s">
        <v>6324</v>
      </c>
      <c r="CZ81" s="335" t="s">
        <v>3848</v>
      </c>
      <c r="DA81" s="335" t="s">
        <v>6325</v>
      </c>
      <c r="DB81" s="335" t="s">
        <v>4037</v>
      </c>
      <c r="DC81" s="335" t="s">
        <v>4038</v>
      </c>
      <c r="DD81" s="335" t="s">
        <v>4039</v>
      </c>
      <c r="DE81" s="335" t="s">
        <v>3848</v>
      </c>
      <c r="DF81" s="335" t="s">
        <v>3403</v>
      </c>
      <c r="DG81" s="335" t="s">
        <v>4037</v>
      </c>
      <c r="DH81" s="335" t="s">
        <v>4038</v>
      </c>
      <c r="DI81" s="335" t="s">
        <v>4039</v>
      </c>
      <c r="DJ81" s="335" t="s">
        <v>3848</v>
      </c>
      <c r="DK81" s="335" t="s">
        <v>3957</v>
      </c>
      <c r="DL81" s="335" t="s">
        <v>3848</v>
      </c>
      <c r="DM81" s="335" t="s">
        <v>3914</v>
      </c>
      <c r="DN81" s="335" t="s">
        <v>3852</v>
      </c>
      <c r="DO81" s="335" t="s">
        <v>3848</v>
      </c>
      <c r="DP81" s="335" t="s">
        <v>3848</v>
      </c>
      <c r="DQ81" s="335" t="s">
        <v>6320</v>
      </c>
      <c r="DR81" s="335" t="s">
        <v>6320</v>
      </c>
      <c r="DS81" s="335" t="s">
        <v>6321</v>
      </c>
      <c r="DT81" s="335" t="s">
        <v>3848</v>
      </c>
      <c r="DU81" s="335" t="s">
        <v>3848</v>
      </c>
      <c r="DV81" s="335" t="s">
        <v>3848</v>
      </c>
      <c r="DW81" s="335" t="s">
        <v>3848</v>
      </c>
      <c r="DX81" s="335" t="s">
        <v>3848</v>
      </c>
      <c r="DY81" s="335" t="s">
        <v>3848</v>
      </c>
      <c r="DZ81" s="335" t="s">
        <v>3848</v>
      </c>
      <c r="EA81" s="335" t="s">
        <v>3848</v>
      </c>
      <c r="EB81" s="335" t="s">
        <v>3861</v>
      </c>
      <c r="EC81" s="335" t="s">
        <v>3862</v>
      </c>
      <c r="ED81" s="335" t="s">
        <v>3848</v>
      </c>
      <c r="EE81" s="335" t="s">
        <v>6326</v>
      </c>
      <c r="EF81" s="335" t="s">
        <v>5081</v>
      </c>
      <c r="EG81" s="335" t="s">
        <v>2755</v>
      </c>
      <c r="EH81" s="335" t="s">
        <v>282</v>
      </c>
      <c r="EI81" s="335" t="s">
        <v>3848</v>
      </c>
      <c r="EJ81" s="335" t="s">
        <v>3848</v>
      </c>
      <c r="EK81" s="335" t="s">
        <v>3848</v>
      </c>
      <c r="EL81" s="335" t="s">
        <v>3868</v>
      </c>
      <c r="EM81" s="335" t="s">
        <v>3870</v>
      </c>
      <c r="EN81" s="335" t="s">
        <v>3869</v>
      </c>
      <c r="EO81" s="335" t="s">
        <v>3869</v>
      </c>
      <c r="EP81" s="335" t="s">
        <v>3869</v>
      </c>
      <c r="EQ81" s="335" t="s">
        <v>4017</v>
      </c>
      <c r="ER81" s="335" t="s">
        <v>4017</v>
      </c>
      <c r="ES81" s="335" t="s">
        <v>4017</v>
      </c>
      <c r="ET81" s="335" t="s">
        <v>4017</v>
      </c>
      <c r="EU81" s="335" t="s">
        <v>4017</v>
      </c>
      <c r="EV81" s="335" t="s">
        <v>3848</v>
      </c>
      <c r="EW81" s="335" t="s">
        <v>3848</v>
      </c>
      <c r="EX81" s="335" t="s">
        <v>3848</v>
      </c>
      <c r="EY81" s="335" t="s">
        <v>3848</v>
      </c>
      <c r="EZ81" s="335" t="s">
        <v>3848</v>
      </c>
      <c r="FA81" s="335" t="s">
        <v>3848</v>
      </c>
      <c r="FB81" s="335" t="s">
        <v>3848</v>
      </c>
      <c r="FC81" s="335" t="s">
        <v>3848</v>
      </c>
      <c r="FD81" s="335" t="s">
        <v>3848</v>
      </c>
      <c r="FE81" s="335" t="s">
        <v>4017</v>
      </c>
      <c r="FF81" s="335" t="s">
        <v>4017</v>
      </c>
      <c r="FG81" s="335" t="s">
        <v>3848</v>
      </c>
      <c r="FH81" s="335" t="s">
        <v>3848</v>
      </c>
      <c r="FI81" s="335" t="s">
        <v>3848</v>
      </c>
      <c r="FJ81" s="335" t="s">
        <v>4017</v>
      </c>
      <c r="FK81" s="335" t="s">
        <v>4017</v>
      </c>
      <c r="FL81" s="335" t="s">
        <v>4017</v>
      </c>
      <c r="FM81" s="335" t="s">
        <v>3403</v>
      </c>
      <c r="FN81" s="335" t="s">
        <v>3403</v>
      </c>
      <c r="FO81" s="335" t="s">
        <v>3848</v>
      </c>
      <c r="FP81" s="335" t="s">
        <v>3848</v>
      </c>
      <c r="FQ81" s="335" t="s">
        <v>3848</v>
      </c>
      <c r="FR81" s="335" t="s">
        <v>3848</v>
      </c>
      <c r="FS81" s="335" t="s">
        <v>3848</v>
      </c>
      <c r="FT81" s="335" t="s">
        <v>3943</v>
      </c>
      <c r="FU81" s="335" t="s">
        <v>3943</v>
      </c>
      <c r="FV81" s="335" t="s">
        <v>3943</v>
      </c>
      <c r="FW81" s="335" t="s">
        <v>3943</v>
      </c>
      <c r="FX81" s="335" t="s">
        <v>3944</v>
      </c>
      <c r="FY81" s="335" t="s">
        <v>3848</v>
      </c>
      <c r="FZ81" s="335" t="s">
        <v>3848</v>
      </c>
      <c r="GA81" s="335" t="s">
        <v>3848</v>
      </c>
      <c r="GB81" s="335" t="s">
        <v>3848</v>
      </c>
      <c r="GC81" s="335" t="s">
        <v>3848</v>
      </c>
      <c r="GD81" s="183"/>
      <c r="GE81" s="183"/>
      <c r="GF81" s="183"/>
      <c r="GG81" s="183"/>
      <c r="GH81" s="183"/>
      <c r="GI81" s="183"/>
      <c r="GJ81" s="183"/>
      <c r="GK81" s="183"/>
      <c r="GL81" s="183"/>
      <c r="GM81" s="183"/>
      <c r="GN81" s="183"/>
      <c r="GO81" s="183"/>
      <c r="GP81" s="183"/>
      <c r="GQ81" s="183"/>
      <c r="GR81" s="183"/>
      <c r="GS81" s="183"/>
      <c r="GT81" s="183"/>
      <c r="GU81" s="183"/>
      <c r="GV81" s="183"/>
      <c r="GW81" s="183"/>
      <c r="GX81" s="183"/>
      <c r="GY81" s="183"/>
      <c r="GZ81" s="183"/>
      <c r="HA81" s="183"/>
      <c r="HB81" s="183"/>
      <c r="HC81" s="183"/>
      <c r="HD81" s="183"/>
      <c r="HE81" s="183"/>
      <c r="HF81" s="183"/>
      <c r="HG81" s="183"/>
      <c r="HH81" s="183"/>
      <c r="HI81" s="183"/>
      <c r="HJ81" s="183"/>
      <c r="HK81" s="183"/>
      <c r="HL81" s="183"/>
      <c r="HM81" s="183"/>
    </row>
    <row r="82" spans="1:221" x14ac:dyDescent="0.25">
      <c r="A82" s="183">
        <v>13</v>
      </c>
      <c r="B82" s="249"/>
      <c r="C82" s="183"/>
      <c r="D82" s="183" t="s">
        <v>211</v>
      </c>
      <c r="E82" s="183" t="s">
        <v>3817</v>
      </c>
      <c r="F82" s="184">
        <v>43287</v>
      </c>
      <c r="G82" s="183" t="s">
        <v>357</v>
      </c>
      <c r="H82" s="183" t="s">
        <v>337</v>
      </c>
      <c r="I82" s="183" t="s">
        <v>437</v>
      </c>
      <c r="J82" s="183" t="s">
        <v>5969</v>
      </c>
      <c r="K82" s="183"/>
      <c r="L82" s="183"/>
      <c r="M82" s="184"/>
      <c r="N82" s="184"/>
      <c r="O82" s="183"/>
      <c r="P82" s="250" t="s">
        <v>6327</v>
      </c>
      <c r="Q82" s="183" t="s">
        <v>6328</v>
      </c>
      <c r="R82" s="183" t="s">
        <v>6329</v>
      </c>
      <c r="S82" s="183" t="s">
        <v>6330</v>
      </c>
      <c r="T82" s="252">
        <v>9773351673</v>
      </c>
      <c r="U82" s="183" t="s">
        <v>6331</v>
      </c>
      <c r="V82" s="183" t="s">
        <v>6332</v>
      </c>
      <c r="W82" s="183" t="s">
        <v>221</v>
      </c>
      <c r="X82" s="183" t="s">
        <v>221</v>
      </c>
      <c r="Y82" s="183" t="s">
        <v>221</v>
      </c>
      <c r="Z82" s="183" t="s">
        <v>221</v>
      </c>
      <c r="AA82" s="183" t="s">
        <v>221</v>
      </c>
      <c r="AB82" s="183" t="s">
        <v>221</v>
      </c>
      <c r="AC82" s="183" t="s">
        <v>223</v>
      </c>
      <c r="AD82" s="64" t="s">
        <v>3078</v>
      </c>
      <c r="AE82" s="183" t="s">
        <v>6333</v>
      </c>
      <c r="AF82" s="183" t="s">
        <v>226</v>
      </c>
      <c r="AG82" s="183" t="s">
        <v>226</v>
      </c>
      <c r="AH82" s="183" t="s">
        <v>226</v>
      </c>
      <c r="AI82" s="183">
        <v>44</v>
      </c>
      <c r="AJ82" s="183" t="s">
        <v>227</v>
      </c>
      <c r="AK82" s="183">
        <v>1</v>
      </c>
      <c r="AL82" s="183">
        <v>6</v>
      </c>
      <c r="AM82" s="183">
        <v>3</v>
      </c>
      <c r="AN82" s="183" t="s">
        <v>1034</v>
      </c>
      <c r="AO82" s="183" t="s">
        <v>5074</v>
      </c>
      <c r="AP82" s="183" t="s">
        <v>281</v>
      </c>
      <c r="AQ82" s="64" t="s">
        <v>5975</v>
      </c>
      <c r="AR82" s="183"/>
      <c r="AS82" s="183"/>
      <c r="AT82" s="183"/>
      <c r="AU82" s="183"/>
      <c r="AV82" s="183"/>
      <c r="AW82" s="183"/>
      <c r="AX82" s="183"/>
      <c r="AY82" s="183" t="s">
        <v>227</v>
      </c>
      <c r="AZ82" s="183" t="s">
        <v>227</v>
      </c>
      <c r="BA82" s="249"/>
      <c r="BB82" s="183" t="s">
        <v>5075</v>
      </c>
      <c r="BC82" s="249">
        <v>0.5756944444444444</v>
      </c>
      <c r="BD82" s="249">
        <v>0.58333333333333337</v>
      </c>
      <c r="BE82" s="183"/>
      <c r="BF82" s="252">
        <v>2</v>
      </c>
      <c r="BG82" s="183">
        <v>2</v>
      </c>
      <c r="BH82" s="183">
        <v>2</v>
      </c>
      <c r="BI82" s="183">
        <v>2</v>
      </c>
      <c r="BJ82" s="183">
        <v>2</v>
      </c>
      <c r="BK82" s="183">
        <v>2</v>
      </c>
      <c r="BL82" s="183">
        <v>2</v>
      </c>
      <c r="BM82" s="183">
        <v>2</v>
      </c>
      <c r="BN82" s="183">
        <v>2</v>
      </c>
      <c r="BO82" s="183">
        <v>2</v>
      </c>
      <c r="BP82" s="183">
        <v>2</v>
      </c>
      <c r="BQ82" s="183">
        <v>2</v>
      </c>
      <c r="BR82" s="183">
        <v>2</v>
      </c>
      <c r="BS82" s="183">
        <v>2</v>
      </c>
      <c r="BT82" s="183">
        <v>2</v>
      </c>
      <c r="BU82" s="183"/>
      <c r="BV82" s="183" t="s">
        <v>5075</v>
      </c>
      <c r="BW82" s="249">
        <v>0.58333333333333337</v>
      </c>
      <c r="BX82" s="249">
        <v>0.58819444444444446</v>
      </c>
      <c r="BY82" s="183"/>
      <c r="BZ82" s="183">
        <v>3</v>
      </c>
      <c r="CA82" s="183">
        <v>3</v>
      </c>
      <c r="CB82" s="183">
        <v>3</v>
      </c>
      <c r="CC82" s="183">
        <v>3</v>
      </c>
      <c r="CD82" s="183" t="s">
        <v>260</v>
      </c>
      <c r="CE82" s="183"/>
      <c r="CF82" s="183"/>
      <c r="CG82" s="183"/>
      <c r="CH82" s="183"/>
      <c r="CI82" s="183"/>
      <c r="CJ82" s="183"/>
      <c r="CK82" s="183"/>
      <c r="CL82" s="183"/>
      <c r="CM82" s="183"/>
      <c r="CN82" s="183"/>
      <c r="CO82" s="183"/>
      <c r="CP82" s="183"/>
      <c r="CQ82" s="183"/>
      <c r="CR82" s="335" t="s">
        <v>3830</v>
      </c>
      <c r="CS82" s="335" t="s">
        <v>3831</v>
      </c>
      <c r="CT82" s="335" t="s">
        <v>3832</v>
      </c>
      <c r="CU82" s="335" t="s">
        <v>6334</v>
      </c>
      <c r="CV82" s="335" t="s">
        <v>6328</v>
      </c>
      <c r="CW82" s="335" t="s">
        <v>6329</v>
      </c>
      <c r="CX82" s="335" t="s">
        <v>6330</v>
      </c>
      <c r="CY82" s="335" t="s">
        <v>6335</v>
      </c>
      <c r="CZ82" s="335" t="s">
        <v>3848</v>
      </c>
      <c r="DA82" s="335" t="s">
        <v>6336</v>
      </c>
      <c r="DB82" s="335" t="s">
        <v>4037</v>
      </c>
      <c r="DC82" s="335" t="s">
        <v>4038</v>
      </c>
      <c r="DD82" s="335" t="s">
        <v>4039</v>
      </c>
      <c r="DE82" s="335" t="s">
        <v>3848</v>
      </c>
      <c r="DF82" s="335" t="s">
        <v>6336</v>
      </c>
      <c r="DG82" s="335" t="s">
        <v>4037</v>
      </c>
      <c r="DH82" s="335" t="s">
        <v>4038</v>
      </c>
      <c r="DI82" s="335" t="s">
        <v>4039</v>
      </c>
      <c r="DJ82" s="335" t="s">
        <v>3848</v>
      </c>
      <c r="DK82" s="335" t="s">
        <v>3849</v>
      </c>
      <c r="DL82" s="335" t="s">
        <v>3848</v>
      </c>
      <c r="DM82" s="335" t="s">
        <v>3914</v>
      </c>
      <c r="DN82" s="335" t="s">
        <v>6337</v>
      </c>
      <c r="DO82" s="335" t="s">
        <v>3848</v>
      </c>
      <c r="DP82" s="335" t="s">
        <v>3848</v>
      </c>
      <c r="DQ82" s="335" t="s">
        <v>6338</v>
      </c>
      <c r="DR82" s="335" t="s">
        <v>6339</v>
      </c>
      <c r="DS82" s="335" t="s">
        <v>6331</v>
      </c>
      <c r="DT82" s="335" t="s">
        <v>3848</v>
      </c>
      <c r="DU82" s="335" t="s">
        <v>3848</v>
      </c>
      <c r="DV82" s="335" t="s">
        <v>3848</v>
      </c>
      <c r="DW82" s="335" t="s">
        <v>3848</v>
      </c>
      <c r="DX82" s="335" t="s">
        <v>3848</v>
      </c>
      <c r="DY82" s="335" t="s">
        <v>3848</v>
      </c>
      <c r="DZ82" s="335" t="s">
        <v>3848</v>
      </c>
      <c r="EA82" s="335" t="s">
        <v>3848</v>
      </c>
      <c r="EB82" s="335" t="s">
        <v>3861</v>
      </c>
      <c r="EC82" s="335" t="s">
        <v>3862</v>
      </c>
      <c r="ED82" s="335" t="s">
        <v>3848</v>
      </c>
      <c r="EE82" s="335" t="s">
        <v>5667</v>
      </c>
      <c r="EF82" s="335" t="s">
        <v>5081</v>
      </c>
      <c r="EG82" s="335" t="s">
        <v>2755</v>
      </c>
      <c r="EH82" s="335" t="s">
        <v>282</v>
      </c>
      <c r="EI82" s="335" t="s">
        <v>3848</v>
      </c>
      <c r="EJ82" s="335" t="s">
        <v>3848</v>
      </c>
      <c r="EK82" s="335" t="s">
        <v>3848</v>
      </c>
      <c r="EL82" s="335" t="s">
        <v>3868</v>
      </c>
      <c r="EM82" s="335" t="s">
        <v>3870</v>
      </c>
      <c r="EN82" s="335" t="s">
        <v>3870</v>
      </c>
      <c r="EO82" s="335" t="s">
        <v>4002</v>
      </c>
      <c r="EP82" s="335" t="s">
        <v>4002</v>
      </c>
      <c r="EQ82" s="335" t="s">
        <v>4017</v>
      </c>
      <c r="ER82" s="335" t="s">
        <v>4017</v>
      </c>
      <c r="ES82" s="335" t="s">
        <v>4017</v>
      </c>
      <c r="ET82" s="335" t="s">
        <v>4017</v>
      </c>
      <c r="EU82" s="335" t="s">
        <v>4017</v>
      </c>
      <c r="EV82" s="335" t="s">
        <v>3848</v>
      </c>
      <c r="EW82" s="335" t="s">
        <v>3848</v>
      </c>
      <c r="EX82" s="335" t="s">
        <v>3848</v>
      </c>
      <c r="EY82" s="335" t="s">
        <v>3848</v>
      </c>
      <c r="EZ82" s="335" t="s">
        <v>3848</v>
      </c>
      <c r="FA82" s="335" t="s">
        <v>3848</v>
      </c>
      <c r="FB82" s="335" t="s">
        <v>3848</v>
      </c>
      <c r="FC82" s="335" t="s">
        <v>3848</v>
      </c>
      <c r="FD82" s="335" t="s">
        <v>3848</v>
      </c>
      <c r="FE82" s="335" t="s">
        <v>4017</v>
      </c>
      <c r="FF82" s="335" t="s">
        <v>4017</v>
      </c>
      <c r="FG82" s="335" t="s">
        <v>3848</v>
      </c>
      <c r="FH82" s="335" t="s">
        <v>3848</v>
      </c>
      <c r="FI82" s="335" t="s">
        <v>3848</v>
      </c>
      <c r="FJ82" s="335" t="s">
        <v>4017</v>
      </c>
      <c r="FK82" s="335" t="s">
        <v>4017</v>
      </c>
      <c r="FL82" s="335" t="s">
        <v>4017</v>
      </c>
      <c r="FM82" s="335" t="s">
        <v>3666</v>
      </c>
      <c r="FN82" s="335" t="s">
        <v>3666</v>
      </c>
      <c r="FO82" s="335" t="s">
        <v>3848</v>
      </c>
      <c r="FP82" s="335" t="s">
        <v>3848</v>
      </c>
      <c r="FQ82" s="335" t="s">
        <v>5082</v>
      </c>
      <c r="FR82" s="335" t="s">
        <v>5082</v>
      </c>
      <c r="FS82" s="335" t="s">
        <v>5082</v>
      </c>
      <c r="FT82" s="335" t="s">
        <v>3943</v>
      </c>
      <c r="FU82" s="335" t="s">
        <v>3943</v>
      </c>
      <c r="FV82" s="335" t="s">
        <v>3943</v>
      </c>
      <c r="FW82" s="335" t="s">
        <v>3943</v>
      </c>
      <c r="FX82" s="335" t="s">
        <v>3894</v>
      </c>
      <c r="FY82" s="335" t="s">
        <v>3848</v>
      </c>
      <c r="FZ82" s="335" t="s">
        <v>6340</v>
      </c>
      <c r="GA82" s="335" t="s">
        <v>3848</v>
      </c>
      <c r="GB82" s="335" t="s">
        <v>3848</v>
      </c>
      <c r="GC82" s="335" t="s">
        <v>3848</v>
      </c>
      <c r="GD82" s="183"/>
      <c r="GE82" s="183"/>
      <c r="GF82" s="183"/>
      <c r="GG82" s="183"/>
      <c r="GH82" s="183"/>
      <c r="GI82" s="183"/>
      <c r="GJ82" s="183"/>
      <c r="GK82" s="183"/>
      <c r="GL82" s="183"/>
      <c r="GM82" s="183"/>
      <c r="GN82" s="183"/>
      <c r="GO82" s="183"/>
      <c r="GP82" s="183"/>
      <c r="GQ82" s="183"/>
      <c r="GR82" s="183"/>
      <c r="GS82" s="183"/>
      <c r="GT82" s="183"/>
      <c r="GU82" s="183"/>
      <c r="GV82" s="183"/>
      <c r="GW82" s="183"/>
      <c r="GX82" s="183"/>
      <c r="GY82" s="183"/>
      <c r="GZ82" s="183"/>
      <c r="HA82" s="183"/>
      <c r="HB82" s="183"/>
      <c r="HC82" s="183"/>
      <c r="HD82" s="183"/>
      <c r="HE82" s="183"/>
      <c r="HF82" s="183"/>
      <c r="HG82" s="183"/>
      <c r="HH82" s="183"/>
      <c r="HI82" s="183"/>
      <c r="HJ82" s="183"/>
      <c r="HK82" s="183"/>
      <c r="HL82" s="183"/>
      <c r="HM82" s="183"/>
    </row>
    <row r="83" spans="1:221" x14ac:dyDescent="0.25">
      <c r="A83" s="183">
        <v>14</v>
      </c>
      <c r="B83" s="249"/>
      <c r="C83" s="183"/>
      <c r="D83" s="183" t="s">
        <v>211</v>
      </c>
      <c r="E83" s="183" t="s">
        <v>3817</v>
      </c>
      <c r="F83" s="184">
        <v>43287</v>
      </c>
      <c r="G83" s="183" t="s">
        <v>357</v>
      </c>
      <c r="H83" s="183" t="s">
        <v>337</v>
      </c>
      <c r="I83" s="183" t="s">
        <v>437</v>
      </c>
      <c r="J83" s="183" t="s">
        <v>6341</v>
      </c>
      <c r="K83" s="183"/>
      <c r="L83" s="183"/>
      <c r="M83" s="184"/>
      <c r="N83" s="184"/>
      <c r="O83" s="183"/>
      <c r="P83" s="250" t="s">
        <v>6342</v>
      </c>
      <c r="Q83" s="183" t="s">
        <v>2659</v>
      </c>
      <c r="R83" s="183" t="s">
        <v>6343</v>
      </c>
      <c r="S83" s="183" t="s">
        <v>6344</v>
      </c>
      <c r="T83" s="252">
        <v>9158815946</v>
      </c>
      <c r="U83" s="183" t="s">
        <v>6345</v>
      </c>
      <c r="V83" s="183" t="s">
        <v>6346</v>
      </c>
      <c r="W83" s="183" t="s">
        <v>221</v>
      </c>
      <c r="X83" s="183" t="s">
        <v>221</v>
      </c>
      <c r="Y83" s="183" t="s">
        <v>221</v>
      </c>
      <c r="Z83" s="183" t="s">
        <v>221</v>
      </c>
      <c r="AA83" s="183" t="s">
        <v>221</v>
      </c>
      <c r="AB83" s="183" t="s">
        <v>221</v>
      </c>
      <c r="AC83" s="183" t="s">
        <v>223</v>
      </c>
      <c r="AD83" s="64" t="s">
        <v>3078</v>
      </c>
      <c r="AE83" s="183" t="s">
        <v>6347</v>
      </c>
      <c r="AF83" s="183" t="s">
        <v>226</v>
      </c>
      <c r="AG83" s="183" t="s">
        <v>226</v>
      </c>
      <c r="AH83" s="183" t="s">
        <v>226</v>
      </c>
      <c r="AI83" s="183">
        <v>13</v>
      </c>
      <c r="AJ83" s="183" t="s">
        <v>227</v>
      </c>
      <c r="AK83" s="183">
        <v>1</v>
      </c>
      <c r="AL83" s="183">
        <v>13</v>
      </c>
      <c r="AM83" s="183">
        <v>0</v>
      </c>
      <c r="AN83" s="183" t="s">
        <v>1034</v>
      </c>
      <c r="AO83" s="183" t="s">
        <v>5074</v>
      </c>
      <c r="AP83" s="183" t="s">
        <v>281</v>
      </c>
      <c r="AQ83" s="64" t="s">
        <v>5975</v>
      </c>
      <c r="AR83" s="183"/>
      <c r="AS83" s="183"/>
      <c r="AT83" s="183"/>
      <c r="AU83" s="183"/>
      <c r="AV83" s="183"/>
      <c r="AW83" s="183"/>
      <c r="AX83" s="183"/>
      <c r="AY83" s="183" t="s">
        <v>227</v>
      </c>
      <c r="AZ83" s="183" t="s">
        <v>227</v>
      </c>
      <c r="BA83" s="249"/>
      <c r="BB83" s="183" t="s">
        <v>5075</v>
      </c>
      <c r="BC83" s="249">
        <v>0.72569444444444453</v>
      </c>
      <c r="BD83" s="249">
        <v>0.72986111111111107</v>
      </c>
      <c r="BE83" s="183"/>
      <c r="BF83" s="252">
        <v>2</v>
      </c>
      <c r="BG83" s="183">
        <v>2</v>
      </c>
      <c r="BH83" s="183">
        <v>2</v>
      </c>
      <c r="BI83" s="183">
        <v>2</v>
      </c>
      <c r="BJ83" s="183">
        <v>2</v>
      </c>
      <c r="BK83" s="183">
        <v>2</v>
      </c>
      <c r="BL83" s="183">
        <v>2</v>
      </c>
      <c r="BM83" s="183">
        <v>2</v>
      </c>
      <c r="BN83" s="183">
        <v>2</v>
      </c>
      <c r="BO83" s="183">
        <v>2</v>
      </c>
      <c r="BP83" s="183">
        <v>2</v>
      </c>
      <c r="BQ83" s="183">
        <v>2</v>
      </c>
      <c r="BR83" s="183">
        <v>2</v>
      </c>
      <c r="BS83" s="183">
        <v>2</v>
      </c>
      <c r="BT83" s="183">
        <v>2</v>
      </c>
      <c r="BU83" s="183"/>
      <c r="BV83" s="183" t="s">
        <v>5075</v>
      </c>
      <c r="BW83" s="249">
        <v>0.72986111111111107</v>
      </c>
      <c r="BX83" s="249">
        <v>0.73402777777777783</v>
      </c>
      <c r="BY83" s="183"/>
      <c r="BZ83" s="183">
        <v>3</v>
      </c>
      <c r="CA83" s="183">
        <v>3</v>
      </c>
      <c r="CB83" s="183">
        <v>3</v>
      </c>
      <c r="CC83" s="183">
        <v>3</v>
      </c>
      <c r="CD83" s="183" t="s">
        <v>260</v>
      </c>
      <c r="CE83" s="183"/>
      <c r="CF83" s="183"/>
      <c r="CG83" s="183"/>
      <c r="CH83" s="183"/>
      <c r="CI83" s="183"/>
      <c r="CJ83" s="183"/>
      <c r="CK83" s="183"/>
      <c r="CL83" s="183"/>
      <c r="CM83" s="183"/>
      <c r="CN83" s="183"/>
      <c r="CO83" s="183"/>
      <c r="CP83" s="183"/>
      <c r="CQ83" s="183"/>
      <c r="CR83" s="335" t="s">
        <v>3830</v>
      </c>
      <c r="CS83" s="335" t="s">
        <v>3831</v>
      </c>
      <c r="CT83" s="335" t="s">
        <v>3832</v>
      </c>
      <c r="CU83" s="335" t="s">
        <v>6348</v>
      </c>
      <c r="CV83" s="335" t="s">
        <v>2659</v>
      </c>
      <c r="CW83" s="335" t="s">
        <v>6343</v>
      </c>
      <c r="CX83" s="335" t="s">
        <v>6344</v>
      </c>
      <c r="CY83" s="335" t="s">
        <v>6349</v>
      </c>
      <c r="CZ83" s="335" t="s">
        <v>3848</v>
      </c>
      <c r="DA83" s="335" t="s">
        <v>6350</v>
      </c>
      <c r="DB83" s="335" t="s">
        <v>3840</v>
      </c>
      <c r="DC83" s="335" t="s">
        <v>3841</v>
      </c>
      <c r="DD83" s="335" t="s">
        <v>4248</v>
      </c>
      <c r="DE83" s="335" t="s">
        <v>3848</v>
      </c>
      <c r="DF83" s="335" t="s">
        <v>6351</v>
      </c>
      <c r="DG83" s="335" t="s">
        <v>4037</v>
      </c>
      <c r="DH83" s="335" t="s">
        <v>4038</v>
      </c>
      <c r="DI83" s="335" t="s">
        <v>4039</v>
      </c>
      <c r="DJ83" s="335" t="s">
        <v>3848</v>
      </c>
      <c r="DK83" s="335" t="s">
        <v>3957</v>
      </c>
      <c r="DL83" s="335" t="s">
        <v>3848</v>
      </c>
      <c r="DM83" s="335" t="s">
        <v>3914</v>
      </c>
      <c r="DN83" s="335" t="s">
        <v>3852</v>
      </c>
      <c r="DO83" s="335" t="s">
        <v>3848</v>
      </c>
      <c r="DP83" s="335" t="s">
        <v>3848</v>
      </c>
      <c r="DQ83" s="335" t="s">
        <v>6352</v>
      </c>
      <c r="DR83" s="335" t="s">
        <v>3666</v>
      </c>
      <c r="DS83" s="335" t="s">
        <v>6345</v>
      </c>
      <c r="DT83" s="335" t="s">
        <v>3848</v>
      </c>
      <c r="DU83" s="335" t="s">
        <v>3848</v>
      </c>
      <c r="DV83" s="335" t="s">
        <v>3848</v>
      </c>
      <c r="DW83" s="335" t="s">
        <v>3848</v>
      </c>
      <c r="DX83" s="335" t="s">
        <v>3848</v>
      </c>
      <c r="DY83" s="335" t="s">
        <v>3848</v>
      </c>
      <c r="DZ83" s="335" t="s">
        <v>3848</v>
      </c>
      <c r="EA83" s="335" t="s">
        <v>3848</v>
      </c>
      <c r="EB83" s="335" t="s">
        <v>3861</v>
      </c>
      <c r="EC83" s="335" t="s">
        <v>3862</v>
      </c>
      <c r="ED83" s="335" t="s">
        <v>3848</v>
      </c>
      <c r="EE83" s="335" t="s">
        <v>6353</v>
      </c>
      <c r="EF83" s="335" t="s">
        <v>5081</v>
      </c>
      <c r="EG83" s="335" t="s">
        <v>2755</v>
      </c>
      <c r="EH83" s="335" t="s">
        <v>282</v>
      </c>
      <c r="EI83" s="335" t="s">
        <v>3848</v>
      </c>
      <c r="EJ83" s="335" t="s">
        <v>3848</v>
      </c>
      <c r="EK83" s="335" t="s">
        <v>3848</v>
      </c>
      <c r="EL83" s="335" t="s">
        <v>3868</v>
      </c>
      <c r="EM83" s="335" t="s">
        <v>3869</v>
      </c>
      <c r="EN83" s="335" t="s">
        <v>3869</v>
      </c>
      <c r="EO83" s="335" t="s">
        <v>3870</v>
      </c>
      <c r="EP83" s="335" t="s">
        <v>3870</v>
      </c>
      <c r="EQ83" s="335" t="s">
        <v>4017</v>
      </c>
      <c r="ER83" s="335" t="s">
        <v>4017</v>
      </c>
      <c r="ES83" s="335" t="s">
        <v>4017</v>
      </c>
      <c r="ET83" s="335" t="s">
        <v>4017</v>
      </c>
      <c r="EU83" s="335" t="s">
        <v>4017</v>
      </c>
      <c r="EV83" s="335" t="s">
        <v>3848</v>
      </c>
      <c r="EW83" s="335" t="s">
        <v>3848</v>
      </c>
      <c r="EX83" s="335" t="s">
        <v>3848</v>
      </c>
      <c r="EY83" s="335" t="s">
        <v>3848</v>
      </c>
      <c r="EZ83" s="335" t="s">
        <v>3848</v>
      </c>
      <c r="FA83" s="335" t="s">
        <v>3848</v>
      </c>
      <c r="FB83" s="335" t="s">
        <v>3848</v>
      </c>
      <c r="FC83" s="335" t="s">
        <v>3848</v>
      </c>
      <c r="FD83" s="335" t="s">
        <v>3848</v>
      </c>
      <c r="FE83" s="335" t="s">
        <v>4017</v>
      </c>
      <c r="FF83" s="335" t="s">
        <v>4017</v>
      </c>
      <c r="FG83" s="335" t="s">
        <v>3848</v>
      </c>
      <c r="FH83" s="335" t="s">
        <v>3848</v>
      </c>
      <c r="FI83" s="335" t="s">
        <v>3848</v>
      </c>
      <c r="FJ83" s="335" t="s">
        <v>4017</v>
      </c>
      <c r="FK83" s="335" t="s">
        <v>4017</v>
      </c>
      <c r="FL83" s="335" t="s">
        <v>4017</v>
      </c>
      <c r="FM83" s="335" t="s">
        <v>3666</v>
      </c>
      <c r="FN83" s="335" t="s">
        <v>3666</v>
      </c>
      <c r="FO83" s="335" t="s">
        <v>3848</v>
      </c>
      <c r="FP83" s="335" t="s">
        <v>3848</v>
      </c>
      <c r="FQ83" s="335" t="s">
        <v>5082</v>
      </c>
      <c r="FR83" s="335" t="s">
        <v>5082</v>
      </c>
      <c r="FS83" s="335" t="s">
        <v>5082</v>
      </c>
      <c r="FT83" s="335" t="s">
        <v>3943</v>
      </c>
      <c r="FU83" s="335" t="s">
        <v>3943</v>
      </c>
      <c r="FV83" s="335" t="s">
        <v>3943</v>
      </c>
      <c r="FW83" s="335" t="s">
        <v>3943</v>
      </c>
      <c r="FX83" s="335" t="s">
        <v>3894</v>
      </c>
      <c r="FY83" s="335" t="s">
        <v>3848</v>
      </c>
      <c r="FZ83" s="335" t="s">
        <v>6354</v>
      </c>
      <c r="GA83" s="335" t="s">
        <v>3848</v>
      </c>
      <c r="GB83" s="335" t="s">
        <v>3848</v>
      </c>
      <c r="GC83" s="335" t="s">
        <v>3848</v>
      </c>
      <c r="GD83" s="183"/>
      <c r="GE83" s="183"/>
      <c r="GF83" s="183"/>
      <c r="GG83" s="183"/>
      <c r="GH83" s="183"/>
      <c r="GI83" s="183"/>
      <c r="GJ83" s="183"/>
      <c r="GK83" s="183"/>
      <c r="GL83" s="183"/>
      <c r="GM83" s="183"/>
      <c r="GN83" s="183"/>
      <c r="GO83" s="183"/>
      <c r="GP83" s="183"/>
      <c r="GQ83" s="183"/>
      <c r="GR83" s="183"/>
      <c r="GS83" s="183"/>
      <c r="GT83" s="183"/>
      <c r="GU83" s="183"/>
      <c r="GV83" s="183"/>
      <c r="GW83" s="183"/>
      <c r="GX83" s="183"/>
      <c r="GY83" s="183"/>
      <c r="GZ83" s="183"/>
      <c r="HA83" s="183"/>
      <c r="HB83" s="183"/>
      <c r="HC83" s="183"/>
      <c r="HD83" s="183"/>
      <c r="HE83" s="183"/>
      <c r="HF83" s="183"/>
      <c r="HG83" s="183"/>
      <c r="HH83" s="183"/>
      <c r="HI83" s="183"/>
      <c r="HJ83" s="183"/>
      <c r="HK83" s="183"/>
      <c r="HL83" s="183"/>
      <c r="HM83" s="183"/>
    </row>
    <row r="84" spans="1:221" ht="15.75" thickBot="1" x14ac:dyDescent="0.3">
      <c r="A84" s="322">
        <v>15</v>
      </c>
      <c r="B84" s="323"/>
      <c r="C84" s="322"/>
      <c r="D84" s="322" t="s">
        <v>211</v>
      </c>
      <c r="E84" s="322" t="s">
        <v>3817</v>
      </c>
      <c r="F84" s="336">
        <v>43287</v>
      </c>
      <c r="G84" s="322" t="s">
        <v>1202</v>
      </c>
      <c r="H84" s="322" t="s">
        <v>214</v>
      </c>
      <c r="I84" s="322" t="s">
        <v>1222</v>
      </c>
      <c r="J84" s="322"/>
      <c r="K84" s="322"/>
      <c r="L84" s="322"/>
      <c r="M84" s="336"/>
      <c r="N84" s="336"/>
      <c r="O84" s="322"/>
      <c r="P84" s="337" t="s">
        <v>6355</v>
      </c>
      <c r="Q84" s="322" t="s">
        <v>6356</v>
      </c>
      <c r="R84" s="322" t="s">
        <v>6357</v>
      </c>
      <c r="S84" s="322" t="s">
        <v>6358</v>
      </c>
      <c r="T84" s="338">
        <v>9298613450</v>
      </c>
      <c r="U84" s="322" t="s">
        <v>6359</v>
      </c>
      <c r="V84" s="322" t="s">
        <v>221</v>
      </c>
      <c r="W84" s="322" t="s">
        <v>221</v>
      </c>
      <c r="X84" s="322" t="s">
        <v>221</v>
      </c>
      <c r="Y84" s="322" t="s">
        <v>221</v>
      </c>
      <c r="Z84" s="322" t="s">
        <v>221</v>
      </c>
      <c r="AA84" s="322" t="s">
        <v>221</v>
      </c>
      <c r="AB84" s="322" t="s">
        <v>221</v>
      </c>
      <c r="AC84" s="322" t="s">
        <v>278</v>
      </c>
      <c r="AD84" s="339" t="s">
        <v>3407</v>
      </c>
      <c r="AE84" s="322" t="s">
        <v>6360</v>
      </c>
      <c r="AF84" s="322" t="s">
        <v>259</v>
      </c>
      <c r="AG84" s="322" t="s">
        <v>221</v>
      </c>
      <c r="AH84" s="322" t="s">
        <v>221</v>
      </c>
      <c r="AI84" s="322">
        <v>7</v>
      </c>
      <c r="AJ84" s="322" t="s">
        <v>227</v>
      </c>
      <c r="AK84" s="322">
        <v>2</v>
      </c>
      <c r="AL84" s="322">
        <v>4</v>
      </c>
      <c r="AM84" s="322">
        <v>3</v>
      </c>
      <c r="AN84" s="322" t="s">
        <v>1034</v>
      </c>
      <c r="AO84" s="183" t="s">
        <v>5074</v>
      </c>
      <c r="AP84" s="322" t="s">
        <v>281</v>
      </c>
      <c r="AQ84" s="339" t="s">
        <v>5975</v>
      </c>
      <c r="AR84" s="322"/>
      <c r="AS84" s="322"/>
      <c r="AT84" s="322"/>
      <c r="AU84" s="322"/>
      <c r="AV84" s="322"/>
      <c r="AW84" s="322"/>
      <c r="AX84" s="322"/>
      <c r="AY84" s="322" t="s">
        <v>227</v>
      </c>
      <c r="AZ84" s="322" t="s">
        <v>227</v>
      </c>
      <c r="BA84" s="323"/>
      <c r="BB84" s="322" t="s">
        <v>6125</v>
      </c>
      <c r="BC84" s="323">
        <v>0.74305555555555547</v>
      </c>
      <c r="BD84" s="323">
        <v>0.74652777777777779</v>
      </c>
      <c r="BE84" s="322"/>
      <c r="BF84" s="338">
        <v>2</v>
      </c>
      <c r="BG84" s="322">
        <v>2</v>
      </c>
      <c r="BH84" s="322">
        <v>2</v>
      </c>
      <c r="BI84" s="322">
        <v>2</v>
      </c>
      <c r="BJ84" s="322">
        <v>1</v>
      </c>
      <c r="BK84" s="322">
        <v>1</v>
      </c>
      <c r="BL84" s="322">
        <v>1</v>
      </c>
      <c r="BM84" s="322">
        <v>2</v>
      </c>
      <c r="BN84" s="322">
        <v>1</v>
      </c>
      <c r="BO84" s="322">
        <v>1</v>
      </c>
      <c r="BP84" s="322">
        <v>1</v>
      </c>
      <c r="BQ84" s="322">
        <v>1</v>
      </c>
      <c r="BR84" s="322">
        <v>2</v>
      </c>
      <c r="BS84" s="322">
        <v>2</v>
      </c>
      <c r="BT84" s="322">
        <v>2</v>
      </c>
      <c r="BU84" s="322"/>
      <c r="BV84" s="322"/>
      <c r="BW84" s="323"/>
      <c r="BX84" s="323"/>
      <c r="BY84" s="322"/>
      <c r="BZ84" s="322"/>
      <c r="CA84" s="322"/>
      <c r="CB84" s="322"/>
      <c r="CC84" s="322"/>
      <c r="CD84" s="322"/>
      <c r="CE84" s="322"/>
      <c r="CF84" s="322"/>
      <c r="CG84" s="322"/>
      <c r="CH84" s="322"/>
      <c r="CI84" s="322"/>
      <c r="CJ84" s="322"/>
      <c r="CK84" s="322"/>
      <c r="CL84" s="322"/>
      <c r="CM84" s="322"/>
      <c r="CN84" s="322"/>
      <c r="CO84" s="322"/>
      <c r="CP84" s="322"/>
      <c r="CQ84" s="322"/>
      <c r="CR84" s="335" t="s">
        <v>3830</v>
      </c>
      <c r="CS84" s="335" t="s">
        <v>3831</v>
      </c>
      <c r="CT84" s="335" t="s">
        <v>3832</v>
      </c>
      <c r="CU84" s="335" t="s">
        <v>6361</v>
      </c>
      <c r="CV84" s="335" t="s">
        <v>6356</v>
      </c>
      <c r="CW84" s="335" t="s">
        <v>6357</v>
      </c>
      <c r="CX84" s="335" t="s">
        <v>6358</v>
      </c>
      <c r="CY84" s="335" t="s">
        <v>6362</v>
      </c>
      <c r="CZ84" s="335" t="s">
        <v>3848</v>
      </c>
      <c r="DA84" s="335" t="s">
        <v>3958</v>
      </c>
      <c r="DB84" s="335" t="s">
        <v>3840</v>
      </c>
      <c r="DC84" s="335" t="s">
        <v>3841</v>
      </c>
      <c r="DD84" s="335" t="s">
        <v>3910</v>
      </c>
      <c r="DE84" s="335" t="s">
        <v>3848</v>
      </c>
      <c r="DF84" s="335" t="s">
        <v>3403</v>
      </c>
      <c r="DG84" s="335" t="s">
        <v>4037</v>
      </c>
      <c r="DH84" s="335" t="s">
        <v>4038</v>
      </c>
      <c r="DI84" s="335" t="s">
        <v>4039</v>
      </c>
      <c r="DJ84" s="335" t="s">
        <v>6363</v>
      </c>
      <c r="DK84" s="335" t="s">
        <v>3849</v>
      </c>
      <c r="DL84" s="335" t="s">
        <v>3848</v>
      </c>
      <c r="DM84" s="335" t="s">
        <v>3914</v>
      </c>
      <c r="DN84" s="335" t="s">
        <v>3852</v>
      </c>
      <c r="DO84" s="335" t="s">
        <v>3848</v>
      </c>
      <c r="DP84" s="335" t="s">
        <v>3848</v>
      </c>
      <c r="DQ84" s="335" t="s">
        <v>6364</v>
      </c>
      <c r="DR84" s="335" t="s">
        <v>6364</v>
      </c>
      <c r="DS84" s="335" t="s">
        <v>6359</v>
      </c>
      <c r="DT84" s="335" t="s">
        <v>3848</v>
      </c>
      <c r="DU84" s="335" t="s">
        <v>3848</v>
      </c>
      <c r="DV84" s="335" t="s">
        <v>3848</v>
      </c>
      <c r="DW84" s="335" t="s">
        <v>3848</v>
      </c>
      <c r="DX84" s="335" t="s">
        <v>3848</v>
      </c>
      <c r="DY84" s="335" t="s">
        <v>3848</v>
      </c>
      <c r="DZ84" s="335" t="s">
        <v>3848</v>
      </c>
      <c r="EA84" s="335" t="s">
        <v>3848</v>
      </c>
      <c r="EB84" s="335" t="s">
        <v>3861</v>
      </c>
      <c r="EC84" s="335" t="s">
        <v>3862</v>
      </c>
      <c r="ED84" s="335" t="s">
        <v>3848</v>
      </c>
      <c r="EE84" s="335" t="s">
        <v>6365</v>
      </c>
      <c r="EF84" s="335" t="s">
        <v>5081</v>
      </c>
      <c r="EG84" s="335" t="s">
        <v>2755</v>
      </c>
      <c r="EH84" s="335" t="s">
        <v>282</v>
      </c>
      <c r="EI84" s="335" t="s">
        <v>3848</v>
      </c>
      <c r="EJ84" s="335" t="s">
        <v>3848</v>
      </c>
      <c r="EK84" s="335" t="s">
        <v>3848</v>
      </c>
      <c r="EL84" s="335" t="s">
        <v>3868</v>
      </c>
      <c r="EM84" s="335" t="s">
        <v>3869</v>
      </c>
      <c r="EN84" s="335" t="s">
        <v>3869</v>
      </c>
      <c r="EO84" s="335" t="s">
        <v>3869</v>
      </c>
      <c r="EP84" s="335" t="s">
        <v>3869</v>
      </c>
      <c r="EQ84" s="335" t="s">
        <v>4017</v>
      </c>
      <c r="ER84" s="335" t="s">
        <v>4017</v>
      </c>
      <c r="ES84" s="335" t="s">
        <v>4017</v>
      </c>
      <c r="ET84" s="335" t="s">
        <v>4017</v>
      </c>
      <c r="EU84" s="335" t="s">
        <v>4017</v>
      </c>
      <c r="EV84" s="335" t="s">
        <v>3848</v>
      </c>
      <c r="EW84" s="335" t="s">
        <v>3848</v>
      </c>
      <c r="EX84" s="335" t="s">
        <v>3848</v>
      </c>
      <c r="EY84" s="335" t="s">
        <v>3848</v>
      </c>
      <c r="EZ84" s="335" t="s">
        <v>3848</v>
      </c>
      <c r="FA84" s="335" t="s">
        <v>3848</v>
      </c>
      <c r="FB84" s="335" t="s">
        <v>3848</v>
      </c>
      <c r="FC84" s="335" t="s">
        <v>3848</v>
      </c>
      <c r="FD84" s="335" t="s">
        <v>3848</v>
      </c>
      <c r="FE84" s="335" t="s">
        <v>4017</v>
      </c>
      <c r="FF84" s="335" t="s">
        <v>4017</v>
      </c>
      <c r="FG84" s="335" t="s">
        <v>3848</v>
      </c>
      <c r="FH84" s="335" t="s">
        <v>3848</v>
      </c>
      <c r="FI84" s="335" t="s">
        <v>3848</v>
      </c>
      <c r="FJ84" s="335" t="s">
        <v>4017</v>
      </c>
      <c r="FK84" s="335" t="s">
        <v>4017</v>
      </c>
      <c r="FL84" s="335" t="s">
        <v>4017</v>
      </c>
      <c r="FM84" s="335" t="s">
        <v>3403</v>
      </c>
      <c r="FN84" s="335" t="s">
        <v>3403</v>
      </c>
      <c r="FO84" s="335" t="s">
        <v>3848</v>
      </c>
      <c r="FP84" s="335" t="s">
        <v>3848</v>
      </c>
      <c r="FQ84" s="335" t="s">
        <v>3848</v>
      </c>
      <c r="FR84" s="335" t="s">
        <v>3848</v>
      </c>
      <c r="FS84" s="335" t="s">
        <v>3848</v>
      </c>
      <c r="FT84" s="335" t="s">
        <v>3943</v>
      </c>
      <c r="FU84" s="335" t="s">
        <v>3943</v>
      </c>
      <c r="FV84" s="335" t="s">
        <v>3943</v>
      </c>
      <c r="FW84" s="335" t="s">
        <v>3943</v>
      </c>
      <c r="FX84" s="335" t="s">
        <v>3944</v>
      </c>
      <c r="FY84" s="335" t="s">
        <v>3848</v>
      </c>
      <c r="FZ84" s="335" t="s">
        <v>3848</v>
      </c>
      <c r="GA84" s="335" t="s">
        <v>3848</v>
      </c>
      <c r="GB84" s="335" t="s">
        <v>3848</v>
      </c>
      <c r="GC84" s="335" t="s">
        <v>3848</v>
      </c>
      <c r="GD84" s="322"/>
      <c r="GE84" s="322"/>
      <c r="GF84" s="322"/>
      <c r="GG84" s="322"/>
      <c r="GH84" s="322"/>
      <c r="GI84" s="322"/>
      <c r="GJ84" s="322"/>
      <c r="GK84" s="322"/>
      <c r="GL84" s="322"/>
      <c r="GM84" s="322"/>
      <c r="GN84" s="322"/>
      <c r="GO84" s="322"/>
      <c r="GP84" s="322"/>
      <c r="GQ84" s="322"/>
      <c r="GR84" s="322"/>
      <c r="GS84" s="322"/>
      <c r="GT84" s="322"/>
      <c r="GU84" s="322"/>
      <c r="GV84" s="322"/>
      <c r="GW84" s="322"/>
      <c r="GX84" s="322"/>
      <c r="GY84" s="322"/>
      <c r="GZ84" s="322"/>
      <c r="HA84" s="322"/>
      <c r="HB84" s="322"/>
      <c r="HC84" s="322"/>
      <c r="HD84" s="322"/>
      <c r="HE84" s="322"/>
      <c r="HF84" s="322"/>
      <c r="HG84" s="322"/>
      <c r="HH84" s="322"/>
      <c r="HI84" s="322"/>
      <c r="HJ84" s="322"/>
      <c r="HK84" s="322"/>
      <c r="HL84" s="322"/>
      <c r="HM84" s="322"/>
    </row>
    <row r="85" spans="1:221" ht="15.75" thickBot="1" x14ac:dyDescent="0.3">
      <c r="A85" s="322">
        <v>1</v>
      </c>
      <c r="B85" s="323">
        <v>0.4069444444444445</v>
      </c>
      <c r="C85" s="322"/>
      <c r="D85" s="322" t="s">
        <v>211</v>
      </c>
      <c r="E85" s="322" t="s">
        <v>3817</v>
      </c>
      <c r="F85" s="336">
        <v>43288</v>
      </c>
      <c r="G85" s="322" t="s">
        <v>357</v>
      </c>
      <c r="H85" s="322" t="s">
        <v>337</v>
      </c>
      <c r="I85" s="339" t="s">
        <v>437</v>
      </c>
      <c r="J85" s="322" t="s">
        <v>5969</v>
      </c>
      <c r="K85" s="322"/>
      <c r="L85" s="322"/>
      <c r="M85" s="336"/>
      <c r="N85" s="336"/>
      <c r="O85" s="322"/>
      <c r="P85" s="337" t="s">
        <v>6366</v>
      </c>
      <c r="Q85" s="322" t="s">
        <v>6367</v>
      </c>
      <c r="R85" s="322" t="s">
        <v>6368</v>
      </c>
      <c r="S85" s="322" t="s">
        <v>6369</v>
      </c>
      <c r="T85" s="338">
        <v>9157316826</v>
      </c>
      <c r="U85" s="322" t="s">
        <v>6370</v>
      </c>
      <c r="V85" s="322" t="s">
        <v>6371</v>
      </c>
      <c r="W85" s="322" t="s">
        <v>221</v>
      </c>
      <c r="X85" s="322" t="s">
        <v>221</v>
      </c>
      <c r="Y85" s="322" t="s">
        <v>221</v>
      </c>
      <c r="Z85" s="322" t="s">
        <v>221</v>
      </c>
      <c r="AA85" s="322" t="s">
        <v>6372</v>
      </c>
      <c r="AB85" s="322">
        <v>9194582724</v>
      </c>
      <c r="AC85" s="322" t="s">
        <v>278</v>
      </c>
      <c r="AD85" s="322" t="s">
        <v>224</v>
      </c>
      <c r="AE85" s="322" t="s">
        <v>3607</v>
      </c>
      <c r="AF85" s="322" t="s">
        <v>280</v>
      </c>
      <c r="AG85" s="322" t="s">
        <v>280</v>
      </c>
      <c r="AH85" s="322" t="s">
        <v>221</v>
      </c>
      <c r="AI85" s="322">
        <v>255</v>
      </c>
      <c r="AJ85" s="322" t="s">
        <v>227</v>
      </c>
      <c r="AK85" s="322">
        <v>1</v>
      </c>
      <c r="AL85" s="322">
        <v>7</v>
      </c>
      <c r="AM85" s="322">
        <v>4</v>
      </c>
      <c r="AN85" s="322" t="s">
        <v>228</v>
      </c>
      <c r="AO85" s="322" t="s">
        <v>228</v>
      </c>
      <c r="AP85" s="322" t="s">
        <v>598</v>
      </c>
      <c r="AQ85" s="339" t="s">
        <v>928</v>
      </c>
      <c r="AR85" s="322"/>
      <c r="AS85" s="322"/>
      <c r="AT85" s="322"/>
      <c r="AU85" s="322"/>
      <c r="AV85" s="322"/>
      <c r="AW85" s="322"/>
      <c r="AX85" s="322"/>
      <c r="AY85" s="322" t="s">
        <v>227</v>
      </c>
      <c r="AZ85" s="322" t="s">
        <v>227</v>
      </c>
      <c r="BA85" s="323"/>
      <c r="BB85" s="322" t="s">
        <v>6373</v>
      </c>
      <c r="BC85" s="323">
        <v>0.45833333333333331</v>
      </c>
      <c r="BD85" s="323">
        <f>BC85+15/1440</f>
        <v>0.46875</v>
      </c>
      <c r="BE85" s="322"/>
      <c r="BF85" s="338">
        <v>3</v>
      </c>
      <c r="BG85" s="322">
        <v>3</v>
      </c>
      <c r="BH85" s="322">
        <v>3</v>
      </c>
      <c r="BI85" s="322">
        <v>3</v>
      </c>
      <c r="BJ85" s="322">
        <v>3</v>
      </c>
      <c r="BK85" s="322">
        <v>3</v>
      </c>
      <c r="BL85" s="322">
        <v>3</v>
      </c>
      <c r="BM85" s="322">
        <v>3</v>
      </c>
      <c r="BN85" s="322">
        <v>3</v>
      </c>
      <c r="BO85" s="322">
        <v>3</v>
      </c>
      <c r="BP85" s="322">
        <v>3</v>
      </c>
      <c r="BQ85" s="322">
        <v>3</v>
      </c>
      <c r="BR85" s="322">
        <v>3</v>
      </c>
      <c r="BS85" s="322">
        <v>3</v>
      </c>
      <c r="BT85" s="322">
        <v>3</v>
      </c>
      <c r="BU85" s="322"/>
      <c r="BV85" s="322" t="s">
        <v>6373</v>
      </c>
      <c r="BW85" s="323">
        <f>BD85</f>
        <v>0.46875</v>
      </c>
      <c r="BX85" s="323">
        <f>BW85+15/1440</f>
        <v>0.47916666666666669</v>
      </c>
      <c r="BY85" s="322"/>
      <c r="BZ85" s="322">
        <v>3</v>
      </c>
      <c r="CA85" s="322">
        <v>3</v>
      </c>
      <c r="CB85" s="322">
        <v>3</v>
      </c>
      <c r="CC85" s="322">
        <v>3</v>
      </c>
      <c r="CD85" s="322" t="s">
        <v>260</v>
      </c>
      <c r="CE85" s="322" t="s">
        <v>6373</v>
      </c>
      <c r="CF85" s="322">
        <v>15</v>
      </c>
      <c r="CG85" s="322"/>
      <c r="CH85" s="322"/>
      <c r="CI85" s="322"/>
      <c r="CJ85" s="322"/>
      <c r="CK85" s="322"/>
      <c r="CL85" s="322"/>
      <c r="CM85" s="322"/>
      <c r="CN85" s="322"/>
      <c r="CO85" s="322"/>
      <c r="CP85" s="322"/>
      <c r="CQ85" s="322"/>
      <c r="CR85" s="335" t="s">
        <v>3830</v>
      </c>
      <c r="CS85" s="335" t="s">
        <v>3831</v>
      </c>
      <c r="CT85" s="335" t="s">
        <v>3832</v>
      </c>
      <c r="CU85" s="335" t="s">
        <v>6374</v>
      </c>
      <c r="CV85" s="335" t="s">
        <v>6367</v>
      </c>
      <c r="CW85" s="335" t="s">
        <v>6368</v>
      </c>
      <c r="CX85" s="335" t="s">
        <v>6369</v>
      </c>
      <c r="CY85" s="335" t="s">
        <v>6375</v>
      </c>
      <c r="CZ85" s="335" t="s">
        <v>4538</v>
      </c>
      <c r="DA85" s="335" t="s">
        <v>6376</v>
      </c>
      <c r="DB85" s="335" t="s">
        <v>3840</v>
      </c>
      <c r="DC85" s="335" t="s">
        <v>3841</v>
      </c>
      <c r="DD85" s="335" t="s">
        <v>3842</v>
      </c>
      <c r="DE85" s="335" t="s">
        <v>3848</v>
      </c>
      <c r="DF85" s="335" t="s">
        <v>6377</v>
      </c>
      <c r="DG85" s="335" t="s">
        <v>5214</v>
      </c>
      <c r="DH85" s="335" t="s">
        <v>3846</v>
      </c>
      <c r="DI85" s="335" t="s">
        <v>6378</v>
      </c>
      <c r="DJ85" s="335" t="s">
        <v>6379</v>
      </c>
      <c r="DK85" s="335" t="s">
        <v>3849</v>
      </c>
      <c r="DL85" s="335" t="s">
        <v>6380</v>
      </c>
      <c r="DM85" s="335" t="s">
        <v>3914</v>
      </c>
      <c r="DN85" s="335" t="s">
        <v>3852</v>
      </c>
      <c r="DO85" s="335" t="s">
        <v>3853</v>
      </c>
      <c r="DP85" s="335" t="s">
        <v>3854</v>
      </c>
      <c r="DQ85" s="335" t="s">
        <v>6381</v>
      </c>
      <c r="DR85" s="335" t="s">
        <v>6381</v>
      </c>
      <c r="DS85" s="335" t="s">
        <v>6370</v>
      </c>
      <c r="DT85" s="335" t="s">
        <v>6382</v>
      </c>
      <c r="DU85" s="335" t="s">
        <v>3848</v>
      </c>
      <c r="DV85" s="335" t="s">
        <v>6383</v>
      </c>
      <c r="DW85" s="335" t="s">
        <v>6384</v>
      </c>
      <c r="DX85" s="335" t="s">
        <v>6371</v>
      </c>
      <c r="DY85" s="335" t="s">
        <v>3848</v>
      </c>
      <c r="DZ85" s="335" t="s">
        <v>6371</v>
      </c>
      <c r="EA85" s="335" t="s">
        <v>3848</v>
      </c>
      <c r="EB85" s="335" t="s">
        <v>3861</v>
      </c>
      <c r="EC85" s="335" t="s">
        <v>3862</v>
      </c>
      <c r="ED85" s="335" t="s">
        <v>3848</v>
      </c>
      <c r="EE85" s="335" t="s">
        <v>4067</v>
      </c>
      <c r="EF85" s="335" t="s">
        <v>3864</v>
      </c>
      <c r="EG85" s="335" t="s">
        <v>4068</v>
      </c>
      <c r="EH85" s="335" t="s">
        <v>4438</v>
      </c>
      <c r="EI85" s="335" t="s">
        <v>4068</v>
      </c>
      <c r="EJ85" s="335" t="s">
        <v>6385</v>
      </c>
      <c r="EK85" s="335" t="s">
        <v>3848</v>
      </c>
      <c r="EL85" s="335" t="s">
        <v>3868</v>
      </c>
      <c r="EM85" s="335" t="s">
        <v>3870</v>
      </c>
      <c r="EN85" s="335" t="s">
        <v>3870</v>
      </c>
      <c r="EO85" s="335" t="s">
        <v>3869</v>
      </c>
      <c r="EP85" s="335" t="s">
        <v>4002</v>
      </c>
      <c r="EQ85" s="335" t="s">
        <v>6386</v>
      </c>
      <c r="ER85" s="335" t="s">
        <v>3924</v>
      </c>
      <c r="ES85" s="335" t="s">
        <v>6387</v>
      </c>
      <c r="ET85" s="335" t="s">
        <v>6388</v>
      </c>
      <c r="EU85" s="335" t="s">
        <v>6389</v>
      </c>
      <c r="EV85" s="335" t="s">
        <v>3876</v>
      </c>
      <c r="EW85" s="335" t="s">
        <v>3876</v>
      </c>
      <c r="EX85" s="335" t="s">
        <v>3848</v>
      </c>
      <c r="EY85" s="335" t="s">
        <v>3848</v>
      </c>
      <c r="EZ85" s="335" t="s">
        <v>3877</v>
      </c>
      <c r="FA85" s="335" t="s">
        <v>5376</v>
      </c>
      <c r="FB85" s="335" t="s">
        <v>6390</v>
      </c>
      <c r="FC85" s="335" t="s">
        <v>6391</v>
      </c>
      <c r="FD85" s="335" t="s">
        <v>3848</v>
      </c>
      <c r="FE85" s="335" t="s">
        <v>6392</v>
      </c>
      <c r="FF85" s="335" t="s">
        <v>6393</v>
      </c>
      <c r="FG85" s="335" t="s">
        <v>6394</v>
      </c>
      <c r="FH85" s="335" t="s">
        <v>6395</v>
      </c>
      <c r="FI85" s="335" t="s">
        <v>6396</v>
      </c>
      <c r="FJ85" s="335" t="s">
        <v>6397</v>
      </c>
      <c r="FK85" s="335" t="s">
        <v>6398</v>
      </c>
      <c r="FL85" s="335" t="s">
        <v>3943</v>
      </c>
      <c r="FM85" s="335" t="s">
        <v>6369</v>
      </c>
      <c r="FN85" s="335" t="s">
        <v>6399</v>
      </c>
      <c r="FO85" s="335" t="s">
        <v>6400</v>
      </c>
      <c r="FP85" s="335" t="s">
        <v>3848</v>
      </c>
      <c r="FQ85" s="335" t="s">
        <v>6401</v>
      </c>
      <c r="FR85" s="335" t="s">
        <v>6402</v>
      </c>
      <c r="FS85" s="335" t="s">
        <v>6403</v>
      </c>
      <c r="FT85" s="335" t="s">
        <v>6404</v>
      </c>
      <c r="FU85" s="335" t="s">
        <v>6405</v>
      </c>
      <c r="FV85" s="335" t="s">
        <v>6406</v>
      </c>
      <c r="FW85" s="335" t="s">
        <v>6407</v>
      </c>
      <c r="FX85" s="335" t="s">
        <v>3894</v>
      </c>
      <c r="FY85" s="335" t="s">
        <v>3848</v>
      </c>
      <c r="FZ85" s="335" t="s">
        <v>6408</v>
      </c>
      <c r="GA85" s="335" t="s">
        <v>3945</v>
      </c>
      <c r="GB85" s="335" t="s">
        <v>3945</v>
      </c>
      <c r="GC85" s="335" t="s">
        <v>3946</v>
      </c>
      <c r="GD85" s="183"/>
      <c r="GE85" s="183"/>
      <c r="GF85" s="183"/>
      <c r="GG85" s="183"/>
      <c r="GH85" s="183"/>
      <c r="GI85" s="183"/>
      <c r="GJ85" s="183"/>
      <c r="GK85" s="183"/>
      <c r="GL85" s="183"/>
      <c r="GM85" s="183"/>
      <c r="GN85" s="183"/>
      <c r="GO85" s="183"/>
      <c r="GP85" s="183"/>
      <c r="GQ85" s="183"/>
      <c r="GR85" s="183"/>
      <c r="GS85" s="183"/>
      <c r="GT85" s="322"/>
      <c r="GU85" s="322"/>
      <c r="GV85" s="322"/>
      <c r="GW85" s="322"/>
      <c r="GX85" s="322"/>
      <c r="GY85" s="322"/>
      <c r="GZ85" s="322"/>
      <c r="HA85" s="322"/>
      <c r="HB85" s="322"/>
      <c r="HC85" s="322"/>
      <c r="HD85" s="322"/>
      <c r="HE85" s="322"/>
      <c r="HF85" s="322"/>
      <c r="HG85" s="322"/>
      <c r="HH85" s="322"/>
      <c r="HI85" s="322"/>
      <c r="HJ85" s="322"/>
      <c r="HK85" s="322"/>
      <c r="HL85" s="322"/>
      <c r="HM85" s="322"/>
    </row>
  </sheetData>
  <dataValidations count="11">
    <dataValidation type="list" allowBlank="1" showInputMessage="1" showErrorMessage="1" sqref="G2:G32 G37:G79 G85">
      <formula1>STEP</formula1>
    </dataValidation>
    <dataValidation type="list" allowBlank="1" showInputMessage="1" showErrorMessage="1" sqref="H2:H32 H37:H43 H45:H79 H85">
      <formula1>FinalStatus</formula1>
    </dataValidation>
    <dataValidation type="list" allowBlank="1" showInputMessage="1" showErrorMessage="1" sqref="AQ7:AQ8 I85 AO2:AO6 AQ10:AQ32 I2:I32 AO10:AO32 I37:I43 AQ37:AQ58 AQ60:AQ62 AO37:AO79 AQ64:AQ79 I45:I79 AO85 AQ85 AQ2 AQ4">
      <formula1>INDIRECT(H2)</formula1>
    </dataValidation>
    <dataValidation type="list" allowBlank="1" showInputMessage="1" showErrorMessage="1" sqref="AC2:AC32 AC37:AC79 AC85">
      <formula1>Applicant_Segment</formula1>
    </dataValidation>
    <dataValidation type="list" allowBlank="1" showInputMessage="1" showErrorMessage="1" sqref="AD2:AD32 AD37:AD79 AD85">
      <formula1>Highest_Educ</formula1>
    </dataValidation>
    <dataValidation type="list" allowBlank="1" showInputMessage="1" showErrorMessage="1" sqref="AM9:AN9 AN2:AN5 AN10:AN32 AN37:AN79 AN85">
      <formula1>Medium_of_Application</formula1>
    </dataValidation>
    <dataValidation type="list" allowBlank="1" showInputMessage="1" showErrorMessage="1" sqref="AP2:AP8 AQ5:AQ6 AQ9 AP10:AP32 AP37:AP79 AP85 AQ3">
      <formula1>General_Sources</formula1>
    </dataValidation>
    <dataValidation type="list" allowBlank="1" showInputMessage="1" showErrorMessage="1" sqref="J23:J28 J13:J21 J7:J11 J30:J32 J2:J5 J37:J43 J45:J48 J50:J79 J85">
      <formula1>Account</formula1>
    </dataValidation>
    <dataValidation type="list" allowBlank="1" showInputMessage="1" showErrorMessage="1" sqref="AP9">
      <formula1>INDIRECT(AN9)</formula1>
    </dataValidation>
    <dataValidation type="list" allowBlank="1" showInputMessage="1" showErrorMessage="1" sqref="AO7:AO8">
      <formula1>INDIRECT(#REF!)</formula1>
    </dataValidation>
    <dataValidation type="list" allowBlank="1" showInputMessage="1" showErrorMessage="1" sqref="AQ63">
      <formula1>INDIRECT(AP59)</formula1>
    </dataValidation>
  </dataValidations>
  <hyperlinks>
    <hyperlink ref="U8" r:id="rId1"/>
    <hyperlink ref="U9" r:id="rId2"/>
    <hyperlink ref="V9" r:id="rId3"/>
    <hyperlink ref="U2" r:id="rId4"/>
    <hyperlink ref="U10" r:id="rId5"/>
    <hyperlink ref="U11" r:id="rId6"/>
  </hyperlinks>
  <pageMargins left="0.7" right="0.7" top="0.75" bottom="0.75" header="0.3" footer="0.3"/>
  <legacy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Y221"/>
  <sheetViews>
    <sheetView topLeftCell="A40" workbookViewId="0">
      <selection sqref="A1:XFD221"/>
    </sheetView>
  </sheetViews>
  <sheetFormatPr defaultRowHeight="15" x14ac:dyDescent="0.25"/>
  <sheetData>
    <row r="1" spans="1:233" s="248" customFormat="1" ht="50.1" customHeight="1" x14ac:dyDescent="0.25">
      <c r="A1" s="1" t="s">
        <v>0</v>
      </c>
      <c r="B1" s="2" t="s">
        <v>1</v>
      </c>
      <c r="C1" s="3" t="s">
        <v>2</v>
      </c>
      <c r="D1" s="3" t="s">
        <v>3</v>
      </c>
      <c r="E1" s="4" t="s">
        <v>4</v>
      </c>
      <c r="F1" s="5" t="s">
        <v>5</v>
      </c>
      <c r="G1" s="6" t="s">
        <v>6</v>
      </c>
      <c r="H1" s="1" t="s">
        <v>7</v>
      </c>
      <c r="I1" s="1" t="s">
        <v>8</v>
      </c>
      <c r="J1" s="5" t="s">
        <v>9</v>
      </c>
      <c r="K1" s="4" t="s">
        <v>10</v>
      </c>
      <c r="L1" s="7" t="s">
        <v>11</v>
      </c>
      <c r="M1" s="4" t="s">
        <v>12</v>
      </c>
      <c r="N1" s="4" t="s">
        <v>13</v>
      </c>
      <c r="O1" s="4" t="s">
        <v>14</v>
      </c>
      <c r="P1" s="340" t="s">
        <v>15</v>
      </c>
      <c r="Q1" s="6" t="s">
        <v>16</v>
      </c>
      <c r="R1" s="6" t="s">
        <v>17</v>
      </c>
      <c r="S1" s="6" t="s">
        <v>18</v>
      </c>
      <c r="T1" s="9" t="s">
        <v>19</v>
      </c>
      <c r="U1" s="10" t="s">
        <v>20</v>
      </c>
      <c r="V1" s="10" t="s">
        <v>21</v>
      </c>
      <c r="W1" s="10" t="s">
        <v>22</v>
      </c>
      <c r="X1" s="10" t="s">
        <v>23</v>
      </c>
      <c r="Y1" s="10" t="s">
        <v>24</v>
      </c>
      <c r="Z1" s="10" t="s">
        <v>25</v>
      </c>
      <c r="AA1" s="11" t="s">
        <v>26</v>
      </c>
      <c r="AB1" s="11" t="s">
        <v>27</v>
      </c>
      <c r="AC1" s="11" t="s">
        <v>28</v>
      </c>
      <c r="AD1" s="10" t="s">
        <v>29</v>
      </c>
      <c r="AE1" s="10" t="s">
        <v>30</v>
      </c>
      <c r="AF1" s="12" t="s">
        <v>31</v>
      </c>
      <c r="AG1" s="12" t="s">
        <v>32</v>
      </c>
      <c r="AH1" s="12" t="s">
        <v>33</v>
      </c>
      <c r="AI1" s="11" t="s">
        <v>34</v>
      </c>
      <c r="AJ1" s="11" t="s">
        <v>35</v>
      </c>
      <c r="AK1" s="11" t="s">
        <v>36</v>
      </c>
      <c r="AL1" s="11" t="s">
        <v>37</v>
      </c>
      <c r="AM1" s="11" t="s">
        <v>38</v>
      </c>
      <c r="AN1" s="3" t="s">
        <v>39</v>
      </c>
      <c r="AO1" s="10" t="s">
        <v>40</v>
      </c>
      <c r="AP1" s="6" t="s">
        <v>41</v>
      </c>
      <c r="AQ1" s="6" t="s">
        <v>42</v>
      </c>
      <c r="AR1" s="11" t="s">
        <v>43</v>
      </c>
      <c r="AS1" s="11" t="s">
        <v>44</v>
      </c>
      <c r="AT1" s="11" t="s">
        <v>45</v>
      </c>
      <c r="AU1" s="11" t="s">
        <v>46</v>
      </c>
      <c r="AV1" s="11" t="s">
        <v>47</v>
      </c>
      <c r="AW1" s="11" t="s">
        <v>48</v>
      </c>
      <c r="AX1" s="11" t="s">
        <v>49</v>
      </c>
      <c r="AY1" s="10" t="s">
        <v>50</v>
      </c>
      <c r="AZ1" s="11" t="s">
        <v>51</v>
      </c>
      <c r="BA1" s="13" t="s">
        <v>52</v>
      </c>
      <c r="BB1" s="10" t="s">
        <v>53</v>
      </c>
      <c r="BC1" s="13" t="s">
        <v>54</v>
      </c>
      <c r="BD1" s="14" t="s">
        <v>55</v>
      </c>
      <c r="BE1" s="10" t="s">
        <v>56</v>
      </c>
      <c r="BF1" s="15" t="s">
        <v>57</v>
      </c>
      <c r="BG1" s="15" t="s">
        <v>58</v>
      </c>
      <c r="BH1" s="15" t="s">
        <v>59</v>
      </c>
      <c r="BI1" s="15" t="s">
        <v>60</v>
      </c>
      <c r="BJ1" s="15" t="s">
        <v>61</v>
      </c>
      <c r="BK1" s="15" t="s">
        <v>62</v>
      </c>
      <c r="BL1" s="15" t="s">
        <v>63</v>
      </c>
      <c r="BM1" s="15" t="s">
        <v>64</v>
      </c>
      <c r="BN1" s="15" t="s">
        <v>65</v>
      </c>
      <c r="BO1" s="15" t="s">
        <v>66</v>
      </c>
      <c r="BP1" s="15" t="s">
        <v>67</v>
      </c>
      <c r="BQ1" s="15" t="s">
        <v>68</v>
      </c>
      <c r="BR1" s="15" t="s">
        <v>69</v>
      </c>
      <c r="BS1" s="15" t="s">
        <v>70</v>
      </c>
      <c r="BT1" s="15" t="s">
        <v>71</v>
      </c>
      <c r="BU1" s="16" t="s">
        <v>72</v>
      </c>
      <c r="BV1" s="10" t="s">
        <v>73</v>
      </c>
      <c r="BW1" s="13" t="s">
        <v>74</v>
      </c>
      <c r="BX1" s="13" t="s">
        <v>75</v>
      </c>
      <c r="BY1" s="16" t="s">
        <v>56</v>
      </c>
      <c r="BZ1" s="15" t="s">
        <v>76</v>
      </c>
      <c r="CA1" s="15" t="s">
        <v>77</v>
      </c>
      <c r="CB1" s="15" t="s">
        <v>78</v>
      </c>
      <c r="CC1" s="15" t="s">
        <v>79</v>
      </c>
      <c r="CD1" s="16" t="s">
        <v>80</v>
      </c>
      <c r="CE1" s="17" t="s">
        <v>81</v>
      </c>
      <c r="CF1" s="12" t="s">
        <v>82</v>
      </c>
      <c r="CG1" s="17" t="s">
        <v>83</v>
      </c>
      <c r="CH1" s="17" t="s">
        <v>84</v>
      </c>
      <c r="CI1" s="17" t="s">
        <v>85</v>
      </c>
      <c r="CJ1" s="17" t="s">
        <v>86</v>
      </c>
      <c r="CK1" s="17" t="s">
        <v>87</v>
      </c>
      <c r="CL1" s="17" t="s">
        <v>88</v>
      </c>
      <c r="CM1" s="17" t="s">
        <v>89</v>
      </c>
      <c r="CN1" s="18" t="s">
        <v>90</v>
      </c>
      <c r="CO1" s="18" t="s">
        <v>91</v>
      </c>
      <c r="CP1" s="17" t="s">
        <v>92</v>
      </c>
      <c r="CQ1" s="19" t="s">
        <v>93</v>
      </c>
      <c r="CR1" s="20" t="s">
        <v>94</v>
      </c>
      <c r="CS1" s="20" t="s">
        <v>95</v>
      </c>
      <c r="CT1" s="20" t="s">
        <v>96</v>
      </c>
      <c r="CU1" s="20" t="s">
        <v>5</v>
      </c>
      <c r="CV1" s="20" t="s">
        <v>16</v>
      </c>
      <c r="CW1" s="20" t="s">
        <v>97</v>
      </c>
      <c r="CX1" s="20" t="s">
        <v>98</v>
      </c>
      <c r="CY1" s="20" t="s">
        <v>99</v>
      </c>
      <c r="CZ1" s="20" t="s">
        <v>100</v>
      </c>
      <c r="DA1" s="20" t="s">
        <v>101</v>
      </c>
      <c r="DB1" s="20" t="s">
        <v>102</v>
      </c>
      <c r="DC1" s="20" t="s">
        <v>103</v>
      </c>
      <c r="DD1" s="20" t="s">
        <v>104</v>
      </c>
      <c r="DE1" s="20" t="s">
        <v>105</v>
      </c>
      <c r="DF1" s="20" t="s">
        <v>106</v>
      </c>
      <c r="DG1" s="20" t="s">
        <v>107</v>
      </c>
      <c r="DH1" s="20" t="s">
        <v>108</v>
      </c>
      <c r="DI1" s="20" t="s">
        <v>109</v>
      </c>
      <c r="DJ1" s="20" t="s">
        <v>110</v>
      </c>
      <c r="DK1" s="20" t="s">
        <v>111</v>
      </c>
      <c r="DL1" s="20" t="s">
        <v>112</v>
      </c>
      <c r="DM1" s="20" t="s">
        <v>113</v>
      </c>
      <c r="DN1" s="20" t="s">
        <v>114</v>
      </c>
      <c r="DO1" s="20" t="s">
        <v>115</v>
      </c>
      <c r="DP1" s="20" t="s">
        <v>116</v>
      </c>
      <c r="DQ1" s="20" t="s">
        <v>117</v>
      </c>
      <c r="DR1" s="20" t="s">
        <v>118</v>
      </c>
      <c r="DS1" s="20" t="s">
        <v>119</v>
      </c>
      <c r="DT1" s="20" t="s">
        <v>120</v>
      </c>
      <c r="DU1" s="20" t="s">
        <v>121</v>
      </c>
      <c r="DV1" s="20" t="s">
        <v>122</v>
      </c>
      <c r="DW1" s="20" t="s">
        <v>123</v>
      </c>
      <c r="DX1" s="20" t="s">
        <v>124</v>
      </c>
      <c r="DY1" s="20" t="s">
        <v>125</v>
      </c>
      <c r="DZ1" s="20" t="s">
        <v>126</v>
      </c>
      <c r="EA1" s="20" t="s">
        <v>127</v>
      </c>
      <c r="EB1" s="20" t="s">
        <v>128</v>
      </c>
      <c r="EC1" s="20" t="s">
        <v>129</v>
      </c>
      <c r="ED1" s="20" t="s">
        <v>130</v>
      </c>
      <c r="EE1" s="20" t="s">
        <v>131</v>
      </c>
      <c r="EF1" s="20" t="s">
        <v>132</v>
      </c>
      <c r="EG1" s="20" t="s">
        <v>41</v>
      </c>
      <c r="EH1" s="20" t="s">
        <v>133</v>
      </c>
      <c r="EI1" s="20" t="s">
        <v>134</v>
      </c>
      <c r="EJ1" s="20" t="s">
        <v>135</v>
      </c>
      <c r="EK1" s="20" t="s">
        <v>136</v>
      </c>
      <c r="EL1" s="20" t="s">
        <v>137</v>
      </c>
      <c r="EM1" s="20" t="s">
        <v>138</v>
      </c>
      <c r="EN1" s="20" t="s">
        <v>139</v>
      </c>
      <c r="EO1" s="20" t="s">
        <v>140</v>
      </c>
      <c r="EP1" s="20" t="s">
        <v>141</v>
      </c>
      <c r="EQ1" s="20" t="s">
        <v>142</v>
      </c>
      <c r="ER1" s="20" t="s">
        <v>143</v>
      </c>
      <c r="ES1" s="20" t="s">
        <v>144</v>
      </c>
      <c r="ET1" s="20" t="s">
        <v>145</v>
      </c>
      <c r="EU1" s="20" t="s">
        <v>146</v>
      </c>
      <c r="EV1" s="20" t="s">
        <v>147</v>
      </c>
      <c r="EW1" s="20" t="s">
        <v>148</v>
      </c>
      <c r="EX1" s="20" t="s">
        <v>149</v>
      </c>
      <c r="EY1" s="20" t="s">
        <v>150</v>
      </c>
      <c r="EZ1" s="20" t="s">
        <v>151</v>
      </c>
      <c r="FA1" s="20" t="s">
        <v>152</v>
      </c>
      <c r="FB1" s="20" t="s">
        <v>153</v>
      </c>
      <c r="FC1" s="20" t="s">
        <v>154</v>
      </c>
      <c r="FD1" s="20" t="s">
        <v>155</v>
      </c>
      <c r="FE1" s="20" t="s">
        <v>156</v>
      </c>
      <c r="FF1" s="20" t="s">
        <v>157</v>
      </c>
      <c r="FG1" s="20" t="s">
        <v>158</v>
      </c>
      <c r="FH1" s="20" t="s">
        <v>159</v>
      </c>
      <c r="FI1" s="20" t="s">
        <v>160</v>
      </c>
      <c r="FJ1" s="20" t="s">
        <v>161</v>
      </c>
      <c r="FK1" s="20" t="s">
        <v>162</v>
      </c>
      <c r="FL1" s="20" t="s">
        <v>163</v>
      </c>
      <c r="FM1" s="20" t="s">
        <v>164</v>
      </c>
      <c r="FN1" s="20" t="s">
        <v>165</v>
      </c>
      <c r="FO1" s="20" t="s">
        <v>166</v>
      </c>
      <c r="FP1" s="20" t="s">
        <v>167</v>
      </c>
      <c r="FQ1" s="20" t="s">
        <v>168</v>
      </c>
      <c r="FR1" s="20" t="s">
        <v>169</v>
      </c>
      <c r="FS1" s="20" t="s">
        <v>170</v>
      </c>
      <c r="FT1" s="20" t="s">
        <v>171</v>
      </c>
      <c r="FU1" s="20" t="s">
        <v>172</v>
      </c>
      <c r="FV1" s="20" t="s">
        <v>173</v>
      </c>
      <c r="FW1" s="20" t="s">
        <v>174</v>
      </c>
      <c r="FX1" s="20" t="s">
        <v>175</v>
      </c>
      <c r="FY1" s="20" t="s">
        <v>176</v>
      </c>
      <c r="FZ1" s="21" t="s">
        <v>177</v>
      </c>
      <c r="GA1" s="20" t="s">
        <v>178</v>
      </c>
      <c r="GB1" s="20" t="s">
        <v>179</v>
      </c>
      <c r="GC1" s="20" t="s">
        <v>180</v>
      </c>
      <c r="GD1" s="21" t="s">
        <v>181</v>
      </c>
      <c r="GE1" s="21" t="s">
        <v>182</v>
      </c>
      <c r="GF1" s="21" t="s">
        <v>183</v>
      </c>
      <c r="GG1" s="21" t="s">
        <v>182</v>
      </c>
      <c r="GH1" s="21" t="s">
        <v>184</v>
      </c>
      <c r="GI1" s="21" t="s">
        <v>182</v>
      </c>
      <c r="GJ1" s="21" t="s">
        <v>185</v>
      </c>
      <c r="GK1" s="21" t="s">
        <v>182</v>
      </c>
      <c r="GL1" s="22" t="s">
        <v>186</v>
      </c>
      <c r="GM1" s="22" t="s">
        <v>187</v>
      </c>
      <c r="GN1" s="22" t="s">
        <v>188</v>
      </c>
      <c r="GO1" s="22" t="s">
        <v>189</v>
      </c>
      <c r="GP1" s="22" t="s">
        <v>190</v>
      </c>
      <c r="GQ1" s="22" t="s">
        <v>191</v>
      </c>
      <c r="GR1" s="22" t="s">
        <v>192</v>
      </c>
      <c r="GS1" s="22" t="s">
        <v>193</v>
      </c>
      <c r="GT1" s="22" t="s">
        <v>194</v>
      </c>
      <c r="GU1" s="22" t="s">
        <v>195</v>
      </c>
      <c r="GV1" s="22" t="s">
        <v>196</v>
      </c>
      <c r="GW1" s="22" t="s">
        <v>197</v>
      </c>
      <c r="GX1" s="22" t="s">
        <v>198</v>
      </c>
      <c r="GY1" s="22" t="s">
        <v>199</v>
      </c>
      <c r="GZ1" s="22" t="s">
        <v>200</v>
      </c>
      <c r="HA1" s="23" t="s">
        <v>201</v>
      </c>
      <c r="HB1" s="24" t="s">
        <v>202</v>
      </c>
      <c r="HC1" s="25" t="s">
        <v>203</v>
      </c>
      <c r="HD1" s="26" t="s">
        <v>204</v>
      </c>
      <c r="HE1" s="27" t="s">
        <v>205</v>
      </c>
      <c r="HF1" s="23" t="s">
        <v>206</v>
      </c>
      <c r="HG1" s="28" t="s">
        <v>176</v>
      </c>
      <c r="HH1" s="29" t="s">
        <v>207</v>
      </c>
      <c r="HI1" s="29" t="s">
        <v>208</v>
      </c>
      <c r="HJ1" s="29" t="s">
        <v>209</v>
      </c>
      <c r="HK1" s="29" t="s">
        <v>210</v>
      </c>
      <c r="HL1" s="341" t="s">
        <v>6409</v>
      </c>
      <c r="HM1" s="341" t="s">
        <v>6410</v>
      </c>
      <c r="HN1" s="341" t="s">
        <v>6411</v>
      </c>
      <c r="HO1" s="341" t="s">
        <v>6412</v>
      </c>
      <c r="HP1" s="341" t="s">
        <v>6413</v>
      </c>
      <c r="HQ1" s="341" t="s">
        <v>6414</v>
      </c>
      <c r="HR1" s="341" t="s">
        <v>6415</v>
      </c>
      <c r="HS1" s="341" t="s">
        <v>6416</v>
      </c>
      <c r="HT1" s="342" t="s">
        <v>6417</v>
      </c>
      <c r="HU1" s="341" t="s">
        <v>6418</v>
      </c>
      <c r="HV1" s="343" t="s">
        <v>6419</v>
      </c>
      <c r="HW1" s="343" t="s">
        <v>6420</v>
      </c>
      <c r="HX1" s="343" t="s">
        <v>6421</v>
      </c>
      <c r="HY1" s="343" t="s">
        <v>6422</v>
      </c>
    </row>
    <row r="2" spans="1:233" s="44" customFormat="1" ht="12.75" x14ac:dyDescent="0.2">
      <c r="A2" s="30">
        <v>1</v>
      </c>
      <c r="B2" s="344">
        <v>0.34722222222222227</v>
      </c>
      <c r="C2" s="30" t="s">
        <v>6423</v>
      </c>
      <c r="D2" s="30" t="s">
        <v>211</v>
      </c>
      <c r="E2" s="30" t="s">
        <v>212</v>
      </c>
      <c r="F2" s="62">
        <v>43283</v>
      </c>
      <c r="G2" s="30" t="s">
        <v>1202</v>
      </c>
      <c r="H2" s="44" t="s">
        <v>233</v>
      </c>
      <c r="I2" s="44" t="s">
        <v>3057</v>
      </c>
      <c r="K2" s="30"/>
      <c r="L2" s="30"/>
      <c r="M2" s="345"/>
      <c r="N2" s="345"/>
      <c r="O2" s="30"/>
      <c r="P2" s="78" t="s">
        <v>6424</v>
      </c>
      <c r="Q2" s="213" t="s">
        <v>6425</v>
      </c>
      <c r="R2" s="30" t="s">
        <v>6426</v>
      </c>
      <c r="S2" s="30" t="s">
        <v>6427</v>
      </c>
      <c r="T2" s="346">
        <v>9265381971</v>
      </c>
      <c r="U2" s="35"/>
      <c r="V2" s="30" t="s">
        <v>221</v>
      </c>
      <c r="W2" s="30" t="s">
        <v>221</v>
      </c>
      <c r="X2" s="30" t="s">
        <v>221</v>
      </c>
      <c r="Y2" s="30" t="s">
        <v>221</v>
      </c>
      <c r="Z2" s="30" t="s">
        <v>221</v>
      </c>
      <c r="AA2" s="30" t="s">
        <v>6428</v>
      </c>
      <c r="AB2" s="30">
        <v>9971678048</v>
      </c>
      <c r="AC2" s="44" t="s">
        <v>1303</v>
      </c>
      <c r="AD2" s="347" t="s">
        <v>1304</v>
      </c>
      <c r="AE2" s="30" t="s">
        <v>221</v>
      </c>
      <c r="AF2" s="44" t="s">
        <v>221</v>
      </c>
      <c r="AG2" s="44" t="s">
        <v>221</v>
      </c>
      <c r="AH2" s="44" t="s">
        <v>221</v>
      </c>
      <c r="AI2" s="30">
        <v>0</v>
      </c>
      <c r="AJ2" s="44" t="s">
        <v>446</v>
      </c>
      <c r="AK2" s="30">
        <v>0</v>
      </c>
      <c r="AL2" s="30">
        <v>0</v>
      </c>
      <c r="AM2" s="30">
        <v>0</v>
      </c>
      <c r="AN2" s="50" t="s">
        <v>228</v>
      </c>
      <c r="AO2" s="51" t="s">
        <v>228</v>
      </c>
      <c r="AP2" s="30" t="s">
        <v>229</v>
      </c>
      <c r="AQ2" s="50" t="s">
        <v>229</v>
      </c>
      <c r="AR2" s="30"/>
      <c r="AS2" s="30" t="s">
        <v>6429</v>
      </c>
      <c r="AT2" s="30"/>
      <c r="AU2" s="30"/>
      <c r="AV2" s="30"/>
      <c r="AW2" s="30"/>
      <c r="AX2" s="30"/>
      <c r="AY2" s="30"/>
      <c r="BA2" s="31">
        <v>0.41944444444444445</v>
      </c>
      <c r="BB2" s="78" t="s">
        <v>4713</v>
      </c>
      <c r="BC2" s="344">
        <v>0.46875</v>
      </c>
      <c r="BD2" s="344">
        <v>0.47291666666666665</v>
      </c>
      <c r="BE2" s="50">
        <f t="shared" ref="BE2:BE65" si="0">MINUTE(BD2-BC2)</f>
        <v>6</v>
      </c>
      <c r="BF2" s="30">
        <v>1</v>
      </c>
      <c r="BG2" s="30">
        <v>1</v>
      </c>
      <c r="BH2" s="30">
        <v>1</v>
      </c>
      <c r="BI2" s="30">
        <v>1</v>
      </c>
      <c r="BJ2" s="30">
        <v>1</v>
      </c>
      <c r="BK2" s="30">
        <v>1</v>
      </c>
      <c r="BL2" s="30">
        <v>1</v>
      </c>
      <c r="BM2" s="30">
        <v>1</v>
      </c>
      <c r="BN2" s="30">
        <v>1</v>
      </c>
      <c r="BO2" s="30">
        <v>1</v>
      </c>
      <c r="BP2" s="30">
        <v>1</v>
      </c>
      <c r="BQ2" s="30">
        <v>1</v>
      </c>
      <c r="BR2" s="30">
        <v>1</v>
      </c>
      <c r="BS2" s="30">
        <v>1</v>
      </c>
      <c r="BT2" s="30">
        <v>1</v>
      </c>
      <c r="BU2" s="50">
        <f t="shared" ref="BU2:BU65" si="1">COUNTIF(BF2:BT2,1)</f>
        <v>15</v>
      </c>
      <c r="BV2" s="78"/>
      <c r="BW2" s="344"/>
      <c r="BX2" s="344"/>
      <c r="BY2" s="50">
        <f t="shared" ref="BY2:BY65" si="2">MINUTE(BX2-BW2)</f>
        <v>0</v>
      </c>
      <c r="BZ2" s="30"/>
      <c r="CA2" s="30"/>
      <c r="CB2" s="30"/>
      <c r="CC2" s="30"/>
      <c r="CD2" s="30"/>
      <c r="CE2" s="30"/>
      <c r="CF2" s="30"/>
      <c r="CG2" s="348"/>
      <c r="CH2" s="348"/>
      <c r="CI2" s="348"/>
      <c r="CJ2" s="348"/>
      <c r="CK2" s="348"/>
      <c r="CL2" s="348"/>
      <c r="CM2" s="348" t="s">
        <v>3403</v>
      </c>
      <c r="CN2" s="44" t="s">
        <v>3403</v>
      </c>
      <c r="CO2" s="348"/>
      <c r="CP2" s="348"/>
      <c r="CQ2" s="348"/>
      <c r="CR2" s="34" t="s">
        <v>4714</v>
      </c>
      <c r="CS2" s="34" t="s">
        <v>4715</v>
      </c>
      <c r="CT2" s="34" t="s">
        <v>3869</v>
      </c>
      <c r="CU2" s="34" t="s">
        <v>6430</v>
      </c>
      <c r="CV2" s="34" t="s">
        <v>6425</v>
      </c>
      <c r="CW2" s="34" t="s">
        <v>6426</v>
      </c>
      <c r="CX2" s="34" t="s">
        <v>6431</v>
      </c>
      <c r="CY2" s="34" t="s">
        <v>6432</v>
      </c>
      <c r="CZ2" s="34" t="s">
        <v>3848</v>
      </c>
      <c r="DA2" s="34" t="s">
        <v>6433</v>
      </c>
      <c r="DB2" s="34" t="s">
        <v>4037</v>
      </c>
      <c r="DC2" s="34" t="s">
        <v>4038</v>
      </c>
      <c r="DD2" s="34" t="s">
        <v>4039</v>
      </c>
      <c r="DE2" s="34" t="s">
        <v>3848</v>
      </c>
      <c r="DF2" s="34" t="s">
        <v>6434</v>
      </c>
      <c r="DG2" s="34" t="s">
        <v>4037</v>
      </c>
      <c r="DH2" s="34" t="s">
        <v>4038</v>
      </c>
      <c r="DI2" s="34" t="s">
        <v>4039</v>
      </c>
      <c r="DJ2" s="34" t="s">
        <v>6435</v>
      </c>
      <c r="DK2" s="34" t="s">
        <v>3957</v>
      </c>
      <c r="DL2" s="34" t="s">
        <v>4298</v>
      </c>
      <c r="DM2" s="34" t="s">
        <v>3914</v>
      </c>
      <c r="DN2" s="34" t="s">
        <v>3852</v>
      </c>
      <c r="DO2" s="34" t="s">
        <v>3853</v>
      </c>
      <c r="DP2" s="34" t="s">
        <v>3854</v>
      </c>
      <c r="DQ2" s="34" t="s">
        <v>6436</v>
      </c>
      <c r="DR2" s="34" t="s">
        <v>1228</v>
      </c>
      <c r="DS2" s="34" t="s">
        <v>6437</v>
      </c>
      <c r="DT2" s="34" t="s">
        <v>3848</v>
      </c>
      <c r="DU2" s="34" t="s">
        <v>3848</v>
      </c>
      <c r="DV2" s="34" t="s">
        <v>3848</v>
      </c>
      <c r="DW2" s="34" t="s">
        <v>3848</v>
      </c>
      <c r="DX2" s="34" t="s">
        <v>6438</v>
      </c>
      <c r="DY2" s="34" t="s">
        <v>1228</v>
      </c>
      <c r="DZ2" s="34" t="s">
        <v>1228</v>
      </c>
      <c r="EA2" s="34" t="s">
        <v>1228</v>
      </c>
      <c r="EB2" s="34" t="s">
        <v>3861</v>
      </c>
      <c r="EC2" s="34" t="s">
        <v>3862</v>
      </c>
      <c r="ED2" s="34" t="s">
        <v>3848</v>
      </c>
      <c r="EE2" s="34" t="s">
        <v>4067</v>
      </c>
      <c r="EF2" s="34" t="s">
        <v>3864</v>
      </c>
      <c r="EG2" s="34" t="s">
        <v>4068</v>
      </c>
      <c r="EH2" s="34" t="s">
        <v>4438</v>
      </c>
      <c r="EI2" s="34" t="s">
        <v>6439</v>
      </c>
      <c r="EJ2" s="34" t="s">
        <v>6429</v>
      </c>
      <c r="EK2" s="34" t="s">
        <v>3848</v>
      </c>
      <c r="EL2" s="34" t="s">
        <v>3868</v>
      </c>
      <c r="EM2" s="34" t="s">
        <v>3869</v>
      </c>
      <c r="EN2" s="34" t="s">
        <v>3869</v>
      </c>
      <c r="EO2" s="34" t="s">
        <v>3869</v>
      </c>
      <c r="EP2" s="34" t="s">
        <v>3869</v>
      </c>
      <c r="EQ2" s="34" t="s">
        <v>3923</v>
      </c>
      <c r="ER2" s="34" t="s">
        <v>4004</v>
      </c>
      <c r="ES2" s="34" t="s">
        <v>6440</v>
      </c>
      <c r="ET2" s="34" t="s">
        <v>6441</v>
      </c>
      <c r="EU2" s="34" t="s">
        <v>6442</v>
      </c>
      <c r="EV2" s="34" t="s">
        <v>3876</v>
      </c>
      <c r="EW2" s="34" t="s">
        <v>3876</v>
      </c>
      <c r="EX2" s="34" t="s">
        <v>3848</v>
      </c>
      <c r="EY2" s="34" t="s">
        <v>3848</v>
      </c>
      <c r="EZ2" s="34" t="s">
        <v>3876</v>
      </c>
      <c r="FA2" s="34" t="s">
        <v>3848</v>
      </c>
      <c r="FB2" s="34" t="s">
        <v>3848</v>
      </c>
      <c r="FC2" s="34" t="s">
        <v>3848</v>
      </c>
      <c r="FD2" s="34" t="s">
        <v>3848</v>
      </c>
      <c r="FE2" s="34" t="s">
        <v>4017</v>
      </c>
      <c r="FF2" s="34" t="s">
        <v>4017</v>
      </c>
      <c r="FG2" s="34" t="s">
        <v>3848</v>
      </c>
      <c r="FH2" s="34" t="s">
        <v>3848</v>
      </c>
      <c r="FI2" s="34" t="s">
        <v>3848</v>
      </c>
      <c r="FJ2" s="34" t="s">
        <v>4017</v>
      </c>
      <c r="FK2" s="34" t="s">
        <v>4017</v>
      </c>
      <c r="FL2" s="34" t="s">
        <v>4017</v>
      </c>
      <c r="FM2" s="34" t="s">
        <v>6425</v>
      </c>
      <c r="FN2" s="34" t="s">
        <v>6426</v>
      </c>
      <c r="FO2" s="34" t="s">
        <v>6431</v>
      </c>
      <c r="FP2" s="34" t="s">
        <v>3848</v>
      </c>
      <c r="FQ2" s="34" t="s">
        <v>6443</v>
      </c>
      <c r="FR2" s="34" t="s">
        <v>4367</v>
      </c>
      <c r="FS2" s="34" t="s">
        <v>6444</v>
      </c>
      <c r="FT2" s="34" t="s">
        <v>6445</v>
      </c>
      <c r="FU2" s="34" t="s">
        <v>6446</v>
      </c>
      <c r="FV2" s="34" t="s">
        <v>6447</v>
      </c>
      <c r="FW2" s="34" t="s">
        <v>6448</v>
      </c>
      <c r="FX2" s="34" t="s">
        <v>3944</v>
      </c>
      <c r="FY2" s="34" t="s">
        <v>3848</v>
      </c>
      <c r="FZ2" s="34" t="s">
        <v>3848</v>
      </c>
      <c r="GA2" s="34" t="s">
        <v>3945</v>
      </c>
      <c r="GB2" s="34" t="s">
        <v>3945</v>
      </c>
      <c r="GC2" s="34" t="s">
        <v>3945</v>
      </c>
      <c r="HL2" s="349" t="s">
        <v>6449</v>
      </c>
      <c r="HM2" s="44" t="s">
        <v>3403</v>
      </c>
      <c r="HN2" s="44" t="s">
        <v>3403</v>
      </c>
      <c r="HO2" s="350" t="s">
        <v>6450</v>
      </c>
      <c r="HP2" s="44" t="s">
        <v>3869</v>
      </c>
      <c r="HQ2" s="44">
        <f t="shared" ref="HQ2:HQ65" si="3">COUNTIF(HL:HL,HL:HL)</f>
        <v>1</v>
      </c>
      <c r="HT2" s="44" t="s">
        <v>3403</v>
      </c>
      <c r="HU2" s="44" t="s">
        <v>3403</v>
      </c>
      <c r="HX2" s="44" t="s">
        <v>3403</v>
      </c>
      <c r="HY2" s="44" t="s">
        <v>1303</v>
      </c>
    </row>
    <row r="3" spans="1:233" s="44" customFormat="1" ht="12.75" x14ac:dyDescent="0.2">
      <c r="A3" s="30">
        <v>2</v>
      </c>
      <c r="B3" s="344">
        <v>0.40277777777777773</v>
      </c>
      <c r="C3" s="30" t="s">
        <v>6451</v>
      </c>
      <c r="D3" s="30" t="s">
        <v>211</v>
      </c>
      <c r="E3" s="30" t="s">
        <v>212</v>
      </c>
      <c r="F3" s="62">
        <v>43283</v>
      </c>
      <c r="G3" s="30" t="s">
        <v>1202</v>
      </c>
      <c r="H3" s="44" t="s">
        <v>233</v>
      </c>
      <c r="I3" s="44" t="s">
        <v>3983</v>
      </c>
      <c r="K3" s="30"/>
      <c r="L3" s="30"/>
      <c r="M3" s="345"/>
      <c r="N3" s="345"/>
      <c r="O3" s="30"/>
      <c r="P3" s="78" t="s">
        <v>6452</v>
      </c>
      <c r="Q3" s="213" t="s">
        <v>1215</v>
      </c>
      <c r="R3" s="30" t="s">
        <v>6453</v>
      </c>
      <c r="S3" s="30" t="s">
        <v>6454</v>
      </c>
      <c r="T3" s="346">
        <v>9970693545</v>
      </c>
      <c r="U3" s="35" t="s">
        <v>6455</v>
      </c>
      <c r="V3" s="30" t="s">
        <v>221</v>
      </c>
      <c r="W3" s="30" t="s">
        <v>221</v>
      </c>
      <c r="X3" s="30" t="s">
        <v>221</v>
      </c>
      <c r="Y3" s="30" t="s">
        <v>221</v>
      </c>
      <c r="Z3" s="30" t="s">
        <v>221</v>
      </c>
      <c r="AA3" s="30" t="s">
        <v>6456</v>
      </c>
      <c r="AB3" s="30">
        <v>9303943013</v>
      </c>
      <c r="AC3" s="44" t="s">
        <v>223</v>
      </c>
      <c r="AD3" s="347" t="s">
        <v>224</v>
      </c>
      <c r="AE3" s="30" t="s">
        <v>6457</v>
      </c>
      <c r="AF3" s="44" t="s">
        <v>226</v>
      </c>
      <c r="AG3" s="44" t="s">
        <v>221</v>
      </c>
      <c r="AH3" s="44" t="s">
        <v>221</v>
      </c>
      <c r="AI3" s="30">
        <v>40</v>
      </c>
      <c r="AJ3" s="44" t="s">
        <v>227</v>
      </c>
      <c r="AK3" s="30">
        <v>1</v>
      </c>
      <c r="AL3" s="30">
        <v>35</v>
      </c>
      <c r="AM3" s="30">
        <v>5</v>
      </c>
      <c r="AN3" s="50" t="s">
        <v>6458</v>
      </c>
      <c r="AO3" s="51" t="s">
        <v>432</v>
      </c>
      <c r="AP3" s="30" t="s">
        <v>434</v>
      </c>
      <c r="AQ3" s="50" t="s">
        <v>3079</v>
      </c>
      <c r="AR3" s="30" t="s">
        <v>6459</v>
      </c>
      <c r="AS3" s="30"/>
      <c r="AT3" s="30"/>
      <c r="AU3" s="30"/>
      <c r="AV3" s="30"/>
      <c r="AW3" s="30"/>
      <c r="AX3" s="30"/>
      <c r="AY3" s="30"/>
      <c r="BA3" s="31">
        <v>0.43611111111111112</v>
      </c>
      <c r="BB3" s="78" t="s">
        <v>4713</v>
      </c>
      <c r="BC3" s="344">
        <v>0.47361111111111115</v>
      </c>
      <c r="BD3" s="344">
        <v>0.48194444444444445</v>
      </c>
      <c r="BE3" s="50">
        <f t="shared" si="0"/>
        <v>12</v>
      </c>
      <c r="BF3" s="30">
        <v>2</v>
      </c>
      <c r="BG3" s="30">
        <v>2</v>
      </c>
      <c r="BH3" s="30">
        <v>2</v>
      </c>
      <c r="BI3" s="30">
        <v>2</v>
      </c>
      <c r="BJ3" s="30">
        <v>1</v>
      </c>
      <c r="BK3" s="30">
        <v>1</v>
      </c>
      <c r="BL3" s="30">
        <v>1</v>
      </c>
      <c r="BM3" s="30">
        <v>2</v>
      </c>
      <c r="BN3" s="30">
        <v>2</v>
      </c>
      <c r="BO3" s="30">
        <v>1</v>
      </c>
      <c r="BP3" s="30">
        <v>2</v>
      </c>
      <c r="BQ3" s="30">
        <v>1</v>
      </c>
      <c r="BR3" s="30">
        <v>1</v>
      </c>
      <c r="BS3" s="30">
        <v>1</v>
      </c>
      <c r="BT3" s="30">
        <v>1</v>
      </c>
      <c r="BU3" s="50">
        <f t="shared" si="1"/>
        <v>8</v>
      </c>
      <c r="BV3" s="78"/>
      <c r="BW3" s="344"/>
      <c r="BX3" s="344"/>
      <c r="BY3" s="50">
        <f t="shared" si="2"/>
        <v>0</v>
      </c>
      <c r="BZ3" s="30"/>
      <c r="CA3" s="30"/>
      <c r="CB3" s="30"/>
      <c r="CC3" s="30"/>
      <c r="CD3" s="30"/>
      <c r="CE3" s="30"/>
      <c r="CF3" s="30"/>
      <c r="CG3" s="348"/>
      <c r="CH3" s="348"/>
      <c r="CI3" s="348"/>
      <c r="CJ3" s="348"/>
      <c r="CK3" s="348"/>
      <c r="CL3" s="348"/>
      <c r="CM3" s="348" t="s">
        <v>3403</v>
      </c>
      <c r="CN3" s="44" t="s">
        <v>3403</v>
      </c>
      <c r="CO3" s="348"/>
      <c r="CP3" s="348"/>
      <c r="CQ3" s="348"/>
      <c r="CR3" s="34" t="s">
        <v>4714</v>
      </c>
      <c r="CS3" s="34" t="s">
        <v>4715</v>
      </c>
      <c r="CT3" s="34" t="s">
        <v>3869</v>
      </c>
      <c r="CU3" s="34" t="s">
        <v>6460</v>
      </c>
      <c r="CV3" s="34" t="s">
        <v>1215</v>
      </c>
      <c r="CW3" s="34" t="s">
        <v>6453</v>
      </c>
      <c r="CX3" s="34" t="s">
        <v>6454</v>
      </c>
      <c r="CY3" s="34" t="s">
        <v>6461</v>
      </c>
      <c r="CZ3" s="34" t="s">
        <v>3848</v>
      </c>
      <c r="DA3" s="34" t="s">
        <v>6462</v>
      </c>
      <c r="DB3" s="34" t="s">
        <v>3840</v>
      </c>
      <c r="DC3" s="34" t="s">
        <v>3841</v>
      </c>
      <c r="DD3" s="34" t="s">
        <v>4295</v>
      </c>
      <c r="DE3" s="34" t="s">
        <v>3848</v>
      </c>
      <c r="DF3" s="34" t="s">
        <v>6463</v>
      </c>
      <c r="DG3" s="34" t="s">
        <v>4158</v>
      </c>
      <c r="DH3" s="34" t="s">
        <v>4159</v>
      </c>
      <c r="DI3" s="34" t="s">
        <v>6464</v>
      </c>
      <c r="DJ3" s="34" t="s">
        <v>3848</v>
      </c>
      <c r="DK3" s="34" t="s">
        <v>3849</v>
      </c>
      <c r="DL3" s="34" t="s">
        <v>6465</v>
      </c>
      <c r="DM3" s="34" t="s">
        <v>3851</v>
      </c>
      <c r="DN3" s="34" t="s">
        <v>6337</v>
      </c>
      <c r="DO3" s="34" t="s">
        <v>3853</v>
      </c>
      <c r="DP3" s="34" t="s">
        <v>3854</v>
      </c>
      <c r="DQ3" s="34" t="s">
        <v>6466</v>
      </c>
      <c r="DR3" s="34" t="s">
        <v>2718</v>
      </c>
      <c r="DS3" s="34" t="s">
        <v>6455</v>
      </c>
      <c r="DT3" s="34" t="s">
        <v>3848</v>
      </c>
      <c r="DU3" s="34" t="s">
        <v>6467</v>
      </c>
      <c r="DV3" s="34" t="s">
        <v>6468</v>
      </c>
      <c r="DW3" s="34" t="s">
        <v>6469</v>
      </c>
      <c r="DX3" s="34" t="s">
        <v>6470</v>
      </c>
      <c r="DY3" s="34" t="s">
        <v>6471</v>
      </c>
      <c r="DZ3" s="34" t="s">
        <v>3848</v>
      </c>
      <c r="EA3" s="34" t="s">
        <v>3848</v>
      </c>
      <c r="EB3" s="34" t="s">
        <v>3861</v>
      </c>
      <c r="EC3" s="34" t="s">
        <v>3862</v>
      </c>
      <c r="ED3" s="34" t="s">
        <v>3848</v>
      </c>
      <c r="EE3" s="34" t="s">
        <v>6472</v>
      </c>
      <c r="EF3" s="34" t="s">
        <v>432</v>
      </c>
      <c r="EG3" s="34" t="s">
        <v>4068</v>
      </c>
      <c r="EH3" s="34" t="s">
        <v>6473</v>
      </c>
      <c r="EI3" s="34" t="s">
        <v>6474</v>
      </c>
      <c r="EJ3" s="34" t="s">
        <v>6474</v>
      </c>
      <c r="EK3" s="34" t="s">
        <v>3848</v>
      </c>
      <c r="EL3" s="34" t="s">
        <v>3868</v>
      </c>
      <c r="EM3" s="34" t="s">
        <v>3869</v>
      </c>
      <c r="EN3" s="34" t="s">
        <v>3869</v>
      </c>
      <c r="EO3" s="34" t="s">
        <v>3869</v>
      </c>
      <c r="EP3" s="34" t="s">
        <v>3869</v>
      </c>
      <c r="EQ3" s="34" t="s">
        <v>6475</v>
      </c>
      <c r="ER3" s="34" t="s">
        <v>3924</v>
      </c>
      <c r="ES3" s="34" t="s">
        <v>6476</v>
      </c>
      <c r="ET3" s="34" t="s">
        <v>6477</v>
      </c>
      <c r="EU3" s="34" t="s">
        <v>6478</v>
      </c>
      <c r="EV3" s="34" t="s">
        <v>3876</v>
      </c>
      <c r="EW3" s="34" t="s">
        <v>3876</v>
      </c>
      <c r="EX3" s="34" t="s">
        <v>3848</v>
      </c>
      <c r="EY3" s="34" t="s">
        <v>3848</v>
      </c>
      <c r="EZ3" s="34" t="s">
        <v>3877</v>
      </c>
      <c r="FA3" s="34" t="s">
        <v>3878</v>
      </c>
      <c r="FB3" s="34" t="s">
        <v>6479</v>
      </c>
      <c r="FC3" s="34" t="s">
        <v>4267</v>
      </c>
      <c r="FD3" s="34" t="s">
        <v>3848</v>
      </c>
      <c r="FE3" s="34" t="s">
        <v>4011</v>
      </c>
      <c r="FF3" s="34" t="s">
        <v>4012</v>
      </c>
      <c r="FG3" s="34" t="s">
        <v>6480</v>
      </c>
      <c r="FH3" s="34" t="s">
        <v>6481</v>
      </c>
      <c r="FI3" s="34" t="s">
        <v>6482</v>
      </c>
      <c r="FJ3" s="34" t="s">
        <v>4962</v>
      </c>
      <c r="FK3" s="34" t="s">
        <v>6483</v>
      </c>
      <c r="FL3" s="34" t="s">
        <v>4017</v>
      </c>
      <c r="FM3" s="34" t="s">
        <v>6454</v>
      </c>
      <c r="FN3" s="34" t="s">
        <v>6484</v>
      </c>
      <c r="FO3" s="34" t="s">
        <v>6485</v>
      </c>
      <c r="FP3" s="34" t="s">
        <v>3848</v>
      </c>
      <c r="FQ3" s="34" t="s">
        <v>6486</v>
      </c>
      <c r="FR3" s="34" t="s">
        <v>6487</v>
      </c>
      <c r="FS3" s="34" t="s">
        <v>6488</v>
      </c>
      <c r="FT3" s="34" t="s">
        <v>6489</v>
      </c>
      <c r="FU3" s="34" t="s">
        <v>6490</v>
      </c>
      <c r="FV3" s="34" t="s">
        <v>6491</v>
      </c>
      <c r="FW3" s="34" t="s">
        <v>6492</v>
      </c>
      <c r="FX3" s="34" t="s">
        <v>3944</v>
      </c>
      <c r="FY3" s="34" t="s">
        <v>3848</v>
      </c>
      <c r="FZ3" s="34" t="s">
        <v>3848</v>
      </c>
      <c r="GA3" s="34" t="s">
        <v>3945</v>
      </c>
      <c r="GB3" s="34" t="s">
        <v>3946</v>
      </c>
      <c r="GC3" s="34" t="s">
        <v>3946</v>
      </c>
      <c r="HL3" s="349" t="s">
        <v>6493</v>
      </c>
      <c r="HM3" s="44" t="s">
        <v>3403</v>
      </c>
      <c r="HN3" s="44" t="s">
        <v>3403</v>
      </c>
      <c r="HO3" s="350" t="s">
        <v>6494</v>
      </c>
      <c r="HP3" s="44" t="s">
        <v>3869</v>
      </c>
      <c r="HQ3" s="44">
        <f t="shared" si="3"/>
        <v>1</v>
      </c>
      <c r="HT3" s="44" t="s">
        <v>3403</v>
      </c>
      <c r="HU3" s="44" t="s">
        <v>3403</v>
      </c>
      <c r="HX3" s="44" t="s">
        <v>6495</v>
      </c>
      <c r="HY3" s="44" t="s">
        <v>223</v>
      </c>
    </row>
    <row r="4" spans="1:233" s="44" customFormat="1" ht="12.75" x14ac:dyDescent="0.2">
      <c r="A4" s="30">
        <v>2</v>
      </c>
      <c r="B4" s="344">
        <v>0.41319444444444442</v>
      </c>
      <c r="C4" s="30" t="s">
        <v>4703</v>
      </c>
      <c r="D4" s="30" t="s">
        <v>211</v>
      </c>
      <c r="E4" s="30" t="s">
        <v>212</v>
      </c>
      <c r="F4" s="62">
        <v>43283</v>
      </c>
      <c r="G4" s="30" t="s">
        <v>357</v>
      </c>
      <c r="H4" s="44" t="s">
        <v>233</v>
      </c>
      <c r="I4" s="30" t="s">
        <v>3070</v>
      </c>
      <c r="J4" s="44" t="s">
        <v>5686</v>
      </c>
      <c r="K4" s="30" t="s">
        <v>6496</v>
      </c>
      <c r="L4" s="30" t="s">
        <v>250</v>
      </c>
      <c r="M4" s="345">
        <v>43283</v>
      </c>
      <c r="N4" s="345">
        <v>43286</v>
      </c>
      <c r="O4" s="30" t="s">
        <v>4032</v>
      </c>
      <c r="P4" s="78" t="s">
        <v>6497</v>
      </c>
      <c r="Q4" s="213" t="s">
        <v>6498</v>
      </c>
      <c r="R4" s="30" t="s">
        <v>6499</v>
      </c>
      <c r="S4" s="30" t="s">
        <v>6500</v>
      </c>
      <c r="T4" s="346">
        <v>9954398248</v>
      </c>
      <c r="U4" s="35" t="s">
        <v>6501</v>
      </c>
      <c r="V4" s="30" t="s">
        <v>221</v>
      </c>
      <c r="W4" s="30" t="s">
        <v>221</v>
      </c>
      <c r="X4" s="30" t="s">
        <v>221</v>
      </c>
      <c r="Y4" s="30" t="s">
        <v>221</v>
      </c>
      <c r="Z4" s="30" t="s">
        <v>221</v>
      </c>
      <c r="AA4" s="30" t="s">
        <v>6502</v>
      </c>
      <c r="AB4" s="30">
        <v>9165860328</v>
      </c>
      <c r="AC4" s="44" t="s">
        <v>223</v>
      </c>
      <c r="AD4" s="347" t="s">
        <v>4711</v>
      </c>
      <c r="AE4" s="30" t="s">
        <v>6503</v>
      </c>
      <c r="AF4" s="44" t="s">
        <v>226</v>
      </c>
      <c r="AG4" s="44" t="s">
        <v>226</v>
      </c>
      <c r="AH4" s="44" t="s">
        <v>226</v>
      </c>
      <c r="AI4" s="30">
        <v>39</v>
      </c>
      <c r="AJ4" s="44" t="s">
        <v>227</v>
      </c>
      <c r="AK4" s="30">
        <v>1</v>
      </c>
      <c r="AL4" s="30">
        <v>39</v>
      </c>
      <c r="AM4" s="30">
        <v>0</v>
      </c>
      <c r="AN4" s="50" t="s">
        <v>228</v>
      </c>
      <c r="AO4" s="51" t="s">
        <v>228</v>
      </c>
      <c r="AP4" s="30" t="s">
        <v>1076</v>
      </c>
      <c r="AQ4" s="50" t="s">
        <v>1077</v>
      </c>
      <c r="AR4" s="30"/>
      <c r="AS4" s="30"/>
      <c r="AT4" s="30"/>
      <c r="AU4" s="30"/>
      <c r="AV4" s="30"/>
      <c r="AW4" s="30"/>
      <c r="AX4" s="30"/>
      <c r="AY4" s="30"/>
      <c r="BA4" s="31">
        <v>0.46458333333333335</v>
      </c>
      <c r="BB4" s="78" t="s">
        <v>6504</v>
      </c>
      <c r="BC4" s="344">
        <v>0.47152777777777777</v>
      </c>
      <c r="BD4" s="344">
        <v>0.49722222222222223</v>
      </c>
      <c r="BE4" s="50">
        <f t="shared" si="0"/>
        <v>37</v>
      </c>
      <c r="BF4" s="30">
        <v>2</v>
      </c>
      <c r="BG4" s="30">
        <v>2</v>
      </c>
      <c r="BH4" s="30">
        <v>2</v>
      </c>
      <c r="BI4" s="30">
        <v>2</v>
      </c>
      <c r="BJ4" s="30">
        <v>2</v>
      </c>
      <c r="BK4" s="30">
        <v>2</v>
      </c>
      <c r="BL4" s="30">
        <v>2</v>
      </c>
      <c r="BM4" s="30">
        <v>2</v>
      </c>
      <c r="BN4" s="30">
        <v>2</v>
      </c>
      <c r="BO4" s="30">
        <v>2</v>
      </c>
      <c r="BP4" s="30">
        <v>2</v>
      </c>
      <c r="BQ4" s="30">
        <v>2</v>
      </c>
      <c r="BR4" s="30">
        <v>2</v>
      </c>
      <c r="BS4" s="30">
        <v>2</v>
      </c>
      <c r="BT4" s="30">
        <v>2</v>
      </c>
      <c r="BU4" s="50">
        <f t="shared" si="1"/>
        <v>0</v>
      </c>
      <c r="BV4" s="78" t="s">
        <v>6504</v>
      </c>
      <c r="BW4" s="344">
        <v>0.47152777777777777</v>
      </c>
      <c r="BX4" s="344">
        <v>0.49722222222222223</v>
      </c>
      <c r="BY4" s="50">
        <f t="shared" si="2"/>
        <v>37</v>
      </c>
      <c r="BZ4" s="30">
        <v>3</v>
      </c>
      <c r="CA4" s="30">
        <v>3</v>
      </c>
      <c r="CB4" s="30">
        <v>3</v>
      </c>
      <c r="CC4" s="30">
        <v>3</v>
      </c>
      <c r="CD4" s="30" t="s">
        <v>260</v>
      </c>
      <c r="CE4" s="30" t="s">
        <v>6504</v>
      </c>
      <c r="CF4" s="30">
        <v>15</v>
      </c>
      <c r="CG4" s="348"/>
      <c r="CH4" s="348"/>
      <c r="CI4" s="348"/>
      <c r="CJ4" s="348"/>
      <c r="CK4" s="348"/>
      <c r="CL4" s="348"/>
      <c r="CM4" s="348" t="s">
        <v>3403</v>
      </c>
      <c r="CN4" s="348" t="s">
        <v>6505</v>
      </c>
      <c r="CO4" s="348"/>
      <c r="CP4" s="348"/>
      <c r="CQ4" s="348"/>
      <c r="CR4" s="34" t="s">
        <v>4714</v>
      </c>
      <c r="CS4" s="34" t="s">
        <v>4715</v>
      </c>
      <c r="CT4" s="34" t="s">
        <v>3869</v>
      </c>
      <c r="CU4" s="34" t="s">
        <v>6506</v>
      </c>
      <c r="CV4" s="34" t="s">
        <v>6498</v>
      </c>
      <c r="CW4" s="34" t="s">
        <v>6499</v>
      </c>
      <c r="CX4" s="34" t="s">
        <v>6500</v>
      </c>
      <c r="CY4" s="34" t="s">
        <v>6507</v>
      </c>
      <c r="CZ4" s="34" t="s">
        <v>6508</v>
      </c>
      <c r="DA4" s="34" t="s">
        <v>6509</v>
      </c>
      <c r="DB4" s="34" t="s">
        <v>4341</v>
      </c>
      <c r="DC4" s="34" t="s">
        <v>3846</v>
      </c>
      <c r="DD4" s="34" t="s">
        <v>6510</v>
      </c>
      <c r="DE4" s="34" t="s">
        <v>6508</v>
      </c>
      <c r="DF4" s="34" t="s">
        <v>6509</v>
      </c>
      <c r="DG4" s="34" t="s">
        <v>4341</v>
      </c>
      <c r="DH4" s="34" t="s">
        <v>3846</v>
      </c>
      <c r="DI4" s="34" t="s">
        <v>6510</v>
      </c>
      <c r="DJ4" s="34" t="s">
        <v>6511</v>
      </c>
      <c r="DK4" s="34" t="s">
        <v>3849</v>
      </c>
      <c r="DL4" s="34" t="s">
        <v>6512</v>
      </c>
      <c r="DM4" s="34" t="s">
        <v>3914</v>
      </c>
      <c r="DN4" s="34" t="s">
        <v>4062</v>
      </c>
      <c r="DO4" s="34" t="s">
        <v>3853</v>
      </c>
      <c r="DP4" s="34" t="s">
        <v>4299</v>
      </c>
      <c r="DQ4" s="34" t="s">
        <v>6513</v>
      </c>
      <c r="DR4" s="34" t="s">
        <v>1239</v>
      </c>
      <c r="DS4" s="34" t="s">
        <v>6501</v>
      </c>
      <c r="DT4" s="34" t="s">
        <v>6514</v>
      </c>
      <c r="DU4" s="34" t="s">
        <v>6515</v>
      </c>
      <c r="DV4" s="34" t="s">
        <v>6516</v>
      </c>
      <c r="DW4" s="34" t="s">
        <v>6517</v>
      </c>
      <c r="DX4" s="34" t="s">
        <v>6501</v>
      </c>
      <c r="DY4" s="34" t="s">
        <v>1239</v>
      </c>
      <c r="DZ4" s="34" t="s">
        <v>1239</v>
      </c>
      <c r="EA4" s="34" t="s">
        <v>1239</v>
      </c>
      <c r="EB4" s="34" t="s">
        <v>3861</v>
      </c>
      <c r="EC4" s="34" t="s">
        <v>3862</v>
      </c>
      <c r="ED4" s="34" t="s">
        <v>3848</v>
      </c>
      <c r="EE4" s="34" t="s">
        <v>6518</v>
      </c>
      <c r="EF4" s="34" t="s">
        <v>3864</v>
      </c>
      <c r="EG4" s="34" t="s">
        <v>1720</v>
      </c>
      <c r="EH4" s="34" t="s">
        <v>1077</v>
      </c>
      <c r="EI4" s="34" t="s">
        <v>6519</v>
      </c>
      <c r="EJ4" s="34" t="s">
        <v>1239</v>
      </c>
      <c r="EK4" s="34" t="s">
        <v>3848</v>
      </c>
      <c r="EL4" s="34" t="s">
        <v>3868</v>
      </c>
      <c r="EM4" s="34" t="s">
        <v>3869</v>
      </c>
      <c r="EN4" s="34" t="s">
        <v>3869</v>
      </c>
      <c r="EO4" s="34" t="s">
        <v>4002</v>
      </c>
      <c r="EP4" s="34" t="s">
        <v>3870</v>
      </c>
      <c r="EQ4" s="34" t="s">
        <v>6520</v>
      </c>
      <c r="ER4" s="34" t="s">
        <v>5223</v>
      </c>
      <c r="ES4" s="34" t="s">
        <v>6521</v>
      </c>
      <c r="ET4" s="34" t="s">
        <v>6522</v>
      </c>
      <c r="EU4" s="34" t="s">
        <v>6523</v>
      </c>
      <c r="EV4" s="34" t="s">
        <v>3876</v>
      </c>
      <c r="EW4" s="34" t="s">
        <v>3876</v>
      </c>
      <c r="EX4" s="34" t="s">
        <v>1239</v>
      </c>
      <c r="EY4" s="34" t="s">
        <v>1239</v>
      </c>
      <c r="EZ4" s="34" t="s">
        <v>3877</v>
      </c>
      <c r="FA4" s="34" t="s">
        <v>3878</v>
      </c>
      <c r="FB4" s="34" t="s">
        <v>6524</v>
      </c>
      <c r="FC4" s="34" t="s">
        <v>6525</v>
      </c>
      <c r="FD4" s="34" t="s">
        <v>4079</v>
      </c>
      <c r="FE4" s="34" t="s">
        <v>4011</v>
      </c>
      <c r="FF4" s="34" t="s">
        <v>4012</v>
      </c>
      <c r="FG4" s="34" t="s">
        <v>6526</v>
      </c>
      <c r="FH4" s="34" t="s">
        <v>6527</v>
      </c>
      <c r="FI4" s="34" t="s">
        <v>6528</v>
      </c>
      <c r="FJ4" s="34" t="s">
        <v>4446</v>
      </c>
      <c r="FK4" s="34" t="s">
        <v>6529</v>
      </c>
      <c r="FL4" s="34" t="s">
        <v>4735</v>
      </c>
      <c r="FM4" s="34" t="s">
        <v>6500</v>
      </c>
      <c r="FN4" s="34" t="s">
        <v>6530</v>
      </c>
      <c r="FO4" s="34" t="s">
        <v>273</v>
      </c>
      <c r="FP4" s="34" t="s">
        <v>3848</v>
      </c>
      <c r="FQ4" s="34" t="s">
        <v>6531</v>
      </c>
      <c r="FR4" s="34" t="s">
        <v>6532</v>
      </c>
      <c r="FS4" s="34" t="s">
        <v>6533</v>
      </c>
      <c r="FT4" s="34" t="s">
        <v>6534</v>
      </c>
      <c r="FU4" s="34" t="s">
        <v>6535</v>
      </c>
      <c r="FV4" s="34" t="s">
        <v>6536</v>
      </c>
      <c r="FW4" s="34" t="s">
        <v>6537</v>
      </c>
      <c r="FX4" s="34" t="s">
        <v>176</v>
      </c>
      <c r="FY4" s="34" t="s">
        <v>6538</v>
      </c>
      <c r="FZ4" s="34" t="s">
        <v>6539</v>
      </c>
      <c r="GA4" s="34" t="s">
        <v>3945</v>
      </c>
      <c r="GB4" s="34" t="s">
        <v>3945</v>
      </c>
      <c r="GC4" s="34" t="s">
        <v>3945</v>
      </c>
      <c r="HL4" s="349" t="s">
        <v>6540</v>
      </c>
      <c r="HM4" s="44" t="s">
        <v>6541</v>
      </c>
      <c r="HN4" s="44" t="s">
        <v>3403</v>
      </c>
      <c r="HO4" s="350" t="s">
        <v>6494</v>
      </c>
      <c r="HP4" s="44" t="s">
        <v>3869</v>
      </c>
      <c r="HQ4" s="44">
        <f t="shared" si="3"/>
        <v>1</v>
      </c>
      <c r="HT4" s="44" t="s">
        <v>3403</v>
      </c>
      <c r="HU4" s="44" t="s">
        <v>3403</v>
      </c>
      <c r="HX4" s="44" t="s">
        <v>3403</v>
      </c>
      <c r="HY4" s="44" t="s">
        <v>223</v>
      </c>
    </row>
    <row r="5" spans="1:233" s="44" customFormat="1" ht="12.75" x14ac:dyDescent="0.2">
      <c r="A5" s="30">
        <v>4</v>
      </c>
      <c r="B5" s="344">
        <v>0.41875000000000001</v>
      </c>
      <c r="C5" s="30" t="s">
        <v>6542</v>
      </c>
      <c r="D5" s="30" t="s">
        <v>211</v>
      </c>
      <c r="E5" s="30" t="s">
        <v>212</v>
      </c>
      <c r="F5" s="62">
        <v>43283</v>
      </c>
      <c r="G5" s="30" t="s">
        <v>1202</v>
      </c>
      <c r="H5" s="44" t="s">
        <v>233</v>
      </c>
      <c r="I5" s="44" t="s">
        <v>3057</v>
      </c>
      <c r="K5" s="30"/>
      <c r="L5" s="30"/>
      <c r="M5" s="345"/>
      <c r="N5" s="345"/>
      <c r="O5" s="30"/>
      <c r="P5" s="78" t="s">
        <v>6543</v>
      </c>
      <c r="Q5" s="213" t="s">
        <v>507</v>
      </c>
      <c r="R5" s="30" t="s">
        <v>6544</v>
      </c>
      <c r="S5" s="30" t="s">
        <v>5641</v>
      </c>
      <c r="T5" s="346">
        <v>9194506729</v>
      </c>
      <c r="U5" s="35" t="s">
        <v>6545</v>
      </c>
      <c r="V5" s="30" t="s">
        <v>221</v>
      </c>
      <c r="W5" s="30" t="s">
        <v>221</v>
      </c>
      <c r="X5" s="30" t="s">
        <v>221</v>
      </c>
      <c r="Y5" s="30" t="s">
        <v>221</v>
      </c>
      <c r="Z5" s="30" t="s">
        <v>221</v>
      </c>
      <c r="AA5" s="30" t="s">
        <v>6546</v>
      </c>
      <c r="AB5" s="30">
        <v>9365655892</v>
      </c>
      <c r="AC5" s="44" t="s">
        <v>314</v>
      </c>
      <c r="AD5" s="347" t="s">
        <v>4711</v>
      </c>
      <c r="AE5" s="30" t="s">
        <v>6547</v>
      </c>
      <c r="AF5" s="30" t="s">
        <v>259</v>
      </c>
      <c r="AG5" s="44" t="s">
        <v>221</v>
      </c>
      <c r="AH5" s="44" t="s">
        <v>221</v>
      </c>
      <c r="AI5" s="30">
        <v>10</v>
      </c>
      <c r="AJ5" s="44" t="s">
        <v>227</v>
      </c>
      <c r="AK5" s="30">
        <v>1</v>
      </c>
      <c r="AL5" s="30">
        <v>10</v>
      </c>
      <c r="AM5" s="30">
        <v>0</v>
      </c>
      <c r="AN5" s="50" t="s">
        <v>6458</v>
      </c>
      <c r="AO5" s="51" t="s">
        <v>432</v>
      </c>
      <c r="AP5" s="30" t="s">
        <v>434</v>
      </c>
      <c r="AQ5" s="50" t="s">
        <v>3079</v>
      </c>
      <c r="AR5" s="30" t="s">
        <v>6459</v>
      </c>
      <c r="AS5" s="30"/>
      <c r="AT5" s="30"/>
      <c r="AU5" s="30"/>
      <c r="AV5" s="30"/>
      <c r="AW5" s="30"/>
      <c r="AX5" s="30" t="s">
        <v>6548</v>
      </c>
      <c r="AY5" s="30"/>
      <c r="BA5" s="31">
        <v>0.48194444444444445</v>
      </c>
      <c r="BB5" s="78" t="s">
        <v>4713</v>
      </c>
      <c r="BC5" s="344">
        <v>0.48194444444444445</v>
      </c>
      <c r="BD5" s="344">
        <v>0.48819444444444443</v>
      </c>
      <c r="BE5" s="50">
        <f t="shared" si="0"/>
        <v>9</v>
      </c>
      <c r="BF5" s="30">
        <v>1</v>
      </c>
      <c r="BG5" s="30">
        <v>1</v>
      </c>
      <c r="BH5" s="30">
        <v>1</v>
      </c>
      <c r="BI5" s="30">
        <v>1</v>
      </c>
      <c r="BJ5" s="30">
        <v>1</v>
      </c>
      <c r="BK5" s="30">
        <v>1</v>
      </c>
      <c r="BL5" s="30">
        <v>1</v>
      </c>
      <c r="BM5" s="30">
        <v>1</v>
      </c>
      <c r="BN5" s="30">
        <v>1</v>
      </c>
      <c r="BO5" s="30">
        <v>1</v>
      </c>
      <c r="BP5" s="30">
        <v>1</v>
      </c>
      <c r="BQ5" s="30">
        <v>1</v>
      </c>
      <c r="BR5" s="30">
        <v>1</v>
      </c>
      <c r="BS5" s="30">
        <v>1</v>
      </c>
      <c r="BT5" s="30">
        <v>1</v>
      </c>
      <c r="BU5" s="50">
        <f t="shared" si="1"/>
        <v>15</v>
      </c>
      <c r="BV5" s="78"/>
      <c r="BW5" s="344"/>
      <c r="BX5" s="344"/>
      <c r="BY5" s="50">
        <f t="shared" si="2"/>
        <v>0</v>
      </c>
      <c r="BZ5" s="30"/>
      <c r="CA5" s="30"/>
      <c r="CB5" s="30"/>
      <c r="CC5" s="30"/>
      <c r="CD5" s="30"/>
      <c r="CE5" s="30"/>
      <c r="CF5" s="30"/>
      <c r="CG5" s="348"/>
      <c r="CH5" s="348"/>
      <c r="CI5" s="348"/>
      <c r="CJ5" s="348"/>
      <c r="CK5" s="348"/>
      <c r="CL5" s="348"/>
      <c r="CM5" s="348" t="s">
        <v>3403</v>
      </c>
      <c r="CN5" s="44" t="s">
        <v>3403</v>
      </c>
      <c r="CO5" s="348"/>
      <c r="CP5" s="348"/>
      <c r="CQ5" s="348"/>
      <c r="CR5" s="34" t="s">
        <v>4714</v>
      </c>
      <c r="CS5" s="34" t="s">
        <v>4715</v>
      </c>
      <c r="CT5" s="34" t="s">
        <v>3869</v>
      </c>
      <c r="CU5" s="34" t="s">
        <v>6549</v>
      </c>
      <c r="CV5" s="34" t="s">
        <v>6550</v>
      </c>
      <c r="CW5" s="34" t="s">
        <v>6551</v>
      </c>
      <c r="CX5" s="34" t="s">
        <v>6552</v>
      </c>
      <c r="CY5" s="34" t="s">
        <v>6553</v>
      </c>
      <c r="CZ5" s="34" t="s">
        <v>3992</v>
      </c>
      <c r="DA5" s="34" t="s">
        <v>6554</v>
      </c>
      <c r="DB5" s="34" t="s">
        <v>3840</v>
      </c>
      <c r="DC5" s="34" t="s">
        <v>3841</v>
      </c>
      <c r="DD5" s="34" t="s">
        <v>4295</v>
      </c>
      <c r="DE5" s="34" t="s">
        <v>6092</v>
      </c>
      <c r="DF5" s="34" t="s">
        <v>6555</v>
      </c>
      <c r="DG5" s="34" t="s">
        <v>6556</v>
      </c>
      <c r="DH5" s="34" t="s">
        <v>4159</v>
      </c>
      <c r="DI5" s="34" t="s">
        <v>6557</v>
      </c>
      <c r="DJ5" s="34" t="s">
        <v>6558</v>
      </c>
      <c r="DK5" s="34" t="s">
        <v>3957</v>
      </c>
      <c r="DL5" s="34" t="s">
        <v>6559</v>
      </c>
      <c r="DM5" s="34" t="s">
        <v>4116</v>
      </c>
      <c r="DN5" s="34" t="s">
        <v>5105</v>
      </c>
      <c r="DO5" s="34" t="s">
        <v>3853</v>
      </c>
      <c r="DP5" s="34" t="s">
        <v>3854</v>
      </c>
      <c r="DQ5" s="34" t="s">
        <v>6560</v>
      </c>
      <c r="DR5" s="34" t="s">
        <v>3666</v>
      </c>
      <c r="DS5" s="34" t="s">
        <v>6545</v>
      </c>
      <c r="DT5" s="34" t="s">
        <v>3848</v>
      </c>
      <c r="DU5" s="34" t="s">
        <v>3848</v>
      </c>
      <c r="DV5" s="34" t="s">
        <v>3848</v>
      </c>
      <c r="DW5" s="34" t="s">
        <v>3848</v>
      </c>
      <c r="DX5" s="34" t="s">
        <v>3848</v>
      </c>
      <c r="DY5" s="34" t="s">
        <v>3848</v>
      </c>
      <c r="DZ5" s="34" t="s">
        <v>3848</v>
      </c>
      <c r="EA5" s="34" t="s">
        <v>3848</v>
      </c>
      <c r="EB5" s="34" t="s">
        <v>3861</v>
      </c>
      <c r="EC5" s="34" t="s">
        <v>3862</v>
      </c>
      <c r="ED5" s="34" t="s">
        <v>3848</v>
      </c>
      <c r="EE5" s="34" t="s">
        <v>6561</v>
      </c>
      <c r="EF5" s="34" t="s">
        <v>432</v>
      </c>
      <c r="EG5" s="34" t="s">
        <v>3919</v>
      </c>
      <c r="EH5" s="34" t="s">
        <v>3920</v>
      </c>
      <c r="EI5" s="34" t="s">
        <v>6562</v>
      </c>
      <c r="EJ5" s="34" t="s">
        <v>6563</v>
      </c>
      <c r="EK5" s="34" t="s">
        <v>3848</v>
      </c>
      <c r="EL5" s="34" t="s">
        <v>3868</v>
      </c>
      <c r="EM5" s="34" t="s">
        <v>3869</v>
      </c>
      <c r="EN5" s="34" t="s">
        <v>3869</v>
      </c>
      <c r="EO5" s="34" t="s">
        <v>3870</v>
      </c>
      <c r="EP5" s="34" t="s">
        <v>4002</v>
      </c>
      <c r="EQ5" s="34" t="s">
        <v>6564</v>
      </c>
      <c r="ER5" s="34" t="s">
        <v>3964</v>
      </c>
      <c r="ES5" s="34" t="s">
        <v>6565</v>
      </c>
      <c r="ET5" s="34" t="s">
        <v>6566</v>
      </c>
      <c r="EU5" s="34" t="s">
        <v>6567</v>
      </c>
      <c r="EV5" s="34" t="s">
        <v>3877</v>
      </c>
      <c r="EW5" s="34" t="s">
        <v>3876</v>
      </c>
      <c r="EX5" s="34" t="s">
        <v>3848</v>
      </c>
      <c r="EY5" s="34" t="s">
        <v>3848</v>
      </c>
      <c r="EZ5" s="34" t="s">
        <v>3877</v>
      </c>
      <c r="FA5" s="34" t="s">
        <v>5376</v>
      </c>
      <c r="FB5" s="34" t="s">
        <v>6568</v>
      </c>
      <c r="FC5" s="34" t="s">
        <v>6569</v>
      </c>
      <c r="FD5" s="34" t="s">
        <v>3848</v>
      </c>
      <c r="FE5" s="34" t="s">
        <v>6570</v>
      </c>
      <c r="FF5" s="34" t="s">
        <v>6571</v>
      </c>
      <c r="FG5" s="34" t="s">
        <v>6572</v>
      </c>
      <c r="FH5" s="34" t="s">
        <v>6573</v>
      </c>
      <c r="FI5" s="34" t="s">
        <v>6574</v>
      </c>
      <c r="FJ5" s="34" t="s">
        <v>6575</v>
      </c>
      <c r="FK5" s="34" t="s">
        <v>6576</v>
      </c>
      <c r="FL5" s="34" t="s">
        <v>3943</v>
      </c>
      <c r="FM5" s="34" t="s">
        <v>6577</v>
      </c>
      <c r="FN5" s="34" t="s">
        <v>6578</v>
      </c>
      <c r="FO5" s="34" t="s">
        <v>6579</v>
      </c>
      <c r="FP5" s="34" t="s">
        <v>3848</v>
      </c>
      <c r="FQ5" s="34" t="s">
        <v>6580</v>
      </c>
      <c r="FR5" s="34" t="s">
        <v>5557</v>
      </c>
      <c r="FS5" s="34" t="s">
        <v>6581</v>
      </c>
      <c r="FT5" s="34" t="s">
        <v>6582</v>
      </c>
      <c r="FU5" s="34" t="s">
        <v>6583</v>
      </c>
      <c r="FV5" s="34" t="s">
        <v>6584</v>
      </c>
      <c r="FW5" s="34" t="s">
        <v>6585</v>
      </c>
      <c r="FX5" s="34" t="s">
        <v>3944</v>
      </c>
      <c r="FY5" s="34" t="s">
        <v>3848</v>
      </c>
      <c r="FZ5" s="34" t="s">
        <v>3848</v>
      </c>
      <c r="GA5" s="34" t="s">
        <v>3946</v>
      </c>
      <c r="GB5" s="34" t="s">
        <v>3945</v>
      </c>
      <c r="GC5" s="34" t="s">
        <v>3946</v>
      </c>
      <c r="HL5" s="349" t="s">
        <v>6586</v>
      </c>
      <c r="HM5" s="44" t="s">
        <v>3403</v>
      </c>
      <c r="HN5" s="44" t="s">
        <v>3403</v>
      </c>
      <c r="HO5" s="350" t="s">
        <v>6587</v>
      </c>
      <c r="HP5" s="44" t="s">
        <v>3869</v>
      </c>
      <c r="HQ5" s="44">
        <f t="shared" si="3"/>
        <v>1</v>
      </c>
      <c r="HT5" s="44" t="s">
        <v>3403</v>
      </c>
      <c r="HU5" s="44" t="s">
        <v>3403</v>
      </c>
      <c r="HX5" s="44" t="s">
        <v>6495</v>
      </c>
      <c r="HY5" s="44" t="s">
        <v>314</v>
      </c>
    </row>
    <row r="6" spans="1:233" s="44" customFormat="1" ht="12.75" x14ac:dyDescent="0.2">
      <c r="A6" s="30">
        <v>7</v>
      </c>
      <c r="B6" s="344">
        <v>0.45555555555555555</v>
      </c>
      <c r="C6" s="30" t="s">
        <v>6588</v>
      </c>
      <c r="D6" s="30" t="s">
        <v>211</v>
      </c>
      <c r="E6" s="30" t="s">
        <v>212</v>
      </c>
      <c r="F6" s="62">
        <v>43283</v>
      </c>
      <c r="G6" s="30" t="s">
        <v>357</v>
      </c>
      <c r="H6" s="44" t="s">
        <v>233</v>
      </c>
      <c r="I6" s="44" t="s">
        <v>3070</v>
      </c>
      <c r="J6" s="30" t="s">
        <v>6080</v>
      </c>
      <c r="K6" s="30"/>
      <c r="L6" s="30"/>
      <c r="M6" s="345"/>
      <c r="N6" s="345"/>
      <c r="O6" s="30"/>
      <c r="P6" s="78" t="s">
        <v>6589</v>
      </c>
      <c r="Q6" s="213" t="s">
        <v>5641</v>
      </c>
      <c r="R6" s="30" t="s">
        <v>6590</v>
      </c>
      <c r="S6" s="30" t="s">
        <v>6591</v>
      </c>
      <c r="T6" s="346" t="s">
        <v>6592</v>
      </c>
      <c r="U6" s="35" t="s">
        <v>6593</v>
      </c>
      <c r="V6" s="30" t="s">
        <v>221</v>
      </c>
      <c r="W6" s="30" t="s">
        <v>221</v>
      </c>
      <c r="X6" s="30" t="s">
        <v>221</v>
      </c>
      <c r="Y6" s="30" t="s">
        <v>221</v>
      </c>
      <c r="Z6" s="30" t="s">
        <v>221</v>
      </c>
      <c r="AA6" s="30" t="s">
        <v>6594</v>
      </c>
      <c r="AB6" s="30">
        <v>9084111185</v>
      </c>
      <c r="AC6" s="44" t="s">
        <v>223</v>
      </c>
      <c r="AD6" s="347" t="s">
        <v>224</v>
      </c>
      <c r="AE6" s="30" t="s">
        <v>6595</v>
      </c>
      <c r="AF6" s="44" t="s">
        <v>226</v>
      </c>
      <c r="AG6" s="44" t="s">
        <v>226</v>
      </c>
      <c r="AH6" s="44" t="s">
        <v>221</v>
      </c>
      <c r="AI6" s="30">
        <v>126</v>
      </c>
      <c r="AJ6" s="44" t="s">
        <v>227</v>
      </c>
      <c r="AK6" s="30">
        <v>1</v>
      </c>
      <c r="AL6" s="30">
        <v>66</v>
      </c>
      <c r="AM6" s="30">
        <v>36</v>
      </c>
      <c r="AN6" s="50" t="s">
        <v>228</v>
      </c>
      <c r="AO6" s="51" t="s">
        <v>228</v>
      </c>
      <c r="AP6" s="30" t="s">
        <v>229</v>
      </c>
      <c r="AQ6" s="50" t="s">
        <v>229</v>
      </c>
      <c r="AR6" s="30"/>
      <c r="AS6" s="30" t="s">
        <v>6596</v>
      </c>
      <c r="AT6" s="30">
        <v>210268</v>
      </c>
      <c r="AU6" s="30"/>
      <c r="AV6" s="30"/>
      <c r="AW6" s="30"/>
      <c r="AX6" s="30"/>
      <c r="AY6" s="30"/>
      <c r="BA6" s="31"/>
      <c r="BB6" s="78" t="s">
        <v>4713</v>
      </c>
      <c r="BC6" s="344">
        <v>0.52222222222222225</v>
      </c>
      <c r="BD6" s="344">
        <v>0.53819444444444442</v>
      </c>
      <c r="BE6" s="50">
        <f t="shared" si="0"/>
        <v>23</v>
      </c>
      <c r="BF6" s="30">
        <v>2</v>
      </c>
      <c r="BG6" s="30">
        <v>2</v>
      </c>
      <c r="BH6" s="30">
        <v>2</v>
      </c>
      <c r="BI6" s="30">
        <v>2</v>
      </c>
      <c r="BJ6" s="30">
        <v>2</v>
      </c>
      <c r="BK6" s="30">
        <v>2</v>
      </c>
      <c r="BL6" s="30">
        <v>2</v>
      </c>
      <c r="BM6" s="30">
        <v>2</v>
      </c>
      <c r="BN6" s="30">
        <v>2</v>
      </c>
      <c r="BO6" s="30">
        <v>2</v>
      </c>
      <c r="BP6" s="30">
        <v>2</v>
      </c>
      <c r="BQ6" s="30">
        <v>2</v>
      </c>
      <c r="BR6" s="30">
        <v>2</v>
      </c>
      <c r="BS6" s="30">
        <v>2</v>
      </c>
      <c r="BT6" s="30">
        <v>2</v>
      </c>
      <c r="BU6" s="50">
        <f t="shared" si="1"/>
        <v>0</v>
      </c>
      <c r="BV6" s="78" t="s">
        <v>4713</v>
      </c>
      <c r="BW6" s="344">
        <v>0.49652777777777773</v>
      </c>
      <c r="BX6" s="344">
        <v>0.50208333333333333</v>
      </c>
      <c r="BY6" s="50">
        <f t="shared" si="2"/>
        <v>8</v>
      </c>
      <c r="BZ6" s="30">
        <v>3</v>
      </c>
      <c r="CA6" s="30">
        <v>3</v>
      </c>
      <c r="CB6" s="30">
        <v>3</v>
      </c>
      <c r="CC6" s="30">
        <v>3</v>
      </c>
      <c r="CD6" s="30" t="s">
        <v>260</v>
      </c>
      <c r="CE6" s="30" t="s">
        <v>4713</v>
      </c>
      <c r="CF6" s="30">
        <v>15</v>
      </c>
      <c r="CG6" s="348"/>
      <c r="CH6" s="348"/>
      <c r="CI6" s="348"/>
      <c r="CJ6" s="348"/>
      <c r="CK6" s="348"/>
      <c r="CL6" s="348"/>
      <c r="CM6" s="348" t="s">
        <v>3403</v>
      </c>
      <c r="CN6" s="44" t="s">
        <v>3403</v>
      </c>
      <c r="CO6" s="348"/>
      <c r="CP6" s="348"/>
      <c r="CQ6" s="348"/>
      <c r="CR6" s="34" t="s">
        <v>4714</v>
      </c>
      <c r="CS6" s="34" t="s">
        <v>4715</v>
      </c>
      <c r="CT6" s="34" t="s">
        <v>3869</v>
      </c>
      <c r="CU6" s="34" t="s">
        <v>6597</v>
      </c>
      <c r="CV6" s="34" t="s">
        <v>5641</v>
      </c>
      <c r="CW6" s="34" t="s">
        <v>6590</v>
      </c>
      <c r="CX6" s="34" t="s">
        <v>6591</v>
      </c>
      <c r="CY6" s="34" t="s">
        <v>6598</v>
      </c>
      <c r="CZ6" s="34" t="s">
        <v>6092</v>
      </c>
      <c r="DA6" s="34" t="s">
        <v>6599</v>
      </c>
      <c r="DB6" s="34" t="s">
        <v>3840</v>
      </c>
      <c r="DC6" s="34" t="s">
        <v>3841</v>
      </c>
      <c r="DD6" s="34" t="s">
        <v>6094</v>
      </c>
      <c r="DE6" s="34" t="s">
        <v>6600</v>
      </c>
      <c r="DF6" s="34" t="s">
        <v>6601</v>
      </c>
      <c r="DG6" s="34" t="s">
        <v>6602</v>
      </c>
      <c r="DH6" s="34" t="s">
        <v>6603</v>
      </c>
      <c r="DI6" s="34" t="s">
        <v>5665</v>
      </c>
      <c r="DJ6" s="34" t="s">
        <v>6604</v>
      </c>
      <c r="DK6" s="34" t="s">
        <v>3957</v>
      </c>
      <c r="DL6" s="34" t="s">
        <v>6605</v>
      </c>
      <c r="DM6" s="34" t="s">
        <v>3914</v>
      </c>
      <c r="DN6" s="34" t="s">
        <v>4062</v>
      </c>
      <c r="DO6" s="34" t="s">
        <v>3853</v>
      </c>
      <c r="DP6" s="34" t="s">
        <v>3854</v>
      </c>
      <c r="DQ6" s="34" t="s">
        <v>6606</v>
      </c>
      <c r="DR6" s="34" t="s">
        <v>6607</v>
      </c>
      <c r="DS6" s="34" t="s">
        <v>6608</v>
      </c>
      <c r="DT6" s="34" t="s">
        <v>6609</v>
      </c>
      <c r="DU6" s="34" t="s">
        <v>6610</v>
      </c>
      <c r="DV6" s="34" t="s">
        <v>6611</v>
      </c>
      <c r="DW6" s="34" t="s">
        <v>6612</v>
      </c>
      <c r="DX6" s="34" t="s">
        <v>6613</v>
      </c>
      <c r="DY6" s="34" t="s">
        <v>1228</v>
      </c>
      <c r="DZ6" s="34" t="s">
        <v>1228</v>
      </c>
      <c r="EA6" s="34" t="s">
        <v>1228</v>
      </c>
      <c r="EB6" s="34" t="s">
        <v>3861</v>
      </c>
      <c r="EC6" s="34" t="s">
        <v>3862</v>
      </c>
      <c r="ED6" s="34" t="s">
        <v>3848</v>
      </c>
      <c r="EE6" s="34" t="s">
        <v>5942</v>
      </c>
      <c r="EF6" s="34" t="s">
        <v>3864</v>
      </c>
      <c r="EG6" s="34" t="s">
        <v>4068</v>
      </c>
      <c r="EH6" s="34" t="s">
        <v>4069</v>
      </c>
      <c r="EI6" s="34" t="s">
        <v>6614</v>
      </c>
      <c r="EJ6" s="34" t="s">
        <v>6596</v>
      </c>
      <c r="EK6" s="34" t="s">
        <v>3848</v>
      </c>
      <c r="EL6" s="34" t="s">
        <v>3868</v>
      </c>
      <c r="EM6" s="34" t="s">
        <v>3869</v>
      </c>
      <c r="EN6" s="34" t="s">
        <v>3869</v>
      </c>
      <c r="EO6" s="34" t="s">
        <v>3869</v>
      </c>
      <c r="EP6" s="34" t="s">
        <v>3870</v>
      </c>
      <c r="EQ6" s="34" t="s">
        <v>6615</v>
      </c>
      <c r="ER6" s="34" t="s">
        <v>3924</v>
      </c>
      <c r="ES6" s="34" t="s">
        <v>6616</v>
      </c>
      <c r="ET6" s="34" t="s">
        <v>6617</v>
      </c>
      <c r="EU6" s="34" t="s">
        <v>6618</v>
      </c>
      <c r="EV6" s="34" t="s">
        <v>3876</v>
      </c>
      <c r="EW6" s="34" t="s">
        <v>3876</v>
      </c>
      <c r="EX6" s="34" t="s">
        <v>2718</v>
      </c>
      <c r="EY6" s="34" t="s">
        <v>2718</v>
      </c>
      <c r="EZ6" s="34" t="s">
        <v>3877</v>
      </c>
      <c r="FA6" s="34" t="s">
        <v>3878</v>
      </c>
      <c r="FB6" s="34" t="s">
        <v>6619</v>
      </c>
      <c r="FC6" s="34" t="s">
        <v>6620</v>
      </c>
      <c r="FD6" s="34" t="s">
        <v>3848</v>
      </c>
      <c r="FE6" s="34" t="s">
        <v>4011</v>
      </c>
      <c r="FF6" s="34" t="s">
        <v>4130</v>
      </c>
      <c r="FG6" s="34" t="s">
        <v>3848</v>
      </c>
      <c r="FH6" s="34" t="s">
        <v>6621</v>
      </c>
      <c r="FI6" s="34" t="s">
        <v>4270</v>
      </c>
      <c r="FJ6" s="34" t="s">
        <v>4083</v>
      </c>
      <c r="FK6" s="34" t="s">
        <v>6622</v>
      </c>
      <c r="FL6" s="34" t="s">
        <v>6623</v>
      </c>
      <c r="FM6" s="34" t="s">
        <v>2398</v>
      </c>
      <c r="FN6" s="34" t="s">
        <v>6624</v>
      </c>
      <c r="FO6" s="34" t="s">
        <v>2591</v>
      </c>
      <c r="FP6" s="34" t="s">
        <v>3848</v>
      </c>
      <c r="FQ6" s="34" t="s">
        <v>6625</v>
      </c>
      <c r="FR6" s="34" t="s">
        <v>5385</v>
      </c>
      <c r="FS6" s="34" t="s">
        <v>6626</v>
      </c>
      <c r="FT6" s="34" t="s">
        <v>6627</v>
      </c>
      <c r="FU6" s="34" t="s">
        <v>6628</v>
      </c>
      <c r="FV6" s="34" t="s">
        <v>6629</v>
      </c>
      <c r="FW6" s="34" t="s">
        <v>6630</v>
      </c>
      <c r="FX6" s="34" t="s">
        <v>3894</v>
      </c>
      <c r="FY6" s="34" t="s">
        <v>3848</v>
      </c>
      <c r="FZ6" s="34" t="s">
        <v>6631</v>
      </c>
      <c r="GA6" s="34" t="s">
        <v>3945</v>
      </c>
      <c r="GB6" s="34" t="s">
        <v>3945</v>
      </c>
      <c r="GC6" s="34" t="s">
        <v>3946</v>
      </c>
      <c r="HL6" s="349" t="s">
        <v>6632</v>
      </c>
      <c r="HM6" s="44" t="s">
        <v>6633</v>
      </c>
      <c r="HN6" s="44" t="s">
        <v>3403</v>
      </c>
      <c r="HO6" s="350" t="s">
        <v>6587</v>
      </c>
      <c r="HP6" s="44" t="s">
        <v>3869</v>
      </c>
      <c r="HQ6" s="44">
        <f t="shared" si="3"/>
        <v>1</v>
      </c>
      <c r="HT6" s="44" t="s">
        <v>3403</v>
      </c>
      <c r="HU6" s="44" t="s">
        <v>3403</v>
      </c>
      <c r="HX6" s="44" t="s">
        <v>3403</v>
      </c>
      <c r="HY6" s="44" t="s">
        <v>223</v>
      </c>
    </row>
    <row r="7" spans="1:233" s="44" customFormat="1" ht="12.75" x14ac:dyDescent="0.2">
      <c r="A7" s="30">
        <v>8</v>
      </c>
      <c r="B7" s="344">
        <v>0.45624999999999999</v>
      </c>
      <c r="C7" s="30" t="s">
        <v>6634</v>
      </c>
      <c r="D7" s="30" t="s">
        <v>211</v>
      </c>
      <c r="E7" s="30" t="s">
        <v>212</v>
      </c>
      <c r="F7" s="62">
        <v>43283</v>
      </c>
      <c r="G7" s="30" t="s">
        <v>1202</v>
      </c>
      <c r="H7" s="30" t="s">
        <v>214</v>
      </c>
      <c r="I7" s="30" t="s">
        <v>1222</v>
      </c>
      <c r="K7" s="30"/>
      <c r="L7" s="30"/>
      <c r="M7" s="345"/>
      <c r="N7" s="345"/>
      <c r="O7" s="30"/>
      <c r="P7" s="78" t="s">
        <v>6635</v>
      </c>
      <c r="Q7" s="213" t="s">
        <v>6636</v>
      </c>
      <c r="R7" s="30" t="s">
        <v>2048</v>
      </c>
      <c r="S7" s="30" t="s">
        <v>1239</v>
      </c>
      <c r="T7" s="346">
        <v>9954685381</v>
      </c>
      <c r="U7" s="35" t="s">
        <v>6637</v>
      </c>
      <c r="V7" s="30" t="s">
        <v>221</v>
      </c>
      <c r="W7" s="30" t="s">
        <v>221</v>
      </c>
      <c r="X7" s="30" t="s">
        <v>221</v>
      </c>
      <c r="Y7" s="30" t="s">
        <v>221</v>
      </c>
      <c r="Z7" s="30" t="s">
        <v>221</v>
      </c>
      <c r="AA7" s="30" t="s">
        <v>6638</v>
      </c>
      <c r="AB7" s="30">
        <v>9279413696</v>
      </c>
      <c r="AC7" s="44" t="s">
        <v>278</v>
      </c>
      <c r="AD7" s="347" t="s">
        <v>4711</v>
      </c>
      <c r="AE7" s="30" t="s">
        <v>424</v>
      </c>
      <c r="AF7" s="30" t="s">
        <v>280</v>
      </c>
      <c r="AG7" s="44" t="s">
        <v>221</v>
      </c>
      <c r="AH7" s="44" t="s">
        <v>221</v>
      </c>
      <c r="AI7" s="30">
        <v>3</v>
      </c>
      <c r="AJ7" s="44" t="s">
        <v>227</v>
      </c>
      <c r="AK7" s="30">
        <v>1</v>
      </c>
      <c r="AL7" s="30">
        <v>3</v>
      </c>
      <c r="AM7" s="30">
        <v>0</v>
      </c>
      <c r="AN7" s="50" t="s">
        <v>228</v>
      </c>
      <c r="AO7" s="51" t="s">
        <v>228</v>
      </c>
      <c r="AP7" s="44" t="s">
        <v>281</v>
      </c>
      <c r="AQ7" s="44" t="s">
        <v>282</v>
      </c>
      <c r="AR7" s="30"/>
      <c r="AS7" s="30"/>
      <c r="AT7" s="30"/>
      <c r="AU7" s="30"/>
      <c r="AV7" s="30"/>
      <c r="AW7" s="30"/>
      <c r="AX7" s="30"/>
      <c r="AY7" s="30"/>
      <c r="BA7" s="31"/>
      <c r="BB7" s="78" t="s">
        <v>4713</v>
      </c>
      <c r="BC7" s="344">
        <v>0.50694444444444442</v>
      </c>
      <c r="BD7" s="344">
        <v>0.51111111111111118</v>
      </c>
      <c r="BE7" s="50">
        <f t="shared" si="0"/>
        <v>6</v>
      </c>
      <c r="BF7" s="30">
        <v>3</v>
      </c>
      <c r="BG7" s="30">
        <v>3</v>
      </c>
      <c r="BH7" s="30">
        <v>3</v>
      </c>
      <c r="BI7" s="30">
        <v>3</v>
      </c>
      <c r="BJ7" s="30">
        <v>3</v>
      </c>
      <c r="BK7" s="30">
        <v>3</v>
      </c>
      <c r="BL7" s="30">
        <v>3</v>
      </c>
      <c r="BM7" s="30">
        <v>3</v>
      </c>
      <c r="BN7" s="30">
        <v>3</v>
      </c>
      <c r="BO7" s="30">
        <v>3</v>
      </c>
      <c r="BP7" s="30">
        <v>3</v>
      </c>
      <c r="BQ7" s="30">
        <v>3</v>
      </c>
      <c r="BR7" s="30">
        <v>3</v>
      </c>
      <c r="BS7" s="30">
        <v>3</v>
      </c>
      <c r="BT7" s="30">
        <v>3</v>
      </c>
      <c r="BU7" s="50">
        <f t="shared" si="1"/>
        <v>0</v>
      </c>
      <c r="BV7" s="78"/>
      <c r="BW7" s="344"/>
      <c r="BX7" s="344"/>
      <c r="BY7" s="50">
        <f t="shared" si="2"/>
        <v>0</v>
      </c>
      <c r="BZ7" s="30"/>
      <c r="CA7" s="30"/>
      <c r="CB7" s="30"/>
      <c r="CC7" s="30"/>
      <c r="CD7" s="30"/>
      <c r="CE7" s="30"/>
      <c r="CF7" s="30"/>
      <c r="CG7" s="348"/>
      <c r="CH7" s="348"/>
      <c r="CI7" s="348"/>
      <c r="CJ7" s="348"/>
      <c r="CK7" s="348"/>
      <c r="CL7" s="348"/>
      <c r="CM7" s="348" t="s">
        <v>3403</v>
      </c>
      <c r="CN7" s="44" t="s">
        <v>3403</v>
      </c>
      <c r="CO7" s="348"/>
      <c r="CP7" s="348"/>
      <c r="CQ7" s="348"/>
      <c r="CR7" s="34" t="s">
        <v>4714</v>
      </c>
      <c r="CS7" s="34" t="s">
        <v>4715</v>
      </c>
      <c r="CT7" s="34" t="s">
        <v>3869</v>
      </c>
      <c r="CU7" s="34" t="s">
        <v>6639</v>
      </c>
      <c r="CV7" s="34" t="s">
        <v>6636</v>
      </c>
      <c r="CW7" s="34" t="s">
        <v>2048</v>
      </c>
      <c r="CX7" s="34" t="s">
        <v>2718</v>
      </c>
      <c r="CY7" s="34" t="s">
        <v>6640</v>
      </c>
      <c r="CZ7" s="34" t="s">
        <v>5398</v>
      </c>
      <c r="DA7" s="34" t="s">
        <v>6641</v>
      </c>
      <c r="DB7" s="34" t="s">
        <v>3840</v>
      </c>
      <c r="DC7" s="34" t="s">
        <v>3841</v>
      </c>
      <c r="DD7" s="34" t="s">
        <v>3994</v>
      </c>
      <c r="DE7" s="34" t="s">
        <v>5398</v>
      </c>
      <c r="DF7" s="34" t="s">
        <v>6641</v>
      </c>
      <c r="DG7" s="34" t="s">
        <v>3840</v>
      </c>
      <c r="DH7" s="34" t="s">
        <v>3841</v>
      </c>
      <c r="DI7" s="34" t="s">
        <v>3994</v>
      </c>
      <c r="DJ7" s="34" t="s">
        <v>6642</v>
      </c>
      <c r="DK7" s="34" t="s">
        <v>4249</v>
      </c>
      <c r="DL7" s="34" t="s">
        <v>6643</v>
      </c>
      <c r="DM7" s="34" t="s">
        <v>3914</v>
      </c>
      <c r="DN7" s="34" t="s">
        <v>3852</v>
      </c>
      <c r="DO7" s="34" t="s">
        <v>3853</v>
      </c>
      <c r="DP7" s="34" t="s">
        <v>3854</v>
      </c>
      <c r="DQ7" s="34" t="s">
        <v>6644</v>
      </c>
      <c r="DR7" s="34" t="s">
        <v>2718</v>
      </c>
      <c r="DS7" s="34" t="s">
        <v>6645</v>
      </c>
      <c r="DT7" s="34" t="s">
        <v>6646</v>
      </c>
      <c r="DU7" s="34" t="s">
        <v>2718</v>
      </c>
      <c r="DV7" s="34" t="s">
        <v>6647</v>
      </c>
      <c r="DW7" s="34" t="s">
        <v>2718</v>
      </c>
      <c r="DX7" s="34" t="s">
        <v>6648</v>
      </c>
      <c r="DY7" s="34" t="s">
        <v>6649</v>
      </c>
      <c r="DZ7" s="34" t="s">
        <v>6650</v>
      </c>
      <c r="EA7" s="34" t="s">
        <v>2718</v>
      </c>
      <c r="EB7" s="34" t="s">
        <v>3861</v>
      </c>
      <c r="EC7" s="34" t="s">
        <v>3862</v>
      </c>
      <c r="ED7" s="34" t="s">
        <v>3848</v>
      </c>
      <c r="EE7" s="34" t="s">
        <v>6651</v>
      </c>
      <c r="EF7" s="34" t="s">
        <v>3864</v>
      </c>
      <c r="EG7" s="34" t="s">
        <v>598</v>
      </c>
      <c r="EH7" s="34" t="s">
        <v>3865</v>
      </c>
      <c r="EI7" s="34" t="s">
        <v>6652</v>
      </c>
      <c r="EJ7" s="34" t="s">
        <v>2718</v>
      </c>
      <c r="EK7" s="34" t="s">
        <v>3848</v>
      </c>
      <c r="EL7" s="34" t="s">
        <v>3868</v>
      </c>
      <c r="EM7" s="34" t="s">
        <v>3869</v>
      </c>
      <c r="EN7" s="34" t="s">
        <v>3869</v>
      </c>
      <c r="EO7" s="34" t="s">
        <v>3870</v>
      </c>
      <c r="EP7" s="34" t="s">
        <v>4002</v>
      </c>
      <c r="EQ7" s="34" t="s">
        <v>6653</v>
      </c>
      <c r="ER7" s="34" t="s">
        <v>6654</v>
      </c>
      <c r="ES7" s="34" t="s">
        <v>6655</v>
      </c>
      <c r="ET7" s="34" t="s">
        <v>6656</v>
      </c>
      <c r="EU7" s="34" t="s">
        <v>6657</v>
      </c>
      <c r="EV7" s="34" t="s">
        <v>3876</v>
      </c>
      <c r="EW7" s="34" t="s">
        <v>3876</v>
      </c>
      <c r="EX7" s="34" t="s">
        <v>2718</v>
      </c>
      <c r="EY7" s="34" t="s">
        <v>2718</v>
      </c>
      <c r="EZ7" s="34" t="s">
        <v>3877</v>
      </c>
      <c r="FA7" s="34" t="s">
        <v>4956</v>
      </c>
      <c r="FB7" s="34" t="s">
        <v>6658</v>
      </c>
      <c r="FC7" s="34" t="s">
        <v>6659</v>
      </c>
      <c r="FD7" s="34" t="s">
        <v>3892</v>
      </c>
      <c r="FE7" s="34" t="s">
        <v>4011</v>
      </c>
      <c r="FF7" s="34" t="s">
        <v>4012</v>
      </c>
      <c r="FG7" s="34" t="s">
        <v>6660</v>
      </c>
      <c r="FH7" s="34" t="s">
        <v>6661</v>
      </c>
      <c r="FI7" s="34" t="s">
        <v>6662</v>
      </c>
      <c r="FJ7" s="34" t="s">
        <v>4271</v>
      </c>
      <c r="FK7" s="34" t="s">
        <v>6663</v>
      </c>
      <c r="FL7" s="34" t="s">
        <v>3892</v>
      </c>
      <c r="FM7" s="34" t="s">
        <v>6636</v>
      </c>
      <c r="FN7" s="34" t="s">
        <v>6664</v>
      </c>
      <c r="FO7" s="34" t="s">
        <v>6665</v>
      </c>
      <c r="FP7" s="34" t="s">
        <v>2718</v>
      </c>
      <c r="FQ7" s="34" t="s">
        <v>6666</v>
      </c>
      <c r="FR7" s="34" t="s">
        <v>3941</v>
      </c>
      <c r="FS7" s="34" t="s">
        <v>6667</v>
      </c>
      <c r="FT7" s="34" t="s">
        <v>3848</v>
      </c>
      <c r="FU7" s="34" t="s">
        <v>3848</v>
      </c>
      <c r="FV7" s="34" t="s">
        <v>3848</v>
      </c>
      <c r="FW7" s="34" t="s">
        <v>3848</v>
      </c>
      <c r="FX7" s="34" t="s">
        <v>3944</v>
      </c>
      <c r="FY7" s="34" t="s">
        <v>3848</v>
      </c>
      <c r="FZ7" s="34" t="s">
        <v>3848</v>
      </c>
      <c r="GA7" s="34" t="s">
        <v>3945</v>
      </c>
      <c r="GB7" s="34" t="s">
        <v>3945</v>
      </c>
      <c r="GC7" s="34" t="s">
        <v>3946</v>
      </c>
      <c r="HL7" s="349" t="s">
        <v>6668</v>
      </c>
      <c r="HM7" s="44" t="s">
        <v>3403</v>
      </c>
      <c r="HN7" s="44" t="s">
        <v>3403</v>
      </c>
      <c r="HO7" s="350" t="s">
        <v>6587</v>
      </c>
      <c r="HP7" s="44" t="s">
        <v>3869</v>
      </c>
      <c r="HQ7" s="44">
        <f t="shared" si="3"/>
        <v>1</v>
      </c>
      <c r="HT7" s="44" t="s">
        <v>3403</v>
      </c>
      <c r="HU7" s="44" t="s">
        <v>3403</v>
      </c>
      <c r="HX7" s="44" t="s">
        <v>3403</v>
      </c>
      <c r="HY7" s="44" t="s">
        <v>278</v>
      </c>
    </row>
    <row r="8" spans="1:233" s="44" customFormat="1" ht="12.75" x14ac:dyDescent="0.2">
      <c r="A8" s="30">
        <v>9</v>
      </c>
      <c r="B8" s="344">
        <v>0.46180555555555558</v>
      </c>
      <c r="C8" s="30" t="s">
        <v>6669</v>
      </c>
      <c r="D8" s="30" t="s">
        <v>211</v>
      </c>
      <c r="E8" s="30" t="s">
        <v>212</v>
      </c>
      <c r="F8" s="62">
        <v>43283</v>
      </c>
      <c r="G8" s="30" t="s">
        <v>3082</v>
      </c>
      <c r="H8" s="44" t="s">
        <v>246</v>
      </c>
      <c r="I8" s="44" t="s">
        <v>247</v>
      </c>
      <c r="J8" s="44" t="s">
        <v>5686</v>
      </c>
      <c r="K8" s="30" t="s">
        <v>6496</v>
      </c>
      <c r="L8" s="30" t="s">
        <v>250</v>
      </c>
      <c r="M8" s="345">
        <v>43283</v>
      </c>
      <c r="N8" s="345">
        <v>43286</v>
      </c>
      <c r="O8" s="30" t="s">
        <v>4032</v>
      </c>
      <c r="P8" s="78" t="s">
        <v>6670</v>
      </c>
      <c r="Q8" s="213" t="s">
        <v>1668</v>
      </c>
      <c r="R8" s="30" t="s">
        <v>2127</v>
      </c>
      <c r="S8" s="30" t="s">
        <v>6671</v>
      </c>
      <c r="T8" s="346">
        <v>9497272099</v>
      </c>
      <c r="U8" s="35" t="s">
        <v>6672</v>
      </c>
      <c r="V8" s="30" t="s">
        <v>221</v>
      </c>
      <c r="W8" s="30" t="s">
        <v>221</v>
      </c>
      <c r="X8" s="30" t="s">
        <v>221</v>
      </c>
      <c r="Y8" s="30" t="s">
        <v>221</v>
      </c>
      <c r="Z8" s="30" t="s">
        <v>221</v>
      </c>
      <c r="AA8" s="30" t="s">
        <v>6673</v>
      </c>
      <c r="AB8" s="30">
        <v>9182714517</v>
      </c>
      <c r="AC8" s="44" t="s">
        <v>223</v>
      </c>
      <c r="AD8" s="347" t="s">
        <v>4711</v>
      </c>
      <c r="AE8" s="30" t="s">
        <v>6674</v>
      </c>
      <c r="AF8" s="44" t="s">
        <v>226</v>
      </c>
      <c r="AG8" s="44" t="s">
        <v>226</v>
      </c>
      <c r="AH8" s="44" t="s">
        <v>226</v>
      </c>
      <c r="AI8" s="30">
        <v>29</v>
      </c>
      <c r="AJ8" s="44" t="s">
        <v>227</v>
      </c>
      <c r="AK8" s="30">
        <v>1</v>
      </c>
      <c r="AL8" s="30">
        <v>2</v>
      </c>
      <c r="AM8" s="30">
        <v>13</v>
      </c>
      <c r="AN8" s="50" t="s">
        <v>228</v>
      </c>
      <c r="AO8" s="51" t="s">
        <v>228</v>
      </c>
      <c r="AP8" s="30" t="s">
        <v>229</v>
      </c>
      <c r="AQ8" s="50" t="s">
        <v>229</v>
      </c>
      <c r="AR8" s="30"/>
      <c r="AS8" s="30" t="s">
        <v>6675</v>
      </c>
      <c r="AT8" s="30">
        <v>210261</v>
      </c>
      <c r="AU8" s="30"/>
      <c r="AV8" s="30"/>
      <c r="AW8" s="30"/>
      <c r="AX8" s="30"/>
      <c r="AY8" s="30"/>
      <c r="BA8" s="31"/>
      <c r="BB8" s="78" t="s">
        <v>6504</v>
      </c>
      <c r="BC8" s="344">
        <v>0.50138888888888888</v>
      </c>
      <c r="BD8" s="344">
        <v>0.52708333333333335</v>
      </c>
      <c r="BE8" s="50">
        <f t="shared" si="0"/>
        <v>37</v>
      </c>
      <c r="BF8" s="30">
        <v>2</v>
      </c>
      <c r="BG8" s="30">
        <v>2</v>
      </c>
      <c r="BH8" s="30">
        <v>2</v>
      </c>
      <c r="BI8" s="30">
        <v>2</v>
      </c>
      <c r="BJ8" s="30">
        <v>2</v>
      </c>
      <c r="BK8" s="30">
        <v>2</v>
      </c>
      <c r="BL8" s="30">
        <v>2</v>
      </c>
      <c r="BM8" s="30">
        <v>2</v>
      </c>
      <c r="BN8" s="30">
        <v>2</v>
      </c>
      <c r="BO8" s="30">
        <v>2</v>
      </c>
      <c r="BP8" s="30">
        <v>2</v>
      </c>
      <c r="BQ8" s="30">
        <v>2</v>
      </c>
      <c r="BR8" s="30">
        <v>2</v>
      </c>
      <c r="BS8" s="30">
        <v>2</v>
      </c>
      <c r="BT8" s="30">
        <v>2</v>
      </c>
      <c r="BU8" s="50">
        <f t="shared" si="1"/>
        <v>0</v>
      </c>
      <c r="BV8" s="78" t="s">
        <v>6504</v>
      </c>
      <c r="BW8" s="344">
        <v>0.50138888888888888</v>
      </c>
      <c r="BX8" s="344">
        <v>0.52708333333333335</v>
      </c>
      <c r="BY8" s="50">
        <f t="shared" si="2"/>
        <v>37</v>
      </c>
      <c r="BZ8" s="30">
        <v>3</v>
      </c>
      <c r="CA8" s="30">
        <v>3</v>
      </c>
      <c r="CB8" s="30">
        <v>3</v>
      </c>
      <c r="CC8" s="30">
        <v>3</v>
      </c>
      <c r="CD8" s="30" t="s">
        <v>260</v>
      </c>
      <c r="CE8" s="30" t="s">
        <v>6504</v>
      </c>
      <c r="CF8" s="30">
        <v>15</v>
      </c>
      <c r="CG8" s="348"/>
      <c r="CH8" s="348"/>
      <c r="CI8" s="348"/>
      <c r="CJ8" s="348"/>
      <c r="CK8" s="348"/>
      <c r="CL8" s="348"/>
      <c r="CM8" s="348" t="s">
        <v>3403</v>
      </c>
      <c r="CN8" s="348" t="s">
        <v>6676</v>
      </c>
      <c r="CO8" s="348"/>
      <c r="CP8" s="348"/>
      <c r="CQ8" s="348"/>
      <c r="CR8" s="34" t="s">
        <v>4714</v>
      </c>
      <c r="CS8" s="34" t="s">
        <v>4715</v>
      </c>
      <c r="CT8" s="34" t="s">
        <v>3869</v>
      </c>
      <c r="CU8" s="34" t="s">
        <v>6677</v>
      </c>
      <c r="CV8" s="34" t="s">
        <v>1668</v>
      </c>
      <c r="CW8" s="34" t="s">
        <v>6678</v>
      </c>
      <c r="CX8" s="34" t="s">
        <v>6671</v>
      </c>
      <c r="CY8" s="34" t="s">
        <v>6679</v>
      </c>
      <c r="CZ8" s="34" t="s">
        <v>6680</v>
      </c>
      <c r="DA8" s="34" t="s">
        <v>6681</v>
      </c>
      <c r="DB8" s="34" t="s">
        <v>3840</v>
      </c>
      <c r="DC8" s="34" t="s">
        <v>3841</v>
      </c>
      <c r="DD8" s="34" t="s">
        <v>5700</v>
      </c>
      <c r="DE8" s="34" t="s">
        <v>3848</v>
      </c>
      <c r="DF8" s="34" t="s">
        <v>1239</v>
      </c>
      <c r="DG8" s="34" t="s">
        <v>4037</v>
      </c>
      <c r="DH8" s="34" t="s">
        <v>4038</v>
      </c>
      <c r="DI8" s="34" t="s">
        <v>4039</v>
      </c>
      <c r="DJ8" s="34" t="s">
        <v>6682</v>
      </c>
      <c r="DK8" s="34" t="s">
        <v>3957</v>
      </c>
      <c r="DL8" s="34" t="s">
        <v>5826</v>
      </c>
      <c r="DM8" s="34" t="s">
        <v>3914</v>
      </c>
      <c r="DN8" s="34" t="s">
        <v>3852</v>
      </c>
      <c r="DO8" s="34" t="s">
        <v>3853</v>
      </c>
      <c r="DP8" s="34" t="s">
        <v>3854</v>
      </c>
      <c r="DQ8" s="34" t="s">
        <v>6683</v>
      </c>
      <c r="DR8" s="34" t="s">
        <v>1239</v>
      </c>
      <c r="DS8" s="34" t="s">
        <v>6672</v>
      </c>
      <c r="DT8" s="34" t="s">
        <v>3848</v>
      </c>
      <c r="DU8" s="34" t="s">
        <v>3848</v>
      </c>
      <c r="DV8" s="34" t="s">
        <v>3848</v>
      </c>
      <c r="DW8" s="34" t="s">
        <v>3848</v>
      </c>
      <c r="DX8" s="34" t="s">
        <v>3848</v>
      </c>
      <c r="DY8" s="34" t="s">
        <v>3848</v>
      </c>
      <c r="DZ8" s="34" t="s">
        <v>3848</v>
      </c>
      <c r="EA8" s="34" t="s">
        <v>3848</v>
      </c>
      <c r="EB8" s="34" t="s">
        <v>3861</v>
      </c>
      <c r="EC8" s="34" t="s">
        <v>3862</v>
      </c>
      <c r="ED8" s="34" t="s">
        <v>3848</v>
      </c>
      <c r="EE8" s="34" t="s">
        <v>5942</v>
      </c>
      <c r="EF8" s="34" t="s">
        <v>3864</v>
      </c>
      <c r="EG8" s="34" t="s">
        <v>4068</v>
      </c>
      <c r="EH8" s="34" t="s">
        <v>4069</v>
      </c>
      <c r="EI8" s="34" t="s">
        <v>6684</v>
      </c>
      <c r="EJ8" s="34" t="s">
        <v>6675</v>
      </c>
      <c r="EK8" s="34" t="s">
        <v>3848</v>
      </c>
      <c r="EL8" s="34" t="s">
        <v>3868</v>
      </c>
      <c r="EM8" s="34" t="s">
        <v>3869</v>
      </c>
      <c r="EN8" s="34" t="s">
        <v>3869</v>
      </c>
      <c r="EO8" s="34" t="s">
        <v>3869</v>
      </c>
      <c r="EP8" s="34" t="s">
        <v>3869</v>
      </c>
      <c r="EQ8" s="34" t="s">
        <v>4511</v>
      </c>
      <c r="ER8" s="34" t="s">
        <v>3872</v>
      </c>
      <c r="ES8" s="34" t="s">
        <v>4017</v>
      </c>
      <c r="ET8" s="34" t="s">
        <v>6685</v>
      </c>
      <c r="EU8" s="34" t="s">
        <v>6686</v>
      </c>
      <c r="EV8" s="34" t="s">
        <v>3877</v>
      </c>
      <c r="EW8" s="34" t="s">
        <v>3876</v>
      </c>
      <c r="EX8" s="34" t="s">
        <v>3848</v>
      </c>
      <c r="EY8" s="34" t="s">
        <v>3848</v>
      </c>
      <c r="EZ8" s="34" t="s">
        <v>3877</v>
      </c>
      <c r="FA8" s="34" t="s">
        <v>3878</v>
      </c>
      <c r="FB8" s="34" t="s">
        <v>6687</v>
      </c>
      <c r="FC8" s="34" t="s">
        <v>6688</v>
      </c>
      <c r="FD8" s="34" t="s">
        <v>3848</v>
      </c>
      <c r="FE8" s="34" t="s">
        <v>3881</v>
      </c>
      <c r="FF8" s="34" t="s">
        <v>6689</v>
      </c>
      <c r="FG8" s="34" t="s">
        <v>6690</v>
      </c>
      <c r="FH8" s="34" t="s">
        <v>6691</v>
      </c>
      <c r="FI8" s="34" t="s">
        <v>6692</v>
      </c>
      <c r="FJ8" s="34" t="s">
        <v>6693</v>
      </c>
      <c r="FK8" s="34" t="s">
        <v>6694</v>
      </c>
      <c r="FL8" s="34" t="s">
        <v>4523</v>
      </c>
      <c r="FM8" s="34" t="s">
        <v>6671</v>
      </c>
      <c r="FN8" s="34" t="s">
        <v>6695</v>
      </c>
      <c r="FO8" s="34" t="s">
        <v>6696</v>
      </c>
      <c r="FP8" s="34" t="s">
        <v>3848</v>
      </c>
      <c r="FQ8" s="34" t="s">
        <v>6697</v>
      </c>
      <c r="FR8" s="34" t="s">
        <v>4367</v>
      </c>
      <c r="FS8" s="34" t="s">
        <v>6698</v>
      </c>
      <c r="FT8" s="34" t="s">
        <v>6699</v>
      </c>
      <c r="FU8" s="34" t="s">
        <v>6700</v>
      </c>
      <c r="FV8" s="34" t="s">
        <v>6701</v>
      </c>
      <c r="FW8" s="34" t="s">
        <v>6702</v>
      </c>
      <c r="FX8" s="34" t="s">
        <v>176</v>
      </c>
      <c r="FY8" s="34" t="s">
        <v>6538</v>
      </c>
      <c r="FZ8" s="34" t="s">
        <v>6703</v>
      </c>
      <c r="GA8" s="34" t="s">
        <v>3945</v>
      </c>
      <c r="GB8" s="34" t="s">
        <v>3945</v>
      </c>
      <c r="GC8" s="34" t="s">
        <v>3946</v>
      </c>
      <c r="HL8" s="349" t="s">
        <v>6704</v>
      </c>
      <c r="HM8" s="44" t="s">
        <v>6705</v>
      </c>
      <c r="HN8" s="44" t="s">
        <v>6706</v>
      </c>
      <c r="HO8" s="350" t="s">
        <v>6707</v>
      </c>
      <c r="HP8" s="44" t="s">
        <v>3869</v>
      </c>
      <c r="HQ8" s="44">
        <f t="shared" si="3"/>
        <v>1</v>
      </c>
      <c r="HT8" s="351">
        <v>43286</v>
      </c>
      <c r="HU8" s="44" t="s">
        <v>3403</v>
      </c>
      <c r="HX8" s="44" t="s">
        <v>3403</v>
      </c>
      <c r="HY8" s="44" t="s">
        <v>223</v>
      </c>
    </row>
    <row r="9" spans="1:233" s="44" customFormat="1" ht="12.75" x14ac:dyDescent="0.2">
      <c r="A9" s="30">
        <v>10</v>
      </c>
      <c r="B9" s="344">
        <v>0.47291666666666665</v>
      </c>
      <c r="C9" s="30" t="s">
        <v>6669</v>
      </c>
      <c r="D9" s="30" t="s">
        <v>211</v>
      </c>
      <c r="E9" s="30" t="s">
        <v>212</v>
      </c>
      <c r="F9" s="62">
        <v>43283</v>
      </c>
      <c r="G9" s="30" t="s">
        <v>1202</v>
      </c>
      <c r="H9" s="44" t="s">
        <v>214</v>
      </c>
      <c r="I9" s="44" t="s">
        <v>1222</v>
      </c>
      <c r="K9" s="30"/>
      <c r="L9" s="30"/>
      <c r="M9" s="345"/>
      <c r="N9" s="345"/>
      <c r="O9" s="30"/>
      <c r="P9" s="78" t="s">
        <v>6708</v>
      </c>
      <c r="Q9" s="213" t="s">
        <v>6709</v>
      </c>
      <c r="R9" s="30" t="s">
        <v>6710</v>
      </c>
      <c r="S9" s="30" t="s">
        <v>6711</v>
      </c>
      <c r="T9" s="346">
        <v>9272296912</v>
      </c>
      <c r="U9" s="35" t="s">
        <v>6712</v>
      </c>
      <c r="V9" s="30" t="s">
        <v>221</v>
      </c>
      <c r="W9" s="30" t="s">
        <v>221</v>
      </c>
      <c r="X9" s="30" t="s">
        <v>221</v>
      </c>
      <c r="Y9" s="30" t="s">
        <v>221</v>
      </c>
      <c r="Z9" s="30" t="s">
        <v>221</v>
      </c>
      <c r="AA9" s="30" t="s">
        <v>6713</v>
      </c>
      <c r="AB9" s="30">
        <v>9060067960</v>
      </c>
      <c r="AC9" s="44" t="s">
        <v>314</v>
      </c>
      <c r="AD9" s="347" t="s">
        <v>224</v>
      </c>
      <c r="AE9" s="30" t="s">
        <v>6714</v>
      </c>
      <c r="AF9" s="44" t="s">
        <v>226</v>
      </c>
      <c r="AG9" s="44" t="s">
        <v>221</v>
      </c>
      <c r="AH9" s="44" t="s">
        <v>280</v>
      </c>
      <c r="AI9" s="30">
        <v>15</v>
      </c>
      <c r="AJ9" s="44" t="s">
        <v>227</v>
      </c>
      <c r="AK9" s="30">
        <v>1</v>
      </c>
      <c r="AL9" s="30">
        <v>7</v>
      </c>
      <c r="AM9" s="30">
        <v>8</v>
      </c>
      <c r="AN9" s="50" t="s">
        <v>6458</v>
      </c>
      <c r="AO9" s="51" t="s">
        <v>432</v>
      </c>
      <c r="AP9" s="30" t="s">
        <v>434</v>
      </c>
      <c r="AQ9" s="50" t="s">
        <v>3079</v>
      </c>
      <c r="AR9" s="30" t="s">
        <v>6459</v>
      </c>
      <c r="AS9" s="30"/>
      <c r="AT9" s="30"/>
      <c r="AU9" s="30"/>
      <c r="AV9" s="30"/>
      <c r="AW9" s="30"/>
      <c r="AX9" s="30" t="s">
        <v>6715</v>
      </c>
      <c r="AY9" s="30"/>
      <c r="BA9" s="31">
        <v>0.51597222222222217</v>
      </c>
      <c r="BB9" s="78" t="s">
        <v>4713</v>
      </c>
      <c r="BC9" s="344">
        <v>0.54583333333333328</v>
      </c>
      <c r="BD9" s="344">
        <v>0.55208333333333337</v>
      </c>
      <c r="BE9" s="50">
        <f t="shared" si="0"/>
        <v>9</v>
      </c>
      <c r="BF9" s="30">
        <v>2</v>
      </c>
      <c r="BG9" s="30">
        <v>2</v>
      </c>
      <c r="BH9" s="30">
        <v>2</v>
      </c>
      <c r="BI9" s="30">
        <v>2</v>
      </c>
      <c r="BJ9" s="30">
        <v>2</v>
      </c>
      <c r="BK9" s="30">
        <v>2</v>
      </c>
      <c r="BL9" s="30">
        <v>2</v>
      </c>
      <c r="BM9" s="30">
        <v>2</v>
      </c>
      <c r="BN9" s="30">
        <v>2</v>
      </c>
      <c r="BO9" s="30">
        <v>2</v>
      </c>
      <c r="BP9" s="30">
        <v>2</v>
      </c>
      <c r="BQ9" s="30">
        <v>2</v>
      </c>
      <c r="BR9" s="30">
        <v>2</v>
      </c>
      <c r="BS9" s="30">
        <v>2</v>
      </c>
      <c r="BT9" s="30">
        <v>2</v>
      </c>
      <c r="BU9" s="50">
        <f t="shared" si="1"/>
        <v>0</v>
      </c>
      <c r="BV9" s="78"/>
      <c r="BW9" s="344"/>
      <c r="BX9" s="344"/>
      <c r="BY9" s="50">
        <f t="shared" si="2"/>
        <v>0</v>
      </c>
      <c r="BZ9" s="30"/>
      <c r="CA9" s="30"/>
      <c r="CB9" s="30"/>
      <c r="CC9" s="30"/>
      <c r="CD9" s="30"/>
      <c r="CE9" s="30"/>
      <c r="CF9" s="30"/>
      <c r="CG9" s="348"/>
      <c r="CH9" s="348"/>
      <c r="CI9" s="348"/>
      <c r="CJ9" s="348"/>
      <c r="CK9" s="348"/>
      <c r="CL9" s="348"/>
      <c r="CM9" s="348" t="s">
        <v>3403</v>
      </c>
      <c r="CN9" s="44" t="s">
        <v>3403</v>
      </c>
      <c r="CO9" s="348"/>
      <c r="CP9" s="348"/>
      <c r="CQ9" s="348"/>
      <c r="CR9" s="34" t="s">
        <v>4714</v>
      </c>
      <c r="CS9" s="34" t="s">
        <v>4715</v>
      </c>
      <c r="CT9" s="34" t="s">
        <v>3869</v>
      </c>
      <c r="CU9" s="34" t="s">
        <v>6716</v>
      </c>
      <c r="CV9" s="34" t="s">
        <v>6709</v>
      </c>
      <c r="CW9" s="34" t="s">
        <v>6710</v>
      </c>
      <c r="CX9" s="34" t="s">
        <v>6711</v>
      </c>
      <c r="CY9" s="34" t="s">
        <v>6717</v>
      </c>
      <c r="CZ9" s="34" t="s">
        <v>6718</v>
      </c>
      <c r="DA9" s="34" t="s">
        <v>6719</v>
      </c>
      <c r="DB9" s="34" t="s">
        <v>3840</v>
      </c>
      <c r="DC9" s="34" t="s">
        <v>3841</v>
      </c>
      <c r="DD9" s="34" t="s">
        <v>4248</v>
      </c>
      <c r="DE9" s="34" t="s">
        <v>6720</v>
      </c>
      <c r="DF9" s="34" t="s">
        <v>6721</v>
      </c>
      <c r="DG9" s="34" t="s">
        <v>3840</v>
      </c>
      <c r="DH9" s="34" t="s">
        <v>3841</v>
      </c>
      <c r="DI9" s="34" t="s">
        <v>3994</v>
      </c>
      <c r="DJ9" s="34" t="s">
        <v>6722</v>
      </c>
      <c r="DK9" s="34" t="s">
        <v>3849</v>
      </c>
      <c r="DL9" s="34" t="s">
        <v>4914</v>
      </c>
      <c r="DM9" s="34" t="s">
        <v>3914</v>
      </c>
      <c r="DN9" s="34" t="s">
        <v>3852</v>
      </c>
      <c r="DO9" s="34" t="s">
        <v>3853</v>
      </c>
      <c r="DP9" s="34" t="s">
        <v>4299</v>
      </c>
      <c r="DQ9" s="34" t="s">
        <v>6723</v>
      </c>
      <c r="DR9" s="34" t="s">
        <v>6723</v>
      </c>
      <c r="DS9" s="34" t="s">
        <v>6724</v>
      </c>
      <c r="DT9" s="34" t="s">
        <v>3848</v>
      </c>
      <c r="DU9" s="34" t="s">
        <v>3848</v>
      </c>
      <c r="DV9" s="34" t="s">
        <v>3848</v>
      </c>
      <c r="DW9" s="34" t="s">
        <v>3848</v>
      </c>
      <c r="DX9" s="34" t="s">
        <v>3848</v>
      </c>
      <c r="DY9" s="34" t="s">
        <v>3848</v>
      </c>
      <c r="DZ9" s="34" t="s">
        <v>3848</v>
      </c>
      <c r="EA9" s="34" t="s">
        <v>3848</v>
      </c>
      <c r="EB9" s="34" t="s">
        <v>3861</v>
      </c>
      <c r="EC9" s="34" t="s">
        <v>3862</v>
      </c>
      <c r="ED9" s="34" t="s">
        <v>3848</v>
      </c>
      <c r="EE9" s="34" t="s">
        <v>6725</v>
      </c>
      <c r="EF9" s="34" t="s">
        <v>3864</v>
      </c>
      <c r="EG9" s="34" t="s">
        <v>2755</v>
      </c>
      <c r="EH9" s="34" t="s">
        <v>282</v>
      </c>
      <c r="EI9" s="34" t="s">
        <v>3848</v>
      </c>
      <c r="EJ9" s="34" t="s">
        <v>3848</v>
      </c>
      <c r="EK9" s="34" t="s">
        <v>3848</v>
      </c>
      <c r="EL9" s="34" t="s">
        <v>3868</v>
      </c>
      <c r="EM9" s="34" t="s">
        <v>3869</v>
      </c>
      <c r="EN9" s="34" t="s">
        <v>3869</v>
      </c>
      <c r="EO9" s="34" t="s">
        <v>3869</v>
      </c>
      <c r="EP9" s="34" t="s">
        <v>3869</v>
      </c>
      <c r="EQ9" s="34" t="s">
        <v>6726</v>
      </c>
      <c r="ER9" s="34" t="s">
        <v>4073</v>
      </c>
      <c r="ES9" s="34" t="s">
        <v>6727</v>
      </c>
      <c r="ET9" s="34" t="s">
        <v>5051</v>
      </c>
      <c r="EU9" s="34" t="s">
        <v>6728</v>
      </c>
      <c r="EV9" s="34" t="s">
        <v>3877</v>
      </c>
      <c r="EW9" s="34" t="s">
        <v>3876</v>
      </c>
      <c r="EX9" s="34" t="s">
        <v>3848</v>
      </c>
      <c r="EY9" s="34" t="s">
        <v>3848</v>
      </c>
      <c r="EZ9" s="34" t="s">
        <v>3877</v>
      </c>
      <c r="FA9" s="34" t="s">
        <v>5376</v>
      </c>
      <c r="FB9" s="34" t="s">
        <v>6729</v>
      </c>
      <c r="FC9" s="34" t="s">
        <v>6730</v>
      </c>
      <c r="FD9" s="34" t="s">
        <v>3848</v>
      </c>
      <c r="FE9" s="34" t="s">
        <v>4011</v>
      </c>
      <c r="FF9" s="34" t="s">
        <v>4012</v>
      </c>
      <c r="FG9" s="34" t="s">
        <v>6731</v>
      </c>
      <c r="FH9" s="34" t="s">
        <v>6732</v>
      </c>
      <c r="FI9" s="34" t="s">
        <v>3848</v>
      </c>
      <c r="FJ9" s="34" t="s">
        <v>4271</v>
      </c>
      <c r="FK9" s="34" t="s">
        <v>4084</v>
      </c>
      <c r="FL9" s="34" t="s">
        <v>6733</v>
      </c>
      <c r="FM9" s="34" t="s">
        <v>6711</v>
      </c>
      <c r="FN9" s="34" t="s">
        <v>6734</v>
      </c>
      <c r="FO9" s="34" t="s">
        <v>6735</v>
      </c>
      <c r="FP9" s="34" t="s">
        <v>3848</v>
      </c>
      <c r="FQ9" s="34" t="s">
        <v>6736</v>
      </c>
      <c r="FR9" s="34" t="s">
        <v>5276</v>
      </c>
      <c r="FS9" s="34" t="s">
        <v>6737</v>
      </c>
      <c r="FT9" s="34" t="s">
        <v>6738</v>
      </c>
      <c r="FU9" s="34" t="s">
        <v>3970</v>
      </c>
      <c r="FV9" s="34" t="s">
        <v>6739</v>
      </c>
      <c r="FW9" s="34" t="s">
        <v>6740</v>
      </c>
      <c r="FX9" s="34" t="s">
        <v>3944</v>
      </c>
      <c r="FY9" s="34" t="s">
        <v>3848</v>
      </c>
      <c r="FZ9" s="34" t="s">
        <v>3848</v>
      </c>
      <c r="GA9" s="34" t="s">
        <v>3946</v>
      </c>
      <c r="GB9" s="34" t="s">
        <v>3945</v>
      </c>
      <c r="GC9" s="34" t="s">
        <v>3946</v>
      </c>
      <c r="HL9" s="349" t="s">
        <v>6741</v>
      </c>
      <c r="HM9" s="44" t="s">
        <v>3403</v>
      </c>
      <c r="HN9" s="44" t="s">
        <v>3403</v>
      </c>
      <c r="HO9" s="350" t="s">
        <v>6707</v>
      </c>
      <c r="HP9" s="44" t="s">
        <v>3869</v>
      </c>
      <c r="HQ9" s="44">
        <f t="shared" si="3"/>
        <v>1</v>
      </c>
      <c r="HT9" s="44" t="s">
        <v>3403</v>
      </c>
      <c r="HU9" s="44" t="s">
        <v>3403</v>
      </c>
      <c r="HX9" s="44" t="s">
        <v>6495</v>
      </c>
      <c r="HY9" s="44" t="s">
        <v>314</v>
      </c>
    </row>
    <row r="10" spans="1:233" s="44" customFormat="1" ht="12.75" x14ac:dyDescent="0.2">
      <c r="A10" s="30">
        <v>11</v>
      </c>
      <c r="B10" s="344">
        <v>0.47291666666666665</v>
      </c>
      <c r="C10" s="30" t="s">
        <v>6669</v>
      </c>
      <c r="D10" s="30" t="s">
        <v>211</v>
      </c>
      <c r="E10" s="30" t="s">
        <v>212</v>
      </c>
      <c r="F10" s="62">
        <v>43283</v>
      </c>
      <c r="G10" s="30" t="s">
        <v>1202</v>
      </c>
      <c r="H10" s="44" t="s">
        <v>233</v>
      </c>
      <c r="I10" s="44" t="s">
        <v>1203</v>
      </c>
      <c r="K10" s="30"/>
      <c r="L10" s="30"/>
      <c r="M10" s="345"/>
      <c r="N10" s="345"/>
      <c r="O10" s="30"/>
      <c r="P10" s="78" t="s">
        <v>6742</v>
      </c>
      <c r="Q10" s="213" t="s">
        <v>6743</v>
      </c>
      <c r="R10" s="30" t="s">
        <v>6744</v>
      </c>
      <c r="S10" s="30" t="s">
        <v>565</v>
      </c>
      <c r="T10" s="346">
        <v>9324006947</v>
      </c>
      <c r="U10" s="35"/>
      <c r="V10" s="30" t="s">
        <v>221</v>
      </c>
      <c r="W10" s="30" t="s">
        <v>221</v>
      </c>
      <c r="X10" s="30" t="s">
        <v>221</v>
      </c>
      <c r="Y10" s="30" t="s">
        <v>221</v>
      </c>
      <c r="Z10" s="30" t="s">
        <v>221</v>
      </c>
      <c r="AA10" s="30" t="s">
        <v>6745</v>
      </c>
      <c r="AB10" s="30">
        <v>9062903248</v>
      </c>
      <c r="AC10" s="44" t="s">
        <v>278</v>
      </c>
      <c r="AD10" s="347" t="s">
        <v>224</v>
      </c>
      <c r="AE10" s="30" t="s">
        <v>6746</v>
      </c>
      <c r="AF10" s="44" t="s">
        <v>280</v>
      </c>
      <c r="AG10" s="44" t="s">
        <v>280</v>
      </c>
      <c r="AH10" s="44" t="s">
        <v>280</v>
      </c>
      <c r="AI10" s="30">
        <v>7</v>
      </c>
      <c r="AJ10" s="44" t="s">
        <v>227</v>
      </c>
      <c r="AK10" s="30">
        <v>1</v>
      </c>
      <c r="AL10" s="30">
        <v>3</v>
      </c>
      <c r="AM10" s="30">
        <v>3</v>
      </c>
      <c r="AN10" s="50" t="s">
        <v>228</v>
      </c>
      <c r="AO10" s="51" t="s">
        <v>228</v>
      </c>
      <c r="AP10" s="30" t="s">
        <v>229</v>
      </c>
      <c r="AQ10" s="50" t="s">
        <v>229</v>
      </c>
      <c r="AR10" s="30"/>
      <c r="AS10" s="30" t="s">
        <v>6747</v>
      </c>
      <c r="AT10" s="30">
        <v>239105</v>
      </c>
      <c r="AU10" s="30"/>
      <c r="AV10" s="30"/>
      <c r="AW10" s="30"/>
      <c r="AX10" s="30"/>
      <c r="AY10" s="30"/>
      <c r="BA10" s="31">
        <v>0.51111111111111118</v>
      </c>
      <c r="BB10" s="78" t="s">
        <v>6504</v>
      </c>
      <c r="BC10" s="344">
        <v>0.5395833333333333</v>
      </c>
      <c r="BD10" s="344">
        <v>0.54513888888888895</v>
      </c>
      <c r="BE10" s="50">
        <f t="shared" si="0"/>
        <v>8</v>
      </c>
      <c r="BF10" s="30">
        <v>1</v>
      </c>
      <c r="BG10" s="30">
        <v>1</v>
      </c>
      <c r="BH10" s="30">
        <v>1</v>
      </c>
      <c r="BI10" s="30">
        <v>1</v>
      </c>
      <c r="BJ10" s="30">
        <v>1</v>
      </c>
      <c r="BK10" s="30">
        <v>1</v>
      </c>
      <c r="BL10" s="30">
        <v>1</v>
      </c>
      <c r="BM10" s="30">
        <v>1</v>
      </c>
      <c r="BN10" s="30">
        <v>1</v>
      </c>
      <c r="BO10" s="30">
        <v>1</v>
      </c>
      <c r="BP10" s="30">
        <v>1</v>
      </c>
      <c r="BQ10" s="30">
        <v>1</v>
      </c>
      <c r="BR10" s="30">
        <v>1</v>
      </c>
      <c r="BS10" s="30">
        <v>1</v>
      </c>
      <c r="BT10" s="30">
        <v>1</v>
      </c>
      <c r="BU10" s="50">
        <f t="shared" si="1"/>
        <v>15</v>
      </c>
      <c r="BV10" s="78"/>
      <c r="BW10" s="344"/>
      <c r="BX10" s="344"/>
      <c r="BY10" s="50">
        <f t="shared" si="2"/>
        <v>0</v>
      </c>
      <c r="BZ10" s="30"/>
      <c r="CA10" s="30"/>
      <c r="CB10" s="30"/>
      <c r="CC10" s="30"/>
      <c r="CD10" s="30"/>
      <c r="CE10" s="30"/>
      <c r="CF10" s="30"/>
      <c r="CG10" s="348"/>
      <c r="CH10" s="348"/>
      <c r="CI10" s="348"/>
      <c r="CJ10" s="348"/>
      <c r="CK10" s="348"/>
      <c r="CL10" s="348"/>
      <c r="CM10" s="348" t="s">
        <v>3403</v>
      </c>
      <c r="CN10" s="44" t="s">
        <v>3403</v>
      </c>
      <c r="CO10" s="348"/>
      <c r="CP10" s="348"/>
      <c r="CQ10" s="348"/>
      <c r="CR10" s="34" t="s">
        <v>4714</v>
      </c>
      <c r="CS10" s="34" t="s">
        <v>4715</v>
      </c>
      <c r="CT10" s="34" t="s">
        <v>3869</v>
      </c>
      <c r="CU10" s="34" t="s">
        <v>6748</v>
      </c>
      <c r="CV10" s="34" t="s">
        <v>6743</v>
      </c>
      <c r="CW10" s="34" t="s">
        <v>6744</v>
      </c>
      <c r="CX10" s="34" t="s">
        <v>565</v>
      </c>
      <c r="CY10" s="34" t="s">
        <v>6749</v>
      </c>
      <c r="CZ10" s="34" t="s">
        <v>6750</v>
      </c>
      <c r="DA10" s="34" t="s">
        <v>6751</v>
      </c>
      <c r="DB10" s="34" t="s">
        <v>3840</v>
      </c>
      <c r="DC10" s="34" t="s">
        <v>3841</v>
      </c>
      <c r="DD10" s="34" t="s">
        <v>4295</v>
      </c>
      <c r="DE10" s="34" t="s">
        <v>6752</v>
      </c>
      <c r="DF10" s="34" t="s">
        <v>6753</v>
      </c>
      <c r="DG10" s="34" t="s">
        <v>3840</v>
      </c>
      <c r="DH10" s="34" t="s">
        <v>3841</v>
      </c>
      <c r="DI10" s="34" t="s">
        <v>4200</v>
      </c>
      <c r="DJ10" s="34" t="s">
        <v>6754</v>
      </c>
      <c r="DK10" s="34" t="s">
        <v>3957</v>
      </c>
      <c r="DL10" s="34" t="s">
        <v>4298</v>
      </c>
      <c r="DM10" s="34" t="s">
        <v>3914</v>
      </c>
      <c r="DN10" s="34" t="s">
        <v>3852</v>
      </c>
      <c r="DO10" s="34" t="s">
        <v>3853</v>
      </c>
      <c r="DP10" s="34" t="s">
        <v>3854</v>
      </c>
      <c r="DQ10" s="34" t="s">
        <v>6755</v>
      </c>
      <c r="DR10" s="34" t="s">
        <v>6756</v>
      </c>
      <c r="DS10" s="34" t="s">
        <v>6757</v>
      </c>
      <c r="DT10" s="34" t="s">
        <v>3848</v>
      </c>
      <c r="DU10" s="34" t="s">
        <v>3848</v>
      </c>
      <c r="DV10" s="34" t="s">
        <v>3848</v>
      </c>
      <c r="DW10" s="34" t="s">
        <v>3848</v>
      </c>
      <c r="DX10" s="34" t="s">
        <v>3848</v>
      </c>
      <c r="DY10" s="34" t="s">
        <v>3848</v>
      </c>
      <c r="DZ10" s="34" t="s">
        <v>3848</v>
      </c>
      <c r="EA10" s="34" t="s">
        <v>3848</v>
      </c>
      <c r="EB10" s="34" t="s">
        <v>3861</v>
      </c>
      <c r="EC10" s="34" t="s">
        <v>3862</v>
      </c>
      <c r="ED10" s="34" t="s">
        <v>3848</v>
      </c>
      <c r="EE10" s="34" t="s">
        <v>4510</v>
      </c>
      <c r="EF10" s="34" t="s">
        <v>3864</v>
      </c>
      <c r="EG10" s="34" t="s">
        <v>4068</v>
      </c>
      <c r="EH10" s="34" t="s">
        <v>4069</v>
      </c>
      <c r="EI10" s="34" t="s">
        <v>6758</v>
      </c>
      <c r="EJ10" s="34" t="s">
        <v>6747</v>
      </c>
      <c r="EK10" s="34" t="s">
        <v>3848</v>
      </c>
      <c r="EL10" s="34" t="s">
        <v>6759</v>
      </c>
      <c r="EM10" s="34" t="s">
        <v>3869</v>
      </c>
      <c r="EN10" s="34" t="s">
        <v>3869</v>
      </c>
      <c r="EO10" s="34" t="s">
        <v>4002</v>
      </c>
      <c r="EP10" s="34" t="s">
        <v>4401</v>
      </c>
      <c r="EQ10" s="34" t="s">
        <v>6760</v>
      </c>
      <c r="ER10" s="34" t="s">
        <v>3924</v>
      </c>
      <c r="ES10" s="34" t="s">
        <v>4512</v>
      </c>
      <c r="ET10" s="34" t="s">
        <v>6761</v>
      </c>
      <c r="EU10" s="34" t="s">
        <v>6762</v>
      </c>
      <c r="EV10" s="34" t="s">
        <v>3876</v>
      </c>
      <c r="EW10" s="34" t="s">
        <v>3876</v>
      </c>
      <c r="EX10" s="34" t="s">
        <v>3848</v>
      </c>
      <c r="EY10" s="34" t="s">
        <v>3848</v>
      </c>
      <c r="EZ10" s="34" t="s">
        <v>3877</v>
      </c>
      <c r="FA10" s="34" t="s">
        <v>5376</v>
      </c>
      <c r="FB10" s="34" t="s">
        <v>6763</v>
      </c>
      <c r="FC10" s="34" t="s">
        <v>6764</v>
      </c>
      <c r="FD10" s="34" t="s">
        <v>3848</v>
      </c>
      <c r="FE10" s="34" t="s">
        <v>4011</v>
      </c>
      <c r="FF10" s="34" t="s">
        <v>5268</v>
      </c>
      <c r="FG10" s="34" t="s">
        <v>3848</v>
      </c>
      <c r="FH10" s="34" t="s">
        <v>5378</v>
      </c>
      <c r="FI10" s="34" t="s">
        <v>4270</v>
      </c>
      <c r="FJ10" s="34" t="s">
        <v>4083</v>
      </c>
      <c r="FK10" s="34" t="s">
        <v>6765</v>
      </c>
      <c r="FL10" s="34" t="s">
        <v>6766</v>
      </c>
      <c r="FM10" s="34" t="s">
        <v>565</v>
      </c>
      <c r="FN10" s="34" t="s">
        <v>6767</v>
      </c>
      <c r="FO10" s="34" t="s">
        <v>6768</v>
      </c>
      <c r="FP10" s="34" t="s">
        <v>3848</v>
      </c>
      <c r="FQ10" s="34" t="s">
        <v>6769</v>
      </c>
      <c r="FR10" s="34" t="s">
        <v>4367</v>
      </c>
      <c r="FS10" s="34" t="s">
        <v>6770</v>
      </c>
      <c r="FT10" s="34" t="s">
        <v>6771</v>
      </c>
      <c r="FU10" s="34" t="s">
        <v>6772</v>
      </c>
      <c r="FV10" s="34" t="s">
        <v>6773</v>
      </c>
      <c r="FW10" s="34" t="s">
        <v>6774</v>
      </c>
      <c r="FX10" s="34" t="s">
        <v>3944</v>
      </c>
      <c r="FY10" s="34" t="s">
        <v>3848</v>
      </c>
      <c r="FZ10" s="34" t="s">
        <v>3848</v>
      </c>
      <c r="GA10" s="34" t="s">
        <v>3945</v>
      </c>
      <c r="GB10" s="34" t="s">
        <v>3945</v>
      </c>
      <c r="GC10" s="34" t="s">
        <v>3946</v>
      </c>
      <c r="HL10" s="349" t="s">
        <v>6775</v>
      </c>
      <c r="HM10" s="44" t="s">
        <v>3403</v>
      </c>
      <c r="HN10" s="44" t="s">
        <v>3403</v>
      </c>
      <c r="HO10" s="350" t="s">
        <v>6707</v>
      </c>
      <c r="HP10" s="44" t="s">
        <v>3869</v>
      </c>
      <c r="HQ10" s="44">
        <f t="shared" si="3"/>
        <v>1</v>
      </c>
      <c r="HT10" s="44" t="s">
        <v>3403</v>
      </c>
      <c r="HU10" s="44" t="s">
        <v>3403</v>
      </c>
      <c r="HX10" s="44" t="s">
        <v>3403</v>
      </c>
      <c r="HY10" s="44" t="s">
        <v>278</v>
      </c>
    </row>
    <row r="11" spans="1:233" s="44" customFormat="1" ht="12.75" x14ac:dyDescent="0.2">
      <c r="A11" s="30">
        <v>14</v>
      </c>
      <c r="B11" s="344">
        <v>0.49236111111111108</v>
      </c>
      <c r="C11" s="30" t="s">
        <v>6669</v>
      </c>
      <c r="D11" s="30" t="s">
        <v>211</v>
      </c>
      <c r="E11" s="30" t="s">
        <v>212</v>
      </c>
      <c r="F11" s="62">
        <v>43283</v>
      </c>
      <c r="G11" s="30" t="s">
        <v>357</v>
      </c>
      <c r="H11" s="30" t="s">
        <v>233</v>
      </c>
      <c r="I11" s="30" t="s">
        <v>3070</v>
      </c>
      <c r="J11" s="30" t="s">
        <v>6080</v>
      </c>
      <c r="K11" s="30"/>
      <c r="L11" s="30"/>
      <c r="M11" s="345"/>
      <c r="N11" s="345"/>
      <c r="O11" s="30"/>
      <c r="P11" s="78" t="s">
        <v>6776</v>
      </c>
      <c r="Q11" s="30" t="s">
        <v>6777</v>
      </c>
      <c r="R11" s="30" t="s">
        <v>6778</v>
      </c>
      <c r="S11" s="30" t="s">
        <v>6779</v>
      </c>
      <c r="T11" s="346">
        <v>9209469166</v>
      </c>
      <c r="U11" s="352" t="s">
        <v>6780</v>
      </c>
      <c r="V11" s="30" t="s">
        <v>221</v>
      </c>
      <c r="W11" s="30" t="s">
        <v>221</v>
      </c>
      <c r="X11" s="30" t="s">
        <v>221</v>
      </c>
      <c r="Y11" s="30" t="s">
        <v>221</v>
      </c>
      <c r="Z11" s="30" t="s">
        <v>221</v>
      </c>
      <c r="AA11" s="30" t="s">
        <v>6781</v>
      </c>
      <c r="AB11" s="30">
        <v>9469346486</v>
      </c>
      <c r="AC11" s="44" t="s">
        <v>223</v>
      </c>
      <c r="AD11" s="30" t="s">
        <v>224</v>
      </c>
      <c r="AE11" s="30" t="s">
        <v>6782</v>
      </c>
      <c r="AF11" s="44" t="s">
        <v>226</v>
      </c>
      <c r="AG11" s="30" t="s">
        <v>226</v>
      </c>
      <c r="AH11" s="30" t="s">
        <v>226</v>
      </c>
      <c r="AI11" s="30">
        <v>22</v>
      </c>
      <c r="AJ11" s="30" t="s">
        <v>227</v>
      </c>
      <c r="AK11" s="30">
        <v>1</v>
      </c>
      <c r="AL11" s="30">
        <v>22</v>
      </c>
      <c r="AM11" s="30">
        <v>0</v>
      </c>
      <c r="AN11" s="50" t="s">
        <v>6458</v>
      </c>
      <c r="AO11" s="51" t="s">
        <v>432</v>
      </c>
      <c r="AP11" s="30" t="s">
        <v>434</v>
      </c>
      <c r="AQ11" s="50" t="s">
        <v>3079</v>
      </c>
      <c r="AR11" s="30" t="s">
        <v>6459</v>
      </c>
      <c r="AS11" s="30"/>
      <c r="AT11" s="30"/>
      <c r="AU11" s="30"/>
      <c r="AV11" s="30"/>
      <c r="AW11" s="30"/>
      <c r="AX11" s="30" t="s">
        <v>579</v>
      </c>
      <c r="AY11" s="30"/>
      <c r="AZ11" s="30"/>
      <c r="BA11" s="31">
        <v>0.53125</v>
      </c>
      <c r="BB11" s="78" t="s">
        <v>6504</v>
      </c>
      <c r="BC11" s="344">
        <v>0.92847222222222225</v>
      </c>
      <c r="BD11" s="344">
        <v>0.9375</v>
      </c>
      <c r="BE11" s="50">
        <f t="shared" si="0"/>
        <v>13</v>
      </c>
      <c r="BF11" s="346">
        <v>2</v>
      </c>
      <c r="BG11" s="346">
        <v>2</v>
      </c>
      <c r="BH11" s="346">
        <v>2</v>
      </c>
      <c r="BI11" s="346">
        <v>2</v>
      </c>
      <c r="BJ11" s="346">
        <v>2</v>
      </c>
      <c r="BK11" s="346">
        <v>2</v>
      </c>
      <c r="BL11" s="346">
        <v>2</v>
      </c>
      <c r="BM11" s="346">
        <v>2</v>
      </c>
      <c r="BN11" s="346">
        <v>2</v>
      </c>
      <c r="BO11" s="346">
        <v>2</v>
      </c>
      <c r="BP11" s="346">
        <v>2</v>
      </c>
      <c r="BQ11" s="346">
        <v>2</v>
      </c>
      <c r="BR11" s="346">
        <v>2</v>
      </c>
      <c r="BS11" s="346">
        <v>2</v>
      </c>
      <c r="BT11" s="346">
        <v>2</v>
      </c>
      <c r="BU11" s="50">
        <f t="shared" si="1"/>
        <v>0</v>
      </c>
      <c r="BV11" s="78" t="s">
        <v>6504</v>
      </c>
      <c r="BW11" s="344">
        <v>0.92847222222222225</v>
      </c>
      <c r="BX11" s="344">
        <v>0.9375</v>
      </c>
      <c r="BY11" s="50">
        <f t="shared" si="2"/>
        <v>13</v>
      </c>
      <c r="BZ11" s="30">
        <v>3</v>
      </c>
      <c r="CA11" s="30">
        <v>3</v>
      </c>
      <c r="CB11" s="30">
        <v>3</v>
      </c>
      <c r="CC11" s="30">
        <v>3</v>
      </c>
      <c r="CD11" s="30" t="s">
        <v>260</v>
      </c>
      <c r="CE11" s="30" t="s">
        <v>6504</v>
      </c>
      <c r="CF11" s="30">
        <v>15</v>
      </c>
      <c r="CG11" s="348"/>
      <c r="CH11" s="348"/>
      <c r="CI11" s="348"/>
      <c r="CJ11" s="348"/>
      <c r="CK11" s="348"/>
      <c r="CL11" s="348"/>
      <c r="CM11" s="348" t="s">
        <v>3403</v>
      </c>
      <c r="CN11" s="44" t="s">
        <v>3403</v>
      </c>
      <c r="CO11" s="348"/>
      <c r="CP11" s="348"/>
      <c r="CQ11" s="348"/>
      <c r="CR11" s="34" t="s">
        <v>4714</v>
      </c>
      <c r="CS11" s="34" t="s">
        <v>4715</v>
      </c>
      <c r="CT11" s="34" t="s">
        <v>3869</v>
      </c>
      <c r="CU11" s="34" t="s">
        <v>6783</v>
      </c>
      <c r="CV11" s="34" t="s">
        <v>6777</v>
      </c>
      <c r="CW11" s="34" t="s">
        <v>6784</v>
      </c>
      <c r="CX11" s="34" t="s">
        <v>6785</v>
      </c>
      <c r="CY11" s="34" t="s">
        <v>6786</v>
      </c>
      <c r="CZ11" s="34" t="s">
        <v>3992</v>
      </c>
      <c r="DA11" s="34" t="s">
        <v>6787</v>
      </c>
      <c r="DB11" s="34" t="s">
        <v>3840</v>
      </c>
      <c r="DC11" s="34" t="s">
        <v>3841</v>
      </c>
      <c r="DD11" s="34" t="s">
        <v>4295</v>
      </c>
      <c r="DE11" s="34" t="s">
        <v>1239</v>
      </c>
      <c r="DF11" s="34" t="s">
        <v>6788</v>
      </c>
      <c r="DG11" s="34" t="s">
        <v>6789</v>
      </c>
      <c r="DH11" s="34" t="s">
        <v>6790</v>
      </c>
      <c r="DI11" s="34" t="s">
        <v>6791</v>
      </c>
      <c r="DJ11" s="34" t="s">
        <v>6792</v>
      </c>
      <c r="DK11" s="34" t="s">
        <v>3849</v>
      </c>
      <c r="DL11" s="34" t="s">
        <v>6793</v>
      </c>
      <c r="DM11" s="34" t="s">
        <v>3914</v>
      </c>
      <c r="DN11" s="34" t="s">
        <v>4062</v>
      </c>
      <c r="DO11" s="34" t="s">
        <v>3853</v>
      </c>
      <c r="DP11" s="34" t="s">
        <v>3854</v>
      </c>
      <c r="DQ11" s="34" t="s">
        <v>6794</v>
      </c>
      <c r="DR11" s="34" t="s">
        <v>1239</v>
      </c>
      <c r="DS11" s="34" t="s">
        <v>6780</v>
      </c>
      <c r="DT11" s="34" t="s">
        <v>1239</v>
      </c>
      <c r="DU11" s="34" t="s">
        <v>1239</v>
      </c>
      <c r="DV11" s="34" t="s">
        <v>1239</v>
      </c>
      <c r="DW11" s="34" t="s">
        <v>1239</v>
      </c>
      <c r="DX11" s="34" t="s">
        <v>1239</v>
      </c>
      <c r="DY11" s="34" t="s">
        <v>1239</v>
      </c>
      <c r="DZ11" s="34" t="s">
        <v>1239</v>
      </c>
      <c r="EA11" s="34" t="s">
        <v>1239</v>
      </c>
      <c r="EB11" s="34" t="s">
        <v>3861</v>
      </c>
      <c r="EC11" s="34" t="s">
        <v>3862</v>
      </c>
      <c r="ED11" s="34" t="s">
        <v>1239</v>
      </c>
      <c r="EE11" s="34" t="s">
        <v>6251</v>
      </c>
      <c r="EF11" s="34" t="s">
        <v>432</v>
      </c>
      <c r="EG11" s="34" t="s">
        <v>3919</v>
      </c>
      <c r="EH11" s="34" t="s">
        <v>3920</v>
      </c>
      <c r="EI11" s="34" t="s">
        <v>6795</v>
      </c>
      <c r="EJ11" s="34" t="s">
        <v>579</v>
      </c>
      <c r="EK11" s="34" t="s">
        <v>3848</v>
      </c>
      <c r="EL11" s="34" t="s">
        <v>3868</v>
      </c>
      <c r="EM11" s="34" t="s">
        <v>3869</v>
      </c>
      <c r="EN11" s="34" t="s">
        <v>3869</v>
      </c>
      <c r="EO11" s="34" t="s">
        <v>3870</v>
      </c>
      <c r="EP11" s="34" t="s">
        <v>4002</v>
      </c>
      <c r="EQ11" s="34" t="s">
        <v>6796</v>
      </c>
      <c r="ER11" s="34" t="s">
        <v>4073</v>
      </c>
      <c r="ES11" s="34" t="s">
        <v>6797</v>
      </c>
      <c r="ET11" s="34" t="s">
        <v>6798</v>
      </c>
      <c r="EU11" s="34" t="s">
        <v>6799</v>
      </c>
      <c r="EV11" s="34" t="s">
        <v>3877</v>
      </c>
      <c r="EW11" s="34" t="s">
        <v>3876</v>
      </c>
      <c r="EX11" s="34" t="s">
        <v>3848</v>
      </c>
      <c r="EY11" s="34" t="s">
        <v>3848</v>
      </c>
      <c r="EZ11" s="34" t="s">
        <v>3877</v>
      </c>
      <c r="FA11" s="34" t="s">
        <v>4008</v>
      </c>
      <c r="FB11" s="34" t="s">
        <v>6800</v>
      </c>
      <c r="FC11" s="34" t="s">
        <v>6801</v>
      </c>
      <c r="FD11" s="34" t="s">
        <v>6802</v>
      </c>
      <c r="FE11" s="34" t="s">
        <v>5839</v>
      </c>
      <c r="FF11" s="34" t="s">
        <v>6803</v>
      </c>
      <c r="FG11" s="34" t="s">
        <v>6804</v>
      </c>
      <c r="FH11" s="34" t="s">
        <v>6805</v>
      </c>
      <c r="FI11" s="34" t="s">
        <v>6806</v>
      </c>
      <c r="FJ11" s="34" t="s">
        <v>6807</v>
      </c>
      <c r="FK11" s="34" t="s">
        <v>6808</v>
      </c>
      <c r="FL11" s="34" t="s">
        <v>6802</v>
      </c>
      <c r="FM11" s="34" t="s">
        <v>6779</v>
      </c>
      <c r="FN11" s="34" t="s">
        <v>6809</v>
      </c>
      <c r="FO11" s="34" t="s">
        <v>6810</v>
      </c>
      <c r="FP11" s="34" t="s">
        <v>3848</v>
      </c>
      <c r="FQ11" s="34" t="s">
        <v>6811</v>
      </c>
      <c r="FR11" s="34" t="s">
        <v>5385</v>
      </c>
      <c r="FS11" s="34" t="s">
        <v>6812</v>
      </c>
      <c r="FT11" s="34" t="s">
        <v>6813</v>
      </c>
      <c r="FU11" s="34" t="s">
        <v>6814</v>
      </c>
      <c r="FV11" s="34" t="s">
        <v>6815</v>
      </c>
      <c r="FW11" s="34" t="s">
        <v>4079</v>
      </c>
      <c r="FX11" s="34" t="s">
        <v>3894</v>
      </c>
      <c r="FY11" s="34" t="s">
        <v>3848</v>
      </c>
      <c r="FZ11" s="34" t="s">
        <v>6539</v>
      </c>
      <c r="GA11" s="34" t="s">
        <v>3945</v>
      </c>
      <c r="GB11" s="34" t="s">
        <v>3945</v>
      </c>
      <c r="GC11" s="34" t="s">
        <v>3946</v>
      </c>
      <c r="HL11" s="349" t="s">
        <v>6816</v>
      </c>
      <c r="HM11" s="44" t="s">
        <v>6633</v>
      </c>
      <c r="HN11" s="44" t="s">
        <v>3403</v>
      </c>
      <c r="HO11" s="350" t="s">
        <v>6707</v>
      </c>
      <c r="HP11" s="44" t="s">
        <v>3869</v>
      </c>
      <c r="HQ11" s="44">
        <f t="shared" si="3"/>
        <v>1</v>
      </c>
      <c r="HT11" s="44" t="s">
        <v>3403</v>
      </c>
      <c r="HU11" s="44" t="s">
        <v>3403</v>
      </c>
      <c r="HX11" s="44" t="s">
        <v>6495</v>
      </c>
      <c r="HY11" s="44" t="s">
        <v>223</v>
      </c>
    </row>
    <row r="12" spans="1:233" s="44" customFormat="1" ht="12.75" x14ac:dyDescent="0.2">
      <c r="A12" s="30">
        <v>15</v>
      </c>
      <c r="B12" s="344">
        <v>0.47291666666666665</v>
      </c>
      <c r="C12" s="30" t="s">
        <v>6669</v>
      </c>
      <c r="D12" s="30" t="s">
        <v>211</v>
      </c>
      <c r="E12" s="30" t="s">
        <v>212</v>
      </c>
      <c r="F12" s="62">
        <v>43283</v>
      </c>
      <c r="G12" s="30" t="s">
        <v>1202</v>
      </c>
      <c r="H12" s="30" t="s">
        <v>233</v>
      </c>
      <c r="I12" s="30" t="s">
        <v>3057</v>
      </c>
      <c r="J12" s="30"/>
      <c r="K12" s="30"/>
      <c r="L12" s="30"/>
      <c r="M12" s="345"/>
      <c r="N12" s="345"/>
      <c r="O12" s="30"/>
      <c r="P12" s="78" t="s">
        <v>6424</v>
      </c>
      <c r="Q12" s="30" t="s">
        <v>6817</v>
      </c>
      <c r="R12" s="30" t="s">
        <v>6818</v>
      </c>
      <c r="S12" s="30" t="s">
        <v>2906</v>
      </c>
      <c r="T12" s="346">
        <v>9455487835</v>
      </c>
      <c r="U12" s="352" t="s">
        <v>6819</v>
      </c>
      <c r="V12" s="30" t="s">
        <v>221</v>
      </c>
      <c r="W12" s="30" t="s">
        <v>221</v>
      </c>
      <c r="X12" s="30" t="s">
        <v>221</v>
      </c>
      <c r="Y12" s="30" t="s">
        <v>221</v>
      </c>
      <c r="Z12" s="30" t="s">
        <v>221</v>
      </c>
      <c r="AA12" s="30" t="s">
        <v>6820</v>
      </c>
      <c r="AB12" s="30">
        <v>9105681815</v>
      </c>
      <c r="AC12" s="30" t="s">
        <v>1303</v>
      </c>
      <c r="AD12" s="30" t="s">
        <v>224</v>
      </c>
      <c r="AE12" s="30" t="s">
        <v>221</v>
      </c>
      <c r="AF12" s="30" t="s">
        <v>221</v>
      </c>
      <c r="AG12" s="30" t="s">
        <v>221</v>
      </c>
      <c r="AH12" s="30" t="s">
        <v>221</v>
      </c>
      <c r="AI12" s="30">
        <v>0</v>
      </c>
      <c r="AJ12" s="30" t="s">
        <v>446</v>
      </c>
      <c r="AK12" s="30">
        <v>0</v>
      </c>
      <c r="AL12" s="30">
        <v>0</v>
      </c>
      <c r="AM12" s="30">
        <v>0</v>
      </c>
      <c r="AN12" s="51" t="s">
        <v>228</v>
      </c>
      <c r="AO12" s="44" t="s">
        <v>228</v>
      </c>
      <c r="AP12" s="30" t="s">
        <v>229</v>
      </c>
      <c r="AQ12" s="30" t="s">
        <v>229</v>
      </c>
      <c r="AR12" s="30"/>
      <c r="AS12" s="30" t="s">
        <v>6821</v>
      </c>
      <c r="AT12" s="30">
        <v>252431</v>
      </c>
      <c r="AU12" s="30"/>
      <c r="AV12" s="30"/>
      <c r="AW12" s="30"/>
      <c r="AX12" s="30"/>
      <c r="AY12" s="30"/>
      <c r="AZ12" s="30"/>
      <c r="BA12" s="31">
        <v>0.51388888888888895</v>
      </c>
      <c r="BB12" s="78" t="s">
        <v>4713</v>
      </c>
      <c r="BC12" s="344">
        <v>0.5180555555555556</v>
      </c>
      <c r="BD12" s="344">
        <v>0.52152777777777781</v>
      </c>
      <c r="BE12" s="50">
        <f t="shared" si="0"/>
        <v>5</v>
      </c>
      <c r="BF12" s="346">
        <v>1</v>
      </c>
      <c r="BG12" s="346">
        <v>1</v>
      </c>
      <c r="BH12" s="346">
        <v>1</v>
      </c>
      <c r="BI12" s="346">
        <v>1</v>
      </c>
      <c r="BJ12" s="346">
        <v>1</v>
      </c>
      <c r="BK12" s="346">
        <v>1</v>
      </c>
      <c r="BL12" s="346">
        <v>1</v>
      </c>
      <c r="BM12" s="346">
        <v>1</v>
      </c>
      <c r="BN12" s="346">
        <v>1</v>
      </c>
      <c r="BO12" s="346">
        <v>1</v>
      </c>
      <c r="BP12" s="346">
        <v>1</v>
      </c>
      <c r="BQ12" s="346">
        <v>1</v>
      </c>
      <c r="BR12" s="346">
        <v>1</v>
      </c>
      <c r="BS12" s="346">
        <v>1</v>
      </c>
      <c r="BT12" s="346">
        <v>1</v>
      </c>
      <c r="BU12" s="50">
        <f t="shared" si="1"/>
        <v>15</v>
      </c>
      <c r="BV12" s="78"/>
      <c r="BW12" s="344"/>
      <c r="BX12" s="344"/>
      <c r="BY12" s="50">
        <f t="shared" si="2"/>
        <v>0</v>
      </c>
      <c r="BZ12" s="30"/>
      <c r="CA12" s="30"/>
      <c r="CB12" s="30"/>
      <c r="CC12" s="30"/>
      <c r="CD12" s="30"/>
      <c r="CE12" s="30"/>
      <c r="CF12" s="30"/>
      <c r="CG12" s="348"/>
      <c r="CH12" s="348"/>
      <c r="CI12" s="348"/>
      <c r="CJ12" s="348"/>
      <c r="CK12" s="348"/>
      <c r="CL12" s="348"/>
      <c r="CM12" s="348" t="s">
        <v>3403</v>
      </c>
      <c r="CN12" s="44" t="s">
        <v>3403</v>
      </c>
      <c r="CO12" s="348"/>
      <c r="CP12" s="348"/>
      <c r="CQ12" s="348"/>
      <c r="CR12" s="34" t="s">
        <v>4714</v>
      </c>
      <c r="CS12" s="34" t="s">
        <v>4715</v>
      </c>
      <c r="CT12" s="34" t="s">
        <v>3869</v>
      </c>
      <c r="CU12" s="34" t="s">
        <v>6822</v>
      </c>
      <c r="CV12" s="34" t="s">
        <v>6817</v>
      </c>
      <c r="CW12" s="34" t="s">
        <v>6818</v>
      </c>
      <c r="CX12" s="34" t="s">
        <v>2906</v>
      </c>
      <c r="CY12" s="34" t="s">
        <v>6823</v>
      </c>
      <c r="CZ12" s="34" t="s">
        <v>3403</v>
      </c>
      <c r="DA12" s="34" t="s">
        <v>6824</v>
      </c>
      <c r="DB12" s="34" t="s">
        <v>3840</v>
      </c>
      <c r="DC12" s="34" t="s">
        <v>3841</v>
      </c>
      <c r="DD12" s="34" t="s">
        <v>5104</v>
      </c>
      <c r="DE12" s="34" t="s">
        <v>3403</v>
      </c>
      <c r="DF12" s="34" t="s">
        <v>6824</v>
      </c>
      <c r="DG12" s="34" t="s">
        <v>3840</v>
      </c>
      <c r="DH12" s="34" t="s">
        <v>3841</v>
      </c>
      <c r="DI12" s="34" t="s">
        <v>5104</v>
      </c>
      <c r="DJ12" s="34" t="s">
        <v>3848</v>
      </c>
      <c r="DK12" s="34" t="s">
        <v>3957</v>
      </c>
      <c r="DL12" s="34" t="s">
        <v>5826</v>
      </c>
      <c r="DM12" s="34" t="s">
        <v>3914</v>
      </c>
      <c r="DN12" s="34" t="s">
        <v>3852</v>
      </c>
      <c r="DO12" s="34" t="s">
        <v>3853</v>
      </c>
      <c r="DP12" s="34" t="s">
        <v>3854</v>
      </c>
      <c r="DQ12" s="34" t="s">
        <v>6825</v>
      </c>
      <c r="DR12" s="34" t="s">
        <v>3403</v>
      </c>
      <c r="DS12" s="34" t="s">
        <v>6826</v>
      </c>
      <c r="DT12" s="34" t="s">
        <v>3403</v>
      </c>
      <c r="DU12" s="34" t="s">
        <v>3403</v>
      </c>
      <c r="DV12" s="34" t="s">
        <v>3403</v>
      </c>
      <c r="DW12" s="34" t="s">
        <v>3403</v>
      </c>
      <c r="DX12" s="34" t="s">
        <v>6827</v>
      </c>
      <c r="DY12" s="34" t="s">
        <v>3403</v>
      </c>
      <c r="DZ12" s="34" t="s">
        <v>3403</v>
      </c>
      <c r="EA12" s="34" t="s">
        <v>3403</v>
      </c>
      <c r="EB12" s="34" t="s">
        <v>3861</v>
      </c>
      <c r="EC12" s="34" t="s">
        <v>3862</v>
      </c>
      <c r="ED12" s="34" t="s">
        <v>3403</v>
      </c>
      <c r="EE12" s="34" t="s">
        <v>6828</v>
      </c>
      <c r="EF12" s="34" t="s">
        <v>3864</v>
      </c>
      <c r="EG12" s="34" t="s">
        <v>4068</v>
      </c>
      <c r="EH12" s="34" t="s">
        <v>4069</v>
      </c>
      <c r="EI12" s="34" t="s">
        <v>6821</v>
      </c>
      <c r="EJ12" s="34" t="s">
        <v>6821</v>
      </c>
      <c r="EK12" s="34" t="s">
        <v>3848</v>
      </c>
      <c r="EL12" s="34" t="s">
        <v>6759</v>
      </c>
      <c r="EM12" s="34" t="s">
        <v>3869</v>
      </c>
      <c r="EN12" s="34" t="s">
        <v>3869</v>
      </c>
      <c r="EO12" s="34" t="s">
        <v>3869</v>
      </c>
      <c r="EP12" s="34" t="s">
        <v>3869</v>
      </c>
      <c r="EQ12" s="34" t="s">
        <v>6829</v>
      </c>
      <c r="ER12" s="34" t="s">
        <v>4073</v>
      </c>
      <c r="ES12" s="34" t="s">
        <v>6830</v>
      </c>
      <c r="ET12" s="34" t="s">
        <v>6831</v>
      </c>
      <c r="EU12" s="34" t="s">
        <v>6832</v>
      </c>
      <c r="EV12" s="34" t="s">
        <v>3876</v>
      </c>
      <c r="EW12" s="34" t="s">
        <v>3876</v>
      </c>
      <c r="EX12" s="34" t="s">
        <v>3403</v>
      </c>
      <c r="EY12" s="34" t="s">
        <v>3403</v>
      </c>
      <c r="EZ12" s="34" t="s">
        <v>3876</v>
      </c>
      <c r="FA12" s="34" t="s">
        <v>3848</v>
      </c>
      <c r="FB12" s="34" t="s">
        <v>6833</v>
      </c>
      <c r="FC12" s="34" t="s">
        <v>6834</v>
      </c>
      <c r="FD12" s="34" t="s">
        <v>5943</v>
      </c>
      <c r="FE12" s="34" t="s">
        <v>3930</v>
      </c>
      <c r="FF12" s="34" t="s">
        <v>6835</v>
      </c>
      <c r="FG12" s="34" t="s">
        <v>5943</v>
      </c>
      <c r="FH12" s="34" t="s">
        <v>6836</v>
      </c>
      <c r="FI12" s="34" t="s">
        <v>6837</v>
      </c>
      <c r="FJ12" s="34" t="s">
        <v>4446</v>
      </c>
      <c r="FK12" s="34" t="s">
        <v>5943</v>
      </c>
      <c r="FL12" s="34" t="s">
        <v>5943</v>
      </c>
      <c r="FM12" s="34" t="s">
        <v>2906</v>
      </c>
      <c r="FN12" s="34" t="s">
        <v>6838</v>
      </c>
      <c r="FO12" s="34" t="s">
        <v>6839</v>
      </c>
      <c r="FP12" s="34" t="s">
        <v>3403</v>
      </c>
      <c r="FQ12" s="34" t="s">
        <v>6840</v>
      </c>
      <c r="FR12" s="34" t="s">
        <v>6841</v>
      </c>
      <c r="FS12" s="34" t="s">
        <v>6842</v>
      </c>
      <c r="FT12" s="34" t="s">
        <v>6843</v>
      </c>
      <c r="FU12" s="34" t="s">
        <v>6844</v>
      </c>
      <c r="FV12" s="34" t="s">
        <v>6845</v>
      </c>
      <c r="FW12" s="34" t="s">
        <v>6846</v>
      </c>
      <c r="FX12" s="34" t="s">
        <v>3944</v>
      </c>
      <c r="FY12" s="34" t="s">
        <v>3848</v>
      </c>
      <c r="FZ12" s="34" t="s">
        <v>3848</v>
      </c>
      <c r="GA12" s="34" t="s">
        <v>3945</v>
      </c>
      <c r="GB12" s="34" t="s">
        <v>3945</v>
      </c>
      <c r="GC12" s="34" t="s">
        <v>3946</v>
      </c>
      <c r="HL12" s="349" t="s">
        <v>6847</v>
      </c>
      <c r="HM12" s="44" t="s">
        <v>3403</v>
      </c>
      <c r="HN12" s="44" t="s">
        <v>3403</v>
      </c>
      <c r="HO12" s="350" t="s">
        <v>6707</v>
      </c>
      <c r="HP12" s="44" t="s">
        <v>3869</v>
      </c>
      <c r="HQ12" s="44">
        <f t="shared" si="3"/>
        <v>1</v>
      </c>
      <c r="HT12" s="44" t="s">
        <v>3403</v>
      </c>
      <c r="HU12" s="44" t="s">
        <v>3403</v>
      </c>
      <c r="HX12" s="44" t="s">
        <v>3403</v>
      </c>
      <c r="HY12" s="44" t="s">
        <v>1303</v>
      </c>
    </row>
    <row r="13" spans="1:233" s="44" customFormat="1" ht="12.75" x14ac:dyDescent="0.2">
      <c r="A13" s="30">
        <v>16</v>
      </c>
      <c r="B13" s="344">
        <v>0.47916666666666669</v>
      </c>
      <c r="C13" s="30" t="s">
        <v>6669</v>
      </c>
      <c r="D13" s="30" t="s">
        <v>211</v>
      </c>
      <c r="E13" s="30" t="s">
        <v>212</v>
      </c>
      <c r="F13" s="62">
        <v>43283</v>
      </c>
      <c r="G13" s="30" t="s">
        <v>357</v>
      </c>
      <c r="H13" s="44" t="s">
        <v>233</v>
      </c>
      <c r="I13" s="44" t="s">
        <v>3070</v>
      </c>
      <c r="J13" s="44" t="s">
        <v>6080</v>
      </c>
      <c r="K13" s="30"/>
      <c r="L13" s="30"/>
      <c r="M13" s="345"/>
      <c r="N13" s="345"/>
      <c r="O13" s="30"/>
      <c r="P13" s="78" t="s">
        <v>6848</v>
      </c>
      <c r="Q13" s="213" t="s">
        <v>1549</v>
      </c>
      <c r="R13" s="30" t="s">
        <v>6849</v>
      </c>
      <c r="S13" s="30" t="s">
        <v>1690</v>
      </c>
      <c r="T13" s="346">
        <v>9081469118</v>
      </c>
      <c r="U13" s="35" t="s">
        <v>6850</v>
      </c>
      <c r="V13" s="30" t="s">
        <v>221</v>
      </c>
      <c r="W13" s="30" t="s">
        <v>221</v>
      </c>
      <c r="X13" s="30" t="s">
        <v>221</v>
      </c>
      <c r="Y13" s="30" t="s">
        <v>221</v>
      </c>
      <c r="Z13" s="30" t="s">
        <v>221</v>
      </c>
      <c r="AA13" s="30" t="s">
        <v>6851</v>
      </c>
      <c r="AB13" s="30">
        <v>921386252</v>
      </c>
      <c r="AC13" s="44" t="s">
        <v>223</v>
      </c>
      <c r="AD13" s="30" t="s">
        <v>224</v>
      </c>
      <c r="AE13" s="30" t="s">
        <v>6852</v>
      </c>
      <c r="AF13" s="44" t="s">
        <v>226</v>
      </c>
      <c r="AG13" s="44" t="s">
        <v>226</v>
      </c>
      <c r="AH13" s="44" t="s">
        <v>226</v>
      </c>
      <c r="AI13" s="30">
        <v>35</v>
      </c>
      <c r="AJ13" s="44" t="s">
        <v>227</v>
      </c>
      <c r="AK13" s="30">
        <v>1</v>
      </c>
      <c r="AL13" s="30">
        <v>22</v>
      </c>
      <c r="AM13" s="30">
        <v>12</v>
      </c>
      <c r="AN13" s="51" t="s">
        <v>228</v>
      </c>
      <c r="AO13" s="44" t="s">
        <v>228</v>
      </c>
      <c r="AP13" s="44" t="s">
        <v>281</v>
      </c>
      <c r="AQ13" s="44" t="s">
        <v>282</v>
      </c>
      <c r="AR13" s="30"/>
      <c r="AS13" s="30"/>
      <c r="AT13" s="30"/>
      <c r="AU13" s="30"/>
      <c r="AV13" s="30"/>
      <c r="AW13" s="30"/>
      <c r="AX13" s="30"/>
      <c r="AY13" s="30"/>
      <c r="BA13" s="31">
        <v>0.5493055555555556</v>
      </c>
      <c r="BB13" s="78" t="s">
        <v>6504</v>
      </c>
      <c r="BC13" s="344">
        <v>0.94166666666666676</v>
      </c>
      <c r="BD13" s="344">
        <v>0.97083333333333333</v>
      </c>
      <c r="BE13" s="50">
        <f t="shared" si="0"/>
        <v>42</v>
      </c>
      <c r="BF13" s="30">
        <v>2</v>
      </c>
      <c r="BG13" s="30">
        <v>2</v>
      </c>
      <c r="BH13" s="30">
        <v>2</v>
      </c>
      <c r="BI13" s="30">
        <v>2</v>
      </c>
      <c r="BJ13" s="30">
        <v>2</v>
      </c>
      <c r="BK13" s="30">
        <v>2</v>
      </c>
      <c r="BL13" s="30">
        <v>2</v>
      </c>
      <c r="BM13" s="30">
        <v>2</v>
      </c>
      <c r="BN13" s="30">
        <v>2</v>
      </c>
      <c r="BO13" s="30">
        <v>2</v>
      </c>
      <c r="BP13" s="30">
        <v>2</v>
      </c>
      <c r="BQ13" s="30">
        <v>2</v>
      </c>
      <c r="BR13" s="30">
        <v>2</v>
      </c>
      <c r="BS13" s="30">
        <v>2</v>
      </c>
      <c r="BT13" s="30">
        <v>2</v>
      </c>
      <c r="BU13" s="50">
        <f t="shared" si="1"/>
        <v>0</v>
      </c>
      <c r="BV13" s="78" t="s">
        <v>6504</v>
      </c>
      <c r="BW13" s="344">
        <v>0.94166666666666676</v>
      </c>
      <c r="BX13" s="344">
        <v>0.97083333333333333</v>
      </c>
      <c r="BY13" s="50">
        <f t="shared" si="2"/>
        <v>42</v>
      </c>
      <c r="BZ13" s="30">
        <v>3</v>
      </c>
      <c r="CA13" s="30">
        <v>3</v>
      </c>
      <c r="CB13" s="30">
        <v>3</v>
      </c>
      <c r="CC13" s="30">
        <v>3</v>
      </c>
      <c r="CD13" s="30" t="s">
        <v>260</v>
      </c>
      <c r="CE13" s="30" t="s">
        <v>6504</v>
      </c>
      <c r="CF13" s="30">
        <v>15</v>
      </c>
      <c r="CG13" s="348"/>
      <c r="CH13" s="348"/>
      <c r="CI13" s="348"/>
      <c r="CJ13" s="348"/>
      <c r="CK13" s="348"/>
      <c r="CL13" s="348"/>
      <c r="CM13" s="348" t="s">
        <v>3403</v>
      </c>
      <c r="CN13" s="44" t="s">
        <v>3403</v>
      </c>
      <c r="CO13" s="348"/>
      <c r="CP13" s="348"/>
      <c r="CQ13" s="348"/>
      <c r="CR13" s="34" t="s">
        <v>4714</v>
      </c>
      <c r="CS13" s="34" t="s">
        <v>4715</v>
      </c>
      <c r="CT13" s="34" t="s">
        <v>3869</v>
      </c>
      <c r="CU13" s="34" t="s">
        <v>6853</v>
      </c>
      <c r="CV13" s="34" t="s">
        <v>6854</v>
      </c>
      <c r="CW13" s="34" t="s">
        <v>6855</v>
      </c>
      <c r="CX13" s="34" t="s">
        <v>4196</v>
      </c>
      <c r="CY13" s="34" t="s">
        <v>6856</v>
      </c>
      <c r="CZ13" s="34" t="s">
        <v>6857</v>
      </c>
      <c r="DA13" s="34" t="s">
        <v>6858</v>
      </c>
      <c r="DB13" s="34" t="s">
        <v>3845</v>
      </c>
      <c r="DC13" s="34" t="s">
        <v>3846</v>
      </c>
      <c r="DD13" s="34" t="s">
        <v>5650</v>
      </c>
      <c r="DE13" s="34" t="s">
        <v>3848</v>
      </c>
      <c r="DF13" s="34" t="s">
        <v>6859</v>
      </c>
      <c r="DG13" s="34" t="s">
        <v>4037</v>
      </c>
      <c r="DH13" s="34" t="s">
        <v>4038</v>
      </c>
      <c r="DI13" s="34" t="s">
        <v>4039</v>
      </c>
      <c r="DJ13" s="34" t="s">
        <v>6860</v>
      </c>
      <c r="DK13" s="34" t="s">
        <v>3957</v>
      </c>
      <c r="DL13" s="34" t="s">
        <v>6861</v>
      </c>
      <c r="DM13" s="34" t="s">
        <v>4116</v>
      </c>
      <c r="DN13" s="34" t="s">
        <v>4062</v>
      </c>
      <c r="DO13" s="34" t="s">
        <v>3853</v>
      </c>
      <c r="DP13" s="34" t="s">
        <v>3854</v>
      </c>
      <c r="DQ13" s="34" t="s">
        <v>6862</v>
      </c>
      <c r="DR13" s="34" t="s">
        <v>6863</v>
      </c>
      <c r="DS13" s="34" t="s">
        <v>6864</v>
      </c>
      <c r="DT13" s="34" t="s">
        <v>3848</v>
      </c>
      <c r="DU13" s="34" t="s">
        <v>3848</v>
      </c>
      <c r="DV13" s="34" t="s">
        <v>3848</v>
      </c>
      <c r="DW13" s="34" t="s">
        <v>3848</v>
      </c>
      <c r="DX13" s="34" t="s">
        <v>3848</v>
      </c>
      <c r="DY13" s="34" t="s">
        <v>3848</v>
      </c>
      <c r="DZ13" s="34" t="s">
        <v>3848</v>
      </c>
      <c r="EA13" s="34" t="s">
        <v>3848</v>
      </c>
      <c r="EB13" s="34" t="s">
        <v>3861</v>
      </c>
      <c r="EC13" s="34" t="s">
        <v>3862</v>
      </c>
      <c r="ED13" s="34" t="s">
        <v>3848</v>
      </c>
      <c r="EE13" s="34" t="s">
        <v>4212</v>
      </c>
      <c r="EF13" s="34" t="s">
        <v>5081</v>
      </c>
      <c r="EG13" s="34" t="s">
        <v>2755</v>
      </c>
      <c r="EH13" s="34" t="s">
        <v>282</v>
      </c>
      <c r="EI13" s="34" t="s">
        <v>3848</v>
      </c>
      <c r="EJ13" s="34" t="s">
        <v>3848</v>
      </c>
      <c r="EK13" s="34" t="s">
        <v>3848</v>
      </c>
      <c r="EL13" s="34" t="s">
        <v>3868</v>
      </c>
      <c r="EM13" s="34" t="s">
        <v>3869</v>
      </c>
      <c r="EN13" s="34" t="s">
        <v>3869</v>
      </c>
      <c r="EO13" s="34" t="s">
        <v>3870</v>
      </c>
      <c r="EP13" s="34" t="s">
        <v>4002</v>
      </c>
      <c r="EQ13" s="34" t="s">
        <v>6865</v>
      </c>
      <c r="ER13" s="34" t="s">
        <v>3872</v>
      </c>
      <c r="ES13" s="34" t="s">
        <v>6866</v>
      </c>
      <c r="ET13" s="34" t="s">
        <v>6867</v>
      </c>
      <c r="EU13" s="34" t="s">
        <v>6868</v>
      </c>
      <c r="EV13" s="34" t="s">
        <v>3876</v>
      </c>
      <c r="EW13" s="34" t="s">
        <v>3876</v>
      </c>
      <c r="EX13" s="34" t="s">
        <v>3848</v>
      </c>
      <c r="EY13" s="34" t="s">
        <v>3848</v>
      </c>
      <c r="EZ13" s="34" t="s">
        <v>3877</v>
      </c>
      <c r="FA13" s="34" t="s">
        <v>3878</v>
      </c>
      <c r="FB13" s="34" t="s">
        <v>6869</v>
      </c>
      <c r="FC13" s="34" t="s">
        <v>6870</v>
      </c>
      <c r="FD13" s="34" t="s">
        <v>3848</v>
      </c>
      <c r="FE13" s="34" t="s">
        <v>6871</v>
      </c>
      <c r="FF13" s="34" t="s">
        <v>6872</v>
      </c>
      <c r="FG13" s="34" t="s">
        <v>3848</v>
      </c>
      <c r="FH13" s="34" t="s">
        <v>6873</v>
      </c>
      <c r="FI13" s="34" t="s">
        <v>6874</v>
      </c>
      <c r="FJ13" s="34" t="s">
        <v>6875</v>
      </c>
      <c r="FK13" s="34" t="s">
        <v>6876</v>
      </c>
      <c r="FL13" s="34" t="s">
        <v>6877</v>
      </c>
      <c r="FM13" s="34" t="s">
        <v>6878</v>
      </c>
      <c r="FN13" s="34" t="s">
        <v>6879</v>
      </c>
      <c r="FO13" s="34" t="s">
        <v>6880</v>
      </c>
      <c r="FP13" s="34" t="s">
        <v>3848</v>
      </c>
      <c r="FQ13" s="34" t="s">
        <v>6881</v>
      </c>
      <c r="FR13" s="34" t="s">
        <v>6882</v>
      </c>
      <c r="FS13" s="34" t="s">
        <v>6883</v>
      </c>
      <c r="FT13" s="34" t="s">
        <v>6884</v>
      </c>
      <c r="FU13" s="34" t="s">
        <v>6885</v>
      </c>
      <c r="FV13" s="34" t="s">
        <v>6886</v>
      </c>
      <c r="FW13" s="34" t="s">
        <v>6887</v>
      </c>
      <c r="FX13" s="34" t="s">
        <v>3894</v>
      </c>
      <c r="FY13" s="34" t="s">
        <v>3848</v>
      </c>
      <c r="FZ13" s="34" t="s">
        <v>6539</v>
      </c>
      <c r="GA13" s="34" t="s">
        <v>3945</v>
      </c>
      <c r="GB13" s="34" t="s">
        <v>3946</v>
      </c>
      <c r="GC13" s="34" t="s">
        <v>3946</v>
      </c>
      <c r="HL13" s="349" t="s">
        <v>6888</v>
      </c>
      <c r="HM13" s="44" t="s">
        <v>6633</v>
      </c>
      <c r="HN13" s="44" t="s">
        <v>3403</v>
      </c>
      <c r="HO13" s="350" t="s">
        <v>6707</v>
      </c>
      <c r="HP13" s="44" t="s">
        <v>3869</v>
      </c>
      <c r="HQ13" s="44">
        <f t="shared" si="3"/>
        <v>1</v>
      </c>
      <c r="HT13" s="44" t="s">
        <v>3403</v>
      </c>
      <c r="HU13" s="44" t="s">
        <v>3403</v>
      </c>
      <c r="HX13" s="44" t="s">
        <v>3403</v>
      </c>
      <c r="HY13" s="44" t="s">
        <v>223</v>
      </c>
    </row>
    <row r="14" spans="1:233" s="44" customFormat="1" ht="12.75" x14ac:dyDescent="0.2">
      <c r="A14" s="30">
        <v>17</v>
      </c>
      <c r="B14" s="344">
        <v>0.50694444444444442</v>
      </c>
      <c r="C14" s="30" t="s">
        <v>6669</v>
      </c>
      <c r="D14" s="30" t="s">
        <v>211</v>
      </c>
      <c r="E14" s="30" t="s">
        <v>212</v>
      </c>
      <c r="F14" s="62">
        <v>43283</v>
      </c>
      <c r="G14" s="30" t="s">
        <v>1202</v>
      </c>
      <c r="H14" s="44" t="s">
        <v>233</v>
      </c>
      <c r="I14" s="30" t="s">
        <v>6889</v>
      </c>
      <c r="K14" s="30"/>
      <c r="L14" s="30"/>
      <c r="M14" s="345"/>
      <c r="N14" s="345"/>
      <c r="O14" s="30"/>
      <c r="P14" s="78" t="s">
        <v>6890</v>
      </c>
      <c r="Q14" s="213" t="s">
        <v>4066</v>
      </c>
      <c r="R14" s="30" t="s">
        <v>6891</v>
      </c>
      <c r="S14" s="30" t="s">
        <v>1239</v>
      </c>
      <c r="T14" s="346">
        <v>9060512019</v>
      </c>
      <c r="U14" s="35" t="s">
        <v>6892</v>
      </c>
      <c r="V14" s="30" t="s">
        <v>221</v>
      </c>
      <c r="W14" s="30" t="s">
        <v>221</v>
      </c>
      <c r="X14" s="30" t="s">
        <v>221</v>
      </c>
      <c r="Y14" s="30" t="s">
        <v>221</v>
      </c>
      <c r="Z14" s="30" t="s">
        <v>221</v>
      </c>
      <c r="AA14" s="30" t="s">
        <v>6893</v>
      </c>
      <c r="AB14" s="30">
        <v>9271338226</v>
      </c>
      <c r="AC14" s="44" t="s">
        <v>314</v>
      </c>
      <c r="AD14" s="347" t="s">
        <v>4711</v>
      </c>
      <c r="AE14" s="30" t="s">
        <v>6894</v>
      </c>
      <c r="AF14" s="44" t="s">
        <v>259</v>
      </c>
      <c r="AG14" s="44" t="s">
        <v>221</v>
      </c>
      <c r="AH14" s="44" t="s">
        <v>221</v>
      </c>
      <c r="AI14" s="30">
        <v>11</v>
      </c>
      <c r="AJ14" s="44" t="s">
        <v>227</v>
      </c>
      <c r="AK14" s="30">
        <v>1</v>
      </c>
      <c r="AL14" s="30">
        <v>11</v>
      </c>
      <c r="AM14" s="30">
        <v>0</v>
      </c>
      <c r="AN14" s="44" t="s">
        <v>394</v>
      </c>
      <c r="AO14" s="44" t="s">
        <v>395</v>
      </c>
      <c r="AP14" s="30" t="s">
        <v>281</v>
      </c>
      <c r="AQ14" s="50" t="s">
        <v>1211</v>
      </c>
      <c r="AR14" s="30"/>
      <c r="AS14" s="30"/>
      <c r="AT14" s="30"/>
      <c r="AU14" s="30"/>
      <c r="AV14" s="30"/>
      <c r="AW14" s="30" t="s">
        <v>4336</v>
      </c>
      <c r="AX14" s="30"/>
      <c r="AY14" s="30"/>
      <c r="BA14" s="31">
        <v>0.54722222222222217</v>
      </c>
      <c r="BB14" s="78" t="s">
        <v>4713</v>
      </c>
      <c r="BC14" s="344">
        <v>0.55763888888888891</v>
      </c>
      <c r="BD14" s="344">
        <v>0.56319444444444444</v>
      </c>
      <c r="BE14" s="50">
        <f t="shared" si="0"/>
        <v>8</v>
      </c>
      <c r="BF14" s="30">
        <v>1</v>
      </c>
      <c r="BG14" s="30">
        <v>1</v>
      </c>
      <c r="BH14" s="30">
        <v>1</v>
      </c>
      <c r="BI14" s="30">
        <v>1</v>
      </c>
      <c r="BJ14" s="30">
        <v>1</v>
      </c>
      <c r="BK14" s="30">
        <v>1</v>
      </c>
      <c r="BL14" s="30">
        <v>1</v>
      </c>
      <c r="BM14" s="30">
        <v>1</v>
      </c>
      <c r="BN14" s="30">
        <v>1</v>
      </c>
      <c r="BO14" s="30">
        <v>1</v>
      </c>
      <c r="BP14" s="30">
        <v>1</v>
      </c>
      <c r="BQ14" s="30">
        <v>1</v>
      </c>
      <c r="BR14" s="30">
        <v>1</v>
      </c>
      <c r="BS14" s="30">
        <v>1</v>
      </c>
      <c r="BT14" s="30">
        <v>1</v>
      </c>
      <c r="BU14" s="50">
        <f t="shared" si="1"/>
        <v>15</v>
      </c>
      <c r="BV14" s="78"/>
      <c r="BW14" s="344"/>
      <c r="BX14" s="344"/>
      <c r="BY14" s="50">
        <f t="shared" si="2"/>
        <v>0</v>
      </c>
      <c r="BZ14" s="30"/>
      <c r="CA14" s="30"/>
      <c r="CB14" s="30"/>
      <c r="CC14" s="30"/>
      <c r="CD14" s="30"/>
      <c r="CE14" s="30"/>
      <c r="CF14" s="30"/>
      <c r="CG14" s="348"/>
      <c r="CH14" s="348"/>
      <c r="CI14" s="348"/>
      <c r="CJ14" s="348"/>
      <c r="CK14" s="348"/>
      <c r="CL14" s="348"/>
      <c r="CM14" s="348" t="s">
        <v>3403</v>
      </c>
      <c r="CN14" s="44" t="s">
        <v>3403</v>
      </c>
      <c r="CO14" s="348"/>
      <c r="CP14" s="348"/>
      <c r="CQ14" s="348"/>
      <c r="CR14" s="34" t="s">
        <v>4714</v>
      </c>
      <c r="CS14" s="34" t="s">
        <v>4715</v>
      </c>
      <c r="CT14" s="34" t="s">
        <v>3869</v>
      </c>
      <c r="CU14" s="34" t="s">
        <v>6895</v>
      </c>
      <c r="CV14" s="34" t="s">
        <v>4066</v>
      </c>
      <c r="CW14" s="34" t="s">
        <v>6891</v>
      </c>
      <c r="CX14" s="34" t="s">
        <v>6896</v>
      </c>
      <c r="CY14" s="34" t="s">
        <v>6897</v>
      </c>
      <c r="CZ14" s="34" t="s">
        <v>6857</v>
      </c>
      <c r="DA14" s="34" t="s">
        <v>6898</v>
      </c>
      <c r="DB14" s="34" t="s">
        <v>3845</v>
      </c>
      <c r="DC14" s="34" t="s">
        <v>3846</v>
      </c>
      <c r="DD14" s="34" t="s">
        <v>5650</v>
      </c>
      <c r="DE14" s="34" t="s">
        <v>6857</v>
      </c>
      <c r="DF14" s="34" t="s">
        <v>6898</v>
      </c>
      <c r="DG14" s="34" t="s">
        <v>3845</v>
      </c>
      <c r="DH14" s="34" t="s">
        <v>3846</v>
      </c>
      <c r="DI14" s="34" t="s">
        <v>5650</v>
      </c>
      <c r="DJ14" s="34" t="s">
        <v>6899</v>
      </c>
      <c r="DK14" s="34" t="s">
        <v>4249</v>
      </c>
      <c r="DL14" s="34" t="s">
        <v>4002</v>
      </c>
      <c r="DM14" s="34" t="s">
        <v>3914</v>
      </c>
      <c r="DN14" s="34" t="s">
        <v>3852</v>
      </c>
      <c r="DO14" s="34" t="s">
        <v>3853</v>
      </c>
      <c r="DP14" s="34" t="s">
        <v>4299</v>
      </c>
      <c r="DQ14" s="34" t="s">
        <v>6900</v>
      </c>
      <c r="DR14" s="34" t="s">
        <v>6901</v>
      </c>
      <c r="DS14" s="34" t="s">
        <v>6902</v>
      </c>
      <c r="DT14" s="34" t="s">
        <v>6903</v>
      </c>
      <c r="DU14" s="34" t="s">
        <v>6904</v>
      </c>
      <c r="DV14" s="34" t="s">
        <v>6905</v>
      </c>
      <c r="DW14" s="34" t="s">
        <v>6906</v>
      </c>
      <c r="DX14" s="34" t="s">
        <v>6892</v>
      </c>
      <c r="DY14" s="34" t="s">
        <v>6892</v>
      </c>
      <c r="DZ14" s="34" t="s">
        <v>3848</v>
      </c>
      <c r="EA14" s="34" t="s">
        <v>3848</v>
      </c>
      <c r="EB14" s="34" t="s">
        <v>3861</v>
      </c>
      <c r="EC14" s="34" t="s">
        <v>6907</v>
      </c>
      <c r="ED14" s="34" t="s">
        <v>6908</v>
      </c>
      <c r="EE14" s="34" t="s">
        <v>6909</v>
      </c>
      <c r="EF14" s="34" t="s">
        <v>395</v>
      </c>
      <c r="EG14" s="34" t="s">
        <v>2755</v>
      </c>
      <c r="EH14" s="34" t="s">
        <v>282</v>
      </c>
      <c r="EI14" s="34" t="s">
        <v>3848</v>
      </c>
      <c r="EJ14" s="34" t="s">
        <v>3848</v>
      </c>
      <c r="EK14" s="34" t="s">
        <v>3848</v>
      </c>
      <c r="EL14" s="34" t="s">
        <v>3868</v>
      </c>
      <c r="EM14" s="34" t="s">
        <v>3869</v>
      </c>
      <c r="EN14" s="34" t="s">
        <v>3869</v>
      </c>
      <c r="EO14" s="34" t="s">
        <v>3870</v>
      </c>
      <c r="EP14" s="34" t="s">
        <v>4002</v>
      </c>
      <c r="EQ14" s="34" t="s">
        <v>6910</v>
      </c>
      <c r="ER14" s="34" t="s">
        <v>5223</v>
      </c>
      <c r="ES14" s="34" t="s">
        <v>6911</v>
      </c>
      <c r="ET14" s="34" t="s">
        <v>6912</v>
      </c>
      <c r="EU14" s="34" t="s">
        <v>6913</v>
      </c>
      <c r="EV14" s="34" t="s">
        <v>3876</v>
      </c>
      <c r="EW14" s="34" t="s">
        <v>3876</v>
      </c>
      <c r="EX14" s="34" t="s">
        <v>3848</v>
      </c>
      <c r="EY14" s="34" t="s">
        <v>3848</v>
      </c>
      <c r="EZ14" s="34" t="s">
        <v>3877</v>
      </c>
      <c r="FA14" s="34" t="s">
        <v>4008</v>
      </c>
      <c r="FB14" s="34" t="s">
        <v>6914</v>
      </c>
      <c r="FC14" s="34" t="s">
        <v>6915</v>
      </c>
      <c r="FD14" s="34" t="s">
        <v>3848</v>
      </c>
      <c r="FE14" s="34" t="s">
        <v>6570</v>
      </c>
      <c r="FF14" s="34" t="s">
        <v>6916</v>
      </c>
      <c r="FG14" s="34" t="s">
        <v>6917</v>
      </c>
      <c r="FH14" s="34" t="s">
        <v>6918</v>
      </c>
      <c r="FI14" s="34" t="s">
        <v>6919</v>
      </c>
      <c r="FJ14" s="34" t="s">
        <v>6920</v>
      </c>
      <c r="FK14" s="34" t="s">
        <v>6921</v>
      </c>
      <c r="FL14" s="34" t="s">
        <v>6922</v>
      </c>
      <c r="FM14" s="34" t="s">
        <v>4066</v>
      </c>
      <c r="FN14" s="34" t="s">
        <v>6923</v>
      </c>
      <c r="FO14" s="34" t="s">
        <v>6924</v>
      </c>
      <c r="FP14" s="34" t="s">
        <v>3848</v>
      </c>
      <c r="FQ14" s="34" t="s">
        <v>6925</v>
      </c>
      <c r="FR14" s="34" t="s">
        <v>6926</v>
      </c>
      <c r="FS14" s="34" t="s">
        <v>6927</v>
      </c>
      <c r="FT14" s="34" t="s">
        <v>6928</v>
      </c>
      <c r="FU14" s="34" t="s">
        <v>6929</v>
      </c>
      <c r="FV14" s="34" t="s">
        <v>6930</v>
      </c>
      <c r="FW14" s="34" t="s">
        <v>6931</v>
      </c>
      <c r="FX14" s="34" t="s">
        <v>3944</v>
      </c>
      <c r="FY14" s="34" t="s">
        <v>3848</v>
      </c>
      <c r="FZ14" s="34" t="s">
        <v>3848</v>
      </c>
      <c r="GA14" s="34" t="s">
        <v>3945</v>
      </c>
      <c r="GB14" s="34" t="s">
        <v>3945</v>
      </c>
      <c r="GC14" s="34" t="s">
        <v>3946</v>
      </c>
      <c r="HL14" s="349" t="s">
        <v>6932</v>
      </c>
      <c r="HM14" s="44" t="s">
        <v>3403</v>
      </c>
      <c r="HN14" s="44" t="s">
        <v>3403</v>
      </c>
      <c r="HO14" s="350" t="s">
        <v>6933</v>
      </c>
      <c r="HP14" s="44" t="s">
        <v>3869</v>
      </c>
      <c r="HQ14" s="44">
        <f t="shared" si="3"/>
        <v>1</v>
      </c>
      <c r="HT14" s="44" t="s">
        <v>3403</v>
      </c>
      <c r="HU14" s="44" t="s">
        <v>3403</v>
      </c>
      <c r="HX14" s="44" t="s">
        <v>3403</v>
      </c>
      <c r="HY14" s="44" t="s">
        <v>314</v>
      </c>
    </row>
    <row r="15" spans="1:233" s="44" customFormat="1" ht="12.75" x14ac:dyDescent="0.2">
      <c r="A15" s="30">
        <v>18</v>
      </c>
      <c r="B15" s="344">
        <v>0.52847222222222223</v>
      </c>
      <c r="C15" s="30" t="s">
        <v>6669</v>
      </c>
      <c r="D15" s="30" t="s">
        <v>211</v>
      </c>
      <c r="E15" s="30" t="s">
        <v>212</v>
      </c>
      <c r="F15" s="62">
        <v>43283</v>
      </c>
      <c r="G15" s="30" t="s">
        <v>1202</v>
      </c>
      <c r="H15" s="44" t="s">
        <v>214</v>
      </c>
      <c r="I15" s="44" t="s">
        <v>1222</v>
      </c>
      <c r="K15" s="30"/>
      <c r="L15" s="30"/>
      <c r="M15" s="345"/>
      <c r="N15" s="345"/>
      <c r="O15" s="30"/>
      <c r="P15" s="78" t="s">
        <v>6934</v>
      </c>
      <c r="Q15" s="213" t="s">
        <v>6935</v>
      </c>
      <c r="R15" s="30" t="s">
        <v>6936</v>
      </c>
      <c r="S15" s="30" t="s">
        <v>6937</v>
      </c>
      <c r="T15" s="346">
        <v>9173352864</v>
      </c>
      <c r="U15" s="35" t="s">
        <v>6938</v>
      </c>
      <c r="V15" s="30" t="s">
        <v>221</v>
      </c>
      <c r="W15" s="30" t="s">
        <v>221</v>
      </c>
      <c r="X15" s="30" t="s">
        <v>221</v>
      </c>
      <c r="Y15" s="30" t="s">
        <v>221</v>
      </c>
      <c r="Z15" s="30" t="s">
        <v>221</v>
      </c>
      <c r="AA15" s="30" t="s">
        <v>6939</v>
      </c>
      <c r="AB15" s="30">
        <v>9274583279</v>
      </c>
      <c r="AC15" s="44" t="s">
        <v>314</v>
      </c>
      <c r="AD15" s="30" t="s">
        <v>224</v>
      </c>
      <c r="AE15" s="30" t="s">
        <v>1289</v>
      </c>
      <c r="AF15" s="44" t="s">
        <v>259</v>
      </c>
      <c r="AG15" s="44" t="s">
        <v>221</v>
      </c>
      <c r="AH15" s="44" t="s">
        <v>221</v>
      </c>
      <c r="AI15" s="30">
        <v>9</v>
      </c>
      <c r="AJ15" s="44" t="s">
        <v>227</v>
      </c>
      <c r="AK15" s="30">
        <v>1</v>
      </c>
      <c r="AL15" s="30">
        <v>9</v>
      </c>
      <c r="AM15" s="30">
        <v>0</v>
      </c>
      <c r="AN15" s="50" t="s">
        <v>432</v>
      </c>
      <c r="AO15" s="51" t="s">
        <v>432</v>
      </c>
      <c r="AP15" s="30" t="s">
        <v>434</v>
      </c>
      <c r="AQ15" s="50" t="s">
        <v>435</v>
      </c>
      <c r="AR15" s="30" t="s">
        <v>6940</v>
      </c>
      <c r="AS15" s="30"/>
      <c r="AT15" s="30"/>
      <c r="AU15" s="30"/>
      <c r="AV15" s="30"/>
      <c r="AW15" s="30"/>
      <c r="AX15" s="30" t="s">
        <v>6941</v>
      </c>
      <c r="AY15" s="30"/>
      <c r="BA15" s="31">
        <v>0.55763888888888891</v>
      </c>
      <c r="BB15" s="78" t="s">
        <v>4713</v>
      </c>
      <c r="BC15" s="344">
        <v>0.6118055555555556</v>
      </c>
      <c r="BD15" s="344">
        <v>0.61458333333333337</v>
      </c>
      <c r="BE15" s="50">
        <f t="shared" si="0"/>
        <v>4</v>
      </c>
      <c r="BF15" s="30">
        <v>3</v>
      </c>
      <c r="BG15" s="30">
        <v>3</v>
      </c>
      <c r="BH15" s="30">
        <v>3</v>
      </c>
      <c r="BI15" s="30">
        <v>3</v>
      </c>
      <c r="BJ15" s="30">
        <v>3</v>
      </c>
      <c r="BK15" s="30">
        <v>3</v>
      </c>
      <c r="BL15" s="30">
        <v>3</v>
      </c>
      <c r="BM15" s="30">
        <v>3</v>
      </c>
      <c r="BN15" s="30">
        <v>3</v>
      </c>
      <c r="BO15" s="30">
        <v>3</v>
      </c>
      <c r="BP15" s="30">
        <v>3</v>
      </c>
      <c r="BQ15" s="30">
        <v>3</v>
      </c>
      <c r="BR15" s="30">
        <v>3</v>
      </c>
      <c r="BS15" s="30">
        <v>3</v>
      </c>
      <c r="BT15" s="30">
        <v>3</v>
      </c>
      <c r="BU15" s="50">
        <f t="shared" si="1"/>
        <v>0</v>
      </c>
      <c r="BV15" s="78"/>
      <c r="BW15" s="344"/>
      <c r="BX15" s="344"/>
      <c r="BY15" s="50">
        <f t="shared" si="2"/>
        <v>0</v>
      </c>
      <c r="BZ15" s="30"/>
      <c r="CA15" s="30"/>
      <c r="CB15" s="30"/>
      <c r="CC15" s="30"/>
      <c r="CD15" s="30"/>
      <c r="CE15" s="30"/>
      <c r="CF15" s="30"/>
      <c r="CG15" s="348"/>
      <c r="CH15" s="348"/>
      <c r="CI15" s="348"/>
      <c r="CJ15" s="348"/>
      <c r="CK15" s="348"/>
      <c r="CL15" s="348"/>
      <c r="CM15" s="348" t="s">
        <v>3403</v>
      </c>
      <c r="CN15" s="44" t="s">
        <v>3403</v>
      </c>
      <c r="CO15" s="348"/>
      <c r="CP15" s="348"/>
      <c r="CQ15" s="348"/>
      <c r="CR15" s="34" t="s">
        <v>4714</v>
      </c>
      <c r="CS15" s="34" t="s">
        <v>4715</v>
      </c>
      <c r="CT15" s="34" t="s">
        <v>3869</v>
      </c>
      <c r="CU15" s="34" t="s">
        <v>6942</v>
      </c>
      <c r="CV15" s="34" t="s">
        <v>6935</v>
      </c>
      <c r="CW15" s="34" t="s">
        <v>6943</v>
      </c>
      <c r="CX15" s="34" t="s">
        <v>6937</v>
      </c>
      <c r="CY15" s="34" t="s">
        <v>6944</v>
      </c>
      <c r="CZ15" s="34" t="s">
        <v>6857</v>
      </c>
      <c r="DA15" s="34" t="s">
        <v>6945</v>
      </c>
      <c r="DB15" s="34" t="s">
        <v>3845</v>
      </c>
      <c r="DC15" s="34" t="s">
        <v>3846</v>
      </c>
      <c r="DD15" s="34" t="s">
        <v>6946</v>
      </c>
      <c r="DE15" s="34" t="s">
        <v>6857</v>
      </c>
      <c r="DF15" s="34" t="s">
        <v>6945</v>
      </c>
      <c r="DG15" s="34" t="s">
        <v>3845</v>
      </c>
      <c r="DH15" s="34" t="s">
        <v>3846</v>
      </c>
      <c r="DI15" s="34" t="s">
        <v>6946</v>
      </c>
      <c r="DJ15" s="34" t="s">
        <v>6947</v>
      </c>
      <c r="DK15" s="34" t="s">
        <v>3957</v>
      </c>
      <c r="DL15" s="34" t="s">
        <v>5826</v>
      </c>
      <c r="DM15" s="34" t="s">
        <v>3914</v>
      </c>
      <c r="DN15" s="34" t="s">
        <v>3852</v>
      </c>
      <c r="DO15" s="34" t="s">
        <v>3853</v>
      </c>
      <c r="DP15" s="34" t="s">
        <v>3854</v>
      </c>
      <c r="DQ15" s="34" t="s">
        <v>6948</v>
      </c>
      <c r="DR15" s="34" t="s">
        <v>6949</v>
      </c>
      <c r="DS15" s="34" t="s">
        <v>6938</v>
      </c>
      <c r="DT15" s="34" t="s">
        <v>6950</v>
      </c>
      <c r="DU15" s="34" t="s">
        <v>6951</v>
      </c>
      <c r="DV15" s="34" t="s">
        <v>6952</v>
      </c>
      <c r="DW15" s="34" t="s">
        <v>6953</v>
      </c>
      <c r="DX15" s="34" t="s">
        <v>6936</v>
      </c>
      <c r="DY15" s="34" t="s">
        <v>3848</v>
      </c>
      <c r="DZ15" s="34" t="s">
        <v>3848</v>
      </c>
      <c r="EA15" s="34" t="s">
        <v>3848</v>
      </c>
      <c r="EB15" s="34" t="s">
        <v>3861</v>
      </c>
      <c r="EC15" s="34" t="s">
        <v>3862</v>
      </c>
      <c r="ED15" s="34" t="s">
        <v>3848</v>
      </c>
      <c r="EE15" s="34" t="s">
        <v>4399</v>
      </c>
      <c r="EF15" s="34" t="s">
        <v>432</v>
      </c>
      <c r="EG15" s="34" t="s">
        <v>2755</v>
      </c>
      <c r="EH15" s="34" t="s">
        <v>282</v>
      </c>
      <c r="EI15" s="34" t="s">
        <v>3848</v>
      </c>
      <c r="EJ15" s="34" t="s">
        <v>6954</v>
      </c>
      <c r="EK15" s="34" t="s">
        <v>3848</v>
      </c>
      <c r="EL15" s="34" t="s">
        <v>6759</v>
      </c>
      <c r="EM15" s="34" t="s">
        <v>3869</v>
      </c>
      <c r="EN15" s="34" t="s">
        <v>3869</v>
      </c>
      <c r="EO15" s="34" t="s">
        <v>3869</v>
      </c>
      <c r="EP15" s="34" t="s">
        <v>3869</v>
      </c>
      <c r="EQ15" s="34" t="s">
        <v>6955</v>
      </c>
      <c r="ER15" s="34" t="s">
        <v>3924</v>
      </c>
      <c r="ES15" s="34" t="s">
        <v>6956</v>
      </c>
      <c r="ET15" s="34" t="s">
        <v>6957</v>
      </c>
      <c r="EU15" s="34" t="s">
        <v>5919</v>
      </c>
      <c r="EV15" s="34" t="s">
        <v>3876</v>
      </c>
      <c r="EW15" s="34" t="s">
        <v>3876</v>
      </c>
      <c r="EX15" s="34" t="s">
        <v>3848</v>
      </c>
      <c r="EY15" s="34" t="s">
        <v>3848</v>
      </c>
      <c r="EZ15" s="34" t="s">
        <v>3877</v>
      </c>
      <c r="FA15" s="34" t="s">
        <v>5376</v>
      </c>
      <c r="FB15" s="34" t="s">
        <v>4443</v>
      </c>
      <c r="FC15" s="34" t="s">
        <v>6958</v>
      </c>
      <c r="FD15" s="34" t="s">
        <v>3848</v>
      </c>
      <c r="FE15" s="34" t="s">
        <v>4011</v>
      </c>
      <c r="FF15" s="34" t="s">
        <v>4130</v>
      </c>
      <c r="FG15" s="34" t="s">
        <v>6959</v>
      </c>
      <c r="FH15" s="34" t="s">
        <v>6960</v>
      </c>
      <c r="FI15" s="34" t="s">
        <v>4270</v>
      </c>
      <c r="FJ15" s="34" t="s">
        <v>4271</v>
      </c>
      <c r="FK15" s="34" t="s">
        <v>4779</v>
      </c>
      <c r="FL15" s="34" t="s">
        <v>4017</v>
      </c>
      <c r="FM15" s="34" t="s">
        <v>6937</v>
      </c>
      <c r="FN15" s="34" t="s">
        <v>2882</v>
      </c>
      <c r="FO15" s="34" t="s">
        <v>6961</v>
      </c>
      <c r="FP15" s="34" t="s">
        <v>3848</v>
      </c>
      <c r="FQ15" s="34" t="s">
        <v>6962</v>
      </c>
      <c r="FR15" s="34" t="s">
        <v>6963</v>
      </c>
      <c r="FS15" s="34" t="s">
        <v>6964</v>
      </c>
      <c r="FT15" s="34" t="s">
        <v>6965</v>
      </c>
      <c r="FU15" s="34" t="s">
        <v>6966</v>
      </c>
      <c r="FV15" s="34" t="s">
        <v>6967</v>
      </c>
      <c r="FW15" s="34" t="s">
        <v>6968</v>
      </c>
      <c r="FX15" s="34" t="s">
        <v>3944</v>
      </c>
      <c r="FY15" s="34" t="s">
        <v>3848</v>
      </c>
      <c r="FZ15" s="34" t="s">
        <v>3848</v>
      </c>
      <c r="GA15" s="34" t="s">
        <v>3946</v>
      </c>
      <c r="GB15" s="34" t="s">
        <v>3946</v>
      </c>
      <c r="GC15" s="34" t="s">
        <v>3946</v>
      </c>
      <c r="HL15" s="349" t="s">
        <v>6969</v>
      </c>
      <c r="HM15" s="44" t="s">
        <v>3403</v>
      </c>
      <c r="HN15" s="44" t="s">
        <v>3403</v>
      </c>
      <c r="HO15" s="350" t="s">
        <v>6933</v>
      </c>
      <c r="HP15" s="44" t="s">
        <v>3869</v>
      </c>
      <c r="HQ15" s="44">
        <f t="shared" si="3"/>
        <v>1</v>
      </c>
      <c r="HT15" s="44" t="s">
        <v>3403</v>
      </c>
      <c r="HU15" s="44" t="s">
        <v>3403</v>
      </c>
      <c r="HX15" s="44" t="s">
        <v>6970</v>
      </c>
      <c r="HY15" s="44" t="s">
        <v>314</v>
      </c>
    </row>
    <row r="16" spans="1:233" s="44" customFormat="1" ht="12.75" x14ac:dyDescent="0.2">
      <c r="A16" s="30">
        <v>19</v>
      </c>
      <c r="B16" s="344">
        <v>0.52847222222222223</v>
      </c>
      <c r="C16" s="30" t="s">
        <v>6669</v>
      </c>
      <c r="D16" s="30" t="s">
        <v>211</v>
      </c>
      <c r="E16" s="30" t="s">
        <v>212</v>
      </c>
      <c r="F16" s="62">
        <v>43283</v>
      </c>
      <c r="G16" s="30" t="s">
        <v>3082</v>
      </c>
      <c r="H16" s="44" t="s">
        <v>246</v>
      </c>
      <c r="I16" s="44" t="s">
        <v>247</v>
      </c>
      <c r="J16" s="44" t="s">
        <v>5686</v>
      </c>
      <c r="K16" s="30" t="s">
        <v>6496</v>
      </c>
      <c r="L16" s="30" t="s">
        <v>250</v>
      </c>
      <c r="M16" s="345">
        <v>43283</v>
      </c>
      <c r="N16" s="345">
        <v>43314</v>
      </c>
      <c r="O16" s="30" t="s">
        <v>4032</v>
      </c>
      <c r="P16" s="78" t="s">
        <v>6971</v>
      </c>
      <c r="Q16" s="213" t="s">
        <v>6972</v>
      </c>
      <c r="R16" s="30" t="s">
        <v>6973</v>
      </c>
      <c r="S16" s="30" t="s">
        <v>6344</v>
      </c>
      <c r="T16" s="346">
        <v>9298164427</v>
      </c>
      <c r="U16" s="35" t="s">
        <v>6974</v>
      </c>
      <c r="V16" s="30" t="s">
        <v>221</v>
      </c>
      <c r="W16" s="30" t="s">
        <v>221</v>
      </c>
      <c r="X16" s="30" t="s">
        <v>221</v>
      </c>
      <c r="Y16" s="30" t="s">
        <v>221</v>
      </c>
      <c r="Z16" s="30" t="s">
        <v>221</v>
      </c>
      <c r="AA16" s="30" t="s">
        <v>6975</v>
      </c>
      <c r="AB16" s="30">
        <v>9089855604</v>
      </c>
      <c r="AC16" s="44" t="s">
        <v>223</v>
      </c>
      <c r="AD16" s="30" t="s">
        <v>224</v>
      </c>
      <c r="AE16" s="30" t="s">
        <v>6976</v>
      </c>
      <c r="AF16" s="44" t="s">
        <v>226</v>
      </c>
      <c r="AG16" s="44" t="s">
        <v>226</v>
      </c>
      <c r="AH16" s="44" t="s">
        <v>226</v>
      </c>
      <c r="AI16" s="30">
        <f>8*12</f>
        <v>96</v>
      </c>
      <c r="AJ16" s="44" t="s">
        <v>227</v>
      </c>
      <c r="AK16" s="30">
        <v>1</v>
      </c>
      <c r="AL16" s="30">
        <v>36</v>
      </c>
      <c r="AM16" s="30">
        <v>12</v>
      </c>
      <c r="AN16" s="44" t="s">
        <v>394</v>
      </c>
      <c r="AO16" s="44" t="s">
        <v>395</v>
      </c>
      <c r="AP16" s="30" t="s">
        <v>281</v>
      </c>
      <c r="AQ16" s="50" t="s">
        <v>1211</v>
      </c>
      <c r="AR16" s="30"/>
      <c r="AS16" s="30"/>
      <c r="AT16" s="30"/>
      <c r="AU16" s="30"/>
      <c r="AV16" s="30"/>
      <c r="AW16" s="30" t="s">
        <v>4336</v>
      </c>
      <c r="AX16" s="30"/>
      <c r="AY16" s="30"/>
      <c r="BA16" s="31">
        <v>0.5708333333333333</v>
      </c>
      <c r="BB16" s="78" t="s">
        <v>6504</v>
      </c>
      <c r="BC16" s="344">
        <v>2.8472222222222222E-2</v>
      </c>
      <c r="BD16" s="344">
        <v>3.9583333333333331E-2</v>
      </c>
      <c r="BE16" s="50">
        <f t="shared" si="0"/>
        <v>16</v>
      </c>
      <c r="BF16" s="30">
        <v>3</v>
      </c>
      <c r="BG16" s="30">
        <v>3</v>
      </c>
      <c r="BH16" s="30">
        <v>3</v>
      </c>
      <c r="BI16" s="30">
        <v>3</v>
      </c>
      <c r="BJ16" s="30">
        <v>3</v>
      </c>
      <c r="BK16" s="30">
        <v>3</v>
      </c>
      <c r="BL16" s="30">
        <v>3</v>
      </c>
      <c r="BM16" s="30">
        <v>3</v>
      </c>
      <c r="BN16" s="30">
        <v>3</v>
      </c>
      <c r="BO16" s="30">
        <v>3</v>
      </c>
      <c r="BP16" s="30">
        <v>3</v>
      </c>
      <c r="BQ16" s="30">
        <v>3</v>
      </c>
      <c r="BR16" s="30">
        <v>3</v>
      </c>
      <c r="BS16" s="30">
        <v>3</v>
      </c>
      <c r="BT16" s="30">
        <v>3</v>
      </c>
      <c r="BU16" s="50">
        <f t="shared" si="1"/>
        <v>0</v>
      </c>
      <c r="BV16" s="78" t="s">
        <v>6504</v>
      </c>
      <c r="BW16" s="344">
        <v>2.8472222222222222E-2</v>
      </c>
      <c r="BX16" s="344">
        <v>3.9583333333333331E-2</v>
      </c>
      <c r="BY16" s="50">
        <f t="shared" si="2"/>
        <v>16</v>
      </c>
      <c r="BZ16" s="30">
        <v>3</v>
      </c>
      <c r="CA16" s="30">
        <v>3</v>
      </c>
      <c r="CB16" s="30">
        <v>3</v>
      </c>
      <c r="CC16" s="30">
        <v>3</v>
      </c>
      <c r="CD16" s="30" t="s">
        <v>260</v>
      </c>
      <c r="CE16" s="30" t="s">
        <v>6504</v>
      </c>
      <c r="CF16" s="30">
        <v>15</v>
      </c>
      <c r="CG16" s="348"/>
      <c r="CH16" s="348"/>
      <c r="CI16" s="348"/>
      <c r="CJ16" s="348"/>
      <c r="CK16" s="348"/>
      <c r="CL16" s="348"/>
      <c r="CM16" s="348" t="s">
        <v>3403</v>
      </c>
      <c r="CN16" s="348" t="s">
        <v>6676</v>
      </c>
      <c r="CO16" s="348"/>
      <c r="CP16" s="348"/>
      <c r="CQ16" s="348"/>
      <c r="CR16" s="34" t="s">
        <v>4714</v>
      </c>
      <c r="CS16" s="34" t="s">
        <v>4715</v>
      </c>
      <c r="CT16" s="34" t="s">
        <v>3869</v>
      </c>
      <c r="CU16" s="34" t="s">
        <v>6977</v>
      </c>
      <c r="CV16" s="34" t="s">
        <v>6972</v>
      </c>
      <c r="CW16" s="34" t="s">
        <v>6973</v>
      </c>
      <c r="CX16" s="34" t="s">
        <v>6344</v>
      </c>
      <c r="CY16" s="34" t="s">
        <v>6978</v>
      </c>
      <c r="CZ16" s="34" t="s">
        <v>6979</v>
      </c>
      <c r="DA16" s="34" t="s">
        <v>6980</v>
      </c>
      <c r="DB16" s="34" t="s">
        <v>3845</v>
      </c>
      <c r="DC16" s="34" t="s">
        <v>3846</v>
      </c>
      <c r="DD16" s="34" t="s">
        <v>6026</v>
      </c>
      <c r="DE16" s="34" t="s">
        <v>6981</v>
      </c>
      <c r="DF16" s="34" t="s">
        <v>6982</v>
      </c>
      <c r="DG16" s="34" t="s">
        <v>3845</v>
      </c>
      <c r="DH16" s="34" t="s">
        <v>3846</v>
      </c>
      <c r="DI16" s="34" t="s">
        <v>6983</v>
      </c>
      <c r="DJ16" s="34" t="s">
        <v>6984</v>
      </c>
      <c r="DK16" s="34" t="s">
        <v>3849</v>
      </c>
      <c r="DL16" s="34" t="s">
        <v>5144</v>
      </c>
      <c r="DM16" s="34" t="s">
        <v>3914</v>
      </c>
      <c r="DN16" s="34" t="s">
        <v>4062</v>
      </c>
      <c r="DO16" s="34" t="s">
        <v>3853</v>
      </c>
      <c r="DP16" s="34" t="s">
        <v>3854</v>
      </c>
      <c r="DQ16" s="34" t="s">
        <v>6985</v>
      </c>
      <c r="DR16" s="34" t="s">
        <v>1239</v>
      </c>
      <c r="DS16" s="34" t="s">
        <v>6986</v>
      </c>
      <c r="DT16" s="34" t="s">
        <v>6987</v>
      </c>
      <c r="DU16" s="34" t="s">
        <v>6988</v>
      </c>
      <c r="DV16" s="34" t="s">
        <v>1239</v>
      </c>
      <c r="DW16" s="34" t="s">
        <v>1239</v>
      </c>
      <c r="DX16" s="34" t="s">
        <v>6989</v>
      </c>
      <c r="DY16" s="34" t="s">
        <v>1239</v>
      </c>
      <c r="DZ16" s="34" t="s">
        <v>1239</v>
      </c>
      <c r="EA16" s="34" t="s">
        <v>1239</v>
      </c>
      <c r="EB16" s="34" t="s">
        <v>3861</v>
      </c>
      <c r="EC16" s="34" t="s">
        <v>4118</v>
      </c>
      <c r="ED16" s="34" t="s">
        <v>3848</v>
      </c>
      <c r="EE16" s="34" t="s">
        <v>5302</v>
      </c>
      <c r="EF16" s="34" t="s">
        <v>5081</v>
      </c>
      <c r="EG16" s="34" t="s">
        <v>4068</v>
      </c>
      <c r="EH16" s="34" t="s">
        <v>4069</v>
      </c>
      <c r="EI16" s="34" t="s">
        <v>6990</v>
      </c>
      <c r="EJ16" s="34" t="s">
        <v>6990</v>
      </c>
      <c r="EK16" s="34" t="s">
        <v>3848</v>
      </c>
      <c r="EL16" s="34" t="s">
        <v>4260</v>
      </c>
      <c r="EM16" s="34" t="s">
        <v>3869</v>
      </c>
      <c r="EN16" s="34" t="s">
        <v>3869</v>
      </c>
      <c r="EO16" s="34" t="s">
        <v>3869</v>
      </c>
      <c r="EP16" s="34" t="s">
        <v>3869</v>
      </c>
      <c r="EQ16" s="34" t="s">
        <v>6991</v>
      </c>
      <c r="ER16" s="34" t="s">
        <v>3924</v>
      </c>
      <c r="ES16" s="34" t="s">
        <v>6992</v>
      </c>
      <c r="ET16" s="34" t="s">
        <v>6993</v>
      </c>
      <c r="EU16" s="34" t="s">
        <v>6994</v>
      </c>
      <c r="EV16" s="34" t="s">
        <v>3876</v>
      </c>
      <c r="EW16" s="34" t="s">
        <v>3876</v>
      </c>
      <c r="EX16" s="34" t="s">
        <v>3848</v>
      </c>
      <c r="EY16" s="34" t="s">
        <v>3848</v>
      </c>
      <c r="EZ16" s="34" t="s">
        <v>3877</v>
      </c>
      <c r="FA16" s="34" t="s">
        <v>3878</v>
      </c>
      <c r="FB16" s="34" t="s">
        <v>6995</v>
      </c>
      <c r="FC16" s="34" t="s">
        <v>6996</v>
      </c>
      <c r="FD16" s="34" t="s">
        <v>6802</v>
      </c>
      <c r="FE16" s="34" t="s">
        <v>3881</v>
      </c>
      <c r="FF16" s="34" t="s">
        <v>6997</v>
      </c>
      <c r="FG16" s="34" t="s">
        <v>6998</v>
      </c>
      <c r="FH16" s="34" t="s">
        <v>6999</v>
      </c>
      <c r="FI16" s="34" t="s">
        <v>7000</v>
      </c>
      <c r="FJ16" s="34" t="s">
        <v>7001</v>
      </c>
      <c r="FK16" s="34" t="s">
        <v>7002</v>
      </c>
      <c r="FL16" s="34" t="s">
        <v>7003</v>
      </c>
      <c r="FM16" s="34" t="s">
        <v>6344</v>
      </c>
      <c r="FN16" s="34" t="s">
        <v>7004</v>
      </c>
      <c r="FO16" s="34" t="s">
        <v>7005</v>
      </c>
      <c r="FP16" s="34" t="s">
        <v>7006</v>
      </c>
      <c r="FQ16" s="34" t="s">
        <v>7007</v>
      </c>
      <c r="FR16" s="34" t="s">
        <v>7008</v>
      </c>
      <c r="FS16" s="34" t="s">
        <v>7009</v>
      </c>
      <c r="FT16" s="34" t="s">
        <v>7010</v>
      </c>
      <c r="FU16" s="34" t="s">
        <v>7011</v>
      </c>
      <c r="FV16" s="34" t="s">
        <v>7012</v>
      </c>
      <c r="FW16" s="34" t="s">
        <v>7013</v>
      </c>
      <c r="FX16" s="34" t="s">
        <v>176</v>
      </c>
      <c r="FY16" s="34" t="s">
        <v>7014</v>
      </c>
      <c r="FZ16" s="34" t="s">
        <v>6539</v>
      </c>
      <c r="GA16" s="34" t="s">
        <v>3945</v>
      </c>
      <c r="GB16" s="34" t="s">
        <v>3945</v>
      </c>
      <c r="GC16" s="34" t="s">
        <v>3946</v>
      </c>
      <c r="HL16" s="349" t="s">
        <v>7015</v>
      </c>
      <c r="HM16" s="44" t="s">
        <v>6705</v>
      </c>
      <c r="HN16" s="44" t="s">
        <v>7016</v>
      </c>
      <c r="HO16" s="350" t="s">
        <v>6933</v>
      </c>
      <c r="HP16" s="44" t="s">
        <v>3869</v>
      </c>
      <c r="HQ16" s="44">
        <f t="shared" si="3"/>
        <v>1</v>
      </c>
      <c r="HT16" s="351">
        <v>43286</v>
      </c>
      <c r="HU16" s="44" t="s">
        <v>3403</v>
      </c>
      <c r="HX16" s="44" t="s">
        <v>3403</v>
      </c>
      <c r="HY16" s="44" t="s">
        <v>223</v>
      </c>
    </row>
    <row r="17" spans="1:233" s="44" customFormat="1" ht="12.75" x14ac:dyDescent="0.2">
      <c r="A17" s="30">
        <v>20</v>
      </c>
      <c r="B17" s="344">
        <v>0.52638888888888891</v>
      </c>
      <c r="C17" s="30" t="s">
        <v>6669</v>
      </c>
      <c r="D17" s="30" t="s">
        <v>211</v>
      </c>
      <c r="E17" s="30" t="s">
        <v>212</v>
      </c>
      <c r="F17" s="62">
        <v>43283</v>
      </c>
      <c r="G17" s="30" t="s">
        <v>1202</v>
      </c>
      <c r="H17" s="44" t="s">
        <v>214</v>
      </c>
      <c r="I17" s="44" t="s">
        <v>1222</v>
      </c>
      <c r="K17" s="30"/>
      <c r="L17" s="30"/>
      <c r="M17" s="345"/>
      <c r="N17" s="345"/>
      <c r="O17" s="30"/>
      <c r="P17" s="78" t="s">
        <v>7017</v>
      </c>
      <c r="Q17" s="213" t="s">
        <v>7018</v>
      </c>
      <c r="R17" s="30" t="s">
        <v>7019</v>
      </c>
      <c r="S17" s="30"/>
      <c r="T17" s="346">
        <v>9770559470</v>
      </c>
      <c r="U17" s="35" t="s">
        <v>7020</v>
      </c>
      <c r="V17" s="30" t="s">
        <v>221</v>
      </c>
      <c r="W17" s="30" t="s">
        <v>221</v>
      </c>
      <c r="X17" s="30" t="s">
        <v>221</v>
      </c>
      <c r="Y17" s="30" t="s">
        <v>221</v>
      </c>
      <c r="Z17" s="30" t="s">
        <v>221</v>
      </c>
      <c r="AA17" s="30" t="s">
        <v>7021</v>
      </c>
      <c r="AB17" s="30">
        <v>9982196235</v>
      </c>
      <c r="AC17" s="44" t="s">
        <v>223</v>
      </c>
      <c r="AD17" s="353" t="s">
        <v>267</v>
      </c>
      <c r="AE17" s="30"/>
      <c r="AI17" s="30"/>
      <c r="AK17" s="30"/>
      <c r="AL17" s="30"/>
      <c r="AM17" s="30"/>
      <c r="AN17" s="50" t="s">
        <v>432</v>
      </c>
      <c r="AO17" s="51" t="s">
        <v>432</v>
      </c>
      <c r="AP17" s="30" t="s">
        <v>434</v>
      </c>
      <c r="AQ17" s="50" t="s">
        <v>435</v>
      </c>
      <c r="AR17" s="30" t="s">
        <v>6940</v>
      </c>
      <c r="AS17" s="30"/>
      <c r="AT17" s="30"/>
      <c r="AU17" s="30"/>
      <c r="AV17" s="30"/>
      <c r="AW17" s="30"/>
      <c r="AX17" s="30" t="s">
        <v>6941</v>
      </c>
      <c r="AY17" s="30"/>
      <c r="BA17" s="31">
        <v>0.54861111111111105</v>
      </c>
      <c r="BB17" s="78"/>
      <c r="BC17" s="344"/>
      <c r="BD17" s="344"/>
      <c r="BE17" s="50">
        <f t="shared" si="0"/>
        <v>0</v>
      </c>
      <c r="BF17" s="30"/>
      <c r="BG17" s="30"/>
      <c r="BH17" s="30"/>
      <c r="BI17" s="30"/>
      <c r="BJ17" s="30"/>
      <c r="BK17" s="30"/>
      <c r="BL17" s="30"/>
      <c r="BM17" s="30"/>
      <c r="BN17" s="30"/>
      <c r="BO17" s="30"/>
      <c r="BP17" s="30"/>
      <c r="BQ17" s="30"/>
      <c r="BR17" s="30"/>
      <c r="BS17" s="30"/>
      <c r="BT17" s="30"/>
      <c r="BU17" s="50">
        <f t="shared" si="1"/>
        <v>0</v>
      </c>
      <c r="BV17" s="78"/>
      <c r="BW17" s="344"/>
      <c r="BX17" s="344"/>
      <c r="BY17" s="50">
        <f t="shared" si="2"/>
        <v>0</v>
      </c>
      <c r="BZ17" s="30"/>
      <c r="CA17" s="30"/>
      <c r="CB17" s="30"/>
      <c r="CC17" s="30"/>
      <c r="CD17" s="30"/>
      <c r="CE17" s="30"/>
      <c r="CF17" s="30"/>
      <c r="CG17" s="348"/>
      <c r="CH17" s="348"/>
      <c r="CI17" s="348"/>
      <c r="CJ17" s="348"/>
      <c r="CK17" s="348"/>
      <c r="CL17" s="348"/>
      <c r="CM17" s="348" t="s">
        <v>3403</v>
      </c>
      <c r="CN17" s="44" t="s">
        <v>3403</v>
      </c>
      <c r="CO17" s="348"/>
      <c r="CP17" s="348"/>
      <c r="CQ17" s="348"/>
      <c r="CR17" s="34" t="s">
        <v>4714</v>
      </c>
      <c r="CS17" s="34" t="s">
        <v>4715</v>
      </c>
      <c r="CT17" s="34" t="s">
        <v>3869</v>
      </c>
      <c r="CU17" s="34" t="s">
        <v>7022</v>
      </c>
      <c r="CV17" s="34" t="s">
        <v>7018</v>
      </c>
      <c r="CW17" s="34" t="s">
        <v>7019</v>
      </c>
      <c r="CX17" s="34" t="s">
        <v>7023</v>
      </c>
      <c r="CY17" s="34" t="s">
        <v>7024</v>
      </c>
      <c r="CZ17" s="34" t="s">
        <v>7025</v>
      </c>
      <c r="DA17" s="34" t="s">
        <v>7026</v>
      </c>
      <c r="DB17" s="34" t="s">
        <v>3845</v>
      </c>
      <c r="DC17" s="34" t="s">
        <v>3846</v>
      </c>
      <c r="DD17" s="34" t="s">
        <v>7027</v>
      </c>
      <c r="DE17" s="34" t="s">
        <v>5824</v>
      </c>
      <c r="DF17" s="34" t="s">
        <v>7028</v>
      </c>
      <c r="DG17" s="34" t="s">
        <v>3845</v>
      </c>
      <c r="DH17" s="34" t="s">
        <v>3846</v>
      </c>
      <c r="DI17" s="34" t="s">
        <v>7029</v>
      </c>
      <c r="DJ17" s="34" t="s">
        <v>7030</v>
      </c>
      <c r="DK17" s="34" t="s">
        <v>3849</v>
      </c>
      <c r="DL17" s="34" t="s">
        <v>4298</v>
      </c>
      <c r="DM17" s="34" t="s">
        <v>3914</v>
      </c>
      <c r="DN17" s="34" t="s">
        <v>4062</v>
      </c>
      <c r="DO17" s="34" t="s">
        <v>3853</v>
      </c>
      <c r="DP17" s="34" t="s">
        <v>3854</v>
      </c>
      <c r="DQ17" s="34" t="s">
        <v>7031</v>
      </c>
      <c r="DR17" s="34" t="s">
        <v>5405</v>
      </c>
      <c r="DS17" s="34" t="s">
        <v>7032</v>
      </c>
      <c r="DT17" s="34" t="s">
        <v>3848</v>
      </c>
      <c r="DU17" s="34" t="s">
        <v>3848</v>
      </c>
      <c r="DV17" s="34" t="s">
        <v>3848</v>
      </c>
      <c r="DW17" s="34" t="s">
        <v>3848</v>
      </c>
      <c r="DX17" s="34" t="s">
        <v>3848</v>
      </c>
      <c r="DY17" s="34" t="s">
        <v>3848</v>
      </c>
      <c r="DZ17" s="34" t="s">
        <v>3848</v>
      </c>
      <c r="EA17" s="34" t="s">
        <v>3848</v>
      </c>
      <c r="EB17" s="34" t="s">
        <v>3861</v>
      </c>
      <c r="EC17" s="34" t="s">
        <v>3862</v>
      </c>
      <c r="ED17" s="34" t="s">
        <v>3848</v>
      </c>
      <c r="EE17" s="34" t="s">
        <v>4510</v>
      </c>
      <c r="EF17" s="34" t="s">
        <v>432</v>
      </c>
      <c r="EG17" s="34" t="s">
        <v>598</v>
      </c>
      <c r="EH17" s="34" t="s">
        <v>5303</v>
      </c>
      <c r="EI17" s="34" t="s">
        <v>7033</v>
      </c>
      <c r="EJ17" s="34" t="s">
        <v>3848</v>
      </c>
      <c r="EK17" s="34" t="s">
        <v>3848</v>
      </c>
      <c r="EL17" s="34" t="s">
        <v>3868</v>
      </c>
      <c r="EM17" s="34" t="s">
        <v>3869</v>
      </c>
      <c r="EN17" s="34" t="s">
        <v>3869</v>
      </c>
      <c r="EO17" s="34" t="s">
        <v>3870</v>
      </c>
      <c r="EP17" s="34" t="s">
        <v>4002</v>
      </c>
      <c r="EQ17" s="34" t="s">
        <v>7034</v>
      </c>
      <c r="ER17" s="34" t="s">
        <v>4073</v>
      </c>
      <c r="ES17" s="34" t="s">
        <v>7035</v>
      </c>
      <c r="ET17" s="34" t="s">
        <v>7036</v>
      </c>
      <c r="EU17" s="34" t="s">
        <v>7037</v>
      </c>
      <c r="EV17" s="34" t="s">
        <v>3877</v>
      </c>
      <c r="EW17" s="34" t="s">
        <v>3876</v>
      </c>
      <c r="EX17" s="34" t="s">
        <v>3848</v>
      </c>
      <c r="EY17" s="34" t="s">
        <v>3848</v>
      </c>
      <c r="EZ17" s="34" t="s">
        <v>3877</v>
      </c>
      <c r="FA17" s="34" t="s">
        <v>3878</v>
      </c>
      <c r="FB17" s="34" t="s">
        <v>7038</v>
      </c>
      <c r="FC17" s="34" t="s">
        <v>7039</v>
      </c>
      <c r="FD17" s="34" t="s">
        <v>3848</v>
      </c>
      <c r="FE17" s="34" t="s">
        <v>4011</v>
      </c>
      <c r="FF17" s="34" t="s">
        <v>4012</v>
      </c>
      <c r="FG17" s="34" t="s">
        <v>7040</v>
      </c>
      <c r="FH17" s="34" t="s">
        <v>7041</v>
      </c>
      <c r="FI17" s="34" t="s">
        <v>6442</v>
      </c>
      <c r="FJ17" s="34" t="s">
        <v>4446</v>
      </c>
      <c r="FK17" s="34" t="s">
        <v>4854</v>
      </c>
      <c r="FL17" s="34" t="s">
        <v>4017</v>
      </c>
      <c r="FM17" s="34" t="s">
        <v>7042</v>
      </c>
      <c r="FN17" s="34" t="s">
        <v>1499</v>
      </c>
      <c r="FO17" s="34" t="s">
        <v>7043</v>
      </c>
      <c r="FP17" s="34" t="s">
        <v>3848</v>
      </c>
      <c r="FQ17" s="34" t="s">
        <v>7044</v>
      </c>
      <c r="FR17" s="34" t="s">
        <v>7045</v>
      </c>
      <c r="FS17" s="34" t="s">
        <v>7046</v>
      </c>
      <c r="FT17" s="34" t="s">
        <v>3943</v>
      </c>
      <c r="FU17" s="34" t="s">
        <v>3943</v>
      </c>
      <c r="FV17" s="34" t="s">
        <v>3943</v>
      </c>
      <c r="FW17" s="34" t="s">
        <v>3943</v>
      </c>
      <c r="FX17" s="34" t="s">
        <v>3894</v>
      </c>
      <c r="FY17" s="34" t="s">
        <v>3848</v>
      </c>
      <c r="FZ17" s="34" t="s">
        <v>3848</v>
      </c>
      <c r="GA17" s="34" t="s">
        <v>3946</v>
      </c>
      <c r="GB17" s="34" t="s">
        <v>3946</v>
      </c>
      <c r="GC17" s="34" t="s">
        <v>3945</v>
      </c>
      <c r="HL17" s="349" t="s">
        <v>7047</v>
      </c>
      <c r="HM17" s="44" t="s">
        <v>3403</v>
      </c>
      <c r="HN17" s="44" t="s">
        <v>3403</v>
      </c>
      <c r="HO17" s="350" t="s">
        <v>6933</v>
      </c>
      <c r="HP17" s="44" t="s">
        <v>3869</v>
      </c>
      <c r="HQ17" s="44">
        <f t="shared" si="3"/>
        <v>1</v>
      </c>
      <c r="HT17" s="44" t="s">
        <v>3403</v>
      </c>
      <c r="HU17" s="44" t="s">
        <v>3403</v>
      </c>
      <c r="HX17" s="44" t="s">
        <v>6970</v>
      </c>
      <c r="HY17" s="44" t="s">
        <v>223</v>
      </c>
    </row>
    <row r="18" spans="1:233" s="44" customFormat="1" ht="12.75" x14ac:dyDescent="0.2">
      <c r="A18" s="30">
        <v>21</v>
      </c>
      <c r="B18" s="350">
        <v>0.53125</v>
      </c>
      <c r="C18" s="30" t="s">
        <v>6669</v>
      </c>
      <c r="D18" s="30" t="s">
        <v>211</v>
      </c>
      <c r="E18" s="30" t="s">
        <v>212</v>
      </c>
      <c r="F18" s="62">
        <v>43283</v>
      </c>
      <c r="G18" s="44" t="s">
        <v>1202</v>
      </c>
      <c r="H18" s="44" t="s">
        <v>233</v>
      </c>
      <c r="I18" s="44" t="s">
        <v>3057</v>
      </c>
      <c r="M18" s="351"/>
      <c r="N18" s="351"/>
      <c r="P18" s="349" t="s">
        <v>7048</v>
      </c>
      <c r="Q18" s="44" t="s">
        <v>7049</v>
      </c>
      <c r="R18" s="44" t="s">
        <v>7050</v>
      </c>
      <c r="S18" s="44" t="s">
        <v>547</v>
      </c>
      <c r="T18" s="354">
        <v>9260619757</v>
      </c>
      <c r="U18" s="44" t="s">
        <v>7051</v>
      </c>
      <c r="V18" s="30" t="s">
        <v>221</v>
      </c>
      <c r="W18" s="30" t="s">
        <v>221</v>
      </c>
      <c r="X18" s="30" t="s">
        <v>221</v>
      </c>
      <c r="Y18" s="30" t="s">
        <v>221</v>
      </c>
      <c r="Z18" s="30" t="s">
        <v>221</v>
      </c>
      <c r="AA18" s="44" t="s">
        <v>7052</v>
      </c>
      <c r="AB18" s="44">
        <v>9178661979</v>
      </c>
      <c r="AC18" s="44" t="s">
        <v>223</v>
      </c>
      <c r="AD18" s="353" t="s">
        <v>267</v>
      </c>
      <c r="AE18" s="44" t="s">
        <v>7053</v>
      </c>
      <c r="AF18" s="44" t="s">
        <v>226</v>
      </c>
      <c r="AG18" s="44" t="s">
        <v>221</v>
      </c>
      <c r="AH18" s="44" t="s">
        <v>221</v>
      </c>
      <c r="AI18" s="44">
        <v>17</v>
      </c>
      <c r="AJ18" s="44" t="s">
        <v>227</v>
      </c>
      <c r="AK18" s="44">
        <v>1</v>
      </c>
      <c r="AL18" s="44">
        <v>17</v>
      </c>
      <c r="AM18" s="44">
        <v>0</v>
      </c>
      <c r="AN18" s="51" t="s">
        <v>228</v>
      </c>
      <c r="AO18" s="44" t="s">
        <v>228</v>
      </c>
      <c r="AP18" s="44" t="s">
        <v>281</v>
      </c>
      <c r="AQ18" s="44" t="s">
        <v>282</v>
      </c>
      <c r="BA18" s="31">
        <v>0.59305555555555556</v>
      </c>
      <c r="BB18" s="349" t="s">
        <v>4713</v>
      </c>
      <c r="BC18" s="350">
        <v>0.67083333333333339</v>
      </c>
      <c r="BD18" s="350">
        <v>0.67638888888888893</v>
      </c>
      <c r="BE18" s="50">
        <f t="shared" si="0"/>
        <v>8</v>
      </c>
      <c r="BF18" s="44">
        <v>2</v>
      </c>
      <c r="BG18" s="44">
        <v>2</v>
      </c>
      <c r="BH18" s="44">
        <v>1</v>
      </c>
      <c r="BI18" s="44">
        <v>2</v>
      </c>
      <c r="BJ18" s="44">
        <v>1</v>
      </c>
      <c r="BK18" s="44">
        <v>1</v>
      </c>
      <c r="BL18" s="44">
        <v>1</v>
      </c>
      <c r="BM18" s="44">
        <v>2</v>
      </c>
      <c r="BN18" s="44">
        <v>1</v>
      </c>
      <c r="BO18" s="44">
        <v>1</v>
      </c>
      <c r="BP18" s="44">
        <v>2</v>
      </c>
      <c r="BQ18" s="44">
        <v>1</v>
      </c>
      <c r="BR18" s="44">
        <v>2</v>
      </c>
      <c r="BS18" s="44">
        <v>2</v>
      </c>
      <c r="BT18" s="44">
        <v>2</v>
      </c>
      <c r="BU18" s="50">
        <f t="shared" si="1"/>
        <v>7</v>
      </c>
      <c r="BV18" s="349"/>
      <c r="BW18" s="350"/>
      <c r="BX18" s="350"/>
      <c r="BY18" s="50">
        <f t="shared" si="2"/>
        <v>0</v>
      </c>
      <c r="CG18" s="348"/>
      <c r="CH18" s="348"/>
      <c r="CI18" s="348"/>
      <c r="CJ18" s="348"/>
      <c r="CK18" s="348"/>
      <c r="CL18" s="348"/>
      <c r="CM18" s="348" t="s">
        <v>3403</v>
      </c>
      <c r="CN18" s="44" t="s">
        <v>3403</v>
      </c>
      <c r="CO18" s="348"/>
      <c r="CP18" s="348"/>
      <c r="CQ18" s="348"/>
      <c r="CR18" s="34" t="s">
        <v>4714</v>
      </c>
      <c r="CS18" s="34" t="s">
        <v>4715</v>
      </c>
      <c r="CT18" s="34" t="s">
        <v>3869</v>
      </c>
      <c r="CU18" s="34" t="s">
        <v>7054</v>
      </c>
      <c r="CV18" s="34" t="s">
        <v>7049</v>
      </c>
      <c r="CW18" s="34" t="s">
        <v>7050</v>
      </c>
      <c r="CX18" s="34" t="s">
        <v>547</v>
      </c>
      <c r="CY18" s="34" t="s">
        <v>7055</v>
      </c>
      <c r="CZ18" s="34" t="s">
        <v>3848</v>
      </c>
      <c r="DA18" s="34" t="s">
        <v>7056</v>
      </c>
      <c r="DB18" s="34" t="s">
        <v>3840</v>
      </c>
      <c r="DC18" s="34" t="s">
        <v>3841</v>
      </c>
      <c r="DD18" s="34" t="s">
        <v>3994</v>
      </c>
      <c r="DE18" s="34" t="s">
        <v>3848</v>
      </c>
      <c r="DF18" s="34" t="s">
        <v>7057</v>
      </c>
      <c r="DG18" s="34" t="s">
        <v>4037</v>
      </c>
      <c r="DH18" s="34" t="s">
        <v>4038</v>
      </c>
      <c r="DI18" s="34" t="s">
        <v>4039</v>
      </c>
      <c r="DJ18" s="34" t="s">
        <v>3848</v>
      </c>
      <c r="DK18" s="34" t="s">
        <v>3849</v>
      </c>
      <c r="DL18" s="34" t="s">
        <v>3848</v>
      </c>
      <c r="DM18" s="34" t="s">
        <v>3914</v>
      </c>
      <c r="DN18" s="34" t="s">
        <v>3852</v>
      </c>
      <c r="DO18" s="34" t="s">
        <v>3853</v>
      </c>
      <c r="DP18" s="34" t="s">
        <v>3848</v>
      </c>
      <c r="DQ18" s="34" t="s">
        <v>7058</v>
      </c>
      <c r="DR18" s="34" t="s">
        <v>1239</v>
      </c>
      <c r="DS18" s="34" t="s">
        <v>7059</v>
      </c>
      <c r="DT18" s="34" t="s">
        <v>3848</v>
      </c>
      <c r="DU18" s="34" t="s">
        <v>3848</v>
      </c>
      <c r="DV18" s="34" t="s">
        <v>3848</v>
      </c>
      <c r="DW18" s="34" t="s">
        <v>3848</v>
      </c>
      <c r="DX18" s="34" t="s">
        <v>3848</v>
      </c>
      <c r="DY18" s="34" t="s">
        <v>3848</v>
      </c>
      <c r="DZ18" s="34" t="s">
        <v>3848</v>
      </c>
      <c r="EA18" s="34" t="s">
        <v>3848</v>
      </c>
      <c r="EB18" s="34" t="s">
        <v>3861</v>
      </c>
      <c r="EC18" s="34" t="s">
        <v>3862</v>
      </c>
      <c r="ED18" s="34" t="s">
        <v>3848</v>
      </c>
      <c r="EE18" s="34" t="s">
        <v>4306</v>
      </c>
      <c r="EF18" s="34" t="s">
        <v>395</v>
      </c>
      <c r="EG18" s="34" t="s">
        <v>598</v>
      </c>
      <c r="EH18" s="34" t="s">
        <v>5303</v>
      </c>
      <c r="EI18" s="34" t="s">
        <v>282</v>
      </c>
      <c r="EJ18" s="34" t="s">
        <v>7060</v>
      </c>
      <c r="EK18" s="34" t="s">
        <v>3848</v>
      </c>
      <c r="EL18" s="34" t="s">
        <v>5147</v>
      </c>
      <c r="EM18" s="34" t="s">
        <v>3869</v>
      </c>
      <c r="EN18" s="34" t="s">
        <v>3869</v>
      </c>
      <c r="EO18" s="34" t="s">
        <v>3869</v>
      </c>
      <c r="EP18" s="34" t="s">
        <v>3869</v>
      </c>
      <c r="EQ18" s="34" t="s">
        <v>7061</v>
      </c>
      <c r="ER18" s="34" t="s">
        <v>4073</v>
      </c>
      <c r="ES18" s="34" t="s">
        <v>7062</v>
      </c>
      <c r="ET18" s="34" t="s">
        <v>7063</v>
      </c>
      <c r="EU18" s="34" t="s">
        <v>7064</v>
      </c>
      <c r="EV18" s="34" t="s">
        <v>3876</v>
      </c>
      <c r="EW18" s="34" t="s">
        <v>3876</v>
      </c>
      <c r="EX18" s="34" t="s">
        <v>3848</v>
      </c>
      <c r="EY18" s="34" t="s">
        <v>3715</v>
      </c>
      <c r="EZ18" s="34" t="s">
        <v>3877</v>
      </c>
      <c r="FA18" s="34" t="s">
        <v>4008</v>
      </c>
      <c r="FB18" s="34" t="s">
        <v>5185</v>
      </c>
      <c r="FC18" s="34" t="s">
        <v>7065</v>
      </c>
      <c r="FD18" s="34" t="s">
        <v>3848</v>
      </c>
      <c r="FE18" s="34" t="s">
        <v>4011</v>
      </c>
      <c r="FF18" s="34" t="s">
        <v>4012</v>
      </c>
      <c r="FG18" s="34" t="s">
        <v>7066</v>
      </c>
      <c r="FH18" s="34" t="s">
        <v>4444</v>
      </c>
      <c r="FI18" s="34" t="s">
        <v>4656</v>
      </c>
      <c r="FJ18" s="34" t="s">
        <v>4446</v>
      </c>
      <c r="FK18" s="34" t="s">
        <v>4084</v>
      </c>
      <c r="FL18" s="34" t="s">
        <v>7067</v>
      </c>
      <c r="FM18" s="34" t="s">
        <v>547</v>
      </c>
      <c r="FN18" s="34" t="s">
        <v>7068</v>
      </c>
      <c r="FO18" s="34" t="s">
        <v>7069</v>
      </c>
      <c r="FP18" s="34" t="s">
        <v>3848</v>
      </c>
      <c r="FQ18" s="34" t="s">
        <v>7070</v>
      </c>
      <c r="FR18" s="34" t="s">
        <v>4626</v>
      </c>
      <c r="FS18" s="34" t="s">
        <v>7071</v>
      </c>
      <c r="FT18" s="34" t="s">
        <v>7072</v>
      </c>
      <c r="FU18" s="34" t="s">
        <v>7073</v>
      </c>
      <c r="FV18" s="34" t="s">
        <v>7074</v>
      </c>
      <c r="FW18" s="34" t="s">
        <v>7075</v>
      </c>
      <c r="FX18" s="34" t="s">
        <v>3944</v>
      </c>
      <c r="FY18" s="34" t="s">
        <v>3848</v>
      </c>
      <c r="FZ18" s="34" t="s">
        <v>3848</v>
      </c>
      <c r="GA18" s="34" t="s">
        <v>3945</v>
      </c>
      <c r="GB18" s="34" t="s">
        <v>3946</v>
      </c>
      <c r="GC18" s="34" t="s">
        <v>3946</v>
      </c>
      <c r="HL18" s="349" t="s">
        <v>7076</v>
      </c>
      <c r="HM18" s="44" t="s">
        <v>3403</v>
      </c>
      <c r="HN18" s="44" t="s">
        <v>3403</v>
      </c>
      <c r="HO18" s="350" t="s">
        <v>6933</v>
      </c>
      <c r="HP18" s="44" t="s">
        <v>3869</v>
      </c>
      <c r="HQ18" s="44">
        <f t="shared" si="3"/>
        <v>1</v>
      </c>
      <c r="HT18" s="44" t="s">
        <v>3403</v>
      </c>
      <c r="HU18" s="44" t="s">
        <v>3403</v>
      </c>
      <c r="HX18" s="44" t="s">
        <v>3403</v>
      </c>
      <c r="HY18" s="44" t="s">
        <v>223</v>
      </c>
    </row>
    <row r="19" spans="1:233" s="44" customFormat="1" ht="12.75" x14ac:dyDescent="0.2">
      <c r="A19" s="30">
        <v>22</v>
      </c>
      <c r="B19" s="350">
        <v>0.53472222222222221</v>
      </c>
      <c r="C19" s="30" t="s">
        <v>6669</v>
      </c>
      <c r="D19" s="30" t="s">
        <v>211</v>
      </c>
      <c r="E19" s="30" t="s">
        <v>212</v>
      </c>
      <c r="F19" s="62">
        <v>43283</v>
      </c>
      <c r="G19" s="44" t="s">
        <v>1202</v>
      </c>
      <c r="H19" s="44" t="s">
        <v>233</v>
      </c>
      <c r="I19" s="44" t="s">
        <v>4282</v>
      </c>
      <c r="M19" s="351"/>
      <c r="N19" s="351"/>
      <c r="P19" s="349" t="s">
        <v>7077</v>
      </c>
      <c r="Q19" s="44" t="s">
        <v>7078</v>
      </c>
      <c r="R19" s="44" t="s">
        <v>7079</v>
      </c>
      <c r="S19" s="44" t="s">
        <v>1239</v>
      </c>
      <c r="T19" s="354">
        <v>9275110973</v>
      </c>
      <c r="U19" s="44" t="s">
        <v>7080</v>
      </c>
      <c r="V19" s="30" t="s">
        <v>221</v>
      </c>
      <c r="W19" s="30" t="s">
        <v>221</v>
      </c>
      <c r="X19" s="30" t="s">
        <v>221</v>
      </c>
      <c r="Y19" s="30" t="s">
        <v>221</v>
      </c>
      <c r="Z19" s="30" t="s">
        <v>221</v>
      </c>
      <c r="AA19" s="44" t="s">
        <v>221</v>
      </c>
      <c r="AB19" s="44" t="s">
        <v>221</v>
      </c>
      <c r="AC19" s="44" t="s">
        <v>223</v>
      </c>
      <c r="AD19" s="347" t="s">
        <v>333</v>
      </c>
      <c r="AE19" s="44" t="s">
        <v>3195</v>
      </c>
      <c r="AF19" s="44" t="s">
        <v>226</v>
      </c>
      <c r="AG19" s="44" t="s">
        <v>221</v>
      </c>
      <c r="AH19" s="44" t="s">
        <v>226</v>
      </c>
      <c r="AI19" s="44">
        <v>19</v>
      </c>
      <c r="AJ19" s="44" t="s">
        <v>227</v>
      </c>
      <c r="AK19" s="44">
        <v>1</v>
      </c>
      <c r="AL19" s="44">
        <v>19</v>
      </c>
      <c r="AM19" s="44">
        <v>0</v>
      </c>
      <c r="AN19" s="51" t="s">
        <v>228</v>
      </c>
      <c r="AO19" s="44" t="s">
        <v>228</v>
      </c>
      <c r="AP19" s="30" t="s">
        <v>229</v>
      </c>
      <c r="AQ19" s="30" t="s">
        <v>229</v>
      </c>
      <c r="AS19" s="44" t="s">
        <v>7081</v>
      </c>
      <c r="AT19" s="44">
        <v>252561</v>
      </c>
      <c r="BA19" s="31">
        <v>0.56944444444444442</v>
      </c>
      <c r="BB19" s="349" t="s">
        <v>4713</v>
      </c>
      <c r="BC19" s="350">
        <v>0.5756944444444444</v>
      </c>
      <c r="BD19" s="350">
        <v>0.57916666666666672</v>
      </c>
      <c r="BE19" s="50">
        <f t="shared" si="0"/>
        <v>5</v>
      </c>
      <c r="BF19" s="44">
        <v>2</v>
      </c>
      <c r="BG19" s="44">
        <v>2</v>
      </c>
      <c r="BH19" s="44">
        <v>2</v>
      </c>
      <c r="BI19" s="44">
        <v>2</v>
      </c>
      <c r="BJ19" s="44">
        <v>2</v>
      </c>
      <c r="BK19" s="44">
        <v>2</v>
      </c>
      <c r="BL19" s="44">
        <v>2</v>
      </c>
      <c r="BM19" s="44">
        <v>2</v>
      </c>
      <c r="BN19" s="44">
        <v>2</v>
      </c>
      <c r="BO19" s="44">
        <v>2</v>
      </c>
      <c r="BP19" s="44">
        <v>2</v>
      </c>
      <c r="BQ19" s="44">
        <v>2</v>
      </c>
      <c r="BR19" s="44">
        <v>2</v>
      </c>
      <c r="BS19" s="44">
        <v>2</v>
      </c>
      <c r="BT19" s="44">
        <v>2</v>
      </c>
      <c r="BU19" s="50">
        <f t="shared" si="1"/>
        <v>0</v>
      </c>
      <c r="BV19" s="349"/>
      <c r="BW19" s="350"/>
      <c r="BX19" s="350"/>
      <c r="BY19" s="50">
        <f t="shared" si="2"/>
        <v>0</v>
      </c>
      <c r="CG19" s="348"/>
      <c r="CH19" s="348"/>
      <c r="CI19" s="348"/>
      <c r="CJ19" s="348"/>
      <c r="CK19" s="348"/>
      <c r="CL19" s="348"/>
      <c r="CM19" s="348" t="s">
        <v>3403</v>
      </c>
      <c r="CN19" s="44" t="s">
        <v>3403</v>
      </c>
      <c r="CO19" s="348"/>
      <c r="CP19" s="348"/>
      <c r="CQ19" s="348"/>
      <c r="CR19" s="34" t="s">
        <v>4714</v>
      </c>
      <c r="CS19" s="34" t="s">
        <v>4715</v>
      </c>
      <c r="CT19" s="34" t="s">
        <v>3869</v>
      </c>
      <c r="CU19" s="34" t="s">
        <v>7082</v>
      </c>
      <c r="CV19" s="34" t="s">
        <v>7079</v>
      </c>
      <c r="CW19" s="34" t="s">
        <v>7078</v>
      </c>
      <c r="CX19" s="34" t="s">
        <v>4044</v>
      </c>
      <c r="CY19" s="34" t="s">
        <v>7083</v>
      </c>
      <c r="CZ19" s="34" t="s">
        <v>7084</v>
      </c>
      <c r="DA19" s="34" t="s">
        <v>7085</v>
      </c>
      <c r="DB19" s="34" t="s">
        <v>3845</v>
      </c>
      <c r="DC19" s="34" t="s">
        <v>3846</v>
      </c>
      <c r="DD19" s="34" t="s">
        <v>6946</v>
      </c>
      <c r="DE19" s="34" t="s">
        <v>7084</v>
      </c>
      <c r="DF19" s="34" t="s">
        <v>7085</v>
      </c>
      <c r="DG19" s="34" t="s">
        <v>3845</v>
      </c>
      <c r="DH19" s="34" t="s">
        <v>3846</v>
      </c>
      <c r="DI19" s="34" t="s">
        <v>6946</v>
      </c>
      <c r="DJ19" s="34" t="s">
        <v>7086</v>
      </c>
      <c r="DK19" s="34" t="s">
        <v>3957</v>
      </c>
      <c r="DL19" s="34" t="s">
        <v>7087</v>
      </c>
      <c r="DM19" s="34" t="s">
        <v>3914</v>
      </c>
      <c r="DN19" s="34" t="s">
        <v>3852</v>
      </c>
      <c r="DO19" s="34" t="s">
        <v>3853</v>
      </c>
      <c r="DP19" s="34" t="s">
        <v>3854</v>
      </c>
      <c r="DQ19" s="34" t="s">
        <v>7088</v>
      </c>
      <c r="DR19" s="34" t="s">
        <v>4044</v>
      </c>
      <c r="DS19" s="34" t="s">
        <v>7089</v>
      </c>
      <c r="DT19" s="34" t="s">
        <v>3848</v>
      </c>
      <c r="DU19" s="34" t="s">
        <v>3848</v>
      </c>
      <c r="DV19" s="34" t="s">
        <v>3848</v>
      </c>
      <c r="DW19" s="34" t="s">
        <v>3848</v>
      </c>
      <c r="DX19" s="34" t="s">
        <v>3848</v>
      </c>
      <c r="DY19" s="34" t="s">
        <v>3848</v>
      </c>
      <c r="DZ19" s="34" t="s">
        <v>3848</v>
      </c>
      <c r="EA19" s="34" t="s">
        <v>3848</v>
      </c>
      <c r="EB19" s="34" t="s">
        <v>3861</v>
      </c>
      <c r="EC19" s="34" t="s">
        <v>3862</v>
      </c>
      <c r="ED19" s="34" t="s">
        <v>7090</v>
      </c>
      <c r="EE19" s="34" t="s">
        <v>4399</v>
      </c>
      <c r="EF19" s="34" t="s">
        <v>3864</v>
      </c>
      <c r="EG19" s="34" t="s">
        <v>4068</v>
      </c>
      <c r="EH19" s="34" t="s">
        <v>4069</v>
      </c>
      <c r="EI19" s="34" t="s">
        <v>7091</v>
      </c>
      <c r="EJ19" s="34" t="s">
        <v>7092</v>
      </c>
      <c r="EK19" s="34" t="s">
        <v>3848</v>
      </c>
      <c r="EL19" s="34" t="s">
        <v>3868</v>
      </c>
      <c r="EM19" s="34" t="s">
        <v>3869</v>
      </c>
      <c r="EN19" s="34" t="s">
        <v>3869</v>
      </c>
      <c r="EO19" s="34" t="s">
        <v>3869</v>
      </c>
      <c r="EP19" s="34" t="s">
        <v>3869</v>
      </c>
      <c r="EQ19" s="34" t="s">
        <v>7093</v>
      </c>
      <c r="ER19" s="34" t="s">
        <v>4004</v>
      </c>
      <c r="ES19" s="34" t="s">
        <v>4017</v>
      </c>
      <c r="ET19" s="34" t="s">
        <v>4017</v>
      </c>
      <c r="EU19" s="34" t="s">
        <v>7094</v>
      </c>
      <c r="EV19" s="34" t="s">
        <v>3876</v>
      </c>
      <c r="EW19" s="34" t="s">
        <v>3876</v>
      </c>
      <c r="EX19" s="34" t="s">
        <v>3848</v>
      </c>
      <c r="EY19" s="34" t="s">
        <v>3848</v>
      </c>
      <c r="EZ19" s="34" t="s">
        <v>3877</v>
      </c>
      <c r="FA19" s="34" t="s">
        <v>4008</v>
      </c>
      <c r="FB19" s="34" t="s">
        <v>7095</v>
      </c>
      <c r="FC19" s="34" t="s">
        <v>4267</v>
      </c>
      <c r="FD19" s="34" t="s">
        <v>3848</v>
      </c>
      <c r="FE19" s="34" t="s">
        <v>4011</v>
      </c>
      <c r="FF19" s="34" t="s">
        <v>5268</v>
      </c>
      <c r="FG19" s="34" t="s">
        <v>6193</v>
      </c>
      <c r="FH19" s="34" t="s">
        <v>7096</v>
      </c>
      <c r="FI19" s="34" t="s">
        <v>7097</v>
      </c>
      <c r="FJ19" s="34" t="s">
        <v>4446</v>
      </c>
      <c r="FK19" s="34" t="s">
        <v>7098</v>
      </c>
      <c r="FL19" s="34" t="s">
        <v>4017</v>
      </c>
      <c r="FM19" s="34" t="s">
        <v>7099</v>
      </c>
      <c r="FN19" s="34" t="s">
        <v>3103</v>
      </c>
      <c r="FO19" s="34" t="s">
        <v>3848</v>
      </c>
      <c r="FP19" s="34" t="s">
        <v>3848</v>
      </c>
      <c r="FQ19" s="34" t="s">
        <v>7100</v>
      </c>
      <c r="FR19" s="34" t="s">
        <v>7101</v>
      </c>
      <c r="FS19" s="34" t="s">
        <v>7102</v>
      </c>
      <c r="FT19" s="34" t="s">
        <v>7103</v>
      </c>
      <c r="FU19" s="34" t="s">
        <v>7104</v>
      </c>
      <c r="FV19" s="34" t="s">
        <v>7105</v>
      </c>
      <c r="FW19" s="34" t="s">
        <v>7106</v>
      </c>
      <c r="FX19" s="34" t="s">
        <v>3944</v>
      </c>
      <c r="FY19" s="34" t="s">
        <v>3848</v>
      </c>
      <c r="FZ19" s="34" t="s">
        <v>3848</v>
      </c>
      <c r="GA19" s="34" t="s">
        <v>3945</v>
      </c>
      <c r="GB19" s="34" t="s">
        <v>3946</v>
      </c>
      <c r="GC19" s="34" t="s">
        <v>3946</v>
      </c>
      <c r="HL19" s="349" t="s">
        <v>7107</v>
      </c>
      <c r="HM19" s="44" t="s">
        <v>3403</v>
      </c>
      <c r="HN19" s="44" t="s">
        <v>3403</v>
      </c>
      <c r="HO19" s="350" t="s">
        <v>6933</v>
      </c>
      <c r="HP19" s="44" t="s">
        <v>3869</v>
      </c>
      <c r="HQ19" s="44">
        <f t="shared" si="3"/>
        <v>1</v>
      </c>
      <c r="HT19" s="44" t="s">
        <v>3403</v>
      </c>
      <c r="HU19" s="44" t="s">
        <v>3403</v>
      </c>
      <c r="HX19" s="44" t="s">
        <v>3403</v>
      </c>
      <c r="HY19" s="44" t="s">
        <v>223</v>
      </c>
    </row>
    <row r="20" spans="1:233" s="44" customFormat="1" ht="12.75" x14ac:dyDescent="0.2">
      <c r="A20" s="30">
        <v>23</v>
      </c>
      <c r="B20" s="350">
        <v>0.53472222222222221</v>
      </c>
      <c r="C20" s="30" t="s">
        <v>6669</v>
      </c>
      <c r="D20" s="30" t="s">
        <v>211</v>
      </c>
      <c r="E20" s="30" t="s">
        <v>212</v>
      </c>
      <c r="F20" s="62">
        <v>43283</v>
      </c>
      <c r="G20" s="44" t="s">
        <v>3082</v>
      </c>
      <c r="H20" s="44" t="s">
        <v>246</v>
      </c>
      <c r="I20" s="44" t="s">
        <v>247</v>
      </c>
      <c r="J20" s="44" t="s">
        <v>6080</v>
      </c>
      <c r="K20" s="44" t="s">
        <v>6496</v>
      </c>
      <c r="L20" s="44" t="s">
        <v>250</v>
      </c>
      <c r="M20" s="351">
        <v>43283</v>
      </c>
      <c r="N20" s="351">
        <v>43286</v>
      </c>
      <c r="O20" s="44" t="s">
        <v>4032</v>
      </c>
      <c r="P20" s="349" t="s">
        <v>7108</v>
      </c>
      <c r="Q20" s="44" t="s">
        <v>633</v>
      </c>
      <c r="R20" s="44" t="s">
        <v>7109</v>
      </c>
      <c r="S20" s="44" t="s">
        <v>7110</v>
      </c>
      <c r="T20" s="354">
        <v>9287344047</v>
      </c>
      <c r="U20" s="44" t="s">
        <v>7111</v>
      </c>
      <c r="V20" s="30" t="s">
        <v>221</v>
      </c>
      <c r="W20" s="30" t="s">
        <v>221</v>
      </c>
      <c r="X20" s="30" t="s">
        <v>221</v>
      </c>
      <c r="Y20" s="30" t="s">
        <v>221</v>
      </c>
      <c r="Z20" s="30" t="s">
        <v>221</v>
      </c>
      <c r="AA20" s="44" t="s">
        <v>7112</v>
      </c>
      <c r="AB20" s="44">
        <v>9287344047</v>
      </c>
      <c r="AC20" s="44" t="s">
        <v>223</v>
      </c>
      <c r="AD20" s="30" t="s">
        <v>224</v>
      </c>
      <c r="AE20" s="44" t="s">
        <v>7113</v>
      </c>
      <c r="AF20" s="44" t="s">
        <v>226</v>
      </c>
      <c r="AG20" s="44" t="s">
        <v>221</v>
      </c>
      <c r="AH20" s="44" t="s">
        <v>259</v>
      </c>
      <c r="AI20" s="44">
        <v>28</v>
      </c>
      <c r="AJ20" s="44" t="s">
        <v>227</v>
      </c>
      <c r="AK20" s="44">
        <v>1</v>
      </c>
      <c r="AL20" s="44">
        <v>15</v>
      </c>
      <c r="AM20" s="44">
        <v>13</v>
      </c>
      <c r="AN20" s="51" t="s">
        <v>228</v>
      </c>
      <c r="AO20" s="44" t="s">
        <v>228</v>
      </c>
      <c r="AP20" s="44" t="s">
        <v>1076</v>
      </c>
      <c r="AQ20" s="44" t="s">
        <v>1077</v>
      </c>
      <c r="BA20" s="31">
        <v>0.57291666666666663</v>
      </c>
      <c r="BB20" s="349" t="s">
        <v>4713</v>
      </c>
      <c r="BC20" s="350">
        <v>0.60763888888888895</v>
      </c>
      <c r="BD20" s="350">
        <v>0.625</v>
      </c>
      <c r="BE20" s="50">
        <f t="shared" si="0"/>
        <v>25</v>
      </c>
      <c r="BF20" s="44">
        <v>3</v>
      </c>
      <c r="BG20" s="44">
        <v>3</v>
      </c>
      <c r="BH20" s="44">
        <v>3</v>
      </c>
      <c r="BI20" s="44">
        <v>3</v>
      </c>
      <c r="BJ20" s="44">
        <v>3</v>
      </c>
      <c r="BK20" s="44">
        <v>3</v>
      </c>
      <c r="BL20" s="44">
        <v>3</v>
      </c>
      <c r="BM20" s="44">
        <v>3</v>
      </c>
      <c r="BN20" s="44">
        <v>3</v>
      </c>
      <c r="BO20" s="44">
        <v>3</v>
      </c>
      <c r="BP20" s="44">
        <v>3</v>
      </c>
      <c r="BQ20" s="44">
        <v>3</v>
      </c>
      <c r="BR20" s="44">
        <v>3</v>
      </c>
      <c r="BS20" s="44">
        <v>3</v>
      </c>
      <c r="BT20" s="44">
        <v>3</v>
      </c>
      <c r="BU20" s="50">
        <f t="shared" si="1"/>
        <v>0</v>
      </c>
      <c r="BV20" s="349"/>
      <c r="BW20" s="350"/>
      <c r="BX20" s="350"/>
      <c r="BY20" s="50">
        <f t="shared" si="2"/>
        <v>0</v>
      </c>
      <c r="CG20" s="348"/>
      <c r="CH20" s="348"/>
      <c r="CI20" s="348"/>
      <c r="CJ20" s="348"/>
      <c r="CK20" s="348"/>
      <c r="CL20" s="348"/>
      <c r="CM20" s="348" t="s">
        <v>3403</v>
      </c>
      <c r="CN20" s="348" t="s">
        <v>6676</v>
      </c>
      <c r="CO20" s="348"/>
      <c r="CP20" s="348"/>
      <c r="CQ20" s="348"/>
      <c r="CR20" s="34" t="s">
        <v>4714</v>
      </c>
      <c r="CS20" s="34" t="s">
        <v>4715</v>
      </c>
      <c r="CT20" s="34" t="s">
        <v>3869</v>
      </c>
      <c r="CU20" s="34" t="s">
        <v>7114</v>
      </c>
      <c r="CV20" s="34" t="s">
        <v>7115</v>
      </c>
      <c r="CW20" s="34" t="s">
        <v>7109</v>
      </c>
      <c r="CX20" s="34" t="s">
        <v>7116</v>
      </c>
      <c r="CY20" s="34" t="s">
        <v>7117</v>
      </c>
      <c r="CZ20" s="34" t="s">
        <v>7118</v>
      </c>
      <c r="DA20" s="34" t="s">
        <v>7119</v>
      </c>
      <c r="DB20" s="34" t="s">
        <v>3845</v>
      </c>
      <c r="DC20" s="34" t="s">
        <v>3846</v>
      </c>
      <c r="DD20" s="34" t="s">
        <v>7120</v>
      </c>
      <c r="DE20" s="34" t="s">
        <v>7118</v>
      </c>
      <c r="DF20" s="34" t="s">
        <v>7119</v>
      </c>
      <c r="DG20" s="34" t="s">
        <v>3845</v>
      </c>
      <c r="DH20" s="34" t="s">
        <v>3846</v>
      </c>
      <c r="DI20" s="34" t="s">
        <v>7120</v>
      </c>
      <c r="DJ20" s="34" t="s">
        <v>7121</v>
      </c>
      <c r="DK20" s="34" t="s">
        <v>3957</v>
      </c>
      <c r="DL20" s="34" t="s">
        <v>7122</v>
      </c>
      <c r="DM20" s="34" t="s">
        <v>3914</v>
      </c>
      <c r="DN20" s="34" t="s">
        <v>3852</v>
      </c>
      <c r="DO20" s="34" t="s">
        <v>3853</v>
      </c>
      <c r="DP20" s="34" t="s">
        <v>3854</v>
      </c>
      <c r="DQ20" s="34" t="s">
        <v>7123</v>
      </c>
      <c r="DR20" s="34" t="s">
        <v>7123</v>
      </c>
      <c r="DS20" s="34" t="s">
        <v>7124</v>
      </c>
      <c r="DT20" s="34" t="s">
        <v>3848</v>
      </c>
      <c r="DU20" s="34" t="s">
        <v>3848</v>
      </c>
      <c r="DV20" s="34" t="s">
        <v>3848</v>
      </c>
      <c r="DW20" s="34" t="s">
        <v>3848</v>
      </c>
      <c r="DX20" s="34" t="s">
        <v>3848</v>
      </c>
      <c r="DY20" s="34" t="s">
        <v>3848</v>
      </c>
      <c r="DZ20" s="34" t="s">
        <v>3848</v>
      </c>
      <c r="EA20" s="34" t="s">
        <v>3848</v>
      </c>
      <c r="EB20" s="34" t="s">
        <v>3861</v>
      </c>
      <c r="EC20" s="34" t="s">
        <v>3862</v>
      </c>
      <c r="ED20" s="34" t="s">
        <v>3848</v>
      </c>
      <c r="EE20" s="34" t="s">
        <v>4212</v>
      </c>
      <c r="EF20" s="34" t="s">
        <v>3864</v>
      </c>
      <c r="EG20" s="34" t="s">
        <v>598</v>
      </c>
      <c r="EH20" s="34" t="s">
        <v>3865</v>
      </c>
      <c r="EI20" s="34" t="s">
        <v>1077</v>
      </c>
      <c r="EJ20" s="34" t="s">
        <v>3848</v>
      </c>
      <c r="EK20" s="34" t="s">
        <v>3848</v>
      </c>
      <c r="EL20" s="34" t="s">
        <v>3868</v>
      </c>
      <c r="EM20" s="34" t="s">
        <v>3869</v>
      </c>
      <c r="EN20" s="34" t="s">
        <v>3869</v>
      </c>
      <c r="EO20" s="34" t="s">
        <v>3869</v>
      </c>
      <c r="EP20" s="34" t="s">
        <v>3869</v>
      </c>
      <c r="EQ20" s="34" t="s">
        <v>7125</v>
      </c>
      <c r="ER20" s="34" t="s">
        <v>7126</v>
      </c>
      <c r="ES20" s="34" t="s">
        <v>7127</v>
      </c>
      <c r="ET20" s="34" t="s">
        <v>7128</v>
      </c>
      <c r="EU20" s="34" t="s">
        <v>7129</v>
      </c>
      <c r="EV20" s="34" t="s">
        <v>3876</v>
      </c>
      <c r="EW20" s="34" t="s">
        <v>3876</v>
      </c>
      <c r="EX20" s="34" t="s">
        <v>3848</v>
      </c>
      <c r="EY20" s="34" t="s">
        <v>3848</v>
      </c>
      <c r="EZ20" s="34" t="s">
        <v>3877</v>
      </c>
      <c r="FA20" s="34" t="s">
        <v>3878</v>
      </c>
      <c r="FB20" s="34" t="s">
        <v>7130</v>
      </c>
      <c r="FC20" s="34" t="s">
        <v>7131</v>
      </c>
      <c r="FD20" s="34" t="s">
        <v>3848</v>
      </c>
      <c r="FE20" s="34" t="s">
        <v>3970</v>
      </c>
      <c r="FF20" s="34" t="s">
        <v>7132</v>
      </c>
      <c r="FG20" s="34" t="s">
        <v>3848</v>
      </c>
      <c r="FH20" s="34" t="s">
        <v>7133</v>
      </c>
      <c r="FI20" s="34" t="s">
        <v>7134</v>
      </c>
      <c r="FJ20" s="34" t="s">
        <v>7135</v>
      </c>
      <c r="FK20" s="34" t="s">
        <v>7136</v>
      </c>
      <c r="FL20" s="34" t="s">
        <v>3943</v>
      </c>
      <c r="FM20" s="34" t="s">
        <v>7110</v>
      </c>
      <c r="FN20" s="34" t="s">
        <v>737</v>
      </c>
      <c r="FO20" s="34" t="s">
        <v>7137</v>
      </c>
      <c r="FP20" s="34" t="s">
        <v>3848</v>
      </c>
      <c r="FQ20" s="34" t="s">
        <v>7138</v>
      </c>
      <c r="FR20" s="34" t="s">
        <v>4367</v>
      </c>
      <c r="FS20" s="34" t="s">
        <v>7139</v>
      </c>
      <c r="FT20" s="34" t="s">
        <v>7140</v>
      </c>
      <c r="FU20" s="34" t="s">
        <v>7141</v>
      </c>
      <c r="FV20" s="34" t="s">
        <v>7142</v>
      </c>
      <c r="FW20" s="34" t="s">
        <v>7143</v>
      </c>
      <c r="FX20" s="34" t="s">
        <v>176</v>
      </c>
      <c r="FY20" s="34" t="s">
        <v>6538</v>
      </c>
      <c r="FZ20" s="34" t="s">
        <v>7144</v>
      </c>
      <c r="GA20" s="34" t="s">
        <v>3946</v>
      </c>
      <c r="GB20" s="34" t="s">
        <v>3946</v>
      </c>
      <c r="GC20" s="34" t="s">
        <v>3946</v>
      </c>
      <c r="HL20" s="349" t="s">
        <v>7145</v>
      </c>
      <c r="HM20" s="44" t="s">
        <v>6705</v>
      </c>
      <c r="HN20" s="44" t="s">
        <v>6706</v>
      </c>
      <c r="HO20" s="350" t="s">
        <v>6933</v>
      </c>
      <c r="HP20" s="44" t="s">
        <v>3869</v>
      </c>
      <c r="HQ20" s="44">
        <f t="shared" si="3"/>
        <v>1</v>
      </c>
      <c r="HT20" s="351">
        <v>43286</v>
      </c>
      <c r="HU20" s="44" t="s">
        <v>3403</v>
      </c>
      <c r="HX20" s="44" t="s">
        <v>3403</v>
      </c>
      <c r="HY20" s="44" t="s">
        <v>223</v>
      </c>
    </row>
    <row r="21" spans="1:233" s="44" customFormat="1" ht="12.75" x14ac:dyDescent="0.2">
      <c r="A21" s="30">
        <v>24</v>
      </c>
      <c r="B21" s="350">
        <v>0.54166666666666663</v>
      </c>
      <c r="C21" s="30" t="s">
        <v>6669</v>
      </c>
      <c r="D21" s="30" t="s">
        <v>211</v>
      </c>
      <c r="E21" s="30" t="s">
        <v>212</v>
      </c>
      <c r="F21" s="62">
        <v>43283</v>
      </c>
      <c r="G21" s="44" t="s">
        <v>3082</v>
      </c>
      <c r="H21" s="44" t="s">
        <v>246</v>
      </c>
      <c r="I21" s="44" t="s">
        <v>247</v>
      </c>
      <c r="J21" s="44" t="s">
        <v>6080</v>
      </c>
      <c r="K21" s="44" t="s">
        <v>6496</v>
      </c>
      <c r="L21" s="44" t="s">
        <v>250</v>
      </c>
      <c r="M21" s="351">
        <v>43283</v>
      </c>
      <c r="N21" s="351">
        <v>43286</v>
      </c>
      <c r="O21" s="44" t="s">
        <v>4032</v>
      </c>
      <c r="P21" s="349" t="s">
        <v>7146</v>
      </c>
      <c r="Q21" s="44" t="s">
        <v>5627</v>
      </c>
      <c r="R21" s="44" t="s">
        <v>7147</v>
      </c>
      <c r="S21" s="44" t="s">
        <v>7148</v>
      </c>
      <c r="T21" s="354">
        <v>9300786428</v>
      </c>
      <c r="U21" s="44" t="s">
        <v>7149</v>
      </c>
      <c r="V21" s="30" t="s">
        <v>221</v>
      </c>
      <c r="W21" s="30" t="s">
        <v>221</v>
      </c>
      <c r="X21" s="30" t="s">
        <v>221</v>
      </c>
      <c r="Y21" s="30" t="s">
        <v>221</v>
      </c>
      <c r="Z21" s="30" t="s">
        <v>221</v>
      </c>
      <c r="AA21" s="44" t="s">
        <v>7150</v>
      </c>
      <c r="AB21" s="44">
        <v>9300786428</v>
      </c>
      <c r="AC21" s="44" t="s">
        <v>223</v>
      </c>
      <c r="AD21" s="30" t="s">
        <v>224</v>
      </c>
      <c r="AE21" s="44" t="s">
        <v>7151</v>
      </c>
      <c r="AF21" s="44" t="s">
        <v>226</v>
      </c>
      <c r="AG21" s="44" t="s">
        <v>226</v>
      </c>
      <c r="AH21" s="44" t="s">
        <v>226</v>
      </c>
      <c r="AI21" s="44">
        <v>20</v>
      </c>
      <c r="AJ21" s="44" t="s">
        <v>3575</v>
      </c>
      <c r="AK21" s="44">
        <v>1</v>
      </c>
      <c r="AL21" s="44">
        <v>20</v>
      </c>
      <c r="AM21" s="44">
        <v>0</v>
      </c>
      <c r="AN21" s="51" t="s">
        <v>228</v>
      </c>
      <c r="AO21" s="44" t="s">
        <v>228</v>
      </c>
      <c r="AP21" s="44" t="s">
        <v>281</v>
      </c>
      <c r="AQ21" s="44" t="s">
        <v>282</v>
      </c>
      <c r="BA21" s="31">
        <v>0.56805555555555554</v>
      </c>
      <c r="BB21" s="349" t="s">
        <v>6504</v>
      </c>
      <c r="BC21" s="350">
        <v>0.97222222222222221</v>
      </c>
      <c r="BD21" s="350">
        <v>0.99513888888888891</v>
      </c>
      <c r="BE21" s="50">
        <f t="shared" si="0"/>
        <v>33</v>
      </c>
      <c r="BF21" s="44">
        <v>3</v>
      </c>
      <c r="BG21" s="44">
        <v>3</v>
      </c>
      <c r="BH21" s="44">
        <v>3</v>
      </c>
      <c r="BI21" s="44">
        <v>3</v>
      </c>
      <c r="BJ21" s="44">
        <v>3</v>
      </c>
      <c r="BK21" s="44">
        <v>3</v>
      </c>
      <c r="BL21" s="44">
        <v>3</v>
      </c>
      <c r="BM21" s="44">
        <v>3</v>
      </c>
      <c r="BN21" s="44">
        <v>3</v>
      </c>
      <c r="BO21" s="44">
        <v>3</v>
      </c>
      <c r="BP21" s="44">
        <v>3</v>
      </c>
      <c r="BQ21" s="44">
        <v>3</v>
      </c>
      <c r="BR21" s="44">
        <v>3</v>
      </c>
      <c r="BS21" s="44">
        <v>3</v>
      </c>
      <c r="BT21" s="44">
        <v>3</v>
      </c>
      <c r="BU21" s="50">
        <f t="shared" si="1"/>
        <v>0</v>
      </c>
      <c r="BV21" s="349" t="s">
        <v>6504</v>
      </c>
      <c r="BW21" s="350">
        <v>0.97222222222222221</v>
      </c>
      <c r="BX21" s="350">
        <v>0.99513888888888891</v>
      </c>
      <c r="BY21" s="50">
        <f t="shared" si="2"/>
        <v>33</v>
      </c>
      <c r="BZ21" s="44">
        <v>3</v>
      </c>
      <c r="CA21" s="44">
        <v>3</v>
      </c>
      <c r="CB21" s="44">
        <v>3</v>
      </c>
      <c r="CC21" s="44">
        <v>3</v>
      </c>
      <c r="CD21" s="44" t="s">
        <v>260</v>
      </c>
      <c r="CE21" s="44" t="s">
        <v>6504</v>
      </c>
      <c r="CF21" s="44">
        <v>15</v>
      </c>
      <c r="CG21" s="348"/>
      <c r="CH21" s="348"/>
      <c r="CI21" s="348"/>
      <c r="CJ21" s="348"/>
      <c r="CK21" s="348"/>
      <c r="CL21" s="348"/>
      <c r="CM21" s="348" t="s">
        <v>3403</v>
      </c>
      <c r="CN21" s="348" t="s">
        <v>6676</v>
      </c>
      <c r="CO21" s="348"/>
      <c r="CP21" s="348"/>
      <c r="CQ21" s="348"/>
      <c r="CR21" s="34" t="s">
        <v>4714</v>
      </c>
      <c r="CS21" s="34" t="s">
        <v>4715</v>
      </c>
      <c r="CT21" s="34" t="s">
        <v>3869</v>
      </c>
      <c r="CU21" s="34" t="s">
        <v>7152</v>
      </c>
      <c r="CV21" s="34" t="s">
        <v>5627</v>
      </c>
      <c r="CW21" s="34" t="s">
        <v>7147</v>
      </c>
      <c r="CX21" s="34" t="s">
        <v>7148</v>
      </c>
      <c r="CY21" s="34" t="s">
        <v>7153</v>
      </c>
      <c r="CZ21" s="34" t="s">
        <v>3848</v>
      </c>
      <c r="DA21" s="34" t="s">
        <v>7154</v>
      </c>
      <c r="DB21" s="34" t="s">
        <v>3840</v>
      </c>
      <c r="DC21" s="34" t="s">
        <v>3841</v>
      </c>
      <c r="DD21" s="34" t="s">
        <v>7155</v>
      </c>
      <c r="DE21" s="34" t="s">
        <v>3848</v>
      </c>
      <c r="DF21" s="34" t="s">
        <v>7156</v>
      </c>
      <c r="DG21" s="34" t="s">
        <v>7157</v>
      </c>
      <c r="DH21" s="34" t="s">
        <v>6603</v>
      </c>
      <c r="DI21" s="34" t="s">
        <v>7158</v>
      </c>
      <c r="DJ21" s="34" t="s">
        <v>3848</v>
      </c>
      <c r="DK21" s="34" t="s">
        <v>3957</v>
      </c>
      <c r="DL21" s="34" t="s">
        <v>5144</v>
      </c>
      <c r="DM21" s="34" t="s">
        <v>3914</v>
      </c>
      <c r="DN21" s="34" t="s">
        <v>3852</v>
      </c>
      <c r="DO21" s="34" t="s">
        <v>3853</v>
      </c>
      <c r="DP21" s="34" t="s">
        <v>3854</v>
      </c>
      <c r="DQ21" s="34" t="s">
        <v>7159</v>
      </c>
      <c r="DR21" s="34" t="s">
        <v>7159</v>
      </c>
      <c r="DS21" s="34" t="s">
        <v>7160</v>
      </c>
      <c r="DT21" s="34" t="s">
        <v>3848</v>
      </c>
      <c r="DU21" s="34" t="s">
        <v>3848</v>
      </c>
      <c r="DV21" s="34" t="s">
        <v>3848</v>
      </c>
      <c r="DW21" s="34" t="s">
        <v>3848</v>
      </c>
      <c r="DX21" s="34" t="s">
        <v>3848</v>
      </c>
      <c r="DY21" s="34" t="s">
        <v>3848</v>
      </c>
      <c r="DZ21" s="34" t="s">
        <v>3848</v>
      </c>
      <c r="EA21" s="34" t="s">
        <v>3848</v>
      </c>
      <c r="EB21" s="34" t="s">
        <v>3861</v>
      </c>
      <c r="EC21" s="34" t="s">
        <v>4118</v>
      </c>
      <c r="ED21" s="34" t="s">
        <v>3848</v>
      </c>
      <c r="EE21" s="34" t="s">
        <v>7161</v>
      </c>
      <c r="EF21" s="34" t="s">
        <v>3864</v>
      </c>
      <c r="EG21" s="34" t="s">
        <v>2755</v>
      </c>
      <c r="EH21" s="34" t="s">
        <v>282</v>
      </c>
      <c r="EI21" s="34" t="s">
        <v>3848</v>
      </c>
      <c r="EJ21" s="34" t="s">
        <v>3848</v>
      </c>
      <c r="EK21" s="34" t="s">
        <v>3848</v>
      </c>
      <c r="EL21" s="34" t="s">
        <v>3868</v>
      </c>
      <c r="EM21" s="34" t="s">
        <v>3869</v>
      </c>
      <c r="EN21" s="34" t="s">
        <v>3869</v>
      </c>
      <c r="EO21" s="34" t="s">
        <v>3870</v>
      </c>
      <c r="EP21" s="34" t="s">
        <v>4002</v>
      </c>
      <c r="EQ21" s="34" t="s">
        <v>7162</v>
      </c>
      <c r="ER21" s="34" t="s">
        <v>3924</v>
      </c>
      <c r="ES21" s="34" t="s">
        <v>7163</v>
      </c>
      <c r="ET21" s="34" t="s">
        <v>7164</v>
      </c>
      <c r="EU21" s="34" t="s">
        <v>7165</v>
      </c>
      <c r="EV21" s="34" t="s">
        <v>3876</v>
      </c>
      <c r="EW21" s="34" t="s">
        <v>3876</v>
      </c>
      <c r="EX21" s="34" t="s">
        <v>3848</v>
      </c>
      <c r="EY21" s="34" t="s">
        <v>3848</v>
      </c>
      <c r="EZ21" s="34" t="s">
        <v>3877</v>
      </c>
      <c r="FA21" s="34" t="s">
        <v>4008</v>
      </c>
      <c r="FB21" s="34" t="s">
        <v>7166</v>
      </c>
      <c r="FC21" s="34" t="s">
        <v>7167</v>
      </c>
      <c r="FD21" s="34" t="s">
        <v>3848</v>
      </c>
      <c r="FE21" s="34" t="s">
        <v>4011</v>
      </c>
      <c r="FF21" s="34" t="s">
        <v>5268</v>
      </c>
      <c r="FG21" s="34" t="s">
        <v>7168</v>
      </c>
      <c r="FH21" s="34" t="s">
        <v>7169</v>
      </c>
      <c r="FI21" s="34" t="s">
        <v>7170</v>
      </c>
      <c r="FJ21" s="34" t="s">
        <v>6196</v>
      </c>
      <c r="FK21" s="34" t="s">
        <v>7171</v>
      </c>
      <c r="FL21" s="34" t="s">
        <v>7172</v>
      </c>
      <c r="FM21" s="34" t="s">
        <v>7148</v>
      </c>
      <c r="FN21" s="34" t="s">
        <v>7173</v>
      </c>
      <c r="FO21" s="34" t="s">
        <v>3848</v>
      </c>
      <c r="FP21" s="34" t="s">
        <v>3848</v>
      </c>
      <c r="FQ21" s="34" t="s">
        <v>7174</v>
      </c>
      <c r="FR21" s="34" t="s">
        <v>4367</v>
      </c>
      <c r="FS21" s="34" t="s">
        <v>7175</v>
      </c>
      <c r="FT21" s="34" t="s">
        <v>3943</v>
      </c>
      <c r="FU21" s="34" t="s">
        <v>3943</v>
      </c>
      <c r="FV21" s="34" t="s">
        <v>3943</v>
      </c>
      <c r="FW21" s="34" t="s">
        <v>3943</v>
      </c>
      <c r="FX21" s="34" t="s">
        <v>176</v>
      </c>
      <c r="FY21" s="34" t="s">
        <v>6538</v>
      </c>
      <c r="FZ21" s="34" t="s">
        <v>6539</v>
      </c>
      <c r="GA21" s="34" t="s">
        <v>3945</v>
      </c>
      <c r="GB21" s="34" t="s">
        <v>3945</v>
      </c>
      <c r="GC21" s="34" t="s">
        <v>3946</v>
      </c>
      <c r="HL21" s="349" t="s">
        <v>7176</v>
      </c>
      <c r="HM21" s="44" t="s">
        <v>6705</v>
      </c>
      <c r="HN21" s="44" t="s">
        <v>6706</v>
      </c>
      <c r="HO21" s="350" t="s">
        <v>7177</v>
      </c>
      <c r="HP21" s="44" t="s">
        <v>3869</v>
      </c>
      <c r="HQ21" s="44">
        <f t="shared" si="3"/>
        <v>1</v>
      </c>
      <c r="HT21" s="351">
        <v>43286</v>
      </c>
      <c r="HU21" s="44" t="s">
        <v>3403</v>
      </c>
      <c r="HX21" s="44" t="s">
        <v>3403</v>
      </c>
      <c r="HY21" s="44" t="s">
        <v>223</v>
      </c>
    </row>
    <row r="22" spans="1:233" s="44" customFormat="1" ht="12.75" x14ac:dyDescent="0.2">
      <c r="A22" s="30">
        <v>25</v>
      </c>
      <c r="B22" s="350">
        <v>0.54375000000000007</v>
      </c>
      <c r="C22" s="30" t="s">
        <v>7178</v>
      </c>
      <c r="D22" s="30" t="s">
        <v>211</v>
      </c>
      <c r="E22" s="30" t="s">
        <v>212</v>
      </c>
      <c r="F22" s="62">
        <v>43283</v>
      </c>
      <c r="G22" s="44" t="s">
        <v>3082</v>
      </c>
      <c r="H22" s="44" t="s">
        <v>246</v>
      </c>
      <c r="I22" s="44" t="s">
        <v>247</v>
      </c>
      <c r="J22" s="44" t="s">
        <v>6080</v>
      </c>
      <c r="K22" s="44" t="s">
        <v>6496</v>
      </c>
      <c r="L22" s="44" t="s">
        <v>250</v>
      </c>
      <c r="M22" s="351">
        <v>43283</v>
      </c>
      <c r="N22" s="351">
        <v>43286</v>
      </c>
      <c r="O22" s="44" t="s">
        <v>4032</v>
      </c>
      <c r="P22" s="349" t="s">
        <v>7179</v>
      </c>
      <c r="Q22" s="44" t="s">
        <v>7180</v>
      </c>
      <c r="R22" s="44" t="s">
        <v>7181</v>
      </c>
      <c r="S22" s="44" t="s">
        <v>7182</v>
      </c>
      <c r="T22" s="354">
        <v>9569536222</v>
      </c>
      <c r="U22" s="44" t="s">
        <v>7183</v>
      </c>
      <c r="V22" s="30" t="s">
        <v>221</v>
      </c>
      <c r="W22" s="30" t="s">
        <v>221</v>
      </c>
      <c r="X22" s="30" t="s">
        <v>221</v>
      </c>
      <c r="Y22" s="30" t="s">
        <v>221</v>
      </c>
      <c r="Z22" s="30" t="s">
        <v>221</v>
      </c>
      <c r="AA22" s="44" t="s">
        <v>7184</v>
      </c>
      <c r="AB22" s="44">
        <v>9056396607</v>
      </c>
      <c r="AC22" s="44" t="s">
        <v>223</v>
      </c>
      <c r="AD22" s="353" t="s">
        <v>267</v>
      </c>
      <c r="AE22" s="44" t="s">
        <v>7185</v>
      </c>
      <c r="AF22" s="44" t="s">
        <v>226</v>
      </c>
      <c r="AG22" s="44" t="s">
        <v>226</v>
      </c>
      <c r="AH22" s="44" t="s">
        <v>226</v>
      </c>
      <c r="AI22" s="44">
        <v>16</v>
      </c>
      <c r="AJ22" s="44" t="s">
        <v>227</v>
      </c>
      <c r="AK22" s="44">
        <v>1</v>
      </c>
      <c r="AL22" s="44">
        <v>16</v>
      </c>
      <c r="AM22" s="44">
        <v>0</v>
      </c>
      <c r="AN22" s="51" t="s">
        <v>228</v>
      </c>
      <c r="AO22" s="44" t="s">
        <v>228</v>
      </c>
      <c r="AP22" s="30" t="s">
        <v>229</v>
      </c>
      <c r="AQ22" s="30" t="s">
        <v>229</v>
      </c>
      <c r="AS22" s="44" t="s">
        <v>7186</v>
      </c>
      <c r="AT22" s="44">
        <v>210523</v>
      </c>
      <c r="BA22" s="31">
        <v>0.5756944444444444</v>
      </c>
      <c r="BB22" s="349" t="s">
        <v>6504</v>
      </c>
      <c r="BC22" s="350">
        <v>6.9444444444444441E-3</v>
      </c>
      <c r="BD22" s="350">
        <v>2.013888888888889E-2</v>
      </c>
      <c r="BE22" s="50">
        <f t="shared" si="0"/>
        <v>19</v>
      </c>
      <c r="BF22" s="44">
        <v>2</v>
      </c>
      <c r="BG22" s="44">
        <v>2</v>
      </c>
      <c r="BH22" s="44">
        <v>2</v>
      </c>
      <c r="BI22" s="44">
        <v>2</v>
      </c>
      <c r="BJ22" s="44">
        <v>2</v>
      </c>
      <c r="BK22" s="44">
        <v>2</v>
      </c>
      <c r="BL22" s="44">
        <v>2</v>
      </c>
      <c r="BM22" s="44">
        <v>2</v>
      </c>
      <c r="BN22" s="44">
        <v>2</v>
      </c>
      <c r="BO22" s="44">
        <v>2</v>
      </c>
      <c r="BP22" s="44">
        <v>2</v>
      </c>
      <c r="BQ22" s="44">
        <v>2</v>
      </c>
      <c r="BR22" s="44">
        <v>2</v>
      </c>
      <c r="BS22" s="44">
        <v>2</v>
      </c>
      <c r="BT22" s="44">
        <v>2</v>
      </c>
      <c r="BU22" s="50">
        <f t="shared" si="1"/>
        <v>0</v>
      </c>
      <c r="BV22" s="349" t="s">
        <v>6504</v>
      </c>
      <c r="BW22" s="350">
        <v>6.9444444444444441E-3</v>
      </c>
      <c r="BX22" s="350">
        <v>2.013888888888889E-2</v>
      </c>
      <c r="BY22" s="50">
        <f t="shared" si="2"/>
        <v>19</v>
      </c>
      <c r="BZ22" s="44">
        <v>3</v>
      </c>
      <c r="CA22" s="44">
        <v>3</v>
      </c>
      <c r="CB22" s="44">
        <v>3</v>
      </c>
      <c r="CC22" s="44">
        <v>3</v>
      </c>
      <c r="CD22" s="44" t="s">
        <v>260</v>
      </c>
      <c r="CE22" s="44" t="s">
        <v>6504</v>
      </c>
      <c r="CF22" s="44">
        <v>15</v>
      </c>
      <c r="CG22" s="348"/>
      <c r="CH22" s="348"/>
      <c r="CI22" s="348"/>
      <c r="CJ22" s="348"/>
      <c r="CK22" s="348"/>
      <c r="CL22" s="348"/>
      <c r="CM22" s="348" t="s">
        <v>3403</v>
      </c>
      <c r="CN22" s="348" t="s">
        <v>6676</v>
      </c>
      <c r="CO22" s="348"/>
      <c r="CP22" s="348"/>
      <c r="CQ22" s="348"/>
      <c r="CR22" s="34" t="s">
        <v>4714</v>
      </c>
      <c r="CS22" s="34" t="s">
        <v>4715</v>
      </c>
      <c r="CT22" s="34" t="s">
        <v>3869</v>
      </c>
      <c r="CU22" s="34" t="s">
        <v>7187</v>
      </c>
      <c r="CV22" s="34" t="s">
        <v>7180</v>
      </c>
      <c r="CW22" s="34" t="s">
        <v>7181</v>
      </c>
      <c r="CX22" s="34" t="s">
        <v>7182</v>
      </c>
      <c r="CY22" s="34" t="s">
        <v>7188</v>
      </c>
      <c r="CZ22" s="34" t="s">
        <v>7189</v>
      </c>
      <c r="DA22" s="34" t="s">
        <v>7190</v>
      </c>
      <c r="DB22" s="34" t="s">
        <v>3840</v>
      </c>
      <c r="DC22" s="34" t="s">
        <v>3841</v>
      </c>
      <c r="DD22" s="34" t="s">
        <v>4295</v>
      </c>
      <c r="DE22" s="34" t="s">
        <v>7189</v>
      </c>
      <c r="DF22" s="34" t="s">
        <v>7190</v>
      </c>
      <c r="DG22" s="34" t="s">
        <v>3840</v>
      </c>
      <c r="DH22" s="34" t="s">
        <v>3841</v>
      </c>
      <c r="DI22" s="34" t="s">
        <v>4295</v>
      </c>
      <c r="DJ22" s="34" t="s">
        <v>7191</v>
      </c>
      <c r="DK22" s="34" t="s">
        <v>3849</v>
      </c>
      <c r="DL22" s="34" t="s">
        <v>4298</v>
      </c>
      <c r="DM22" s="34" t="s">
        <v>3914</v>
      </c>
      <c r="DN22" s="34" t="s">
        <v>3852</v>
      </c>
      <c r="DO22" s="34" t="s">
        <v>3853</v>
      </c>
      <c r="DP22" s="34" t="s">
        <v>3854</v>
      </c>
      <c r="DQ22" s="34" t="s">
        <v>7192</v>
      </c>
      <c r="DR22" s="34" t="s">
        <v>7192</v>
      </c>
      <c r="DS22" s="34" t="s">
        <v>7193</v>
      </c>
      <c r="DT22" s="34" t="s">
        <v>7194</v>
      </c>
      <c r="DU22" s="34" t="s">
        <v>7195</v>
      </c>
      <c r="DV22" s="34" t="s">
        <v>7196</v>
      </c>
      <c r="DW22" s="34" t="s">
        <v>7197</v>
      </c>
      <c r="DX22" s="34" t="s">
        <v>7198</v>
      </c>
      <c r="DY22" s="34" t="s">
        <v>3666</v>
      </c>
      <c r="DZ22" s="34" t="s">
        <v>7199</v>
      </c>
      <c r="EA22" s="34" t="s">
        <v>3666</v>
      </c>
      <c r="EB22" s="34" t="s">
        <v>3861</v>
      </c>
      <c r="EC22" s="34" t="s">
        <v>3862</v>
      </c>
      <c r="ED22" s="34" t="s">
        <v>3666</v>
      </c>
      <c r="EE22" s="34" t="s">
        <v>4306</v>
      </c>
      <c r="EF22" s="34" t="s">
        <v>3864</v>
      </c>
      <c r="EG22" s="34" t="s">
        <v>4068</v>
      </c>
      <c r="EH22" s="34" t="s">
        <v>4069</v>
      </c>
      <c r="EI22" s="34" t="s">
        <v>7200</v>
      </c>
      <c r="EJ22" s="34" t="s">
        <v>7186</v>
      </c>
      <c r="EK22" s="34" t="s">
        <v>3848</v>
      </c>
      <c r="EL22" s="34" t="s">
        <v>3868</v>
      </c>
      <c r="EM22" s="34" t="s">
        <v>3869</v>
      </c>
      <c r="EN22" s="34" t="s">
        <v>3869</v>
      </c>
      <c r="EO22" s="34" t="s">
        <v>3869</v>
      </c>
      <c r="EP22" s="34" t="s">
        <v>3869</v>
      </c>
      <c r="EQ22" s="34" t="s">
        <v>7201</v>
      </c>
      <c r="ER22" s="34" t="s">
        <v>4073</v>
      </c>
      <c r="ES22" s="34" t="s">
        <v>7202</v>
      </c>
      <c r="ET22" s="34" t="s">
        <v>5051</v>
      </c>
      <c r="EU22" s="34" t="s">
        <v>7203</v>
      </c>
      <c r="EV22" s="34" t="s">
        <v>3876</v>
      </c>
      <c r="EW22" s="34" t="s">
        <v>3876</v>
      </c>
      <c r="EX22" s="34" t="s">
        <v>3666</v>
      </c>
      <c r="EY22" s="34" t="s">
        <v>3666</v>
      </c>
      <c r="EZ22" s="34" t="s">
        <v>3877</v>
      </c>
      <c r="FA22" s="34" t="s">
        <v>4008</v>
      </c>
      <c r="FB22" s="34" t="s">
        <v>4443</v>
      </c>
      <c r="FC22" s="34" t="s">
        <v>7204</v>
      </c>
      <c r="FD22" s="34" t="s">
        <v>5082</v>
      </c>
      <c r="FE22" s="34" t="s">
        <v>4011</v>
      </c>
      <c r="FF22" s="34" t="s">
        <v>4012</v>
      </c>
      <c r="FG22" s="34" t="s">
        <v>7205</v>
      </c>
      <c r="FH22" s="34" t="s">
        <v>7206</v>
      </c>
      <c r="FI22" s="34" t="s">
        <v>7207</v>
      </c>
      <c r="FJ22" s="34" t="s">
        <v>4083</v>
      </c>
      <c r="FK22" s="34" t="s">
        <v>4084</v>
      </c>
      <c r="FL22" s="34" t="s">
        <v>6766</v>
      </c>
      <c r="FM22" s="34" t="s">
        <v>7182</v>
      </c>
      <c r="FN22" s="34" t="s">
        <v>6838</v>
      </c>
      <c r="FO22" s="34" t="s">
        <v>3666</v>
      </c>
      <c r="FP22" s="34" t="s">
        <v>3666</v>
      </c>
      <c r="FQ22" s="34" t="s">
        <v>7208</v>
      </c>
      <c r="FR22" s="34" t="s">
        <v>4414</v>
      </c>
      <c r="FS22" s="34" t="s">
        <v>7209</v>
      </c>
      <c r="FT22" s="34" t="s">
        <v>7210</v>
      </c>
      <c r="FU22" s="34" t="s">
        <v>7211</v>
      </c>
      <c r="FV22" s="34" t="s">
        <v>4443</v>
      </c>
      <c r="FW22" s="34" t="s">
        <v>7212</v>
      </c>
      <c r="FX22" s="34" t="s">
        <v>176</v>
      </c>
      <c r="FY22" s="34" t="s">
        <v>6538</v>
      </c>
      <c r="FZ22" s="34" t="s">
        <v>6539</v>
      </c>
      <c r="GA22" s="34" t="s">
        <v>3848</v>
      </c>
      <c r="GB22" s="34" t="s">
        <v>3848</v>
      </c>
      <c r="GC22" s="34" t="s">
        <v>3848</v>
      </c>
      <c r="HL22" s="349" t="s">
        <v>7213</v>
      </c>
      <c r="HM22" s="44" t="s">
        <v>6705</v>
      </c>
      <c r="HN22" s="44" t="s">
        <v>6706</v>
      </c>
      <c r="HO22" s="350" t="s">
        <v>7177</v>
      </c>
      <c r="HP22" s="44" t="s">
        <v>3869</v>
      </c>
      <c r="HQ22" s="44">
        <f t="shared" si="3"/>
        <v>1</v>
      </c>
      <c r="HT22" s="351">
        <v>43286</v>
      </c>
      <c r="HU22" s="44" t="s">
        <v>3403</v>
      </c>
      <c r="HX22" s="44" t="s">
        <v>3403</v>
      </c>
      <c r="HY22" s="44" t="s">
        <v>223</v>
      </c>
    </row>
    <row r="23" spans="1:233" s="30" customFormat="1" ht="12.75" x14ac:dyDescent="0.2">
      <c r="A23" s="30">
        <v>26</v>
      </c>
      <c r="B23" s="350">
        <v>0.5444444444444444</v>
      </c>
      <c r="C23" s="30" t="s">
        <v>7214</v>
      </c>
      <c r="D23" s="30" t="s">
        <v>211</v>
      </c>
      <c r="E23" s="30" t="s">
        <v>212</v>
      </c>
      <c r="F23" s="62">
        <v>43283</v>
      </c>
      <c r="G23" s="44" t="s">
        <v>357</v>
      </c>
      <c r="H23" s="44" t="s">
        <v>233</v>
      </c>
      <c r="I23" s="44" t="s">
        <v>3070</v>
      </c>
      <c r="J23" s="44" t="s">
        <v>6080</v>
      </c>
      <c r="K23" s="44"/>
      <c r="L23" s="44"/>
      <c r="M23" s="351"/>
      <c r="N23" s="351"/>
      <c r="O23" s="44"/>
      <c r="P23" s="349" t="s">
        <v>7215</v>
      </c>
      <c r="Q23" s="44" t="s">
        <v>7216</v>
      </c>
      <c r="R23" s="44" t="s">
        <v>7217</v>
      </c>
      <c r="S23" s="44" t="s">
        <v>7218</v>
      </c>
      <c r="T23" s="354">
        <v>9051479720</v>
      </c>
      <c r="U23" s="44" t="s">
        <v>7219</v>
      </c>
      <c r="V23" s="30" t="s">
        <v>221</v>
      </c>
      <c r="W23" s="30" t="s">
        <v>221</v>
      </c>
      <c r="X23" s="30" t="s">
        <v>221</v>
      </c>
      <c r="Y23" s="30" t="s">
        <v>221</v>
      </c>
      <c r="Z23" s="30" t="s">
        <v>221</v>
      </c>
      <c r="AA23" s="44" t="s">
        <v>7220</v>
      </c>
      <c r="AB23" s="44" t="s">
        <v>221</v>
      </c>
      <c r="AC23" s="44" t="s">
        <v>223</v>
      </c>
      <c r="AD23" s="347" t="s">
        <v>333</v>
      </c>
      <c r="AE23" s="44" t="s">
        <v>7221</v>
      </c>
      <c r="AF23" s="44" t="s">
        <v>226</v>
      </c>
      <c r="AG23" s="44" t="s">
        <v>226</v>
      </c>
      <c r="AH23" s="44" t="s">
        <v>226</v>
      </c>
      <c r="AI23" s="44">
        <v>30</v>
      </c>
      <c r="AJ23" s="44" t="s">
        <v>227</v>
      </c>
      <c r="AK23" s="44">
        <v>1</v>
      </c>
      <c r="AL23" s="44">
        <v>11</v>
      </c>
      <c r="AM23" s="44">
        <v>5</v>
      </c>
      <c r="AN23" s="51" t="s">
        <v>228</v>
      </c>
      <c r="AO23" s="44" t="s">
        <v>228</v>
      </c>
      <c r="AP23" s="44" t="s">
        <v>281</v>
      </c>
      <c r="AQ23" s="44" t="s">
        <v>282</v>
      </c>
      <c r="AR23" s="44"/>
      <c r="AS23" s="44"/>
      <c r="AT23" s="44"/>
      <c r="AU23" s="44"/>
      <c r="AV23" s="44"/>
      <c r="AW23" s="44"/>
      <c r="AX23" s="44"/>
      <c r="AY23" s="44"/>
      <c r="AZ23" s="44"/>
      <c r="BA23" s="31">
        <v>0.58263888888888882</v>
      </c>
      <c r="BB23" s="349" t="s">
        <v>4713</v>
      </c>
      <c r="BC23" s="350">
        <v>0.63888888888888895</v>
      </c>
      <c r="BD23" s="350">
        <v>0.65277777777777779</v>
      </c>
      <c r="BE23" s="50">
        <f t="shared" si="0"/>
        <v>20</v>
      </c>
      <c r="BF23" s="44">
        <v>2</v>
      </c>
      <c r="BG23" s="44">
        <v>2</v>
      </c>
      <c r="BH23" s="44">
        <v>2</v>
      </c>
      <c r="BI23" s="44">
        <v>2</v>
      </c>
      <c r="BJ23" s="44">
        <v>2</v>
      </c>
      <c r="BK23" s="44">
        <v>2</v>
      </c>
      <c r="BL23" s="44">
        <v>2</v>
      </c>
      <c r="BM23" s="44">
        <v>2</v>
      </c>
      <c r="BN23" s="44">
        <v>2</v>
      </c>
      <c r="BO23" s="44">
        <v>2</v>
      </c>
      <c r="BP23" s="44">
        <v>2</v>
      </c>
      <c r="BQ23" s="44">
        <v>2</v>
      </c>
      <c r="BR23" s="44">
        <v>2</v>
      </c>
      <c r="BS23" s="44">
        <v>2</v>
      </c>
      <c r="BT23" s="44">
        <v>2</v>
      </c>
      <c r="BU23" s="50">
        <f t="shared" si="1"/>
        <v>0</v>
      </c>
      <c r="BV23" s="349" t="s">
        <v>4713</v>
      </c>
      <c r="BW23" s="350">
        <v>0.65277777777777779</v>
      </c>
      <c r="BX23" s="350">
        <v>0.66180555555555554</v>
      </c>
      <c r="BY23" s="50">
        <f t="shared" si="2"/>
        <v>13</v>
      </c>
      <c r="BZ23" s="44">
        <v>3</v>
      </c>
      <c r="CA23" s="44">
        <v>3</v>
      </c>
      <c r="CB23" s="44">
        <v>3</v>
      </c>
      <c r="CC23" s="44">
        <v>3</v>
      </c>
      <c r="CD23" s="44" t="s">
        <v>260</v>
      </c>
      <c r="CE23" s="44" t="s">
        <v>4713</v>
      </c>
      <c r="CF23" s="44">
        <v>15</v>
      </c>
      <c r="CM23" s="348" t="s">
        <v>3403</v>
      </c>
      <c r="CN23" s="44" t="s">
        <v>3403</v>
      </c>
      <c r="CR23" s="34" t="s">
        <v>4714</v>
      </c>
      <c r="CS23" s="34" t="s">
        <v>4715</v>
      </c>
      <c r="CT23" s="34" t="s">
        <v>3869</v>
      </c>
      <c r="CU23" s="34" t="s">
        <v>7222</v>
      </c>
      <c r="CV23" s="34" t="s">
        <v>7216</v>
      </c>
      <c r="CW23" s="34" t="s">
        <v>7223</v>
      </c>
      <c r="CX23" s="34" t="s">
        <v>1447</v>
      </c>
      <c r="CY23" s="34" t="s">
        <v>7224</v>
      </c>
      <c r="CZ23" s="34" t="s">
        <v>3848</v>
      </c>
      <c r="DA23" s="34" t="s">
        <v>7225</v>
      </c>
      <c r="DB23" s="34" t="s">
        <v>3840</v>
      </c>
      <c r="DC23" s="34" t="s">
        <v>3841</v>
      </c>
      <c r="DD23" s="34" t="s">
        <v>4295</v>
      </c>
      <c r="DE23" s="34" t="s">
        <v>3848</v>
      </c>
      <c r="DF23" s="34" t="s">
        <v>2718</v>
      </c>
      <c r="DG23" s="34" t="s">
        <v>4037</v>
      </c>
      <c r="DH23" s="34" t="s">
        <v>4038</v>
      </c>
      <c r="DI23" s="34" t="s">
        <v>4039</v>
      </c>
      <c r="DJ23" s="34" t="s">
        <v>3848</v>
      </c>
      <c r="DK23" s="34" t="s">
        <v>3849</v>
      </c>
      <c r="DL23" s="34" t="s">
        <v>3848</v>
      </c>
      <c r="DM23" s="34" t="s">
        <v>3914</v>
      </c>
      <c r="DN23" s="34" t="s">
        <v>6337</v>
      </c>
      <c r="DO23" s="34" t="s">
        <v>3848</v>
      </c>
      <c r="DP23" s="34" t="s">
        <v>3854</v>
      </c>
      <c r="DQ23" s="34" t="s">
        <v>7226</v>
      </c>
      <c r="DR23" s="34" t="s">
        <v>7226</v>
      </c>
      <c r="DS23" s="34" t="s">
        <v>7227</v>
      </c>
      <c r="DT23" s="34" t="s">
        <v>3848</v>
      </c>
      <c r="DU23" s="34" t="s">
        <v>3848</v>
      </c>
      <c r="DV23" s="34" t="s">
        <v>3848</v>
      </c>
      <c r="DW23" s="34" t="s">
        <v>3848</v>
      </c>
      <c r="DX23" s="34" t="s">
        <v>3848</v>
      </c>
      <c r="DY23" s="34" t="s">
        <v>3848</v>
      </c>
      <c r="DZ23" s="34" t="s">
        <v>3848</v>
      </c>
      <c r="EA23" s="34" t="s">
        <v>3848</v>
      </c>
      <c r="EB23" s="34" t="s">
        <v>3861</v>
      </c>
      <c r="EC23" s="34" t="s">
        <v>3862</v>
      </c>
      <c r="ED23" s="34" t="s">
        <v>3848</v>
      </c>
      <c r="EE23" s="34" t="s">
        <v>7228</v>
      </c>
      <c r="EF23" s="34" t="s">
        <v>395</v>
      </c>
      <c r="EG23" s="34" t="s">
        <v>2755</v>
      </c>
      <c r="EH23" s="34" t="s">
        <v>282</v>
      </c>
      <c r="EI23" s="34" t="s">
        <v>7229</v>
      </c>
      <c r="EJ23" s="34" t="s">
        <v>3848</v>
      </c>
      <c r="EK23" s="34" t="s">
        <v>3848</v>
      </c>
      <c r="EL23" s="34" t="s">
        <v>3868</v>
      </c>
      <c r="EM23" s="34" t="s">
        <v>3869</v>
      </c>
      <c r="EN23" s="34" t="s">
        <v>3869</v>
      </c>
      <c r="EO23" s="34" t="s">
        <v>3870</v>
      </c>
      <c r="EP23" s="34" t="s">
        <v>3870</v>
      </c>
      <c r="EQ23" s="34" t="s">
        <v>4017</v>
      </c>
      <c r="ER23" s="34" t="s">
        <v>4017</v>
      </c>
      <c r="ES23" s="34" t="s">
        <v>4017</v>
      </c>
      <c r="ET23" s="34" t="s">
        <v>4017</v>
      </c>
      <c r="EU23" s="34" t="s">
        <v>4017</v>
      </c>
      <c r="EV23" s="34" t="s">
        <v>3876</v>
      </c>
      <c r="EW23" s="34" t="s">
        <v>3876</v>
      </c>
      <c r="EX23" s="34" t="s">
        <v>3848</v>
      </c>
      <c r="EY23" s="34" t="s">
        <v>3848</v>
      </c>
      <c r="EZ23" s="34" t="s">
        <v>3877</v>
      </c>
      <c r="FA23" s="34" t="s">
        <v>3878</v>
      </c>
      <c r="FB23" s="34" t="s">
        <v>7230</v>
      </c>
      <c r="FC23" s="34" t="s">
        <v>7231</v>
      </c>
      <c r="FD23" s="34" t="s">
        <v>7232</v>
      </c>
      <c r="FE23" s="34" t="s">
        <v>4011</v>
      </c>
      <c r="FF23" s="34" t="s">
        <v>5268</v>
      </c>
      <c r="FG23" s="34" t="s">
        <v>6193</v>
      </c>
      <c r="FH23" s="34" t="s">
        <v>7233</v>
      </c>
      <c r="FI23" s="34" t="s">
        <v>7234</v>
      </c>
      <c r="FJ23" s="34" t="s">
        <v>5190</v>
      </c>
      <c r="FK23" s="34" t="s">
        <v>7235</v>
      </c>
      <c r="FL23" s="34" t="s">
        <v>4017</v>
      </c>
      <c r="FM23" s="34" t="s">
        <v>7216</v>
      </c>
      <c r="FN23" s="34" t="s">
        <v>7236</v>
      </c>
      <c r="FO23" s="34" t="s">
        <v>1447</v>
      </c>
      <c r="FP23" s="34" t="s">
        <v>3848</v>
      </c>
      <c r="FQ23" s="34" t="s">
        <v>7237</v>
      </c>
      <c r="FR23" s="34" t="s">
        <v>4925</v>
      </c>
      <c r="FS23" s="34" t="s">
        <v>3892</v>
      </c>
      <c r="FT23" s="34" t="s">
        <v>7238</v>
      </c>
      <c r="FU23" s="34" t="s">
        <v>7239</v>
      </c>
      <c r="FV23" s="34" t="s">
        <v>7240</v>
      </c>
      <c r="FW23" s="34" t="s">
        <v>7241</v>
      </c>
      <c r="FX23" s="34" t="s">
        <v>3894</v>
      </c>
      <c r="FY23" s="34" t="s">
        <v>3848</v>
      </c>
      <c r="FZ23" s="34" t="s">
        <v>7144</v>
      </c>
      <c r="GA23" s="34" t="s">
        <v>3945</v>
      </c>
      <c r="GB23" s="34" t="s">
        <v>3945</v>
      </c>
      <c r="GC23" s="34" t="s">
        <v>3946</v>
      </c>
      <c r="HL23" s="78" t="s">
        <v>7242</v>
      </c>
      <c r="HM23" s="30" t="s">
        <v>6633</v>
      </c>
      <c r="HN23" s="30" t="s">
        <v>3403</v>
      </c>
      <c r="HO23" s="350" t="s">
        <v>7177</v>
      </c>
      <c r="HP23" s="30" t="s">
        <v>3869</v>
      </c>
      <c r="HQ23" s="30">
        <f t="shared" si="3"/>
        <v>1</v>
      </c>
      <c r="HT23" s="44" t="s">
        <v>3403</v>
      </c>
      <c r="HU23" s="44" t="s">
        <v>3403</v>
      </c>
      <c r="HX23" s="44" t="s">
        <v>3403</v>
      </c>
      <c r="HY23" s="44" t="s">
        <v>223</v>
      </c>
    </row>
    <row r="24" spans="1:233" s="30" customFormat="1" ht="12.75" x14ac:dyDescent="0.2">
      <c r="A24" s="30">
        <v>27</v>
      </c>
      <c r="B24" s="350">
        <v>0.53611111111111109</v>
      </c>
      <c r="C24" s="30" t="s">
        <v>7243</v>
      </c>
      <c r="D24" s="30" t="s">
        <v>211</v>
      </c>
      <c r="E24" s="30" t="s">
        <v>212</v>
      </c>
      <c r="F24" s="62">
        <v>43283</v>
      </c>
      <c r="G24" s="44" t="s">
        <v>1202</v>
      </c>
      <c r="H24" s="44" t="s">
        <v>233</v>
      </c>
      <c r="I24" s="44" t="s">
        <v>3057</v>
      </c>
      <c r="J24" s="44"/>
      <c r="K24" s="44"/>
      <c r="L24" s="44"/>
      <c r="M24" s="351"/>
      <c r="N24" s="351"/>
      <c r="O24" s="44"/>
      <c r="P24" s="349" t="s">
        <v>7244</v>
      </c>
      <c r="Q24" s="44" t="s">
        <v>7245</v>
      </c>
      <c r="R24" s="44" t="s">
        <v>7246</v>
      </c>
      <c r="S24" s="44" t="s">
        <v>7247</v>
      </c>
      <c r="T24" s="354">
        <v>9355571859</v>
      </c>
      <c r="U24" s="44" t="s">
        <v>7248</v>
      </c>
      <c r="V24" s="30" t="s">
        <v>221</v>
      </c>
      <c r="W24" s="30" t="s">
        <v>221</v>
      </c>
      <c r="X24" s="30" t="s">
        <v>221</v>
      </c>
      <c r="Y24" s="30" t="s">
        <v>221</v>
      </c>
      <c r="Z24" s="30" t="s">
        <v>221</v>
      </c>
      <c r="AA24" s="44" t="s">
        <v>7249</v>
      </c>
      <c r="AB24" s="44">
        <v>9260662282</v>
      </c>
      <c r="AC24" s="44" t="s">
        <v>402</v>
      </c>
      <c r="AD24" s="30" t="s">
        <v>224</v>
      </c>
      <c r="AE24" s="44" t="s">
        <v>7250</v>
      </c>
      <c r="AF24" s="44" t="s">
        <v>259</v>
      </c>
      <c r="AG24" s="44" t="s">
        <v>221</v>
      </c>
      <c r="AH24" s="44" t="s">
        <v>221</v>
      </c>
      <c r="AI24" s="44">
        <v>8</v>
      </c>
      <c r="AJ24" s="44" t="s">
        <v>3575</v>
      </c>
      <c r="AK24" s="44">
        <v>1</v>
      </c>
      <c r="AL24" s="44">
        <v>8</v>
      </c>
      <c r="AM24" s="44">
        <v>0</v>
      </c>
      <c r="AN24" s="51" t="s">
        <v>228</v>
      </c>
      <c r="AO24" s="44" t="s">
        <v>228</v>
      </c>
      <c r="AP24" s="30" t="s">
        <v>643</v>
      </c>
      <c r="AQ24" s="30" t="s">
        <v>643</v>
      </c>
      <c r="AR24" s="44"/>
      <c r="AS24" s="44"/>
      <c r="AT24" s="44"/>
      <c r="AU24" s="44"/>
      <c r="AV24" s="44" t="s">
        <v>7251</v>
      </c>
      <c r="AW24" s="44"/>
      <c r="AX24" s="44"/>
      <c r="AY24" s="44"/>
      <c r="AZ24" s="44"/>
      <c r="BA24" s="31">
        <v>0.59861111111111109</v>
      </c>
      <c r="BB24" s="349" t="s">
        <v>7252</v>
      </c>
      <c r="BC24" s="350">
        <v>0.67013888888888884</v>
      </c>
      <c r="BD24" s="350">
        <v>0.67361111111111116</v>
      </c>
      <c r="BE24" s="50">
        <f t="shared" si="0"/>
        <v>5</v>
      </c>
      <c r="BF24" s="44">
        <v>1</v>
      </c>
      <c r="BG24" s="44">
        <v>1</v>
      </c>
      <c r="BH24" s="44">
        <v>1</v>
      </c>
      <c r="BI24" s="44">
        <v>1</v>
      </c>
      <c r="BJ24" s="44">
        <v>1</v>
      </c>
      <c r="BK24" s="44">
        <v>1</v>
      </c>
      <c r="BL24" s="44">
        <v>1</v>
      </c>
      <c r="BM24" s="44">
        <v>1</v>
      </c>
      <c r="BN24" s="44">
        <v>1</v>
      </c>
      <c r="BO24" s="44">
        <v>1</v>
      </c>
      <c r="BP24" s="44">
        <v>1</v>
      </c>
      <c r="BQ24" s="44">
        <v>1</v>
      </c>
      <c r="BR24" s="44">
        <v>1</v>
      </c>
      <c r="BS24" s="44">
        <v>1</v>
      </c>
      <c r="BT24" s="44">
        <v>1</v>
      </c>
      <c r="BU24" s="50">
        <f t="shared" si="1"/>
        <v>15</v>
      </c>
      <c r="BV24" s="349"/>
      <c r="BW24" s="350"/>
      <c r="BX24" s="350"/>
      <c r="BY24" s="50">
        <f t="shared" si="2"/>
        <v>0</v>
      </c>
      <c r="BZ24" s="44"/>
      <c r="CA24" s="44"/>
      <c r="CB24" s="44"/>
      <c r="CC24" s="44"/>
      <c r="CD24" s="44"/>
      <c r="CE24" s="44"/>
      <c r="CF24" s="44"/>
      <c r="CM24" s="348" t="s">
        <v>3403</v>
      </c>
      <c r="CN24" s="44" t="s">
        <v>3403</v>
      </c>
      <c r="CR24" s="34" t="s">
        <v>4714</v>
      </c>
      <c r="CS24" s="34" t="s">
        <v>4715</v>
      </c>
      <c r="CT24" s="34" t="s">
        <v>3869</v>
      </c>
      <c r="CU24" s="34" t="s">
        <v>7253</v>
      </c>
      <c r="CV24" s="34" t="s">
        <v>7245</v>
      </c>
      <c r="CW24" s="34" t="s">
        <v>7246</v>
      </c>
      <c r="CX24" s="34" t="s">
        <v>7247</v>
      </c>
      <c r="CY24" s="34" t="s">
        <v>7254</v>
      </c>
      <c r="CZ24" s="34" t="s">
        <v>3848</v>
      </c>
      <c r="DA24" s="34" t="s">
        <v>7255</v>
      </c>
      <c r="DB24" s="34" t="s">
        <v>3845</v>
      </c>
      <c r="DC24" s="34" t="s">
        <v>3846</v>
      </c>
      <c r="DD24" s="34" t="s">
        <v>5650</v>
      </c>
      <c r="DE24" s="34" t="s">
        <v>3848</v>
      </c>
      <c r="DF24" s="34" t="s">
        <v>1239</v>
      </c>
      <c r="DG24" s="34" t="s">
        <v>4037</v>
      </c>
      <c r="DH24" s="34" t="s">
        <v>4038</v>
      </c>
      <c r="DI24" s="34" t="s">
        <v>4039</v>
      </c>
      <c r="DJ24" s="34" t="s">
        <v>3848</v>
      </c>
      <c r="DK24" s="34" t="s">
        <v>3849</v>
      </c>
      <c r="DL24" s="34" t="s">
        <v>5826</v>
      </c>
      <c r="DM24" s="34" t="s">
        <v>3914</v>
      </c>
      <c r="DN24" s="34" t="s">
        <v>3852</v>
      </c>
      <c r="DO24" s="34" t="s">
        <v>3853</v>
      </c>
      <c r="DP24" s="34" t="s">
        <v>3854</v>
      </c>
      <c r="DQ24" s="34" t="s">
        <v>7256</v>
      </c>
      <c r="DR24" s="34" t="s">
        <v>1239</v>
      </c>
      <c r="DS24" s="34" t="s">
        <v>7248</v>
      </c>
      <c r="DT24" s="34" t="s">
        <v>7257</v>
      </c>
      <c r="DU24" s="34" t="s">
        <v>3848</v>
      </c>
      <c r="DV24" s="34" t="s">
        <v>7258</v>
      </c>
      <c r="DW24" s="34" t="s">
        <v>3848</v>
      </c>
      <c r="DX24" s="34" t="s">
        <v>7259</v>
      </c>
      <c r="DY24" s="34" t="s">
        <v>7260</v>
      </c>
      <c r="DZ24" s="34" t="s">
        <v>7261</v>
      </c>
      <c r="EA24" s="34" t="s">
        <v>3848</v>
      </c>
      <c r="EB24" s="34" t="s">
        <v>3861</v>
      </c>
      <c r="EC24" s="34" t="s">
        <v>3862</v>
      </c>
      <c r="ED24" s="34" t="s">
        <v>3848</v>
      </c>
      <c r="EE24" s="34" t="s">
        <v>7262</v>
      </c>
      <c r="EF24" s="34" t="s">
        <v>3864</v>
      </c>
      <c r="EG24" s="34" t="s">
        <v>4068</v>
      </c>
      <c r="EH24" s="34" t="s">
        <v>4438</v>
      </c>
      <c r="EI24" s="34" t="s">
        <v>7263</v>
      </c>
      <c r="EJ24" s="34" t="s">
        <v>7264</v>
      </c>
      <c r="EK24" s="34" t="s">
        <v>3848</v>
      </c>
      <c r="EL24" s="34" t="s">
        <v>3868</v>
      </c>
      <c r="EM24" s="34" t="s">
        <v>3869</v>
      </c>
      <c r="EN24" s="34" t="s">
        <v>3869</v>
      </c>
      <c r="EO24" s="34" t="s">
        <v>3870</v>
      </c>
      <c r="EP24" s="34" t="s">
        <v>4002</v>
      </c>
      <c r="EQ24" s="34" t="s">
        <v>7265</v>
      </c>
      <c r="ER24" s="34" t="s">
        <v>3924</v>
      </c>
      <c r="ES24" s="34" t="s">
        <v>7266</v>
      </c>
      <c r="ET24" s="34" t="s">
        <v>7267</v>
      </c>
      <c r="EU24" s="34" t="s">
        <v>7268</v>
      </c>
      <c r="EV24" s="34" t="s">
        <v>3876</v>
      </c>
      <c r="EW24" s="34" t="s">
        <v>3876</v>
      </c>
      <c r="EX24" s="34" t="s">
        <v>3848</v>
      </c>
      <c r="EY24" s="34" t="s">
        <v>3848</v>
      </c>
      <c r="EZ24" s="34" t="s">
        <v>3876</v>
      </c>
      <c r="FA24" s="34" t="s">
        <v>3848</v>
      </c>
      <c r="FB24" s="34" t="s">
        <v>7269</v>
      </c>
      <c r="FC24" s="34" t="s">
        <v>7270</v>
      </c>
      <c r="FD24" s="34" t="s">
        <v>3848</v>
      </c>
      <c r="FE24" s="34" t="s">
        <v>3930</v>
      </c>
      <c r="FF24" s="34" t="s">
        <v>6835</v>
      </c>
      <c r="FG24" s="34" t="s">
        <v>3848</v>
      </c>
      <c r="FH24" s="34" t="s">
        <v>4778</v>
      </c>
      <c r="FI24" s="34" t="s">
        <v>7271</v>
      </c>
      <c r="FJ24" s="34" t="s">
        <v>4271</v>
      </c>
      <c r="FK24" s="34" t="s">
        <v>7272</v>
      </c>
      <c r="FL24" s="34" t="s">
        <v>4017</v>
      </c>
      <c r="FM24" s="34" t="s">
        <v>7247</v>
      </c>
      <c r="FN24" s="34" t="s">
        <v>4747</v>
      </c>
      <c r="FO24" s="34" t="s">
        <v>7273</v>
      </c>
      <c r="FP24" s="34" t="s">
        <v>3848</v>
      </c>
      <c r="FQ24" s="34" t="s">
        <v>7274</v>
      </c>
      <c r="FR24" s="34" t="s">
        <v>4925</v>
      </c>
      <c r="FS24" s="34" t="s">
        <v>7275</v>
      </c>
      <c r="FT24" s="34" t="s">
        <v>7276</v>
      </c>
      <c r="FU24" s="34" t="s">
        <v>7277</v>
      </c>
      <c r="FV24" s="34" t="s">
        <v>7278</v>
      </c>
      <c r="FW24" s="34" t="s">
        <v>7279</v>
      </c>
      <c r="FX24" s="34" t="s">
        <v>3894</v>
      </c>
      <c r="FY24" s="34" t="s">
        <v>3848</v>
      </c>
      <c r="FZ24" s="34" t="s">
        <v>3848</v>
      </c>
      <c r="GA24" s="34" t="s">
        <v>3945</v>
      </c>
      <c r="GB24" s="34" t="s">
        <v>3946</v>
      </c>
      <c r="GC24" s="34" t="s">
        <v>3946</v>
      </c>
      <c r="HL24" s="78" t="s">
        <v>7280</v>
      </c>
      <c r="HM24" s="30" t="s">
        <v>3403</v>
      </c>
      <c r="HN24" s="30" t="s">
        <v>3403</v>
      </c>
      <c r="HO24" s="350" t="s">
        <v>6933</v>
      </c>
      <c r="HP24" s="30" t="s">
        <v>3869</v>
      </c>
      <c r="HQ24" s="30">
        <f t="shared" si="3"/>
        <v>1</v>
      </c>
      <c r="HT24" s="44" t="s">
        <v>3403</v>
      </c>
      <c r="HU24" s="44" t="s">
        <v>3403</v>
      </c>
      <c r="HX24" s="44" t="s">
        <v>3403</v>
      </c>
      <c r="HY24" s="44" t="s">
        <v>7281</v>
      </c>
    </row>
    <row r="25" spans="1:233" s="30" customFormat="1" ht="12.75" x14ac:dyDescent="0.2">
      <c r="A25" s="30">
        <v>28</v>
      </c>
      <c r="B25" s="350">
        <v>0.56041666666666667</v>
      </c>
      <c r="C25" s="30" t="s">
        <v>7282</v>
      </c>
      <c r="D25" s="30" t="s">
        <v>211</v>
      </c>
      <c r="E25" s="30" t="s">
        <v>212</v>
      </c>
      <c r="F25" s="62">
        <v>43283</v>
      </c>
      <c r="G25" s="44" t="s">
        <v>1202</v>
      </c>
      <c r="H25" s="44" t="s">
        <v>233</v>
      </c>
      <c r="I25" s="44" t="s">
        <v>1713</v>
      </c>
      <c r="J25" s="44"/>
      <c r="K25" s="44"/>
      <c r="L25" s="44"/>
      <c r="M25" s="351"/>
      <c r="N25" s="351"/>
      <c r="O25" s="354"/>
      <c r="P25" s="349" t="s">
        <v>7283</v>
      </c>
      <c r="Q25" s="44" t="s">
        <v>7284</v>
      </c>
      <c r="R25" s="44" t="s">
        <v>7285</v>
      </c>
      <c r="S25" s="44" t="s">
        <v>7286</v>
      </c>
      <c r="T25" s="354">
        <v>9206002229</v>
      </c>
      <c r="U25" s="44" t="s">
        <v>7287</v>
      </c>
      <c r="V25" s="30" t="s">
        <v>221</v>
      </c>
      <c r="W25" s="30" t="s">
        <v>221</v>
      </c>
      <c r="X25" s="30" t="s">
        <v>221</v>
      </c>
      <c r="Y25" s="30" t="s">
        <v>221</v>
      </c>
      <c r="Z25" s="30" t="s">
        <v>221</v>
      </c>
      <c r="AA25" s="44" t="s">
        <v>7288</v>
      </c>
      <c r="AB25" s="44">
        <v>8215847</v>
      </c>
      <c r="AC25" s="44" t="s">
        <v>223</v>
      </c>
      <c r="AD25" s="347" t="s">
        <v>4711</v>
      </c>
      <c r="AE25" s="44" t="s">
        <v>7289</v>
      </c>
      <c r="AF25" s="44" t="s">
        <v>226</v>
      </c>
      <c r="AG25" s="44" t="s">
        <v>221</v>
      </c>
      <c r="AH25" s="44" t="s">
        <v>226</v>
      </c>
      <c r="AI25" s="44">
        <f>5*12+7+22+12+12+5</f>
        <v>118</v>
      </c>
      <c r="AJ25" s="44" t="s">
        <v>227</v>
      </c>
      <c r="AK25" s="44">
        <v>1</v>
      </c>
      <c r="AL25" s="44">
        <f>5*12+7</f>
        <v>67</v>
      </c>
      <c r="AM25" s="44">
        <v>7</v>
      </c>
      <c r="AN25" s="50" t="s">
        <v>6458</v>
      </c>
      <c r="AO25" s="51" t="s">
        <v>432</v>
      </c>
      <c r="AP25" s="30" t="s">
        <v>434</v>
      </c>
      <c r="AQ25" s="50" t="s">
        <v>3079</v>
      </c>
      <c r="AR25" s="30" t="s">
        <v>6459</v>
      </c>
      <c r="AS25" s="44"/>
      <c r="AT25" s="44"/>
      <c r="AU25" s="44"/>
      <c r="AV25" s="44"/>
      <c r="AW25" s="44"/>
      <c r="AX25" s="44" t="s">
        <v>4712</v>
      </c>
      <c r="AY25" s="44"/>
      <c r="AZ25" s="44"/>
      <c r="BA25" s="31">
        <v>0.6069444444444444</v>
      </c>
      <c r="BB25" s="349" t="s">
        <v>4495</v>
      </c>
      <c r="BC25" s="350">
        <v>0.66041666666666665</v>
      </c>
      <c r="BD25" s="350">
        <v>0.68263888888888891</v>
      </c>
      <c r="BE25" s="50">
        <f t="shared" si="0"/>
        <v>32</v>
      </c>
      <c r="BF25" s="44">
        <v>2</v>
      </c>
      <c r="BG25" s="44">
        <v>2</v>
      </c>
      <c r="BH25" s="44">
        <v>2</v>
      </c>
      <c r="BI25" s="44">
        <v>2</v>
      </c>
      <c r="BJ25" s="44">
        <v>2</v>
      </c>
      <c r="BK25" s="44">
        <v>2</v>
      </c>
      <c r="BL25" s="44">
        <v>2</v>
      </c>
      <c r="BM25" s="44">
        <v>2</v>
      </c>
      <c r="BN25" s="44">
        <v>2</v>
      </c>
      <c r="BO25" s="44">
        <v>2</v>
      </c>
      <c r="BP25" s="44">
        <v>2</v>
      </c>
      <c r="BQ25" s="44">
        <v>2</v>
      </c>
      <c r="BR25" s="44">
        <v>2</v>
      </c>
      <c r="BS25" s="44">
        <v>2</v>
      </c>
      <c r="BT25" s="44">
        <v>2</v>
      </c>
      <c r="BU25" s="50">
        <f t="shared" si="1"/>
        <v>0</v>
      </c>
      <c r="BV25" s="349"/>
      <c r="BW25" s="350"/>
      <c r="BX25" s="350"/>
      <c r="BY25" s="50">
        <f t="shared" si="2"/>
        <v>0</v>
      </c>
      <c r="BZ25" s="44"/>
      <c r="CA25" s="44"/>
      <c r="CB25" s="44"/>
      <c r="CC25" s="44"/>
      <c r="CD25" s="44"/>
      <c r="CE25" s="44"/>
      <c r="CF25" s="44"/>
      <c r="CM25" s="348" t="s">
        <v>3403</v>
      </c>
      <c r="CN25" s="44" t="s">
        <v>3403</v>
      </c>
      <c r="CR25" s="34" t="s">
        <v>4714</v>
      </c>
      <c r="CS25" s="34" t="s">
        <v>4715</v>
      </c>
      <c r="CT25" s="34" t="s">
        <v>3869</v>
      </c>
      <c r="CU25" s="34" t="s">
        <v>7290</v>
      </c>
      <c r="CV25" s="34" t="s">
        <v>7284</v>
      </c>
      <c r="CW25" s="34" t="s">
        <v>7291</v>
      </c>
      <c r="CX25" s="34" t="s">
        <v>7286</v>
      </c>
      <c r="CY25" s="34" t="s">
        <v>7292</v>
      </c>
      <c r="CZ25" s="34" t="s">
        <v>3992</v>
      </c>
      <c r="DA25" s="34" t="s">
        <v>7293</v>
      </c>
      <c r="DB25" s="34" t="s">
        <v>3840</v>
      </c>
      <c r="DC25" s="34" t="s">
        <v>3841</v>
      </c>
      <c r="DD25" s="34" t="s">
        <v>4295</v>
      </c>
      <c r="DE25" s="34" t="s">
        <v>1239</v>
      </c>
      <c r="DF25" s="34" t="s">
        <v>1239</v>
      </c>
      <c r="DG25" s="34" t="s">
        <v>3840</v>
      </c>
      <c r="DH25" s="34" t="s">
        <v>3841</v>
      </c>
      <c r="DI25" s="34" t="s">
        <v>4295</v>
      </c>
      <c r="DJ25" s="34" t="s">
        <v>7294</v>
      </c>
      <c r="DK25" s="34" t="s">
        <v>3957</v>
      </c>
      <c r="DL25" s="34" t="s">
        <v>7295</v>
      </c>
      <c r="DM25" s="34" t="s">
        <v>3914</v>
      </c>
      <c r="DN25" s="34" t="s">
        <v>6337</v>
      </c>
      <c r="DO25" s="34" t="s">
        <v>3853</v>
      </c>
      <c r="DP25" s="34" t="s">
        <v>3854</v>
      </c>
      <c r="DQ25" s="34" t="s">
        <v>7296</v>
      </c>
      <c r="DR25" s="34" t="s">
        <v>7297</v>
      </c>
      <c r="DS25" s="34" t="s">
        <v>7298</v>
      </c>
      <c r="DT25" s="34" t="s">
        <v>7299</v>
      </c>
      <c r="DU25" s="34" t="s">
        <v>7300</v>
      </c>
      <c r="DV25" s="34" t="s">
        <v>7301</v>
      </c>
      <c r="DW25" s="34" t="s">
        <v>7301</v>
      </c>
      <c r="DX25" s="34" t="s">
        <v>7302</v>
      </c>
      <c r="DY25" s="34" t="s">
        <v>1239</v>
      </c>
      <c r="DZ25" s="34" t="s">
        <v>1239</v>
      </c>
      <c r="EA25" s="34" t="s">
        <v>1239</v>
      </c>
      <c r="EB25" s="34" t="s">
        <v>3861</v>
      </c>
      <c r="EC25" s="34" t="s">
        <v>3862</v>
      </c>
      <c r="ED25" s="34" t="s">
        <v>7303</v>
      </c>
      <c r="EE25" s="34" t="s">
        <v>4437</v>
      </c>
      <c r="EF25" s="34" t="s">
        <v>432</v>
      </c>
      <c r="EG25" s="34" t="s">
        <v>3919</v>
      </c>
      <c r="EH25" s="34" t="s">
        <v>3920</v>
      </c>
      <c r="EI25" s="34" t="s">
        <v>7304</v>
      </c>
      <c r="EJ25" s="34" t="s">
        <v>7305</v>
      </c>
      <c r="EK25" s="34" t="s">
        <v>3848</v>
      </c>
      <c r="EL25" s="34" t="s">
        <v>3868</v>
      </c>
      <c r="EM25" s="34" t="s">
        <v>3869</v>
      </c>
      <c r="EN25" s="34" t="s">
        <v>3869</v>
      </c>
      <c r="EO25" s="34" t="s">
        <v>3869</v>
      </c>
      <c r="EP25" s="34" t="s">
        <v>3870</v>
      </c>
      <c r="EQ25" s="34" t="s">
        <v>7306</v>
      </c>
      <c r="ER25" s="34" t="s">
        <v>3872</v>
      </c>
      <c r="ES25" s="34" t="s">
        <v>7307</v>
      </c>
      <c r="ET25" s="34" t="s">
        <v>7308</v>
      </c>
      <c r="EU25" s="34" t="s">
        <v>7309</v>
      </c>
      <c r="EV25" s="34" t="s">
        <v>3876</v>
      </c>
      <c r="EW25" s="34" t="s">
        <v>3876</v>
      </c>
      <c r="EX25" s="34" t="s">
        <v>1239</v>
      </c>
      <c r="EY25" s="34" t="s">
        <v>1239</v>
      </c>
      <c r="EZ25" s="34" t="s">
        <v>3877</v>
      </c>
      <c r="FA25" s="34" t="s">
        <v>3878</v>
      </c>
      <c r="FB25" s="34" t="s">
        <v>7310</v>
      </c>
      <c r="FC25" s="34" t="s">
        <v>7311</v>
      </c>
      <c r="FD25" s="34" t="s">
        <v>7312</v>
      </c>
      <c r="FE25" s="34" t="s">
        <v>3970</v>
      </c>
      <c r="FF25" s="34" t="s">
        <v>5055</v>
      </c>
      <c r="FG25" s="34" t="s">
        <v>7313</v>
      </c>
      <c r="FH25" s="34" t="s">
        <v>7314</v>
      </c>
      <c r="FI25" s="34" t="s">
        <v>7315</v>
      </c>
      <c r="FJ25" s="34" t="s">
        <v>7316</v>
      </c>
      <c r="FK25" s="34" t="s">
        <v>7317</v>
      </c>
      <c r="FL25" s="34" t="s">
        <v>7318</v>
      </c>
      <c r="FM25" s="34" t="s">
        <v>7286</v>
      </c>
      <c r="FN25" s="34" t="s">
        <v>7319</v>
      </c>
      <c r="FO25" s="34" t="s">
        <v>7320</v>
      </c>
      <c r="FP25" s="34" t="s">
        <v>1239</v>
      </c>
      <c r="FQ25" s="34" t="s">
        <v>7321</v>
      </c>
      <c r="FR25" s="34" t="s">
        <v>7322</v>
      </c>
      <c r="FS25" s="34" t="s">
        <v>7323</v>
      </c>
      <c r="FT25" s="34" t="s">
        <v>7324</v>
      </c>
      <c r="FU25" s="34" t="s">
        <v>7325</v>
      </c>
      <c r="FV25" s="34" t="s">
        <v>7326</v>
      </c>
      <c r="FW25" s="34" t="s">
        <v>7327</v>
      </c>
      <c r="FX25" s="34" t="s">
        <v>3944</v>
      </c>
      <c r="FY25" s="34" t="s">
        <v>3848</v>
      </c>
      <c r="FZ25" s="34" t="s">
        <v>3848</v>
      </c>
      <c r="GA25" s="34" t="s">
        <v>3945</v>
      </c>
      <c r="GB25" s="34" t="s">
        <v>3945</v>
      </c>
      <c r="GC25" s="34" t="s">
        <v>3945</v>
      </c>
      <c r="HL25" s="78" t="s">
        <v>7328</v>
      </c>
      <c r="HM25" s="30" t="s">
        <v>3403</v>
      </c>
      <c r="HN25" s="30" t="s">
        <v>3403</v>
      </c>
      <c r="HO25" s="350" t="s">
        <v>7177</v>
      </c>
      <c r="HP25" s="30" t="s">
        <v>3869</v>
      </c>
      <c r="HQ25" s="30">
        <f t="shared" si="3"/>
        <v>1</v>
      </c>
      <c r="HT25" s="44" t="s">
        <v>3403</v>
      </c>
      <c r="HU25" s="44" t="s">
        <v>3403</v>
      </c>
      <c r="HX25" s="44" t="s">
        <v>6495</v>
      </c>
      <c r="HY25" s="44" t="s">
        <v>223</v>
      </c>
    </row>
    <row r="26" spans="1:233" s="30" customFormat="1" ht="12.75" x14ac:dyDescent="0.2">
      <c r="A26" s="30">
        <v>29</v>
      </c>
      <c r="B26" s="350">
        <v>0.56944444444444442</v>
      </c>
      <c r="C26" s="30" t="s">
        <v>7329</v>
      </c>
      <c r="D26" s="30" t="s">
        <v>211</v>
      </c>
      <c r="E26" s="30" t="s">
        <v>212</v>
      </c>
      <c r="F26" s="62">
        <v>43283</v>
      </c>
      <c r="G26" s="44" t="s">
        <v>1202</v>
      </c>
      <c r="H26" s="44" t="s">
        <v>233</v>
      </c>
      <c r="I26" s="44" t="s">
        <v>4282</v>
      </c>
      <c r="J26" s="44"/>
      <c r="K26" s="44"/>
      <c r="L26" s="44"/>
      <c r="M26" s="351"/>
      <c r="N26" s="351"/>
      <c r="O26" s="44"/>
      <c r="P26" s="349" t="s">
        <v>7330</v>
      </c>
      <c r="Q26" s="347" t="s">
        <v>7331</v>
      </c>
      <c r="R26" s="347" t="s">
        <v>7332</v>
      </c>
      <c r="S26" s="44" t="s">
        <v>1668</v>
      </c>
      <c r="T26" s="355">
        <v>9667440855</v>
      </c>
      <c r="U26" s="44" t="s">
        <v>7333</v>
      </c>
      <c r="V26" s="30" t="s">
        <v>221</v>
      </c>
      <c r="W26" s="30" t="s">
        <v>221</v>
      </c>
      <c r="X26" s="30" t="s">
        <v>221</v>
      </c>
      <c r="Y26" s="30" t="s">
        <v>221</v>
      </c>
      <c r="Z26" s="30" t="s">
        <v>221</v>
      </c>
      <c r="AA26" s="44" t="s">
        <v>7334</v>
      </c>
      <c r="AB26" s="44">
        <v>9173047430</v>
      </c>
      <c r="AC26" s="44" t="s">
        <v>223</v>
      </c>
      <c r="AD26" s="347" t="s">
        <v>333</v>
      </c>
      <c r="AE26" s="44" t="s">
        <v>7335</v>
      </c>
      <c r="AF26" s="44" t="s">
        <v>226</v>
      </c>
      <c r="AG26" s="44" t="s">
        <v>221</v>
      </c>
      <c r="AH26" s="44" t="s">
        <v>221</v>
      </c>
      <c r="AI26" s="44">
        <v>13</v>
      </c>
      <c r="AJ26" s="44" t="s">
        <v>227</v>
      </c>
      <c r="AK26" s="44">
        <v>1</v>
      </c>
      <c r="AL26" s="44">
        <v>13</v>
      </c>
      <c r="AM26" s="44">
        <v>0</v>
      </c>
      <c r="AN26" s="51" t="s">
        <v>228</v>
      </c>
      <c r="AO26" s="44" t="s">
        <v>228</v>
      </c>
      <c r="AP26" s="30" t="s">
        <v>229</v>
      </c>
      <c r="AQ26" s="30" t="s">
        <v>229</v>
      </c>
      <c r="AR26" s="347"/>
      <c r="AS26" s="44" t="s">
        <v>7060</v>
      </c>
      <c r="AT26" s="44">
        <v>252432</v>
      </c>
      <c r="AU26" s="44"/>
      <c r="AV26" s="44"/>
      <c r="AW26" s="44"/>
      <c r="AX26" s="44"/>
      <c r="AY26" s="44"/>
      <c r="AZ26" s="44"/>
      <c r="BA26" s="31"/>
      <c r="BB26" s="349" t="s">
        <v>6504</v>
      </c>
      <c r="BC26" s="350">
        <v>0.4993055555555555</v>
      </c>
      <c r="BD26" s="350">
        <v>0.50416666666666665</v>
      </c>
      <c r="BE26" s="50">
        <f t="shared" si="0"/>
        <v>7</v>
      </c>
      <c r="BF26" s="44">
        <v>2</v>
      </c>
      <c r="BG26" s="44">
        <v>2</v>
      </c>
      <c r="BH26" s="44">
        <v>2</v>
      </c>
      <c r="BI26" s="44">
        <v>2</v>
      </c>
      <c r="BJ26" s="44">
        <v>2</v>
      </c>
      <c r="BK26" s="44">
        <v>2</v>
      </c>
      <c r="BL26" s="44">
        <v>2</v>
      </c>
      <c r="BM26" s="44">
        <v>2</v>
      </c>
      <c r="BN26" s="44">
        <v>2</v>
      </c>
      <c r="BO26" s="44">
        <v>2</v>
      </c>
      <c r="BP26" s="44">
        <v>2</v>
      </c>
      <c r="BQ26" s="44">
        <v>2</v>
      </c>
      <c r="BR26" s="44">
        <v>2</v>
      </c>
      <c r="BS26" s="44">
        <v>2</v>
      </c>
      <c r="BT26" s="44">
        <v>2</v>
      </c>
      <c r="BU26" s="50">
        <f t="shared" si="1"/>
        <v>0</v>
      </c>
      <c r="BV26" s="349"/>
      <c r="BW26" s="350"/>
      <c r="BX26" s="350"/>
      <c r="BY26" s="50">
        <f t="shared" si="2"/>
        <v>0</v>
      </c>
      <c r="BZ26" s="44"/>
      <c r="CA26" s="44"/>
      <c r="CB26" s="44"/>
      <c r="CC26" s="44"/>
      <c r="CD26" s="44"/>
      <c r="CE26" s="44"/>
      <c r="CF26" s="44"/>
      <c r="CM26" s="348" t="s">
        <v>3403</v>
      </c>
      <c r="CN26" s="44" t="s">
        <v>3403</v>
      </c>
      <c r="CR26" s="34" t="s">
        <v>4714</v>
      </c>
      <c r="CS26" s="34" t="s">
        <v>4715</v>
      </c>
      <c r="CT26" s="34" t="s">
        <v>3869</v>
      </c>
      <c r="CU26" s="34" t="s">
        <v>7336</v>
      </c>
      <c r="CV26" s="34" t="s">
        <v>7331</v>
      </c>
      <c r="CW26" s="34" t="s">
        <v>7337</v>
      </c>
      <c r="CX26" s="34" t="s">
        <v>1668</v>
      </c>
      <c r="CY26" s="34" t="s">
        <v>7338</v>
      </c>
      <c r="CZ26" s="34" t="s">
        <v>3848</v>
      </c>
      <c r="DA26" s="34" t="s">
        <v>7339</v>
      </c>
      <c r="DB26" s="34" t="s">
        <v>3840</v>
      </c>
      <c r="DC26" s="34" t="s">
        <v>3841</v>
      </c>
      <c r="DD26" s="34" t="s">
        <v>5104</v>
      </c>
      <c r="DE26" s="34" t="s">
        <v>3848</v>
      </c>
      <c r="DF26" s="34" t="s">
        <v>7339</v>
      </c>
      <c r="DG26" s="34" t="s">
        <v>3840</v>
      </c>
      <c r="DH26" s="34" t="s">
        <v>3841</v>
      </c>
      <c r="DI26" s="34" t="s">
        <v>5104</v>
      </c>
      <c r="DJ26" s="34" t="s">
        <v>7340</v>
      </c>
      <c r="DK26" s="34" t="s">
        <v>3849</v>
      </c>
      <c r="DL26" s="34" t="s">
        <v>7122</v>
      </c>
      <c r="DM26" s="34" t="s">
        <v>3914</v>
      </c>
      <c r="DN26" s="34" t="s">
        <v>3852</v>
      </c>
      <c r="DO26" s="34" t="s">
        <v>3848</v>
      </c>
      <c r="DP26" s="34" t="s">
        <v>4299</v>
      </c>
      <c r="DQ26" s="34" t="s">
        <v>7341</v>
      </c>
      <c r="DR26" s="34" t="s">
        <v>7342</v>
      </c>
      <c r="DS26" s="34" t="s">
        <v>7333</v>
      </c>
      <c r="DT26" s="34" t="s">
        <v>3848</v>
      </c>
      <c r="DU26" s="34" t="s">
        <v>3848</v>
      </c>
      <c r="DV26" s="34" t="s">
        <v>3848</v>
      </c>
      <c r="DW26" s="34" t="s">
        <v>3848</v>
      </c>
      <c r="DX26" s="34" t="s">
        <v>3848</v>
      </c>
      <c r="DY26" s="34" t="s">
        <v>3848</v>
      </c>
      <c r="DZ26" s="34" t="s">
        <v>3848</v>
      </c>
      <c r="EA26" s="34" t="s">
        <v>3848</v>
      </c>
      <c r="EB26" s="34" t="s">
        <v>3861</v>
      </c>
      <c r="EC26" s="34" t="s">
        <v>3862</v>
      </c>
      <c r="ED26" s="34" t="s">
        <v>3848</v>
      </c>
      <c r="EE26" s="34" t="s">
        <v>4510</v>
      </c>
      <c r="EF26" s="34" t="s">
        <v>3864</v>
      </c>
      <c r="EG26" s="34" t="s">
        <v>4068</v>
      </c>
      <c r="EH26" s="34" t="s">
        <v>4069</v>
      </c>
      <c r="EI26" s="34" t="s">
        <v>6684</v>
      </c>
      <c r="EJ26" s="34" t="s">
        <v>7343</v>
      </c>
      <c r="EK26" s="34" t="s">
        <v>3848</v>
      </c>
      <c r="EL26" s="34" t="s">
        <v>3868</v>
      </c>
      <c r="EM26" s="34" t="s">
        <v>3869</v>
      </c>
      <c r="EN26" s="34" t="s">
        <v>3869</v>
      </c>
      <c r="EO26" s="34" t="s">
        <v>3869</v>
      </c>
      <c r="EP26" s="34" t="s">
        <v>3869</v>
      </c>
      <c r="EQ26" s="34" t="s">
        <v>7344</v>
      </c>
      <c r="ER26" s="34" t="s">
        <v>4004</v>
      </c>
      <c r="ES26" s="34" t="s">
        <v>7345</v>
      </c>
      <c r="ET26" s="34" t="s">
        <v>3892</v>
      </c>
      <c r="EU26" s="34" t="s">
        <v>7346</v>
      </c>
      <c r="EV26" s="34" t="s">
        <v>3876</v>
      </c>
      <c r="EW26" s="34" t="s">
        <v>3876</v>
      </c>
      <c r="EX26" s="34" t="s">
        <v>3848</v>
      </c>
      <c r="EY26" s="34" t="s">
        <v>3848</v>
      </c>
      <c r="EZ26" s="34" t="s">
        <v>3877</v>
      </c>
      <c r="FA26" s="34" t="s">
        <v>4008</v>
      </c>
      <c r="FB26" s="34" t="s">
        <v>7347</v>
      </c>
      <c r="FC26" s="34" t="s">
        <v>4267</v>
      </c>
      <c r="FD26" s="34" t="s">
        <v>3848</v>
      </c>
      <c r="FE26" s="34" t="s">
        <v>4011</v>
      </c>
      <c r="FF26" s="34" t="s">
        <v>6196</v>
      </c>
      <c r="FG26" s="34" t="s">
        <v>3848</v>
      </c>
      <c r="FH26" s="34" t="s">
        <v>7348</v>
      </c>
      <c r="FI26" s="34" t="s">
        <v>7349</v>
      </c>
      <c r="FJ26" s="34" t="s">
        <v>5190</v>
      </c>
      <c r="FK26" s="34" t="s">
        <v>7350</v>
      </c>
      <c r="FL26" s="34" t="s">
        <v>7351</v>
      </c>
      <c r="FM26" s="34" t="s">
        <v>1668</v>
      </c>
      <c r="FN26" s="34" t="s">
        <v>7352</v>
      </c>
      <c r="FO26" s="34" t="s">
        <v>565</v>
      </c>
      <c r="FP26" s="34" t="s">
        <v>3848</v>
      </c>
      <c r="FQ26" s="34" t="s">
        <v>7353</v>
      </c>
      <c r="FR26" s="34" t="s">
        <v>7354</v>
      </c>
      <c r="FS26" s="34" t="s">
        <v>7355</v>
      </c>
      <c r="FT26" s="34" t="s">
        <v>7356</v>
      </c>
      <c r="FU26" s="34" t="s">
        <v>6772</v>
      </c>
      <c r="FV26" s="34" t="s">
        <v>7357</v>
      </c>
      <c r="FW26" s="34" t="s">
        <v>3943</v>
      </c>
      <c r="FX26" s="34" t="s">
        <v>3944</v>
      </c>
      <c r="FY26" s="34" t="s">
        <v>3848</v>
      </c>
      <c r="FZ26" s="34" t="s">
        <v>3848</v>
      </c>
      <c r="GA26" s="34" t="s">
        <v>3945</v>
      </c>
      <c r="GB26" s="34" t="s">
        <v>3946</v>
      </c>
      <c r="GC26" s="34" t="s">
        <v>3946</v>
      </c>
      <c r="HL26" s="78" t="s">
        <v>7358</v>
      </c>
      <c r="HM26" s="30" t="s">
        <v>3403</v>
      </c>
      <c r="HN26" s="30" t="s">
        <v>3403</v>
      </c>
      <c r="HO26" s="350" t="s">
        <v>7177</v>
      </c>
      <c r="HP26" s="30" t="s">
        <v>3869</v>
      </c>
      <c r="HQ26" s="30">
        <f t="shared" si="3"/>
        <v>1</v>
      </c>
      <c r="HT26" s="44" t="s">
        <v>3403</v>
      </c>
      <c r="HU26" s="44" t="s">
        <v>3403</v>
      </c>
      <c r="HX26" s="44" t="s">
        <v>3403</v>
      </c>
      <c r="HY26" s="44" t="s">
        <v>223</v>
      </c>
    </row>
    <row r="27" spans="1:233" s="30" customFormat="1" ht="12.75" x14ac:dyDescent="0.2">
      <c r="A27" s="30">
        <v>30</v>
      </c>
      <c r="B27" s="350">
        <v>0.57986111111111105</v>
      </c>
      <c r="C27" s="30" t="s">
        <v>7359</v>
      </c>
      <c r="D27" s="30" t="s">
        <v>211</v>
      </c>
      <c r="E27" s="30" t="s">
        <v>212</v>
      </c>
      <c r="F27" s="62">
        <v>43283</v>
      </c>
      <c r="G27" s="44" t="s">
        <v>425</v>
      </c>
      <c r="H27" s="44" t="s">
        <v>233</v>
      </c>
      <c r="I27" s="44" t="s">
        <v>591</v>
      </c>
      <c r="J27" s="44"/>
      <c r="K27" s="44"/>
      <c r="L27" s="44"/>
      <c r="M27" s="351"/>
      <c r="N27" s="351"/>
      <c r="O27" s="44"/>
      <c r="P27" s="349" t="s">
        <v>7360</v>
      </c>
      <c r="Q27" s="44" t="s">
        <v>7361</v>
      </c>
      <c r="R27" s="44" t="s">
        <v>7362</v>
      </c>
      <c r="S27" s="44" t="s">
        <v>7363</v>
      </c>
      <c r="T27" s="354">
        <v>9159514260</v>
      </c>
      <c r="U27" s="44" t="s">
        <v>7364</v>
      </c>
      <c r="V27" s="30" t="s">
        <v>221</v>
      </c>
      <c r="W27" s="30" t="s">
        <v>221</v>
      </c>
      <c r="X27" s="30" t="s">
        <v>221</v>
      </c>
      <c r="Y27" s="30" t="s">
        <v>221</v>
      </c>
      <c r="Z27" s="30" t="s">
        <v>221</v>
      </c>
      <c r="AA27" s="44" t="s">
        <v>7365</v>
      </c>
      <c r="AB27" s="44">
        <v>9162508246</v>
      </c>
      <c r="AC27" s="44" t="s">
        <v>314</v>
      </c>
      <c r="AD27" s="30" t="s">
        <v>224</v>
      </c>
      <c r="AE27" s="44" t="s">
        <v>7366</v>
      </c>
      <c r="AF27" s="44" t="s">
        <v>259</v>
      </c>
      <c r="AG27" s="44" t="s">
        <v>221</v>
      </c>
      <c r="AH27" s="44" t="s">
        <v>221</v>
      </c>
      <c r="AI27" s="44">
        <v>13</v>
      </c>
      <c r="AJ27" s="44" t="s">
        <v>227</v>
      </c>
      <c r="AK27" s="44">
        <v>1</v>
      </c>
      <c r="AL27" s="44">
        <v>1</v>
      </c>
      <c r="AM27" s="44">
        <v>10</v>
      </c>
      <c r="AN27" s="44" t="s">
        <v>394</v>
      </c>
      <c r="AO27" s="44" t="s">
        <v>395</v>
      </c>
      <c r="AP27" s="30" t="s">
        <v>281</v>
      </c>
      <c r="AQ27" s="44" t="s">
        <v>282</v>
      </c>
      <c r="AR27" s="44"/>
      <c r="AS27" s="44"/>
      <c r="AT27" s="44"/>
      <c r="AU27" s="44"/>
      <c r="AV27" s="44"/>
      <c r="AW27" s="44"/>
      <c r="AX27" s="44"/>
      <c r="AY27" s="44"/>
      <c r="AZ27" s="44"/>
      <c r="BA27" s="31">
        <v>0.62013888888888891</v>
      </c>
      <c r="BB27" s="349" t="s">
        <v>6504</v>
      </c>
      <c r="BC27" s="350">
        <v>5.2777777777777778E-2</v>
      </c>
      <c r="BD27" s="350">
        <v>6.7361111111111108E-2</v>
      </c>
      <c r="BE27" s="50">
        <f t="shared" si="0"/>
        <v>21</v>
      </c>
      <c r="BF27" s="44">
        <v>1</v>
      </c>
      <c r="BG27" s="44">
        <v>1</v>
      </c>
      <c r="BH27" s="44">
        <v>1</v>
      </c>
      <c r="BI27" s="44">
        <v>1</v>
      </c>
      <c r="BJ27" s="44">
        <v>1</v>
      </c>
      <c r="BK27" s="44">
        <v>1</v>
      </c>
      <c r="BL27" s="44">
        <v>1</v>
      </c>
      <c r="BM27" s="44">
        <v>1</v>
      </c>
      <c r="BN27" s="44">
        <v>1</v>
      </c>
      <c r="BO27" s="44">
        <v>1</v>
      </c>
      <c r="BP27" s="44">
        <v>1</v>
      </c>
      <c r="BQ27" s="44">
        <v>1</v>
      </c>
      <c r="BR27" s="44">
        <v>1</v>
      </c>
      <c r="BS27" s="44">
        <v>1</v>
      </c>
      <c r="BT27" s="44">
        <v>1</v>
      </c>
      <c r="BU27" s="50">
        <f t="shared" si="1"/>
        <v>15</v>
      </c>
      <c r="BV27" s="349"/>
      <c r="BW27" s="350"/>
      <c r="BX27" s="350"/>
      <c r="BY27" s="50">
        <f t="shared" si="2"/>
        <v>0</v>
      </c>
      <c r="BZ27" s="44"/>
      <c r="CA27" s="44"/>
      <c r="CB27" s="44"/>
      <c r="CC27" s="44"/>
      <c r="CD27" s="44"/>
      <c r="CE27" s="44"/>
      <c r="CF27" s="44"/>
      <c r="CM27" s="348" t="s">
        <v>3403</v>
      </c>
      <c r="CN27" s="44" t="s">
        <v>3403</v>
      </c>
      <c r="CR27" s="34" t="s">
        <v>4714</v>
      </c>
      <c r="CS27" s="34" t="s">
        <v>4715</v>
      </c>
      <c r="CT27" s="34" t="s">
        <v>3869</v>
      </c>
      <c r="CU27" s="34" t="s">
        <v>7367</v>
      </c>
      <c r="CV27" s="34" t="s">
        <v>7361</v>
      </c>
      <c r="CW27" s="34" t="s">
        <v>7362</v>
      </c>
      <c r="CX27" s="34" t="s">
        <v>7363</v>
      </c>
      <c r="CY27" s="34" t="s">
        <v>7368</v>
      </c>
      <c r="CZ27" s="34" t="s">
        <v>3848</v>
      </c>
      <c r="DA27" s="34" t="s">
        <v>7369</v>
      </c>
      <c r="DB27" s="34" t="s">
        <v>3840</v>
      </c>
      <c r="DC27" s="34" t="s">
        <v>3841</v>
      </c>
      <c r="DD27" s="34" t="s">
        <v>4295</v>
      </c>
      <c r="DE27" s="34" t="s">
        <v>3848</v>
      </c>
      <c r="DF27" s="34" t="s">
        <v>7369</v>
      </c>
      <c r="DG27" s="34" t="s">
        <v>3840</v>
      </c>
      <c r="DH27" s="34" t="s">
        <v>3841</v>
      </c>
      <c r="DI27" s="34" t="s">
        <v>4295</v>
      </c>
      <c r="DJ27" s="34" t="s">
        <v>7370</v>
      </c>
      <c r="DK27" s="34" t="s">
        <v>4249</v>
      </c>
      <c r="DL27" s="34" t="s">
        <v>3870</v>
      </c>
      <c r="DM27" s="34" t="s">
        <v>3914</v>
      </c>
      <c r="DN27" s="34" t="s">
        <v>6337</v>
      </c>
      <c r="DO27" s="34" t="s">
        <v>3853</v>
      </c>
      <c r="DP27" s="34" t="s">
        <v>3854</v>
      </c>
      <c r="DQ27" s="34" t="s">
        <v>7371</v>
      </c>
      <c r="DR27" s="34" t="s">
        <v>221</v>
      </c>
      <c r="DS27" s="34" t="s">
        <v>7364</v>
      </c>
      <c r="DT27" s="34" t="s">
        <v>7372</v>
      </c>
      <c r="DU27" s="34" t="s">
        <v>7373</v>
      </c>
      <c r="DV27" s="34" t="s">
        <v>3848</v>
      </c>
      <c r="DW27" s="34" t="s">
        <v>3848</v>
      </c>
      <c r="DX27" s="34" t="s">
        <v>7374</v>
      </c>
      <c r="DY27" s="34" t="s">
        <v>7374</v>
      </c>
      <c r="DZ27" s="34" t="s">
        <v>7374</v>
      </c>
      <c r="EA27" s="34" t="s">
        <v>3848</v>
      </c>
      <c r="EB27" s="34" t="s">
        <v>3861</v>
      </c>
      <c r="EC27" s="34" t="s">
        <v>3862</v>
      </c>
      <c r="ED27" s="34" t="s">
        <v>3848</v>
      </c>
      <c r="EE27" s="34" t="s">
        <v>4067</v>
      </c>
      <c r="EF27" s="34" t="s">
        <v>395</v>
      </c>
      <c r="EG27" s="34" t="s">
        <v>2755</v>
      </c>
      <c r="EH27" s="34" t="s">
        <v>282</v>
      </c>
      <c r="EI27" s="34" t="s">
        <v>3848</v>
      </c>
      <c r="EJ27" s="34" t="s">
        <v>3848</v>
      </c>
      <c r="EK27" s="34" t="s">
        <v>3848</v>
      </c>
      <c r="EL27" s="34" t="s">
        <v>3868</v>
      </c>
      <c r="EM27" s="34" t="s">
        <v>3869</v>
      </c>
      <c r="EN27" s="34" t="s">
        <v>3869</v>
      </c>
      <c r="EO27" s="34" t="s">
        <v>3870</v>
      </c>
      <c r="EP27" s="34" t="s">
        <v>4002</v>
      </c>
      <c r="EQ27" s="34" t="s">
        <v>7375</v>
      </c>
      <c r="ER27" s="34" t="s">
        <v>3924</v>
      </c>
      <c r="ES27" s="34" t="s">
        <v>7376</v>
      </c>
      <c r="ET27" s="34" t="s">
        <v>7377</v>
      </c>
      <c r="EU27" s="34" t="s">
        <v>7268</v>
      </c>
      <c r="EV27" s="34" t="s">
        <v>3877</v>
      </c>
      <c r="EW27" s="34" t="s">
        <v>3876</v>
      </c>
      <c r="EX27" s="34" t="s">
        <v>3848</v>
      </c>
      <c r="EY27" s="34" t="s">
        <v>3848</v>
      </c>
      <c r="EZ27" s="34" t="s">
        <v>3877</v>
      </c>
      <c r="FA27" s="34" t="s">
        <v>3878</v>
      </c>
      <c r="FB27" s="34" t="s">
        <v>7378</v>
      </c>
      <c r="FC27" s="34" t="s">
        <v>7379</v>
      </c>
      <c r="FD27" s="34" t="s">
        <v>3848</v>
      </c>
      <c r="FE27" s="34" t="s">
        <v>3881</v>
      </c>
      <c r="FF27" s="34" t="s">
        <v>7380</v>
      </c>
      <c r="FG27" s="34" t="s">
        <v>3848</v>
      </c>
      <c r="FH27" s="34" t="s">
        <v>7381</v>
      </c>
      <c r="FI27" s="34" t="s">
        <v>7382</v>
      </c>
      <c r="FJ27" s="34" t="s">
        <v>7383</v>
      </c>
      <c r="FK27" s="34" t="s">
        <v>7384</v>
      </c>
      <c r="FL27" s="34" t="s">
        <v>4523</v>
      </c>
      <c r="FM27" s="34" t="s">
        <v>7363</v>
      </c>
      <c r="FN27" s="34" t="s">
        <v>7385</v>
      </c>
      <c r="FO27" s="34" t="s">
        <v>7386</v>
      </c>
      <c r="FP27" s="34" t="s">
        <v>3848</v>
      </c>
      <c r="FQ27" s="34" t="s">
        <v>7387</v>
      </c>
      <c r="FR27" s="34" t="s">
        <v>4925</v>
      </c>
      <c r="FS27" s="34" t="s">
        <v>7388</v>
      </c>
      <c r="FT27" s="34" t="s">
        <v>7389</v>
      </c>
      <c r="FU27" s="34" t="s">
        <v>7390</v>
      </c>
      <c r="FV27" s="34" t="s">
        <v>7391</v>
      </c>
      <c r="FW27" s="34" t="s">
        <v>7392</v>
      </c>
      <c r="FX27" s="34" t="s">
        <v>3944</v>
      </c>
      <c r="FY27" s="34" t="s">
        <v>3848</v>
      </c>
      <c r="FZ27" s="34" t="s">
        <v>3848</v>
      </c>
      <c r="GA27" s="34" t="s">
        <v>3945</v>
      </c>
      <c r="GB27" s="34" t="s">
        <v>3945</v>
      </c>
      <c r="GC27" s="34" t="s">
        <v>3945</v>
      </c>
      <c r="HL27" s="78" t="s">
        <v>7393</v>
      </c>
      <c r="HM27" s="30" t="s">
        <v>3403</v>
      </c>
      <c r="HN27" s="30" t="s">
        <v>3403</v>
      </c>
      <c r="HO27" s="350" t="s">
        <v>7177</v>
      </c>
      <c r="HP27" s="30" t="s">
        <v>3869</v>
      </c>
      <c r="HQ27" s="30">
        <f t="shared" si="3"/>
        <v>1</v>
      </c>
      <c r="HT27" s="44" t="s">
        <v>3403</v>
      </c>
      <c r="HU27" s="44" t="s">
        <v>3403</v>
      </c>
      <c r="HX27" s="44" t="s">
        <v>3403</v>
      </c>
      <c r="HY27" s="44" t="s">
        <v>314</v>
      </c>
    </row>
    <row r="28" spans="1:233" s="30" customFormat="1" ht="12.75" x14ac:dyDescent="0.2">
      <c r="A28" s="30">
        <v>31</v>
      </c>
      <c r="B28" s="350">
        <v>0.59722222222222221</v>
      </c>
      <c r="C28" s="30" t="s">
        <v>7394</v>
      </c>
      <c r="D28" s="30" t="s">
        <v>211</v>
      </c>
      <c r="E28" s="30" t="s">
        <v>212</v>
      </c>
      <c r="F28" s="62">
        <v>43283</v>
      </c>
      <c r="G28" s="44" t="s">
        <v>1202</v>
      </c>
      <c r="H28" s="44" t="s">
        <v>233</v>
      </c>
      <c r="I28" s="44" t="s">
        <v>1203</v>
      </c>
      <c r="J28" s="44"/>
      <c r="K28" s="44"/>
      <c r="L28" s="44"/>
      <c r="M28" s="351"/>
      <c r="N28" s="351"/>
      <c r="O28" s="44"/>
      <c r="P28" s="349" t="s">
        <v>7395</v>
      </c>
      <c r="Q28" s="347" t="s">
        <v>7396</v>
      </c>
      <c r="R28" s="347" t="s">
        <v>7397</v>
      </c>
      <c r="S28" s="44" t="s">
        <v>7398</v>
      </c>
      <c r="T28" s="355">
        <v>9060844303</v>
      </c>
      <c r="U28" s="44" t="s">
        <v>7399</v>
      </c>
      <c r="V28" s="30" t="s">
        <v>221</v>
      </c>
      <c r="W28" s="30" t="s">
        <v>221</v>
      </c>
      <c r="X28" s="30" t="s">
        <v>221</v>
      </c>
      <c r="Y28" s="30" t="s">
        <v>221</v>
      </c>
      <c r="Z28" s="30" t="s">
        <v>221</v>
      </c>
      <c r="AA28" s="44" t="s">
        <v>7400</v>
      </c>
      <c r="AB28" s="44">
        <v>9065105629</v>
      </c>
      <c r="AC28" s="44" t="s">
        <v>314</v>
      </c>
      <c r="AD28" s="44" t="s">
        <v>224</v>
      </c>
      <c r="AE28" s="44"/>
      <c r="AF28" s="44" t="s">
        <v>226</v>
      </c>
      <c r="AG28" s="44" t="s">
        <v>221</v>
      </c>
      <c r="AH28" s="44" t="s">
        <v>221</v>
      </c>
      <c r="AI28" s="44">
        <v>24</v>
      </c>
      <c r="AJ28" s="44" t="s">
        <v>227</v>
      </c>
      <c r="AK28" s="44">
        <v>1</v>
      </c>
      <c r="AL28" s="44">
        <v>16</v>
      </c>
      <c r="AM28" s="44">
        <v>8</v>
      </c>
      <c r="AN28" s="44" t="s">
        <v>6458</v>
      </c>
      <c r="AO28" s="44" t="s">
        <v>432</v>
      </c>
      <c r="AP28" s="30" t="s">
        <v>434</v>
      </c>
      <c r="AQ28" s="50" t="s">
        <v>435</v>
      </c>
      <c r="AR28" s="30" t="s">
        <v>6940</v>
      </c>
      <c r="AS28" s="44"/>
      <c r="AT28" s="347"/>
      <c r="AU28" s="44"/>
      <c r="AV28" s="44"/>
      <c r="AW28" s="44"/>
      <c r="AX28" s="44" t="s">
        <v>7401</v>
      </c>
      <c r="AY28" s="44"/>
      <c r="AZ28" s="44"/>
      <c r="BA28" s="31">
        <v>0.64027777777777783</v>
      </c>
      <c r="BB28" s="349" t="s">
        <v>4713</v>
      </c>
      <c r="BC28" s="350">
        <v>0.6777777777777777</v>
      </c>
      <c r="BD28" s="350">
        <v>0.68680555555555556</v>
      </c>
      <c r="BE28" s="50">
        <f t="shared" si="0"/>
        <v>13</v>
      </c>
      <c r="BF28" s="44">
        <v>2</v>
      </c>
      <c r="BG28" s="44">
        <v>2</v>
      </c>
      <c r="BH28" s="44">
        <v>2</v>
      </c>
      <c r="BI28" s="44">
        <v>2</v>
      </c>
      <c r="BJ28" s="44">
        <v>2</v>
      </c>
      <c r="BK28" s="44">
        <v>2</v>
      </c>
      <c r="BL28" s="44">
        <v>2</v>
      </c>
      <c r="BM28" s="44">
        <v>2</v>
      </c>
      <c r="BN28" s="44">
        <v>2</v>
      </c>
      <c r="BO28" s="44">
        <v>2</v>
      </c>
      <c r="BP28" s="44">
        <v>2</v>
      </c>
      <c r="BQ28" s="44">
        <v>2</v>
      </c>
      <c r="BR28" s="44">
        <v>2</v>
      </c>
      <c r="BS28" s="44">
        <v>2</v>
      </c>
      <c r="BT28" s="44">
        <v>2</v>
      </c>
      <c r="BU28" s="50">
        <f t="shared" si="1"/>
        <v>0</v>
      </c>
      <c r="BV28" s="349"/>
      <c r="BW28" s="350"/>
      <c r="BX28" s="350"/>
      <c r="BY28" s="50">
        <f t="shared" si="2"/>
        <v>0</v>
      </c>
      <c r="BZ28" s="44"/>
      <c r="CA28" s="44"/>
      <c r="CB28" s="44"/>
      <c r="CC28" s="44"/>
      <c r="CD28" s="44"/>
      <c r="CE28" s="44"/>
      <c r="CF28" s="44"/>
      <c r="CM28" s="348" t="s">
        <v>3403</v>
      </c>
      <c r="CN28" s="44" t="s">
        <v>3403</v>
      </c>
      <c r="CR28" s="34" t="s">
        <v>4714</v>
      </c>
      <c r="CS28" s="34" t="s">
        <v>4715</v>
      </c>
      <c r="CT28" s="34" t="s">
        <v>3869</v>
      </c>
      <c r="CU28" s="34" t="s">
        <v>7402</v>
      </c>
      <c r="CV28" s="34" t="s">
        <v>7403</v>
      </c>
      <c r="CW28" s="34" t="s">
        <v>7404</v>
      </c>
      <c r="CX28" s="34" t="s">
        <v>7405</v>
      </c>
      <c r="CY28" s="34" t="s">
        <v>7406</v>
      </c>
      <c r="CZ28" s="34" t="s">
        <v>6092</v>
      </c>
      <c r="DA28" s="34" t="s">
        <v>7407</v>
      </c>
      <c r="DB28" s="34" t="s">
        <v>3840</v>
      </c>
      <c r="DC28" s="34" t="s">
        <v>3841</v>
      </c>
      <c r="DD28" s="34" t="s">
        <v>4164</v>
      </c>
      <c r="DE28" s="34" t="s">
        <v>7408</v>
      </c>
      <c r="DF28" s="34" t="s">
        <v>7409</v>
      </c>
      <c r="DG28" s="34" t="s">
        <v>7410</v>
      </c>
      <c r="DH28" s="34" t="s">
        <v>5141</v>
      </c>
      <c r="DI28" s="34" t="s">
        <v>7411</v>
      </c>
      <c r="DJ28" s="34" t="s">
        <v>7412</v>
      </c>
      <c r="DK28" s="34" t="s">
        <v>3957</v>
      </c>
      <c r="DL28" s="34" t="s">
        <v>7413</v>
      </c>
      <c r="DM28" s="34" t="s">
        <v>3851</v>
      </c>
      <c r="DN28" s="34" t="s">
        <v>3852</v>
      </c>
      <c r="DO28" s="34" t="s">
        <v>3853</v>
      </c>
      <c r="DP28" s="34" t="s">
        <v>3854</v>
      </c>
      <c r="DQ28" s="34" t="s">
        <v>7414</v>
      </c>
      <c r="DR28" s="34" t="s">
        <v>7414</v>
      </c>
      <c r="DS28" s="34" t="s">
        <v>7415</v>
      </c>
      <c r="DT28" s="34" t="s">
        <v>3848</v>
      </c>
      <c r="DU28" s="34" t="s">
        <v>3848</v>
      </c>
      <c r="DV28" s="34" t="s">
        <v>3848</v>
      </c>
      <c r="DW28" s="34" t="s">
        <v>3848</v>
      </c>
      <c r="DX28" s="34" t="s">
        <v>3848</v>
      </c>
      <c r="DY28" s="34" t="s">
        <v>3848</v>
      </c>
      <c r="DZ28" s="34" t="s">
        <v>3848</v>
      </c>
      <c r="EA28" s="34" t="s">
        <v>3848</v>
      </c>
      <c r="EB28" s="34" t="s">
        <v>3861</v>
      </c>
      <c r="EC28" s="34" t="s">
        <v>3862</v>
      </c>
      <c r="ED28" s="34" t="s">
        <v>3848</v>
      </c>
      <c r="EE28" s="34" t="s">
        <v>3960</v>
      </c>
      <c r="EF28" s="34" t="s">
        <v>432</v>
      </c>
      <c r="EG28" s="34" t="s">
        <v>3919</v>
      </c>
      <c r="EH28" s="34" t="s">
        <v>3920</v>
      </c>
      <c r="EI28" s="34" t="s">
        <v>7416</v>
      </c>
      <c r="EJ28" s="34" t="s">
        <v>7417</v>
      </c>
      <c r="EK28" s="34" t="s">
        <v>3848</v>
      </c>
      <c r="EL28" s="34" t="s">
        <v>5147</v>
      </c>
      <c r="EM28" s="34" t="s">
        <v>3869</v>
      </c>
      <c r="EN28" s="34" t="s">
        <v>3870</v>
      </c>
      <c r="EO28" s="34" t="s">
        <v>3869</v>
      </c>
      <c r="EP28" s="34" t="s">
        <v>4002</v>
      </c>
      <c r="EQ28" s="34" t="s">
        <v>7418</v>
      </c>
      <c r="ER28" s="34" t="s">
        <v>7419</v>
      </c>
      <c r="ES28" s="34" t="s">
        <v>7420</v>
      </c>
      <c r="ET28" s="34" t="s">
        <v>7421</v>
      </c>
      <c r="EU28" s="34" t="s">
        <v>7422</v>
      </c>
      <c r="EV28" s="34" t="s">
        <v>3876</v>
      </c>
      <c r="EW28" s="34" t="s">
        <v>3876</v>
      </c>
      <c r="EX28" s="34" t="s">
        <v>3848</v>
      </c>
      <c r="EY28" s="34" t="s">
        <v>3848</v>
      </c>
      <c r="EZ28" s="34" t="s">
        <v>3877</v>
      </c>
      <c r="FA28" s="34" t="s">
        <v>4008</v>
      </c>
      <c r="FB28" s="34" t="s">
        <v>7423</v>
      </c>
      <c r="FC28" s="34" t="s">
        <v>7424</v>
      </c>
      <c r="FD28" s="34" t="s">
        <v>3848</v>
      </c>
      <c r="FE28" s="34" t="s">
        <v>6570</v>
      </c>
      <c r="FF28" s="34" t="s">
        <v>7425</v>
      </c>
      <c r="FG28" s="34" t="s">
        <v>7426</v>
      </c>
      <c r="FH28" s="34" t="s">
        <v>7427</v>
      </c>
      <c r="FI28" s="34" t="s">
        <v>7428</v>
      </c>
      <c r="FJ28" s="34" t="s">
        <v>7429</v>
      </c>
      <c r="FK28" s="34" t="s">
        <v>7430</v>
      </c>
      <c r="FL28" s="34" t="s">
        <v>3943</v>
      </c>
      <c r="FM28" s="34" t="s">
        <v>7405</v>
      </c>
      <c r="FN28" s="34" t="s">
        <v>7431</v>
      </c>
      <c r="FO28" s="34" t="s">
        <v>1061</v>
      </c>
      <c r="FP28" s="34" t="s">
        <v>3848</v>
      </c>
      <c r="FQ28" s="34" t="s">
        <v>7432</v>
      </c>
      <c r="FR28" s="34" t="s">
        <v>7433</v>
      </c>
      <c r="FS28" s="34" t="s">
        <v>7434</v>
      </c>
      <c r="FT28" s="34" t="s">
        <v>7435</v>
      </c>
      <c r="FU28" s="34" t="s">
        <v>7436</v>
      </c>
      <c r="FV28" s="34" t="s">
        <v>7437</v>
      </c>
      <c r="FW28" s="34" t="s">
        <v>7438</v>
      </c>
      <c r="FX28" s="34" t="s">
        <v>3944</v>
      </c>
      <c r="FY28" s="34" t="s">
        <v>3848</v>
      </c>
      <c r="FZ28" s="34" t="s">
        <v>3848</v>
      </c>
      <c r="GA28" s="34" t="s">
        <v>3946</v>
      </c>
      <c r="GB28" s="34" t="s">
        <v>3946</v>
      </c>
      <c r="GC28" s="34" t="s">
        <v>3946</v>
      </c>
      <c r="HL28" s="78" t="s">
        <v>7439</v>
      </c>
      <c r="HM28" s="30" t="s">
        <v>3403</v>
      </c>
      <c r="HN28" s="30" t="s">
        <v>3403</v>
      </c>
      <c r="HO28" s="350" t="s">
        <v>7440</v>
      </c>
      <c r="HP28" s="30" t="s">
        <v>3869</v>
      </c>
      <c r="HQ28" s="30">
        <f t="shared" si="3"/>
        <v>1</v>
      </c>
      <c r="HT28" s="44" t="s">
        <v>3403</v>
      </c>
      <c r="HU28" s="44" t="s">
        <v>3403</v>
      </c>
      <c r="HX28" s="44" t="s">
        <v>6970</v>
      </c>
      <c r="HY28" s="44" t="s">
        <v>314</v>
      </c>
    </row>
    <row r="29" spans="1:233" s="30" customFormat="1" ht="12.75" x14ac:dyDescent="0.2">
      <c r="A29" s="30">
        <v>32</v>
      </c>
      <c r="B29" s="350">
        <v>0.59791666666666665</v>
      </c>
      <c r="C29" s="30" t="s">
        <v>7441</v>
      </c>
      <c r="D29" s="30" t="s">
        <v>211</v>
      </c>
      <c r="E29" s="30" t="s">
        <v>212</v>
      </c>
      <c r="F29" s="62">
        <v>43283</v>
      </c>
      <c r="G29" s="44" t="s">
        <v>357</v>
      </c>
      <c r="H29" s="44" t="s">
        <v>233</v>
      </c>
      <c r="I29" s="44" t="s">
        <v>3070</v>
      </c>
      <c r="J29" s="44" t="s">
        <v>6080</v>
      </c>
      <c r="K29" s="44"/>
      <c r="L29" s="44"/>
      <c r="M29" s="351"/>
      <c r="N29" s="351"/>
      <c r="O29" s="354"/>
      <c r="P29" s="349" t="s">
        <v>7442</v>
      </c>
      <c r="Q29" s="44" t="s">
        <v>7443</v>
      </c>
      <c r="R29" s="44" t="s">
        <v>7444</v>
      </c>
      <c r="S29" s="44" t="s">
        <v>7445</v>
      </c>
      <c r="T29" s="354">
        <v>9093339994</v>
      </c>
      <c r="U29" s="44" t="s">
        <v>7446</v>
      </c>
      <c r="V29" s="30" t="s">
        <v>221</v>
      </c>
      <c r="W29" s="30" t="s">
        <v>221</v>
      </c>
      <c r="X29" s="30" t="s">
        <v>221</v>
      </c>
      <c r="Y29" s="30" t="s">
        <v>221</v>
      </c>
      <c r="Z29" s="30" t="s">
        <v>221</v>
      </c>
      <c r="AA29" s="44" t="s">
        <v>7447</v>
      </c>
      <c r="AB29" s="44">
        <v>9279276334</v>
      </c>
      <c r="AC29" s="44" t="s">
        <v>223</v>
      </c>
      <c r="AD29" s="347" t="s">
        <v>4711</v>
      </c>
      <c r="AE29" s="44" t="s">
        <v>7448</v>
      </c>
      <c r="AF29" s="44" t="s">
        <v>226</v>
      </c>
      <c r="AG29" s="44" t="s">
        <v>226</v>
      </c>
      <c r="AH29" s="44" t="s">
        <v>226</v>
      </c>
      <c r="AI29" s="44">
        <v>31</v>
      </c>
      <c r="AJ29" s="44" t="s">
        <v>227</v>
      </c>
      <c r="AK29" s="44">
        <v>1</v>
      </c>
      <c r="AL29" s="44">
        <v>31</v>
      </c>
      <c r="AM29" s="44">
        <v>0</v>
      </c>
      <c r="AN29" s="44" t="s">
        <v>6458</v>
      </c>
      <c r="AO29" s="44" t="s">
        <v>432</v>
      </c>
      <c r="AP29" s="30" t="s">
        <v>434</v>
      </c>
      <c r="AQ29" s="50" t="s">
        <v>435</v>
      </c>
      <c r="AR29" s="30" t="s">
        <v>6940</v>
      </c>
      <c r="AS29" s="44"/>
      <c r="AT29" s="44"/>
      <c r="AU29" s="44"/>
      <c r="AV29" s="44"/>
      <c r="AW29" s="44"/>
      <c r="AX29" s="44" t="s">
        <v>7401</v>
      </c>
      <c r="AY29" s="44" t="s">
        <v>227</v>
      </c>
      <c r="AZ29" s="44" t="s">
        <v>227</v>
      </c>
      <c r="BA29" s="31">
        <v>0.625</v>
      </c>
      <c r="BB29" s="349" t="s">
        <v>4032</v>
      </c>
      <c r="BC29" s="350">
        <v>0.6791666666666667</v>
      </c>
      <c r="BD29" s="350">
        <v>0.68680555555555556</v>
      </c>
      <c r="BE29" s="50">
        <f t="shared" si="0"/>
        <v>11</v>
      </c>
      <c r="BF29" s="44">
        <v>2</v>
      </c>
      <c r="BG29" s="44">
        <v>2</v>
      </c>
      <c r="BH29" s="44">
        <v>2</v>
      </c>
      <c r="BI29" s="44">
        <v>2</v>
      </c>
      <c r="BJ29" s="44">
        <v>2</v>
      </c>
      <c r="BK29" s="44">
        <v>2</v>
      </c>
      <c r="BL29" s="44">
        <v>2</v>
      </c>
      <c r="BM29" s="44">
        <v>2</v>
      </c>
      <c r="BN29" s="44">
        <v>2</v>
      </c>
      <c r="BO29" s="44">
        <v>2</v>
      </c>
      <c r="BP29" s="44">
        <v>2</v>
      </c>
      <c r="BQ29" s="44">
        <v>2</v>
      </c>
      <c r="BR29" s="44">
        <v>2</v>
      </c>
      <c r="BS29" s="44">
        <v>2</v>
      </c>
      <c r="BT29" s="44">
        <v>2</v>
      </c>
      <c r="BU29" s="50">
        <f t="shared" si="1"/>
        <v>0</v>
      </c>
      <c r="BV29" s="349" t="s">
        <v>4032</v>
      </c>
      <c r="BW29" s="350">
        <v>0.68680555555555556</v>
      </c>
      <c r="BX29" s="350">
        <v>0.69097222222222221</v>
      </c>
      <c r="BY29" s="50">
        <f t="shared" si="2"/>
        <v>6</v>
      </c>
      <c r="BZ29" s="44">
        <v>2</v>
      </c>
      <c r="CA29" s="44">
        <v>2</v>
      </c>
      <c r="CB29" s="44">
        <v>2</v>
      </c>
      <c r="CC29" s="44">
        <v>2</v>
      </c>
      <c r="CD29" s="44" t="s">
        <v>260</v>
      </c>
      <c r="CE29" s="44" t="s">
        <v>4032</v>
      </c>
      <c r="CF29" s="44">
        <v>15</v>
      </c>
      <c r="CM29" s="348" t="s">
        <v>3403</v>
      </c>
      <c r="CN29" s="44" t="s">
        <v>3403</v>
      </c>
      <c r="CR29" s="34" t="s">
        <v>4714</v>
      </c>
      <c r="CS29" s="34" t="s">
        <v>4715</v>
      </c>
      <c r="CT29" s="34" t="s">
        <v>3869</v>
      </c>
      <c r="CU29" s="34" t="s">
        <v>7449</v>
      </c>
      <c r="CV29" s="34" t="s">
        <v>7443</v>
      </c>
      <c r="CW29" s="34" t="s">
        <v>7450</v>
      </c>
      <c r="CX29" s="34" t="s">
        <v>7451</v>
      </c>
      <c r="CY29" s="34" t="s">
        <v>7452</v>
      </c>
      <c r="CZ29" s="34" t="s">
        <v>5175</v>
      </c>
      <c r="DA29" s="34" t="s">
        <v>7453</v>
      </c>
      <c r="DB29" s="34" t="s">
        <v>3840</v>
      </c>
      <c r="DC29" s="34" t="s">
        <v>3841</v>
      </c>
      <c r="DD29" s="34" t="s">
        <v>3842</v>
      </c>
      <c r="DE29" s="34" t="s">
        <v>3848</v>
      </c>
      <c r="DF29" s="34" t="s">
        <v>7454</v>
      </c>
      <c r="DG29" s="34" t="s">
        <v>4158</v>
      </c>
      <c r="DH29" s="34" t="s">
        <v>4159</v>
      </c>
      <c r="DI29" s="34" t="s">
        <v>6464</v>
      </c>
      <c r="DJ29" s="34" t="s">
        <v>7455</v>
      </c>
      <c r="DK29" s="34" t="s">
        <v>3957</v>
      </c>
      <c r="DL29" s="34" t="s">
        <v>3870</v>
      </c>
      <c r="DM29" s="34" t="s">
        <v>6162</v>
      </c>
      <c r="DN29" s="34" t="s">
        <v>6337</v>
      </c>
      <c r="DO29" s="34" t="s">
        <v>3848</v>
      </c>
      <c r="DP29" s="34" t="s">
        <v>3854</v>
      </c>
      <c r="DQ29" s="34" t="s">
        <v>7456</v>
      </c>
      <c r="DR29" s="34" t="s">
        <v>7457</v>
      </c>
      <c r="DS29" s="34" t="s">
        <v>7446</v>
      </c>
      <c r="DT29" s="34" t="s">
        <v>3848</v>
      </c>
      <c r="DU29" s="34" t="s">
        <v>3848</v>
      </c>
      <c r="DV29" s="34" t="s">
        <v>3848</v>
      </c>
      <c r="DW29" s="34" t="s">
        <v>3848</v>
      </c>
      <c r="DX29" s="34" t="s">
        <v>7458</v>
      </c>
      <c r="DY29" s="34" t="s">
        <v>3848</v>
      </c>
      <c r="DZ29" s="34" t="s">
        <v>3848</v>
      </c>
      <c r="EA29" s="34" t="s">
        <v>3848</v>
      </c>
      <c r="EB29" s="34" t="s">
        <v>3861</v>
      </c>
      <c r="EC29" s="34" t="s">
        <v>3862</v>
      </c>
      <c r="ED29" s="34" t="s">
        <v>3848</v>
      </c>
      <c r="EE29" s="34" t="s">
        <v>7459</v>
      </c>
      <c r="EF29" s="34" t="s">
        <v>432</v>
      </c>
      <c r="EG29" s="34" t="s">
        <v>3919</v>
      </c>
      <c r="EH29" s="34" t="s">
        <v>3920</v>
      </c>
      <c r="EI29" s="34" t="s">
        <v>7460</v>
      </c>
      <c r="EJ29" s="34" t="s">
        <v>3848</v>
      </c>
      <c r="EK29" s="34" t="s">
        <v>3848</v>
      </c>
      <c r="EL29" s="34" t="s">
        <v>5147</v>
      </c>
      <c r="EM29" s="34" t="s">
        <v>3869</v>
      </c>
      <c r="EN29" s="34" t="s">
        <v>3870</v>
      </c>
      <c r="EO29" s="34" t="s">
        <v>3869</v>
      </c>
      <c r="EP29" s="34" t="s">
        <v>3870</v>
      </c>
      <c r="EQ29" s="34" t="s">
        <v>7461</v>
      </c>
      <c r="ER29" s="34" t="s">
        <v>3872</v>
      </c>
      <c r="ES29" s="34" t="s">
        <v>7462</v>
      </c>
      <c r="ET29" s="34" t="s">
        <v>7463</v>
      </c>
      <c r="EU29" s="34" t="s">
        <v>7464</v>
      </c>
      <c r="EV29" s="34" t="s">
        <v>3876</v>
      </c>
      <c r="EW29" s="34" t="s">
        <v>3876</v>
      </c>
      <c r="EX29" s="34" t="s">
        <v>3848</v>
      </c>
      <c r="EY29" s="34" t="s">
        <v>3848</v>
      </c>
      <c r="EZ29" s="34" t="s">
        <v>3877</v>
      </c>
      <c r="FA29" s="34" t="s">
        <v>3878</v>
      </c>
      <c r="FB29" s="34" t="s">
        <v>7465</v>
      </c>
      <c r="FC29" s="34" t="s">
        <v>7466</v>
      </c>
      <c r="FD29" s="34" t="s">
        <v>3848</v>
      </c>
      <c r="FE29" s="34" t="s">
        <v>4011</v>
      </c>
      <c r="FF29" s="34" t="s">
        <v>4557</v>
      </c>
      <c r="FG29" s="34" t="s">
        <v>7467</v>
      </c>
      <c r="FH29" s="34" t="s">
        <v>7468</v>
      </c>
      <c r="FI29" s="34" t="s">
        <v>4270</v>
      </c>
      <c r="FJ29" s="34" t="s">
        <v>5190</v>
      </c>
      <c r="FK29" s="34" t="s">
        <v>7469</v>
      </c>
      <c r="FL29" s="34" t="s">
        <v>4017</v>
      </c>
      <c r="FM29" s="34" t="s">
        <v>7451</v>
      </c>
      <c r="FN29" s="34" t="s">
        <v>7470</v>
      </c>
      <c r="FO29" s="34" t="s">
        <v>7471</v>
      </c>
      <c r="FP29" s="34" t="s">
        <v>3848</v>
      </c>
      <c r="FQ29" s="34" t="s">
        <v>7472</v>
      </c>
      <c r="FR29" s="34" t="s">
        <v>7473</v>
      </c>
      <c r="FS29" s="34" t="s">
        <v>7474</v>
      </c>
      <c r="FT29" s="34" t="s">
        <v>7475</v>
      </c>
      <c r="FU29" s="34" t="s">
        <v>7476</v>
      </c>
      <c r="FV29" s="34" t="s">
        <v>7477</v>
      </c>
      <c r="FW29" s="34" t="s">
        <v>7478</v>
      </c>
      <c r="FX29" s="34" t="s">
        <v>3894</v>
      </c>
      <c r="FY29" s="34" t="s">
        <v>3848</v>
      </c>
      <c r="FZ29" s="34" t="s">
        <v>7479</v>
      </c>
      <c r="GA29" s="34" t="s">
        <v>3945</v>
      </c>
      <c r="GB29" s="34" t="s">
        <v>3945</v>
      </c>
      <c r="GC29" s="34" t="s">
        <v>3946</v>
      </c>
      <c r="HL29" s="78" t="s">
        <v>7480</v>
      </c>
      <c r="HM29" s="30" t="s">
        <v>6633</v>
      </c>
      <c r="HN29" s="30" t="s">
        <v>3403</v>
      </c>
      <c r="HO29" s="350" t="s">
        <v>7440</v>
      </c>
      <c r="HP29" s="30" t="s">
        <v>3869</v>
      </c>
      <c r="HQ29" s="30">
        <f t="shared" si="3"/>
        <v>1</v>
      </c>
      <c r="HT29" s="44" t="s">
        <v>3403</v>
      </c>
      <c r="HU29" s="44" t="s">
        <v>3403</v>
      </c>
      <c r="HX29" s="44" t="s">
        <v>6970</v>
      </c>
      <c r="HY29" s="44" t="s">
        <v>223</v>
      </c>
    </row>
    <row r="30" spans="1:233" s="30" customFormat="1" ht="12.75" x14ac:dyDescent="0.2">
      <c r="A30" s="30">
        <v>33</v>
      </c>
      <c r="B30" s="350">
        <v>0.59791666666666665</v>
      </c>
      <c r="C30" s="30" t="s">
        <v>7481</v>
      </c>
      <c r="D30" s="30" t="s">
        <v>7482</v>
      </c>
      <c r="E30" s="30" t="s">
        <v>212</v>
      </c>
      <c r="F30" s="62">
        <v>43283</v>
      </c>
      <c r="G30" s="44" t="s">
        <v>387</v>
      </c>
      <c r="H30" s="44" t="s">
        <v>3127</v>
      </c>
      <c r="I30" s="44" t="s">
        <v>5678</v>
      </c>
      <c r="J30" s="44"/>
      <c r="K30" s="44"/>
      <c r="L30" s="51"/>
      <c r="M30" s="351"/>
      <c r="N30" s="351"/>
      <c r="O30" s="354"/>
      <c r="P30" s="356" t="s">
        <v>7483</v>
      </c>
      <c r="Q30" s="51" t="s">
        <v>932</v>
      </c>
      <c r="R30" s="51" t="s">
        <v>7484</v>
      </c>
      <c r="S30" s="44" t="s">
        <v>7485</v>
      </c>
      <c r="T30" s="354">
        <v>977771904</v>
      </c>
      <c r="U30" s="44"/>
      <c r="V30" s="30" t="s">
        <v>221</v>
      </c>
      <c r="W30" s="30" t="s">
        <v>221</v>
      </c>
      <c r="X30" s="30" t="s">
        <v>221</v>
      </c>
      <c r="Y30" s="30" t="s">
        <v>221</v>
      </c>
      <c r="Z30" s="30" t="s">
        <v>221</v>
      </c>
      <c r="AA30" s="44" t="s">
        <v>7486</v>
      </c>
      <c r="AB30" s="44">
        <v>977771904</v>
      </c>
      <c r="AC30" s="44" t="s">
        <v>223</v>
      </c>
      <c r="AD30" s="347" t="s">
        <v>4711</v>
      </c>
      <c r="AE30" s="44" t="s">
        <v>7487</v>
      </c>
      <c r="AF30" s="44" t="s">
        <v>226</v>
      </c>
      <c r="AG30" s="44" t="s">
        <v>226</v>
      </c>
      <c r="AH30" s="44" t="s">
        <v>226</v>
      </c>
      <c r="AI30" s="44">
        <v>15</v>
      </c>
      <c r="AJ30" s="44" t="s">
        <v>227</v>
      </c>
      <c r="AK30" s="44">
        <v>1</v>
      </c>
      <c r="AL30" s="44">
        <v>15</v>
      </c>
      <c r="AM30" s="44">
        <v>0</v>
      </c>
      <c r="AN30" s="44" t="s">
        <v>6458</v>
      </c>
      <c r="AO30" s="44" t="s">
        <v>432</v>
      </c>
      <c r="AP30" s="30" t="s">
        <v>434</v>
      </c>
      <c r="AQ30" s="50" t="s">
        <v>435</v>
      </c>
      <c r="AR30" s="30" t="s">
        <v>6940</v>
      </c>
      <c r="AS30" s="347"/>
      <c r="AT30" s="44"/>
      <c r="AU30" s="44"/>
      <c r="AV30" s="44"/>
      <c r="AW30" s="44"/>
      <c r="AX30" s="44" t="s">
        <v>7401</v>
      </c>
      <c r="AY30" s="44"/>
      <c r="AZ30" s="44"/>
      <c r="BA30" s="31">
        <v>0.63472222222222219</v>
      </c>
      <c r="BB30" s="349" t="s">
        <v>6504</v>
      </c>
      <c r="BC30" s="350">
        <v>4.5833333333333337E-2</v>
      </c>
      <c r="BD30" s="350">
        <v>5.1388888888888894E-2</v>
      </c>
      <c r="BE30" s="50">
        <f t="shared" si="0"/>
        <v>8</v>
      </c>
      <c r="BF30" s="44">
        <v>1</v>
      </c>
      <c r="BG30" s="44">
        <v>1</v>
      </c>
      <c r="BH30" s="44">
        <v>1</v>
      </c>
      <c r="BI30" s="44">
        <v>1</v>
      </c>
      <c r="BJ30" s="44">
        <v>1</v>
      </c>
      <c r="BK30" s="44">
        <v>1</v>
      </c>
      <c r="BL30" s="44">
        <v>1</v>
      </c>
      <c r="BM30" s="44">
        <v>1</v>
      </c>
      <c r="BN30" s="44">
        <v>1</v>
      </c>
      <c r="BO30" s="44">
        <v>1</v>
      </c>
      <c r="BP30" s="44">
        <v>1</v>
      </c>
      <c r="BQ30" s="44">
        <v>1</v>
      </c>
      <c r="BR30" s="44">
        <v>1</v>
      </c>
      <c r="BS30" s="44">
        <v>1</v>
      </c>
      <c r="BT30" s="44">
        <v>1</v>
      </c>
      <c r="BU30" s="50">
        <f t="shared" si="1"/>
        <v>15</v>
      </c>
      <c r="BV30" s="349"/>
      <c r="BW30" s="350"/>
      <c r="BX30" s="350"/>
      <c r="BY30" s="50">
        <f t="shared" si="2"/>
        <v>0</v>
      </c>
      <c r="BZ30" s="44"/>
      <c r="CA30" s="44"/>
      <c r="CB30" s="44"/>
      <c r="CC30" s="44"/>
      <c r="CD30" s="44"/>
      <c r="CE30" s="44"/>
      <c r="CF30" s="44"/>
      <c r="CM30" s="348" t="s">
        <v>3403</v>
      </c>
      <c r="CN30" s="44" t="s">
        <v>3403</v>
      </c>
      <c r="CR30" s="34" t="s">
        <v>4714</v>
      </c>
      <c r="CS30" s="34" t="s">
        <v>4715</v>
      </c>
      <c r="CT30" s="34" t="s">
        <v>3869</v>
      </c>
      <c r="CU30" s="34" t="s">
        <v>7488</v>
      </c>
      <c r="CV30" s="34" t="s">
        <v>7489</v>
      </c>
      <c r="CW30" s="34" t="s">
        <v>7490</v>
      </c>
      <c r="CX30" s="34" t="s">
        <v>7491</v>
      </c>
      <c r="CY30" s="34" t="s">
        <v>7492</v>
      </c>
      <c r="CZ30" s="34" t="s">
        <v>3848</v>
      </c>
      <c r="DA30" s="34" t="s">
        <v>7493</v>
      </c>
      <c r="DB30" s="34" t="s">
        <v>3840</v>
      </c>
      <c r="DC30" s="34" t="s">
        <v>3841</v>
      </c>
      <c r="DD30" s="34" t="s">
        <v>4295</v>
      </c>
      <c r="DE30" s="34" t="s">
        <v>3848</v>
      </c>
      <c r="DF30" s="34" t="s">
        <v>7493</v>
      </c>
      <c r="DG30" s="34" t="s">
        <v>3840</v>
      </c>
      <c r="DH30" s="34" t="s">
        <v>3841</v>
      </c>
      <c r="DI30" s="34" t="s">
        <v>4295</v>
      </c>
      <c r="DJ30" s="34" t="s">
        <v>3848</v>
      </c>
      <c r="DK30" s="34" t="s">
        <v>3957</v>
      </c>
      <c r="DL30" s="34" t="s">
        <v>2133</v>
      </c>
      <c r="DM30" s="34" t="s">
        <v>3914</v>
      </c>
      <c r="DN30" s="34" t="s">
        <v>4062</v>
      </c>
      <c r="DO30" s="34" t="s">
        <v>3853</v>
      </c>
      <c r="DP30" s="34" t="s">
        <v>4299</v>
      </c>
      <c r="DQ30" s="34" t="s">
        <v>7494</v>
      </c>
      <c r="DR30" s="34" t="s">
        <v>7494</v>
      </c>
      <c r="DS30" s="34" t="s">
        <v>7495</v>
      </c>
      <c r="DT30" s="34" t="s">
        <v>3848</v>
      </c>
      <c r="DU30" s="34" t="s">
        <v>3848</v>
      </c>
      <c r="DV30" s="34" t="s">
        <v>3848</v>
      </c>
      <c r="DW30" s="34" t="s">
        <v>3848</v>
      </c>
      <c r="DX30" s="34" t="s">
        <v>3848</v>
      </c>
      <c r="DY30" s="34" t="s">
        <v>3848</v>
      </c>
      <c r="DZ30" s="34" t="s">
        <v>3848</v>
      </c>
      <c r="EA30" s="34" t="s">
        <v>3848</v>
      </c>
      <c r="EB30" s="34" t="s">
        <v>3861</v>
      </c>
      <c r="EC30" s="34" t="s">
        <v>6907</v>
      </c>
      <c r="ED30" s="34" t="s">
        <v>3848</v>
      </c>
      <c r="EE30" s="34" t="s">
        <v>7496</v>
      </c>
      <c r="EF30" s="34" t="s">
        <v>3864</v>
      </c>
      <c r="EG30" s="34" t="s">
        <v>598</v>
      </c>
      <c r="EH30" s="34" t="s">
        <v>5303</v>
      </c>
      <c r="EI30" s="34" t="s">
        <v>7497</v>
      </c>
      <c r="EJ30" s="34" t="s">
        <v>7401</v>
      </c>
      <c r="EK30" s="34" t="s">
        <v>3848</v>
      </c>
      <c r="EL30" s="34" t="s">
        <v>5147</v>
      </c>
      <c r="EM30" s="34" t="s">
        <v>3869</v>
      </c>
      <c r="EN30" s="34" t="s">
        <v>3869</v>
      </c>
      <c r="EO30" s="34" t="s">
        <v>3870</v>
      </c>
      <c r="EP30" s="34" t="s">
        <v>3870</v>
      </c>
      <c r="EQ30" s="34" t="s">
        <v>7498</v>
      </c>
      <c r="ER30" s="34" t="s">
        <v>4073</v>
      </c>
      <c r="ES30" s="34" t="s">
        <v>7499</v>
      </c>
      <c r="ET30" s="34" t="s">
        <v>7500</v>
      </c>
      <c r="EU30" s="34" t="s">
        <v>7501</v>
      </c>
      <c r="EV30" s="34" t="s">
        <v>3877</v>
      </c>
      <c r="EW30" s="34" t="s">
        <v>3877</v>
      </c>
      <c r="EX30" s="34" t="s">
        <v>7502</v>
      </c>
      <c r="EY30" s="34" t="s">
        <v>7503</v>
      </c>
      <c r="EZ30" s="34" t="s">
        <v>3877</v>
      </c>
      <c r="FA30" s="34" t="s">
        <v>3878</v>
      </c>
      <c r="FB30" s="34" t="s">
        <v>7504</v>
      </c>
      <c r="FC30" s="34" t="s">
        <v>7505</v>
      </c>
      <c r="FD30" s="34" t="s">
        <v>3848</v>
      </c>
      <c r="FE30" s="34" t="s">
        <v>4011</v>
      </c>
      <c r="FF30" s="34" t="s">
        <v>5268</v>
      </c>
      <c r="FG30" s="34" t="s">
        <v>7506</v>
      </c>
      <c r="FH30" s="34" t="s">
        <v>7507</v>
      </c>
      <c r="FI30" s="34" t="s">
        <v>6528</v>
      </c>
      <c r="FJ30" s="34" t="s">
        <v>4446</v>
      </c>
      <c r="FK30" s="34" t="s">
        <v>7508</v>
      </c>
      <c r="FL30" s="34" t="s">
        <v>4017</v>
      </c>
      <c r="FM30" s="34" t="s">
        <v>7509</v>
      </c>
      <c r="FN30" s="34" t="s">
        <v>7510</v>
      </c>
      <c r="FO30" s="34" t="s">
        <v>7511</v>
      </c>
      <c r="FP30" s="34" t="s">
        <v>3848</v>
      </c>
      <c r="FQ30" s="34" t="s">
        <v>7512</v>
      </c>
      <c r="FR30" s="34" t="s">
        <v>7008</v>
      </c>
      <c r="FS30" s="34" t="s">
        <v>7513</v>
      </c>
      <c r="FT30" s="34" t="s">
        <v>7514</v>
      </c>
      <c r="FU30" s="34" t="s">
        <v>7515</v>
      </c>
      <c r="FV30" s="34" t="s">
        <v>7516</v>
      </c>
      <c r="FW30" s="34" t="s">
        <v>7515</v>
      </c>
      <c r="FX30" s="34" t="s">
        <v>3944</v>
      </c>
      <c r="FY30" s="34" t="s">
        <v>3848</v>
      </c>
      <c r="FZ30" s="34" t="s">
        <v>3848</v>
      </c>
      <c r="GA30" s="34" t="s">
        <v>3945</v>
      </c>
      <c r="GB30" s="34" t="s">
        <v>3946</v>
      </c>
      <c r="GC30" s="34" t="s">
        <v>3946</v>
      </c>
      <c r="HL30" s="78" t="s">
        <v>7517</v>
      </c>
      <c r="HM30" s="30" t="s">
        <v>3403</v>
      </c>
      <c r="HN30" s="30" t="s">
        <v>3403</v>
      </c>
      <c r="HO30" s="350" t="s">
        <v>7440</v>
      </c>
      <c r="HP30" s="30" t="s">
        <v>3869</v>
      </c>
      <c r="HQ30" s="30">
        <f t="shared" si="3"/>
        <v>1</v>
      </c>
      <c r="HT30" s="44" t="s">
        <v>3403</v>
      </c>
      <c r="HU30" s="44" t="s">
        <v>3403</v>
      </c>
      <c r="HX30" s="44" t="s">
        <v>6970</v>
      </c>
      <c r="HY30" s="44" t="s">
        <v>223</v>
      </c>
    </row>
    <row r="31" spans="1:233" s="30" customFormat="1" ht="12.75" x14ac:dyDescent="0.2">
      <c r="A31" s="30">
        <v>34</v>
      </c>
      <c r="B31" s="350">
        <v>0.60763888888888895</v>
      </c>
      <c r="C31" s="30" t="s">
        <v>7518</v>
      </c>
      <c r="D31" s="30" t="s">
        <v>211</v>
      </c>
      <c r="E31" s="30" t="s">
        <v>212</v>
      </c>
      <c r="F31" s="62">
        <v>43283</v>
      </c>
      <c r="G31" s="44" t="s">
        <v>3082</v>
      </c>
      <c r="H31" s="44" t="s">
        <v>246</v>
      </c>
      <c r="I31" s="44" t="s">
        <v>247</v>
      </c>
      <c r="J31" s="44" t="s">
        <v>5686</v>
      </c>
      <c r="K31" s="44" t="s">
        <v>4528</v>
      </c>
      <c r="L31" s="44" t="s">
        <v>250</v>
      </c>
      <c r="M31" s="351">
        <v>43287</v>
      </c>
      <c r="N31" s="351">
        <v>43293</v>
      </c>
      <c r="O31" s="44" t="s">
        <v>4032</v>
      </c>
      <c r="P31" s="349" t="s">
        <v>7519</v>
      </c>
      <c r="Q31" s="36" t="s">
        <v>7520</v>
      </c>
      <c r="R31" s="36" t="s">
        <v>7521</v>
      </c>
      <c r="S31" s="44" t="s">
        <v>7522</v>
      </c>
      <c r="T31" s="194">
        <v>9983013598</v>
      </c>
      <c r="U31" s="44" t="s">
        <v>7523</v>
      </c>
      <c r="V31" s="30" t="s">
        <v>221</v>
      </c>
      <c r="W31" s="30" t="s">
        <v>221</v>
      </c>
      <c r="X31" s="30" t="s">
        <v>221</v>
      </c>
      <c r="Y31" s="30" t="s">
        <v>221</v>
      </c>
      <c r="Z31" s="30" t="s">
        <v>221</v>
      </c>
      <c r="AA31" s="44" t="s">
        <v>7524</v>
      </c>
      <c r="AB31" s="44">
        <v>9161208698</v>
      </c>
      <c r="AC31" s="44" t="s">
        <v>223</v>
      </c>
      <c r="AD31" s="44" t="s">
        <v>224</v>
      </c>
      <c r="AE31" s="44" t="s">
        <v>7525</v>
      </c>
      <c r="AF31" s="44" t="s">
        <v>226</v>
      </c>
      <c r="AG31" s="44" t="s">
        <v>226</v>
      </c>
      <c r="AH31" s="44" t="s">
        <v>226</v>
      </c>
      <c r="AI31" s="44">
        <v>89</v>
      </c>
      <c r="AJ31" s="44" t="s">
        <v>3575</v>
      </c>
      <c r="AK31" s="44">
        <v>1</v>
      </c>
      <c r="AL31" s="44">
        <v>36</v>
      </c>
      <c r="AM31" s="44">
        <v>29</v>
      </c>
      <c r="AN31" s="51" t="s">
        <v>228</v>
      </c>
      <c r="AO31" s="44" t="s">
        <v>228</v>
      </c>
      <c r="AP31" s="30" t="s">
        <v>229</v>
      </c>
      <c r="AQ31" s="30" t="s">
        <v>229</v>
      </c>
      <c r="AR31" s="44" t="s">
        <v>7526</v>
      </c>
      <c r="AS31" s="347"/>
      <c r="AT31" s="44"/>
      <c r="AU31" s="44"/>
      <c r="AV31" s="44"/>
      <c r="AW31" s="44"/>
      <c r="AX31" s="44" t="s">
        <v>855</v>
      </c>
      <c r="AY31" s="44" t="s">
        <v>3575</v>
      </c>
      <c r="AZ31" s="44" t="s">
        <v>3575</v>
      </c>
      <c r="BA31" s="31">
        <v>0.7402777777777777</v>
      </c>
      <c r="BB31" s="349" t="s">
        <v>7527</v>
      </c>
      <c r="BC31" s="357"/>
      <c r="BD31" s="350"/>
      <c r="BE31" s="50">
        <f t="shared" si="0"/>
        <v>0</v>
      </c>
      <c r="BF31" s="44">
        <v>3</v>
      </c>
      <c r="BG31" s="44">
        <v>3</v>
      </c>
      <c r="BH31" s="44">
        <v>3</v>
      </c>
      <c r="BI31" s="44">
        <v>3</v>
      </c>
      <c r="BJ31" s="44">
        <v>3</v>
      </c>
      <c r="BK31" s="44">
        <v>3</v>
      </c>
      <c r="BL31" s="44">
        <v>3</v>
      </c>
      <c r="BM31" s="44">
        <v>3</v>
      </c>
      <c r="BN31" s="44">
        <v>3</v>
      </c>
      <c r="BO31" s="44">
        <v>3</v>
      </c>
      <c r="BP31" s="44">
        <v>3</v>
      </c>
      <c r="BQ31" s="44">
        <v>3</v>
      </c>
      <c r="BR31" s="44">
        <v>3</v>
      </c>
      <c r="BS31" s="44">
        <v>3</v>
      </c>
      <c r="BT31" s="44">
        <v>3</v>
      </c>
      <c r="BU31" s="50">
        <f t="shared" si="1"/>
        <v>0</v>
      </c>
      <c r="BV31" s="349"/>
      <c r="BW31" s="350"/>
      <c r="BX31" s="350"/>
      <c r="BY31" s="50">
        <f t="shared" si="2"/>
        <v>0</v>
      </c>
      <c r="BZ31" s="44"/>
      <c r="CA31" s="44"/>
      <c r="CB31" s="44"/>
      <c r="CC31" s="44"/>
      <c r="CD31" s="44"/>
      <c r="CE31" s="44"/>
      <c r="CF31" s="44"/>
      <c r="CM31" s="348" t="s">
        <v>3403</v>
      </c>
      <c r="CN31" s="348" t="s">
        <v>6676</v>
      </c>
      <c r="CR31" s="34" t="s">
        <v>4714</v>
      </c>
      <c r="CS31" s="34" t="s">
        <v>4715</v>
      </c>
      <c r="CT31" s="34" t="s">
        <v>3869</v>
      </c>
      <c r="CU31" s="34" t="s">
        <v>7528</v>
      </c>
      <c r="CV31" s="34" t="s">
        <v>7520</v>
      </c>
      <c r="CW31" s="34" t="s">
        <v>7529</v>
      </c>
      <c r="CX31" s="34" t="s">
        <v>7530</v>
      </c>
      <c r="CY31" s="34" t="s">
        <v>7531</v>
      </c>
      <c r="CZ31" s="34" t="s">
        <v>7532</v>
      </c>
      <c r="DA31" s="34" t="s">
        <v>7533</v>
      </c>
      <c r="DB31" s="34" t="s">
        <v>3840</v>
      </c>
      <c r="DC31" s="34" t="s">
        <v>3841</v>
      </c>
      <c r="DD31" s="34" t="s">
        <v>5104</v>
      </c>
      <c r="DE31" s="34" t="s">
        <v>7532</v>
      </c>
      <c r="DF31" s="34" t="s">
        <v>7533</v>
      </c>
      <c r="DG31" s="34" t="s">
        <v>4541</v>
      </c>
      <c r="DH31" s="34" t="s">
        <v>4542</v>
      </c>
      <c r="DI31" s="34" t="s">
        <v>7534</v>
      </c>
      <c r="DJ31" s="34" t="s">
        <v>7535</v>
      </c>
      <c r="DK31" s="34" t="s">
        <v>3957</v>
      </c>
      <c r="DL31" s="34" t="s">
        <v>7295</v>
      </c>
      <c r="DM31" s="34" t="s">
        <v>4116</v>
      </c>
      <c r="DN31" s="34" t="s">
        <v>3852</v>
      </c>
      <c r="DO31" s="34" t="s">
        <v>3853</v>
      </c>
      <c r="DP31" s="34" t="s">
        <v>3854</v>
      </c>
      <c r="DQ31" s="34" t="s">
        <v>7536</v>
      </c>
      <c r="DR31" s="34" t="s">
        <v>7537</v>
      </c>
      <c r="DS31" s="34" t="s">
        <v>7538</v>
      </c>
      <c r="DT31" s="34" t="s">
        <v>3666</v>
      </c>
      <c r="DU31" s="34" t="s">
        <v>3666</v>
      </c>
      <c r="DV31" s="34" t="s">
        <v>3666</v>
      </c>
      <c r="DW31" s="34" t="s">
        <v>3666</v>
      </c>
      <c r="DX31" s="34" t="s">
        <v>3666</v>
      </c>
      <c r="DY31" s="34" t="s">
        <v>3666</v>
      </c>
      <c r="DZ31" s="34" t="s">
        <v>3666</v>
      </c>
      <c r="EA31" s="34" t="s">
        <v>3666</v>
      </c>
      <c r="EB31" s="34" t="s">
        <v>3861</v>
      </c>
      <c r="EC31" s="34" t="s">
        <v>3862</v>
      </c>
      <c r="ED31" s="34" t="s">
        <v>3848</v>
      </c>
      <c r="EE31" s="34" t="s">
        <v>4510</v>
      </c>
      <c r="EF31" s="34" t="s">
        <v>3864</v>
      </c>
      <c r="EG31" s="34" t="s">
        <v>4068</v>
      </c>
      <c r="EH31" s="34" t="s">
        <v>6473</v>
      </c>
      <c r="EI31" s="34" t="s">
        <v>7539</v>
      </c>
      <c r="EJ31" s="34" t="s">
        <v>7539</v>
      </c>
      <c r="EK31" s="34" t="s">
        <v>3848</v>
      </c>
      <c r="EL31" s="34" t="s">
        <v>4473</v>
      </c>
      <c r="EM31" s="34" t="s">
        <v>3869</v>
      </c>
      <c r="EN31" s="34" t="s">
        <v>3869</v>
      </c>
      <c r="EO31" s="34" t="s">
        <v>3869</v>
      </c>
      <c r="EP31" s="34" t="s">
        <v>3870</v>
      </c>
      <c r="EQ31" s="34" t="s">
        <v>7540</v>
      </c>
      <c r="ER31" s="34" t="s">
        <v>3924</v>
      </c>
      <c r="ES31" s="34" t="s">
        <v>7541</v>
      </c>
      <c r="ET31" s="34" t="s">
        <v>7542</v>
      </c>
      <c r="EU31" s="34" t="s">
        <v>7543</v>
      </c>
      <c r="EV31" s="34" t="s">
        <v>3877</v>
      </c>
      <c r="EW31" s="34" t="s">
        <v>3876</v>
      </c>
      <c r="EX31" s="34" t="s">
        <v>3848</v>
      </c>
      <c r="EY31" s="34" t="s">
        <v>3848</v>
      </c>
      <c r="EZ31" s="34" t="s">
        <v>3877</v>
      </c>
      <c r="FA31" s="34" t="s">
        <v>3878</v>
      </c>
      <c r="FB31" s="34" t="s">
        <v>7544</v>
      </c>
      <c r="FC31" s="34" t="s">
        <v>7545</v>
      </c>
      <c r="FD31" s="34" t="s">
        <v>7546</v>
      </c>
      <c r="FE31" s="34" t="s">
        <v>4011</v>
      </c>
      <c r="FF31" s="34" t="s">
        <v>4012</v>
      </c>
      <c r="FG31" s="34" t="s">
        <v>3848</v>
      </c>
      <c r="FH31" s="34" t="s">
        <v>7547</v>
      </c>
      <c r="FI31" s="34" t="s">
        <v>7548</v>
      </c>
      <c r="FJ31" s="34" t="s">
        <v>4271</v>
      </c>
      <c r="FK31" s="34" t="s">
        <v>7549</v>
      </c>
      <c r="FL31" s="34" t="s">
        <v>7550</v>
      </c>
      <c r="FM31" s="34" t="s">
        <v>7551</v>
      </c>
      <c r="FN31" s="34" t="s">
        <v>7552</v>
      </c>
      <c r="FO31" s="34" t="s">
        <v>7553</v>
      </c>
      <c r="FP31" s="34" t="s">
        <v>3848</v>
      </c>
      <c r="FQ31" s="34" t="s">
        <v>7554</v>
      </c>
      <c r="FR31" s="34" t="s">
        <v>4414</v>
      </c>
      <c r="FS31" s="34" t="s">
        <v>7555</v>
      </c>
      <c r="FT31" s="34" t="s">
        <v>7556</v>
      </c>
      <c r="FU31" s="34" t="s">
        <v>7557</v>
      </c>
      <c r="FV31" s="34" t="s">
        <v>7558</v>
      </c>
      <c r="FW31" s="34" t="s">
        <v>7559</v>
      </c>
      <c r="FX31" s="34" t="s">
        <v>3894</v>
      </c>
      <c r="FY31" s="34" t="s">
        <v>3848</v>
      </c>
      <c r="FZ31" s="34" t="s">
        <v>3848</v>
      </c>
      <c r="GA31" s="34" t="s">
        <v>3945</v>
      </c>
      <c r="GB31" s="34" t="s">
        <v>3945</v>
      </c>
      <c r="GC31" s="34" t="s">
        <v>3946</v>
      </c>
      <c r="HL31" s="78" t="s">
        <v>7560</v>
      </c>
      <c r="HM31" s="30" t="s">
        <v>6705</v>
      </c>
      <c r="HN31" s="30" t="s">
        <v>7016</v>
      </c>
      <c r="HO31" s="350" t="s">
        <v>7440</v>
      </c>
      <c r="HP31" s="30" t="s">
        <v>3869</v>
      </c>
      <c r="HQ31" s="30">
        <f t="shared" si="3"/>
        <v>1</v>
      </c>
      <c r="HT31" s="351">
        <v>43288</v>
      </c>
      <c r="HU31" s="44" t="s">
        <v>3403</v>
      </c>
      <c r="HX31" s="44" t="s">
        <v>3403</v>
      </c>
      <c r="HY31" s="44" t="s">
        <v>223</v>
      </c>
    </row>
    <row r="32" spans="1:233" s="30" customFormat="1" ht="12.75" x14ac:dyDescent="0.2">
      <c r="A32" s="30">
        <v>35</v>
      </c>
      <c r="B32" s="350">
        <v>0.63055555555555554</v>
      </c>
      <c r="C32" s="30" t="s">
        <v>7561</v>
      </c>
      <c r="D32" s="30" t="s">
        <v>211</v>
      </c>
      <c r="E32" s="30" t="s">
        <v>212</v>
      </c>
      <c r="F32" s="62">
        <v>43283</v>
      </c>
      <c r="G32" s="44" t="s">
        <v>1202</v>
      </c>
      <c r="H32" s="44" t="s">
        <v>214</v>
      </c>
      <c r="I32" s="44" t="s">
        <v>1222</v>
      </c>
      <c r="J32" s="44"/>
      <c r="K32" s="44"/>
      <c r="L32" s="44"/>
      <c r="M32" s="351"/>
      <c r="N32" s="351"/>
      <c r="O32" s="44"/>
      <c r="P32" s="78" t="s">
        <v>7562</v>
      </c>
      <c r="Q32" s="44" t="s">
        <v>1668</v>
      </c>
      <c r="R32" s="44" t="s">
        <v>7563</v>
      </c>
      <c r="S32" s="44" t="s">
        <v>7564</v>
      </c>
      <c r="T32" s="354">
        <v>9234309425</v>
      </c>
      <c r="U32" s="44" t="s">
        <v>7565</v>
      </c>
      <c r="V32" s="30" t="s">
        <v>221</v>
      </c>
      <c r="W32" s="30" t="s">
        <v>221</v>
      </c>
      <c r="X32" s="30" t="s">
        <v>221</v>
      </c>
      <c r="Y32" s="30" t="s">
        <v>221</v>
      </c>
      <c r="Z32" s="30" t="s">
        <v>221</v>
      </c>
      <c r="AA32" s="44" t="s">
        <v>221</v>
      </c>
      <c r="AB32" s="44" t="s">
        <v>221</v>
      </c>
      <c r="AC32" s="44" t="s">
        <v>223</v>
      </c>
      <c r="AD32" s="44" t="s">
        <v>224</v>
      </c>
      <c r="AE32" s="44" t="s">
        <v>7566</v>
      </c>
      <c r="AF32" s="44" t="s">
        <v>226</v>
      </c>
      <c r="AG32" s="44" t="s">
        <v>226</v>
      </c>
      <c r="AH32" s="44" t="s">
        <v>226</v>
      </c>
      <c r="AI32" s="44">
        <v>120</v>
      </c>
      <c r="AJ32" s="44" t="s">
        <v>227</v>
      </c>
      <c r="AK32" s="44">
        <v>1</v>
      </c>
      <c r="AL32" s="44">
        <v>36</v>
      </c>
      <c r="AM32" s="44">
        <v>36</v>
      </c>
      <c r="AN32" s="51" t="s">
        <v>228</v>
      </c>
      <c r="AO32" s="44" t="s">
        <v>228</v>
      </c>
      <c r="AP32" s="44" t="s">
        <v>598</v>
      </c>
      <c r="AQ32" s="44" t="s">
        <v>1008</v>
      </c>
      <c r="AR32" s="44"/>
      <c r="AS32" s="347"/>
      <c r="AT32" s="44"/>
      <c r="AU32" s="44"/>
      <c r="AV32" s="44"/>
      <c r="AW32" s="44"/>
      <c r="AX32" s="44"/>
      <c r="AY32" s="44"/>
      <c r="AZ32" s="44"/>
      <c r="BA32" s="31">
        <v>0.67361111111111116</v>
      </c>
      <c r="BB32" s="349" t="s">
        <v>4713</v>
      </c>
      <c r="BC32" s="350">
        <v>0.68819444444444444</v>
      </c>
      <c r="BD32" s="350">
        <v>0.69513888888888886</v>
      </c>
      <c r="BE32" s="50">
        <f t="shared" si="0"/>
        <v>10</v>
      </c>
      <c r="BF32" s="44">
        <v>3</v>
      </c>
      <c r="BG32" s="44">
        <v>3</v>
      </c>
      <c r="BH32" s="44">
        <v>3</v>
      </c>
      <c r="BI32" s="44">
        <v>3</v>
      </c>
      <c r="BJ32" s="44">
        <v>3</v>
      </c>
      <c r="BK32" s="44">
        <v>3</v>
      </c>
      <c r="BL32" s="44">
        <v>3</v>
      </c>
      <c r="BM32" s="44">
        <v>3</v>
      </c>
      <c r="BN32" s="44">
        <v>3</v>
      </c>
      <c r="BO32" s="44">
        <v>3</v>
      </c>
      <c r="BP32" s="44">
        <v>3</v>
      </c>
      <c r="BQ32" s="44">
        <v>3</v>
      </c>
      <c r="BR32" s="44">
        <v>3</v>
      </c>
      <c r="BS32" s="44">
        <v>3</v>
      </c>
      <c r="BT32" s="44">
        <v>3</v>
      </c>
      <c r="BU32" s="50">
        <f t="shared" si="1"/>
        <v>0</v>
      </c>
      <c r="BV32" s="349"/>
      <c r="BW32" s="350"/>
      <c r="BX32" s="350"/>
      <c r="BY32" s="50">
        <f t="shared" si="2"/>
        <v>0</v>
      </c>
      <c r="BZ32" s="44"/>
      <c r="CA32" s="44"/>
      <c r="CB32" s="44"/>
      <c r="CC32" s="44"/>
      <c r="CD32" s="44"/>
      <c r="CE32" s="44"/>
      <c r="CF32" s="44"/>
      <c r="CM32" s="348" t="s">
        <v>3403</v>
      </c>
      <c r="CN32" s="44" t="s">
        <v>3403</v>
      </c>
      <c r="CR32" s="34" t="s">
        <v>4714</v>
      </c>
      <c r="CS32" s="34" t="s">
        <v>4715</v>
      </c>
      <c r="CT32" s="34" t="s">
        <v>3869</v>
      </c>
      <c r="CU32" s="34" t="s">
        <v>7567</v>
      </c>
      <c r="CV32" s="34" t="s">
        <v>1691</v>
      </c>
      <c r="CW32" s="34" t="s">
        <v>7563</v>
      </c>
      <c r="CX32" s="34" t="s">
        <v>7564</v>
      </c>
      <c r="CY32" s="34" t="s">
        <v>7568</v>
      </c>
      <c r="CZ32" s="34" t="s">
        <v>6857</v>
      </c>
      <c r="DA32" s="34" t="s">
        <v>7569</v>
      </c>
      <c r="DB32" s="34" t="s">
        <v>3845</v>
      </c>
      <c r="DC32" s="34" t="s">
        <v>3846</v>
      </c>
      <c r="DD32" s="34" t="s">
        <v>5650</v>
      </c>
      <c r="DE32" s="34" t="s">
        <v>6857</v>
      </c>
      <c r="DF32" s="34" t="s">
        <v>7569</v>
      </c>
      <c r="DG32" s="34" t="s">
        <v>3845</v>
      </c>
      <c r="DH32" s="34" t="s">
        <v>3846</v>
      </c>
      <c r="DI32" s="34" t="s">
        <v>5650</v>
      </c>
      <c r="DJ32" s="34" t="s">
        <v>7570</v>
      </c>
      <c r="DK32" s="34" t="s">
        <v>3849</v>
      </c>
      <c r="DL32" s="34" t="s">
        <v>4002</v>
      </c>
      <c r="DM32" s="34" t="s">
        <v>3914</v>
      </c>
      <c r="DN32" s="34" t="s">
        <v>4062</v>
      </c>
      <c r="DO32" s="34" t="s">
        <v>3853</v>
      </c>
      <c r="DP32" s="34" t="s">
        <v>3854</v>
      </c>
      <c r="DQ32" s="34" t="s">
        <v>7571</v>
      </c>
      <c r="DR32" s="34" t="s">
        <v>3666</v>
      </c>
      <c r="DS32" s="34" t="s">
        <v>7565</v>
      </c>
      <c r="DT32" s="34" t="s">
        <v>7572</v>
      </c>
      <c r="DU32" s="34" t="s">
        <v>7573</v>
      </c>
      <c r="DV32" s="34" t="s">
        <v>7574</v>
      </c>
      <c r="DW32" s="34" t="s">
        <v>7574</v>
      </c>
      <c r="DX32" s="34" t="s">
        <v>7575</v>
      </c>
      <c r="DY32" s="34" t="s">
        <v>1228</v>
      </c>
      <c r="DZ32" s="34" t="s">
        <v>1228</v>
      </c>
      <c r="EA32" s="34" t="s">
        <v>1228</v>
      </c>
      <c r="EB32" s="34" t="s">
        <v>3861</v>
      </c>
      <c r="EC32" s="34" t="s">
        <v>3862</v>
      </c>
      <c r="ED32" s="34" t="s">
        <v>7576</v>
      </c>
      <c r="EE32" s="34" t="s">
        <v>7577</v>
      </c>
      <c r="EF32" s="34" t="s">
        <v>3864</v>
      </c>
      <c r="EG32" s="34" t="s">
        <v>598</v>
      </c>
      <c r="EH32" s="34" t="s">
        <v>1008</v>
      </c>
      <c r="EI32" s="34" t="s">
        <v>7578</v>
      </c>
      <c r="EJ32" s="34" t="s">
        <v>3666</v>
      </c>
      <c r="EK32" s="34" t="s">
        <v>3848</v>
      </c>
      <c r="EL32" s="34" t="s">
        <v>3868</v>
      </c>
      <c r="EM32" s="34" t="s">
        <v>3869</v>
      </c>
      <c r="EN32" s="34" t="s">
        <v>3869</v>
      </c>
      <c r="EO32" s="34" t="s">
        <v>3869</v>
      </c>
      <c r="EP32" s="34" t="s">
        <v>3869</v>
      </c>
      <c r="EQ32" s="34" t="s">
        <v>7579</v>
      </c>
      <c r="ER32" s="34" t="s">
        <v>7580</v>
      </c>
      <c r="ES32" s="34" t="s">
        <v>7581</v>
      </c>
      <c r="ET32" s="34" t="s">
        <v>7582</v>
      </c>
      <c r="EU32" s="34" t="s">
        <v>7583</v>
      </c>
      <c r="EV32" s="34" t="s">
        <v>3876</v>
      </c>
      <c r="EW32" s="34" t="s">
        <v>3876</v>
      </c>
      <c r="EX32" s="34" t="s">
        <v>3848</v>
      </c>
      <c r="EY32" s="34" t="s">
        <v>3848</v>
      </c>
      <c r="EZ32" s="34" t="s">
        <v>3877</v>
      </c>
      <c r="FA32" s="34" t="s">
        <v>3878</v>
      </c>
      <c r="FB32" s="34" t="s">
        <v>7584</v>
      </c>
      <c r="FC32" s="34" t="s">
        <v>7585</v>
      </c>
      <c r="FD32" s="34" t="s">
        <v>7586</v>
      </c>
      <c r="FE32" s="34" t="s">
        <v>3970</v>
      </c>
      <c r="FF32" s="34" t="s">
        <v>7587</v>
      </c>
      <c r="FG32" s="34" t="s">
        <v>7588</v>
      </c>
      <c r="FH32" s="34" t="s">
        <v>7589</v>
      </c>
      <c r="FI32" s="34" t="s">
        <v>7590</v>
      </c>
      <c r="FJ32" s="34" t="s">
        <v>7591</v>
      </c>
      <c r="FK32" s="34" t="s">
        <v>7592</v>
      </c>
      <c r="FL32" s="34" t="s">
        <v>7593</v>
      </c>
      <c r="FM32" s="34" t="s">
        <v>7564</v>
      </c>
      <c r="FN32" s="34" t="s">
        <v>7594</v>
      </c>
      <c r="FO32" s="34" t="s">
        <v>7595</v>
      </c>
      <c r="FP32" s="34" t="s">
        <v>1239</v>
      </c>
      <c r="FQ32" s="34" t="s">
        <v>7596</v>
      </c>
      <c r="FR32" s="34" t="s">
        <v>7597</v>
      </c>
      <c r="FS32" s="34" t="s">
        <v>5082</v>
      </c>
      <c r="FT32" s="34" t="s">
        <v>3943</v>
      </c>
      <c r="FU32" s="34" t="s">
        <v>3943</v>
      </c>
      <c r="FV32" s="34" t="s">
        <v>3943</v>
      </c>
      <c r="FW32" s="34" t="s">
        <v>3943</v>
      </c>
      <c r="FX32" s="34" t="s">
        <v>3944</v>
      </c>
      <c r="FY32" s="34" t="s">
        <v>3848</v>
      </c>
      <c r="FZ32" s="34" t="s">
        <v>3848</v>
      </c>
      <c r="GA32" s="34" t="s">
        <v>3946</v>
      </c>
      <c r="GB32" s="34" t="s">
        <v>3946</v>
      </c>
      <c r="GC32" s="34" t="s">
        <v>3946</v>
      </c>
      <c r="HL32" s="78" t="s">
        <v>7598</v>
      </c>
      <c r="HM32" s="30" t="s">
        <v>3403</v>
      </c>
      <c r="HN32" s="30" t="s">
        <v>3403</v>
      </c>
      <c r="HO32" s="350" t="s">
        <v>7599</v>
      </c>
      <c r="HP32" s="30" t="s">
        <v>3869</v>
      </c>
      <c r="HQ32" s="30">
        <f t="shared" si="3"/>
        <v>1</v>
      </c>
      <c r="HT32" s="44" t="s">
        <v>3403</v>
      </c>
      <c r="HU32" s="44" t="s">
        <v>3403</v>
      </c>
      <c r="HX32" s="44" t="s">
        <v>3403</v>
      </c>
      <c r="HY32" s="44" t="s">
        <v>223</v>
      </c>
    </row>
    <row r="33" spans="1:233" s="30" customFormat="1" ht="12.75" x14ac:dyDescent="0.2">
      <c r="A33" s="30">
        <v>36</v>
      </c>
      <c r="B33" s="350">
        <v>0.6333333333333333</v>
      </c>
      <c r="C33" s="30" t="s">
        <v>7600</v>
      </c>
      <c r="D33" s="30" t="s">
        <v>211</v>
      </c>
      <c r="E33" s="30" t="s">
        <v>212</v>
      </c>
      <c r="F33" s="62">
        <v>43283</v>
      </c>
      <c r="G33" s="44" t="s">
        <v>1202</v>
      </c>
      <c r="H33" s="44" t="s">
        <v>214</v>
      </c>
      <c r="I33" s="44" t="s">
        <v>1222</v>
      </c>
      <c r="J33" s="36"/>
      <c r="K33" s="36"/>
      <c r="L33" s="358"/>
      <c r="M33" s="359"/>
      <c r="N33" s="359"/>
      <c r="O33" s="360"/>
      <c r="P33" s="361" t="s">
        <v>7601</v>
      </c>
      <c r="Q33" s="50" t="s">
        <v>7602</v>
      </c>
      <c r="R33" s="50" t="s">
        <v>7603</v>
      </c>
      <c r="S33" s="36" t="s">
        <v>7604</v>
      </c>
      <c r="T33" s="354">
        <v>9084615226</v>
      </c>
      <c r="U33" s="44" t="s">
        <v>7605</v>
      </c>
      <c r="V33" s="30" t="s">
        <v>221</v>
      </c>
      <c r="W33" s="30" t="s">
        <v>221</v>
      </c>
      <c r="X33" s="30" t="s">
        <v>221</v>
      </c>
      <c r="Y33" s="30" t="s">
        <v>221</v>
      </c>
      <c r="Z33" s="30" t="s">
        <v>221</v>
      </c>
      <c r="AA33" s="44" t="s">
        <v>7606</v>
      </c>
      <c r="AB33" s="44">
        <v>9555563989</v>
      </c>
      <c r="AC33" s="44" t="s">
        <v>223</v>
      </c>
      <c r="AD33" s="347" t="s">
        <v>4711</v>
      </c>
      <c r="AE33" s="44" t="s">
        <v>7607</v>
      </c>
      <c r="AF33" s="44" t="s">
        <v>226</v>
      </c>
      <c r="AG33" s="44" t="s">
        <v>226</v>
      </c>
      <c r="AH33" s="44" t="s">
        <v>221</v>
      </c>
      <c r="AI33" s="44">
        <v>30</v>
      </c>
      <c r="AJ33" s="44" t="s">
        <v>227</v>
      </c>
      <c r="AK33" s="44">
        <v>2</v>
      </c>
      <c r="AL33" s="44">
        <v>2</v>
      </c>
      <c r="AM33" s="44">
        <v>5</v>
      </c>
      <c r="AN33" s="50" t="s">
        <v>6458</v>
      </c>
      <c r="AO33" s="51" t="s">
        <v>432</v>
      </c>
      <c r="AP33" s="30" t="s">
        <v>434</v>
      </c>
      <c r="AQ33" s="50" t="s">
        <v>3079</v>
      </c>
      <c r="AR33" s="30" t="s">
        <v>6459</v>
      </c>
      <c r="AS33" s="44"/>
      <c r="AT33" s="44"/>
      <c r="AU33" s="44"/>
      <c r="AV33" s="44"/>
      <c r="AW33" s="44"/>
      <c r="AX33" s="44" t="s">
        <v>6715</v>
      </c>
      <c r="AY33" s="44"/>
      <c r="AZ33" s="44"/>
      <c r="BA33" s="31">
        <v>0.67638888888888893</v>
      </c>
      <c r="BB33" s="349" t="s">
        <v>4713</v>
      </c>
      <c r="BC33" s="350">
        <v>0.71527777777777779</v>
      </c>
      <c r="BD33" s="350">
        <v>0.72013888888888899</v>
      </c>
      <c r="BE33" s="50">
        <f t="shared" si="0"/>
        <v>7</v>
      </c>
      <c r="BF33" s="44">
        <v>3</v>
      </c>
      <c r="BG33" s="44">
        <v>3</v>
      </c>
      <c r="BH33" s="44">
        <v>3</v>
      </c>
      <c r="BI33" s="44">
        <v>3</v>
      </c>
      <c r="BJ33" s="44">
        <v>3</v>
      </c>
      <c r="BK33" s="44">
        <v>3</v>
      </c>
      <c r="BL33" s="44">
        <v>3</v>
      </c>
      <c r="BM33" s="44">
        <v>3</v>
      </c>
      <c r="BN33" s="44">
        <v>3</v>
      </c>
      <c r="BO33" s="44">
        <v>3</v>
      </c>
      <c r="BP33" s="44">
        <v>3</v>
      </c>
      <c r="BQ33" s="44">
        <v>3</v>
      </c>
      <c r="BR33" s="44">
        <v>3</v>
      </c>
      <c r="BS33" s="44">
        <v>3</v>
      </c>
      <c r="BT33" s="44">
        <v>3</v>
      </c>
      <c r="BU33" s="50">
        <f t="shared" si="1"/>
        <v>0</v>
      </c>
      <c r="BV33" s="349"/>
      <c r="BW33" s="350"/>
      <c r="BX33" s="350"/>
      <c r="BY33" s="50">
        <f t="shared" si="2"/>
        <v>0</v>
      </c>
      <c r="BZ33" s="44"/>
      <c r="CA33" s="44"/>
      <c r="CB33" s="44"/>
      <c r="CC33" s="44"/>
      <c r="CD33" s="44"/>
      <c r="CE33" s="44"/>
      <c r="CF33" s="44"/>
      <c r="CM33" s="348" t="s">
        <v>3403</v>
      </c>
      <c r="CN33" s="44" t="s">
        <v>3403</v>
      </c>
      <c r="CR33" s="34" t="s">
        <v>4714</v>
      </c>
      <c r="CS33" s="34" t="s">
        <v>4715</v>
      </c>
      <c r="CT33" s="34" t="s">
        <v>3869</v>
      </c>
      <c r="CU33" s="34" t="s">
        <v>7608</v>
      </c>
      <c r="CV33" s="34" t="s">
        <v>7602</v>
      </c>
      <c r="CW33" s="34" t="s">
        <v>7603</v>
      </c>
      <c r="CX33" s="34" t="s">
        <v>7604</v>
      </c>
      <c r="CY33" s="34" t="s">
        <v>7609</v>
      </c>
      <c r="CZ33" s="34" t="s">
        <v>3992</v>
      </c>
      <c r="DA33" s="34" t="s">
        <v>7610</v>
      </c>
      <c r="DB33" s="34" t="s">
        <v>3840</v>
      </c>
      <c r="DC33" s="34" t="s">
        <v>3841</v>
      </c>
      <c r="DD33" s="34" t="s">
        <v>4295</v>
      </c>
      <c r="DE33" s="34" t="s">
        <v>3992</v>
      </c>
      <c r="DF33" s="34" t="s">
        <v>7610</v>
      </c>
      <c r="DG33" s="34" t="s">
        <v>3840</v>
      </c>
      <c r="DH33" s="34" t="s">
        <v>3841</v>
      </c>
      <c r="DI33" s="34" t="s">
        <v>4295</v>
      </c>
      <c r="DJ33" s="34" t="s">
        <v>7611</v>
      </c>
      <c r="DK33" s="34" t="s">
        <v>3849</v>
      </c>
      <c r="DL33" s="34" t="s">
        <v>7612</v>
      </c>
      <c r="DM33" s="34" t="s">
        <v>3914</v>
      </c>
      <c r="DN33" s="34" t="s">
        <v>3852</v>
      </c>
      <c r="DO33" s="34" t="s">
        <v>3853</v>
      </c>
      <c r="DP33" s="34" t="s">
        <v>3854</v>
      </c>
      <c r="DQ33" s="34" t="s">
        <v>7613</v>
      </c>
      <c r="DR33" s="34" t="s">
        <v>7613</v>
      </c>
      <c r="DS33" s="34" t="s">
        <v>7605</v>
      </c>
      <c r="DT33" s="34" t="s">
        <v>3848</v>
      </c>
      <c r="DU33" s="34" t="s">
        <v>3848</v>
      </c>
      <c r="DV33" s="34" t="s">
        <v>3848</v>
      </c>
      <c r="DW33" s="34" t="s">
        <v>3848</v>
      </c>
      <c r="DX33" s="34" t="s">
        <v>3848</v>
      </c>
      <c r="DY33" s="34" t="s">
        <v>3848</v>
      </c>
      <c r="DZ33" s="34" t="s">
        <v>3848</v>
      </c>
      <c r="EA33" s="34" t="s">
        <v>3848</v>
      </c>
      <c r="EB33" s="34" t="s">
        <v>3861</v>
      </c>
      <c r="EC33" s="34" t="s">
        <v>3862</v>
      </c>
      <c r="ED33" s="34" t="s">
        <v>3848</v>
      </c>
      <c r="EE33" s="34" t="s">
        <v>7614</v>
      </c>
      <c r="EF33" s="34" t="s">
        <v>3864</v>
      </c>
      <c r="EG33" s="34" t="s">
        <v>3919</v>
      </c>
      <c r="EH33" s="34" t="s">
        <v>3920</v>
      </c>
      <c r="EI33" s="34" t="s">
        <v>7615</v>
      </c>
      <c r="EJ33" s="34" t="s">
        <v>7615</v>
      </c>
      <c r="EK33" s="34" t="s">
        <v>3848</v>
      </c>
      <c r="EL33" s="34" t="s">
        <v>3868</v>
      </c>
      <c r="EM33" s="34" t="s">
        <v>3869</v>
      </c>
      <c r="EN33" s="34" t="s">
        <v>3869</v>
      </c>
      <c r="EO33" s="34" t="s">
        <v>3870</v>
      </c>
      <c r="EP33" s="34" t="s">
        <v>4401</v>
      </c>
      <c r="EQ33" s="34" t="s">
        <v>7616</v>
      </c>
      <c r="ER33" s="34" t="s">
        <v>3872</v>
      </c>
      <c r="ES33" s="34" t="s">
        <v>7617</v>
      </c>
      <c r="ET33" s="34" t="s">
        <v>7618</v>
      </c>
      <c r="EU33" s="34" t="s">
        <v>7619</v>
      </c>
      <c r="EV33" s="34" t="s">
        <v>3876</v>
      </c>
      <c r="EW33" s="34" t="s">
        <v>3876</v>
      </c>
      <c r="EX33" s="34" t="s">
        <v>3848</v>
      </c>
      <c r="EY33" s="34" t="s">
        <v>3848</v>
      </c>
      <c r="EZ33" s="34" t="s">
        <v>3877</v>
      </c>
      <c r="FA33" s="34" t="s">
        <v>3878</v>
      </c>
      <c r="FB33" s="34" t="s">
        <v>7620</v>
      </c>
      <c r="FC33" s="34" t="s">
        <v>7621</v>
      </c>
      <c r="FD33" s="34" t="s">
        <v>7622</v>
      </c>
      <c r="FE33" s="34" t="s">
        <v>3881</v>
      </c>
      <c r="FF33" s="34" t="s">
        <v>7623</v>
      </c>
      <c r="FG33" s="34" t="s">
        <v>7624</v>
      </c>
      <c r="FH33" s="34" t="s">
        <v>7625</v>
      </c>
      <c r="FI33" s="34" t="s">
        <v>7626</v>
      </c>
      <c r="FJ33" s="34" t="s">
        <v>7627</v>
      </c>
      <c r="FK33" s="34" t="s">
        <v>7628</v>
      </c>
      <c r="FL33" s="34" t="s">
        <v>4523</v>
      </c>
      <c r="FM33" s="34" t="s">
        <v>7604</v>
      </c>
      <c r="FN33" s="34" t="s">
        <v>7629</v>
      </c>
      <c r="FO33" s="34" t="s">
        <v>7630</v>
      </c>
      <c r="FP33" s="34" t="s">
        <v>3848</v>
      </c>
      <c r="FQ33" s="34" t="s">
        <v>7631</v>
      </c>
      <c r="FR33" s="34" t="s">
        <v>5276</v>
      </c>
      <c r="FS33" s="34" t="s">
        <v>7632</v>
      </c>
      <c r="FT33" s="34" t="s">
        <v>7633</v>
      </c>
      <c r="FU33" s="34" t="s">
        <v>7634</v>
      </c>
      <c r="FV33" s="34" t="s">
        <v>7635</v>
      </c>
      <c r="FW33" s="34" t="s">
        <v>7636</v>
      </c>
      <c r="FX33" s="34" t="s">
        <v>3894</v>
      </c>
      <c r="FY33" s="34" t="s">
        <v>3848</v>
      </c>
      <c r="FZ33" s="34" t="s">
        <v>3848</v>
      </c>
      <c r="GA33" s="34" t="s">
        <v>3945</v>
      </c>
      <c r="GB33" s="34" t="s">
        <v>3945</v>
      </c>
      <c r="GC33" s="34" t="s">
        <v>3945</v>
      </c>
      <c r="HL33" s="78" t="s">
        <v>7637</v>
      </c>
      <c r="HM33" s="30" t="s">
        <v>3403</v>
      </c>
      <c r="HN33" s="30" t="s">
        <v>3403</v>
      </c>
      <c r="HO33" s="350" t="s">
        <v>7599</v>
      </c>
      <c r="HP33" s="30" t="s">
        <v>3869</v>
      </c>
      <c r="HQ33" s="30">
        <f t="shared" si="3"/>
        <v>1</v>
      </c>
      <c r="HT33" s="44" t="s">
        <v>3403</v>
      </c>
      <c r="HU33" s="44" t="s">
        <v>3403</v>
      </c>
      <c r="HX33" s="44" t="s">
        <v>6495</v>
      </c>
      <c r="HY33" s="44" t="s">
        <v>223</v>
      </c>
    </row>
    <row r="34" spans="1:233" s="30" customFormat="1" ht="12.75" x14ac:dyDescent="0.2">
      <c r="A34" s="30">
        <v>37</v>
      </c>
      <c r="B34" s="350">
        <v>0.65486111111111112</v>
      </c>
      <c r="C34" s="30" t="s">
        <v>7638</v>
      </c>
      <c r="D34" s="30" t="s">
        <v>211</v>
      </c>
      <c r="E34" s="30" t="s">
        <v>212</v>
      </c>
      <c r="F34" s="62">
        <v>43283</v>
      </c>
      <c r="G34" s="44" t="s">
        <v>357</v>
      </c>
      <c r="H34" s="44" t="s">
        <v>233</v>
      </c>
      <c r="I34" s="44" t="s">
        <v>3070</v>
      </c>
      <c r="J34" s="44" t="s">
        <v>6080</v>
      </c>
      <c r="K34" s="44"/>
      <c r="L34" s="44"/>
      <c r="M34" s="351"/>
      <c r="N34" s="351"/>
      <c r="O34" s="44"/>
      <c r="P34" s="349" t="s">
        <v>7639</v>
      </c>
      <c r="Q34" s="44" t="s">
        <v>7640</v>
      </c>
      <c r="R34" s="44" t="s">
        <v>7641</v>
      </c>
      <c r="S34" s="44" t="s">
        <v>530</v>
      </c>
      <c r="T34" s="354">
        <v>9958334116</v>
      </c>
      <c r="U34" s="44" t="s">
        <v>7642</v>
      </c>
      <c r="V34" s="30" t="s">
        <v>221</v>
      </c>
      <c r="W34" s="30" t="s">
        <v>221</v>
      </c>
      <c r="X34" s="30" t="s">
        <v>221</v>
      </c>
      <c r="Y34" s="30" t="s">
        <v>221</v>
      </c>
      <c r="Z34" s="30" t="s">
        <v>221</v>
      </c>
      <c r="AA34" s="44" t="s">
        <v>7643</v>
      </c>
      <c r="AB34" s="44">
        <v>9752227033</v>
      </c>
      <c r="AC34" s="44" t="s">
        <v>223</v>
      </c>
      <c r="AD34" s="44" t="s">
        <v>224</v>
      </c>
      <c r="AE34" s="44" t="s">
        <v>7644</v>
      </c>
      <c r="AF34" s="44" t="s">
        <v>226</v>
      </c>
      <c r="AG34" s="44" t="s">
        <v>221</v>
      </c>
      <c r="AH34" s="44" t="s">
        <v>221</v>
      </c>
      <c r="AI34" s="44">
        <v>23</v>
      </c>
      <c r="AJ34" s="44" t="s">
        <v>227</v>
      </c>
      <c r="AK34" s="44">
        <v>1</v>
      </c>
      <c r="AL34" s="44">
        <v>8</v>
      </c>
      <c r="AM34" s="44">
        <v>13</v>
      </c>
      <c r="AN34" s="51" t="s">
        <v>228</v>
      </c>
      <c r="AO34" s="44" t="s">
        <v>228</v>
      </c>
      <c r="AP34" s="44" t="s">
        <v>281</v>
      </c>
      <c r="AQ34" s="44" t="s">
        <v>282</v>
      </c>
      <c r="AR34" s="44"/>
      <c r="AS34" s="44"/>
      <c r="AT34" s="44"/>
      <c r="AU34" s="44"/>
      <c r="AV34" s="44"/>
      <c r="AW34" s="44"/>
      <c r="AX34" s="44"/>
      <c r="AY34" s="44"/>
      <c r="AZ34" s="44"/>
      <c r="BA34" s="31">
        <v>0.68819444444444444</v>
      </c>
      <c r="BB34" s="349" t="s">
        <v>6504</v>
      </c>
      <c r="BC34" s="350">
        <v>7.013888888888889E-2</v>
      </c>
      <c r="BD34" s="350">
        <v>8.1944444444444445E-2</v>
      </c>
      <c r="BE34" s="50">
        <f t="shared" si="0"/>
        <v>17</v>
      </c>
      <c r="BF34" s="44">
        <v>2</v>
      </c>
      <c r="BG34" s="44">
        <v>2</v>
      </c>
      <c r="BH34" s="44">
        <v>2</v>
      </c>
      <c r="BI34" s="44">
        <v>2</v>
      </c>
      <c r="BJ34" s="44">
        <v>2</v>
      </c>
      <c r="BK34" s="44">
        <v>2</v>
      </c>
      <c r="BL34" s="44">
        <v>2</v>
      </c>
      <c r="BM34" s="44">
        <v>2</v>
      </c>
      <c r="BN34" s="44">
        <v>2</v>
      </c>
      <c r="BO34" s="44">
        <v>2</v>
      </c>
      <c r="BP34" s="44">
        <v>2</v>
      </c>
      <c r="BQ34" s="44">
        <v>2</v>
      </c>
      <c r="BR34" s="44">
        <v>2</v>
      </c>
      <c r="BS34" s="44">
        <v>2</v>
      </c>
      <c r="BT34" s="44">
        <v>2</v>
      </c>
      <c r="BU34" s="50">
        <f t="shared" si="1"/>
        <v>0</v>
      </c>
      <c r="BV34" s="349" t="s">
        <v>6504</v>
      </c>
      <c r="BW34" s="350">
        <v>7.013888888888889E-2</v>
      </c>
      <c r="BX34" s="350">
        <v>8.1944444444444445E-2</v>
      </c>
      <c r="BY34" s="50">
        <f t="shared" si="2"/>
        <v>17</v>
      </c>
      <c r="BZ34" s="44">
        <v>3</v>
      </c>
      <c r="CA34" s="44">
        <v>3</v>
      </c>
      <c r="CB34" s="44">
        <v>3</v>
      </c>
      <c r="CC34" s="44">
        <v>3</v>
      </c>
      <c r="CD34" s="44" t="s">
        <v>260</v>
      </c>
      <c r="CE34" s="44" t="s">
        <v>6504</v>
      </c>
      <c r="CF34" s="44">
        <v>15</v>
      </c>
      <c r="CM34" s="348" t="s">
        <v>3403</v>
      </c>
      <c r="CN34" s="44" t="s">
        <v>3403</v>
      </c>
      <c r="CR34" s="34" t="s">
        <v>4714</v>
      </c>
      <c r="CS34" s="34" t="s">
        <v>4715</v>
      </c>
      <c r="CT34" s="34" t="s">
        <v>3869</v>
      </c>
      <c r="CU34" s="34" t="s">
        <v>7645</v>
      </c>
      <c r="CV34" s="34" t="s">
        <v>7640</v>
      </c>
      <c r="CW34" s="34" t="s">
        <v>7641</v>
      </c>
      <c r="CX34" s="34" t="s">
        <v>530</v>
      </c>
      <c r="CY34" s="34" t="s">
        <v>7646</v>
      </c>
      <c r="CZ34" s="34" t="s">
        <v>3848</v>
      </c>
      <c r="DA34" s="34" t="s">
        <v>7647</v>
      </c>
      <c r="DB34" s="34" t="s">
        <v>3840</v>
      </c>
      <c r="DC34" s="34" t="s">
        <v>3841</v>
      </c>
      <c r="DD34" s="34" t="s">
        <v>4108</v>
      </c>
      <c r="DE34" s="34" t="s">
        <v>7648</v>
      </c>
      <c r="DF34" s="34" t="s">
        <v>7649</v>
      </c>
      <c r="DG34" s="34" t="s">
        <v>4606</v>
      </c>
      <c r="DH34" s="34" t="s">
        <v>4607</v>
      </c>
      <c r="DI34" s="34" t="s">
        <v>7650</v>
      </c>
      <c r="DJ34" s="34" t="s">
        <v>7651</v>
      </c>
      <c r="DK34" s="34" t="s">
        <v>3849</v>
      </c>
      <c r="DL34" s="34" t="s">
        <v>7652</v>
      </c>
      <c r="DM34" s="34" t="s">
        <v>4116</v>
      </c>
      <c r="DN34" s="34" t="s">
        <v>3852</v>
      </c>
      <c r="DO34" s="34" t="s">
        <v>3853</v>
      </c>
      <c r="DP34" s="34" t="s">
        <v>5217</v>
      </c>
      <c r="DQ34" s="34" t="s">
        <v>7653</v>
      </c>
      <c r="DR34" s="34" t="s">
        <v>1239</v>
      </c>
      <c r="DS34" s="34" t="s">
        <v>7642</v>
      </c>
      <c r="DT34" s="34" t="s">
        <v>3848</v>
      </c>
      <c r="DU34" s="34" t="s">
        <v>3848</v>
      </c>
      <c r="DV34" s="34" t="s">
        <v>3848</v>
      </c>
      <c r="DW34" s="34" t="s">
        <v>3848</v>
      </c>
      <c r="DX34" s="34" t="s">
        <v>3848</v>
      </c>
      <c r="DY34" s="34" t="s">
        <v>3848</v>
      </c>
      <c r="DZ34" s="34" t="s">
        <v>3848</v>
      </c>
      <c r="EA34" s="34" t="s">
        <v>3848</v>
      </c>
      <c r="EB34" s="34" t="s">
        <v>3861</v>
      </c>
      <c r="EC34" s="34" t="s">
        <v>3862</v>
      </c>
      <c r="ED34" s="34" t="s">
        <v>3848</v>
      </c>
      <c r="EE34" s="34" t="s">
        <v>4000</v>
      </c>
      <c r="EF34" s="34" t="s">
        <v>3864</v>
      </c>
      <c r="EG34" s="34" t="s">
        <v>2755</v>
      </c>
      <c r="EH34" s="34" t="s">
        <v>282</v>
      </c>
      <c r="EI34" s="34" t="s">
        <v>3848</v>
      </c>
      <c r="EJ34" s="34" t="s">
        <v>3848</v>
      </c>
      <c r="EK34" s="34" t="s">
        <v>3848</v>
      </c>
      <c r="EL34" s="34" t="s">
        <v>4473</v>
      </c>
      <c r="EM34" s="34" t="s">
        <v>3869</v>
      </c>
      <c r="EN34" s="34" t="s">
        <v>3869</v>
      </c>
      <c r="EO34" s="34" t="s">
        <v>3869</v>
      </c>
      <c r="EP34" s="34" t="s">
        <v>3869</v>
      </c>
      <c r="EQ34" s="34" t="s">
        <v>7654</v>
      </c>
      <c r="ER34" s="34" t="s">
        <v>3924</v>
      </c>
      <c r="ES34" s="34" t="s">
        <v>7655</v>
      </c>
      <c r="ET34" s="34" t="s">
        <v>7656</v>
      </c>
      <c r="EU34" s="34" t="s">
        <v>7657</v>
      </c>
      <c r="EV34" s="34" t="s">
        <v>3876</v>
      </c>
      <c r="EW34" s="34" t="s">
        <v>3876</v>
      </c>
      <c r="EX34" s="34" t="s">
        <v>3848</v>
      </c>
      <c r="EY34" s="34" t="s">
        <v>3848</v>
      </c>
      <c r="EZ34" s="34" t="s">
        <v>3877</v>
      </c>
      <c r="FA34" s="34" t="s">
        <v>4008</v>
      </c>
      <c r="FB34" s="34" t="s">
        <v>7658</v>
      </c>
      <c r="FC34" s="34" t="s">
        <v>7659</v>
      </c>
      <c r="FD34" s="34" t="s">
        <v>3848</v>
      </c>
      <c r="FE34" s="34" t="s">
        <v>4011</v>
      </c>
      <c r="FF34" s="34" t="s">
        <v>4012</v>
      </c>
      <c r="FG34" s="34" t="s">
        <v>3848</v>
      </c>
      <c r="FH34" s="34" t="s">
        <v>7660</v>
      </c>
      <c r="FI34" s="34" t="s">
        <v>7661</v>
      </c>
      <c r="FJ34" s="34" t="s">
        <v>4017</v>
      </c>
      <c r="FK34" s="34" t="s">
        <v>4017</v>
      </c>
      <c r="FL34" s="34" t="s">
        <v>4017</v>
      </c>
      <c r="FM34" s="34" t="s">
        <v>7640</v>
      </c>
      <c r="FN34" s="34" t="s">
        <v>2397</v>
      </c>
      <c r="FO34" s="34" t="s">
        <v>530</v>
      </c>
      <c r="FP34" s="34" t="s">
        <v>3848</v>
      </c>
      <c r="FQ34" s="34" t="s">
        <v>7662</v>
      </c>
      <c r="FR34" s="34" t="s">
        <v>4414</v>
      </c>
      <c r="FS34" s="34" t="s">
        <v>7663</v>
      </c>
      <c r="FT34" s="34" t="s">
        <v>3943</v>
      </c>
      <c r="FU34" s="34" t="s">
        <v>3943</v>
      </c>
      <c r="FV34" s="34" t="s">
        <v>3943</v>
      </c>
      <c r="FW34" s="34" t="s">
        <v>3943</v>
      </c>
      <c r="FX34" s="34" t="s">
        <v>3894</v>
      </c>
      <c r="FY34" s="34" t="s">
        <v>3848</v>
      </c>
      <c r="FZ34" s="34" t="s">
        <v>6539</v>
      </c>
      <c r="GA34" s="34" t="s">
        <v>3945</v>
      </c>
      <c r="GB34" s="34" t="s">
        <v>3945</v>
      </c>
      <c r="GC34" s="34" t="s">
        <v>3945</v>
      </c>
      <c r="HL34" s="78" t="s">
        <v>7664</v>
      </c>
      <c r="HM34" s="30" t="s">
        <v>6633</v>
      </c>
      <c r="HN34" s="30" t="s">
        <v>3403</v>
      </c>
      <c r="HO34" s="350" t="s">
        <v>7599</v>
      </c>
      <c r="HP34" s="30" t="s">
        <v>3869</v>
      </c>
      <c r="HQ34" s="30">
        <f t="shared" si="3"/>
        <v>1</v>
      </c>
      <c r="HT34" s="44" t="s">
        <v>3403</v>
      </c>
      <c r="HU34" s="44" t="s">
        <v>3403</v>
      </c>
      <c r="HX34" s="44" t="s">
        <v>3403</v>
      </c>
      <c r="HY34" s="44" t="s">
        <v>223</v>
      </c>
    </row>
    <row r="35" spans="1:233" s="30" customFormat="1" ht="12.75" x14ac:dyDescent="0.2">
      <c r="A35" s="30">
        <v>38</v>
      </c>
      <c r="B35" s="350">
        <v>0.65625</v>
      </c>
      <c r="C35" s="30" t="s">
        <v>7665</v>
      </c>
      <c r="D35" s="30" t="s">
        <v>211</v>
      </c>
      <c r="E35" s="30" t="s">
        <v>212</v>
      </c>
      <c r="F35" s="62">
        <v>43283</v>
      </c>
      <c r="G35" s="44" t="s">
        <v>1202</v>
      </c>
      <c r="H35" s="44" t="s">
        <v>233</v>
      </c>
      <c r="I35" s="44" t="s">
        <v>1713</v>
      </c>
      <c r="J35" s="44"/>
      <c r="K35" s="44"/>
      <c r="L35" s="44"/>
      <c r="M35" s="351"/>
      <c r="N35" s="351"/>
      <c r="O35" s="44"/>
      <c r="P35" s="349" t="s">
        <v>7666</v>
      </c>
      <c r="Q35" s="44" t="s">
        <v>7667</v>
      </c>
      <c r="R35" s="44" t="s">
        <v>7668</v>
      </c>
      <c r="S35" s="44" t="s">
        <v>7669</v>
      </c>
      <c r="T35" s="354">
        <v>9268768237</v>
      </c>
      <c r="U35" s="44" t="s">
        <v>7670</v>
      </c>
      <c r="V35" s="30" t="s">
        <v>221</v>
      </c>
      <c r="W35" s="30" t="s">
        <v>221</v>
      </c>
      <c r="X35" s="30" t="s">
        <v>221</v>
      </c>
      <c r="Y35" s="30" t="s">
        <v>221</v>
      </c>
      <c r="Z35" s="30" t="s">
        <v>221</v>
      </c>
      <c r="AA35" s="44" t="s">
        <v>7671</v>
      </c>
      <c r="AB35" s="44">
        <v>9555977843</v>
      </c>
      <c r="AC35" s="44" t="s">
        <v>314</v>
      </c>
      <c r="AD35" s="347" t="s">
        <v>4711</v>
      </c>
      <c r="AE35" s="44" t="s">
        <v>7672</v>
      </c>
      <c r="AF35" s="44" t="s">
        <v>259</v>
      </c>
      <c r="AG35" s="44" t="s">
        <v>259</v>
      </c>
      <c r="AH35" s="44" t="s">
        <v>259</v>
      </c>
      <c r="AI35" s="44">
        <v>15</v>
      </c>
      <c r="AJ35" s="44" t="s">
        <v>227</v>
      </c>
      <c r="AK35" s="44">
        <v>1</v>
      </c>
      <c r="AL35" s="44">
        <v>2</v>
      </c>
      <c r="AM35" s="44">
        <v>12</v>
      </c>
      <c r="AN35" s="44" t="s">
        <v>394</v>
      </c>
      <c r="AO35" s="44" t="s">
        <v>395</v>
      </c>
      <c r="AP35" s="30" t="s">
        <v>229</v>
      </c>
      <c r="AQ35" s="30" t="s">
        <v>229</v>
      </c>
      <c r="AR35" s="44"/>
      <c r="AS35" s="44" t="s">
        <v>7060</v>
      </c>
      <c r="AT35" s="44">
        <v>252432</v>
      </c>
      <c r="AU35" s="44"/>
      <c r="AV35" s="44"/>
      <c r="AW35" s="44"/>
      <c r="AX35" s="44"/>
      <c r="AY35" s="44"/>
      <c r="AZ35" s="44"/>
      <c r="BA35" s="31">
        <v>0.69444444444444453</v>
      </c>
      <c r="BB35" s="349" t="s">
        <v>6504</v>
      </c>
      <c r="BC35" s="350">
        <v>9.0972222222222218E-2</v>
      </c>
      <c r="BD35" s="350">
        <v>9.5833333333333326E-2</v>
      </c>
      <c r="BE35" s="50">
        <f t="shared" si="0"/>
        <v>7</v>
      </c>
      <c r="BF35" s="44">
        <v>1</v>
      </c>
      <c r="BG35" s="44">
        <v>1</v>
      </c>
      <c r="BH35" s="44">
        <v>1</v>
      </c>
      <c r="BI35" s="44">
        <v>1</v>
      </c>
      <c r="BJ35" s="44">
        <v>1</v>
      </c>
      <c r="BK35" s="44">
        <v>1</v>
      </c>
      <c r="BL35" s="44">
        <v>1</v>
      </c>
      <c r="BM35" s="44">
        <v>1</v>
      </c>
      <c r="BN35" s="44">
        <v>1</v>
      </c>
      <c r="BO35" s="44">
        <v>1</v>
      </c>
      <c r="BP35" s="44">
        <v>1</v>
      </c>
      <c r="BQ35" s="44">
        <v>1</v>
      </c>
      <c r="BR35" s="44">
        <v>1</v>
      </c>
      <c r="BS35" s="44">
        <v>1</v>
      </c>
      <c r="BT35" s="44">
        <v>1</v>
      </c>
      <c r="BU35" s="50">
        <f t="shared" si="1"/>
        <v>15</v>
      </c>
      <c r="BV35" s="349"/>
      <c r="BW35" s="350"/>
      <c r="BX35" s="350"/>
      <c r="BY35" s="50">
        <f t="shared" si="2"/>
        <v>0</v>
      </c>
      <c r="BZ35" s="44"/>
      <c r="CA35" s="44"/>
      <c r="CB35" s="44"/>
      <c r="CC35" s="44"/>
      <c r="CD35" s="44"/>
      <c r="CE35" s="44"/>
      <c r="CF35" s="44"/>
      <c r="CM35" s="348" t="s">
        <v>3403</v>
      </c>
      <c r="CN35" s="44" t="s">
        <v>3403</v>
      </c>
      <c r="CR35" s="34" t="s">
        <v>4714</v>
      </c>
      <c r="CS35" s="34" t="s">
        <v>4715</v>
      </c>
      <c r="CT35" s="34" t="s">
        <v>3869</v>
      </c>
      <c r="CU35" s="34" t="s">
        <v>7673</v>
      </c>
      <c r="CV35" s="34" t="s">
        <v>7674</v>
      </c>
      <c r="CW35" s="34" t="s">
        <v>7675</v>
      </c>
      <c r="CX35" s="34" t="s">
        <v>7676</v>
      </c>
      <c r="CY35" s="34" t="s">
        <v>7677</v>
      </c>
      <c r="CZ35" s="34" t="s">
        <v>5398</v>
      </c>
      <c r="DA35" s="34" t="s">
        <v>7678</v>
      </c>
      <c r="DB35" s="34" t="s">
        <v>3840</v>
      </c>
      <c r="DC35" s="34" t="s">
        <v>3841</v>
      </c>
      <c r="DD35" s="34" t="s">
        <v>3994</v>
      </c>
      <c r="DE35" s="34" t="s">
        <v>5398</v>
      </c>
      <c r="DF35" s="34" t="s">
        <v>7678</v>
      </c>
      <c r="DG35" s="34" t="s">
        <v>3840</v>
      </c>
      <c r="DH35" s="34" t="s">
        <v>3841</v>
      </c>
      <c r="DI35" s="34" t="s">
        <v>3994</v>
      </c>
      <c r="DJ35" s="34" t="s">
        <v>5479</v>
      </c>
      <c r="DK35" s="34" t="s">
        <v>3957</v>
      </c>
      <c r="DL35" s="34" t="s">
        <v>7679</v>
      </c>
      <c r="DM35" s="34" t="s">
        <v>3851</v>
      </c>
      <c r="DN35" s="34" t="s">
        <v>3852</v>
      </c>
      <c r="DO35" s="34" t="s">
        <v>3853</v>
      </c>
      <c r="DP35" s="34" t="s">
        <v>3854</v>
      </c>
      <c r="DQ35" s="34" t="s">
        <v>7680</v>
      </c>
      <c r="DR35" s="34" t="s">
        <v>7681</v>
      </c>
      <c r="DS35" s="34" t="s">
        <v>7682</v>
      </c>
      <c r="DT35" s="34" t="s">
        <v>7683</v>
      </c>
      <c r="DU35" s="34" t="s">
        <v>7684</v>
      </c>
      <c r="DV35" s="34" t="s">
        <v>7685</v>
      </c>
      <c r="DW35" s="34" t="s">
        <v>7686</v>
      </c>
      <c r="DX35" s="34" t="s">
        <v>7687</v>
      </c>
      <c r="DY35" s="34" t="s">
        <v>1228</v>
      </c>
      <c r="DZ35" s="34" t="s">
        <v>1228</v>
      </c>
      <c r="EA35" s="34" t="s">
        <v>1228</v>
      </c>
      <c r="EB35" s="34" t="s">
        <v>3861</v>
      </c>
      <c r="EC35" s="34" t="s">
        <v>3862</v>
      </c>
      <c r="ED35" s="34" t="s">
        <v>3848</v>
      </c>
      <c r="EE35" s="34" t="s">
        <v>7614</v>
      </c>
      <c r="EF35" s="34" t="s">
        <v>5081</v>
      </c>
      <c r="EG35" s="34" t="s">
        <v>4068</v>
      </c>
      <c r="EH35" s="34" t="s">
        <v>4438</v>
      </c>
      <c r="EI35" s="34" t="s">
        <v>7688</v>
      </c>
      <c r="EJ35" s="34" t="s">
        <v>7689</v>
      </c>
      <c r="EK35" s="34" t="s">
        <v>3848</v>
      </c>
      <c r="EL35" s="34" t="s">
        <v>3868</v>
      </c>
      <c r="EM35" s="34" t="s">
        <v>3869</v>
      </c>
      <c r="EN35" s="34" t="s">
        <v>4002</v>
      </c>
      <c r="EO35" s="34" t="s">
        <v>3869</v>
      </c>
      <c r="EP35" s="34" t="s">
        <v>3869</v>
      </c>
      <c r="EQ35" s="34" t="s">
        <v>7690</v>
      </c>
      <c r="ER35" s="34" t="s">
        <v>6654</v>
      </c>
      <c r="ES35" s="34" t="s">
        <v>7691</v>
      </c>
      <c r="ET35" s="34" t="s">
        <v>7692</v>
      </c>
      <c r="EU35" s="34" t="s">
        <v>7693</v>
      </c>
      <c r="EV35" s="34" t="s">
        <v>3876</v>
      </c>
      <c r="EW35" s="34" t="s">
        <v>3876</v>
      </c>
      <c r="EX35" s="34" t="s">
        <v>3848</v>
      </c>
      <c r="EY35" s="34" t="s">
        <v>3848</v>
      </c>
      <c r="EZ35" s="34" t="s">
        <v>3877</v>
      </c>
      <c r="FA35" s="34" t="s">
        <v>4008</v>
      </c>
      <c r="FB35" s="34" t="s">
        <v>7694</v>
      </c>
      <c r="FC35" s="34" t="s">
        <v>7695</v>
      </c>
      <c r="FD35" s="34" t="s">
        <v>7696</v>
      </c>
      <c r="FE35" s="34" t="s">
        <v>3970</v>
      </c>
      <c r="FF35" s="34" t="s">
        <v>7697</v>
      </c>
      <c r="FG35" s="34" t="s">
        <v>7698</v>
      </c>
      <c r="FH35" s="34" t="s">
        <v>7699</v>
      </c>
      <c r="FI35" s="34" t="s">
        <v>7700</v>
      </c>
      <c r="FJ35" s="34" t="s">
        <v>7701</v>
      </c>
      <c r="FK35" s="34" t="s">
        <v>7702</v>
      </c>
      <c r="FL35" s="34" t="s">
        <v>3943</v>
      </c>
      <c r="FM35" s="34" t="s">
        <v>7674</v>
      </c>
      <c r="FN35" s="34" t="s">
        <v>7703</v>
      </c>
      <c r="FO35" s="34" t="s">
        <v>7675</v>
      </c>
      <c r="FP35" s="34" t="s">
        <v>3848</v>
      </c>
      <c r="FQ35" s="34" t="s">
        <v>7704</v>
      </c>
      <c r="FR35" s="34" t="s">
        <v>4592</v>
      </c>
      <c r="FS35" s="34" t="s">
        <v>7705</v>
      </c>
      <c r="FT35" s="34" t="s">
        <v>7706</v>
      </c>
      <c r="FU35" s="34" t="s">
        <v>7707</v>
      </c>
      <c r="FV35" s="34" t="s">
        <v>7708</v>
      </c>
      <c r="FW35" s="34" t="s">
        <v>7709</v>
      </c>
      <c r="FX35" s="34" t="s">
        <v>3944</v>
      </c>
      <c r="FY35" s="34" t="s">
        <v>3848</v>
      </c>
      <c r="FZ35" s="34" t="s">
        <v>3848</v>
      </c>
      <c r="GA35" s="34" t="s">
        <v>3945</v>
      </c>
      <c r="GB35" s="34" t="s">
        <v>3945</v>
      </c>
      <c r="GC35" s="34" t="s">
        <v>3946</v>
      </c>
      <c r="HL35" s="78" t="s">
        <v>7710</v>
      </c>
      <c r="HM35" s="30" t="s">
        <v>3403</v>
      </c>
      <c r="HN35" s="30" t="s">
        <v>3403</v>
      </c>
      <c r="HO35" s="350" t="s">
        <v>7599</v>
      </c>
      <c r="HP35" s="30" t="s">
        <v>3869</v>
      </c>
      <c r="HQ35" s="30">
        <f t="shared" si="3"/>
        <v>1</v>
      </c>
      <c r="HT35" s="44" t="s">
        <v>3403</v>
      </c>
      <c r="HU35" s="44" t="s">
        <v>3403</v>
      </c>
      <c r="HX35" s="44" t="s">
        <v>3403</v>
      </c>
      <c r="HY35" s="44" t="s">
        <v>314</v>
      </c>
    </row>
    <row r="36" spans="1:233" s="30" customFormat="1" ht="12.75" x14ac:dyDescent="0.2">
      <c r="A36" s="30">
        <v>39</v>
      </c>
      <c r="B36" s="350">
        <v>0.72430555555555554</v>
      </c>
      <c r="C36" s="44"/>
      <c r="D36" s="44"/>
      <c r="E36" s="30" t="s">
        <v>212</v>
      </c>
      <c r="F36" s="62">
        <v>43283</v>
      </c>
      <c r="G36" s="44" t="s">
        <v>3082</v>
      </c>
      <c r="H36" s="44" t="s">
        <v>246</v>
      </c>
      <c r="I36" s="44" t="s">
        <v>247</v>
      </c>
      <c r="J36" s="44" t="s">
        <v>5686</v>
      </c>
      <c r="K36" s="44" t="s">
        <v>6496</v>
      </c>
      <c r="L36" s="44" t="s">
        <v>250</v>
      </c>
      <c r="M36" s="351">
        <v>43283</v>
      </c>
      <c r="N36" s="351">
        <v>43286</v>
      </c>
      <c r="O36" s="354" t="s">
        <v>4032</v>
      </c>
      <c r="P36" s="349" t="s">
        <v>7711</v>
      </c>
      <c r="Q36" s="44" t="s">
        <v>7712</v>
      </c>
      <c r="R36" s="44" t="s">
        <v>7713</v>
      </c>
      <c r="S36" s="44" t="s">
        <v>7714</v>
      </c>
      <c r="T36" s="354">
        <v>9151550711</v>
      </c>
      <c r="U36" s="362" t="s">
        <v>7715</v>
      </c>
      <c r="V36" s="30" t="s">
        <v>221</v>
      </c>
      <c r="W36" s="30" t="s">
        <v>221</v>
      </c>
      <c r="X36" s="30" t="s">
        <v>221</v>
      </c>
      <c r="Y36" s="30" t="s">
        <v>221</v>
      </c>
      <c r="Z36" s="30" t="s">
        <v>221</v>
      </c>
      <c r="AA36" s="44" t="s">
        <v>7716</v>
      </c>
      <c r="AB36" s="44">
        <v>9273790443</v>
      </c>
      <c r="AC36" s="44" t="s">
        <v>223</v>
      </c>
      <c r="AD36" s="44" t="s">
        <v>224</v>
      </c>
      <c r="AE36" s="44" t="s">
        <v>7717</v>
      </c>
      <c r="AF36" s="44" t="s">
        <v>226</v>
      </c>
      <c r="AG36" s="44" t="s">
        <v>226</v>
      </c>
      <c r="AH36" s="44" t="s">
        <v>226</v>
      </c>
      <c r="AI36" s="44">
        <v>56</v>
      </c>
      <c r="AJ36" s="44" t="s">
        <v>446</v>
      </c>
      <c r="AK36" s="44">
        <v>0</v>
      </c>
      <c r="AL36" s="44">
        <v>18</v>
      </c>
      <c r="AM36" s="44">
        <v>6</v>
      </c>
      <c r="AN36" s="44" t="s">
        <v>6458</v>
      </c>
      <c r="AO36" s="44" t="s">
        <v>432</v>
      </c>
      <c r="AP36" s="30" t="s">
        <v>434</v>
      </c>
      <c r="AQ36" s="50" t="s">
        <v>435</v>
      </c>
      <c r="AR36" s="44" t="s">
        <v>7718</v>
      </c>
      <c r="AS36" s="44"/>
      <c r="AT36" s="44"/>
      <c r="AU36" s="44"/>
      <c r="AV36" s="44"/>
      <c r="AW36" s="44"/>
      <c r="AX36" s="44" t="s">
        <v>4589</v>
      </c>
      <c r="AY36" s="44"/>
      <c r="AZ36" s="44"/>
      <c r="BA36" s="31">
        <v>0.76041666666666663</v>
      </c>
      <c r="BB36" s="349" t="s">
        <v>6504</v>
      </c>
      <c r="BC36" s="350">
        <v>0.13749999999999998</v>
      </c>
      <c r="BD36" s="350">
        <v>0.16111111111111112</v>
      </c>
      <c r="BE36" s="50">
        <f t="shared" si="0"/>
        <v>34</v>
      </c>
      <c r="BF36" s="44">
        <v>3</v>
      </c>
      <c r="BG36" s="44">
        <v>3</v>
      </c>
      <c r="BH36" s="44">
        <v>3</v>
      </c>
      <c r="BI36" s="44">
        <v>3</v>
      </c>
      <c r="BJ36" s="44">
        <v>3</v>
      </c>
      <c r="BK36" s="44">
        <v>3</v>
      </c>
      <c r="BL36" s="44">
        <v>3</v>
      </c>
      <c r="BM36" s="44">
        <v>3</v>
      </c>
      <c r="BN36" s="44">
        <v>3</v>
      </c>
      <c r="BO36" s="44">
        <v>3</v>
      </c>
      <c r="BP36" s="44">
        <v>3</v>
      </c>
      <c r="BQ36" s="44">
        <v>3</v>
      </c>
      <c r="BR36" s="44">
        <v>3</v>
      </c>
      <c r="BS36" s="44">
        <v>3</v>
      </c>
      <c r="BT36" s="44">
        <v>3</v>
      </c>
      <c r="BU36" s="50">
        <f t="shared" si="1"/>
        <v>0</v>
      </c>
      <c r="BV36" s="349" t="s">
        <v>6504</v>
      </c>
      <c r="BW36" s="350">
        <v>0.13749999999999998</v>
      </c>
      <c r="BX36" s="350">
        <v>0.16111111111111112</v>
      </c>
      <c r="BY36" s="50">
        <f t="shared" si="2"/>
        <v>34</v>
      </c>
      <c r="BZ36" s="44">
        <v>3</v>
      </c>
      <c r="CA36" s="44">
        <v>3</v>
      </c>
      <c r="CB36" s="44">
        <v>3</v>
      </c>
      <c r="CC36" s="44">
        <v>3</v>
      </c>
      <c r="CD36" s="44" t="s">
        <v>260</v>
      </c>
      <c r="CE36" s="44" t="s">
        <v>6504</v>
      </c>
      <c r="CF36" s="44">
        <v>15</v>
      </c>
      <c r="CM36" s="348" t="s">
        <v>3403</v>
      </c>
      <c r="CN36" s="348" t="s">
        <v>6676</v>
      </c>
      <c r="CR36" s="34" t="s">
        <v>4714</v>
      </c>
      <c r="CS36" s="34" t="s">
        <v>4715</v>
      </c>
      <c r="CT36" s="34" t="s">
        <v>3869</v>
      </c>
      <c r="CU36" s="34" t="s">
        <v>7719</v>
      </c>
      <c r="CV36" s="34" t="s">
        <v>7720</v>
      </c>
      <c r="CW36" s="34" t="s">
        <v>7721</v>
      </c>
      <c r="CX36" s="34" t="s">
        <v>7722</v>
      </c>
      <c r="CY36" s="34" t="s">
        <v>7723</v>
      </c>
      <c r="CZ36" s="34" t="s">
        <v>7724</v>
      </c>
      <c r="DA36" s="34" t="s">
        <v>7725</v>
      </c>
      <c r="DB36" s="34" t="s">
        <v>3845</v>
      </c>
      <c r="DC36" s="34" t="s">
        <v>3846</v>
      </c>
      <c r="DD36" s="34" t="s">
        <v>7726</v>
      </c>
      <c r="DE36" s="34" t="s">
        <v>7724</v>
      </c>
      <c r="DF36" s="34" t="s">
        <v>7725</v>
      </c>
      <c r="DG36" s="34" t="s">
        <v>3845</v>
      </c>
      <c r="DH36" s="34" t="s">
        <v>3846</v>
      </c>
      <c r="DI36" s="34" t="s">
        <v>7726</v>
      </c>
      <c r="DJ36" s="34" t="s">
        <v>7727</v>
      </c>
      <c r="DK36" s="34" t="s">
        <v>3957</v>
      </c>
      <c r="DL36" s="34" t="s">
        <v>5299</v>
      </c>
      <c r="DM36" s="34" t="s">
        <v>3851</v>
      </c>
      <c r="DN36" s="34" t="s">
        <v>3852</v>
      </c>
      <c r="DO36" s="34" t="s">
        <v>3853</v>
      </c>
      <c r="DP36" s="34" t="s">
        <v>3854</v>
      </c>
      <c r="DQ36" s="34" t="s">
        <v>7728</v>
      </c>
      <c r="DR36" s="34" t="s">
        <v>7728</v>
      </c>
      <c r="DS36" s="34" t="s">
        <v>7729</v>
      </c>
      <c r="DT36" s="34" t="s">
        <v>7730</v>
      </c>
      <c r="DU36" s="34" t="s">
        <v>7731</v>
      </c>
      <c r="DV36" s="34" t="s">
        <v>3848</v>
      </c>
      <c r="DW36" s="34" t="s">
        <v>3848</v>
      </c>
      <c r="DX36" s="34" t="s">
        <v>7732</v>
      </c>
      <c r="DY36" s="34" t="s">
        <v>3848</v>
      </c>
      <c r="DZ36" s="34" t="s">
        <v>3848</v>
      </c>
      <c r="EA36" s="34" t="s">
        <v>3848</v>
      </c>
      <c r="EB36" s="34" t="s">
        <v>3861</v>
      </c>
      <c r="EC36" s="34" t="s">
        <v>3862</v>
      </c>
      <c r="ED36" s="34" t="s">
        <v>3848</v>
      </c>
      <c r="EE36" s="34" t="s">
        <v>4510</v>
      </c>
      <c r="EF36" s="34" t="s">
        <v>432</v>
      </c>
      <c r="EG36" s="34" t="s">
        <v>3919</v>
      </c>
      <c r="EH36" s="34" t="s">
        <v>3920</v>
      </c>
      <c r="EI36" s="34" t="s">
        <v>7733</v>
      </c>
      <c r="EJ36" s="34" t="s">
        <v>3848</v>
      </c>
      <c r="EK36" s="34" t="s">
        <v>3848</v>
      </c>
      <c r="EL36" s="34" t="s">
        <v>4473</v>
      </c>
      <c r="EM36" s="34" t="s">
        <v>3869</v>
      </c>
      <c r="EN36" s="34" t="s">
        <v>3869</v>
      </c>
      <c r="EO36" s="34" t="s">
        <v>3869</v>
      </c>
      <c r="EP36" s="34" t="s">
        <v>3869</v>
      </c>
      <c r="EQ36" s="34" t="s">
        <v>7734</v>
      </c>
      <c r="ER36" s="34" t="s">
        <v>3872</v>
      </c>
      <c r="ES36" s="34" t="s">
        <v>7735</v>
      </c>
      <c r="ET36" s="34" t="s">
        <v>7736</v>
      </c>
      <c r="EU36" s="34" t="s">
        <v>7737</v>
      </c>
      <c r="EV36" s="34" t="s">
        <v>3876</v>
      </c>
      <c r="EW36" s="34" t="s">
        <v>3876</v>
      </c>
      <c r="EX36" s="34" t="s">
        <v>3848</v>
      </c>
      <c r="EY36" s="34" t="s">
        <v>3848</v>
      </c>
      <c r="EZ36" s="34" t="s">
        <v>3877</v>
      </c>
      <c r="FA36" s="34" t="s">
        <v>3878</v>
      </c>
      <c r="FB36" s="34" t="s">
        <v>7738</v>
      </c>
      <c r="FC36" s="34" t="s">
        <v>7739</v>
      </c>
      <c r="FD36" s="34" t="s">
        <v>3848</v>
      </c>
      <c r="FE36" s="34" t="s">
        <v>7740</v>
      </c>
      <c r="FF36" s="34" t="s">
        <v>7741</v>
      </c>
      <c r="FG36" s="34" t="s">
        <v>3848</v>
      </c>
      <c r="FH36" s="34" t="s">
        <v>7742</v>
      </c>
      <c r="FI36" s="34" t="s">
        <v>7743</v>
      </c>
      <c r="FJ36" s="34" t="s">
        <v>7744</v>
      </c>
      <c r="FK36" s="34" t="s">
        <v>7745</v>
      </c>
      <c r="FL36" s="34" t="s">
        <v>6877</v>
      </c>
      <c r="FM36" s="34" t="s">
        <v>7746</v>
      </c>
      <c r="FN36" s="34" t="s">
        <v>7747</v>
      </c>
      <c r="FO36" s="34" t="s">
        <v>7748</v>
      </c>
      <c r="FP36" s="34" t="s">
        <v>3848</v>
      </c>
      <c r="FQ36" s="34" t="s">
        <v>7749</v>
      </c>
      <c r="FR36" s="34" t="s">
        <v>7750</v>
      </c>
      <c r="FS36" s="34" t="s">
        <v>7751</v>
      </c>
      <c r="FT36" s="34" t="s">
        <v>7752</v>
      </c>
      <c r="FU36" s="34" t="s">
        <v>7753</v>
      </c>
      <c r="FV36" s="34" t="s">
        <v>7754</v>
      </c>
      <c r="FW36" s="34" t="s">
        <v>7755</v>
      </c>
      <c r="FX36" s="34" t="s">
        <v>176</v>
      </c>
      <c r="FY36" s="34" t="s">
        <v>6538</v>
      </c>
      <c r="FZ36" s="34" t="s">
        <v>6539</v>
      </c>
      <c r="GA36" s="34" t="s">
        <v>3945</v>
      </c>
      <c r="GB36" s="34" t="s">
        <v>3945</v>
      </c>
      <c r="GC36" s="34" t="s">
        <v>3946</v>
      </c>
      <c r="HL36" s="78" t="s">
        <v>7756</v>
      </c>
      <c r="HM36" s="30" t="s">
        <v>6705</v>
      </c>
      <c r="HN36" s="30" t="s">
        <v>6706</v>
      </c>
      <c r="HO36" s="350" t="s">
        <v>7757</v>
      </c>
      <c r="HP36" s="30" t="s">
        <v>3869</v>
      </c>
      <c r="HQ36" s="30">
        <f t="shared" si="3"/>
        <v>1</v>
      </c>
      <c r="HT36" s="351">
        <v>43286</v>
      </c>
      <c r="HU36" s="44" t="s">
        <v>3403</v>
      </c>
      <c r="HX36" s="30" t="s">
        <v>4001</v>
      </c>
      <c r="HY36" s="44" t="s">
        <v>223</v>
      </c>
    </row>
    <row r="37" spans="1:233" s="30" customFormat="1" ht="12.75" x14ac:dyDescent="0.2">
      <c r="A37" s="30">
        <v>40</v>
      </c>
      <c r="B37" s="344"/>
      <c r="C37" s="49"/>
      <c r="E37" s="30" t="s">
        <v>212</v>
      </c>
      <c r="F37" s="62">
        <v>43283</v>
      </c>
      <c r="G37" s="44" t="s">
        <v>357</v>
      </c>
      <c r="H37" s="44" t="s">
        <v>337</v>
      </c>
      <c r="I37" s="44" t="s">
        <v>437</v>
      </c>
      <c r="J37" s="30" t="s">
        <v>5686</v>
      </c>
      <c r="M37" s="345"/>
      <c r="N37" s="345"/>
      <c r="P37" s="78" t="s">
        <v>7758</v>
      </c>
      <c r="Q37" s="30" t="s">
        <v>7759</v>
      </c>
      <c r="R37" s="30" t="s">
        <v>7760</v>
      </c>
      <c r="S37" s="30" t="s">
        <v>7761</v>
      </c>
      <c r="T37" s="346">
        <v>9350540668</v>
      </c>
      <c r="U37" s="30" t="s">
        <v>7762</v>
      </c>
      <c r="V37" s="30" t="s">
        <v>221</v>
      </c>
      <c r="W37" s="30" t="s">
        <v>221</v>
      </c>
      <c r="X37" s="30" t="s">
        <v>221</v>
      </c>
      <c r="Y37" s="30" t="s">
        <v>221</v>
      </c>
      <c r="Z37" s="30" t="s">
        <v>221</v>
      </c>
      <c r="AA37" s="30" t="s">
        <v>221</v>
      </c>
      <c r="AB37" s="30" t="s">
        <v>221</v>
      </c>
      <c r="AC37" s="30" t="s">
        <v>223</v>
      </c>
      <c r="AD37" s="363" t="s">
        <v>333</v>
      </c>
      <c r="AE37" s="30" t="s">
        <v>7763</v>
      </c>
      <c r="AF37" s="30" t="s">
        <v>221</v>
      </c>
      <c r="AG37" s="30" t="s">
        <v>226</v>
      </c>
      <c r="AH37" s="30" t="s">
        <v>221</v>
      </c>
      <c r="AI37" s="30">
        <v>27</v>
      </c>
      <c r="AJ37" s="30" t="s">
        <v>3575</v>
      </c>
      <c r="AK37" s="30">
        <v>1</v>
      </c>
      <c r="AL37" s="30">
        <v>12</v>
      </c>
      <c r="AM37" s="30">
        <v>15</v>
      </c>
      <c r="AN37" s="363" t="s">
        <v>394</v>
      </c>
      <c r="AO37" s="363" t="s">
        <v>1210</v>
      </c>
      <c r="AP37" s="363" t="s">
        <v>281</v>
      </c>
      <c r="AQ37" s="363" t="s">
        <v>7764</v>
      </c>
      <c r="AR37" s="363"/>
      <c r="AW37" s="30" t="s">
        <v>7765</v>
      </c>
      <c r="AY37" s="30" t="s">
        <v>227</v>
      </c>
      <c r="AZ37" s="30" t="s">
        <v>227</v>
      </c>
      <c r="BB37" s="78" t="s">
        <v>1213</v>
      </c>
      <c r="BC37" s="344">
        <v>0.52152777777777781</v>
      </c>
      <c r="BD37" s="344">
        <v>0.53611111111111109</v>
      </c>
      <c r="BE37" s="364">
        <f t="shared" si="0"/>
        <v>21</v>
      </c>
      <c r="BF37" s="30">
        <v>2</v>
      </c>
      <c r="BG37" s="30">
        <v>2</v>
      </c>
      <c r="BH37" s="30">
        <v>2</v>
      </c>
      <c r="BI37" s="30">
        <v>2</v>
      </c>
      <c r="BJ37" s="30">
        <v>2</v>
      </c>
      <c r="BK37" s="30">
        <v>2</v>
      </c>
      <c r="BL37" s="30">
        <v>2</v>
      </c>
      <c r="BM37" s="30">
        <v>2</v>
      </c>
      <c r="BN37" s="30">
        <v>2</v>
      </c>
      <c r="BO37" s="30">
        <v>2</v>
      </c>
      <c r="BP37" s="30">
        <v>2</v>
      </c>
      <c r="BQ37" s="30">
        <v>2</v>
      </c>
      <c r="BR37" s="30">
        <v>2</v>
      </c>
      <c r="BS37" s="30">
        <v>2</v>
      </c>
      <c r="BT37" s="30">
        <v>2</v>
      </c>
      <c r="BU37" s="364">
        <f t="shared" si="1"/>
        <v>0</v>
      </c>
      <c r="BV37" s="78" t="s">
        <v>7766</v>
      </c>
      <c r="BW37" s="344">
        <v>0.53611111111111109</v>
      </c>
      <c r="BX37" s="344">
        <v>0.54375000000000007</v>
      </c>
      <c r="BY37" s="364">
        <f t="shared" si="2"/>
        <v>11</v>
      </c>
      <c r="BZ37" s="30">
        <v>2</v>
      </c>
      <c r="CA37" s="30">
        <v>2</v>
      </c>
      <c r="CB37" s="30">
        <v>3</v>
      </c>
      <c r="CC37" s="30">
        <v>2</v>
      </c>
      <c r="CD37" s="30" t="s">
        <v>260</v>
      </c>
      <c r="CE37" s="30" t="s">
        <v>7766</v>
      </c>
      <c r="CF37" s="30">
        <v>15</v>
      </c>
      <c r="CM37" s="348" t="s">
        <v>3403</v>
      </c>
      <c r="CN37" s="44" t="s">
        <v>3403</v>
      </c>
      <c r="CR37" s="34" t="s">
        <v>4714</v>
      </c>
      <c r="CS37" s="34" t="s">
        <v>4715</v>
      </c>
      <c r="CT37" s="34" t="s">
        <v>3869</v>
      </c>
      <c r="CU37" s="34" t="s">
        <v>7767</v>
      </c>
      <c r="CV37" s="34" t="s">
        <v>7768</v>
      </c>
      <c r="CW37" s="34" t="s">
        <v>7769</v>
      </c>
      <c r="CX37" s="34" t="s">
        <v>7761</v>
      </c>
      <c r="CY37" s="34" t="s">
        <v>7770</v>
      </c>
      <c r="CZ37" s="34" t="s">
        <v>3848</v>
      </c>
      <c r="DA37" s="34" t="s">
        <v>4044</v>
      </c>
      <c r="DB37" s="34" t="s">
        <v>4037</v>
      </c>
      <c r="DC37" s="34" t="s">
        <v>4038</v>
      </c>
      <c r="DD37" s="34" t="s">
        <v>4039</v>
      </c>
      <c r="DE37" s="34" t="s">
        <v>3848</v>
      </c>
      <c r="DF37" s="34" t="s">
        <v>4044</v>
      </c>
      <c r="DG37" s="34" t="s">
        <v>4037</v>
      </c>
      <c r="DH37" s="34" t="s">
        <v>4038</v>
      </c>
      <c r="DI37" s="34" t="s">
        <v>4039</v>
      </c>
      <c r="DJ37" s="34" t="s">
        <v>3848</v>
      </c>
      <c r="DK37" s="34" t="s">
        <v>3849</v>
      </c>
      <c r="DL37" s="34" t="s">
        <v>3848</v>
      </c>
      <c r="DM37" s="34" t="s">
        <v>4044</v>
      </c>
      <c r="DN37" s="34" t="s">
        <v>3852</v>
      </c>
      <c r="DO37" s="34" t="s">
        <v>3848</v>
      </c>
      <c r="DP37" s="34" t="s">
        <v>3848</v>
      </c>
      <c r="DQ37" s="34" t="s">
        <v>7771</v>
      </c>
      <c r="DR37" s="34" t="s">
        <v>7771</v>
      </c>
      <c r="DS37" s="34" t="s">
        <v>7762</v>
      </c>
      <c r="DT37" s="34" t="s">
        <v>3848</v>
      </c>
      <c r="DU37" s="34" t="s">
        <v>3848</v>
      </c>
      <c r="DV37" s="34" t="s">
        <v>3848</v>
      </c>
      <c r="DW37" s="34" t="s">
        <v>3848</v>
      </c>
      <c r="DX37" s="34" t="s">
        <v>3848</v>
      </c>
      <c r="DY37" s="34" t="s">
        <v>3848</v>
      </c>
      <c r="DZ37" s="34" t="s">
        <v>3848</v>
      </c>
      <c r="EA37" s="34" t="s">
        <v>3848</v>
      </c>
      <c r="EB37" s="34" t="s">
        <v>3861</v>
      </c>
      <c r="EC37" s="34" t="s">
        <v>3862</v>
      </c>
      <c r="ED37" s="34" t="s">
        <v>3848</v>
      </c>
      <c r="EE37" s="34" t="s">
        <v>4044</v>
      </c>
      <c r="EF37" s="34" t="s">
        <v>5081</v>
      </c>
      <c r="EG37" s="34" t="s">
        <v>598</v>
      </c>
      <c r="EH37" s="34" t="s">
        <v>5303</v>
      </c>
      <c r="EI37" s="34" t="s">
        <v>7772</v>
      </c>
      <c r="EJ37" s="34" t="s">
        <v>3848</v>
      </c>
      <c r="EK37" s="34" t="s">
        <v>3848</v>
      </c>
      <c r="EL37" s="34" t="s">
        <v>3868</v>
      </c>
      <c r="EM37" s="34" t="s">
        <v>3869</v>
      </c>
      <c r="EN37" s="34" t="s">
        <v>3869</v>
      </c>
      <c r="EO37" s="34" t="s">
        <v>3869</v>
      </c>
      <c r="EP37" s="34" t="s">
        <v>3869</v>
      </c>
      <c r="EQ37" s="34" t="s">
        <v>4017</v>
      </c>
      <c r="ER37" s="34" t="s">
        <v>4017</v>
      </c>
      <c r="ES37" s="34" t="s">
        <v>4017</v>
      </c>
      <c r="ET37" s="34" t="s">
        <v>4017</v>
      </c>
      <c r="EU37" s="34" t="s">
        <v>4017</v>
      </c>
      <c r="EV37" s="34" t="s">
        <v>3848</v>
      </c>
      <c r="EW37" s="34" t="s">
        <v>3848</v>
      </c>
      <c r="EX37" s="34" t="s">
        <v>3848</v>
      </c>
      <c r="EY37" s="34" t="s">
        <v>3848</v>
      </c>
      <c r="EZ37" s="34" t="s">
        <v>3848</v>
      </c>
      <c r="FA37" s="34" t="s">
        <v>3848</v>
      </c>
      <c r="FB37" s="34" t="s">
        <v>3848</v>
      </c>
      <c r="FC37" s="34" t="s">
        <v>3848</v>
      </c>
      <c r="FD37" s="34" t="s">
        <v>3848</v>
      </c>
      <c r="FE37" s="34" t="s">
        <v>4017</v>
      </c>
      <c r="FF37" s="34" t="s">
        <v>4017</v>
      </c>
      <c r="FG37" s="34" t="s">
        <v>3848</v>
      </c>
      <c r="FH37" s="34" t="s">
        <v>3848</v>
      </c>
      <c r="FI37" s="34" t="s">
        <v>3848</v>
      </c>
      <c r="FJ37" s="34" t="s">
        <v>4017</v>
      </c>
      <c r="FK37" s="34" t="s">
        <v>4017</v>
      </c>
      <c r="FL37" s="34" t="s">
        <v>4017</v>
      </c>
      <c r="FM37" s="34" t="s">
        <v>4044</v>
      </c>
      <c r="FN37" s="34" t="s">
        <v>4044</v>
      </c>
      <c r="FO37" s="34" t="s">
        <v>3848</v>
      </c>
      <c r="FP37" s="34" t="s">
        <v>3848</v>
      </c>
      <c r="FQ37" s="34" t="s">
        <v>4045</v>
      </c>
      <c r="FR37" s="34" t="s">
        <v>7773</v>
      </c>
      <c r="FS37" s="34" t="s">
        <v>4045</v>
      </c>
      <c r="FT37" s="34" t="s">
        <v>3943</v>
      </c>
      <c r="FU37" s="34" t="s">
        <v>3943</v>
      </c>
      <c r="FV37" s="34" t="s">
        <v>3943</v>
      </c>
      <c r="FW37" s="34" t="s">
        <v>3943</v>
      </c>
      <c r="FX37" s="34" t="s">
        <v>3894</v>
      </c>
      <c r="FY37" s="34" t="s">
        <v>3848</v>
      </c>
      <c r="FZ37" s="34" t="s">
        <v>7774</v>
      </c>
      <c r="GA37" s="34" t="s">
        <v>3848</v>
      </c>
      <c r="GB37" s="34" t="s">
        <v>3848</v>
      </c>
      <c r="GC37" s="34" t="s">
        <v>3848</v>
      </c>
      <c r="HL37" s="78" t="s">
        <v>7775</v>
      </c>
      <c r="HM37" s="30" t="s">
        <v>7776</v>
      </c>
      <c r="HN37" s="30" t="s">
        <v>3403</v>
      </c>
      <c r="HO37" s="350" t="s">
        <v>6933</v>
      </c>
      <c r="HP37" s="30" t="s">
        <v>3869</v>
      </c>
      <c r="HQ37" s="30">
        <f t="shared" si="3"/>
        <v>1</v>
      </c>
      <c r="HT37" s="44" t="s">
        <v>3403</v>
      </c>
      <c r="HU37" s="30" t="s">
        <v>7777</v>
      </c>
      <c r="HX37" s="44" t="s">
        <v>3403</v>
      </c>
      <c r="HY37" s="44" t="s">
        <v>223</v>
      </c>
    </row>
    <row r="38" spans="1:233" s="44" customFormat="1" ht="12.75" x14ac:dyDescent="0.2">
      <c r="A38" s="348">
        <v>41</v>
      </c>
      <c r="B38" s="344">
        <v>0.55208333333333337</v>
      </c>
      <c r="C38" s="49"/>
      <c r="D38" s="30" t="s">
        <v>211</v>
      </c>
      <c r="E38" s="30" t="s">
        <v>212</v>
      </c>
      <c r="F38" s="62">
        <v>43283</v>
      </c>
      <c r="G38" s="348" t="s">
        <v>357</v>
      </c>
      <c r="H38" s="348" t="s">
        <v>214</v>
      </c>
      <c r="I38" s="348" t="s">
        <v>1222</v>
      </c>
      <c r="J38" s="348" t="s">
        <v>5686</v>
      </c>
      <c r="K38" s="365"/>
      <c r="L38" s="365"/>
      <c r="M38" s="365"/>
      <c r="N38" s="365"/>
      <c r="O38" s="348"/>
      <c r="P38" s="366" t="s">
        <v>7778</v>
      </c>
      <c r="Q38" s="36" t="s">
        <v>7779</v>
      </c>
      <c r="R38" s="36" t="s">
        <v>7780</v>
      </c>
      <c r="S38" s="36" t="s">
        <v>7781</v>
      </c>
      <c r="T38" s="194" t="s">
        <v>7782</v>
      </c>
      <c r="U38" s="367" t="s">
        <v>7783</v>
      </c>
      <c r="V38" s="30" t="s">
        <v>221</v>
      </c>
      <c r="W38" s="30" t="s">
        <v>221</v>
      </c>
      <c r="X38" s="30" t="s">
        <v>221</v>
      </c>
      <c r="Y38" s="30" t="s">
        <v>221</v>
      </c>
      <c r="Z38" s="30" t="s">
        <v>221</v>
      </c>
      <c r="AA38" s="36" t="s">
        <v>7784</v>
      </c>
      <c r="AB38" s="44" t="s">
        <v>221</v>
      </c>
      <c r="AC38" s="44" t="s">
        <v>223</v>
      </c>
      <c r="AD38" s="348" t="s">
        <v>333</v>
      </c>
      <c r="AE38" s="348" t="s">
        <v>7785</v>
      </c>
      <c r="AF38" s="44" t="s">
        <v>226</v>
      </c>
      <c r="AG38" s="348" t="s">
        <v>226</v>
      </c>
      <c r="AH38" s="348" t="s">
        <v>226</v>
      </c>
      <c r="AI38" s="348">
        <v>72</v>
      </c>
      <c r="AJ38" s="348">
        <v>150</v>
      </c>
      <c r="AK38" s="348">
        <v>1</v>
      </c>
      <c r="AL38" s="30">
        <v>60</v>
      </c>
      <c r="AM38" s="30">
        <v>6</v>
      </c>
      <c r="AN38" s="36" t="s">
        <v>394</v>
      </c>
      <c r="AO38" s="36" t="s">
        <v>1210</v>
      </c>
      <c r="AP38" s="348" t="s">
        <v>281</v>
      </c>
      <c r="AQ38" s="348" t="s">
        <v>7764</v>
      </c>
      <c r="AR38" s="348"/>
      <c r="AS38" s="348"/>
      <c r="AT38" s="348"/>
      <c r="AU38" s="348"/>
      <c r="AV38" s="348"/>
      <c r="AW38" s="348" t="s">
        <v>7765</v>
      </c>
      <c r="AX38" s="348"/>
      <c r="AY38" s="348" t="s">
        <v>227</v>
      </c>
      <c r="AZ38" s="44" t="s">
        <v>227</v>
      </c>
      <c r="BA38" s="353"/>
      <c r="BB38" s="368" t="s">
        <v>6373</v>
      </c>
      <c r="BC38" s="369">
        <f>B38</f>
        <v>0.55208333333333337</v>
      </c>
      <c r="BD38" s="369">
        <f>BC38+15/1440</f>
        <v>0.5625</v>
      </c>
      <c r="BE38" s="50">
        <f t="shared" si="0"/>
        <v>15</v>
      </c>
      <c r="BF38" s="348">
        <v>3</v>
      </c>
      <c r="BG38" s="348">
        <v>3</v>
      </c>
      <c r="BH38" s="348">
        <v>3</v>
      </c>
      <c r="BI38" s="348">
        <v>3</v>
      </c>
      <c r="BJ38" s="348">
        <v>3</v>
      </c>
      <c r="BK38" s="348">
        <v>3</v>
      </c>
      <c r="BL38" s="348">
        <v>3</v>
      </c>
      <c r="BM38" s="348">
        <v>3</v>
      </c>
      <c r="BN38" s="348">
        <v>3</v>
      </c>
      <c r="BO38" s="348">
        <v>3</v>
      </c>
      <c r="BP38" s="348">
        <v>3</v>
      </c>
      <c r="BQ38" s="348">
        <v>3</v>
      </c>
      <c r="BR38" s="348">
        <v>3</v>
      </c>
      <c r="BS38" s="348">
        <v>3</v>
      </c>
      <c r="BT38" s="348">
        <v>3</v>
      </c>
      <c r="BU38" s="50">
        <f t="shared" si="1"/>
        <v>0</v>
      </c>
      <c r="BV38" s="368" t="s">
        <v>6373</v>
      </c>
      <c r="BW38" s="369">
        <f>BD38</f>
        <v>0.5625</v>
      </c>
      <c r="BX38" s="369">
        <f>BW38+15/1440</f>
        <v>0.57291666666666663</v>
      </c>
      <c r="BY38" s="50">
        <f t="shared" si="2"/>
        <v>15</v>
      </c>
      <c r="BZ38" s="348">
        <v>3</v>
      </c>
      <c r="CA38" s="348">
        <v>3</v>
      </c>
      <c r="CB38" s="348">
        <v>3</v>
      </c>
      <c r="CC38" s="348">
        <v>3</v>
      </c>
      <c r="CD38" s="348" t="s">
        <v>260</v>
      </c>
      <c r="CE38" s="348" t="s">
        <v>6373</v>
      </c>
      <c r="CF38" s="348">
        <v>15</v>
      </c>
      <c r="CG38" s="348"/>
      <c r="CH38" s="348"/>
      <c r="CI38" s="348"/>
      <c r="CJ38" s="348"/>
      <c r="CK38" s="348"/>
      <c r="CL38" s="348"/>
      <c r="CM38" s="348" t="s">
        <v>3403</v>
      </c>
      <c r="CN38" s="44" t="s">
        <v>3403</v>
      </c>
      <c r="CO38" s="348"/>
      <c r="CP38" s="348"/>
      <c r="CQ38" s="348"/>
      <c r="CR38" s="38" t="s">
        <v>4714</v>
      </c>
      <c r="CS38" s="38" t="s">
        <v>4715</v>
      </c>
      <c r="CT38" s="38" t="s">
        <v>3869</v>
      </c>
      <c r="CU38" s="38" t="s">
        <v>7786</v>
      </c>
      <c r="CV38" s="38" t="s">
        <v>7779</v>
      </c>
      <c r="CW38" s="38" t="s">
        <v>7780</v>
      </c>
      <c r="CX38" s="38" t="s">
        <v>7781</v>
      </c>
      <c r="CY38" s="38" t="s">
        <v>7787</v>
      </c>
      <c r="CZ38" s="38" t="s">
        <v>3848</v>
      </c>
      <c r="DA38" s="38" t="s">
        <v>7788</v>
      </c>
      <c r="DB38" s="38" t="s">
        <v>4037</v>
      </c>
      <c r="DC38" s="38" t="s">
        <v>4038</v>
      </c>
      <c r="DD38" s="38" t="s">
        <v>4039</v>
      </c>
      <c r="DE38" s="38" t="s">
        <v>3848</v>
      </c>
      <c r="DF38" s="38" t="s">
        <v>7788</v>
      </c>
      <c r="DG38" s="38" t="s">
        <v>4037</v>
      </c>
      <c r="DH38" s="38" t="s">
        <v>4038</v>
      </c>
      <c r="DI38" s="38" t="s">
        <v>4039</v>
      </c>
      <c r="DJ38" s="38" t="s">
        <v>3848</v>
      </c>
      <c r="DK38" s="38" t="s">
        <v>3849</v>
      </c>
      <c r="DL38" s="38" t="s">
        <v>3848</v>
      </c>
      <c r="DM38" s="38" t="s">
        <v>3914</v>
      </c>
      <c r="DN38" s="38" t="s">
        <v>3852</v>
      </c>
      <c r="DO38" s="38" t="s">
        <v>3848</v>
      </c>
      <c r="DP38" s="38" t="s">
        <v>3848</v>
      </c>
      <c r="DQ38" s="38" t="s">
        <v>7782</v>
      </c>
      <c r="DR38" s="38" t="s">
        <v>7782</v>
      </c>
      <c r="DS38" s="38" t="s">
        <v>7783</v>
      </c>
      <c r="DT38" s="38" t="s">
        <v>3848</v>
      </c>
      <c r="DU38" s="38" t="s">
        <v>3848</v>
      </c>
      <c r="DV38" s="38" t="s">
        <v>3848</v>
      </c>
      <c r="DW38" s="38" t="s">
        <v>3848</v>
      </c>
      <c r="DX38" s="38" t="s">
        <v>3848</v>
      </c>
      <c r="DY38" s="38" t="s">
        <v>3848</v>
      </c>
      <c r="DZ38" s="38" t="s">
        <v>3848</v>
      </c>
      <c r="EA38" s="38" t="s">
        <v>3848</v>
      </c>
      <c r="EB38" s="38" t="s">
        <v>3861</v>
      </c>
      <c r="EC38" s="38" t="s">
        <v>3862</v>
      </c>
      <c r="ED38" s="38" t="s">
        <v>3848</v>
      </c>
      <c r="EE38" s="38" t="s">
        <v>4510</v>
      </c>
      <c r="EF38" s="38" t="s">
        <v>5081</v>
      </c>
      <c r="EG38" s="38" t="s">
        <v>598</v>
      </c>
      <c r="EH38" s="38" t="s">
        <v>5303</v>
      </c>
      <c r="EI38" s="38" t="s">
        <v>7789</v>
      </c>
      <c r="EJ38" s="38" t="s">
        <v>3848</v>
      </c>
      <c r="EK38" s="38" t="s">
        <v>3848</v>
      </c>
      <c r="EL38" s="38" t="s">
        <v>4260</v>
      </c>
      <c r="EM38" s="38" t="s">
        <v>3869</v>
      </c>
      <c r="EN38" s="38" t="s">
        <v>3869</v>
      </c>
      <c r="EO38" s="38" t="s">
        <v>3869</v>
      </c>
      <c r="EP38" s="38" t="s">
        <v>3869</v>
      </c>
      <c r="EQ38" s="38" t="s">
        <v>4017</v>
      </c>
      <c r="ER38" s="38" t="s">
        <v>4017</v>
      </c>
      <c r="ES38" s="38" t="s">
        <v>4017</v>
      </c>
      <c r="ET38" s="38" t="s">
        <v>4017</v>
      </c>
      <c r="EU38" s="38" t="s">
        <v>4017</v>
      </c>
      <c r="EV38" s="38" t="s">
        <v>3848</v>
      </c>
      <c r="EW38" s="38" t="s">
        <v>3848</v>
      </c>
      <c r="EX38" s="38" t="s">
        <v>3848</v>
      </c>
      <c r="EY38" s="38" t="s">
        <v>3848</v>
      </c>
      <c r="EZ38" s="38" t="s">
        <v>3848</v>
      </c>
      <c r="FA38" s="38" t="s">
        <v>3848</v>
      </c>
      <c r="FB38" s="38" t="s">
        <v>3848</v>
      </c>
      <c r="FC38" s="38" t="s">
        <v>3848</v>
      </c>
      <c r="FD38" s="38" t="s">
        <v>3848</v>
      </c>
      <c r="FE38" s="38" t="s">
        <v>4017</v>
      </c>
      <c r="FF38" s="38" t="s">
        <v>4017</v>
      </c>
      <c r="FG38" s="38" t="s">
        <v>3848</v>
      </c>
      <c r="FH38" s="38" t="s">
        <v>3848</v>
      </c>
      <c r="FI38" s="38" t="s">
        <v>3848</v>
      </c>
      <c r="FJ38" s="38" t="s">
        <v>4017</v>
      </c>
      <c r="FK38" s="38" t="s">
        <v>4017</v>
      </c>
      <c r="FL38" s="38" t="s">
        <v>4017</v>
      </c>
      <c r="FM38" s="38" t="s">
        <v>7779</v>
      </c>
      <c r="FN38" s="38" t="s">
        <v>7790</v>
      </c>
      <c r="FO38" s="38" t="s">
        <v>3848</v>
      </c>
      <c r="FP38" s="38" t="s">
        <v>3848</v>
      </c>
      <c r="FQ38" s="38" t="s">
        <v>3848</v>
      </c>
      <c r="FR38" s="38" t="s">
        <v>3848</v>
      </c>
      <c r="FS38" s="38" t="s">
        <v>3848</v>
      </c>
      <c r="FT38" s="38" t="s">
        <v>3943</v>
      </c>
      <c r="FU38" s="38" t="s">
        <v>3943</v>
      </c>
      <c r="FV38" s="38" t="s">
        <v>3943</v>
      </c>
      <c r="FW38" s="38" t="s">
        <v>3943</v>
      </c>
      <c r="FX38" s="38" t="s">
        <v>3894</v>
      </c>
      <c r="FY38" s="38" t="s">
        <v>3848</v>
      </c>
      <c r="FZ38" s="38" t="s">
        <v>7791</v>
      </c>
      <c r="GA38" s="38" t="s">
        <v>3848</v>
      </c>
      <c r="GB38" s="370" t="s">
        <v>3848</v>
      </c>
      <c r="GC38" s="370" t="s">
        <v>3848</v>
      </c>
      <c r="HL38" s="349" t="s">
        <v>7792</v>
      </c>
      <c r="HM38" s="44" t="s">
        <v>7793</v>
      </c>
      <c r="HN38" s="44" t="s">
        <v>3403</v>
      </c>
      <c r="HO38" s="350" t="s">
        <v>7177</v>
      </c>
      <c r="HP38" s="44" t="s">
        <v>3869</v>
      </c>
      <c r="HQ38" s="44">
        <f t="shared" si="3"/>
        <v>1</v>
      </c>
      <c r="HT38" s="44" t="s">
        <v>3403</v>
      </c>
      <c r="HU38" s="30" t="s">
        <v>7777</v>
      </c>
      <c r="HX38" s="44" t="s">
        <v>3403</v>
      </c>
      <c r="HY38" s="44" t="s">
        <v>223</v>
      </c>
    </row>
    <row r="39" spans="1:233" s="44" customFormat="1" ht="12.75" x14ac:dyDescent="0.2">
      <c r="A39" s="348">
        <v>42</v>
      </c>
      <c r="B39" s="344"/>
      <c r="C39" s="49"/>
      <c r="D39" s="30" t="s">
        <v>211</v>
      </c>
      <c r="E39" s="30" t="s">
        <v>212</v>
      </c>
      <c r="F39" s="62">
        <v>43283</v>
      </c>
      <c r="G39" s="363" t="s">
        <v>357</v>
      </c>
      <c r="H39" s="30" t="s">
        <v>233</v>
      </c>
      <c r="I39" s="30" t="s">
        <v>3070</v>
      </c>
      <c r="J39" s="30" t="s">
        <v>5686</v>
      </c>
      <c r="K39" s="30"/>
      <c r="L39" s="30"/>
      <c r="M39" s="365"/>
      <c r="N39" s="365"/>
      <c r="O39" s="348"/>
      <c r="P39" s="78" t="s">
        <v>7794</v>
      </c>
      <c r="Q39" s="30" t="s">
        <v>7795</v>
      </c>
      <c r="R39" s="30" t="s">
        <v>7796</v>
      </c>
      <c r="S39" s="30" t="s">
        <v>7797</v>
      </c>
      <c r="T39" s="346">
        <v>9167529406</v>
      </c>
      <c r="U39" s="30" t="s">
        <v>7798</v>
      </c>
      <c r="V39" s="30" t="s">
        <v>221</v>
      </c>
      <c r="W39" s="30" t="s">
        <v>221</v>
      </c>
      <c r="X39" s="30" t="s">
        <v>221</v>
      </c>
      <c r="Y39" s="30" t="s">
        <v>221</v>
      </c>
      <c r="Z39" s="30" t="s">
        <v>221</v>
      </c>
      <c r="AA39" s="30" t="s">
        <v>221</v>
      </c>
      <c r="AB39" s="30" t="s">
        <v>221</v>
      </c>
      <c r="AC39" s="30" t="s">
        <v>223</v>
      </c>
      <c r="AD39" s="347" t="s">
        <v>4711</v>
      </c>
      <c r="AE39" s="30" t="s">
        <v>7799</v>
      </c>
      <c r="AF39" s="44" t="s">
        <v>226</v>
      </c>
      <c r="AG39" s="30" t="s">
        <v>226</v>
      </c>
      <c r="AH39" s="30" t="s">
        <v>226</v>
      </c>
      <c r="AI39" s="30">
        <v>13</v>
      </c>
      <c r="AJ39" s="30" t="s">
        <v>3575</v>
      </c>
      <c r="AK39" s="30">
        <v>1</v>
      </c>
      <c r="AL39" s="30">
        <v>13</v>
      </c>
      <c r="AM39" s="30">
        <v>0</v>
      </c>
      <c r="AN39" s="363" t="s">
        <v>394</v>
      </c>
      <c r="AO39" s="363" t="s">
        <v>1210</v>
      </c>
      <c r="AP39" s="363" t="s">
        <v>281</v>
      </c>
      <c r="AQ39" s="363" t="s">
        <v>7764</v>
      </c>
      <c r="AR39" s="363"/>
      <c r="AS39" s="348"/>
      <c r="AT39" s="348"/>
      <c r="AU39" s="348"/>
      <c r="AV39" s="348"/>
      <c r="AW39" s="348" t="s">
        <v>7765</v>
      </c>
      <c r="AX39" s="348"/>
      <c r="AY39" s="348" t="s">
        <v>227</v>
      </c>
      <c r="AZ39" s="348" t="s">
        <v>227</v>
      </c>
      <c r="BA39" s="353"/>
      <c r="BB39" s="78" t="s">
        <v>1213</v>
      </c>
      <c r="BC39" s="344">
        <v>0.57361111111111118</v>
      </c>
      <c r="BD39" s="344">
        <v>0.58472222222222225</v>
      </c>
      <c r="BE39" s="63">
        <f t="shared" si="0"/>
        <v>16</v>
      </c>
      <c r="BF39" s="30">
        <v>2</v>
      </c>
      <c r="BG39" s="30">
        <v>2</v>
      </c>
      <c r="BH39" s="30">
        <v>2</v>
      </c>
      <c r="BI39" s="30">
        <v>2</v>
      </c>
      <c r="BJ39" s="30">
        <v>2</v>
      </c>
      <c r="BK39" s="30">
        <v>2</v>
      </c>
      <c r="BL39" s="30">
        <v>2</v>
      </c>
      <c r="BM39" s="30">
        <v>2</v>
      </c>
      <c r="BN39" s="30">
        <v>2</v>
      </c>
      <c r="BO39" s="30">
        <v>2</v>
      </c>
      <c r="BP39" s="30">
        <v>2</v>
      </c>
      <c r="BQ39" s="30">
        <v>2</v>
      </c>
      <c r="BR39" s="30">
        <v>2</v>
      </c>
      <c r="BS39" s="30">
        <v>2</v>
      </c>
      <c r="BT39" s="30">
        <v>2</v>
      </c>
      <c r="BU39" s="50">
        <f t="shared" si="1"/>
        <v>0</v>
      </c>
      <c r="BV39" s="368" t="s">
        <v>7766</v>
      </c>
      <c r="BW39" s="369">
        <v>0.58472222222222225</v>
      </c>
      <c r="BX39" s="369">
        <v>0.59027777777777779</v>
      </c>
      <c r="BY39" s="50">
        <f t="shared" si="2"/>
        <v>8</v>
      </c>
      <c r="BZ39" s="348">
        <v>3</v>
      </c>
      <c r="CA39" s="348">
        <v>3</v>
      </c>
      <c r="CB39" s="348">
        <v>3</v>
      </c>
      <c r="CC39" s="348">
        <v>3</v>
      </c>
      <c r="CD39" s="348" t="s">
        <v>260</v>
      </c>
      <c r="CE39" s="348" t="s">
        <v>7766</v>
      </c>
      <c r="CF39" s="348">
        <v>15</v>
      </c>
      <c r="CG39" s="348"/>
      <c r="CH39" s="348"/>
      <c r="CI39" s="348"/>
      <c r="CJ39" s="348"/>
      <c r="CK39" s="348"/>
      <c r="CL39" s="348"/>
      <c r="CM39" s="348" t="s">
        <v>3403</v>
      </c>
      <c r="CN39" s="44" t="s">
        <v>3403</v>
      </c>
      <c r="CO39" s="348"/>
      <c r="CP39" s="348"/>
      <c r="CQ39" s="348"/>
      <c r="CR39" s="38" t="s">
        <v>4714</v>
      </c>
      <c r="CS39" s="38" t="s">
        <v>4715</v>
      </c>
      <c r="CT39" s="38" t="s">
        <v>3869</v>
      </c>
      <c r="CU39" s="38" t="s">
        <v>7800</v>
      </c>
      <c r="CV39" s="38" t="s">
        <v>7801</v>
      </c>
      <c r="CW39" s="38" t="s">
        <v>7802</v>
      </c>
      <c r="CX39" s="38" t="s">
        <v>7797</v>
      </c>
      <c r="CY39" s="38" t="s">
        <v>7803</v>
      </c>
      <c r="CZ39" s="38" t="s">
        <v>3848</v>
      </c>
      <c r="DA39" s="38" t="s">
        <v>3666</v>
      </c>
      <c r="DB39" s="38" t="s">
        <v>4037</v>
      </c>
      <c r="DC39" s="38" t="s">
        <v>4038</v>
      </c>
      <c r="DD39" s="38" t="s">
        <v>4039</v>
      </c>
      <c r="DE39" s="38" t="s">
        <v>3848</v>
      </c>
      <c r="DF39" s="38" t="s">
        <v>3666</v>
      </c>
      <c r="DG39" s="38" t="s">
        <v>4037</v>
      </c>
      <c r="DH39" s="38" t="s">
        <v>4038</v>
      </c>
      <c r="DI39" s="38" t="s">
        <v>4039</v>
      </c>
      <c r="DJ39" s="38" t="s">
        <v>3848</v>
      </c>
      <c r="DK39" s="38" t="s">
        <v>3957</v>
      </c>
      <c r="DL39" s="38" t="s">
        <v>3848</v>
      </c>
      <c r="DM39" s="38" t="s">
        <v>3666</v>
      </c>
      <c r="DN39" s="38" t="s">
        <v>3852</v>
      </c>
      <c r="DO39" s="38" t="s">
        <v>3848</v>
      </c>
      <c r="DP39" s="38" t="s">
        <v>3848</v>
      </c>
      <c r="DQ39" s="38" t="s">
        <v>7804</v>
      </c>
      <c r="DR39" s="38" t="s">
        <v>7804</v>
      </c>
      <c r="DS39" s="38" t="s">
        <v>7798</v>
      </c>
      <c r="DT39" s="38" t="s">
        <v>3848</v>
      </c>
      <c r="DU39" s="38" t="s">
        <v>3848</v>
      </c>
      <c r="DV39" s="38" t="s">
        <v>3848</v>
      </c>
      <c r="DW39" s="38" t="s">
        <v>3848</v>
      </c>
      <c r="DX39" s="38" t="s">
        <v>3848</v>
      </c>
      <c r="DY39" s="38" t="s">
        <v>3848</v>
      </c>
      <c r="DZ39" s="38" t="s">
        <v>3848</v>
      </c>
      <c r="EA39" s="38" t="s">
        <v>3848</v>
      </c>
      <c r="EB39" s="38" t="s">
        <v>3861</v>
      </c>
      <c r="EC39" s="38" t="s">
        <v>3862</v>
      </c>
      <c r="ED39" s="38" t="s">
        <v>3848</v>
      </c>
      <c r="EE39" s="38" t="s">
        <v>3666</v>
      </c>
      <c r="EF39" s="38" t="s">
        <v>5081</v>
      </c>
      <c r="EG39" s="38" t="s">
        <v>598</v>
      </c>
      <c r="EH39" s="38" t="s">
        <v>5303</v>
      </c>
      <c r="EI39" s="38" t="s">
        <v>3743</v>
      </c>
      <c r="EJ39" s="38" t="s">
        <v>3848</v>
      </c>
      <c r="EK39" s="38" t="s">
        <v>3848</v>
      </c>
      <c r="EL39" s="38" t="s">
        <v>3868</v>
      </c>
      <c r="EM39" s="38" t="s">
        <v>3869</v>
      </c>
      <c r="EN39" s="38" t="s">
        <v>3869</v>
      </c>
      <c r="EO39" s="38" t="s">
        <v>3869</v>
      </c>
      <c r="EP39" s="38" t="s">
        <v>3869</v>
      </c>
      <c r="EQ39" s="38" t="s">
        <v>4017</v>
      </c>
      <c r="ER39" s="38" t="s">
        <v>4017</v>
      </c>
      <c r="ES39" s="38" t="s">
        <v>4017</v>
      </c>
      <c r="ET39" s="38" t="s">
        <v>4017</v>
      </c>
      <c r="EU39" s="38" t="s">
        <v>4017</v>
      </c>
      <c r="EV39" s="38" t="s">
        <v>3848</v>
      </c>
      <c r="EW39" s="38" t="s">
        <v>3848</v>
      </c>
      <c r="EX39" s="38" t="s">
        <v>3848</v>
      </c>
      <c r="EY39" s="38" t="s">
        <v>3848</v>
      </c>
      <c r="EZ39" s="38" t="s">
        <v>3848</v>
      </c>
      <c r="FA39" s="38" t="s">
        <v>3848</v>
      </c>
      <c r="FB39" s="38" t="s">
        <v>3848</v>
      </c>
      <c r="FC39" s="38" t="s">
        <v>3848</v>
      </c>
      <c r="FD39" s="38" t="s">
        <v>3848</v>
      </c>
      <c r="FE39" s="38" t="s">
        <v>4017</v>
      </c>
      <c r="FF39" s="38" t="s">
        <v>4017</v>
      </c>
      <c r="FG39" s="38" t="s">
        <v>3848</v>
      </c>
      <c r="FH39" s="38" t="s">
        <v>3848</v>
      </c>
      <c r="FI39" s="38" t="s">
        <v>3848</v>
      </c>
      <c r="FJ39" s="38" t="s">
        <v>4017</v>
      </c>
      <c r="FK39" s="38" t="s">
        <v>4017</v>
      </c>
      <c r="FL39" s="38" t="s">
        <v>4017</v>
      </c>
      <c r="FM39" s="38" t="s">
        <v>3666</v>
      </c>
      <c r="FN39" s="38" t="s">
        <v>3666</v>
      </c>
      <c r="FO39" s="38" t="s">
        <v>3848</v>
      </c>
      <c r="FP39" s="38" t="s">
        <v>3848</v>
      </c>
      <c r="FQ39" s="38" t="s">
        <v>5082</v>
      </c>
      <c r="FR39" s="38" t="s">
        <v>5082</v>
      </c>
      <c r="FS39" s="38" t="s">
        <v>5082</v>
      </c>
      <c r="FT39" s="38" t="s">
        <v>3943</v>
      </c>
      <c r="FU39" s="38" t="s">
        <v>3943</v>
      </c>
      <c r="FV39" s="38" t="s">
        <v>3943</v>
      </c>
      <c r="FW39" s="38" t="s">
        <v>3943</v>
      </c>
      <c r="FX39" s="38" t="s">
        <v>3894</v>
      </c>
      <c r="FY39" s="38" t="s">
        <v>3848</v>
      </c>
      <c r="FZ39" s="38" t="s">
        <v>7805</v>
      </c>
      <c r="GA39" s="38" t="s">
        <v>3848</v>
      </c>
      <c r="GB39" s="370" t="s">
        <v>3848</v>
      </c>
      <c r="GC39" s="370" t="s">
        <v>3848</v>
      </c>
      <c r="HL39" s="349" t="s">
        <v>7806</v>
      </c>
      <c r="HM39" s="44" t="s">
        <v>6633</v>
      </c>
      <c r="HN39" s="44" t="s">
        <v>3403</v>
      </c>
      <c r="HO39" s="350" t="s">
        <v>7177</v>
      </c>
      <c r="HP39" s="44" t="s">
        <v>3869</v>
      </c>
      <c r="HQ39" s="44">
        <f t="shared" si="3"/>
        <v>1</v>
      </c>
      <c r="HT39" s="44" t="s">
        <v>3403</v>
      </c>
      <c r="HU39" s="30" t="s">
        <v>7777</v>
      </c>
      <c r="HX39" s="44" t="s">
        <v>3403</v>
      </c>
      <c r="HY39" s="44" t="s">
        <v>223</v>
      </c>
    </row>
    <row r="40" spans="1:233" s="44" customFormat="1" ht="12.75" x14ac:dyDescent="0.2">
      <c r="A40" s="348">
        <v>43</v>
      </c>
      <c r="B40" s="344">
        <v>0.58333333333333337</v>
      </c>
      <c r="C40" s="49"/>
      <c r="D40" s="30" t="s">
        <v>211</v>
      </c>
      <c r="E40" s="30" t="s">
        <v>212</v>
      </c>
      <c r="F40" s="62">
        <v>43283</v>
      </c>
      <c r="G40" s="363" t="s">
        <v>357</v>
      </c>
      <c r="H40" s="30" t="s">
        <v>337</v>
      </c>
      <c r="I40" s="30" t="s">
        <v>437</v>
      </c>
      <c r="J40" s="30" t="s">
        <v>5686</v>
      </c>
      <c r="K40" s="30"/>
      <c r="L40" s="30"/>
      <c r="M40" s="365"/>
      <c r="N40" s="365"/>
      <c r="O40" s="348"/>
      <c r="P40" s="78" t="s">
        <v>7807</v>
      </c>
      <c r="Q40" s="30" t="s">
        <v>3462</v>
      </c>
      <c r="R40" s="30" t="s">
        <v>7808</v>
      </c>
      <c r="S40" s="30" t="s">
        <v>7809</v>
      </c>
      <c r="T40" s="346" t="s">
        <v>7810</v>
      </c>
      <c r="U40" s="30" t="s">
        <v>7811</v>
      </c>
      <c r="V40" s="30" t="s">
        <v>221</v>
      </c>
      <c r="W40" s="30" t="s">
        <v>221</v>
      </c>
      <c r="X40" s="30" t="s">
        <v>221</v>
      </c>
      <c r="Y40" s="30" t="s">
        <v>221</v>
      </c>
      <c r="Z40" s="30" t="s">
        <v>221</v>
      </c>
      <c r="AA40" s="30" t="s">
        <v>7812</v>
      </c>
      <c r="AB40" s="30">
        <v>9089490154</v>
      </c>
      <c r="AC40" s="30" t="s">
        <v>223</v>
      </c>
      <c r="AD40" s="347" t="s">
        <v>4711</v>
      </c>
      <c r="AE40" s="30" t="s">
        <v>3554</v>
      </c>
      <c r="AF40" s="44" t="s">
        <v>226</v>
      </c>
      <c r="AG40" s="30" t="s">
        <v>226</v>
      </c>
      <c r="AH40" s="30" t="s">
        <v>226</v>
      </c>
      <c r="AI40" s="30">
        <v>30</v>
      </c>
      <c r="AJ40" s="30" t="s">
        <v>3575</v>
      </c>
      <c r="AK40" s="30">
        <v>1</v>
      </c>
      <c r="AL40" s="30">
        <v>12</v>
      </c>
      <c r="AM40" s="30">
        <v>6</v>
      </c>
      <c r="AN40" s="363" t="s">
        <v>394</v>
      </c>
      <c r="AO40" s="363" t="s">
        <v>1210</v>
      </c>
      <c r="AP40" s="363" t="s">
        <v>281</v>
      </c>
      <c r="AQ40" s="363" t="s">
        <v>7764</v>
      </c>
      <c r="AR40" s="363"/>
      <c r="AS40" s="348"/>
      <c r="AT40" s="348"/>
      <c r="AU40" s="348"/>
      <c r="AV40" s="348"/>
      <c r="AW40" s="348"/>
      <c r="AX40" s="348"/>
      <c r="AY40" s="348" t="s">
        <v>227</v>
      </c>
      <c r="AZ40" s="348" t="s">
        <v>227</v>
      </c>
      <c r="BA40" s="353"/>
      <c r="BB40" s="78" t="s">
        <v>6373</v>
      </c>
      <c r="BC40" s="344">
        <f>B40</f>
        <v>0.58333333333333337</v>
      </c>
      <c r="BD40" s="344">
        <f>BC40+15/1440</f>
        <v>0.59375</v>
      </c>
      <c r="BE40" s="63">
        <f t="shared" si="0"/>
        <v>15</v>
      </c>
      <c r="BF40" s="30">
        <v>3</v>
      </c>
      <c r="BG40" s="30">
        <v>3</v>
      </c>
      <c r="BH40" s="30">
        <v>3</v>
      </c>
      <c r="BI40" s="30">
        <v>3</v>
      </c>
      <c r="BJ40" s="30">
        <v>3</v>
      </c>
      <c r="BK40" s="30">
        <v>3</v>
      </c>
      <c r="BL40" s="30">
        <v>3</v>
      </c>
      <c r="BM40" s="30">
        <v>3</v>
      </c>
      <c r="BN40" s="30">
        <v>3</v>
      </c>
      <c r="BO40" s="30">
        <v>3</v>
      </c>
      <c r="BP40" s="30">
        <v>3</v>
      </c>
      <c r="BQ40" s="30">
        <v>3</v>
      </c>
      <c r="BR40" s="30">
        <v>3</v>
      </c>
      <c r="BS40" s="30">
        <v>3</v>
      </c>
      <c r="BT40" s="30">
        <v>3</v>
      </c>
      <c r="BU40" s="50">
        <f t="shared" si="1"/>
        <v>0</v>
      </c>
      <c r="BV40" s="368" t="s">
        <v>6373</v>
      </c>
      <c r="BW40" s="369">
        <f>BD40</f>
        <v>0.59375</v>
      </c>
      <c r="BX40" s="369">
        <f>BW40+15/1440</f>
        <v>0.60416666666666663</v>
      </c>
      <c r="BY40" s="50">
        <f t="shared" si="2"/>
        <v>15</v>
      </c>
      <c r="BZ40" s="348">
        <v>3</v>
      </c>
      <c r="CA40" s="348">
        <v>3</v>
      </c>
      <c r="CB40" s="348">
        <v>3</v>
      </c>
      <c r="CC40" s="348">
        <v>3</v>
      </c>
      <c r="CD40" s="348" t="s">
        <v>260</v>
      </c>
      <c r="CE40" s="348" t="s">
        <v>6373</v>
      </c>
      <c r="CF40" s="348">
        <v>15</v>
      </c>
      <c r="CG40" s="348"/>
      <c r="CH40" s="348"/>
      <c r="CI40" s="348"/>
      <c r="CJ40" s="348"/>
      <c r="CK40" s="348"/>
      <c r="CL40" s="348"/>
      <c r="CM40" s="348" t="s">
        <v>3403</v>
      </c>
      <c r="CN40" s="44" t="s">
        <v>3403</v>
      </c>
      <c r="CO40" s="348"/>
      <c r="CP40" s="348"/>
      <c r="CQ40" s="348"/>
      <c r="CR40" s="38" t="s">
        <v>4714</v>
      </c>
      <c r="CS40" s="38" t="s">
        <v>4715</v>
      </c>
      <c r="CT40" s="38" t="s">
        <v>3869</v>
      </c>
      <c r="CU40" s="38" t="s">
        <v>7813</v>
      </c>
      <c r="CV40" s="38" t="s">
        <v>3462</v>
      </c>
      <c r="CW40" s="38" t="s">
        <v>7808</v>
      </c>
      <c r="CX40" s="38" t="s">
        <v>7809</v>
      </c>
      <c r="CY40" s="38" t="s">
        <v>7814</v>
      </c>
      <c r="CZ40" s="38" t="s">
        <v>3848</v>
      </c>
      <c r="DA40" s="38" t="s">
        <v>7815</v>
      </c>
      <c r="DB40" s="38" t="s">
        <v>3840</v>
      </c>
      <c r="DC40" s="38" t="s">
        <v>3841</v>
      </c>
      <c r="DD40" s="38" t="s">
        <v>4036</v>
      </c>
      <c r="DE40" s="38" t="s">
        <v>3848</v>
      </c>
      <c r="DF40" s="38" t="s">
        <v>7788</v>
      </c>
      <c r="DG40" s="38" t="s">
        <v>4037</v>
      </c>
      <c r="DH40" s="38" t="s">
        <v>4038</v>
      </c>
      <c r="DI40" s="38" t="s">
        <v>4039</v>
      </c>
      <c r="DJ40" s="38" t="s">
        <v>3848</v>
      </c>
      <c r="DK40" s="38" t="s">
        <v>3957</v>
      </c>
      <c r="DL40" s="38" t="s">
        <v>3848</v>
      </c>
      <c r="DM40" s="38" t="s">
        <v>3914</v>
      </c>
      <c r="DN40" s="38" t="s">
        <v>3852</v>
      </c>
      <c r="DO40" s="38" t="s">
        <v>3848</v>
      </c>
      <c r="DP40" s="38" t="s">
        <v>3848</v>
      </c>
      <c r="DQ40" s="38" t="s">
        <v>7810</v>
      </c>
      <c r="DR40" s="38" t="s">
        <v>7810</v>
      </c>
      <c r="DS40" s="38" t="s">
        <v>7811</v>
      </c>
      <c r="DT40" s="38" t="s">
        <v>3848</v>
      </c>
      <c r="DU40" s="38" t="s">
        <v>3848</v>
      </c>
      <c r="DV40" s="38" t="s">
        <v>3848</v>
      </c>
      <c r="DW40" s="38" t="s">
        <v>3848</v>
      </c>
      <c r="DX40" s="38" t="s">
        <v>3848</v>
      </c>
      <c r="DY40" s="38" t="s">
        <v>3848</v>
      </c>
      <c r="DZ40" s="38" t="s">
        <v>3848</v>
      </c>
      <c r="EA40" s="38" t="s">
        <v>3848</v>
      </c>
      <c r="EB40" s="38" t="s">
        <v>3861</v>
      </c>
      <c r="EC40" s="38" t="s">
        <v>3862</v>
      </c>
      <c r="ED40" s="38" t="s">
        <v>3848</v>
      </c>
      <c r="EE40" s="38" t="s">
        <v>4306</v>
      </c>
      <c r="EF40" s="38" t="s">
        <v>5081</v>
      </c>
      <c r="EG40" s="38" t="s">
        <v>598</v>
      </c>
      <c r="EH40" s="38" t="s">
        <v>5303</v>
      </c>
      <c r="EI40" s="38" t="s">
        <v>7816</v>
      </c>
      <c r="EJ40" s="38" t="s">
        <v>3848</v>
      </c>
      <c r="EK40" s="38" t="s">
        <v>3848</v>
      </c>
      <c r="EL40" s="38" t="s">
        <v>4473</v>
      </c>
      <c r="EM40" s="38" t="s">
        <v>3869</v>
      </c>
      <c r="EN40" s="38" t="s">
        <v>3869</v>
      </c>
      <c r="EO40" s="38" t="s">
        <v>3869</v>
      </c>
      <c r="EP40" s="38" t="s">
        <v>3869</v>
      </c>
      <c r="EQ40" s="38" t="s">
        <v>4017</v>
      </c>
      <c r="ER40" s="38" t="s">
        <v>4017</v>
      </c>
      <c r="ES40" s="38" t="s">
        <v>4017</v>
      </c>
      <c r="ET40" s="38" t="s">
        <v>4017</v>
      </c>
      <c r="EU40" s="38" t="s">
        <v>4017</v>
      </c>
      <c r="EV40" s="38" t="s">
        <v>3848</v>
      </c>
      <c r="EW40" s="38" t="s">
        <v>3848</v>
      </c>
      <c r="EX40" s="38" t="s">
        <v>3848</v>
      </c>
      <c r="EY40" s="38" t="s">
        <v>3848</v>
      </c>
      <c r="EZ40" s="38" t="s">
        <v>3848</v>
      </c>
      <c r="FA40" s="38" t="s">
        <v>3848</v>
      </c>
      <c r="FB40" s="38" t="s">
        <v>3848</v>
      </c>
      <c r="FC40" s="38" t="s">
        <v>3848</v>
      </c>
      <c r="FD40" s="38" t="s">
        <v>3848</v>
      </c>
      <c r="FE40" s="38" t="s">
        <v>4017</v>
      </c>
      <c r="FF40" s="38" t="s">
        <v>4017</v>
      </c>
      <c r="FG40" s="38" t="s">
        <v>3848</v>
      </c>
      <c r="FH40" s="38" t="s">
        <v>3848</v>
      </c>
      <c r="FI40" s="38" t="s">
        <v>3848</v>
      </c>
      <c r="FJ40" s="38" t="s">
        <v>4017</v>
      </c>
      <c r="FK40" s="38" t="s">
        <v>4017</v>
      </c>
      <c r="FL40" s="38" t="s">
        <v>4017</v>
      </c>
      <c r="FM40" s="38" t="s">
        <v>7817</v>
      </c>
      <c r="FN40" s="38" t="s">
        <v>7818</v>
      </c>
      <c r="FO40" s="38" t="s">
        <v>3848</v>
      </c>
      <c r="FP40" s="38" t="s">
        <v>3848</v>
      </c>
      <c r="FQ40" s="38" t="s">
        <v>7819</v>
      </c>
      <c r="FR40" s="38" t="s">
        <v>4230</v>
      </c>
      <c r="FS40" s="38" t="s">
        <v>7820</v>
      </c>
      <c r="FT40" s="38" t="s">
        <v>3943</v>
      </c>
      <c r="FU40" s="38" t="s">
        <v>3943</v>
      </c>
      <c r="FV40" s="38" t="s">
        <v>3943</v>
      </c>
      <c r="FW40" s="38" t="s">
        <v>3943</v>
      </c>
      <c r="FX40" s="38" t="s">
        <v>3894</v>
      </c>
      <c r="FY40" s="38" t="s">
        <v>3848</v>
      </c>
      <c r="FZ40" s="38" t="s">
        <v>7821</v>
      </c>
      <c r="GA40" s="38" t="s">
        <v>3848</v>
      </c>
      <c r="GB40" s="370" t="s">
        <v>3848</v>
      </c>
      <c r="GC40" s="370" t="s">
        <v>3848</v>
      </c>
      <c r="HL40" s="349" t="s">
        <v>7822</v>
      </c>
      <c r="HM40" s="44" t="s">
        <v>7823</v>
      </c>
      <c r="HN40" s="30" t="s">
        <v>3403</v>
      </c>
      <c r="HO40" s="350" t="s">
        <v>7440</v>
      </c>
      <c r="HP40" s="44" t="s">
        <v>3869</v>
      </c>
      <c r="HQ40" s="44">
        <f t="shared" si="3"/>
        <v>1</v>
      </c>
      <c r="HT40" s="44" t="s">
        <v>3403</v>
      </c>
      <c r="HU40" s="30" t="s">
        <v>7777</v>
      </c>
      <c r="HX40" s="44" t="s">
        <v>3403</v>
      </c>
      <c r="HY40" s="44" t="s">
        <v>223</v>
      </c>
    </row>
    <row r="41" spans="1:233" s="44" customFormat="1" ht="12.75" x14ac:dyDescent="0.2">
      <c r="A41" s="348">
        <v>44</v>
      </c>
      <c r="B41" s="344"/>
      <c r="C41" s="49"/>
      <c r="D41" s="30"/>
      <c r="E41" s="30" t="s">
        <v>212</v>
      </c>
      <c r="F41" s="62">
        <v>43283</v>
      </c>
      <c r="G41" s="363" t="s">
        <v>357</v>
      </c>
      <c r="H41" s="30" t="s">
        <v>337</v>
      </c>
      <c r="I41" s="30" t="s">
        <v>437</v>
      </c>
      <c r="J41" s="30" t="s">
        <v>5686</v>
      </c>
      <c r="K41" s="30"/>
      <c r="L41" s="30"/>
      <c r="M41" s="365"/>
      <c r="N41" s="365"/>
      <c r="O41" s="348"/>
      <c r="P41" s="78" t="s">
        <v>7824</v>
      </c>
      <c r="Q41" s="30" t="s">
        <v>7825</v>
      </c>
      <c r="R41" s="30" t="s">
        <v>7826</v>
      </c>
      <c r="S41" s="30" t="s">
        <v>363</v>
      </c>
      <c r="T41" s="346">
        <v>9453662077</v>
      </c>
      <c r="U41" s="30" t="s">
        <v>7827</v>
      </c>
      <c r="V41" s="30" t="s">
        <v>221</v>
      </c>
      <c r="W41" s="30" t="s">
        <v>221</v>
      </c>
      <c r="X41" s="30" t="s">
        <v>221</v>
      </c>
      <c r="Y41" s="30" t="s">
        <v>221</v>
      </c>
      <c r="Z41" s="30" t="s">
        <v>221</v>
      </c>
      <c r="AA41" s="30" t="s">
        <v>221</v>
      </c>
      <c r="AB41" s="30" t="s">
        <v>221</v>
      </c>
      <c r="AC41" s="30" t="s">
        <v>223</v>
      </c>
      <c r="AD41" s="30" t="s">
        <v>224</v>
      </c>
      <c r="AE41" s="30" t="s">
        <v>7828</v>
      </c>
      <c r="AF41" s="44" t="s">
        <v>226</v>
      </c>
      <c r="AG41" s="30" t="s">
        <v>221</v>
      </c>
      <c r="AH41" s="30" t="s">
        <v>221</v>
      </c>
      <c r="AI41" s="30">
        <v>31</v>
      </c>
      <c r="AJ41" s="30" t="s">
        <v>227</v>
      </c>
      <c r="AK41" s="30">
        <v>1</v>
      </c>
      <c r="AL41" s="30">
        <v>31</v>
      </c>
      <c r="AM41" s="30">
        <v>0</v>
      </c>
      <c r="AN41" s="363" t="s">
        <v>394</v>
      </c>
      <c r="AO41" s="363" t="s">
        <v>1210</v>
      </c>
      <c r="AP41" s="363" t="s">
        <v>281</v>
      </c>
      <c r="AQ41" s="363" t="s">
        <v>7764</v>
      </c>
      <c r="AR41" s="363"/>
      <c r="AS41" s="348"/>
      <c r="AT41" s="348"/>
      <c r="AU41" s="348"/>
      <c r="AV41" s="348"/>
      <c r="AW41" s="348" t="s">
        <v>7765</v>
      </c>
      <c r="AX41" s="348"/>
      <c r="AY41" s="348" t="s">
        <v>227</v>
      </c>
      <c r="AZ41" s="348" t="s">
        <v>227</v>
      </c>
      <c r="BA41" s="353"/>
      <c r="BB41" s="78" t="s">
        <v>1213</v>
      </c>
      <c r="BC41" s="344">
        <v>0.60763888888888895</v>
      </c>
      <c r="BD41" s="344">
        <v>0.61805555555555558</v>
      </c>
      <c r="BE41" s="63">
        <f t="shared" si="0"/>
        <v>15</v>
      </c>
      <c r="BF41" s="30">
        <v>3</v>
      </c>
      <c r="BG41" s="30">
        <v>3</v>
      </c>
      <c r="BH41" s="30">
        <v>3</v>
      </c>
      <c r="BI41" s="30">
        <v>3</v>
      </c>
      <c r="BJ41" s="30">
        <v>3</v>
      </c>
      <c r="BK41" s="30">
        <v>3</v>
      </c>
      <c r="BL41" s="30">
        <v>3</v>
      </c>
      <c r="BM41" s="30">
        <v>3</v>
      </c>
      <c r="BN41" s="30">
        <v>3</v>
      </c>
      <c r="BO41" s="30">
        <v>3</v>
      </c>
      <c r="BP41" s="30">
        <v>3</v>
      </c>
      <c r="BQ41" s="30">
        <v>3</v>
      </c>
      <c r="BR41" s="30">
        <v>3</v>
      </c>
      <c r="BS41" s="30">
        <v>3</v>
      </c>
      <c r="BT41" s="30">
        <v>3</v>
      </c>
      <c r="BU41" s="50">
        <f t="shared" si="1"/>
        <v>0</v>
      </c>
      <c r="BV41" s="368" t="s">
        <v>7766</v>
      </c>
      <c r="BW41" s="369">
        <v>0.61805555555555558</v>
      </c>
      <c r="BX41" s="369">
        <v>0.625</v>
      </c>
      <c r="BY41" s="50">
        <f t="shared" si="2"/>
        <v>10</v>
      </c>
      <c r="BZ41" s="348">
        <v>3</v>
      </c>
      <c r="CA41" s="348">
        <v>3</v>
      </c>
      <c r="CB41" s="348">
        <v>3</v>
      </c>
      <c r="CC41" s="348">
        <v>3</v>
      </c>
      <c r="CD41" s="348" t="s">
        <v>260</v>
      </c>
      <c r="CE41" s="348" t="s">
        <v>7766</v>
      </c>
      <c r="CF41" s="348">
        <v>15</v>
      </c>
      <c r="CG41" s="348"/>
      <c r="CH41" s="348"/>
      <c r="CI41" s="348"/>
      <c r="CJ41" s="348"/>
      <c r="CK41" s="348"/>
      <c r="CL41" s="348"/>
      <c r="CM41" s="348" t="s">
        <v>3403</v>
      </c>
      <c r="CN41" s="44" t="s">
        <v>3403</v>
      </c>
      <c r="CO41" s="348"/>
      <c r="CP41" s="348"/>
      <c r="CQ41" s="348"/>
      <c r="CR41" s="38" t="s">
        <v>4714</v>
      </c>
      <c r="CS41" s="38" t="s">
        <v>4715</v>
      </c>
      <c r="CT41" s="38" t="s">
        <v>3869</v>
      </c>
      <c r="CU41" s="38" t="s">
        <v>7829</v>
      </c>
      <c r="CV41" s="38" t="s">
        <v>7830</v>
      </c>
      <c r="CW41" s="38" t="s">
        <v>7831</v>
      </c>
      <c r="CX41" s="38" t="s">
        <v>7832</v>
      </c>
      <c r="CY41" s="38" t="s">
        <v>7833</v>
      </c>
      <c r="CZ41" s="38" t="s">
        <v>3848</v>
      </c>
      <c r="DA41" s="38" t="s">
        <v>3666</v>
      </c>
      <c r="DB41" s="38" t="s">
        <v>4037</v>
      </c>
      <c r="DC41" s="38" t="s">
        <v>4038</v>
      </c>
      <c r="DD41" s="38" t="s">
        <v>4039</v>
      </c>
      <c r="DE41" s="38" t="s">
        <v>3848</v>
      </c>
      <c r="DF41" s="38" t="s">
        <v>3666</v>
      </c>
      <c r="DG41" s="38" t="s">
        <v>4037</v>
      </c>
      <c r="DH41" s="38" t="s">
        <v>4038</v>
      </c>
      <c r="DI41" s="38" t="s">
        <v>4039</v>
      </c>
      <c r="DJ41" s="38" t="s">
        <v>3848</v>
      </c>
      <c r="DK41" s="38" t="s">
        <v>3957</v>
      </c>
      <c r="DL41" s="38" t="s">
        <v>3848</v>
      </c>
      <c r="DM41" s="38" t="s">
        <v>3666</v>
      </c>
      <c r="DN41" s="38" t="s">
        <v>3852</v>
      </c>
      <c r="DO41" s="38" t="s">
        <v>3848</v>
      </c>
      <c r="DP41" s="38" t="s">
        <v>3848</v>
      </c>
      <c r="DQ41" s="38" t="s">
        <v>7834</v>
      </c>
      <c r="DR41" s="38" t="s">
        <v>7834</v>
      </c>
      <c r="DS41" s="38" t="s">
        <v>7827</v>
      </c>
      <c r="DT41" s="38" t="s">
        <v>3848</v>
      </c>
      <c r="DU41" s="38" t="s">
        <v>3848</v>
      </c>
      <c r="DV41" s="38" t="s">
        <v>3848</v>
      </c>
      <c r="DW41" s="38" t="s">
        <v>3848</v>
      </c>
      <c r="DX41" s="38" t="s">
        <v>3848</v>
      </c>
      <c r="DY41" s="38" t="s">
        <v>3848</v>
      </c>
      <c r="DZ41" s="38" t="s">
        <v>3848</v>
      </c>
      <c r="EA41" s="38" t="s">
        <v>3848</v>
      </c>
      <c r="EB41" s="38" t="s">
        <v>3861</v>
      </c>
      <c r="EC41" s="38" t="s">
        <v>3862</v>
      </c>
      <c r="ED41" s="38" t="s">
        <v>3848</v>
      </c>
      <c r="EE41" s="38" t="s">
        <v>3666</v>
      </c>
      <c r="EF41" s="38" t="s">
        <v>5081</v>
      </c>
      <c r="EG41" s="38" t="s">
        <v>598</v>
      </c>
      <c r="EH41" s="38" t="s">
        <v>5303</v>
      </c>
      <c r="EI41" s="38" t="s">
        <v>3743</v>
      </c>
      <c r="EJ41" s="38" t="s">
        <v>3848</v>
      </c>
      <c r="EK41" s="38" t="s">
        <v>3848</v>
      </c>
      <c r="EL41" s="38" t="s">
        <v>3868</v>
      </c>
      <c r="EM41" s="38" t="s">
        <v>3869</v>
      </c>
      <c r="EN41" s="38" t="s">
        <v>3869</v>
      </c>
      <c r="EO41" s="38" t="s">
        <v>3869</v>
      </c>
      <c r="EP41" s="38" t="s">
        <v>3869</v>
      </c>
      <c r="EQ41" s="38" t="s">
        <v>4017</v>
      </c>
      <c r="ER41" s="38" t="s">
        <v>4017</v>
      </c>
      <c r="ES41" s="38" t="s">
        <v>4017</v>
      </c>
      <c r="ET41" s="38" t="s">
        <v>4017</v>
      </c>
      <c r="EU41" s="38" t="s">
        <v>4017</v>
      </c>
      <c r="EV41" s="38" t="s">
        <v>3848</v>
      </c>
      <c r="EW41" s="38" t="s">
        <v>3848</v>
      </c>
      <c r="EX41" s="38" t="s">
        <v>3848</v>
      </c>
      <c r="EY41" s="38" t="s">
        <v>3848</v>
      </c>
      <c r="EZ41" s="38" t="s">
        <v>3848</v>
      </c>
      <c r="FA41" s="38" t="s">
        <v>3848</v>
      </c>
      <c r="FB41" s="38" t="s">
        <v>3848</v>
      </c>
      <c r="FC41" s="38" t="s">
        <v>3848</v>
      </c>
      <c r="FD41" s="38" t="s">
        <v>3848</v>
      </c>
      <c r="FE41" s="38" t="s">
        <v>4017</v>
      </c>
      <c r="FF41" s="38" t="s">
        <v>4017</v>
      </c>
      <c r="FG41" s="38" t="s">
        <v>3848</v>
      </c>
      <c r="FH41" s="38" t="s">
        <v>3848</v>
      </c>
      <c r="FI41" s="38" t="s">
        <v>3848</v>
      </c>
      <c r="FJ41" s="38" t="s">
        <v>4017</v>
      </c>
      <c r="FK41" s="38" t="s">
        <v>4017</v>
      </c>
      <c r="FL41" s="38" t="s">
        <v>4017</v>
      </c>
      <c r="FM41" s="38" t="s">
        <v>3666</v>
      </c>
      <c r="FN41" s="38" t="s">
        <v>3666</v>
      </c>
      <c r="FO41" s="38" t="s">
        <v>3848</v>
      </c>
      <c r="FP41" s="38" t="s">
        <v>3848</v>
      </c>
      <c r="FQ41" s="38" t="s">
        <v>5082</v>
      </c>
      <c r="FR41" s="38" t="s">
        <v>5082</v>
      </c>
      <c r="FS41" s="38" t="s">
        <v>5082</v>
      </c>
      <c r="FT41" s="38" t="s">
        <v>3943</v>
      </c>
      <c r="FU41" s="38" t="s">
        <v>3943</v>
      </c>
      <c r="FV41" s="38" t="s">
        <v>3943</v>
      </c>
      <c r="FW41" s="38" t="s">
        <v>3943</v>
      </c>
      <c r="FX41" s="38" t="s">
        <v>3894</v>
      </c>
      <c r="FY41" s="38" t="s">
        <v>3848</v>
      </c>
      <c r="FZ41" s="38" t="s">
        <v>7835</v>
      </c>
      <c r="GA41" s="38" t="s">
        <v>3848</v>
      </c>
      <c r="GB41" s="370" t="s">
        <v>3848</v>
      </c>
      <c r="GC41" s="370" t="s">
        <v>3848</v>
      </c>
      <c r="HL41" s="349" t="s">
        <v>7836</v>
      </c>
      <c r="HM41" s="30" t="s">
        <v>7776</v>
      </c>
      <c r="HN41" s="30" t="s">
        <v>3403</v>
      </c>
      <c r="HO41" s="350" t="s">
        <v>7440</v>
      </c>
      <c r="HP41" s="44" t="s">
        <v>3869</v>
      </c>
      <c r="HQ41" s="44">
        <f t="shared" si="3"/>
        <v>1</v>
      </c>
      <c r="HT41" s="44" t="s">
        <v>3403</v>
      </c>
      <c r="HU41" s="30" t="s">
        <v>7777</v>
      </c>
      <c r="HX41" s="44" t="s">
        <v>3403</v>
      </c>
      <c r="HY41" s="44" t="s">
        <v>223</v>
      </c>
    </row>
    <row r="42" spans="1:233" s="44" customFormat="1" ht="12.75" x14ac:dyDescent="0.2">
      <c r="A42" s="348">
        <v>45</v>
      </c>
      <c r="B42" s="344">
        <v>0.61458333333333337</v>
      </c>
      <c r="C42" s="49"/>
      <c r="D42" s="30" t="s">
        <v>211</v>
      </c>
      <c r="E42" s="30" t="s">
        <v>212</v>
      </c>
      <c r="F42" s="62">
        <v>43283</v>
      </c>
      <c r="G42" s="363" t="s">
        <v>357</v>
      </c>
      <c r="H42" s="30" t="s">
        <v>214</v>
      </c>
      <c r="I42" s="30" t="s">
        <v>7837</v>
      </c>
      <c r="J42" s="30" t="s">
        <v>7838</v>
      </c>
      <c r="K42" s="30"/>
      <c r="L42" s="30"/>
      <c r="M42" s="365"/>
      <c r="N42" s="365"/>
      <c r="O42" s="348"/>
      <c r="P42" s="78" t="s">
        <v>7839</v>
      </c>
      <c r="Q42" s="30" t="s">
        <v>7840</v>
      </c>
      <c r="R42" s="30" t="s">
        <v>991</v>
      </c>
      <c r="S42" s="30" t="s">
        <v>7841</v>
      </c>
      <c r="T42" s="346" t="s">
        <v>7842</v>
      </c>
      <c r="U42" s="30" t="s">
        <v>7843</v>
      </c>
      <c r="V42" s="30" t="s">
        <v>221</v>
      </c>
      <c r="W42" s="44" t="s">
        <v>221</v>
      </c>
      <c r="X42" s="44" t="s">
        <v>221</v>
      </c>
      <c r="Y42" s="44" t="s">
        <v>221</v>
      </c>
      <c r="Z42" s="44" t="s">
        <v>221</v>
      </c>
      <c r="AA42" s="30" t="s">
        <v>7844</v>
      </c>
      <c r="AB42" s="30">
        <v>9125537552</v>
      </c>
      <c r="AC42" s="30" t="s">
        <v>314</v>
      </c>
      <c r="AD42" s="347" t="s">
        <v>4711</v>
      </c>
      <c r="AE42" s="30" t="s">
        <v>7845</v>
      </c>
      <c r="AF42" s="44" t="s">
        <v>226</v>
      </c>
      <c r="AG42" s="30" t="s">
        <v>226</v>
      </c>
      <c r="AH42" s="30" t="s">
        <v>226</v>
      </c>
      <c r="AI42" s="30">
        <v>72</v>
      </c>
      <c r="AJ42" s="30" t="s">
        <v>227</v>
      </c>
      <c r="AK42" s="30">
        <v>1</v>
      </c>
      <c r="AL42" s="30">
        <v>6</v>
      </c>
      <c r="AM42" s="30">
        <v>10</v>
      </c>
      <c r="AN42" s="363" t="s">
        <v>394</v>
      </c>
      <c r="AO42" s="363" t="s">
        <v>1210</v>
      </c>
      <c r="AP42" s="363" t="s">
        <v>281</v>
      </c>
      <c r="AQ42" s="363" t="s">
        <v>7764</v>
      </c>
      <c r="AR42" s="363"/>
      <c r="AS42" s="348"/>
      <c r="AT42" s="348"/>
      <c r="AU42" s="348"/>
      <c r="AV42" s="348"/>
      <c r="AW42" s="348"/>
      <c r="AX42" s="348"/>
      <c r="AY42" s="348" t="s">
        <v>227</v>
      </c>
      <c r="AZ42" s="348" t="s">
        <v>227</v>
      </c>
      <c r="BA42" s="353"/>
      <c r="BB42" s="78" t="s">
        <v>6373</v>
      </c>
      <c r="BC42" s="344">
        <f>B42</f>
        <v>0.61458333333333337</v>
      </c>
      <c r="BD42" s="344">
        <f>BC42+15/1440</f>
        <v>0.625</v>
      </c>
      <c r="BE42" s="63">
        <f t="shared" si="0"/>
        <v>15</v>
      </c>
      <c r="BF42" s="30">
        <v>3</v>
      </c>
      <c r="BG42" s="30">
        <v>3</v>
      </c>
      <c r="BH42" s="30">
        <v>3</v>
      </c>
      <c r="BI42" s="30">
        <v>3</v>
      </c>
      <c r="BJ42" s="30">
        <v>3</v>
      </c>
      <c r="BK42" s="30">
        <v>3</v>
      </c>
      <c r="BL42" s="30">
        <v>3</v>
      </c>
      <c r="BM42" s="30">
        <v>3</v>
      </c>
      <c r="BN42" s="30">
        <v>3</v>
      </c>
      <c r="BO42" s="30">
        <v>3</v>
      </c>
      <c r="BP42" s="30">
        <v>3</v>
      </c>
      <c r="BQ42" s="30">
        <v>3</v>
      </c>
      <c r="BR42" s="30">
        <v>3</v>
      </c>
      <c r="BS42" s="30">
        <v>3</v>
      </c>
      <c r="BT42" s="30">
        <v>3</v>
      </c>
      <c r="BU42" s="50">
        <f t="shared" si="1"/>
        <v>0</v>
      </c>
      <c r="BV42" s="368" t="s">
        <v>6373</v>
      </c>
      <c r="BW42" s="369">
        <f>BD42</f>
        <v>0.625</v>
      </c>
      <c r="BX42" s="369">
        <f>BW42+15/1440</f>
        <v>0.63541666666666663</v>
      </c>
      <c r="BY42" s="50">
        <f t="shared" si="2"/>
        <v>15</v>
      </c>
      <c r="BZ42" s="348">
        <v>3</v>
      </c>
      <c r="CA42" s="348">
        <v>3</v>
      </c>
      <c r="CB42" s="348">
        <v>3</v>
      </c>
      <c r="CC42" s="348">
        <v>3</v>
      </c>
      <c r="CD42" s="348" t="s">
        <v>260</v>
      </c>
      <c r="CE42" s="348" t="s">
        <v>6373</v>
      </c>
      <c r="CF42" s="348">
        <v>15</v>
      </c>
      <c r="CG42" s="348"/>
      <c r="CH42" s="348"/>
      <c r="CI42" s="348"/>
      <c r="CJ42" s="348"/>
      <c r="CK42" s="348"/>
      <c r="CL42" s="348"/>
      <c r="CM42" s="348" t="s">
        <v>3403</v>
      </c>
      <c r="CN42" s="44" t="s">
        <v>3403</v>
      </c>
      <c r="CO42" s="348"/>
      <c r="CP42" s="348"/>
      <c r="CQ42" s="348"/>
      <c r="CR42" s="38" t="s">
        <v>4714</v>
      </c>
      <c r="CS42" s="38" t="s">
        <v>4715</v>
      </c>
      <c r="CT42" s="38" t="s">
        <v>3869</v>
      </c>
      <c r="CU42" s="38" t="s">
        <v>7846</v>
      </c>
      <c r="CV42" s="38" t="s">
        <v>7840</v>
      </c>
      <c r="CW42" s="38" t="s">
        <v>991</v>
      </c>
      <c r="CX42" s="38" t="s">
        <v>7841</v>
      </c>
      <c r="CY42" s="38" t="s">
        <v>7847</v>
      </c>
      <c r="CZ42" s="38" t="s">
        <v>3848</v>
      </c>
      <c r="DA42" s="38" t="s">
        <v>4035</v>
      </c>
      <c r="DB42" s="38" t="s">
        <v>4037</v>
      </c>
      <c r="DC42" s="38" t="s">
        <v>4038</v>
      </c>
      <c r="DD42" s="38" t="s">
        <v>4039</v>
      </c>
      <c r="DE42" s="38" t="s">
        <v>3848</v>
      </c>
      <c r="DF42" s="38" t="s">
        <v>7848</v>
      </c>
      <c r="DG42" s="38" t="s">
        <v>4037</v>
      </c>
      <c r="DH42" s="38" t="s">
        <v>4038</v>
      </c>
      <c r="DI42" s="38" t="s">
        <v>4039</v>
      </c>
      <c r="DJ42" s="38" t="s">
        <v>3848</v>
      </c>
      <c r="DK42" s="38" t="s">
        <v>3849</v>
      </c>
      <c r="DL42" s="38" t="s">
        <v>3848</v>
      </c>
      <c r="DM42" s="38" t="s">
        <v>3914</v>
      </c>
      <c r="DN42" s="38" t="s">
        <v>4062</v>
      </c>
      <c r="DO42" s="38" t="s">
        <v>3848</v>
      </c>
      <c r="DP42" s="38" t="s">
        <v>3848</v>
      </c>
      <c r="DQ42" s="38" t="s">
        <v>7849</v>
      </c>
      <c r="DR42" s="38" t="s">
        <v>7849</v>
      </c>
      <c r="DS42" s="38" t="s">
        <v>7843</v>
      </c>
      <c r="DT42" s="38" t="s">
        <v>3848</v>
      </c>
      <c r="DU42" s="38" t="s">
        <v>3848</v>
      </c>
      <c r="DV42" s="38" t="s">
        <v>3848</v>
      </c>
      <c r="DW42" s="38" t="s">
        <v>3848</v>
      </c>
      <c r="DX42" s="38" t="s">
        <v>3848</v>
      </c>
      <c r="DY42" s="38" t="s">
        <v>3848</v>
      </c>
      <c r="DZ42" s="38" t="s">
        <v>3848</v>
      </c>
      <c r="EA42" s="38" t="s">
        <v>3848</v>
      </c>
      <c r="EB42" s="38" t="s">
        <v>3861</v>
      </c>
      <c r="EC42" s="38" t="s">
        <v>3862</v>
      </c>
      <c r="ED42" s="38" t="s">
        <v>3848</v>
      </c>
      <c r="EE42" s="38" t="s">
        <v>4306</v>
      </c>
      <c r="EF42" s="38" t="s">
        <v>5081</v>
      </c>
      <c r="EG42" s="38" t="s">
        <v>598</v>
      </c>
      <c r="EH42" s="38" t="s">
        <v>5303</v>
      </c>
      <c r="EI42" s="38" t="s">
        <v>7850</v>
      </c>
      <c r="EJ42" s="38" t="s">
        <v>3848</v>
      </c>
      <c r="EK42" s="38" t="s">
        <v>3848</v>
      </c>
      <c r="EL42" s="38" t="s">
        <v>4473</v>
      </c>
      <c r="EM42" s="38" t="s">
        <v>3870</v>
      </c>
      <c r="EN42" s="38" t="s">
        <v>7851</v>
      </c>
      <c r="EO42" s="38" t="s">
        <v>7851</v>
      </c>
      <c r="EP42" s="38" t="s">
        <v>3870</v>
      </c>
      <c r="EQ42" s="38" t="s">
        <v>4017</v>
      </c>
      <c r="ER42" s="38" t="s">
        <v>4017</v>
      </c>
      <c r="ES42" s="38" t="s">
        <v>4017</v>
      </c>
      <c r="ET42" s="38" t="s">
        <v>4017</v>
      </c>
      <c r="EU42" s="38" t="s">
        <v>4017</v>
      </c>
      <c r="EV42" s="38" t="s">
        <v>3848</v>
      </c>
      <c r="EW42" s="38" t="s">
        <v>3848</v>
      </c>
      <c r="EX42" s="38" t="s">
        <v>3848</v>
      </c>
      <c r="EY42" s="38" t="s">
        <v>3848</v>
      </c>
      <c r="EZ42" s="38" t="s">
        <v>3848</v>
      </c>
      <c r="FA42" s="38" t="s">
        <v>3848</v>
      </c>
      <c r="FB42" s="38" t="s">
        <v>3848</v>
      </c>
      <c r="FC42" s="38" t="s">
        <v>3848</v>
      </c>
      <c r="FD42" s="38" t="s">
        <v>3848</v>
      </c>
      <c r="FE42" s="38" t="s">
        <v>4017</v>
      </c>
      <c r="FF42" s="38" t="s">
        <v>4017</v>
      </c>
      <c r="FG42" s="38" t="s">
        <v>3848</v>
      </c>
      <c r="FH42" s="38" t="s">
        <v>3848</v>
      </c>
      <c r="FI42" s="38" t="s">
        <v>3848</v>
      </c>
      <c r="FJ42" s="38" t="s">
        <v>4017</v>
      </c>
      <c r="FK42" s="38" t="s">
        <v>4017</v>
      </c>
      <c r="FL42" s="38" t="s">
        <v>4017</v>
      </c>
      <c r="FM42" s="38" t="s">
        <v>7852</v>
      </c>
      <c r="FN42" s="38" t="s">
        <v>3313</v>
      </c>
      <c r="FO42" s="38" t="s">
        <v>3848</v>
      </c>
      <c r="FP42" s="38" t="s">
        <v>3848</v>
      </c>
      <c r="FQ42" s="38" t="s">
        <v>7853</v>
      </c>
      <c r="FR42" s="38" t="s">
        <v>7854</v>
      </c>
      <c r="FS42" s="38" t="s">
        <v>7855</v>
      </c>
      <c r="FT42" s="38" t="s">
        <v>3943</v>
      </c>
      <c r="FU42" s="38" t="s">
        <v>3943</v>
      </c>
      <c r="FV42" s="38" t="s">
        <v>3943</v>
      </c>
      <c r="FW42" s="38" t="s">
        <v>3943</v>
      </c>
      <c r="FX42" s="38" t="s">
        <v>3894</v>
      </c>
      <c r="FY42" s="38" t="s">
        <v>3848</v>
      </c>
      <c r="FZ42" s="38" t="s">
        <v>7856</v>
      </c>
      <c r="GA42" s="38" t="s">
        <v>3848</v>
      </c>
      <c r="GB42" s="370" t="s">
        <v>3848</v>
      </c>
      <c r="GC42" s="370" t="s">
        <v>3848</v>
      </c>
      <c r="HL42" s="349" t="s">
        <v>7857</v>
      </c>
      <c r="HM42" s="44" t="s">
        <v>7793</v>
      </c>
      <c r="HN42" s="44" t="s">
        <v>3403</v>
      </c>
      <c r="HO42" s="350" t="s">
        <v>7440</v>
      </c>
      <c r="HP42" s="44" t="s">
        <v>3869</v>
      </c>
      <c r="HQ42" s="44">
        <f t="shared" si="3"/>
        <v>1</v>
      </c>
      <c r="HT42" s="44" t="s">
        <v>3403</v>
      </c>
      <c r="HU42" s="30" t="s">
        <v>7777</v>
      </c>
      <c r="HX42" s="44" t="s">
        <v>3403</v>
      </c>
      <c r="HY42" s="44" t="s">
        <v>314</v>
      </c>
    </row>
    <row r="43" spans="1:233" s="44" customFormat="1" ht="12.75" x14ac:dyDescent="0.2">
      <c r="A43" s="348">
        <v>46</v>
      </c>
      <c r="B43" s="344">
        <v>0.63541666666666663</v>
      </c>
      <c r="C43" s="49"/>
      <c r="D43" s="30" t="s">
        <v>211</v>
      </c>
      <c r="E43" s="30" t="s">
        <v>212</v>
      </c>
      <c r="F43" s="62">
        <v>43283</v>
      </c>
      <c r="G43" s="30" t="s">
        <v>357</v>
      </c>
      <c r="H43" s="30" t="s">
        <v>233</v>
      </c>
      <c r="I43" s="30" t="s">
        <v>3070</v>
      </c>
      <c r="J43" s="30" t="s">
        <v>5686</v>
      </c>
      <c r="K43" s="30"/>
      <c r="L43" s="30"/>
      <c r="M43" s="365"/>
      <c r="N43" s="365"/>
      <c r="O43" s="348"/>
      <c r="P43" s="78" t="s">
        <v>7858</v>
      </c>
      <c r="Q43" s="30" t="s">
        <v>1683</v>
      </c>
      <c r="R43" s="30" t="s">
        <v>7859</v>
      </c>
      <c r="S43" s="30" t="s">
        <v>7860</v>
      </c>
      <c r="T43" s="346" t="s">
        <v>7861</v>
      </c>
      <c r="U43" s="30" t="s">
        <v>7862</v>
      </c>
      <c r="V43" s="30" t="s">
        <v>221</v>
      </c>
      <c r="W43" s="44" t="s">
        <v>221</v>
      </c>
      <c r="X43" s="44" t="s">
        <v>221</v>
      </c>
      <c r="Y43" s="44" t="s">
        <v>221</v>
      </c>
      <c r="Z43" s="44" t="s">
        <v>221</v>
      </c>
      <c r="AA43" s="30" t="s">
        <v>7863</v>
      </c>
      <c r="AB43" s="30">
        <v>9189852596</v>
      </c>
      <c r="AC43" s="30" t="s">
        <v>223</v>
      </c>
      <c r="AD43" s="30" t="s">
        <v>224</v>
      </c>
      <c r="AE43" s="30" t="s">
        <v>7864</v>
      </c>
      <c r="AF43" s="44" t="s">
        <v>226</v>
      </c>
      <c r="AG43" s="30" t="s">
        <v>221</v>
      </c>
      <c r="AH43" s="30" t="s">
        <v>221</v>
      </c>
      <c r="AI43" s="30">
        <v>37</v>
      </c>
      <c r="AJ43" s="30" t="s">
        <v>227</v>
      </c>
      <c r="AK43" s="30">
        <v>1</v>
      </c>
      <c r="AL43" s="30">
        <v>7</v>
      </c>
      <c r="AM43" s="30">
        <v>20</v>
      </c>
      <c r="AN43" s="363" t="s">
        <v>394</v>
      </c>
      <c r="AO43" s="363" t="s">
        <v>1210</v>
      </c>
      <c r="AP43" s="363" t="s">
        <v>281</v>
      </c>
      <c r="AQ43" s="363" t="s">
        <v>7764</v>
      </c>
      <c r="AR43" s="363"/>
      <c r="AS43" s="348"/>
      <c r="AT43" s="348"/>
      <c r="AU43" s="348"/>
      <c r="AV43" s="348"/>
      <c r="AW43" s="348"/>
      <c r="AX43" s="348"/>
      <c r="AY43" s="348" t="s">
        <v>227</v>
      </c>
      <c r="AZ43" s="348" t="s">
        <v>227</v>
      </c>
      <c r="BA43" s="353"/>
      <c r="BB43" s="78" t="s">
        <v>6373</v>
      </c>
      <c r="BC43" s="344">
        <f>B43</f>
        <v>0.63541666666666663</v>
      </c>
      <c r="BD43" s="344">
        <f>BC43+15/1440</f>
        <v>0.64583333333333326</v>
      </c>
      <c r="BE43" s="63">
        <f t="shared" si="0"/>
        <v>15</v>
      </c>
      <c r="BF43" s="30">
        <v>3</v>
      </c>
      <c r="BG43" s="30">
        <v>3</v>
      </c>
      <c r="BH43" s="30">
        <v>3</v>
      </c>
      <c r="BI43" s="30">
        <v>3</v>
      </c>
      <c r="BJ43" s="30">
        <v>3</v>
      </c>
      <c r="BK43" s="30">
        <v>3</v>
      </c>
      <c r="BL43" s="30">
        <v>3</v>
      </c>
      <c r="BM43" s="30">
        <v>3</v>
      </c>
      <c r="BN43" s="30">
        <v>3</v>
      </c>
      <c r="BO43" s="30">
        <v>3</v>
      </c>
      <c r="BP43" s="30">
        <v>3</v>
      </c>
      <c r="BQ43" s="30">
        <v>3</v>
      </c>
      <c r="BR43" s="30">
        <v>3</v>
      </c>
      <c r="BS43" s="30">
        <v>3</v>
      </c>
      <c r="BT43" s="30">
        <v>3</v>
      </c>
      <c r="BU43" s="50">
        <f t="shared" si="1"/>
        <v>0</v>
      </c>
      <c r="BV43" s="368" t="s">
        <v>6373</v>
      </c>
      <c r="BW43" s="369">
        <f>BD43</f>
        <v>0.64583333333333326</v>
      </c>
      <c r="BX43" s="369">
        <f>BW43+15/1440</f>
        <v>0.65624999999999989</v>
      </c>
      <c r="BY43" s="50">
        <f t="shared" si="2"/>
        <v>15</v>
      </c>
      <c r="BZ43" s="348">
        <v>3</v>
      </c>
      <c r="CA43" s="348">
        <v>3</v>
      </c>
      <c r="CB43" s="348">
        <v>3</v>
      </c>
      <c r="CC43" s="348">
        <v>3</v>
      </c>
      <c r="CD43" s="348" t="s">
        <v>260</v>
      </c>
      <c r="CE43" s="348" t="s">
        <v>6373</v>
      </c>
      <c r="CF43" s="348">
        <v>15</v>
      </c>
      <c r="CG43" s="348"/>
      <c r="CH43" s="348"/>
      <c r="CI43" s="348"/>
      <c r="CJ43" s="348"/>
      <c r="CK43" s="348"/>
      <c r="CL43" s="348"/>
      <c r="CM43" s="348" t="s">
        <v>3403</v>
      </c>
      <c r="CN43" s="44" t="s">
        <v>3403</v>
      </c>
      <c r="CO43" s="348"/>
      <c r="CP43" s="348"/>
      <c r="CQ43" s="348"/>
      <c r="CR43" s="38" t="s">
        <v>4714</v>
      </c>
      <c r="CS43" s="38" t="s">
        <v>4715</v>
      </c>
      <c r="CT43" s="38" t="s">
        <v>3869</v>
      </c>
      <c r="CU43" s="38" t="s">
        <v>7865</v>
      </c>
      <c r="CV43" s="38" t="s">
        <v>1683</v>
      </c>
      <c r="CW43" s="38" t="s">
        <v>7859</v>
      </c>
      <c r="CX43" s="38" t="s">
        <v>7860</v>
      </c>
      <c r="CY43" s="38" t="s">
        <v>7866</v>
      </c>
      <c r="CZ43" s="38" t="s">
        <v>3848</v>
      </c>
      <c r="DA43" s="38" t="s">
        <v>7295</v>
      </c>
      <c r="DB43" s="38" t="s">
        <v>4037</v>
      </c>
      <c r="DC43" s="38" t="s">
        <v>4038</v>
      </c>
      <c r="DD43" s="38" t="s">
        <v>4039</v>
      </c>
      <c r="DE43" s="38" t="s">
        <v>3848</v>
      </c>
      <c r="DF43" s="38" t="s">
        <v>7295</v>
      </c>
      <c r="DG43" s="38" t="s">
        <v>4037</v>
      </c>
      <c r="DH43" s="38" t="s">
        <v>4038</v>
      </c>
      <c r="DI43" s="38" t="s">
        <v>4039</v>
      </c>
      <c r="DJ43" s="38" t="s">
        <v>3848</v>
      </c>
      <c r="DK43" s="38" t="s">
        <v>4249</v>
      </c>
      <c r="DL43" s="38" t="s">
        <v>3848</v>
      </c>
      <c r="DM43" s="38" t="s">
        <v>3914</v>
      </c>
      <c r="DN43" s="38" t="s">
        <v>3852</v>
      </c>
      <c r="DO43" s="38" t="s">
        <v>3848</v>
      </c>
      <c r="DP43" s="38" t="s">
        <v>3848</v>
      </c>
      <c r="DQ43" s="38" t="s">
        <v>7861</v>
      </c>
      <c r="DR43" s="38" t="s">
        <v>7861</v>
      </c>
      <c r="DS43" s="38" t="s">
        <v>7862</v>
      </c>
      <c r="DT43" s="38" t="s">
        <v>3848</v>
      </c>
      <c r="DU43" s="38" t="s">
        <v>3848</v>
      </c>
      <c r="DV43" s="38" t="s">
        <v>3848</v>
      </c>
      <c r="DW43" s="38" t="s">
        <v>3848</v>
      </c>
      <c r="DX43" s="38" t="s">
        <v>3848</v>
      </c>
      <c r="DY43" s="38" t="s">
        <v>3848</v>
      </c>
      <c r="DZ43" s="38" t="s">
        <v>3848</v>
      </c>
      <c r="EA43" s="38" t="s">
        <v>3848</v>
      </c>
      <c r="EB43" s="38" t="s">
        <v>3861</v>
      </c>
      <c r="EC43" s="38" t="s">
        <v>3862</v>
      </c>
      <c r="ED43" s="38" t="s">
        <v>3848</v>
      </c>
      <c r="EE43" s="38" t="s">
        <v>4510</v>
      </c>
      <c r="EF43" s="38" t="s">
        <v>5081</v>
      </c>
      <c r="EG43" s="38" t="s">
        <v>598</v>
      </c>
      <c r="EH43" s="38" t="s">
        <v>5303</v>
      </c>
      <c r="EI43" s="38" t="s">
        <v>7867</v>
      </c>
      <c r="EJ43" s="38" t="s">
        <v>3848</v>
      </c>
      <c r="EK43" s="38" t="s">
        <v>3848</v>
      </c>
      <c r="EL43" s="38" t="s">
        <v>4473</v>
      </c>
      <c r="EM43" s="38" t="s">
        <v>3869</v>
      </c>
      <c r="EN43" s="38" t="s">
        <v>3870</v>
      </c>
      <c r="EO43" s="38" t="s">
        <v>7851</v>
      </c>
      <c r="EP43" s="38" t="s">
        <v>3869</v>
      </c>
      <c r="EQ43" s="38" t="s">
        <v>4017</v>
      </c>
      <c r="ER43" s="38" t="s">
        <v>4017</v>
      </c>
      <c r="ES43" s="38" t="s">
        <v>4017</v>
      </c>
      <c r="ET43" s="38" t="s">
        <v>4017</v>
      </c>
      <c r="EU43" s="38" t="s">
        <v>4017</v>
      </c>
      <c r="EV43" s="38" t="s">
        <v>3848</v>
      </c>
      <c r="EW43" s="38" t="s">
        <v>3848</v>
      </c>
      <c r="EX43" s="38" t="s">
        <v>3848</v>
      </c>
      <c r="EY43" s="38" t="s">
        <v>3848</v>
      </c>
      <c r="EZ43" s="38" t="s">
        <v>3848</v>
      </c>
      <c r="FA43" s="38" t="s">
        <v>3848</v>
      </c>
      <c r="FB43" s="38" t="s">
        <v>3848</v>
      </c>
      <c r="FC43" s="38" t="s">
        <v>3848</v>
      </c>
      <c r="FD43" s="38" t="s">
        <v>3848</v>
      </c>
      <c r="FE43" s="38" t="s">
        <v>4017</v>
      </c>
      <c r="FF43" s="38" t="s">
        <v>4017</v>
      </c>
      <c r="FG43" s="38" t="s">
        <v>3848</v>
      </c>
      <c r="FH43" s="38" t="s">
        <v>3848</v>
      </c>
      <c r="FI43" s="38" t="s">
        <v>3848</v>
      </c>
      <c r="FJ43" s="38" t="s">
        <v>4017</v>
      </c>
      <c r="FK43" s="38" t="s">
        <v>4017</v>
      </c>
      <c r="FL43" s="38" t="s">
        <v>4017</v>
      </c>
      <c r="FM43" s="38" t="s">
        <v>7868</v>
      </c>
      <c r="FN43" s="38" t="s">
        <v>7869</v>
      </c>
      <c r="FO43" s="38" t="s">
        <v>3848</v>
      </c>
      <c r="FP43" s="38" t="s">
        <v>3848</v>
      </c>
      <c r="FQ43" s="38" t="s">
        <v>7870</v>
      </c>
      <c r="FR43" s="38" t="s">
        <v>3941</v>
      </c>
      <c r="FS43" s="38" t="s">
        <v>7871</v>
      </c>
      <c r="FT43" s="38" t="s">
        <v>3943</v>
      </c>
      <c r="FU43" s="38" t="s">
        <v>3943</v>
      </c>
      <c r="FV43" s="38" t="s">
        <v>3943</v>
      </c>
      <c r="FW43" s="38" t="s">
        <v>3943</v>
      </c>
      <c r="FX43" s="38" t="s">
        <v>3894</v>
      </c>
      <c r="FY43" s="38" t="s">
        <v>3848</v>
      </c>
      <c r="FZ43" s="38" t="s">
        <v>7872</v>
      </c>
      <c r="GA43" s="38" t="s">
        <v>3848</v>
      </c>
      <c r="GB43" s="370" t="s">
        <v>3848</v>
      </c>
      <c r="GC43" s="370" t="s">
        <v>3848</v>
      </c>
      <c r="HL43" s="349" t="s">
        <v>7873</v>
      </c>
      <c r="HM43" s="44" t="s">
        <v>6633</v>
      </c>
      <c r="HN43" s="44" t="s">
        <v>3403</v>
      </c>
      <c r="HO43" s="350" t="s">
        <v>7599</v>
      </c>
      <c r="HP43" s="44" t="s">
        <v>3869</v>
      </c>
      <c r="HQ43" s="44">
        <f t="shared" si="3"/>
        <v>1</v>
      </c>
      <c r="HT43" s="44" t="s">
        <v>3403</v>
      </c>
      <c r="HU43" s="30" t="s">
        <v>7777</v>
      </c>
      <c r="HX43" s="44" t="s">
        <v>3403</v>
      </c>
      <c r="HY43" s="44" t="s">
        <v>223</v>
      </c>
    </row>
    <row r="44" spans="1:233" s="44" customFormat="1" ht="12.75" x14ac:dyDescent="0.2">
      <c r="A44" s="348">
        <v>47</v>
      </c>
      <c r="B44" s="344">
        <v>0.66666666666666663</v>
      </c>
      <c r="C44" s="49"/>
      <c r="D44" s="30" t="s">
        <v>211</v>
      </c>
      <c r="E44" s="30" t="s">
        <v>212</v>
      </c>
      <c r="F44" s="62">
        <v>43283</v>
      </c>
      <c r="G44" s="30" t="s">
        <v>1202</v>
      </c>
      <c r="H44" s="30" t="s">
        <v>233</v>
      </c>
      <c r="I44" s="30" t="s">
        <v>6889</v>
      </c>
      <c r="J44" s="30"/>
      <c r="K44" s="30"/>
      <c r="L44" s="30"/>
      <c r="M44" s="365"/>
      <c r="N44" s="365"/>
      <c r="O44" s="348"/>
      <c r="P44" s="78" t="s">
        <v>7874</v>
      </c>
      <c r="Q44" s="30" t="s">
        <v>7875</v>
      </c>
      <c r="R44" s="30" t="s">
        <v>7876</v>
      </c>
      <c r="S44" s="30" t="s">
        <v>7877</v>
      </c>
      <c r="T44" s="346" t="s">
        <v>7878</v>
      </c>
      <c r="U44" s="30" t="s">
        <v>7879</v>
      </c>
      <c r="V44" s="30" t="s">
        <v>221</v>
      </c>
      <c r="W44" s="44" t="s">
        <v>221</v>
      </c>
      <c r="X44" s="44" t="s">
        <v>221</v>
      </c>
      <c r="Y44" s="44" t="s">
        <v>221</v>
      </c>
      <c r="Z44" s="44" t="s">
        <v>221</v>
      </c>
      <c r="AA44" s="30" t="s">
        <v>7880</v>
      </c>
      <c r="AB44" s="30" t="s">
        <v>7878</v>
      </c>
      <c r="AC44" s="30" t="s">
        <v>223</v>
      </c>
      <c r="AD44" s="30" t="s">
        <v>224</v>
      </c>
      <c r="AE44" s="30" t="s">
        <v>1289</v>
      </c>
      <c r="AF44" s="44" t="s">
        <v>226</v>
      </c>
      <c r="AG44" s="30" t="s">
        <v>226</v>
      </c>
      <c r="AH44" s="30" t="s">
        <v>226</v>
      </c>
      <c r="AI44" s="30">
        <v>108</v>
      </c>
      <c r="AJ44" s="30" t="s">
        <v>227</v>
      </c>
      <c r="AK44" s="30">
        <v>1</v>
      </c>
      <c r="AL44" s="30">
        <v>12</v>
      </c>
      <c r="AM44" s="30">
        <v>4</v>
      </c>
      <c r="AN44" s="363" t="s">
        <v>394</v>
      </c>
      <c r="AO44" s="363" t="s">
        <v>1210</v>
      </c>
      <c r="AP44" s="363" t="s">
        <v>281</v>
      </c>
      <c r="AQ44" s="363" t="s">
        <v>7764</v>
      </c>
      <c r="AR44" s="363"/>
      <c r="AS44" s="348"/>
      <c r="AT44" s="348"/>
      <c r="AU44" s="348"/>
      <c r="AV44" s="348"/>
      <c r="AW44" s="348"/>
      <c r="AX44" s="348"/>
      <c r="AY44" s="348" t="s">
        <v>227</v>
      </c>
      <c r="AZ44" s="348" t="s">
        <v>227</v>
      </c>
      <c r="BA44" s="353"/>
      <c r="BB44" s="78" t="s">
        <v>6373</v>
      </c>
      <c r="BC44" s="344">
        <f>B44</f>
        <v>0.66666666666666663</v>
      </c>
      <c r="BD44" s="344">
        <f>BC44+15/1440</f>
        <v>0.67708333333333326</v>
      </c>
      <c r="BE44" s="63">
        <f t="shared" si="0"/>
        <v>15</v>
      </c>
      <c r="BF44" s="30">
        <v>3</v>
      </c>
      <c r="BG44" s="30">
        <v>3</v>
      </c>
      <c r="BH44" s="30">
        <v>3</v>
      </c>
      <c r="BI44" s="30">
        <v>3</v>
      </c>
      <c r="BJ44" s="30">
        <v>3</v>
      </c>
      <c r="BK44" s="30">
        <v>3</v>
      </c>
      <c r="BL44" s="30">
        <v>3</v>
      </c>
      <c r="BM44" s="30">
        <v>3</v>
      </c>
      <c r="BN44" s="30">
        <v>3</v>
      </c>
      <c r="BO44" s="30">
        <v>3</v>
      </c>
      <c r="BP44" s="30">
        <v>3</v>
      </c>
      <c r="BQ44" s="30">
        <v>3</v>
      </c>
      <c r="BR44" s="30">
        <v>3</v>
      </c>
      <c r="BS44" s="30">
        <v>3</v>
      </c>
      <c r="BT44" s="30">
        <v>3</v>
      </c>
      <c r="BU44" s="50">
        <f t="shared" si="1"/>
        <v>0</v>
      </c>
      <c r="BV44" s="368"/>
      <c r="BW44" s="369"/>
      <c r="BX44" s="369"/>
      <c r="BY44" s="50">
        <f t="shared" si="2"/>
        <v>0</v>
      </c>
      <c r="BZ44" s="348"/>
      <c r="CA44" s="348"/>
      <c r="CB44" s="348"/>
      <c r="CC44" s="348"/>
      <c r="CD44" s="348"/>
      <c r="CE44" s="348"/>
      <c r="CF44" s="348"/>
      <c r="CG44" s="348"/>
      <c r="CH44" s="348"/>
      <c r="CI44" s="348"/>
      <c r="CJ44" s="348"/>
      <c r="CK44" s="348"/>
      <c r="CL44" s="348"/>
      <c r="CM44" s="348" t="s">
        <v>3403</v>
      </c>
      <c r="CN44" s="44" t="s">
        <v>3403</v>
      </c>
      <c r="CO44" s="348"/>
      <c r="CP44" s="348"/>
      <c r="CQ44" s="348"/>
      <c r="CR44" s="38" t="s">
        <v>4714</v>
      </c>
      <c r="CS44" s="38" t="s">
        <v>4715</v>
      </c>
      <c r="CT44" s="38" t="s">
        <v>3869</v>
      </c>
      <c r="CU44" s="38" t="s">
        <v>7881</v>
      </c>
      <c r="CV44" s="38" t="s">
        <v>7875</v>
      </c>
      <c r="CW44" s="38" t="s">
        <v>7876</v>
      </c>
      <c r="CX44" s="38" t="s">
        <v>7877</v>
      </c>
      <c r="CY44" s="38" t="s">
        <v>7882</v>
      </c>
      <c r="CZ44" s="38" t="s">
        <v>3848</v>
      </c>
      <c r="DA44" s="38" t="s">
        <v>4298</v>
      </c>
      <c r="DB44" s="38" t="s">
        <v>4037</v>
      </c>
      <c r="DC44" s="38" t="s">
        <v>4038</v>
      </c>
      <c r="DD44" s="38" t="s">
        <v>4039</v>
      </c>
      <c r="DE44" s="38" t="s">
        <v>3848</v>
      </c>
      <c r="DF44" s="38" t="s">
        <v>4298</v>
      </c>
      <c r="DG44" s="38" t="s">
        <v>4037</v>
      </c>
      <c r="DH44" s="38" t="s">
        <v>4038</v>
      </c>
      <c r="DI44" s="38" t="s">
        <v>4039</v>
      </c>
      <c r="DJ44" s="38" t="s">
        <v>3848</v>
      </c>
      <c r="DK44" s="38" t="s">
        <v>3849</v>
      </c>
      <c r="DL44" s="38" t="s">
        <v>3848</v>
      </c>
      <c r="DM44" s="38" t="s">
        <v>3914</v>
      </c>
      <c r="DN44" s="38" t="s">
        <v>3852</v>
      </c>
      <c r="DO44" s="38" t="s">
        <v>3848</v>
      </c>
      <c r="DP44" s="38" t="s">
        <v>3848</v>
      </c>
      <c r="DQ44" s="38" t="s">
        <v>7878</v>
      </c>
      <c r="DR44" s="38" t="s">
        <v>7878</v>
      </c>
      <c r="DS44" s="38" t="s">
        <v>7879</v>
      </c>
      <c r="DT44" s="38" t="s">
        <v>3848</v>
      </c>
      <c r="DU44" s="38" t="s">
        <v>3848</v>
      </c>
      <c r="DV44" s="38" t="s">
        <v>3848</v>
      </c>
      <c r="DW44" s="38" t="s">
        <v>3848</v>
      </c>
      <c r="DX44" s="38" t="s">
        <v>3848</v>
      </c>
      <c r="DY44" s="38" t="s">
        <v>3848</v>
      </c>
      <c r="DZ44" s="38" t="s">
        <v>3848</v>
      </c>
      <c r="EA44" s="38" t="s">
        <v>3848</v>
      </c>
      <c r="EB44" s="38" t="s">
        <v>3861</v>
      </c>
      <c r="EC44" s="38" t="s">
        <v>3862</v>
      </c>
      <c r="ED44" s="38" t="s">
        <v>3848</v>
      </c>
      <c r="EE44" s="38" t="s">
        <v>7883</v>
      </c>
      <c r="EF44" s="38" t="s">
        <v>432</v>
      </c>
      <c r="EG44" s="38" t="s">
        <v>598</v>
      </c>
      <c r="EH44" s="38" t="s">
        <v>5303</v>
      </c>
      <c r="EI44" s="38" t="s">
        <v>7884</v>
      </c>
      <c r="EJ44" s="38" t="s">
        <v>3848</v>
      </c>
      <c r="EK44" s="38" t="s">
        <v>3848</v>
      </c>
      <c r="EL44" s="38" t="s">
        <v>4473</v>
      </c>
      <c r="EM44" s="38" t="s">
        <v>3869</v>
      </c>
      <c r="EN44" s="38" t="s">
        <v>3870</v>
      </c>
      <c r="EO44" s="38" t="s">
        <v>7885</v>
      </c>
      <c r="EP44" s="38" t="s">
        <v>7885</v>
      </c>
      <c r="EQ44" s="38" t="s">
        <v>4017</v>
      </c>
      <c r="ER44" s="38" t="s">
        <v>4017</v>
      </c>
      <c r="ES44" s="38" t="s">
        <v>4017</v>
      </c>
      <c r="ET44" s="38" t="s">
        <v>4017</v>
      </c>
      <c r="EU44" s="38" t="s">
        <v>4017</v>
      </c>
      <c r="EV44" s="38" t="s">
        <v>3848</v>
      </c>
      <c r="EW44" s="38" t="s">
        <v>3848</v>
      </c>
      <c r="EX44" s="38" t="s">
        <v>3848</v>
      </c>
      <c r="EY44" s="38" t="s">
        <v>3848</v>
      </c>
      <c r="EZ44" s="38" t="s">
        <v>3848</v>
      </c>
      <c r="FA44" s="38" t="s">
        <v>3848</v>
      </c>
      <c r="FB44" s="38" t="s">
        <v>3848</v>
      </c>
      <c r="FC44" s="38" t="s">
        <v>3848</v>
      </c>
      <c r="FD44" s="38" t="s">
        <v>3848</v>
      </c>
      <c r="FE44" s="38" t="s">
        <v>4017</v>
      </c>
      <c r="FF44" s="38" t="s">
        <v>4017</v>
      </c>
      <c r="FG44" s="38" t="s">
        <v>3848</v>
      </c>
      <c r="FH44" s="38" t="s">
        <v>3848</v>
      </c>
      <c r="FI44" s="38" t="s">
        <v>3848</v>
      </c>
      <c r="FJ44" s="38" t="s">
        <v>4017</v>
      </c>
      <c r="FK44" s="38" t="s">
        <v>4017</v>
      </c>
      <c r="FL44" s="38" t="s">
        <v>4017</v>
      </c>
      <c r="FM44" s="38" t="s">
        <v>7886</v>
      </c>
      <c r="FN44" s="38" t="s">
        <v>7887</v>
      </c>
      <c r="FO44" s="38" t="s">
        <v>3848</v>
      </c>
      <c r="FP44" s="38" t="s">
        <v>3848</v>
      </c>
      <c r="FQ44" s="38" t="s">
        <v>3848</v>
      </c>
      <c r="FR44" s="38" t="s">
        <v>3848</v>
      </c>
      <c r="FS44" s="38" t="s">
        <v>3848</v>
      </c>
      <c r="FT44" s="38" t="s">
        <v>3943</v>
      </c>
      <c r="FU44" s="38" t="s">
        <v>3943</v>
      </c>
      <c r="FV44" s="38" t="s">
        <v>3943</v>
      </c>
      <c r="FW44" s="38" t="s">
        <v>3943</v>
      </c>
      <c r="FX44" s="38" t="s">
        <v>3944</v>
      </c>
      <c r="FY44" s="38" t="s">
        <v>3848</v>
      </c>
      <c r="FZ44" s="38" t="s">
        <v>3848</v>
      </c>
      <c r="GA44" s="38" t="s">
        <v>3848</v>
      </c>
      <c r="GB44" s="370" t="s">
        <v>3848</v>
      </c>
      <c r="GC44" s="370" t="s">
        <v>3848</v>
      </c>
      <c r="HL44" s="349" t="s">
        <v>7888</v>
      </c>
      <c r="HM44" s="44" t="s">
        <v>3403</v>
      </c>
      <c r="HN44" s="44" t="s">
        <v>3403</v>
      </c>
      <c r="HO44" s="350" t="s">
        <v>7889</v>
      </c>
      <c r="HP44" s="44" t="s">
        <v>3869</v>
      </c>
      <c r="HQ44" s="44">
        <f t="shared" si="3"/>
        <v>1</v>
      </c>
      <c r="HT44" s="44" t="s">
        <v>3403</v>
      </c>
      <c r="HU44" s="30" t="s">
        <v>7777</v>
      </c>
      <c r="HX44" s="44" t="s">
        <v>3403</v>
      </c>
      <c r="HY44" s="44" t="s">
        <v>223</v>
      </c>
    </row>
    <row r="45" spans="1:233" s="44" customFormat="1" ht="12.75" x14ac:dyDescent="0.2">
      <c r="A45" s="348">
        <v>48</v>
      </c>
      <c r="B45" s="344"/>
      <c r="C45" s="49"/>
      <c r="D45" s="30" t="s">
        <v>7482</v>
      </c>
      <c r="E45" s="30" t="s">
        <v>212</v>
      </c>
      <c r="F45" s="62">
        <v>43283</v>
      </c>
      <c r="G45" s="30" t="s">
        <v>387</v>
      </c>
      <c r="H45" s="30" t="s">
        <v>3127</v>
      </c>
      <c r="I45" s="30" t="s">
        <v>5678</v>
      </c>
      <c r="J45" s="30"/>
      <c r="K45" s="30"/>
      <c r="L45" s="30"/>
      <c r="M45" s="365"/>
      <c r="N45" s="365"/>
      <c r="O45" s="348"/>
      <c r="P45" s="78" t="s">
        <v>7890</v>
      </c>
      <c r="Q45" s="30" t="s">
        <v>7891</v>
      </c>
      <c r="R45" s="30" t="s">
        <v>7892</v>
      </c>
      <c r="S45" s="30" t="s">
        <v>7893</v>
      </c>
      <c r="T45" s="346">
        <v>9262445145</v>
      </c>
      <c r="U45" s="30" t="s">
        <v>7894</v>
      </c>
      <c r="V45" s="30" t="s">
        <v>221</v>
      </c>
      <c r="W45" s="44" t="s">
        <v>221</v>
      </c>
      <c r="X45" s="44" t="s">
        <v>221</v>
      </c>
      <c r="Y45" s="44" t="s">
        <v>221</v>
      </c>
      <c r="Z45" s="44" t="s">
        <v>221</v>
      </c>
      <c r="AA45" s="30" t="s">
        <v>221</v>
      </c>
      <c r="AB45" s="30" t="s">
        <v>221</v>
      </c>
      <c r="AC45" s="30" t="s">
        <v>223</v>
      </c>
      <c r="AD45" s="347" t="s">
        <v>4711</v>
      </c>
      <c r="AE45" s="30" t="s">
        <v>1239</v>
      </c>
      <c r="AF45" s="30" t="s">
        <v>221</v>
      </c>
      <c r="AG45" s="30" t="s">
        <v>221</v>
      </c>
      <c r="AH45" s="30" t="s">
        <v>221</v>
      </c>
      <c r="AI45" s="30" t="s">
        <v>1239</v>
      </c>
      <c r="AJ45" s="30" t="s">
        <v>1239</v>
      </c>
      <c r="AK45" s="30" t="s">
        <v>1239</v>
      </c>
      <c r="AL45" s="30" t="s">
        <v>1239</v>
      </c>
      <c r="AM45" s="30" t="s">
        <v>1239</v>
      </c>
      <c r="AN45" s="363" t="s">
        <v>394</v>
      </c>
      <c r="AO45" s="363" t="s">
        <v>1210</v>
      </c>
      <c r="AP45" s="363" t="s">
        <v>281</v>
      </c>
      <c r="AQ45" s="363" t="s">
        <v>7764</v>
      </c>
      <c r="AR45" s="363"/>
      <c r="AS45" s="348"/>
      <c r="AT45" s="348"/>
      <c r="AU45" s="348"/>
      <c r="AV45" s="348"/>
      <c r="AW45" s="348" t="s">
        <v>7765</v>
      </c>
      <c r="AX45" s="348"/>
      <c r="AY45" s="348" t="s">
        <v>227</v>
      </c>
      <c r="AZ45" s="348" t="s">
        <v>227</v>
      </c>
      <c r="BA45" s="353"/>
      <c r="BB45" s="78" t="s">
        <v>1213</v>
      </c>
      <c r="BC45" s="344">
        <v>0.71111111111111114</v>
      </c>
      <c r="BD45" s="344">
        <v>0.71458333333333324</v>
      </c>
      <c r="BE45" s="63">
        <f t="shared" si="0"/>
        <v>5</v>
      </c>
      <c r="BF45" s="30">
        <v>2</v>
      </c>
      <c r="BG45" s="30">
        <v>2</v>
      </c>
      <c r="BH45" s="30">
        <v>2</v>
      </c>
      <c r="BI45" s="30">
        <v>2</v>
      </c>
      <c r="BJ45" s="30">
        <v>2</v>
      </c>
      <c r="BK45" s="30">
        <v>2</v>
      </c>
      <c r="BL45" s="30">
        <v>2</v>
      </c>
      <c r="BM45" s="30">
        <v>2</v>
      </c>
      <c r="BN45" s="30">
        <v>2</v>
      </c>
      <c r="BO45" s="30">
        <v>2</v>
      </c>
      <c r="BP45" s="30">
        <v>2</v>
      </c>
      <c r="BQ45" s="30">
        <v>2</v>
      </c>
      <c r="BR45" s="30">
        <v>2</v>
      </c>
      <c r="BS45" s="30">
        <v>2</v>
      </c>
      <c r="BT45" s="30">
        <v>2</v>
      </c>
      <c r="BU45" s="50">
        <f t="shared" si="1"/>
        <v>0</v>
      </c>
      <c r="BV45" s="368"/>
      <c r="BW45" s="369"/>
      <c r="BX45" s="369"/>
      <c r="BY45" s="50">
        <f t="shared" si="2"/>
        <v>0</v>
      </c>
      <c r="BZ45" s="348"/>
      <c r="CA45" s="348"/>
      <c r="CB45" s="348"/>
      <c r="CC45" s="348"/>
      <c r="CD45" s="348"/>
      <c r="CE45" s="348"/>
      <c r="CF45" s="348"/>
      <c r="CG45" s="348"/>
      <c r="CH45" s="348"/>
      <c r="CI45" s="348"/>
      <c r="CJ45" s="348"/>
      <c r="CK45" s="348"/>
      <c r="CL45" s="348"/>
      <c r="CM45" s="348" t="s">
        <v>3403</v>
      </c>
      <c r="CN45" s="44" t="s">
        <v>3403</v>
      </c>
      <c r="CO45" s="348"/>
      <c r="CP45" s="348"/>
      <c r="CQ45" s="348"/>
      <c r="CR45" s="348" t="s">
        <v>221</v>
      </c>
      <c r="CS45" s="348"/>
      <c r="CT45" s="348"/>
      <c r="CU45" s="348"/>
      <c r="CV45" s="348"/>
      <c r="CW45" s="348"/>
      <c r="CX45" s="348"/>
      <c r="CY45" s="348"/>
      <c r="CZ45" s="348"/>
      <c r="DA45" s="348"/>
      <c r="DB45" s="348"/>
      <c r="DC45" s="348"/>
      <c r="DD45" s="348"/>
      <c r="DE45" s="348"/>
      <c r="DF45" s="348"/>
      <c r="DG45" s="348"/>
      <c r="DH45" s="348"/>
      <c r="DI45" s="348"/>
      <c r="DJ45" s="348"/>
      <c r="DK45" s="348"/>
      <c r="DL45" s="348"/>
      <c r="DM45" s="348"/>
      <c r="DN45" s="348"/>
      <c r="DO45" s="348"/>
      <c r="DP45" s="348"/>
      <c r="DQ45" s="348"/>
      <c r="DR45" s="348"/>
      <c r="DS45" s="348"/>
      <c r="DT45" s="348"/>
      <c r="DU45" s="348"/>
      <c r="DV45" s="348"/>
      <c r="DW45" s="348"/>
      <c r="DX45" s="348"/>
      <c r="DY45" s="348"/>
      <c r="DZ45" s="348"/>
      <c r="EA45" s="348"/>
      <c r="EB45" s="348"/>
      <c r="EC45" s="348"/>
      <c r="ED45" s="348"/>
      <c r="EE45" s="348"/>
      <c r="EF45" s="348"/>
      <c r="EG45" s="348"/>
      <c r="EH45" s="348"/>
      <c r="EI45" s="348"/>
      <c r="EJ45" s="348"/>
      <c r="EK45" s="348"/>
      <c r="EL45" s="348"/>
      <c r="EM45" s="348"/>
      <c r="EN45" s="348"/>
      <c r="EO45" s="348"/>
      <c r="EP45" s="348"/>
      <c r="EQ45" s="348"/>
      <c r="ER45" s="348"/>
      <c r="ES45" s="348"/>
      <c r="ET45" s="348"/>
      <c r="EU45" s="348"/>
      <c r="EV45" s="371"/>
      <c r="EW45" s="371"/>
      <c r="EX45" s="371"/>
      <c r="EY45" s="371"/>
      <c r="EZ45" s="371"/>
      <c r="FA45" s="371"/>
      <c r="FB45" s="371"/>
      <c r="FC45" s="371"/>
      <c r="FD45" s="371"/>
      <c r="FE45" s="371"/>
      <c r="FF45" s="371"/>
      <c r="FG45" s="371"/>
      <c r="FH45" s="371"/>
      <c r="FI45" s="371"/>
      <c r="FJ45" s="371"/>
      <c r="FK45" s="371"/>
      <c r="FL45" s="371"/>
      <c r="FM45" s="371"/>
      <c r="FN45" s="371"/>
      <c r="FO45" s="371"/>
      <c r="FP45" s="348"/>
      <c r="FQ45" s="372"/>
      <c r="FR45" s="372"/>
      <c r="FS45" s="372"/>
      <c r="FT45" s="372"/>
      <c r="FU45" s="372"/>
      <c r="FV45" s="348"/>
      <c r="FW45" s="348"/>
      <c r="FX45" s="348"/>
      <c r="FY45" s="348"/>
      <c r="FZ45" s="348"/>
      <c r="GA45" s="348"/>
      <c r="HL45" s="349" t="s">
        <v>7895</v>
      </c>
      <c r="HM45" s="44" t="s">
        <v>3403</v>
      </c>
      <c r="HN45" s="44" t="s">
        <v>3403</v>
      </c>
      <c r="HO45" s="350" t="s">
        <v>7757</v>
      </c>
      <c r="HP45" s="44" t="s">
        <v>3869</v>
      </c>
      <c r="HQ45" s="44">
        <f t="shared" si="3"/>
        <v>1</v>
      </c>
      <c r="HT45" s="44" t="s">
        <v>3403</v>
      </c>
      <c r="HU45" s="30" t="s">
        <v>7777</v>
      </c>
      <c r="HX45" s="44" t="s">
        <v>3403</v>
      </c>
      <c r="HY45" s="44" t="s">
        <v>223</v>
      </c>
    </row>
    <row r="46" spans="1:233" s="44" customFormat="1" ht="12.75" x14ac:dyDescent="0.2">
      <c r="A46" s="348">
        <v>49</v>
      </c>
      <c r="B46" s="344"/>
      <c r="C46" s="49"/>
      <c r="D46" s="30"/>
      <c r="E46" s="30" t="s">
        <v>212</v>
      </c>
      <c r="F46" s="62">
        <v>43283</v>
      </c>
      <c r="G46" s="30" t="s">
        <v>357</v>
      </c>
      <c r="H46" s="30" t="s">
        <v>233</v>
      </c>
      <c r="I46" s="30" t="s">
        <v>3070</v>
      </c>
      <c r="J46" s="30" t="s">
        <v>5686</v>
      </c>
      <c r="K46" s="30"/>
      <c r="L46" s="30"/>
      <c r="M46" s="365"/>
      <c r="N46" s="365"/>
      <c r="O46" s="348"/>
      <c r="P46" s="78" t="s">
        <v>7896</v>
      </c>
      <c r="Q46" s="30" t="s">
        <v>470</v>
      </c>
      <c r="R46" s="30" t="s">
        <v>7897</v>
      </c>
      <c r="S46" s="30" t="s">
        <v>7898</v>
      </c>
      <c r="T46" s="346">
        <v>9262445145</v>
      </c>
      <c r="U46" s="30" t="s">
        <v>7899</v>
      </c>
      <c r="V46" s="30" t="s">
        <v>221</v>
      </c>
      <c r="W46" s="44" t="s">
        <v>221</v>
      </c>
      <c r="X46" s="44" t="s">
        <v>221</v>
      </c>
      <c r="Y46" s="44" t="s">
        <v>221</v>
      </c>
      <c r="Z46" s="44" t="s">
        <v>221</v>
      </c>
      <c r="AA46" s="30" t="s">
        <v>221</v>
      </c>
      <c r="AB46" s="30" t="s">
        <v>221</v>
      </c>
      <c r="AC46" s="30" t="s">
        <v>314</v>
      </c>
      <c r="AD46" s="347" t="s">
        <v>4711</v>
      </c>
      <c r="AE46" s="30" t="s">
        <v>7900</v>
      </c>
      <c r="AF46" s="30" t="s">
        <v>259</v>
      </c>
      <c r="AG46" s="30" t="s">
        <v>259</v>
      </c>
      <c r="AH46" s="30" t="s">
        <v>221</v>
      </c>
      <c r="AI46" s="30">
        <v>17</v>
      </c>
      <c r="AJ46" s="30" t="s">
        <v>446</v>
      </c>
      <c r="AK46" s="30">
        <v>0</v>
      </c>
      <c r="AL46" s="30">
        <v>7</v>
      </c>
      <c r="AM46" s="30">
        <v>4</v>
      </c>
      <c r="AN46" s="363" t="s">
        <v>394</v>
      </c>
      <c r="AO46" s="363" t="s">
        <v>1210</v>
      </c>
      <c r="AP46" s="363" t="s">
        <v>281</v>
      </c>
      <c r="AQ46" s="363" t="s">
        <v>7764</v>
      </c>
      <c r="AR46" s="363"/>
      <c r="AS46" s="348"/>
      <c r="AT46" s="348"/>
      <c r="AU46" s="348"/>
      <c r="AV46" s="348"/>
      <c r="AW46" s="348" t="s">
        <v>7765</v>
      </c>
      <c r="AX46" s="348"/>
      <c r="AY46" s="348" t="s">
        <v>227</v>
      </c>
      <c r="AZ46" s="348" t="s">
        <v>227</v>
      </c>
      <c r="BA46" s="353"/>
      <c r="BB46" s="78" t="s">
        <v>1213</v>
      </c>
      <c r="BC46" s="344">
        <v>0.72499999999999998</v>
      </c>
      <c r="BD46" s="344">
        <v>0.7368055555555556</v>
      </c>
      <c r="BE46" s="63">
        <f t="shared" si="0"/>
        <v>17</v>
      </c>
      <c r="BF46" s="30">
        <v>2</v>
      </c>
      <c r="BG46" s="30">
        <v>2</v>
      </c>
      <c r="BH46" s="30">
        <v>2</v>
      </c>
      <c r="BI46" s="30">
        <v>2</v>
      </c>
      <c r="BJ46" s="30">
        <v>2</v>
      </c>
      <c r="BK46" s="30">
        <v>2</v>
      </c>
      <c r="BL46" s="30">
        <v>2</v>
      </c>
      <c r="BM46" s="30">
        <v>2</v>
      </c>
      <c r="BN46" s="30">
        <v>2</v>
      </c>
      <c r="BO46" s="30">
        <v>2</v>
      </c>
      <c r="BP46" s="30">
        <v>2</v>
      </c>
      <c r="BQ46" s="30">
        <v>2</v>
      </c>
      <c r="BR46" s="30">
        <v>2</v>
      </c>
      <c r="BS46" s="30">
        <v>2</v>
      </c>
      <c r="BT46" s="30">
        <v>2</v>
      </c>
      <c r="BU46" s="50">
        <f t="shared" si="1"/>
        <v>0</v>
      </c>
      <c r="BV46" s="368" t="s">
        <v>7766</v>
      </c>
      <c r="BW46" s="369">
        <v>0.7368055555555556</v>
      </c>
      <c r="BX46" s="369">
        <v>0.74444444444444446</v>
      </c>
      <c r="BY46" s="50">
        <f t="shared" si="2"/>
        <v>11</v>
      </c>
      <c r="BZ46" s="348">
        <v>3</v>
      </c>
      <c r="CA46" s="348">
        <v>3</v>
      </c>
      <c r="CB46" s="348">
        <v>3</v>
      </c>
      <c r="CC46" s="348">
        <v>3</v>
      </c>
      <c r="CD46" s="348" t="s">
        <v>260</v>
      </c>
      <c r="CE46" s="348" t="s">
        <v>7766</v>
      </c>
      <c r="CF46" s="348">
        <v>15</v>
      </c>
      <c r="CG46" s="348"/>
      <c r="CH46" s="348"/>
      <c r="CI46" s="348"/>
      <c r="CJ46" s="348"/>
      <c r="CK46" s="348"/>
      <c r="CL46" s="348"/>
      <c r="CM46" s="348" t="s">
        <v>3403</v>
      </c>
      <c r="CN46" s="44" t="s">
        <v>3403</v>
      </c>
      <c r="CO46" s="348"/>
      <c r="CP46" s="348"/>
      <c r="CQ46" s="348"/>
      <c r="CR46" s="38" t="s">
        <v>4714</v>
      </c>
      <c r="CS46" s="38" t="s">
        <v>4715</v>
      </c>
      <c r="CT46" s="38" t="s">
        <v>3869</v>
      </c>
      <c r="CU46" s="38" t="s">
        <v>7901</v>
      </c>
      <c r="CV46" s="38" t="s">
        <v>470</v>
      </c>
      <c r="CW46" s="38" t="s">
        <v>7902</v>
      </c>
      <c r="CX46" s="38" t="s">
        <v>7898</v>
      </c>
      <c r="CY46" s="38" t="s">
        <v>7903</v>
      </c>
      <c r="CZ46" s="38" t="s">
        <v>6092</v>
      </c>
      <c r="DA46" s="38" t="s">
        <v>7904</v>
      </c>
      <c r="DB46" s="38" t="s">
        <v>3840</v>
      </c>
      <c r="DC46" s="38" t="s">
        <v>3841</v>
      </c>
      <c r="DD46" s="38" t="s">
        <v>6094</v>
      </c>
      <c r="DE46" s="38" t="s">
        <v>6092</v>
      </c>
      <c r="DF46" s="38" t="s">
        <v>7904</v>
      </c>
      <c r="DG46" s="38" t="s">
        <v>3840</v>
      </c>
      <c r="DH46" s="38" t="s">
        <v>3841</v>
      </c>
      <c r="DI46" s="38" t="s">
        <v>6094</v>
      </c>
      <c r="DJ46" s="38" t="s">
        <v>7905</v>
      </c>
      <c r="DK46" s="38" t="s">
        <v>3849</v>
      </c>
      <c r="DL46" s="38" t="s">
        <v>3870</v>
      </c>
      <c r="DM46" s="38" t="s">
        <v>3914</v>
      </c>
      <c r="DN46" s="38" t="s">
        <v>3852</v>
      </c>
      <c r="DO46" s="38" t="s">
        <v>3853</v>
      </c>
      <c r="DP46" s="38" t="s">
        <v>3854</v>
      </c>
      <c r="DQ46" s="38" t="s">
        <v>7906</v>
      </c>
      <c r="DR46" s="38" t="s">
        <v>7907</v>
      </c>
      <c r="DS46" s="38" t="s">
        <v>7908</v>
      </c>
      <c r="DT46" s="38" t="s">
        <v>3848</v>
      </c>
      <c r="DU46" s="38" t="s">
        <v>3848</v>
      </c>
      <c r="DV46" s="38" t="s">
        <v>3848</v>
      </c>
      <c r="DW46" s="38" t="s">
        <v>3848</v>
      </c>
      <c r="DX46" s="38" t="s">
        <v>3848</v>
      </c>
      <c r="DY46" s="38" t="s">
        <v>3848</v>
      </c>
      <c r="DZ46" s="38" t="s">
        <v>3848</v>
      </c>
      <c r="EA46" s="38" t="s">
        <v>3848</v>
      </c>
      <c r="EB46" s="38" t="s">
        <v>3861</v>
      </c>
      <c r="EC46" s="38" t="s">
        <v>3862</v>
      </c>
      <c r="ED46" s="38" t="s">
        <v>3848</v>
      </c>
      <c r="EE46" s="38" t="s">
        <v>4510</v>
      </c>
      <c r="EF46" s="38" t="s">
        <v>5081</v>
      </c>
      <c r="EG46" s="38" t="s">
        <v>4068</v>
      </c>
      <c r="EH46" s="38" t="s">
        <v>4069</v>
      </c>
      <c r="EI46" s="38" t="s">
        <v>7909</v>
      </c>
      <c r="EJ46" s="38" t="s">
        <v>7909</v>
      </c>
      <c r="EK46" s="38" t="s">
        <v>3848</v>
      </c>
      <c r="EL46" s="38" t="s">
        <v>3868</v>
      </c>
      <c r="EM46" s="38" t="s">
        <v>3869</v>
      </c>
      <c r="EN46" s="38" t="s">
        <v>3869</v>
      </c>
      <c r="EO46" s="38" t="s">
        <v>3870</v>
      </c>
      <c r="EP46" s="38" t="s">
        <v>4002</v>
      </c>
      <c r="EQ46" s="38" t="s">
        <v>7910</v>
      </c>
      <c r="ER46" s="38" t="s">
        <v>3964</v>
      </c>
      <c r="ES46" s="38" t="s">
        <v>7911</v>
      </c>
      <c r="ET46" s="38" t="s">
        <v>7912</v>
      </c>
      <c r="EU46" s="38" t="s">
        <v>7913</v>
      </c>
      <c r="EV46" s="38" t="s">
        <v>3876</v>
      </c>
      <c r="EW46" s="38" t="s">
        <v>3876</v>
      </c>
      <c r="EX46" s="38" t="s">
        <v>3848</v>
      </c>
      <c r="EY46" s="38" t="s">
        <v>3848</v>
      </c>
      <c r="EZ46" s="38" t="s">
        <v>3877</v>
      </c>
      <c r="FA46" s="38" t="s">
        <v>4008</v>
      </c>
      <c r="FB46" s="38" t="s">
        <v>7914</v>
      </c>
      <c r="FC46" s="38" t="s">
        <v>7915</v>
      </c>
      <c r="FD46" s="38" t="s">
        <v>3848</v>
      </c>
      <c r="FE46" s="38" t="s">
        <v>3881</v>
      </c>
      <c r="FF46" s="38" t="s">
        <v>7916</v>
      </c>
      <c r="FG46" s="38" t="s">
        <v>7917</v>
      </c>
      <c r="FH46" s="38" t="s">
        <v>7918</v>
      </c>
      <c r="FI46" s="38" t="s">
        <v>7919</v>
      </c>
      <c r="FJ46" s="38" t="s">
        <v>7920</v>
      </c>
      <c r="FK46" s="38" t="s">
        <v>7921</v>
      </c>
      <c r="FL46" s="38" t="s">
        <v>4523</v>
      </c>
      <c r="FM46" s="38" t="s">
        <v>7898</v>
      </c>
      <c r="FN46" s="38" t="s">
        <v>7922</v>
      </c>
      <c r="FO46" s="38" t="s">
        <v>478</v>
      </c>
      <c r="FP46" s="38" t="s">
        <v>3848</v>
      </c>
      <c r="FQ46" s="38" t="s">
        <v>7923</v>
      </c>
      <c r="FR46" s="38" t="s">
        <v>4367</v>
      </c>
      <c r="FS46" s="38" t="s">
        <v>7924</v>
      </c>
      <c r="FT46" s="38" t="s">
        <v>7925</v>
      </c>
      <c r="FU46" s="38" t="s">
        <v>7926</v>
      </c>
      <c r="FV46" s="38" t="s">
        <v>7927</v>
      </c>
      <c r="FW46" s="38" t="s">
        <v>7928</v>
      </c>
      <c r="FX46" s="38" t="s">
        <v>3894</v>
      </c>
      <c r="FY46" s="38" t="s">
        <v>3848</v>
      </c>
      <c r="FZ46" s="38" t="s">
        <v>3848</v>
      </c>
      <c r="GA46" s="38" t="s">
        <v>3946</v>
      </c>
      <c r="GB46" s="370" t="s">
        <v>3946</v>
      </c>
      <c r="GC46" s="370" t="s">
        <v>3945</v>
      </c>
      <c r="HL46" s="349" t="s">
        <v>7929</v>
      </c>
      <c r="HM46" s="44" t="s">
        <v>7793</v>
      </c>
      <c r="HN46" s="44" t="s">
        <v>3403</v>
      </c>
      <c r="HO46" s="350" t="s">
        <v>7757</v>
      </c>
      <c r="HP46" s="44" t="s">
        <v>3869</v>
      </c>
      <c r="HQ46" s="44">
        <f t="shared" si="3"/>
        <v>1</v>
      </c>
      <c r="HT46" s="44" t="s">
        <v>3403</v>
      </c>
      <c r="HU46" s="30" t="s">
        <v>7777</v>
      </c>
      <c r="HX46" s="44" t="s">
        <v>3403</v>
      </c>
      <c r="HY46" s="44" t="s">
        <v>314</v>
      </c>
    </row>
    <row r="47" spans="1:233" s="44" customFormat="1" ht="12.75" x14ac:dyDescent="0.2">
      <c r="A47" s="348">
        <v>50</v>
      </c>
      <c r="B47" s="344"/>
      <c r="C47" s="49"/>
      <c r="D47" s="30"/>
      <c r="E47" s="30" t="s">
        <v>212</v>
      </c>
      <c r="F47" s="62">
        <v>43283</v>
      </c>
      <c r="G47" s="363" t="s">
        <v>357</v>
      </c>
      <c r="H47" s="30" t="s">
        <v>337</v>
      </c>
      <c r="I47" s="30" t="s">
        <v>437</v>
      </c>
      <c r="J47" s="30" t="s">
        <v>5686</v>
      </c>
      <c r="K47" s="30"/>
      <c r="L47" s="30"/>
      <c r="M47" s="365"/>
      <c r="N47" s="365"/>
      <c r="O47" s="348"/>
      <c r="P47" s="78" t="s">
        <v>7930</v>
      </c>
      <c r="Q47" s="30" t="s">
        <v>2716</v>
      </c>
      <c r="R47" s="30" t="s">
        <v>7931</v>
      </c>
      <c r="S47" s="30" t="s">
        <v>7932</v>
      </c>
      <c r="T47" s="346">
        <v>9566696380</v>
      </c>
      <c r="U47" s="30" t="s">
        <v>221</v>
      </c>
      <c r="V47" s="30" t="s">
        <v>221</v>
      </c>
      <c r="W47" s="44" t="s">
        <v>221</v>
      </c>
      <c r="X47" s="44" t="s">
        <v>221</v>
      </c>
      <c r="Y47" s="44" t="s">
        <v>221</v>
      </c>
      <c r="Z47" s="44" t="s">
        <v>221</v>
      </c>
      <c r="AA47" s="30" t="s">
        <v>221</v>
      </c>
      <c r="AB47" s="30" t="s">
        <v>221</v>
      </c>
      <c r="AC47" s="30" t="s">
        <v>223</v>
      </c>
      <c r="AD47" s="347" t="s">
        <v>4711</v>
      </c>
      <c r="AE47" s="30" t="s">
        <v>7933</v>
      </c>
      <c r="AF47" s="44" t="s">
        <v>226</v>
      </c>
      <c r="AG47" s="30" t="s">
        <v>226</v>
      </c>
      <c r="AH47" s="30" t="s">
        <v>226</v>
      </c>
      <c r="AI47" s="30">
        <v>29</v>
      </c>
      <c r="AJ47" s="30" t="s">
        <v>227</v>
      </c>
      <c r="AK47" s="30">
        <v>1</v>
      </c>
      <c r="AL47" s="30">
        <v>5</v>
      </c>
      <c r="AM47" s="30">
        <v>11</v>
      </c>
      <c r="AN47" s="363" t="s">
        <v>394</v>
      </c>
      <c r="AO47" s="363" t="s">
        <v>1210</v>
      </c>
      <c r="AP47" s="363" t="s">
        <v>229</v>
      </c>
      <c r="AQ47" s="363" t="s">
        <v>229</v>
      </c>
      <c r="AR47" s="363"/>
      <c r="AS47" s="348"/>
      <c r="AT47" s="348"/>
      <c r="AU47" s="348"/>
      <c r="AV47" s="348"/>
      <c r="AW47" s="348" t="s">
        <v>7934</v>
      </c>
      <c r="AX47" s="348"/>
      <c r="AY47" s="348" t="s">
        <v>227</v>
      </c>
      <c r="AZ47" s="348"/>
      <c r="BA47" s="353"/>
      <c r="BB47" s="78" t="s">
        <v>1213</v>
      </c>
      <c r="BC47" s="344">
        <v>0.78611111111111109</v>
      </c>
      <c r="BD47" s="344">
        <v>0.79513888888888884</v>
      </c>
      <c r="BE47" s="63">
        <f t="shared" si="0"/>
        <v>13</v>
      </c>
      <c r="BF47" s="30">
        <v>3</v>
      </c>
      <c r="BG47" s="30">
        <v>3</v>
      </c>
      <c r="BH47" s="30">
        <v>3</v>
      </c>
      <c r="BI47" s="30">
        <v>3</v>
      </c>
      <c r="BJ47" s="30">
        <v>3</v>
      </c>
      <c r="BK47" s="30">
        <v>3</v>
      </c>
      <c r="BL47" s="30">
        <v>3</v>
      </c>
      <c r="BM47" s="30">
        <v>3</v>
      </c>
      <c r="BN47" s="30">
        <v>3</v>
      </c>
      <c r="BO47" s="30">
        <v>3</v>
      </c>
      <c r="BP47" s="30">
        <v>3</v>
      </c>
      <c r="BQ47" s="30">
        <v>3</v>
      </c>
      <c r="BR47" s="30">
        <v>3</v>
      </c>
      <c r="BS47" s="30">
        <v>3</v>
      </c>
      <c r="BT47" s="30">
        <v>3</v>
      </c>
      <c r="BU47" s="50">
        <f t="shared" si="1"/>
        <v>0</v>
      </c>
      <c r="BV47" s="368" t="s">
        <v>7766</v>
      </c>
      <c r="BW47" s="369">
        <v>0.79513888888888884</v>
      </c>
      <c r="BX47" s="369">
        <v>0.80069444444444438</v>
      </c>
      <c r="BY47" s="50">
        <f t="shared" si="2"/>
        <v>8</v>
      </c>
      <c r="BZ47" s="348">
        <v>3</v>
      </c>
      <c r="CA47" s="348">
        <v>3</v>
      </c>
      <c r="CB47" s="348">
        <v>3</v>
      </c>
      <c r="CC47" s="348">
        <v>3</v>
      </c>
      <c r="CD47" s="348" t="s">
        <v>260</v>
      </c>
      <c r="CE47" s="348" t="s">
        <v>7766</v>
      </c>
      <c r="CF47" s="348">
        <v>15</v>
      </c>
      <c r="CG47" s="348"/>
      <c r="CH47" s="348"/>
      <c r="CI47" s="348"/>
      <c r="CJ47" s="348"/>
      <c r="CK47" s="348"/>
      <c r="CL47" s="348"/>
      <c r="CM47" s="348" t="s">
        <v>3403</v>
      </c>
      <c r="CN47" s="44" t="s">
        <v>3403</v>
      </c>
      <c r="CO47" s="348"/>
      <c r="CP47" s="348"/>
      <c r="CQ47" s="348"/>
      <c r="CR47" s="38" t="s">
        <v>4714</v>
      </c>
      <c r="CS47" s="38" t="s">
        <v>4715</v>
      </c>
      <c r="CT47" s="38" t="s">
        <v>3869</v>
      </c>
      <c r="CU47" s="38" t="s">
        <v>7935</v>
      </c>
      <c r="CV47" s="38" t="s">
        <v>7936</v>
      </c>
      <c r="CW47" s="38" t="s">
        <v>7937</v>
      </c>
      <c r="CX47" s="38" t="s">
        <v>7938</v>
      </c>
      <c r="CY47" s="38" t="s">
        <v>7939</v>
      </c>
      <c r="CZ47" s="38" t="s">
        <v>3848</v>
      </c>
      <c r="DA47" s="38" t="s">
        <v>3666</v>
      </c>
      <c r="DB47" s="38" t="s">
        <v>4037</v>
      </c>
      <c r="DC47" s="38" t="s">
        <v>4038</v>
      </c>
      <c r="DD47" s="38" t="s">
        <v>4039</v>
      </c>
      <c r="DE47" s="38" t="s">
        <v>3848</v>
      </c>
      <c r="DF47" s="38" t="s">
        <v>3666</v>
      </c>
      <c r="DG47" s="38" t="s">
        <v>4037</v>
      </c>
      <c r="DH47" s="38" t="s">
        <v>4038</v>
      </c>
      <c r="DI47" s="38" t="s">
        <v>4039</v>
      </c>
      <c r="DJ47" s="38" t="s">
        <v>3848</v>
      </c>
      <c r="DK47" s="38" t="s">
        <v>3849</v>
      </c>
      <c r="DL47" s="38" t="s">
        <v>3848</v>
      </c>
      <c r="DM47" s="38" t="s">
        <v>3666</v>
      </c>
      <c r="DN47" s="38" t="s">
        <v>3852</v>
      </c>
      <c r="DO47" s="38" t="s">
        <v>3848</v>
      </c>
      <c r="DP47" s="38" t="s">
        <v>3848</v>
      </c>
      <c r="DQ47" s="38" t="s">
        <v>7940</v>
      </c>
      <c r="DR47" s="38" t="s">
        <v>7940</v>
      </c>
      <c r="DS47" s="38" t="s">
        <v>7941</v>
      </c>
      <c r="DT47" s="38" t="s">
        <v>3848</v>
      </c>
      <c r="DU47" s="38" t="s">
        <v>3848</v>
      </c>
      <c r="DV47" s="38" t="s">
        <v>3848</v>
      </c>
      <c r="DW47" s="38" t="s">
        <v>3848</v>
      </c>
      <c r="DX47" s="38" t="s">
        <v>3848</v>
      </c>
      <c r="DY47" s="38" t="s">
        <v>3848</v>
      </c>
      <c r="DZ47" s="38" t="s">
        <v>3848</v>
      </c>
      <c r="EA47" s="38" t="s">
        <v>3848</v>
      </c>
      <c r="EB47" s="38" t="s">
        <v>3861</v>
      </c>
      <c r="EC47" s="38" t="s">
        <v>3862</v>
      </c>
      <c r="ED47" s="38" t="s">
        <v>3848</v>
      </c>
      <c r="EE47" s="38" t="s">
        <v>3666</v>
      </c>
      <c r="EF47" s="38" t="s">
        <v>5081</v>
      </c>
      <c r="EG47" s="38" t="s">
        <v>598</v>
      </c>
      <c r="EH47" s="38" t="s">
        <v>5303</v>
      </c>
      <c r="EI47" s="38" t="s">
        <v>3743</v>
      </c>
      <c r="EJ47" s="38" t="s">
        <v>3848</v>
      </c>
      <c r="EK47" s="38" t="s">
        <v>3848</v>
      </c>
      <c r="EL47" s="38" t="s">
        <v>3868</v>
      </c>
      <c r="EM47" s="38" t="s">
        <v>3869</v>
      </c>
      <c r="EN47" s="38" t="s">
        <v>3869</v>
      </c>
      <c r="EO47" s="38" t="s">
        <v>3869</v>
      </c>
      <c r="EP47" s="38" t="s">
        <v>3869</v>
      </c>
      <c r="EQ47" s="38" t="s">
        <v>4017</v>
      </c>
      <c r="ER47" s="38" t="s">
        <v>4017</v>
      </c>
      <c r="ES47" s="38" t="s">
        <v>4017</v>
      </c>
      <c r="ET47" s="38" t="s">
        <v>4017</v>
      </c>
      <c r="EU47" s="38" t="s">
        <v>4017</v>
      </c>
      <c r="EV47" s="38" t="s">
        <v>3848</v>
      </c>
      <c r="EW47" s="38" t="s">
        <v>3848</v>
      </c>
      <c r="EX47" s="38" t="s">
        <v>3848</v>
      </c>
      <c r="EY47" s="38" t="s">
        <v>3848</v>
      </c>
      <c r="EZ47" s="38" t="s">
        <v>3848</v>
      </c>
      <c r="FA47" s="38" t="s">
        <v>3848</v>
      </c>
      <c r="FB47" s="38" t="s">
        <v>3848</v>
      </c>
      <c r="FC47" s="38" t="s">
        <v>3848</v>
      </c>
      <c r="FD47" s="38" t="s">
        <v>3848</v>
      </c>
      <c r="FE47" s="38" t="s">
        <v>4017</v>
      </c>
      <c r="FF47" s="38" t="s">
        <v>4017</v>
      </c>
      <c r="FG47" s="38" t="s">
        <v>3848</v>
      </c>
      <c r="FH47" s="38" t="s">
        <v>3848</v>
      </c>
      <c r="FI47" s="38" t="s">
        <v>3848</v>
      </c>
      <c r="FJ47" s="38" t="s">
        <v>4017</v>
      </c>
      <c r="FK47" s="38" t="s">
        <v>4017</v>
      </c>
      <c r="FL47" s="38" t="s">
        <v>4017</v>
      </c>
      <c r="FM47" s="38" t="s">
        <v>3666</v>
      </c>
      <c r="FN47" s="38" t="s">
        <v>3666</v>
      </c>
      <c r="FO47" s="38" t="s">
        <v>3848</v>
      </c>
      <c r="FP47" s="38" t="s">
        <v>3848</v>
      </c>
      <c r="FQ47" s="38" t="s">
        <v>5082</v>
      </c>
      <c r="FR47" s="38" t="s">
        <v>5082</v>
      </c>
      <c r="FS47" s="38" t="s">
        <v>5082</v>
      </c>
      <c r="FT47" s="38" t="s">
        <v>3943</v>
      </c>
      <c r="FU47" s="38" t="s">
        <v>3943</v>
      </c>
      <c r="FV47" s="38" t="s">
        <v>3943</v>
      </c>
      <c r="FW47" s="38" t="s">
        <v>3943</v>
      </c>
      <c r="FX47" s="38" t="s">
        <v>3894</v>
      </c>
      <c r="FY47" s="38" t="s">
        <v>3848</v>
      </c>
      <c r="FZ47" s="38" t="s">
        <v>7942</v>
      </c>
      <c r="GA47" s="38" t="s">
        <v>3848</v>
      </c>
      <c r="GB47" s="370" t="s">
        <v>3848</v>
      </c>
      <c r="GC47" s="370" t="s">
        <v>3848</v>
      </c>
      <c r="HL47" s="349" t="s">
        <v>7943</v>
      </c>
      <c r="HM47" s="30" t="s">
        <v>7776</v>
      </c>
      <c r="HN47" s="30" t="s">
        <v>3403</v>
      </c>
      <c r="HO47" s="350" t="s">
        <v>7944</v>
      </c>
      <c r="HP47" s="44" t="s">
        <v>3869</v>
      </c>
      <c r="HQ47" s="44">
        <f t="shared" si="3"/>
        <v>1</v>
      </c>
      <c r="HT47" s="44" t="s">
        <v>3403</v>
      </c>
      <c r="HU47" s="30" t="s">
        <v>7777</v>
      </c>
      <c r="HX47" s="44" t="s">
        <v>3403</v>
      </c>
      <c r="HY47" s="44" t="s">
        <v>223</v>
      </c>
    </row>
    <row r="48" spans="1:233" s="44" customFormat="1" ht="12.75" x14ac:dyDescent="0.2">
      <c r="A48" s="348">
        <v>51</v>
      </c>
      <c r="B48" s="350">
        <v>0.78125</v>
      </c>
      <c r="C48" s="373"/>
      <c r="D48" s="44" t="s">
        <v>211</v>
      </c>
      <c r="E48" s="44" t="s">
        <v>212</v>
      </c>
      <c r="F48" s="374">
        <v>43283</v>
      </c>
      <c r="G48" s="30" t="s">
        <v>357</v>
      </c>
      <c r="H48" s="44" t="s">
        <v>233</v>
      </c>
      <c r="I48" s="30" t="s">
        <v>3070</v>
      </c>
      <c r="J48" s="44" t="s">
        <v>5686</v>
      </c>
      <c r="K48" s="44" t="s">
        <v>7945</v>
      </c>
      <c r="L48" s="44" t="s">
        <v>250</v>
      </c>
      <c r="M48" s="365">
        <v>43287</v>
      </c>
      <c r="N48" s="365">
        <v>43293</v>
      </c>
      <c r="O48" s="348" t="s">
        <v>4032</v>
      </c>
      <c r="P48" s="349" t="s">
        <v>7946</v>
      </c>
      <c r="Q48" s="44" t="s">
        <v>478</v>
      </c>
      <c r="R48" s="44" t="s">
        <v>7947</v>
      </c>
      <c r="S48" s="44" t="s">
        <v>7948</v>
      </c>
      <c r="T48" s="354">
        <v>9753779282</v>
      </c>
      <c r="U48" s="44" t="s">
        <v>7949</v>
      </c>
      <c r="V48" s="44" t="s">
        <v>221</v>
      </c>
      <c r="W48" s="44" t="s">
        <v>221</v>
      </c>
      <c r="X48" s="44" t="s">
        <v>221</v>
      </c>
      <c r="Y48" s="44" t="s">
        <v>221</v>
      </c>
      <c r="Z48" s="44" t="s">
        <v>221</v>
      </c>
      <c r="AA48" s="44" t="s">
        <v>7950</v>
      </c>
      <c r="AB48" s="44">
        <v>9155352105</v>
      </c>
      <c r="AC48" s="44" t="s">
        <v>223</v>
      </c>
      <c r="AD48" s="347" t="s">
        <v>4711</v>
      </c>
      <c r="AE48" s="44" t="s">
        <v>1289</v>
      </c>
      <c r="AF48" s="44" t="s">
        <v>226</v>
      </c>
      <c r="AG48" s="44" t="s">
        <v>226</v>
      </c>
      <c r="AH48" s="44" t="s">
        <v>226</v>
      </c>
      <c r="AI48" s="44">
        <v>60</v>
      </c>
      <c r="AJ48" s="44" t="s">
        <v>227</v>
      </c>
      <c r="AK48" s="44">
        <v>1</v>
      </c>
      <c r="AL48" s="44">
        <v>24</v>
      </c>
      <c r="AM48" s="44">
        <v>12</v>
      </c>
      <c r="AN48" s="347" t="s">
        <v>394</v>
      </c>
      <c r="AO48" s="347" t="s">
        <v>1210</v>
      </c>
      <c r="AP48" s="347" t="s">
        <v>281</v>
      </c>
      <c r="AQ48" s="347" t="s">
        <v>7764</v>
      </c>
      <c r="AR48" s="347"/>
      <c r="AS48" s="348"/>
      <c r="AT48" s="348"/>
      <c r="AU48" s="348"/>
      <c r="AV48" s="348"/>
      <c r="AW48" s="348"/>
      <c r="AX48" s="348"/>
      <c r="AY48" s="348" t="s">
        <v>227</v>
      </c>
      <c r="AZ48" s="348" t="s">
        <v>227</v>
      </c>
      <c r="BA48" s="353" t="s">
        <v>7951</v>
      </c>
      <c r="BB48" s="349" t="s">
        <v>6373</v>
      </c>
      <c r="BC48" s="350">
        <f>B48</f>
        <v>0.78125</v>
      </c>
      <c r="BD48" s="350">
        <f>BC48+15/1440</f>
        <v>0.79166666666666663</v>
      </c>
      <c r="BE48" s="51">
        <f t="shared" si="0"/>
        <v>15</v>
      </c>
      <c r="BF48" s="44">
        <v>3</v>
      </c>
      <c r="BG48" s="44">
        <v>3</v>
      </c>
      <c r="BH48" s="44">
        <v>3</v>
      </c>
      <c r="BI48" s="44">
        <v>3</v>
      </c>
      <c r="BJ48" s="44">
        <v>3</v>
      </c>
      <c r="BK48" s="44">
        <v>3</v>
      </c>
      <c r="BL48" s="44">
        <v>3</v>
      </c>
      <c r="BM48" s="44">
        <v>3</v>
      </c>
      <c r="BN48" s="44">
        <v>3</v>
      </c>
      <c r="BO48" s="44">
        <v>3</v>
      </c>
      <c r="BP48" s="44">
        <v>3</v>
      </c>
      <c r="BQ48" s="44">
        <v>3</v>
      </c>
      <c r="BR48" s="44">
        <v>3</v>
      </c>
      <c r="BS48" s="44">
        <v>3</v>
      </c>
      <c r="BT48" s="44">
        <v>3</v>
      </c>
      <c r="BU48" s="50">
        <f t="shared" si="1"/>
        <v>0</v>
      </c>
      <c r="BV48" s="368" t="s">
        <v>6373</v>
      </c>
      <c r="BW48" s="369">
        <f>BD48</f>
        <v>0.79166666666666663</v>
      </c>
      <c r="BX48" s="369">
        <f>BW48+15/1440</f>
        <v>0.80208333333333326</v>
      </c>
      <c r="BY48" s="50">
        <f t="shared" si="2"/>
        <v>15</v>
      </c>
      <c r="BZ48" s="348">
        <v>3</v>
      </c>
      <c r="CA48" s="348">
        <v>3</v>
      </c>
      <c r="CB48" s="348">
        <v>3</v>
      </c>
      <c r="CC48" s="348">
        <v>3</v>
      </c>
      <c r="CD48" s="348" t="s">
        <v>260</v>
      </c>
      <c r="CE48" s="348" t="s">
        <v>6373</v>
      </c>
      <c r="CF48" s="348">
        <v>15</v>
      </c>
      <c r="CG48" s="348"/>
      <c r="CH48" s="348"/>
      <c r="CI48" s="348"/>
      <c r="CJ48" s="348"/>
      <c r="CK48" s="348"/>
      <c r="CL48" s="348"/>
      <c r="CM48" s="348" t="s">
        <v>3403</v>
      </c>
      <c r="CN48" s="348" t="s">
        <v>6505</v>
      </c>
      <c r="CO48" s="348"/>
      <c r="CP48" s="348"/>
      <c r="CQ48" s="348"/>
      <c r="CR48" s="38" t="s">
        <v>4714</v>
      </c>
      <c r="CS48" s="38" t="s">
        <v>4715</v>
      </c>
      <c r="CT48" s="38" t="s">
        <v>3869</v>
      </c>
      <c r="CU48" s="38" t="s">
        <v>7952</v>
      </c>
      <c r="CV48" s="38" t="s">
        <v>478</v>
      </c>
      <c r="CW48" s="38" t="s">
        <v>7947</v>
      </c>
      <c r="CX48" s="38" t="s">
        <v>7948</v>
      </c>
      <c r="CY48" s="38" t="s">
        <v>7953</v>
      </c>
      <c r="CZ48" s="38" t="s">
        <v>3848</v>
      </c>
      <c r="DA48" s="38" t="s">
        <v>7954</v>
      </c>
      <c r="DB48" s="38" t="s">
        <v>4037</v>
      </c>
      <c r="DC48" s="38" t="s">
        <v>4038</v>
      </c>
      <c r="DD48" s="38" t="s">
        <v>4039</v>
      </c>
      <c r="DE48" s="38" t="s">
        <v>3848</v>
      </c>
      <c r="DF48" s="38" t="s">
        <v>7954</v>
      </c>
      <c r="DG48" s="38" t="s">
        <v>4037</v>
      </c>
      <c r="DH48" s="38" t="s">
        <v>4038</v>
      </c>
      <c r="DI48" s="38" t="s">
        <v>4039</v>
      </c>
      <c r="DJ48" s="38" t="s">
        <v>3848</v>
      </c>
      <c r="DK48" s="38" t="s">
        <v>3957</v>
      </c>
      <c r="DL48" s="38" t="s">
        <v>3848</v>
      </c>
      <c r="DM48" s="38" t="s">
        <v>3914</v>
      </c>
      <c r="DN48" s="38" t="s">
        <v>3852</v>
      </c>
      <c r="DO48" s="38" t="s">
        <v>3848</v>
      </c>
      <c r="DP48" s="38" t="s">
        <v>3848</v>
      </c>
      <c r="DQ48" s="38" t="s">
        <v>7955</v>
      </c>
      <c r="DR48" s="38" t="s">
        <v>7955</v>
      </c>
      <c r="DS48" s="38" t="s">
        <v>7949</v>
      </c>
      <c r="DT48" s="38" t="s">
        <v>3848</v>
      </c>
      <c r="DU48" s="38" t="s">
        <v>3848</v>
      </c>
      <c r="DV48" s="38" t="s">
        <v>3848</v>
      </c>
      <c r="DW48" s="38" t="s">
        <v>3848</v>
      </c>
      <c r="DX48" s="38" t="s">
        <v>3848</v>
      </c>
      <c r="DY48" s="38" t="s">
        <v>3848</v>
      </c>
      <c r="DZ48" s="38" t="s">
        <v>3848</v>
      </c>
      <c r="EA48" s="38" t="s">
        <v>3848</v>
      </c>
      <c r="EB48" s="38" t="s">
        <v>3861</v>
      </c>
      <c r="EC48" s="38" t="s">
        <v>3862</v>
      </c>
      <c r="ED48" s="38" t="s">
        <v>3848</v>
      </c>
      <c r="EE48" s="38" t="s">
        <v>4510</v>
      </c>
      <c r="EF48" s="38" t="s">
        <v>5081</v>
      </c>
      <c r="EG48" s="38" t="s">
        <v>598</v>
      </c>
      <c r="EH48" s="38" t="s">
        <v>5303</v>
      </c>
      <c r="EI48" s="38" t="s">
        <v>7956</v>
      </c>
      <c r="EJ48" s="38" t="s">
        <v>3848</v>
      </c>
      <c r="EK48" s="38" t="s">
        <v>3848</v>
      </c>
      <c r="EL48" s="38" t="s">
        <v>4473</v>
      </c>
      <c r="EM48" s="38" t="s">
        <v>3869</v>
      </c>
      <c r="EN48" s="38" t="s">
        <v>3870</v>
      </c>
      <c r="EO48" s="38" t="s">
        <v>3869</v>
      </c>
      <c r="EP48" s="38" t="s">
        <v>3869</v>
      </c>
      <c r="EQ48" s="38" t="s">
        <v>4017</v>
      </c>
      <c r="ER48" s="38" t="s">
        <v>4017</v>
      </c>
      <c r="ES48" s="38" t="s">
        <v>4017</v>
      </c>
      <c r="ET48" s="38" t="s">
        <v>4017</v>
      </c>
      <c r="EU48" s="38" t="s">
        <v>4017</v>
      </c>
      <c r="EV48" s="38" t="s">
        <v>3876</v>
      </c>
      <c r="EW48" s="38" t="s">
        <v>3848</v>
      </c>
      <c r="EX48" s="38" t="s">
        <v>3848</v>
      </c>
      <c r="EY48" s="38" t="s">
        <v>3848</v>
      </c>
      <c r="EZ48" s="38" t="s">
        <v>3848</v>
      </c>
      <c r="FA48" s="38" t="s">
        <v>3848</v>
      </c>
      <c r="FB48" s="38" t="s">
        <v>3848</v>
      </c>
      <c r="FC48" s="38" t="s">
        <v>3848</v>
      </c>
      <c r="FD48" s="38" t="s">
        <v>3848</v>
      </c>
      <c r="FE48" s="38" t="s">
        <v>4017</v>
      </c>
      <c r="FF48" s="38" t="s">
        <v>4017</v>
      </c>
      <c r="FG48" s="38" t="s">
        <v>3848</v>
      </c>
      <c r="FH48" s="38" t="s">
        <v>3848</v>
      </c>
      <c r="FI48" s="38" t="s">
        <v>3848</v>
      </c>
      <c r="FJ48" s="38" t="s">
        <v>4017</v>
      </c>
      <c r="FK48" s="38" t="s">
        <v>4017</v>
      </c>
      <c r="FL48" s="38" t="s">
        <v>4017</v>
      </c>
      <c r="FM48" s="38" t="s">
        <v>478</v>
      </c>
      <c r="FN48" s="38" t="s">
        <v>7957</v>
      </c>
      <c r="FO48" s="38" t="s">
        <v>3848</v>
      </c>
      <c r="FP48" s="38" t="s">
        <v>3848</v>
      </c>
      <c r="FQ48" s="38" t="s">
        <v>7958</v>
      </c>
      <c r="FR48" s="38" t="s">
        <v>4367</v>
      </c>
      <c r="FS48" s="38" t="s">
        <v>7959</v>
      </c>
      <c r="FT48" s="38" t="s">
        <v>3943</v>
      </c>
      <c r="FU48" s="38" t="s">
        <v>3943</v>
      </c>
      <c r="FV48" s="38" t="s">
        <v>3943</v>
      </c>
      <c r="FW48" s="38" t="s">
        <v>3943</v>
      </c>
      <c r="FX48" s="38" t="s">
        <v>3894</v>
      </c>
      <c r="FY48" s="38" t="s">
        <v>3848</v>
      </c>
      <c r="FZ48" s="38" t="s">
        <v>7960</v>
      </c>
      <c r="GA48" s="38" t="s">
        <v>3848</v>
      </c>
      <c r="GB48" s="370" t="s">
        <v>3848</v>
      </c>
      <c r="GC48" s="370" t="s">
        <v>3848</v>
      </c>
      <c r="HL48" s="349" t="s">
        <v>7961</v>
      </c>
      <c r="HM48" s="44" t="s">
        <v>6541</v>
      </c>
      <c r="HN48" s="44" t="s">
        <v>3403</v>
      </c>
      <c r="HO48" s="350" t="s">
        <v>7944</v>
      </c>
      <c r="HP48" s="44" t="s">
        <v>3869</v>
      </c>
      <c r="HQ48" s="44">
        <f t="shared" si="3"/>
        <v>1</v>
      </c>
      <c r="HT48" s="44" t="s">
        <v>3403</v>
      </c>
      <c r="HU48" s="30" t="s">
        <v>7777</v>
      </c>
      <c r="HX48" s="44" t="s">
        <v>3403</v>
      </c>
      <c r="HY48" s="44" t="s">
        <v>223</v>
      </c>
    </row>
    <row r="49" spans="1:233" s="378" customFormat="1" ht="12.75" x14ac:dyDescent="0.2">
      <c r="A49" s="375">
        <v>52</v>
      </c>
      <c r="B49" s="376"/>
      <c r="C49" s="377"/>
      <c r="E49" s="378" t="s">
        <v>212</v>
      </c>
      <c r="F49" s="379">
        <v>43283</v>
      </c>
      <c r="G49" s="378" t="s">
        <v>1202</v>
      </c>
      <c r="H49" s="378" t="s">
        <v>233</v>
      </c>
      <c r="I49" s="378" t="s">
        <v>1222</v>
      </c>
      <c r="M49" s="380"/>
      <c r="N49" s="380"/>
      <c r="O49" s="375"/>
      <c r="P49" s="381" t="s">
        <v>7962</v>
      </c>
      <c r="Q49" s="378" t="s">
        <v>7963</v>
      </c>
      <c r="R49" s="378" t="s">
        <v>7964</v>
      </c>
      <c r="S49" s="378" t="s">
        <v>7965</v>
      </c>
      <c r="T49" s="382">
        <v>9266284530</v>
      </c>
      <c r="U49" s="378" t="s">
        <v>7966</v>
      </c>
      <c r="V49" s="378" t="s">
        <v>221</v>
      </c>
      <c r="W49" s="378" t="s">
        <v>221</v>
      </c>
      <c r="X49" s="378" t="s">
        <v>221</v>
      </c>
      <c r="Y49" s="378" t="s">
        <v>221</v>
      </c>
      <c r="Z49" s="378" t="s">
        <v>221</v>
      </c>
      <c r="AA49" s="378" t="s">
        <v>221</v>
      </c>
      <c r="AB49" s="378" t="s">
        <v>221</v>
      </c>
      <c r="AC49" s="378" t="s">
        <v>223</v>
      </c>
      <c r="AD49" s="353" t="s">
        <v>267</v>
      </c>
      <c r="AE49" s="378" t="s">
        <v>7967</v>
      </c>
      <c r="AF49" s="44" t="s">
        <v>226</v>
      </c>
      <c r="AG49" s="44" t="s">
        <v>226</v>
      </c>
      <c r="AH49" s="44" t="s">
        <v>226</v>
      </c>
      <c r="AI49" s="378">
        <v>35</v>
      </c>
      <c r="AJ49" s="378" t="s">
        <v>227</v>
      </c>
      <c r="AK49" s="378">
        <v>1</v>
      </c>
      <c r="AL49" s="378">
        <v>2</v>
      </c>
      <c r="AM49" s="378">
        <v>33</v>
      </c>
      <c r="AN49" s="383" t="s">
        <v>394</v>
      </c>
      <c r="AO49" s="383" t="s">
        <v>1210</v>
      </c>
      <c r="AP49" s="383" t="s">
        <v>643</v>
      </c>
      <c r="AQ49" s="383" t="s">
        <v>643</v>
      </c>
      <c r="AR49" s="383"/>
      <c r="AS49" s="375"/>
      <c r="AT49" s="375"/>
      <c r="AU49" s="375"/>
      <c r="AV49" s="375"/>
      <c r="AW49" s="375" t="s">
        <v>7934</v>
      </c>
      <c r="AX49" s="375"/>
      <c r="AY49" s="375" t="s">
        <v>227</v>
      </c>
      <c r="AZ49" s="375" t="s">
        <v>227</v>
      </c>
      <c r="BA49" s="384" t="s">
        <v>7968</v>
      </c>
      <c r="BB49" s="381" t="s">
        <v>4032</v>
      </c>
      <c r="BC49" s="376">
        <v>0.76388888888888884</v>
      </c>
      <c r="BD49" s="376">
        <v>0.77083333333333337</v>
      </c>
      <c r="BE49" s="51">
        <f t="shared" si="0"/>
        <v>10</v>
      </c>
      <c r="BF49" s="378">
        <v>2</v>
      </c>
      <c r="BG49" s="378">
        <v>2</v>
      </c>
      <c r="BH49" s="378">
        <v>2</v>
      </c>
      <c r="BI49" s="378">
        <v>2</v>
      </c>
      <c r="BJ49" s="378">
        <v>2</v>
      </c>
      <c r="BK49" s="378">
        <v>2</v>
      </c>
      <c r="BL49" s="378">
        <v>2</v>
      </c>
      <c r="BM49" s="378">
        <v>2</v>
      </c>
      <c r="BN49" s="378">
        <v>2</v>
      </c>
      <c r="BO49" s="378">
        <v>2</v>
      </c>
      <c r="BP49" s="378">
        <v>2</v>
      </c>
      <c r="BQ49" s="378">
        <v>2</v>
      </c>
      <c r="BR49" s="378">
        <v>2</v>
      </c>
      <c r="BS49" s="378">
        <v>2</v>
      </c>
      <c r="BT49" s="378">
        <v>2</v>
      </c>
      <c r="BU49" s="50">
        <f t="shared" si="1"/>
        <v>0</v>
      </c>
      <c r="BV49" s="385"/>
      <c r="BW49" s="386"/>
      <c r="BX49" s="386"/>
      <c r="BY49" s="387">
        <f t="shared" si="2"/>
        <v>0</v>
      </c>
      <c r="BZ49" s="375"/>
      <c r="CA49" s="375"/>
      <c r="CB49" s="375"/>
      <c r="CC49" s="375"/>
      <c r="CD49" s="375"/>
      <c r="CE49" s="375"/>
      <c r="CF49" s="375"/>
      <c r="CG49" s="375"/>
      <c r="CH49" s="375"/>
      <c r="CI49" s="375"/>
      <c r="CJ49" s="375"/>
      <c r="CK49" s="375"/>
      <c r="CL49" s="375"/>
      <c r="CM49" s="348" t="s">
        <v>3403</v>
      </c>
      <c r="CN49" s="44" t="s">
        <v>3403</v>
      </c>
      <c r="CO49" s="375"/>
      <c r="CP49" s="375"/>
      <c r="CQ49" s="375"/>
      <c r="CR49" s="388" t="s">
        <v>4714</v>
      </c>
      <c r="CS49" s="388" t="s">
        <v>4715</v>
      </c>
      <c r="CT49" s="388" t="s">
        <v>3869</v>
      </c>
      <c r="CU49" s="388" t="s">
        <v>7969</v>
      </c>
      <c r="CV49" s="388" t="s">
        <v>7970</v>
      </c>
      <c r="CW49" s="388" t="s">
        <v>7971</v>
      </c>
      <c r="CX49" s="388" t="s">
        <v>7972</v>
      </c>
      <c r="CY49" s="388" t="s">
        <v>7973</v>
      </c>
      <c r="CZ49" s="388" t="s">
        <v>3848</v>
      </c>
      <c r="DA49" s="388" t="s">
        <v>7974</v>
      </c>
      <c r="DB49" s="388" t="s">
        <v>3845</v>
      </c>
      <c r="DC49" s="388" t="s">
        <v>3846</v>
      </c>
      <c r="DD49" s="388" t="s">
        <v>6946</v>
      </c>
      <c r="DE49" s="388" t="s">
        <v>3848</v>
      </c>
      <c r="DF49" s="388" t="s">
        <v>4044</v>
      </c>
      <c r="DG49" s="388" t="s">
        <v>4037</v>
      </c>
      <c r="DH49" s="388" t="s">
        <v>4038</v>
      </c>
      <c r="DI49" s="388" t="s">
        <v>4039</v>
      </c>
      <c r="DJ49" s="388" t="s">
        <v>3848</v>
      </c>
      <c r="DK49" s="388" t="s">
        <v>3957</v>
      </c>
      <c r="DL49" s="388" t="s">
        <v>3848</v>
      </c>
      <c r="DM49" s="388" t="s">
        <v>3851</v>
      </c>
      <c r="DN49" s="388" t="s">
        <v>3852</v>
      </c>
      <c r="DO49" s="388" t="s">
        <v>3848</v>
      </c>
      <c r="DP49" s="388" t="s">
        <v>3848</v>
      </c>
      <c r="DQ49" s="388" t="s">
        <v>7975</v>
      </c>
      <c r="DR49" s="388" t="s">
        <v>7975</v>
      </c>
      <c r="DS49" s="388" t="s">
        <v>7966</v>
      </c>
      <c r="DT49" s="388" t="s">
        <v>3848</v>
      </c>
      <c r="DU49" s="388" t="s">
        <v>3848</v>
      </c>
      <c r="DV49" s="388" t="s">
        <v>3848</v>
      </c>
      <c r="DW49" s="388" t="s">
        <v>3848</v>
      </c>
      <c r="DX49" s="388" t="s">
        <v>3848</v>
      </c>
      <c r="DY49" s="388" t="s">
        <v>3848</v>
      </c>
      <c r="DZ49" s="388" t="s">
        <v>3848</v>
      </c>
      <c r="EA49" s="388" t="s">
        <v>3848</v>
      </c>
      <c r="EB49" s="388" t="s">
        <v>3861</v>
      </c>
      <c r="EC49" s="388" t="s">
        <v>3862</v>
      </c>
      <c r="ED49" s="388" t="s">
        <v>3848</v>
      </c>
      <c r="EE49" s="388" t="s">
        <v>7976</v>
      </c>
      <c r="EF49" s="388" t="s">
        <v>5081</v>
      </c>
      <c r="EG49" s="388" t="s">
        <v>4068</v>
      </c>
      <c r="EH49" s="388" t="s">
        <v>4438</v>
      </c>
      <c r="EI49" s="388" t="s">
        <v>7977</v>
      </c>
      <c r="EJ49" s="388" t="s">
        <v>7977</v>
      </c>
      <c r="EK49" s="388" t="s">
        <v>3848</v>
      </c>
      <c r="EL49" s="388" t="s">
        <v>3868</v>
      </c>
      <c r="EM49" s="388" t="s">
        <v>3869</v>
      </c>
      <c r="EN49" s="388" t="s">
        <v>3869</v>
      </c>
      <c r="EO49" s="388" t="s">
        <v>3869</v>
      </c>
      <c r="EP49" s="388" t="s">
        <v>3869</v>
      </c>
      <c r="EQ49" s="388" t="s">
        <v>7978</v>
      </c>
      <c r="ER49" s="388" t="s">
        <v>3872</v>
      </c>
      <c r="ES49" s="388" t="s">
        <v>4017</v>
      </c>
      <c r="ET49" s="388" t="s">
        <v>7979</v>
      </c>
      <c r="EU49" s="388" t="s">
        <v>4017</v>
      </c>
      <c r="EV49" s="388" t="s">
        <v>3876</v>
      </c>
      <c r="EW49" s="388" t="s">
        <v>3876</v>
      </c>
      <c r="EX49" s="388" t="s">
        <v>3848</v>
      </c>
      <c r="EY49" s="388" t="s">
        <v>3848</v>
      </c>
      <c r="EZ49" s="388" t="s">
        <v>3877</v>
      </c>
      <c r="FA49" s="388" t="s">
        <v>4008</v>
      </c>
      <c r="FB49" s="388" t="s">
        <v>3848</v>
      </c>
      <c r="FC49" s="388" t="s">
        <v>3848</v>
      </c>
      <c r="FD49" s="388" t="s">
        <v>3848</v>
      </c>
      <c r="FE49" s="388" t="s">
        <v>4017</v>
      </c>
      <c r="FF49" s="388" t="s">
        <v>4017</v>
      </c>
      <c r="FG49" s="388" t="s">
        <v>3848</v>
      </c>
      <c r="FH49" s="388" t="s">
        <v>3848</v>
      </c>
      <c r="FI49" s="388" t="s">
        <v>3848</v>
      </c>
      <c r="FJ49" s="388" t="s">
        <v>4017</v>
      </c>
      <c r="FK49" s="388" t="s">
        <v>4017</v>
      </c>
      <c r="FL49" s="388" t="s">
        <v>4017</v>
      </c>
      <c r="FM49" s="388" t="s">
        <v>4044</v>
      </c>
      <c r="FN49" s="388" t="s">
        <v>4044</v>
      </c>
      <c r="FO49" s="388" t="s">
        <v>3848</v>
      </c>
      <c r="FP49" s="388" t="s">
        <v>3848</v>
      </c>
      <c r="FQ49" s="388" t="s">
        <v>4045</v>
      </c>
      <c r="FR49" s="388" t="s">
        <v>4045</v>
      </c>
      <c r="FS49" s="388" t="s">
        <v>4045</v>
      </c>
      <c r="FT49" s="388" t="s">
        <v>3943</v>
      </c>
      <c r="FU49" s="388" t="s">
        <v>3943</v>
      </c>
      <c r="FV49" s="388" t="s">
        <v>3943</v>
      </c>
      <c r="FW49" s="388" t="s">
        <v>3943</v>
      </c>
      <c r="FX49" s="388" t="s">
        <v>3944</v>
      </c>
      <c r="FY49" s="388" t="s">
        <v>3848</v>
      </c>
      <c r="FZ49" s="388" t="s">
        <v>3848</v>
      </c>
      <c r="GA49" s="388" t="s">
        <v>3848</v>
      </c>
      <c r="GB49" s="389" t="s">
        <v>3848</v>
      </c>
      <c r="GC49" s="389" t="s">
        <v>3848</v>
      </c>
      <c r="HL49" s="349" t="s">
        <v>7980</v>
      </c>
      <c r="HM49" s="44" t="s">
        <v>3403</v>
      </c>
      <c r="HN49" s="44" t="s">
        <v>3403</v>
      </c>
      <c r="HO49" s="350" t="s">
        <v>7944</v>
      </c>
      <c r="HP49" s="44" t="s">
        <v>3869</v>
      </c>
      <c r="HQ49" s="44">
        <f t="shared" si="3"/>
        <v>1</v>
      </c>
      <c r="HT49" s="44" t="s">
        <v>3403</v>
      </c>
      <c r="HU49" s="30" t="s">
        <v>7777</v>
      </c>
      <c r="HX49" s="44" t="s">
        <v>3403</v>
      </c>
      <c r="HY49" s="44" t="s">
        <v>223</v>
      </c>
    </row>
    <row r="50" spans="1:233" s="44" customFormat="1" ht="12.75" x14ac:dyDescent="0.2">
      <c r="A50" s="348">
        <v>1</v>
      </c>
      <c r="B50" s="350">
        <v>0.39999999999999997</v>
      </c>
      <c r="C50" s="373" t="s">
        <v>6451</v>
      </c>
      <c r="D50" s="44" t="s">
        <v>211</v>
      </c>
      <c r="E50" s="44" t="s">
        <v>212</v>
      </c>
      <c r="F50" s="374">
        <v>43284</v>
      </c>
      <c r="G50" s="44" t="s">
        <v>1202</v>
      </c>
      <c r="H50" s="44" t="s">
        <v>214</v>
      </c>
      <c r="I50" s="44" t="s">
        <v>1222</v>
      </c>
      <c r="M50" s="365"/>
      <c r="N50" s="365"/>
      <c r="O50" s="348"/>
      <c r="P50" s="349" t="s">
        <v>7981</v>
      </c>
      <c r="Q50" s="44" t="s">
        <v>813</v>
      </c>
      <c r="R50" s="44" t="s">
        <v>7982</v>
      </c>
      <c r="S50" s="44" t="s">
        <v>7983</v>
      </c>
      <c r="T50" s="354" t="s">
        <v>7984</v>
      </c>
      <c r="U50" s="44" t="s">
        <v>7985</v>
      </c>
      <c r="V50" s="44" t="s">
        <v>221</v>
      </c>
      <c r="W50" s="44" t="s">
        <v>221</v>
      </c>
      <c r="X50" s="44" t="s">
        <v>221</v>
      </c>
      <c r="Y50" s="44" t="s">
        <v>221</v>
      </c>
      <c r="Z50" s="44" t="s">
        <v>221</v>
      </c>
      <c r="AA50" s="44" t="s">
        <v>7986</v>
      </c>
      <c r="AB50" s="44">
        <v>9064815725</v>
      </c>
      <c r="AC50" s="44" t="s">
        <v>1303</v>
      </c>
      <c r="AD50" s="44" t="s">
        <v>224</v>
      </c>
      <c r="AN50" s="347" t="s">
        <v>394</v>
      </c>
      <c r="AO50" s="347" t="s">
        <v>395</v>
      </c>
      <c r="AP50" s="347" t="s">
        <v>281</v>
      </c>
      <c r="AQ50" s="347" t="s">
        <v>282</v>
      </c>
      <c r="AR50" s="347"/>
      <c r="AS50" s="348"/>
      <c r="AT50" s="348"/>
      <c r="AU50" s="348"/>
      <c r="AV50" s="348"/>
      <c r="AW50" s="348"/>
      <c r="AX50" s="348"/>
      <c r="AY50" s="348" t="s">
        <v>227</v>
      </c>
      <c r="AZ50" s="348"/>
      <c r="BA50" s="390">
        <v>0.42499999999999999</v>
      </c>
      <c r="BB50" s="349" t="s">
        <v>7252</v>
      </c>
      <c r="BC50" s="350"/>
      <c r="BD50" s="350"/>
      <c r="BE50" s="51">
        <f t="shared" si="0"/>
        <v>0</v>
      </c>
      <c r="BU50" s="50">
        <f t="shared" si="1"/>
        <v>0</v>
      </c>
      <c r="BV50" s="368"/>
      <c r="BW50" s="369"/>
      <c r="BX50" s="369"/>
      <c r="BY50" s="50">
        <f t="shared" si="2"/>
        <v>0</v>
      </c>
      <c r="BZ50" s="348"/>
      <c r="CA50" s="348"/>
      <c r="CB50" s="348"/>
      <c r="CC50" s="348"/>
      <c r="CD50" s="348"/>
      <c r="CE50" s="348"/>
      <c r="CF50" s="348"/>
      <c r="CG50" s="348"/>
      <c r="CH50" s="348"/>
      <c r="CI50" s="348"/>
      <c r="CJ50" s="348"/>
      <c r="CK50" s="348"/>
      <c r="CL50" s="348"/>
      <c r="CM50" s="348" t="s">
        <v>3403</v>
      </c>
      <c r="CN50" s="44" t="s">
        <v>3403</v>
      </c>
      <c r="CO50" s="348"/>
      <c r="CP50" s="348"/>
      <c r="CQ50" s="348"/>
      <c r="CR50" s="38" t="s">
        <v>4714</v>
      </c>
      <c r="CS50" s="38" t="s">
        <v>4715</v>
      </c>
      <c r="CT50" s="38" t="s">
        <v>3869</v>
      </c>
      <c r="CU50" s="38" t="s">
        <v>7987</v>
      </c>
      <c r="CV50" s="38" t="s">
        <v>7988</v>
      </c>
      <c r="CW50" s="38" t="s">
        <v>7982</v>
      </c>
      <c r="CX50" s="38" t="s">
        <v>7989</v>
      </c>
      <c r="CY50" s="38" t="s">
        <v>7990</v>
      </c>
      <c r="CZ50" s="38" t="s">
        <v>7991</v>
      </c>
      <c r="DA50" s="38" t="s">
        <v>7992</v>
      </c>
      <c r="DB50" s="38" t="s">
        <v>3840</v>
      </c>
      <c r="DC50" s="38" t="s">
        <v>3841</v>
      </c>
      <c r="DD50" s="38" t="s">
        <v>3994</v>
      </c>
      <c r="DE50" s="38" t="s">
        <v>7724</v>
      </c>
      <c r="DF50" s="38" t="s">
        <v>7993</v>
      </c>
      <c r="DG50" s="38" t="s">
        <v>3845</v>
      </c>
      <c r="DH50" s="38" t="s">
        <v>3846</v>
      </c>
      <c r="DI50" s="38" t="s">
        <v>7726</v>
      </c>
      <c r="DJ50" s="38" t="s">
        <v>7994</v>
      </c>
      <c r="DK50" s="38" t="s">
        <v>4249</v>
      </c>
      <c r="DL50" s="38" t="s">
        <v>4035</v>
      </c>
      <c r="DM50" s="38" t="s">
        <v>3914</v>
      </c>
      <c r="DN50" s="38" t="s">
        <v>3852</v>
      </c>
      <c r="DO50" s="38" t="s">
        <v>3848</v>
      </c>
      <c r="DP50" s="38" t="s">
        <v>3854</v>
      </c>
      <c r="DQ50" s="38" t="s">
        <v>7984</v>
      </c>
      <c r="DR50" s="38" t="s">
        <v>7995</v>
      </c>
      <c r="DS50" s="38" t="s">
        <v>7996</v>
      </c>
      <c r="DT50" s="38" t="s">
        <v>7997</v>
      </c>
      <c r="DU50" s="38" t="s">
        <v>3848</v>
      </c>
      <c r="DV50" s="38" t="s">
        <v>7998</v>
      </c>
      <c r="DW50" s="38" t="s">
        <v>7999</v>
      </c>
      <c r="DX50" s="38" t="s">
        <v>7996</v>
      </c>
      <c r="DY50" s="38" t="s">
        <v>3848</v>
      </c>
      <c r="DZ50" s="38" t="s">
        <v>3848</v>
      </c>
      <c r="EA50" s="38" t="s">
        <v>3848</v>
      </c>
      <c r="EB50" s="38" t="s">
        <v>3861</v>
      </c>
      <c r="EC50" s="38" t="s">
        <v>3862</v>
      </c>
      <c r="ED50" s="38" t="s">
        <v>3848</v>
      </c>
      <c r="EE50" s="38" t="s">
        <v>8000</v>
      </c>
      <c r="EF50" s="38" t="s">
        <v>3864</v>
      </c>
      <c r="EG50" s="38" t="s">
        <v>2755</v>
      </c>
      <c r="EH50" s="38" t="s">
        <v>282</v>
      </c>
      <c r="EI50" s="38" t="s">
        <v>3848</v>
      </c>
      <c r="EJ50" s="38" t="s">
        <v>3848</v>
      </c>
      <c r="EK50" s="38" t="s">
        <v>3848</v>
      </c>
      <c r="EL50" s="38" t="s">
        <v>3868</v>
      </c>
      <c r="EM50" s="38" t="s">
        <v>3869</v>
      </c>
      <c r="EN50" s="38" t="s">
        <v>3869</v>
      </c>
      <c r="EO50" s="38" t="s">
        <v>3870</v>
      </c>
      <c r="EP50" s="38" t="s">
        <v>4002</v>
      </c>
      <c r="EQ50" s="38" t="s">
        <v>8001</v>
      </c>
      <c r="ER50" s="38" t="s">
        <v>3924</v>
      </c>
      <c r="ES50" s="38" t="s">
        <v>8002</v>
      </c>
      <c r="ET50" s="38" t="s">
        <v>8003</v>
      </c>
      <c r="EU50" s="38" t="s">
        <v>8004</v>
      </c>
      <c r="EV50" s="38" t="s">
        <v>3876</v>
      </c>
      <c r="EW50" s="38" t="s">
        <v>3876</v>
      </c>
      <c r="EX50" s="38" t="s">
        <v>3848</v>
      </c>
      <c r="EY50" s="38" t="s">
        <v>3848</v>
      </c>
      <c r="EZ50" s="38" t="s">
        <v>3876</v>
      </c>
      <c r="FA50" s="38" t="s">
        <v>3848</v>
      </c>
      <c r="FB50" s="38" t="s">
        <v>3848</v>
      </c>
      <c r="FC50" s="38" t="s">
        <v>3848</v>
      </c>
      <c r="FD50" s="38" t="s">
        <v>3848</v>
      </c>
      <c r="FE50" s="38" t="s">
        <v>4017</v>
      </c>
      <c r="FF50" s="38" t="s">
        <v>4017</v>
      </c>
      <c r="FG50" s="38" t="s">
        <v>3848</v>
      </c>
      <c r="FH50" s="38" t="s">
        <v>3848</v>
      </c>
      <c r="FI50" s="38" t="s">
        <v>3848</v>
      </c>
      <c r="FJ50" s="38" t="s">
        <v>4017</v>
      </c>
      <c r="FK50" s="38" t="s">
        <v>4017</v>
      </c>
      <c r="FL50" s="38" t="s">
        <v>4017</v>
      </c>
      <c r="FM50" s="38" t="s">
        <v>7989</v>
      </c>
      <c r="FN50" s="38" t="s">
        <v>8005</v>
      </c>
      <c r="FO50" s="38" t="s">
        <v>8006</v>
      </c>
      <c r="FP50" s="38" t="s">
        <v>3848</v>
      </c>
      <c r="FQ50" s="38" t="s">
        <v>8007</v>
      </c>
      <c r="FR50" s="38" t="s">
        <v>4414</v>
      </c>
      <c r="FS50" s="38" t="s">
        <v>8008</v>
      </c>
      <c r="FT50" s="38" t="s">
        <v>3943</v>
      </c>
      <c r="FU50" s="38" t="s">
        <v>3943</v>
      </c>
      <c r="FV50" s="38" t="s">
        <v>3943</v>
      </c>
      <c r="FW50" s="38" t="s">
        <v>3943</v>
      </c>
      <c r="FX50" s="38" t="s">
        <v>3894</v>
      </c>
      <c r="FY50" s="38" t="s">
        <v>3848</v>
      </c>
      <c r="FZ50" s="38" t="s">
        <v>3848</v>
      </c>
      <c r="GA50" s="38" t="s">
        <v>3848</v>
      </c>
      <c r="GB50" s="370" t="s">
        <v>3848</v>
      </c>
      <c r="GC50" s="370" t="s">
        <v>3848</v>
      </c>
      <c r="HL50" s="349" t="s">
        <v>8009</v>
      </c>
      <c r="HM50" s="44" t="s">
        <v>3403</v>
      </c>
      <c r="HN50" s="44" t="s">
        <v>3403</v>
      </c>
      <c r="HO50" s="350" t="s">
        <v>6494</v>
      </c>
      <c r="HP50" s="44" t="s">
        <v>3869</v>
      </c>
      <c r="HQ50" s="44">
        <f t="shared" si="3"/>
        <v>1</v>
      </c>
      <c r="HT50" s="44" t="s">
        <v>3403</v>
      </c>
      <c r="HU50" s="44" t="s">
        <v>3403</v>
      </c>
      <c r="HX50" s="44" t="s">
        <v>3403</v>
      </c>
      <c r="HY50" s="44" t="s">
        <v>1303</v>
      </c>
    </row>
    <row r="51" spans="1:233" s="44" customFormat="1" ht="12.75" x14ac:dyDescent="0.2">
      <c r="A51" s="348">
        <v>2</v>
      </c>
      <c r="B51" s="344">
        <v>0.43194444444444446</v>
      </c>
      <c r="C51" s="49" t="s">
        <v>6451</v>
      </c>
      <c r="D51" s="30" t="s">
        <v>211</v>
      </c>
      <c r="E51" s="30" t="s">
        <v>212</v>
      </c>
      <c r="F51" s="62">
        <v>43284</v>
      </c>
      <c r="G51" s="30" t="s">
        <v>1202</v>
      </c>
      <c r="H51" s="30" t="s">
        <v>233</v>
      </c>
      <c r="I51" s="30" t="s">
        <v>6889</v>
      </c>
      <c r="J51" s="30"/>
      <c r="K51" s="30"/>
      <c r="L51" s="30"/>
      <c r="M51" s="365"/>
      <c r="N51" s="365"/>
      <c r="O51" s="348"/>
      <c r="P51" s="78" t="s">
        <v>8010</v>
      </c>
      <c r="Q51" s="30" t="s">
        <v>8011</v>
      </c>
      <c r="R51" s="30" t="s">
        <v>6357</v>
      </c>
      <c r="S51" s="30" t="s">
        <v>8012</v>
      </c>
      <c r="T51" s="346" t="s">
        <v>8013</v>
      </c>
      <c r="U51" s="30" t="s">
        <v>8014</v>
      </c>
      <c r="V51" s="30" t="s">
        <v>221</v>
      </c>
      <c r="W51" s="44" t="s">
        <v>221</v>
      </c>
      <c r="X51" s="44" t="s">
        <v>221</v>
      </c>
      <c r="Y51" s="44" t="s">
        <v>221</v>
      </c>
      <c r="Z51" s="44" t="s">
        <v>221</v>
      </c>
      <c r="AA51" s="30" t="s">
        <v>8015</v>
      </c>
      <c r="AB51" s="30">
        <v>9568852154</v>
      </c>
      <c r="AC51" s="30" t="s">
        <v>223</v>
      </c>
      <c r="AD51" s="30" t="s">
        <v>224</v>
      </c>
      <c r="AE51" s="30" t="s">
        <v>8016</v>
      </c>
      <c r="AF51" s="44" t="s">
        <v>226</v>
      </c>
      <c r="AG51" s="30" t="s">
        <v>221</v>
      </c>
      <c r="AH51" s="30" t="s">
        <v>226</v>
      </c>
      <c r="AI51" s="30">
        <v>157</v>
      </c>
      <c r="AJ51" s="30" t="s">
        <v>227</v>
      </c>
      <c r="AK51" s="30">
        <v>1</v>
      </c>
      <c r="AL51" s="30">
        <v>17</v>
      </c>
      <c r="AM51" s="30">
        <v>37</v>
      </c>
      <c r="AN51" s="363" t="s">
        <v>228</v>
      </c>
      <c r="AO51" s="363" t="s">
        <v>228</v>
      </c>
      <c r="AP51" s="363" t="s">
        <v>229</v>
      </c>
      <c r="AQ51" s="363" t="s">
        <v>229</v>
      </c>
      <c r="AR51" s="363"/>
      <c r="AS51" s="348" t="s">
        <v>8017</v>
      </c>
      <c r="AT51" s="348">
        <v>210272</v>
      </c>
      <c r="AU51" s="348" t="s">
        <v>8018</v>
      </c>
      <c r="AV51" s="348"/>
      <c r="AW51" s="348"/>
      <c r="AX51" s="348"/>
      <c r="AY51" s="348" t="s">
        <v>227</v>
      </c>
      <c r="AZ51" s="348"/>
      <c r="BA51" s="390">
        <v>0.4680555555555555</v>
      </c>
      <c r="BB51" s="78" t="s">
        <v>4713</v>
      </c>
      <c r="BC51" s="344">
        <v>0.47916666666666669</v>
      </c>
      <c r="BD51" s="344">
        <v>0.49583333333333335</v>
      </c>
      <c r="BE51" s="63">
        <f t="shared" si="0"/>
        <v>24</v>
      </c>
      <c r="BF51" s="30">
        <v>2</v>
      </c>
      <c r="BG51" s="30">
        <v>2</v>
      </c>
      <c r="BH51" s="30">
        <v>2</v>
      </c>
      <c r="BI51" s="30">
        <v>2</v>
      </c>
      <c r="BJ51" s="30">
        <v>2</v>
      </c>
      <c r="BK51" s="30">
        <v>2</v>
      </c>
      <c r="BL51" s="30">
        <v>2</v>
      </c>
      <c r="BM51" s="30">
        <v>2</v>
      </c>
      <c r="BN51" s="30">
        <v>2</v>
      </c>
      <c r="BO51" s="30">
        <v>2</v>
      </c>
      <c r="BP51" s="30">
        <v>2</v>
      </c>
      <c r="BQ51" s="30">
        <v>2</v>
      </c>
      <c r="BR51" s="30">
        <v>2</v>
      </c>
      <c r="BS51" s="30">
        <v>2</v>
      </c>
      <c r="BT51" s="30">
        <v>2</v>
      </c>
      <c r="BU51" s="50">
        <f t="shared" si="1"/>
        <v>0</v>
      </c>
      <c r="BV51" s="368"/>
      <c r="BW51" s="369"/>
      <c r="BX51" s="369"/>
      <c r="BY51" s="50">
        <f t="shared" si="2"/>
        <v>0</v>
      </c>
      <c r="BZ51" s="348"/>
      <c r="CA51" s="348"/>
      <c r="CB51" s="348"/>
      <c r="CC51" s="348"/>
      <c r="CD51" s="348"/>
      <c r="CE51" s="348"/>
      <c r="CF51" s="348"/>
      <c r="CG51" s="348"/>
      <c r="CH51" s="348"/>
      <c r="CI51" s="348"/>
      <c r="CJ51" s="348"/>
      <c r="CK51" s="348"/>
      <c r="CL51" s="348"/>
      <c r="CM51" s="348" t="s">
        <v>3403</v>
      </c>
      <c r="CN51" s="44" t="s">
        <v>3403</v>
      </c>
      <c r="CO51" s="348"/>
      <c r="CP51" s="348"/>
      <c r="CQ51" s="348"/>
      <c r="CR51" s="38" t="s">
        <v>4714</v>
      </c>
      <c r="CS51" s="38" t="s">
        <v>4715</v>
      </c>
      <c r="CT51" s="38" t="s">
        <v>3869</v>
      </c>
      <c r="CU51" s="38" t="s">
        <v>8019</v>
      </c>
      <c r="CV51" s="38" t="s">
        <v>8011</v>
      </c>
      <c r="CW51" s="38" t="s">
        <v>6357</v>
      </c>
      <c r="CX51" s="38" t="s">
        <v>8012</v>
      </c>
      <c r="CY51" s="38" t="s">
        <v>8020</v>
      </c>
      <c r="CZ51" s="38" t="s">
        <v>8021</v>
      </c>
      <c r="DA51" s="38" t="s">
        <v>8022</v>
      </c>
      <c r="DB51" s="38" t="s">
        <v>8023</v>
      </c>
      <c r="DC51" s="38" t="s">
        <v>3846</v>
      </c>
      <c r="DD51" s="38" t="s">
        <v>5255</v>
      </c>
      <c r="DE51" s="38" t="s">
        <v>3848</v>
      </c>
      <c r="DF51" s="38" t="s">
        <v>8024</v>
      </c>
      <c r="DG51" s="38" t="s">
        <v>4037</v>
      </c>
      <c r="DH51" s="38" t="s">
        <v>4038</v>
      </c>
      <c r="DI51" s="38" t="s">
        <v>4039</v>
      </c>
      <c r="DJ51" s="38" t="s">
        <v>3848</v>
      </c>
      <c r="DK51" s="38" t="s">
        <v>3957</v>
      </c>
      <c r="DL51" s="38" t="s">
        <v>3848</v>
      </c>
      <c r="DM51" s="38" t="s">
        <v>3914</v>
      </c>
      <c r="DN51" s="38" t="s">
        <v>4062</v>
      </c>
      <c r="DO51" s="38" t="s">
        <v>3853</v>
      </c>
      <c r="DP51" s="38" t="s">
        <v>3854</v>
      </c>
      <c r="DQ51" s="38" t="s">
        <v>8013</v>
      </c>
      <c r="DR51" s="38" t="s">
        <v>5405</v>
      </c>
      <c r="DS51" s="38" t="s">
        <v>8025</v>
      </c>
      <c r="DT51" s="38" t="s">
        <v>8026</v>
      </c>
      <c r="DU51" s="38" t="s">
        <v>8027</v>
      </c>
      <c r="DV51" s="38" t="s">
        <v>3848</v>
      </c>
      <c r="DW51" s="38" t="s">
        <v>3848</v>
      </c>
      <c r="DX51" s="38" t="s">
        <v>3848</v>
      </c>
      <c r="DY51" s="38" t="s">
        <v>3848</v>
      </c>
      <c r="DZ51" s="38" t="s">
        <v>3848</v>
      </c>
      <c r="EA51" s="38" t="s">
        <v>3848</v>
      </c>
      <c r="EB51" s="38" t="s">
        <v>3861</v>
      </c>
      <c r="EC51" s="38" t="s">
        <v>3862</v>
      </c>
      <c r="ED51" s="38" t="s">
        <v>3848</v>
      </c>
      <c r="EE51" s="38" t="s">
        <v>4510</v>
      </c>
      <c r="EF51" s="38" t="s">
        <v>3864</v>
      </c>
      <c r="EG51" s="38" t="s">
        <v>4068</v>
      </c>
      <c r="EH51" s="38" t="s">
        <v>4069</v>
      </c>
      <c r="EI51" s="38" t="s">
        <v>8028</v>
      </c>
      <c r="EJ51" s="38" t="s">
        <v>8029</v>
      </c>
      <c r="EK51" s="38" t="s">
        <v>3848</v>
      </c>
      <c r="EL51" s="38" t="s">
        <v>4473</v>
      </c>
      <c r="EM51" s="38" t="s">
        <v>3869</v>
      </c>
      <c r="EN51" s="38" t="s">
        <v>3869</v>
      </c>
      <c r="EO51" s="38" t="s">
        <v>3869</v>
      </c>
      <c r="EP51" s="38" t="s">
        <v>3869</v>
      </c>
      <c r="EQ51" s="38" t="s">
        <v>7061</v>
      </c>
      <c r="ER51" s="38" t="s">
        <v>4073</v>
      </c>
      <c r="ES51" s="38" t="s">
        <v>8030</v>
      </c>
      <c r="ET51" s="38" t="s">
        <v>4017</v>
      </c>
      <c r="EU51" s="38" t="s">
        <v>8031</v>
      </c>
      <c r="EV51" s="38" t="s">
        <v>3876</v>
      </c>
      <c r="EW51" s="38" t="s">
        <v>3876</v>
      </c>
      <c r="EX51" s="38" t="s">
        <v>3848</v>
      </c>
      <c r="EY51" s="38" t="s">
        <v>3848</v>
      </c>
      <c r="EZ51" s="38" t="s">
        <v>3877</v>
      </c>
      <c r="FA51" s="38" t="s">
        <v>3878</v>
      </c>
      <c r="FB51" s="38" t="s">
        <v>8032</v>
      </c>
      <c r="FC51" s="38" t="s">
        <v>8033</v>
      </c>
      <c r="FD51" s="38" t="s">
        <v>3848</v>
      </c>
      <c r="FE51" s="38" t="s">
        <v>4011</v>
      </c>
      <c r="FF51" s="38" t="s">
        <v>4012</v>
      </c>
      <c r="FG51" s="38" t="s">
        <v>8034</v>
      </c>
      <c r="FH51" s="38" t="s">
        <v>8035</v>
      </c>
      <c r="FI51" s="38" t="s">
        <v>8036</v>
      </c>
      <c r="FJ51" s="38" t="s">
        <v>6196</v>
      </c>
      <c r="FK51" s="38" t="s">
        <v>6765</v>
      </c>
      <c r="FL51" s="38" t="s">
        <v>4017</v>
      </c>
      <c r="FM51" s="38" t="s">
        <v>8037</v>
      </c>
      <c r="FN51" s="38" t="s">
        <v>8038</v>
      </c>
      <c r="FO51" s="38" t="s">
        <v>8039</v>
      </c>
      <c r="FP51" s="38" t="s">
        <v>3848</v>
      </c>
      <c r="FQ51" s="38" t="s">
        <v>8040</v>
      </c>
      <c r="FR51" s="38" t="s">
        <v>6882</v>
      </c>
      <c r="FS51" s="38" t="s">
        <v>8041</v>
      </c>
      <c r="FT51" s="38" t="s">
        <v>8042</v>
      </c>
      <c r="FU51" s="38" t="s">
        <v>8043</v>
      </c>
      <c r="FV51" s="38" t="s">
        <v>8044</v>
      </c>
      <c r="FW51" s="38" t="s">
        <v>8045</v>
      </c>
      <c r="FX51" s="38" t="s">
        <v>3944</v>
      </c>
      <c r="FY51" s="38" t="s">
        <v>3848</v>
      </c>
      <c r="FZ51" s="38" t="s">
        <v>3848</v>
      </c>
      <c r="GA51" s="38" t="s">
        <v>3945</v>
      </c>
      <c r="GB51" s="370" t="s">
        <v>3946</v>
      </c>
      <c r="GC51" s="370" t="s">
        <v>3946</v>
      </c>
      <c r="HL51" s="349" t="s">
        <v>8046</v>
      </c>
      <c r="HM51" s="44" t="s">
        <v>3403</v>
      </c>
      <c r="HN51" s="44" t="s">
        <v>3403</v>
      </c>
      <c r="HO51" s="350" t="s">
        <v>6587</v>
      </c>
      <c r="HP51" s="44" t="s">
        <v>3869</v>
      </c>
      <c r="HQ51" s="44">
        <f t="shared" si="3"/>
        <v>1</v>
      </c>
      <c r="HT51" s="44" t="s">
        <v>3403</v>
      </c>
      <c r="HU51" s="44" t="s">
        <v>3403</v>
      </c>
      <c r="HX51" s="44" t="s">
        <v>3403</v>
      </c>
      <c r="HY51" s="44" t="s">
        <v>223</v>
      </c>
    </row>
    <row r="52" spans="1:233" s="44" customFormat="1" ht="12.75" x14ac:dyDescent="0.2">
      <c r="A52" s="348">
        <v>3</v>
      </c>
      <c r="B52" s="344">
        <v>0.43402777777777773</v>
      </c>
      <c r="C52" s="49" t="s">
        <v>6451</v>
      </c>
      <c r="D52" s="30" t="s">
        <v>211</v>
      </c>
      <c r="E52" s="30" t="s">
        <v>212</v>
      </c>
      <c r="F52" s="62">
        <v>43284</v>
      </c>
      <c r="G52" s="30" t="s">
        <v>357</v>
      </c>
      <c r="H52" s="30" t="s">
        <v>233</v>
      </c>
      <c r="I52" s="30" t="s">
        <v>3070</v>
      </c>
      <c r="J52" s="30" t="s">
        <v>6080</v>
      </c>
      <c r="K52" s="30"/>
      <c r="L52" s="30"/>
      <c r="M52" s="365"/>
      <c r="N52" s="365"/>
      <c r="O52" s="348"/>
      <c r="P52" s="78" t="s">
        <v>8047</v>
      </c>
      <c r="Q52" s="30" t="s">
        <v>8048</v>
      </c>
      <c r="R52" s="30" t="s">
        <v>8049</v>
      </c>
      <c r="S52" s="30" t="s">
        <v>8050</v>
      </c>
      <c r="T52" s="346" t="s">
        <v>8051</v>
      </c>
      <c r="U52" s="30" t="s">
        <v>8052</v>
      </c>
      <c r="V52" s="30" t="s">
        <v>221</v>
      </c>
      <c r="W52" s="44" t="s">
        <v>221</v>
      </c>
      <c r="X52" s="44" t="s">
        <v>221</v>
      </c>
      <c r="Y52" s="44" t="s">
        <v>221</v>
      </c>
      <c r="Z52" s="44" t="s">
        <v>221</v>
      </c>
      <c r="AA52" s="30" t="s">
        <v>8053</v>
      </c>
      <c r="AB52" s="30">
        <v>9973262419</v>
      </c>
      <c r="AC52" s="30" t="s">
        <v>223</v>
      </c>
      <c r="AD52" s="353" t="s">
        <v>267</v>
      </c>
      <c r="AE52" s="30" t="s">
        <v>8054</v>
      </c>
      <c r="AF52" s="44" t="s">
        <v>226</v>
      </c>
      <c r="AG52" s="30" t="s">
        <v>221</v>
      </c>
      <c r="AH52" s="30" t="s">
        <v>221</v>
      </c>
      <c r="AI52" s="30">
        <v>25</v>
      </c>
      <c r="AJ52" s="30" t="s">
        <v>3575</v>
      </c>
      <c r="AK52" s="30">
        <v>1</v>
      </c>
      <c r="AL52" s="30">
        <v>4</v>
      </c>
      <c r="AM52" s="30">
        <v>21</v>
      </c>
      <c r="AN52" s="363" t="s">
        <v>228</v>
      </c>
      <c r="AO52" s="363" t="s">
        <v>228</v>
      </c>
      <c r="AP52" s="363" t="s">
        <v>1076</v>
      </c>
      <c r="AQ52" s="363" t="s">
        <v>1077</v>
      </c>
      <c r="AR52" s="363"/>
      <c r="AS52" s="348"/>
      <c r="AT52" s="348"/>
      <c r="AU52" s="348"/>
      <c r="AV52" s="348"/>
      <c r="AW52" s="348"/>
      <c r="AX52" s="348"/>
      <c r="AY52" s="348" t="s">
        <v>227</v>
      </c>
      <c r="AZ52" s="348"/>
      <c r="BA52" s="390">
        <v>0.4826388888888889</v>
      </c>
      <c r="BB52" s="78" t="s">
        <v>7252</v>
      </c>
      <c r="BC52" s="344">
        <v>0.42708333333333331</v>
      </c>
      <c r="BD52" s="344">
        <v>0.4375</v>
      </c>
      <c r="BE52" s="63">
        <f t="shared" si="0"/>
        <v>15</v>
      </c>
      <c r="BF52" s="30">
        <v>2</v>
      </c>
      <c r="BG52" s="30">
        <v>2</v>
      </c>
      <c r="BH52" s="30">
        <v>2</v>
      </c>
      <c r="BI52" s="30">
        <v>2</v>
      </c>
      <c r="BJ52" s="30">
        <v>2</v>
      </c>
      <c r="BK52" s="30">
        <v>2</v>
      </c>
      <c r="BL52" s="30">
        <v>2</v>
      </c>
      <c r="BM52" s="30">
        <v>2</v>
      </c>
      <c r="BN52" s="30">
        <v>2</v>
      </c>
      <c r="BO52" s="30">
        <v>2</v>
      </c>
      <c r="BP52" s="30">
        <v>2</v>
      </c>
      <c r="BQ52" s="30">
        <v>2</v>
      </c>
      <c r="BR52" s="30">
        <v>2</v>
      </c>
      <c r="BS52" s="30">
        <v>2</v>
      </c>
      <c r="BT52" s="30">
        <v>2</v>
      </c>
      <c r="BU52" s="50">
        <f t="shared" si="1"/>
        <v>0</v>
      </c>
      <c r="BV52" s="368" t="s">
        <v>8055</v>
      </c>
      <c r="BW52" s="369">
        <v>0.4375</v>
      </c>
      <c r="BX52" s="369">
        <v>0.44444444444444442</v>
      </c>
      <c r="BY52" s="50">
        <f t="shared" si="2"/>
        <v>10</v>
      </c>
      <c r="BZ52" s="348">
        <v>3</v>
      </c>
      <c r="CA52" s="348">
        <v>3</v>
      </c>
      <c r="CB52" s="348">
        <v>3</v>
      </c>
      <c r="CC52" s="348">
        <v>3</v>
      </c>
      <c r="CD52" s="348" t="s">
        <v>260</v>
      </c>
      <c r="CE52" s="348" t="s">
        <v>8056</v>
      </c>
      <c r="CF52" s="348">
        <v>15</v>
      </c>
      <c r="CG52" s="348"/>
      <c r="CH52" s="348"/>
      <c r="CI52" s="348"/>
      <c r="CJ52" s="348"/>
      <c r="CK52" s="348"/>
      <c r="CL52" s="348"/>
      <c r="CM52" s="348" t="s">
        <v>3403</v>
      </c>
      <c r="CN52" s="44" t="s">
        <v>3403</v>
      </c>
      <c r="CO52" s="348"/>
      <c r="CP52" s="348"/>
      <c r="CQ52" s="348"/>
      <c r="CR52" s="38" t="s">
        <v>4714</v>
      </c>
      <c r="CS52" s="38" t="s">
        <v>4715</v>
      </c>
      <c r="CT52" s="38" t="s">
        <v>3869</v>
      </c>
      <c r="CU52" s="38" t="s">
        <v>8057</v>
      </c>
      <c r="CV52" s="38" t="s">
        <v>8048</v>
      </c>
      <c r="CW52" s="38" t="s">
        <v>8049</v>
      </c>
      <c r="CX52" s="38" t="s">
        <v>8050</v>
      </c>
      <c r="CY52" s="38" t="s">
        <v>8058</v>
      </c>
      <c r="CZ52" s="38" t="s">
        <v>7724</v>
      </c>
      <c r="DA52" s="38" t="s">
        <v>8059</v>
      </c>
      <c r="DB52" s="38" t="s">
        <v>3845</v>
      </c>
      <c r="DC52" s="38" t="s">
        <v>3846</v>
      </c>
      <c r="DD52" s="38" t="s">
        <v>7726</v>
      </c>
      <c r="DE52" s="38" t="s">
        <v>7724</v>
      </c>
      <c r="DF52" s="38" t="s">
        <v>8059</v>
      </c>
      <c r="DG52" s="38" t="s">
        <v>3845</v>
      </c>
      <c r="DH52" s="38" t="s">
        <v>3846</v>
      </c>
      <c r="DI52" s="38" t="s">
        <v>7726</v>
      </c>
      <c r="DJ52" s="38" t="s">
        <v>3848</v>
      </c>
      <c r="DK52" s="38" t="s">
        <v>3957</v>
      </c>
      <c r="DL52" s="38" t="s">
        <v>5215</v>
      </c>
      <c r="DM52" s="38" t="s">
        <v>3914</v>
      </c>
      <c r="DN52" s="38" t="s">
        <v>6337</v>
      </c>
      <c r="DO52" s="38" t="s">
        <v>3853</v>
      </c>
      <c r="DP52" s="38" t="s">
        <v>3854</v>
      </c>
      <c r="DQ52" s="38" t="s">
        <v>8051</v>
      </c>
      <c r="DR52" s="38" t="s">
        <v>8060</v>
      </c>
      <c r="DS52" s="38" t="s">
        <v>8052</v>
      </c>
      <c r="DT52" s="38" t="s">
        <v>8061</v>
      </c>
      <c r="DU52" s="38" t="s">
        <v>8062</v>
      </c>
      <c r="DV52" s="38" t="s">
        <v>3848</v>
      </c>
      <c r="DW52" s="38" t="s">
        <v>3848</v>
      </c>
      <c r="DX52" s="38" t="s">
        <v>8063</v>
      </c>
      <c r="DY52" s="38" t="s">
        <v>3848</v>
      </c>
      <c r="DZ52" s="38" t="s">
        <v>3848</v>
      </c>
      <c r="EA52" s="38" t="s">
        <v>3848</v>
      </c>
      <c r="EB52" s="38" t="s">
        <v>3861</v>
      </c>
      <c r="EC52" s="38" t="s">
        <v>3862</v>
      </c>
      <c r="ED52" s="38" t="s">
        <v>3848</v>
      </c>
      <c r="EE52" s="38" t="s">
        <v>4510</v>
      </c>
      <c r="EF52" s="38" t="s">
        <v>3864</v>
      </c>
      <c r="EG52" s="38" t="s">
        <v>1720</v>
      </c>
      <c r="EH52" s="38" t="s">
        <v>1077</v>
      </c>
      <c r="EI52" s="38" t="s">
        <v>3848</v>
      </c>
      <c r="EJ52" s="38" t="s">
        <v>3848</v>
      </c>
      <c r="EK52" s="38" t="s">
        <v>3848</v>
      </c>
      <c r="EL52" s="38" t="s">
        <v>4473</v>
      </c>
      <c r="EM52" s="38" t="s">
        <v>3869</v>
      </c>
      <c r="EN52" s="38" t="s">
        <v>3869</v>
      </c>
      <c r="EO52" s="38" t="s">
        <v>3870</v>
      </c>
      <c r="EP52" s="38" t="s">
        <v>4002</v>
      </c>
      <c r="EQ52" s="38" t="s">
        <v>8064</v>
      </c>
      <c r="ER52" s="38" t="s">
        <v>4073</v>
      </c>
      <c r="ES52" s="38" t="s">
        <v>8065</v>
      </c>
      <c r="ET52" s="38" t="s">
        <v>8066</v>
      </c>
      <c r="EU52" s="38" t="s">
        <v>8067</v>
      </c>
      <c r="EV52" s="38" t="s">
        <v>3876</v>
      </c>
      <c r="EW52" s="38" t="s">
        <v>3876</v>
      </c>
      <c r="EX52" s="38" t="s">
        <v>3848</v>
      </c>
      <c r="EY52" s="38" t="s">
        <v>3848</v>
      </c>
      <c r="EZ52" s="38" t="s">
        <v>3877</v>
      </c>
      <c r="FA52" s="38" t="s">
        <v>3878</v>
      </c>
      <c r="FB52" s="38" t="s">
        <v>8068</v>
      </c>
      <c r="FC52" s="38" t="s">
        <v>8069</v>
      </c>
      <c r="FD52" s="38" t="s">
        <v>3848</v>
      </c>
      <c r="FE52" s="38" t="s">
        <v>3970</v>
      </c>
      <c r="FF52" s="38" t="s">
        <v>3971</v>
      </c>
      <c r="FG52" s="38" t="s">
        <v>8070</v>
      </c>
      <c r="FH52" s="38" t="s">
        <v>8071</v>
      </c>
      <c r="FI52" s="38" t="s">
        <v>8072</v>
      </c>
      <c r="FJ52" s="38" t="s">
        <v>8073</v>
      </c>
      <c r="FK52" s="38" t="s">
        <v>8074</v>
      </c>
      <c r="FL52" s="38" t="s">
        <v>3943</v>
      </c>
      <c r="FM52" s="38" t="s">
        <v>8050</v>
      </c>
      <c r="FN52" s="38" t="s">
        <v>8075</v>
      </c>
      <c r="FO52" s="38" t="s">
        <v>3000</v>
      </c>
      <c r="FP52" s="38" t="s">
        <v>3848</v>
      </c>
      <c r="FQ52" s="38" t="s">
        <v>8076</v>
      </c>
      <c r="FR52" s="38" t="s">
        <v>8077</v>
      </c>
      <c r="FS52" s="38" t="s">
        <v>8078</v>
      </c>
      <c r="FT52" s="38" t="s">
        <v>8079</v>
      </c>
      <c r="FU52" s="38" t="s">
        <v>6772</v>
      </c>
      <c r="FV52" s="38" t="s">
        <v>8080</v>
      </c>
      <c r="FW52" s="38" t="s">
        <v>8081</v>
      </c>
      <c r="FX52" s="38" t="s">
        <v>3894</v>
      </c>
      <c r="FY52" s="38" t="s">
        <v>3848</v>
      </c>
      <c r="FZ52" s="38" t="s">
        <v>8082</v>
      </c>
      <c r="GA52" s="38" t="s">
        <v>3946</v>
      </c>
      <c r="GB52" s="370" t="s">
        <v>3945</v>
      </c>
      <c r="GC52" s="370" t="s">
        <v>3946</v>
      </c>
      <c r="HL52" s="349" t="s">
        <v>8083</v>
      </c>
      <c r="HM52" s="44" t="s">
        <v>6633</v>
      </c>
      <c r="HN52" s="44" t="s">
        <v>3403</v>
      </c>
      <c r="HO52" s="350" t="s">
        <v>6587</v>
      </c>
      <c r="HP52" s="44" t="s">
        <v>3869</v>
      </c>
      <c r="HQ52" s="44">
        <f t="shared" si="3"/>
        <v>1</v>
      </c>
      <c r="HT52" s="44" t="s">
        <v>3403</v>
      </c>
      <c r="HU52" s="44" t="s">
        <v>3403</v>
      </c>
      <c r="HX52" s="44" t="s">
        <v>3403</v>
      </c>
      <c r="HY52" s="44" t="s">
        <v>223</v>
      </c>
    </row>
    <row r="53" spans="1:233" s="44" customFormat="1" ht="12.75" x14ac:dyDescent="0.2">
      <c r="A53" s="348">
        <v>4</v>
      </c>
      <c r="B53" s="344">
        <v>0.44930555555555557</v>
      </c>
      <c r="C53" s="49" t="s">
        <v>6451</v>
      </c>
      <c r="D53" s="30" t="s">
        <v>211</v>
      </c>
      <c r="E53" s="30" t="s">
        <v>212</v>
      </c>
      <c r="F53" s="62">
        <v>43284</v>
      </c>
      <c r="G53" s="30" t="s">
        <v>1202</v>
      </c>
      <c r="H53" s="30" t="s">
        <v>233</v>
      </c>
      <c r="I53" s="30" t="s">
        <v>3057</v>
      </c>
      <c r="J53" s="30"/>
      <c r="K53" s="30"/>
      <c r="L53" s="30"/>
      <c r="M53" s="365"/>
      <c r="N53" s="365"/>
      <c r="O53" s="348"/>
      <c r="P53" s="78" t="s">
        <v>6424</v>
      </c>
      <c r="Q53" s="30" t="s">
        <v>8084</v>
      </c>
      <c r="R53" s="30" t="s">
        <v>8085</v>
      </c>
      <c r="S53" s="30" t="s">
        <v>8086</v>
      </c>
      <c r="T53" s="346" t="s">
        <v>8087</v>
      </c>
      <c r="U53" s="30" t="s">
        <v>8088</v>
      </c>
      <c r="V53" s="30" t="s">
        <v>221</v>
      </c>
      <c r="W53" s="44" t="s">
        <v>221</v>
      </c>
      <c r="X53" s="44" t="s">
        <v>221</v>
      </c>
      <c r="Y53" s="44" t="s">
        <v>221</v>
      </c>
      <c r="Z53" s="44" t="s">
        <v>221</v>
      </c>
      <c r="AA53" s="30" t="s">
        <v>8089</v>
      </c>
      <c r="AB53" s="30">
        <v>9469245809</v>
      </c>
      <c r="AC53" s="30" t="s">
        <v>1303</v>
      </c>
      <c r="AD53" s="30" t="s">
        <v>224</v>
      </c>
      <c r="AE53" s="30" t="s">
        <v>221</v>
      </c>
      <c r="AF53" s="30" t="s">
        <v>221</v>
      </c>
      <c r="AG53" s="30" t="s">
        <v>221</v>
      </c>
      <c r="AH53" s="30" t="s">
        <v>221</v>
      </c>
      <c r="AI53" s="30">
        <v>0</v>
      </c>
      <c r="AJ53" s="30" t="s">
        <v>446</v>
      </c>
      <c r="AK53" s="30">
        <v>0</v>
      </c>
      <c r="AL53" s="30">
        <v>0</v>
      </c>
      <c r="AM53" s="30">
        <v>0</v>
      </c>
      <c r="AN53" s="363" t="s">
        <v>228</v>
      </c>
      <c r="AO53" s="363" t="s">
        <v>228</v>
      </c>
      <c r="AP53" s="363" t="s">
        <v>598</v>
      </c>
      <c r="AQ53" s="363" t="s">
        <v>928</v>
      </c>
      <c r="AR53" s="363"/>
      <c r="AS53" s="348"/>
      <c r="AT53" s="348"/>
      <c r="AU53" s="348"/>
      <c r="AV53" s="348"/>
      <c r="AW53" s="348"/>
      <c r="AX53" s="348"/>
      <c r="AY53" s="348" t="s">
        <v>227</v>
      </c>
      <c r="AZ53" s="348"/>
      <c r="BA53" s="390">
        <v>0.50347222222222221</v>
      </c>
      <c r="BB53" s="78" t="s">
        <v>4713</v>
      </c>
      <c r="BC53" s="344">
        <v>0.5083333333333333</v>
      </c>
      <c r="BD53" s="344">
        <v>0.51250000000000007</v>
      </c>
      <c r="BE53" s="63">
        <f t="shared" si="0"/>
        <v>6</v>
      </c>
      <c r="BF53" s="30">
        <v>1</v>
      </c>
      <c r="BG53" s="30">
        <v>1</v>
      </c>
      <c r="BH53" s="30">
        <v>1</v>
      </c>
      <c r="BI53" s="30">
        <v>1</v>
      </c>
      <c r="BJ53" s="30">
        <v>1</v>
      </c>
      <c r="BK53" s="30">
        <v>1</v>
      </c>
      <c r="BL53" s="30">
        <v>1</v>
      </c>
      <c r="BM53" s="30">
        <v>1</v>
      </c>
      <c r="BN53" s="30">
        <v>1</v>
      </c>
      <c r="BO53" s="30">
        <v>2</v>
      </c>
      <c r="BP53" s="30">
        <v>1</v>
      </c>
      <c r="BQ53" s="30">
        <v>1</v>
      </c>
      <c r="BR53" s="30">
        <v>1</v>
      </c>
      <c r="BS53" s="30">
        <v>1</v>
      </c>
      <c r="BT53" s="30">
        <v>1</v>
      </c>
      <c r="BU53" s="50">
        <f t="shared" si="1"/>
        <v>14</v>
      </c>
      <c r="BV53" s="368"/>
      <c r="BW53" s="369"/>
      <c r="BX53" s="369"/>
      <c r="BY53" s="50">
        <f t="shared" si="2"/>
        <v>0</v>
      </c>
      <c r="BZ53" s="348"/>
      <c r="CA53" s="348"/>
      <c r="CB53" s="348"/>
      <c r="CC53" s="348"/>
      <c r="CD53" s="348"/>
      <c r="CE53" s="348"/>
      <c r="CF53" s="348"/>
      <c r="CG53" s="348"/>
      <c r="CH53" s="348"/>
      <c r="CI53" s="348"/>
      <c r="CJ53" s="348"/>
      <c r="CK53" s="348"/>
      <c r="CL53" s="348"/>
      <c r="CM53" s="348" t="s">
        <v>3403</v>
      </c>
      <c r="CN53" s="44" t="s">
        <v>3403</v>
      </c>
      <c r="CO53" s="348"/>
      <c r="CP53" s="348"/>
      <c r="CQ53" s="348"/>
      <c r="CR53" s="38" t="s">
        <v>4714</v>
      </c>
      <c r="CS53" s="38" t="s">
        <v>4715</v>
      </c>
      <c r="CT53" s="38" t="s">
        <v>3869</v>
      </c>
      <c r="CU53" s="38" t="s">
        <v>8090</v>
      </c>
      <c r="CV53" s="38" t="s">
        <v>6924</v>
      </c>
      <c r="CW53" s="38" t="s">
        <v>8085</v>
      </c>
      <c r="CX53" s="38" t="s">
        <v>8086</v>
      </c>
      <c r="CY53" s="38" t="s">
        <v>8091</v>
      </c>
      <c r="CZ53" s="38" t="s">
        <v>8092</v>
      </c>
      <c r="DA53" s="38" t="s">
        <v>8093</v>
      </c>
      <c r="DB53" s="38" t="s">
        <v>3840</v>
      </c>
      <c r="DC53" s="38" t="s">
        <v>3841</v>
      </c>
      <c r="DD53" s="38" t="s">
        <v>4295</v>
      </c>
      <c r="DE53" s="38" t="s">
        <v>8094</v>
      </c>
      <c r="DF53" s="38" t="s">
        <v>8095</v>
      </c>
      <c r="DG53" s="38" t="s">
        <v>5295</v>
      </c>
      <c r="DH53" s="38" t="s">
        <v>5296</v>
      </c>
      <c r="DI53" s="38" t="s">
        <v>5297</v>
      </c>
      <c r="DJ53" s="38" t="s">
        <v>3848</v>
      </c>
      <c r="DK53" s="38" t="s">
        <v>3957</v>
      </c>
      <c r="DL53" s="38" t="s">
        <v>5299</v>
      </c>
      <c r="DM53" s="38" t="s">
        <v>3914</v>
      </c>
      <c r="DN53" s="38" t="s">
        <v>3852</v>
      </c>
      <c r="DO53" s="38" t="s">
        <v>3853</v>
      </c>
      <c r="DP53" s="38" t="s">
        <v>8096</v>
      </c>
      <c r="DQ53" s="38" t="s">
        <v>8087</v>
      </c>
      <c r="DR53" s="38" t="s">
        <v>1228</v>
      </c>
      <c r="DS53" s="38" t="s">
        <v>8097</v>
      </c>
      <c r="DT53" s="38" t="s">
        <v>8098</v>
      </c>
      <c r="DU53" s="38" t="s">
        <v>8099</v>
      </c>
      <c r="DV53" s="38" t="s">
        <v>8100</v>
      </c>
      <c r="DW53" s="38" t="s">
        <v>8101</v>
      </c>
      <c r="DX53" s="38" t="s">
        <v>3848</v>
      </c>
      <c r="DY53" s="38" t="s">
        <v>3848</v>
      </c>
      <c r="DZ53" s="38" t="s">
        <v>3848</v>
      </c>
      <c r="EA53" s="38" t="s">
        <v>3848</v>
      </c>
      <c r="EB53" s="38" t="s">
        <v>3861</v>
      </c>
      <c r="EC53" s="38" t="s">
        <v>3862</v>
      </c>
      <c r="ED53" s="38" t="s">
        <v>3848</v>
      </c>
      <c r="EE53" s="38" t="s">
        <v>4212</v>
      </c>
      <c r="EF53" s="38" t="s">
        <v>3864</v>
      </c>
      <c r="EG53" s="38" t="s">
        <v>4068</v>
      </c>
      <c r="EH53" s="38" t="s">
        <v>4069</v>
      </c>
      <c r="EI53" s="38" t="s">
        <v>1239</v>
      </c>
      <c r="EJ53" s="38" t="s">
        <v>8102</v>
      </c>
      <c r="EK53" s="38" t="s">
        <v>3848</v>
      </c>
      <c r="EL53" s="38" t="s">
        <v>3868</v>
      </c>
      <c r="EM53" s="38" t="s">
        <v>3869</v>
      </c>
      <c r="EN53" s="38" t="s">
        <v>3869</v>
      </c>
      <c r="EO53" s="38" t="s">
        <v>3869</v>
      </c>
      <c r="EP53" s="38" t="s">
        <v>3870</v>
      </c>
      <c r="EQ53" s="38" t="s">
        <v>8103</v>
      </c>
      <c r="ER53" s="38" t="s">
        <v>3924</v>
      </c>
      <c r="ES53" s="38" t="s">
        <v>8104</v>
      </c>
      <c r="ET53" s="38" t="s">
        <v>8105</v>
      </c>
      <c r="EU53" s="38" t="s">
        <v>5598</v>
      </c>
      <c r="EV53" s="38" t="s">
        <v>3876</v>
      </c>
      <c r="EW53" s="38" t="s">
        <v>3876</v>
      </c>
      <c r="EX53" s="38" t="s">
        <v>3848</v>
      </c>
      <c r="EY53" s="38" t="s">
        <v>3848</v>
      </c>
      <c r="EZ53" s="38" t="s">
        <v>3876</v>
      </c>
      <c r="FA53" s="38" t="s">
        <v>3848</v>
      </c>
      <c r="FB53" s="38" t="s">
        <v>8106</v>
      </c>
      <c r="FC53" s="38" t="s">
        <v>8107</v>
      </c>
      <c r="FD53" s="38" t="s">
        <v>8108</v>
      </c>
      <c r="FE53" s="38" t="s">
        <v>3930</v>
      </c>
      <c r="FF53" s="38" t="s">
        <v>6835</v>
      </c>
      <c r="FG53" s="38" t="s">
        <v>3848</v>
      </c>
      <c r="FH53" s="38" t="s">
        <v>8109</v>
      </c>
      <c r="FI53" s="38" t="s">
        <v>8110</v>
      </c>
      <c r="FJ53" s="38" t="s">
        <v>4083</v>
      </c>
      <c r="FK53" s="38" t="s">
        <v>8111</v>
      </c>
      <c r="FL53" s="38" t="s">
        <v>4017</v>
      </c>
      <c r="FM53" s="38" t="s">
        <v>8086</v>
      </c>
      <c r="FN53" s="38" t="s">
        <v>8112</v>
      </c>
      <c r="FO53" s="38" t="s">
        <v>633</v>
      </c>
      <c r="FP53" s="38" t="s">
        <v>3848</v>
      </c>
      <c r="FQ53" s="38" t="s">
        <v>8113</v>
      </c>
      <c r="FR53" s="38" t="s">
        <v>4414</v>
      </c>
      <c r="FS53" s="38" t="s">
        <v>8114</v>
      </c>
      <c r="FT53" s="38" t="s">
        <v>3943</v>
      </c>
      <c r="FU53" s="38" t="s">
        <v>3943</v>
      </c>
      <c r="FV53" s="38" t="s">
        <v>3943</v>
      </c>
      <c r="FW53" s="38" t="s">
        <v>3943</v>
      </c>
      <c r="FX53" s="38" t="s">
        <v>3944</v>
      </c>
      <c r="FY53" s="38" t="s">
        <v>3848</v>
      </c>
      <c r="FZ53" s="38" t="s">
        <v>3848</v>
      </c>
      <c r="GA53" s="38" t="s">
        <v>3945</v>
      </c>
      <c r="GB53" s="370" t="s">
        <v>3945</v>
      </c>
      <c r="GC53" s="370" t="s">
        <v>3946</v>
      </c>
      <c r="HL53" s="349" t="s">
        <v>8115</v>
      </c>
      <c r="HM53" s="44" t="s">
        <v>3403</v>
      </c>
      <c r="HN53" s="44" t="s">
        <v>3403</v>
      </c>
      <c r="HO53" s="350" t="s">
        <v>6587</v>
      </c>
      <c r="HP53" s="44" t="s">
        <v>3869</v>
      </c>
      <c r="HQ53" s="44">
        <f t="shared" si="3"/>
        <v>1</v>
      </c>
      <c r="HT53" s="44" t="s">
        <v>3403</v>
      </c>
      <c r="HU53" s="44" t="s">
        <v>3403</v>
      </c>
      <c r="HX53" s="44" t="s">
        <v>3403</v>
      </c>
      <c r="HY53" s="44" t="s">
        <v>1303</v>
      </c>
    </row>
    <row r="54" spans="1:233" s="44" customFormat="1" ht="12.75" x14ac:dyDescent="0.2">
      <c r="A54" s="348">
        <v>5</v>
      </c>
      <c r="B54" s="344">
        <v>0.47083333333333338</v>
      </c>
      <c r="C54" s="49" t="s">
        <v>6451</v>
      </c>
      <c r="D54" s="30" t="s">
        <v>211</v>
      </c>
      <c r="E54" s="30" t="s">
        <v>212</v>
      </c>
      <c r="F54" s="62">
        <v>43284</v>
      </c>
      <c r="G54" s="30" t="s">
        <v>1202</v>
      </c>
      <c r="H54" s="30" t="s">
        <v>214</v>
      </c>
      <c r="I54" s="30" t="s">
        <v>1222</v>
      </c>
      <c r="J54" s="30"/>
      <c r="K54" s="30"/>
      <c r="L54" s="30"/>
      <c r="M54" s="365"/>
      <c r="N54" s="365"/>
      <c r="O54" s="348"/>
      <c r="P54" s="78" t="s">
        <v>8116</v>
      </c>
      <c r="Q54" s="30" t="s">
        <v>8117</v>
      </c>
      <c r="R54" s="30" t="s">
        <v>8118</v>
      </c>
      <c r="S54" s="30" t="s">
        <v>8119</v>
      </c>
      <c r="T54" s="346" t="s">
        <v>8120</v>
      </c>
      <c r="U54" s="30" t="s">
        <v>8121</v>
      </c>
      <c r="V54" s="30" t="s">
        <v>221</v>
      </c>
      <c r="W54" s="44" t="s">
        <v>221</v>
      </c>
      <c r="X54" s="44" t="s">
        <v>221</v>
      </c>
      <c r="Y54" s="44" t="s">
        <v>221</v>
      </c>
      <c r="Z54" s="44" t="s">
        <v>221</v>
      </c>
      <c r="AA54" s="30" t="s">
        <v>8122</v>
      </c>
      <c r="AB54" s="30">
        <v>9450995962</v>
      </c>
      <c r="AC54" s="30" t="s">
        <v>402</v>
      </c>
      <c r="AD54" s="347" t="s">
        <v>4711</v>
      </c>
      <c r="AE54" s="30" t="s">
        <v>7250</v>
      </c>
      <c r="AF54" s="44" t="s">
        <v>226</v>
      </c>
      <c r="AG54" s="30" t="s">
        <v>221</v>
      </c>
      <c r="AH54" s="30" t="s">
        <v>221</v>
      </c>
      <c r="AI54" s="30">
        <v>12</v>
      </c>
      <c r="AJ54" s="30" t="s">
        <v>227</v>
      </c>
      <c r="AK54" s="30">
        <v>1</v>
      </c>
      <c r="AL54" s="30">
        <v>12</v>
      </c>
      <c r="AM54" s="30">
        <v>0</v>
      </c>
      <c r="AN54" s="363" t="s">
        <v>432</v>
      </c>
      <c r="AO54" s="363" t="s">
        <v>432</v>
      </c>
      <c r="AP54" s="363" t="s">
        <v>434</v>
      </c>
      <c r="AQ54" s="363" t="s">
        <v>3079</v>
      </c>
      <c r="AR54" s="363" t="s">
        <v>6459</v>
      </c>
      <c r="AS54" s="348"/>
      <c r="AT54" s="348"/>
      <c r="AU54" s="348"/>
      <c r="AV54" s="348"/>
      <c r="AW54" s="348"/>
      <c r="AX54" s="348" t="s">
        <v>8123</v>
      </c>
      <c r="AY54" s="348" t="s">
        <v>227</v>
      </c>
      <c r="AZ54" s="348"/>
      <c r="BA54" s="390">
        <v>0.51180555555555551</v>
      </c>
      <c r="BB54" s="78" t="s">
        <v>4713</v>
      </c>
      <c r="BC54" s="344">
        <v>0.51666666666666672</v>
      </c>
      <c r="BD54" s="344">
        <v>0.52083333333333337</v>
      </c>
      <c r="BE54" s="63">
        <f t="shared" si="0"/>
        <v>6</v>
      </c>
      <c r="BF54" s="30">
        <v>3</v>
      </c>
      <c r="BG54" s="30">
        <v>3</v>
      </c>
      <c r="BH54" s="30">
        <v>3</v>
      </c>
      <c r="BI54" s="30">
        <v>3</v>
      </c>
      <c r="BJ54" s="30">
        <v>3</v>
      </c>
      <c r="BK54" s="30">
        <v>3</v>
      </c>
      <c r="BL54" s="30">
        <v>3</v>
      </c>
      <c r="BM54" s="30">
        <v>3</v>
      </c>
      <c r="BN54" s="30">
        <v>3</v>
      </c>
      <c r="BO54" s="30">
        <v>3</v>
      </c>
      <c r="BP54" s="30">
        <v>3</v>
      </c>
      <c r="BQ54" s="30">
        <v>3</v>
      </c>
      <c r="BR54" s="30">
        <v>3</v>
      </c>
      <c r="BS54" s="30">
        <v>3</v>
      </c>
      <c r="BT54" s="30">
        <v>3</v>
      </c>
      <c r="BU54" s="50">
        <f t="shared" si="1"/>
        <v>0</v>
      </c>
      <c r="BV54" s="368"/>
      <c r="BW54" s="369"/>
      <c r="BX54" s="369"/>
      <c r="BY54" s="50">
        <f t="shared" si="2"/>
        <v>0</v>
      </c>
      <c r="BZ54" s="348"/>
      <c r="CA54" s="348"/>
      <c r="CB54" s="348"/>
      <c r="CC54" s="348"/>
      <c r="CD54" s="348"/>
      <c r="CE54" s="348"/>
      <c r="CF54" s="348"/>
      <c r="CG54" s="348"/>
      <c r="CH54" s="348"/>
      <c r="CI54" s="348"/>
      <c r="CJ54" s="348"/>
      <c r="CK54" s="348"/>
      <c r="CL54" s="348"/>
      <c r="CM54" s="348" t="s">
        <v>3403</v>
      </c>
      <c r="CN54" s="44" t="s">
        <v>3403</v>
      </c>
      <c r="CO54" s="348"/>
      <c r="CP54" s="348"/>
      <c r="CQ54" s="348"/>
      <c r="CR54" s="38" t="s">
        <v>4714</v>
      </c>
      <c r="CS54" s="38" t="s">
        <v>4715</v>
      </c>
      <c r="CT54" s="38" t="s">
        <v>3869</v>
      </c>
      <c r="CU54" s="38" t="s">
        <v>8124</v>
      </c>
      <c r="CV54" s="38" t="s">
        <v>8117</v>
      </c>
      <c r="CW54" s="38" t="s">
        <v>8118</v>
      </c>
      <c r="CX54" s="38" t="s">
        <v>8119</v>
      </c>
      <c r="CY54" s="38" t="s">
        <v>8125</v>
      </c>
      <c r="CZ54" s="38" t="s">
        <v>6092</v>
      </c>
      <c r="DA54" s="38" t="s">
        <v>8126</v>
      </c>
      <c r="DB54" s="38" t="s">
        <v>3840</v>
      </c>
      <c r="DC54" s="38" t="s">
        <v>3841</v>
      </c>
      <c r="DD54" s="38" t="s">
        <v>4108</v>
      </c>
      <c r="DE54" s="38" t="s">
        <v>6092</v>
      </c>
      <c r="DF54" s="38" t="s">
        <v>8127</v>
      </c>
      <c r="DG54" s="38" t="s">
        <v>3840</v>
      </c>
      <c r="DH54" s="38" t="s">
        <v>3841</v>
      </c>
      <c r="DI54" s="38" t="s">
        <v>6094</v>
      </c>
      <c r="DJ54" s="38" t="s">
        <v>3848</v>
      </c>
      <c r="DK54" s="38" t="s">
        <v>4249</v>
      </c>
      <c r="DL54" s="38" t="s">
        <v>4298</v>
      </c>
      <c r="DM54" s="38" t="s">
        <v>3914</v>
      </c>
      <c r="DN54" s="38" t="s">
        <v>3852</v>
      </c>
      <c r="DO54" s="38" t="s">
        <v>3853</v>
      </c>
      <c r="DP54" s="38" t="s">
        <v>3854</v>
      </c>
      <c r="DQ54" s="38" t="s">
        <v>8120</v>
      </c>
      <c r="DR54" s="38" t="s">
        <v>8120</v>
      </c>
      <c r="DS54" s="38" t="s">
        <v>8121</v>
      </c>
      <c r="DT54" s="38" t="s">
        <v>3848</v>
      </c>
      <c r="DU54" s="38" t="s">
        <v>3848</v>
      </c>
      <c r="DV54" s="38" t="s">
        <v>3848</v>
      </c>
      <c r="DW54" s="38" t="s">
        <v>3848</v>
      </c>
      <c r="DX54" s="38" t="s">
        <v>8128</v>
      </c>
      <c r="DY54" s="38" t="s">
        <v>3848</v>
      </c>
      <c r="DZ54" s="38" t="s">
        <v>3848</v>
      </c>
      <c r="EA54" s="38" t="s">
        <v>3848</v>
      </c>
      <c r="EB54" s="38" t="s">
        <v>3861</v>
      </c>
      <c r="EC54" s="38" t="s">
        <v>3862</v>
      </c>
      <c r="ED54" s="38" t="s">
        <v>3848</v>
      </c>
      <c r="EE54" s="38" t="s">
        <v>4067</v>
      </c>
      <c r="EF54" s="38" t="s">
        <v>432</v>
      </c>
      <c r="EG54" s="38" t="s">
        <v>598</v>
      </c>
      <c r="EH54" s="38" t="s">
        <v>3865</v>
      </c>
      <c r="EI54" s="38" t="s">
        <v>7497</v>
      </c>
      <c r="EJ54" s="38" t="s">
        <v>3848</v>
      </c>
      <c r="EK54" s="38" t="s">
        <v>3848</v>
      </c>
      <c r="EL54" s="38" t="s">
        <v>3868</v>
      </c>
      <c r="EM54" s="38" t="s">
        <v>3869</v>
      </c>
      <c r="EN54" s="38" t="s">
        <v>3869</v>
      </c>
      <c r="EO54" s="38" t="s">
        <v>3870</v>
      </c>
      <c r="EP54" s="38" t="s">
        <v>4002</v>
      </c>
      <c r="EQ54" s="38" t="s">
        <v>8129</v>
      </c>
      <c r="ER54" s="38" t="s">
        <v>3872</v>
      </c>
      <c r="ES54" s="38" t="s">
        <v>8130</v>
      </c>
      <c r="ET54" s="38" t="s">
        <v>8131</v>
      </c>
      <c r="EU54" s="38" t="s">
        <v>8132</v>
      </c>
      <c r="EV54" s="38" t="s">
        <v>3876</v>
      </c>
      <c r="EW54" s="38" t="s">
        <v>3876</v>
      </c>
      <c r="EX54" s="38" t="s">
        <v>3848</v>
      </c>
      <c r="EY54" s="38" t="s">
        <v>3848</v>
      </c>
      <c r="EZ54" s="38" t="s">
        <v>3876</v>
      </c>
      <c r="FA54" s="38" t="s">
        <v>3848</v>
      </c>
      <c r="FB54" s="38" t="s">
        <v>8133</v>
      </c>
      <c r="FC54" s="38" t="s">
        <v>8134</v>
      </c>
      <c r="FD54" s="38" t="s">
        <v>3848</v>
      </c>
      <c r="FE54" s="38" t="s">
        <v>8135</v>
      </c>
      <c r="FF54" s="38" t="s">
        <v>8136</v>
      </c>
      <c r="FG54" s="38" t="s">
        <v>8137</v>
      </c>
      <c r="FH54" s="38" t="s">
        <v>8138</v>
      </c>
      <c r="FI54" s="38" t="s">
        <v>8139</v>
      </c>
      <c r="FJ54" s="38" t="s">
        <v>8140</v>
      </c>
      <c r="FK54" s="38" t="s">
        <v>4363</v>
      </c>
      <c r="FL54" s="38" t="s">
        <v>8141</v>
      </c>
      <c r="FM54" s="38" t="s">
        <v>8119</v>
      </c>
      <c r="FN54" s="38" t="s">
        <v>8142</v>
      </c>
      <c r="FO54" s="38" t="s">
        <v>8143</v>
      </c>
      <c r="FP54" s="38" t="s">
        <v>3848</v>
      </c>
      <c r="FQ54" s="38" t="s">
        <v>8144</v>
      </c>
      <c r="FR54" s="38" t="s">
        <v>8145</v>
      </c>
      <c r="FS54" s="38" t="s">
        <v>8146</v>
      </c>
      <c r="FT54" s="38" t="s">
        <v>8147</v>
      </c>
      <c r="FU54" s="38" t="s">
        <v>8148</v>
      </c>
      <c r="FV54" s="38" t="s">
        <v>8149</v>
      </c>
      <c r="FW54" s="38" t="s">
        <v>8150</v>
      </c>
      <c r="FX54" s="38" t="s">
        <v>3944</v>
      </c>
      <c r="FY54" s="38" t="s">
        <v>3848</v>
      </c>
      <c r="FZ54" s="38" t="s">
        <v>3848</v>
      </c>
      <c r="GA54" s="38" t="s">
        <v>3945</v>
      </c>
      <c r="GB54" s="370" t="s">
        <v>3945</v>
      </c>
      <c r="GC54" s="370" t="s">
        <v>3946</v>
      </c>
      <c r="HL54" s="349" t="s">
        <v>8151</v>
      </c>
      <c r="HM54" s="44" t="s">
        <v>3403</v>
      </c>
      <c r="HN54" s="44" t="s">
        <v>3403</v>
      </c>
      <c r="HO54" s="350" t="s">
        <v>6707</v>
      </c>
      <c r="HP54" s="44" t="s">
        <v>3869</v>
      </c>
      <c r="HQ54" s="44">
        <f t="shared" si="3"/>
        <v>1</v>
      </c>
      <c r="HT54" s="44" t="s">
        <v>3403</v>
      </c>
      <c r="HU54" s="44" t="s">
        <v>3403</v>
      </c>
      <c r="HX54" s="44" t="s">
        <v>6495</v>
      </c>
      <c r="HY54" s="44" t="s">
        <v>7281</v>
      </c>
    </row>
    <row r="55" spans="1:233" s="44" customFormat="1" ht="12.75" x14ac:dyDescent="0.2">
      <c r="A55" s="348">
        <v>6</v>
      </c>
      <c r="B55" s="344">
        <v>0.47083333333333338</v>
      </c>
      <c r="C55" s="49" t="s">
        <v>6451</v>
      </c>
      <c r="D55" s="30" t="s">
        <v>211</v>
      </c>
      <c r="E55" s="30" t="s">
        <v>212</v>
      </c>
      <c r="F55" s="62">
        <v>43284</v>
      </c>
      <c r="G55" s="30" t="s">
        <v>357</v>
      </c>
      <c r="H55" s="30" t="s">
        <v>233</v>
      </c>
      <c r="I55" s="30" t="s">
        <v>3070</v>
      </c>
      <c r="J55" s="30" t="s">
        <v>6080</v>
      </c>
      <c r="K55" s="30"/>
      <c r="L55" s="30"/>
      <c r="M55" s="365"/>
      <c r="N55" s="365"/>
      <c r="O55" s="348"/>
      <c r="P55" s="78" t="s">
        <v>8152</v>
      </c>
      <c r="Q55" s="30" t="s">
        <v>8153</v>
      </c>
      <c r="R55" s="30" t="s">
        <v>8154</v>
      </c>
      <c r="S55" s="30" t="s">
        <v>8155</v>
      </c>
      <c r="T55" s="346" t="s">
        <v>8156</v>
      </c>
      <c r="U55" s="30" t="s">
        <v>8157</v>
      </c>
      <c r="V55" s="30" t="s">
        <v>221</v>
      </c>
      <c r="W55" s="44" t="s">
        <v>221</v>
      </c>
      <c r="X55" s="44" t="s">
        <v>221</v>
      </c>
      <c r="Y55" s="44" t="s">
        <v>221</v>
      </c>
      <c r="Z55" s="44" t="s">
        <v>221</v>
      </c>
      <c r="AA55" s="30" t="s">
        <v>8158</v>
      </c>
      <c r="AB55" s="30">
        <v>9975894452</v>
      </c>
      <c r="AC55" s="30" t="s">
        <v>223</v>
      </c>
      <c r="AD55" s="30" t="s">
        <v>8159</v>
      </c>
      <c r="AE55" s="30" t="s">
        <v>8160</v>
      </c>
      <c r="AF55" s="44" t="s">
        <v>226</v>
      </c>
      <c r="AG55" s="30" t="s">
        <v>226</v>
      </c>
      <c r="AH55" s="30" t="s">
        <v>226</v>
      </c>
      <c r="AI55" s="30">
        <v>78</v>
      </c>
      <c r="AJ55" s="30" t="s">
        <v>227</v>
      </c>
      <c r="AK55" s="30">
        <v>1</v>
      </c>
      <c r="AL55" s="30">
        <v>12</v>
      </c>
      <c r="AM55" s="30">
        <v>6</v>
      </c>
      <c r="AN55" s="363" t="s">
        <v>432</v>
      </c>
      <c r="AO55" s="363" t="s">
        <v>432</v>
      </c>
      <c r="AP55" s="363" t="s">
        <v>434</v>
      </c>
      <c r="AQ55" s="363" t="s">
        <v>3079</v>
      </c>
      <c r="AR55" s="363" t="s">
        <v>6459</v>
      </c>
      <c r="AS55" s="348"/>
      <c r="AT55" s="348"/>
      <c r="AU55" s="348"/>
      <c r="AV55" s="348"/>
      <c r="AW55" s="348"/>
      <c r="AX55" s="348" t="s">
        <v>8123</v>
      </c>
      <c r="AY55" s="348" t="s">
        <v>227</v>
      </c>
      <c r="AZ55" s="348"/>
      <c r="BA55" s="390">
        <v>0.51458333333333328</v>
      </c>
      <c r="BB55" s="78" t="s">
        <v>4713</v>
      </c>
      <c r="BC55" s="344">
        <v>0.5229166666666667</v>
      </c>
      <c r="BD55" s="344">
        <v>0.54166666666666663</v>
      </c>
      <c r="BE55" s="63">
        <f t="shared" si="0"/>
        <v>27</v>
      </c>
      <c r="BF55" s="30">
        <v>3</v>
      </c>
      <c r="BG55" s="30">
        <v>3</v>
      </c>
      <c r="BH55" s="30">
        <v>3</v>
      </c>
      <c r="BI55" s="30">
        <v>3</v>
      </c>
      <c r="BJ55" s="30">
        <v>3</v>
      </c>
      <c r="BK55" s="30">
        <v>3</v>
      </c>
      <c r="BL55" s="30">
        <v>3</v>
      </c>
      <c r="BM55" s="30">
        <v>3</v>
      </c>
      <c r="BN55" s="30">
        <v>3</v>
      </c>
      <c r="BO55" s="30">
        <v>3</v>
      </c>
      <c r="BP55" s="30">
        <v>3</v>
      </c>
      <c r="BQ55" s="30">
        <v>3</v>
      </c>
      <c r="BR55" s="30">
        <v>3</v>
      </c>
      <c r="BS55" s="30">
        <v>3</v>
      </c>
      <c r="BT55" s="30">
        <v>3</v>
      </c>
      <c r="BU55" s="50">
        <f t="shared" si="1"/>
        <v>0</v>
      </c>
      <c r="BV55" s="368" t="s">
        <v>4713</v>
      </c>
      <c r="BW55" s="369">
        <v>0.54166666666666663</v>
      </c>
      <c r="BX55" s="369">
        <v>0.54861111111111105</v>
      </c>
      <c r="BY55" s="50">
        <f t="shared" si="2"/>
        <v>10</v>
      </c>
      <c r="BZ55" s="348">
        <v>3</v>
      </c>
      <c r="CA55" s="348">
        <v>3</v>
      </c>
      <c r="CB55" s="348">
        <v>3</v>
      </c>
      <c r="CC55" s="348">
        <v>3</v>
      </c>
      <c r="CD55" s="348" t="s">
        <v>260</v>
      </c>
      <c r="CE55" s="348" t="s">
        <v>4713</v>
      </c>
      <c r="CF55" s="348">
        <v>15</v>
      </c>
      <c r="CG55" s="348"/>
      <c r="CH55" s="348"/>
      <c r="CI55" s="348"/>
      <c r="CJ55" s="348"/>
      <c r="CK55" s="348"/>
      <c r="CL55" s="348"/>
      <c r="CM55" s="348" t="s">
        <v>3403</v>
      </c>
      <c r="CN55" s="44" t="s">
        <v>3403</v>
      </c>
      <c r="CO55" s="348"/>
      <c r="CP55" s="348"/>
      <c r="CQ55" s="348"/>
      <c r="CR55" s="38" t="s">
        <v>4714</v>
      </c>
      <c r="CS55" s="38" t="s">
        <v>4715</v>
      </c>
      <c r="CT55" s="38" t="s">
        <v>3869</v>
      </c>
      <c r="CU55" s="38" t="s">
        <v>8161</v>
      </c>
      <c r="CV55" s="38" t="s">
        <v>8153</v>
      </c>
      <c r="CW55" s="38" t="s">
        <v>8154</v>
      </c>
      <c r="CX55" s="38" t="s">
        <v>8162</v>
      </c>
      <c r="CY55" s="38" t="s">
        <v>8163</v>
      </c>
      <c r="CZ55" s="38" t="s">
        <v>8164</v>
      </c>
      <c r="DA55" s="38" t="s">
        <v>8165</v>
      </c>
      <c r="DB55" s="38" t="s">
        <v>3840</v>
      </c>
      <c r="DC55" s="38" t="s">
        <v>3841</v>
      </c>
      <c r="DD55" s="38" t="s">
        <v>6094</v>
      </c>
      <c r="DE55" s="38" t="s">
        <v>8166</v>
      </c>
      <c r="DF55" s="38" t="s">
        <v>8167</v>
      </c>
      <c r="DG55" s="38" t="s">
        <v>3840</v>
      </c>
      <c r="DH55" s="38" t="s">
        <v>3841</v>
      </c>
      <c r="DI55" s="38" t="s">
        <v>4200</v>
      </c>
      <c r="DJ55" s="38" t="s">
        <v>8168</v>
      </c>
      <c r="DK55" s="38" t="s">
        <v>3957</v>
      </c>
      <c r="DL55" s="38" t="s">
        <v>4298</v>
      </c>
      <c r="DM55" s="38" t="s">
        <v>3914</v>
      </c>
      <c r="DN55" s="38" t="s">
        <v>4062</v>
      </c>
      <c r="DO55" s="38" t="s">
        <v>3853</v>
      </c>
      <c r="DP55" s="38" t="s">
        <v>3854</v>
      </c>
      <c r="DQ55" s="38" t="s">
        <v>8156</v>
      </c>
      <c r="DR55" s="38" t="s">
        <v>3666</v>
      </c>
      <c r="DS55" s="38" t="s">
        <v>8157</v>
      </c>
      <c r="DT55" s="38" t="s">
        <v>8169</v>
      </c>
      <c r="DU55" s="38" t="s">
        <v>8170</v>
      </c>
      <c r="DV55" s="38" t="s">
        <v>3848</v>
      </c>
      <c r="DW55" s="38" t="s">
        <v>3848</v>
      </c>
      <c r="DX55" s="38" t="s">
        <v>8171</v>
      </c>
      <c r="DY55" s="38" t="s">
        <v>3848</v>
      </c>
      <c r="DZ55" s="38" t="s">
        <v>3848</v>
      </c>
      <c r="EA55" s="38" t="s">
        <v>3848</v>
      </c>
      <c r="EB55" s="38" t="s">
        <v>3861</v>
      </c>
      <c r="EC55" s="38" t="s">
        <v>3862</v>
      </c>
      <c r="ED55" s="38" t="s">
        <v>3848</v>
      </c>
      <c r="EE55" s="38" t="s">
        <v>4306</v>
      </c>
      <c r="EF55" s="38" t="s">
        <v>395</v>
      </c>
      <c r="EG55" s="38" t="s">
        <v>4068</v>
      </c>
      <c r="EH55" s="38" t="s">
        <v>6473</v>
      </c>
      <c r="EI55" s="38" t="s">
        <v>8172</v>
      </c>
      <c r="EJ55" s="38" t="s">
        <v>8123</v>
      </c>
      <c r="EK55" s="38" t="s">
        <v>3848</v>
      </c>
      <c r="EL55" s="38" t="s">
        <v>3868</v>
      </c>
      <c r="EM55" s="38" t="s">
        <v>3869</v>
      </c>
      <c r="EN55" s="38" t="s">
        <v>3869</v>
      </c>
      <c r="EO55" s="38" t="s">
        <v>3870</v>
      </c>
      <c r="EP55" s="38" t="s">
        <v>3870</v>
      </c>
      <c r="EQ55" s="38" t="s">
        <v>8173</v>
      </c>
      <c r="ER55" s="38" t="s">
        <v>3872</v>
      </c>
      <c r="ES55" s="38" t="s">
        <v>8174</v>
      </c>
      <c r="ET55" s="38" t="s">
        <v>8175</v>
      </c>
      <c r="EU55" s="38" t="s">
        <v>8176</v>
      </c>
      <c r="EV55" s="38" t="s">
        <v>3876</v>
      </c>
      <c r="EW55" s="38" t="s">
        <v>3876</v>
      </c>
      <c r="EX55" s="38" t="s">
        <v>3848</v>
      </c>
      <c r="EY55" s="38" t="s">
        <v>3848</v>
      </c>
      <c r="EZ55" s="38" t="s">
        <v>3877</v>
      </c>
      <c r="FA55" s="38" t="s">
        <v>3878</v>
      </c>
      <c r="FB55" s="38" t="s">
        <v>8177</v>
      </c>
      <c r="FC55" s="38" t="s">
        <v>8178</v>
      </c>
      <c r="FD55" s="38" t="s">
        <v>3848</v>
      </c>
      <c r="FE55" s="38" t="s">
        <v>8179</v>
      </c>
      <c r="FF55" s="38" t="s">
        <v>8180</v>
      </c>
      <c r="FG55" s="38" t="s">
        <v>3848</v>
      </c>
      <c r="FH55" s="38" t="s">
        <v>8181</v>
      </c>
      <c r="FI55" s="38" t="s">
        <v>8182</v>
      </c>
      <c r="FJ55" s="38" t="s">
        <v>8183</v>
      </c>
      <c r="FK55" s="38" t="s">
        <v>8184</v>
      </c>
      <c r="FL55" s="38" t="s">
        <v>8185</v>
      </c>
      <c r="FM55" s="38" t="s">
        <v>8186</v>
      </c>
      <c r="FN55" s="38" t="s">
        <v>8187</v>
      </c>
      <c r="FO55" s="38" t="s">
        <v>3465</v>
      </c>
      <c r="FP55" s="38" t="s">
        <v>3848</v>
      </c>
      <c r="FQ55" s="38" t="s">
        <v>8188</v>
      </c>
      <c r="FR55" s="38" t="s">
        <v>8189</v>
      </c>
      <c r="FS55" s="38" t="s">
        <v>8190</v>
      </c>
      <c r="FT55" s="38" t="s">
        <v>8191</v>
      </c>
      <c r="FU55" s="38" t="s">
        <v>8192</v>
      </c>
      <c r="FV55" s="38" t="s">
        <v>8193</v>
      </c>
      <c r="FW55" s="38" t="s">
        <v>8194</v>
      </c>
      <c r="FX55" s="38" t="s">
        <v>3894</v>
      </c>
      <c r="FY55" s="38" t="s">
        <v>3848</v>
      </c>
      <c r="FZ55" s="38" t="s">
        <v>7144</v>
      </c>
      <c r="GA55" s="38" t="s">
        <v>3946</v>
      </c>
      <c r="GB55" s="370" t="s">
        <v>3946</v>
      </c>
      <c r="GC55" s="370" t="s">
        <v>3946</v>
      </c>
      <c r="HL55" s="349" t="s">
        <v>8195</v>
      </c>
      <c r="HM55" s="44" t="s">
        <v>6633</v>
      </c>
      <c r="HN55" s="44" t="s">
        <v>3403</v>
      </c>
      <c r="HO55" s="350" t="s">
        <v>6707</v>
      </c>
      <c r="HP55" s="44" t="s">
        <v>3869</v>
      </c>
      <c r="HQ55" s="44">
        <f t="shared" si="3"/>
        <v>1</v>
      </c>
      <c r="HT55" s="44" t="s">
        <v>3403</v>
      </c>
      <c r="HU55" s="44" t="s">
        <v>3403</v>
      </c>
      <c r="HX55" s="44" t="s">
        <v>6495</v>
      </c>
      <c r="HY55" s="44" t="s">
        <v>223</v>
      </c>
    </row>
    <row r="56" spans="1:233" s="44" customFormat="1" ht="12.75" x14ac:dyDescent="0.2">
      <c r="A56" s="348">
        <v>7</v>
      </c>
      <c r="B56" s="344">
        <v>0.4916666666666667</v>
      </c>
      <c r="C56" s="49" t="s">
        <v>6451</v>
      </c>
      <c r="D56" s="30" t="s">
        <v>211</v>
      </c>
      <c r="E56" s="30" t="s">
        <v>212</v>
      </c>
      <c r="F56" s="62">
        <v>43284</v>
      </c>
      <c r="G56" s="30" t="s">
        <v>1202</v>
      </c>
      <c r="H56" s="30" t="s">
        <v>233</v>
      </c>
      <c r="I56" s="30" t="s">
        <v>3057</v>
      </c>
      <c r="J56" s="30"/>
      <c r="K56" s="30"/>
      <c r="L56" s="30"/>
      <c r="M56" s="365"/>
      <c r="N56" s="365"/>
      <c r="O56" s="348"/>
      <c r="P56" s="78" t="s">
        <v>8196</v>
      </c>
      <c r="Q56" s="30" t="s">
        <v>8197</v>
      </c>
      <c r="R56" s="30" t="s">
        <v>8198</v>
      </c>
      <c r="S56" s="30" t="s">
        <v>8199</v>
      </c>
      <c r="T56" s="346" t="s">
        <v>8200</v>
      </c>
      <c r="U56" s="30" t="s">
        <v>8201</v>
      </c>
      <c r="V56" s="30" t="s">
        <v>221</v>
      </c>
      <c r="W56" s="44" t="s">
        <v>221</v>
      </c>
      <c r="X56" s="44" t="s">
        <v>221</v>
      </c>
      <c r="Y56" s="44" t="s">
        <v>221</v>
      </c>
      <c r="Z56" s="44" t="s">
        <v>221</v>
      </c>
      <c r="AA56" s="30" t="s">
        <v>8202</v>
      </c>
      <c r="AB56" s="30">
        <v>9294106266</v>
      </c>
      <c r="AC56" s="30" t="s">
        <v>402</v>
      </c>
      <c r="AD56" s="30" t="s">
        <v>224</v>
      </c>
      <c r="AE56" s="30" t="s">
        <v>3318</v>
      </c>
      <c r="AF56" s="44" t="s">
        <v>226</v>
      </c>
      <c r="AG56" s="30" t="s">
        <v>221</v>
      </c>
      <c r="AH56" s="30" t="s">
        <v>221</v>
      </c>
      <c r="AI56" s="30">
        <v>12</v>
      </c>
      <c r="AJ56" s="30" t="s">
        <v>3575</v>
      </c>
      <c r="AK56" s="30">
        <v>1</v>
      </c>
      <c r="AL56" s="30">
        <v>8</v>
      </c>
      <c r="AM56" s="30">
        <v>4</v>
      </c>
      <c r="AN56" s="363" t="s">
        <v>228</v>
      </c>
      <c r="AO56" s="363" t="s">
        <v>228</v>
      </c>
      <c r="AP56" s="363" t="s">
        <v>281</v>
      </c>
      <c r="AQ56" s="363" t="s">
        <v>282</v>
      </c>
      <c r="AR56" s="363"/>
      <c r="AS56" s="348"/>
      <c r="AT56" s="348"/>
      <c r="AU56" s="348"/>
      <c r="AV56" s="348"/>
      <c r="AW56" s="348"/>
      <c r="AX56" s="348"/>
      <c r="AY56" s="348" t="s">
        <v>227</v>
      </c>
      <c r="AZ56" s="348"/>
      <c r="BA56" s="390">
        <v>0.5541666666666667</v>
      </c>
      <c r="BB56" s="78" t="s">
        <v>7252</v>
      </c>
      <c r="BC56" s="344">
        <v>0.59027777777777779</v>
      </c>
      <c r="BD56" s="344">
        <v>0.59375</v>
      </c>
      <c r="BE56" s="63">
        <f t="shared" si="0"/>
        <v>5</v>
      </c>
      <c r="BF56" s="30">
        <v>1</v>
      </c>
      <c r="BG56" s="30">
        <v>1</v>
      </c>
      <c r="BH56" s="30">
        <v>1</v>
      </c>
      <c r="BI56" s="30">
        <v>1</v>
      </c>
      <c r="BJ56" s="30">
        <v>1</v>
      </c>
      <c r="BK56" s="30">
        <v>1</v>
      </c>
      <c r="BL56" s="30">
        <v>1</v>
      </c>
      <c r="BM56" s="30">
        <v>1</v>
      </c>
      <c r="BN56" s="30">
        <v>1</v>
      </c>
      <c r="BO56" s="30">
        <v>1</v>
      </c>
      <c r="BP56" s="30">
        <v>1</v>
      </c>
      <c r="BQ56" s="30">
        <v>1</v>
      </c>
      <c r="BR56" s="30">
        <v>1</v>
      </c>
      <c r="BS56" s="30">
        <v>1</v>
      </c>
      <c r="BT56" s="30">
        <v>1</v>
      </c>
      <c r="BU56" s="50">
        <f t="shared" si="1"/>
        <v>15</v>
      </c>
      <c r="BV56" s="368"/>
      <c r="BW56" s="369"/>
      <c r="BX56" s="369"/>
      <c r="BY56" s="50">
        <f t="shared" si="2"/>
        <v>0</v>
      </c>
      <c r="BZ56" s="348"/>
      <c r="CA56" s="348"/>
      <c r="CB56" s="348"/>
      <c r="CC56" s="348"/>
      <c r="CD56" s="348"/>
      <c r="CE56" s="348"/>
      <c r="CF56" s="348"/>
      <c r="CG56" s="348"/>
      <c r="CH56" s="348"/>
      <c r="CI56" s="348"/>
      <c r="CJ56" s="348"/>
      <c r="CK56" s="348"/>
      <c r="CL56" s="348"/>
      <c r="CM56" s="348" t="s">
        <v>3403</v>
      </c>
      <c r="CN56" s="44" t="s">
        <v>3403</v>
      </c>
      <c r="CO56" s="348"/>
      <c r="CP56" s="348"/>
      <c r="CQ56" s="348"/>
      <c r="CR56" s="38" t="s">
        <v>4714</v>
      </c>
      <c r="CS56" s="38" t="s">
        <v>4715</v>
      </c>
      <c r="CT56" s="38" t="s">
        <v>3869</v>
      </c>
      <c r="CU56" s="38" t="s">
        <v>8203</v>
      </c>
      <c r="CV56" s="38" t="s">
        <v>8197</v>
      </c>
      <c r="CW56" s="38" t="s">
        <v>8198</v>
      </c>
      <c r="CX56" s="38" t="s">
        <v>8199</v>
      </c>
      <c r="CY56" s="38" t="s">
        <v>8204</v>
      </c>
      <c r="CZ56" s="38" t="s">
        <v>8205</v>
      </c>
      <c r="DA56" s="38" t="s">
        <v>8206</v>
      </c>
      <c r="DB56" s="38" t="s">
        <v>3840</v>
      </c>
      <c r="DC56" s="38" t="s">
        <v>3841</v>
      </c>
      <c r="DD56" s="38" t="s">
        <v>4200</v>
      </c>
      <c r="DE56" s="38" t="s">
        <v>8205</v>
      </c>
      <c r="DF56" s="38" t="s">
        <v>8206</v>
      </c>
      <c r="DG56" s="38" t="s">
        <v>3840</v>
      </c>
      <c r="DH56" s="38" t="s">
        <v>3841</v>
      </c>
      <c r="DI56" s="38" t="s">
        <v>4200</v>
      </c>
      <c r="DJ56" s="38" t="s">
        <v>3848</v>
      </c>
      <c r="DK56" s="38" t="s">
        <v>3957</v>
      </c>
      <c r="DL56" s="38" t="s">
        <v>4298</v>
      </c>
      <c r="DM56" s="38" t="s">
        <v>8207</v>
      </c>
      <c r="DN56" s="38" t="s">
        <v>6337</v>
      </c>
      <c r="DO56" s="38" t="s">
        <v>3853</v>
      </c>
      <c r="DP56" s="38" t="s">
        <v>3854</v>
      </c>
      <c r="DQ56" s="38" t="s">
        <v>8200</v>
      </c>
      <c r="DR56" s="38" t="s">
        <v>8200</v>
      </c>
      <c r="DS56" s="38" t="s">
        <v>8201</v>
      </c>
      <c r="DT56" s="38" t="s">
        <v>3848</v>
      </c>
      <c r="DU56" s="38" t="s">
        <v>3848</v>
      </c>
      <c r="DV56" s="38" t="s">
        <v>3848</v>
      </c>
      <c r="DW56" s="38" t="s">
        <v>3848</v>
      </c>
      <c r="DX56" s="38" t="s">
        <v>3848</v>
      </c>
      <c r="DY56" s="38" t="s">
        <v>3848</v>
      </c>
      <c r="DZ56" s="38" t="s">
        <v>3848</v>
      </c>
      <c r="EA56" s="38" t="s">
        <v>3848</v>
      </c>
      <c r="EB56" s="38" t="s">
        <v>3861</v>
      </c>
      <c r="EC56" s="38" t="s">
        <v>3862</v>
      </c>
      <c r="ED56" s="38" t="s">
        <v>3848</v>
      </c>
      <c r="EE56" s="38" t="s">
        <v>4212</v>
      </c>
      <c r="EF56" s="38" t="s">
        <v>3864</v>
      </c>
      <c r="EG56" s="38" t="s">
        <v>2755</v>
      </c>
      <c r="EH56" s="38" t="s">
        <v>282</v>
      </c>
      <c r="EI56" s="38" t="s">
        <v>3744</v>
      </c>
      <c r="EJ56" s="38" t="s">
        <v>3848</v>
      </c>
      <c r="EK56" s="38" t="s">
        <v>3848</v>
      </c>
      <c r="EL56" s="38" t="s">
        <v>3868</v>
      </c>
      <c r="EM56" s="38" t="s">
        <v>3869</v>
      </c>
      <c r="EN56" s="38" t="s">
        <v>3869</v>
      </c>
      <c r="EO56" s="38" t="s">
        <v>3870</v>
      </c>
      <c r="EP56" s="38" t="s">
        <v>4002</v>
      </c>
      <c r="EQ56" s="38" t="s">
        <v>8208</v>
      </c>
      <c r="ER56" s="38" t="s">
        <v>3924</v>
      </c>
      <c r="ES56" s="38" t="s">
        <v>6227</v>
      </c>
      <c r="ET56" s="38" t="s">
        <v>8209</v>
      </c>
      <c r="EU56" s="38" t="s">
        <v>8210</v>
      </c>
      <c r="EV56" s="38" t="s">
        <v>3876</v>
      </c>
      <c r="EW56" s="38" t="s">
        <v>3876</v>
      </c>
      <c r="EX56" s="38" t="s">
        <v>3848</v>
      </c>
      <c r="EY56" s="38" t="s">
        <v>3848</v>
      </c>
      <c r="EZ56" s="38" t="s">
        <v>3876</v>
      </c>
      <c r="FA56" s="38" t="s">
        <v>3848</v>
      </c>
      <c r="FB56" s="38" t="s">
        <v>8211</v>
      </c>
      <c r="FC56" s="38" t="s">
        <v>8212</v>
      </c>
      <c r="FD56" s="38" t="s">
        <v>3848</v>
      </c>
      <c r="FE56" s="38" t="s">
        <v>8213</v>
      </c>
      <c r="FF56" s="38" t="s">
        <v>8214</v>
      </c>
      <c r="FG56" s="38" t="s">
        <v>3848</v>
      </c>
      <c r="FH56" s="38" t="s">
        <v>8215</v>
      </c>
      <c r="FI56" s="38" t="s">
        <v>8216</v>
      </c>
      <c r="FJ56" s="38" t="s">
        <v>8217</v>
      </c>
      <c r="FK56" s="38" t="s">
        <v>8218</v>
      </c>
      <c r="FL56" s="38" t="s">
        <v>4523</v>
      </c>
      <c r="FM56" s="38" t="s">
        <v>8199</v>
      </c>
      <c r="FN56" s="38" t="s">
        <v>8219</v>
      </c>
      <c r="FO56" s="38" t="s">
        <v>8220</v>
      </c>
      <c r="FP56" s="38" t="s">
        <v>3848</v>
      </c>
      <c r="FQ56" s="38" t="s">
        <v>8221</v>
      </c>
      <c r="FR56" s="38" t="s">
        <v>4925</v>
      </c>
      <c r="FS56" s="38" t="s">
        <v>8222</v>
      </c>
      <c r="FT56" s="38" t="s">
        <v>8223</v>
      </c>
      <c r="FU56" s="38" t="s">
        <v>8224</v>
      </c>
      <c r="FV56" s="38" t="s">
        <v>8225</v>
      </c>
      <c r="FW56" s="38" t="s">
        <v>8226</v>
      </c>
      <c r="FX56" s="38" t="s">
        <v>3944</v>
      </c>
      <c r="FY56" s="38" t="s">
        <v>3848</v>
      </c>
      <c r="FZ56" s="38" t="s">
        <v>3848</v>
      </c>
      <c r="GA56" s="38" t="s">
        <v>3945</v>
      </c>
      <c r="GB56" s="370" t="s">
        <v>3946</v>
      </c>
      <c r="GC56" s="370" t="s">
        <v>3946</v>
      </c>
      <c r="HL56" s="349" t="s">
        <v>8227</v>
      </c>
      <c r="HM56" s="44" t="s">
        <v>3403</v>
      </c>
      <c r="HN56" s="44" t="s">
        <v>3403</v>
      </c>
      <c r="HO56" s="350" t="s">
        <v>6707</v>
      </c>
      <c r="HP56" s="44" t="s">
        <v>3869</v>
      </c>
      <c r="HQ56" s="44">
        <f t="shared" si="3"/>
        <v>1</v>
      </c>
      <c r="HT56" s="44" t="s">
        <v>3403</v>
      </c>
      <c r="HU56" s="44" t="s">
        <v>3403</v>
      </c>
      <c r="HX56" s="44" t="s">
        <v>3403</v>
      </c>
      <c r="HY56" s="44" t="s">
        <v>7281</v>
      </c>
    </row>
    <row r="57" spans="1:233" s="44" customFormat="1" ht="12.75" x14ac:dyDescent="0.2">
      <c r="A57" s="348">
        <v>8</v>
      </c>
      <c r="B57" s="344">
        <v>0.49374999999999997</v>
      </c>
      <c r="C57" s="49" t="s">
        <v>6451</v>
      </c>
      <c r="D57" s="30" t="s">
        <v>211</v>
      </c>
      <c r="E57" s="30" t="s">
        <v>212</v>
      </c>
      <c r="F57" s="62">
        <v>43284</v>
      </c>
      <c r="G57" s="30" t="s">
        <v>1202</v>
      </c>
      <c r="H57" s="30" t="s">
        <v>233</v>
      </c>
      <c r="I57" s="30" t="s">
        <v>3057</v>
      </c>
      <c r="J57" s="30"/>
      <c r="K57" s="30"/>
      <c r="L57" s="30"/>
      <c r="M57" s="365"/>
      <c r="N57" s="365"/>
      <c r="O57" s="348"/>
      <c r="P57" s="78" t="s">
        <v>6424</v>
      </c>
      <c r="Q57" s="30" t="s">
        <v>8228</v>
      </c>
      <c r="R57" s="30" t="s">
        <v>8229</v>
      </c>
      <c r="S57" s="30" t="s">
        <v>8230</v>
      </c>
      <c r="T57" s="346" t="s">
        <v>8231</v>
      </c>
      <c r="U57" s="30" t="s">
        <v>221</v>
      </c>
      <c r="V57" s="30" t="s">
        <v>221</v>
      </c>
      <c r="W57" s="44" t="s">
        <v>221</v>
      </c>
      <c r="X57" s="44" t="s">
        <v>221</v>
      </c>
      <c r="Y57" s="44" t="s">
        <v>221</v>
      </c>
      <c r="Z57" s="44" t="s">
        <v>221</v>
      </c>
      <c r="AA57" s="30" t="s">
        <v>8232</v>
      </c>
      <c r="AB57" s="30">
        <v>9271381107</v>
      </c>
      <c r="AC57" s="30" t="s">
        <v>402</v>
      </c>
      <c r="AD57" s="353" t="s">
        <v>267</v>
      </c>
      <c r="AE57" s="30" t="s">
        <v>8233</v>
      </c>
      <c r="AF57" s="30" t="s">
        <v>221</v>
      </c>
      <c r="AG57" s="30" t="s">
        <v>221</v>
      </c>
      <c r="AH57" s="30" t="s">
        <v>226</v>
      </c>
      <c r="AI57" s="30">
        <v>152</v>
      </c>
      <c r="AJ57" s="30" t="s">
        <v>227</v>
      </c>
      <c r="AK57" s="30">
        <v>1</v>
      </c>
      <c r="AL57" s="30">
        <v>72</v>
      </c>
      <c r="AM57" s="30">
        <v>5</v>
      </c>
      <c r="AN57" s="363" t="s">
        <v>228</v>
      </c>
      <c r="AO57" s="363" t="s">
        <v>228</v>
      </c>
      <c r="AP57" s="363" t="s">
        <v>229</v>
      </c>
      <c r="AQ57" s="363" t="s">
        <v>229</v>
      </c>
      <c r="AR57" s="363"/>
      <c r="AS57" s="348" t="s">
        <v>8234</v>
      </c>
      <c r="AT57" s="348">
        <v>237714</v>
      </c>
      <c r="AU57" s="348" t="s">
        <v>8018</v>
      </c>
      <c r="AV57" s="348"/>
      <c r="AW57" s="348"/>
      <c r="AX57" s="348"/>
      <c r="AY57" s="348" t="s">
        <v>227</v>
      </c>
      <c r="AZ57" s="348"/>
      <c r="BA57" s="390">
        <v>0.57500000000000007</v>
      </c>
      <c r="BB57" s="78" t="s">
        <v>4713</v>
      </c>
      <c r="BC57" s="344">
        <v>0.64583333333333337</v>
      </c>
      <c r="BD57" s="344">
        <v>0.64930555555555558</v>
      </c>
      <c r="BE57" s="63">
        <f t="shared" si="0"/>
        <v>5</v>
      </c>
      <c r="BF57" s="30">
        <v>1</v>
      </c>
      <c r="BG57" s="30">
        <v>1</v>
      </c>
      <c r="BH57" s="30">
        <v>1</v>
      </c>
      <c r="BI57" s="30">
        <v>1</v>
      </c>
      <c r="BJ57" s="30">
        <v>1</v>
      </c>
      <c r="BK57" s="30">
        <v>1</v>
      </c>
      <c r="BL57" s="30">
        <v>1</v>
      </c>
      <c r="BM57" s="30">
        <v>1</v>
      </c>
      <c r="BN57" s="30">
        <v>1</v>
      </c>
      <c r="BO57" s="30">
        <v>1</v>
      </c>
      <c r="BP57" s="30">
        <v>1</v>
      </c>
      <c r="BQ57" s="30">
        <v>1</v>
      </c>
      <c r="BR57" s="30">
        <v>1</v>
      </c>
      <c r="BS57" s="30">
        <v>1</v>
      </c>
      <c r="BT57" s="30">
        <v>1</v>
      </c>
      <c r="BU57" s="50">
        <f t="shared" si="1"/>
        <v>15</v>
      </c>
      <c r="BV57" s="368"/>
      <c r="BW57" s="369"/>
      <c r="BX57" s="369"/>
      <c r="BY57" s="50">
        <f t="shared" si="2"/>
        <v>0</v>
      </c>
      <c r="BZ57" s="348"/>
      <c r="CA57" s="348"/>
      <c r="CB57" s="348"/>
      <c r="CC57" s="348"/>
      <c r="CD57" s="348"/>
      <c r="CE57" s="348"/>
      <c r="CF57" s="348"/>
      <c r="CG57" s="348"/>
      <c r="CH57" s="348"/>
      <c r="CI57" s="348"/>
      <c r="CJ57" s="348"/>
      <c r="CK57" s="348"/>
      <c r="CL57" s="348"/>
      <c r="CM57" s="348" t="s">
        <v>3403</v>
      </c>
      <c r="CN57" s="44" t="s">
        <v>3403</v>
      </c>
      <c r="CO57" s="348"/>
      <c r="CP57" s="348"/>
      <c r="CQ57" s="348"/>
      <c r="CR57" s="38" t="s">
        <v>4714</v>
      </c>
      <c r="CS57" s="38" t="s">
        <v>4715</v>
      </c>
      <c r="CT57" s="38" t="s">
        <v>3869</v>
      </c>
      <c r="CU57" s="38" t="s">
        <v>8235</v>
      </c>
      <c r="CV57" s="38" t="s">
        <v>8236</v>
      </c>
      <c r="CW57" s="38" t="s">
        <v>8229</v>
      </c>
      <c r="CX57" s="38" t="s">
        <v>8230</v>
      </c>
      <c r="CY57" s="38" t="s">
        <v>8237</v>
      </c>
      <c r="CZ57" s="38" t="s">
        <v>3848</v>
      </c>
      <c r="DA57" s="38" t="s">
        <v>8238</v>
      </c>
      <c r="DB57" s="38" t="s">
        <v>3845</v>
      </c>
      <c r="DC57" s="38" t="s">
        <v>3846</v>
      </c>
      <c r="DD57" s="38" t="s">
        <v>5650</v>
      </c>
      <c r="DE57" s="38" t="s">
        <v>3848</v>
      </c>
      <c r="DF57" s="38" t="s">
        <v>8238</v>
      </c>
      <c r="DG57" s="38" t="s">
        <v>3845</v>
      </c>
      <c r="DH57" s="38" t="s">
        <v>3846</v>
      </c>
      <c r="DI57" s="38" t="s">
        <v>5650</v>
      </c>
      <c r="DJ57" s="38" t="s">
        <v>8239</v>
      </c>
      <c r="DK57" s="38" t="s">
        <v>3849</v>
      </c>
      <c r="DL57" s="38" t="s">
        <v>4298</v>
      </c>
      <c r="DM57" s="38" t="s">
        <v>3914</v>
      </c>
      <c r="DN57" s="38" t="s">
        <v>4062</v>
      </c>
      <c r="DO57" s="38" t="s">
        <v>3853</v>
      </c>
      <c r="DP57" s="38" t="s">
        <v>3854</v>
      </c>
      <c r="DQ57" s="38" t="s">
        <v>8231</v>
      </c>
      <c r="DR57" s="38" t="s">
        <v>8240</v>
      </c>
      <c r="DS57" s="38" t="s">
        <v>8241</v>
      </c>
      <c r="DT57" s="38" t="s">
        <v>8242</v>
      </c>
      <c r="DU57" s="38" t="s">
        <v>8243</v>
      </c>
      <c r="DV57" s="38" t="s">
        <v>8244</v>
      </c>
      <c r="DW57" s="38" t="s">
        <v>3848</v>
      </c>
      <c r="DX57" s="38" t="s">
        <v>3848</v>
      </c>
      <c r="DY57" s="38" t="s">
        <v>3848</v>
      </c>
      <c r="DZ57" s="38" t="s">
        <v>3848</v>
      </c>
      <c r="EA57" s="38" t="s">
        <v>3848</v>
      </c>
      <c r="EB57" s="38" t="s">
        <v>3861</v>
      </c>
      <c r="EC57" s="38" t="s">
        <v>3862</v>
      </c>
      <c r="ED57" s="38" t="s">
        <v>3848</v>
      </c>
      <c r="EE57" s="38" t="s">
        <v>4950</v>
      </c>
      <c r="EF57" s="38" t="s">
        <v>3864</v>
      </c>
      <c r="EG57" s="38" t="s">
        <v>598</v>
      </c>
      <c r="EH57" s="38" t="s">
        <v>5303</v>
      </c>
      <c r="EI57" s="38" t="s">
        <v>1239</v>
      </c>
      <c r="EJ57" s="38" t="s">
        <v>3848</v>
      </c>
      <c r="EK57" s="38" t="s">
        <v>3848</v>
      </c>
      <c r="EL57" s="38" t="s">
        <v>3868</v>
      </c>
      <c r="EM57" s="38" t="s">
        <v>3869</v>
      </c>
      <c r="EN57" s="38" t="s">
        <v>3869</v>
      </c>
      <c r="EO57" s="38" t="s">
        <v>3870</v>
      </c>
      <c r="EP57" s="38" t="s">
        <v>3869</v>
      </c>
      <c r="EQ57" s="38" t="s">
        <v>6291</v>
      </c>
      <c r="ER57" s="38" t="s">
        <v>3924</v>
      </c>
      <c r="ES57" s="38" t="s">
        <v>8245</v>
      </c>
      <c r="ET57" s="38" t="s">
        <v>8246</v>
      </c>
      <c r="EU57" s="38" t="s">
        <v>8247</v>
      </c>
      <c r="EV57" s="38" t="s">
        <v>3876</v>
      </c>
      <c r="EW57" s="38" t="s">
        <v>3876</v>
      </c>
      <c r="EX57" s="38" t="s">
        <v>1239</v>
      </c>
      <c r="EY57" s="38" t="s">
        <v>1239</v>
      </c>
      <c r="EZ57" s="38" t="s">
        <v>3876</v>
      </c>
      <c r="FA57" s="38" t="s">
        <v>3848</v>
      </c>
      <c r="FB57" s="38" t="s">
        <v>8248</v>
      </c>
      <c r="FC57" s="38" t="s">
        <v>8249</v>
      </c>
      <c r="FD57" s="38" t="s">
        <v>4079</v>
      </c>
      <c r="FE57" s="38" t="s">
        <v>4011</v>
      </c>
      <c r="FF57" s="38" t="s">
        <v>5268</v>
      </c>
      <c r="FG57" s="38" t="s">
        <v>4079</v>
      </c>
      <c r="FH57" s="38" t="s">
        <v>8250</v>
      </c>
      <c r="FI57" s="38" t="s">
        <v>8251</v>
      </c>
      <c r="FJ57" s="38" t="s">
        <v>4271</v>
      </c>
      <c r="FK57" s="38" t="s">
        <v>8252</v>
      </c>
      <c r="FL57" s="38" t="s">
        <v>4079</v>
      </c>
      <c r="FM57" s="38" t="s">
        <v>8236</v>
      </c>
      <c r="FN57" s="38" t="s">
        <v>8253</v>
      </c>
      <c r="FO57" s="38" t="s">
        <v>5422</v>
      </c>
      <c r="FP57" s="38" t="s">
        <v>1239</v>
      </c>
      <c r="FQ57" s="38" t="s">
        <v>8254</v>
      </c>
      <c r="FR57" s="38" t="s">
        <v>7597</v>
      </c>
      <c r="FS57" s="38" t="s">
        <v>8255</v>
      </c>
      <c r="FT57" s="38" t="s">
        <v>8256</v>
      </c>
      <c r="FU57" s="38" t="s">
        <v>8257</v>
      </c>
      <c r="FV57" s="38" t="s">
        <v>8258</v>
      </c>
      <c r="FW57" s="38" t="s">
        <v>8259</v>
      </c>
      <c r="FX57" s="38" t="s">
        <v>3944</v>
      </c>
      <c r="FY57" s="38" t="s">
        <v>3848</v>
      </c>
      <c r="FZ57" s="38" t="s">
        <v>3848</v>
      </c>
      <c r="GA57" s="38" t="s">
        <v>3945</v>
      </c>
      <c r="GB57" s="370" t="s">
        <v>3946</v>
      </c>
      <c r="GC57" s="370" t="s">
        <v>3946</v>
      </c>
      <c r="HL57" s="349" t="s">
        <v>8260</v>
      </c>
      <c r="HM57" s="44" t="s">
        <v>3403</v>
      </c>
      <c r="HN57" s="44" t="s">
        <v>3403</v>
      </c>
      <c r="HO57" s="350" t="s">
        <v>6707</v>
      </c>
      <c r="HP57" s="44" t="s">
        <v>3869</v>
      </c>
      <c r="HQ57" s="44">
        <f t="shared" si="3"/>
        <v>1</v>
      </c>
      <c r="HT57" s="44" t="s">
        <v>3403</v>
      </c>
      <c r="HU57" s="44" t="s">
        <v>3403</v>
      </c>
      <c r="HX57" s="44" t="s">
        <v>3403</v>
      </c>
      <c r="HY57" s="44" t="s">
        <v>402</v>
      </c>
    </row>
    <row r="58" spans="1:233" s="44" customFormat="1" ht="12.75" x14ac:dyDescent="0.2">
      <c r="A58" s="348">
        <v>9</v>
      </c>
      <c r="B58" s="344">
        <v>0.50069444444444444</v>
      </c>
      <c r="C58" s="49" t="s">
        <v>6451</v>
      </c>
      <c r="D58" s="30" t="s">
        <v>211</v>
      </c>
      <c r="E58" s="30" t="s">
        <v>212</v>
      </c>
      <c r="F58" s="62">
        <v>43284</v>
      </c>
      <c r="G58" s="363" t="s">
        <v>357</v>
      </c>
      <c r="H58" s="30" t="s">
        <v>337</v>
      </c>
      <c r="I58" s="30" t="s">
        <v>437</v>
      </c>
      <c r="J58" s="30" t="s">
        <v>6080</v>
      </c>
      <c r="K58" s="30"/>
      <c r="L58" s="30"/>
      <c r="M58" s="365"/>
      <c r="N58" s="365"/>
      <c r="O58" s="348"/>
      <c r="P58" s="78" t="s">
        <v>8261</v>
      </c>
      <c r="Q58" s="30" t="s">
        <v>8262</v>
      </c>
      <c r="R58" s="30" t="s">
        <v>8263</v>
      </c>
      <c r="S58" s="30" t="s">
        <v>8264</v>
      </c>
      <c r="T58" s="346" t="s">
        <v>8265</v>
      </c>
      <c r="U58" s="30" t="s">
        <v>8266</v>
      </c>
      <c r="V58" s="30" t="s">
        <v>221</v>
      </c>
      <c r="W58" s="44" t="s">
        <v>221</v>
      </c>
      <c r="X58" s="44" t="s">
        <v>221</v>
      </c>
      <c r="Y58" s="44" t="s">
        <v>221</v>
      </c>
      <c r="Z58" s="44" t="s">
        <v>221</v>
      </c>
      <c r="AA58" s="30" t="s">
        <v>8267</v>
      </c>
      <c r="AB58" s="30">
        <v>9567054248</v>
      </c>
      <c r="AC58" s="30" t="s">
        <v>223</v>
      </c>
      <c r="AD58" s="353" t="s">
        <v>267</v>
      </c>
      <c r="AE58" s="30" t="s">
        <v>8268</v>
      </c>
      <c r="AF58" s="44" t="s">
        <v>226</v>
      </c>
      <c r="AG58" s="30" t="s">
        <v>221</v>
      </c>
      <c r="AH58" s="30" t="s">
        <v>226</v>
      </c>
      <c r="AI58" s="30">
        <v>30</v>
      </c>
      <c r="AJ58" s="30" t="s">
        <v>3575</v>
      </c>
      <c r="AK58" s="30">
        <v>1</v>
      </c>
      <c r="AL58" s="30">
        <v>16</v>
      </c>
      <c r="AM58" s="30">
        <v>3</v>
      </c>
      <c r="AN58" s="363" t="s">
        <v>432</v>
      </c>
      <c r="AO58" s="363" t="s">
        <v>432</v>
      </c>
      <c r="AP58" s="363" t="s">
        <v>434</v>
      </c>
      <c r="AQ58" s="363" t="s">
        <v>435</v>
      </c>
      <c r="AR58" s="363" t="s">
        <v>6940</v>
      </c>
      <c r="AS58" s="348"/>
      <c r="AT58" s="348"/>
      <c r="AU58" s="348"/>
      <c r="AV58" s="348"/>
      <c r="AW58" s="348"/>
      <c r="AX58" s="348" t="s">
        <v>6970</v>
      </c>
      <c r="AY58" s="348" t="s">
        <v>227</v>
      </c>
      <c r="AZ58" s="348"/>
      <c r="BA58" s="390">
        <v>0.53819444444444442</v>
      </c>
      <c r="BB58" s="78" t="s">
        <v>7252</v>
      </c>
      <c r="BC58" s="344">
        <v>0.5625</v>
      </c>
      <c r="BD58" s="344">
        <v>0.56944444444444442</v>
      </c>
      <c r="BE58" s="63">
        <f t="shared" si="0"/>
        <v>10</v>
      </c>
      <c r="BF58" s="30">
        <v>3</v>
      </c>
      <c r="BG58" s="30">
        <v>3</v>
      </c>
      <c r="BH58" s="30">
        <v>3</v>
      </c>
      <c r="BI58" s="30">
        <v>3</v>
      </c>
      <c r="BJ58" s="30">
        <v>3</v>
      </c>
      <c r="BK58" s="30">
        <v>3</v>
      </c>
      <c r="BL58" s="30">
        <v>3</v>
      </c>
      <c r="BM58" s="30">
        <v>3</v>
      </c>
      <c r="BN58" s="30">
        <v>3</v>
      </c>
      <c r="BO58" s="30">
        <v>3</v>
      </c>
      <c r="BP58" s="30">
        <v>3</v>
      </c>
      <c r="BQ58" s="30">
        <v>3</v>
      </c>
      <c r="BR58" s="30">
        <v>3</v>
      </c>
      <c r="BS58" s="30">
        <v>3</v>
      </c>
      <c r="BT58" s="30">
        <v>3</v>
      </c>
      <c r="BU58" s="50">
        <f t="shared" si="1"/>
        <v>0</v>
      </c>
      <c r="BV58" s="368" t="s">
        <v>8055</v>
      </c>
      <c r="BW58" s="369">
        <v>0.56944444444444442</v>
      </c>
      <c r="BX58" s="369">
        <v>0.58194444444444449</v>
      </c>
      <c r="BY58" s="50">
        <f t="shared" si="2"/>
        <v>18</v>
      </c>
      <c r="BZ58" s="348">
        <v>3</v>
      </c>
      <c r="CA58" s="348">
        <v>3</v>
      </c>
      <c r="CB58" s="348">
        <v>3</v>
      </c>
      <c r="CC58" s="348">
        <v>3</v>
      </c>
      <c r="CD58" s="348" t="s">
        <v>260</v>
      </c>
      <c r="CE58" s="348" t="s">
        <v>8056</v>
      </c>
      <c r="CF58" s="348">
        <v>15</v>
      </c>
      <c r="CG58" s="348"/>
      <c r="CH58" s="348"/>
      <c r="CI58" s="348"/>
      <c r="CJ58" s="348"/>
      <c r="CK58" s="348"/>
      <c r="CL58" s="348"/>
      <c r="CM58" s="348" t="s">
        <v>3403</v>
      </c>
      <c r="CN58" s="44" t="s">
        <v>3403</v>
      </c>
      <c r="CO58" s="348"/>
      <c r="CP58" s="348"/>
      <c r="CQ58" s="348"/>
      <c r="CR58" s="38" t="s">
        <v>4714</v>
      </c>
      <c r="CS58" s="38" t="s">
        <v>4715</v>
      </c>
      <c r="CT58" s="38" t="s">
        <v>3869</v>
      </c>
      <c r="CU58" s="38" t="s">
        <v>8269</v>
      </c>
      <c r="CV58" s="38" t="s">
        <v>8262</v>
      </c>
      <c r="CW58" s="38" t="s">
        <v>8263</v>
      </c>
      <c r="CX58" s="38" t="s">
        <v>8264</v>
      </c>
      <c r="CY58" s="38" t="s">
        <v>8270</v>
      </c>
      <c r="CZ58" s="38" t="s">
        <v>6979</v>
      </c>
      <c r="DA58" s="38" t="s">
        <v>8271</v>
      </c>
      <c r="DB58" s="38" t="s">
        <v>3845</v>
      </c>
      <c r="DC58" s="38" t="s">
        <v>3846</v>
      </c>
      <c r="DD58" s="38" t="s">
        <v>6026</v>
      </c>
      <c r="DE58" s="38" t="s">
        <v>6979</v>
      </c>
      <c r="DF58" s="38" t="s">
        <v>8271</v>
      </c>
      <c r="DG58" s="38" t="s">
        <v>3845</v>
      </c>
      <c r="DH58" s="38" t="s">
        <v>3846</v>
      </c>
      <c r="DI58" s="38" t="s">
        <v>6026</v>
      </c>
      <c r="DJ58" s="38" t="s">
        <v>3848</v>
      </c>
      <c r="DK58" s="38" t="s">
        <v>3849</v>
      </c>
      <c r="DL58" s="38" t="s">
        <v>4722</v>
      </c>
      <c r="DM58" s="38" t="s">
        <v>3914</v>
      </c>
      <c r="DN58" s="38" t="s">
        <v>3852</v>
      </c>
      <c r="DO58" s="38" t="s">
        <v>3853</v>
      </c>
      <c r="DP58" s="38" t="s">
        <v>3854</v>
      </c>
      <c r="DQ58" s="38" t="s">
        <v>8265</v>
      </c>
      <c r="DR58" s="38" t="s">
        <v>8265</v>
      </c>
      <c r="DS58" s="38" t="s">
        <v>8266</v>
      </c>
      <c r="DT58" s="38" t="s">
        <v>8272</v>
      </c>
      <c r="DU58" s="38" t="s">
        <v>8273</v>
      </c>
      <c r="DV58" s="38" t="s">
        <v>8274</v>
      </c>
      <c r="DW58" s="38" t="s">
        <v>8275</v>
      </c>
      <c r="DX58" s="38" t="s">
        <v>3848</v>
      </c>
      <c r="DY58" s="38" t="s">
        <v>3848</v>
      </c>
      <c r="DZ58" s="38" t="s">
        <v>3848</v>
      </c>
      <c r="EA58" s="38" t="s">
        <v>3848</v>
      </c>
      <c r="EB58" s="38" t="s">
        <v>3861</v>
      </c>
      <c r="EC58" s="38" t="s">
        <v>4118</v>
      </c>
      <c r="ED58" s="38" t="s">
        <v>3848</v>
      </c>
      <c r="EE58" s="38" t="s">
        <v>8276</v>
      </c>
      <c r="EF58" s="38" t="s">
        <v>432</v>
      </c>
      <c r="EG58" s="38" t="s">
        <v>2755</v>
      </c>
      <c r="EH58" s="38" t="s">
        <v>282</v>
      </c>
      <c r="EI58" s="38" t="s">
        <v>3848</v>
      </c>
      <c r="EJ58" s="38" t="s">
        <v>3848</v>
      </c>
      <c r="EK58" s="38" t="s">
        <v>3848</v>
      </c>
      <c r="EL58" s="38" t="s">
        <v>3868</v>
      </c>
      <c r="EM58" s="38" t="s">
        <v>3869</v>
      </c>
      <c r="EN58" s="38" t="s">
        <v>3869</v>
      </c>
      <c r="EO58" s="38" t="s">
        <v>3869</v>
      </c>
      <c r="EP58" s="38" t="s">
        <v>3869</v>
      </c>
      <c r="EQ58" s="38" t="s">
        <v>8277</v>
      </c>
      <c r="ER58" s="38" t="s">
        <v>8278</v>
      </c>
      <c r="ES58" s="38" t="s">
        <v>8279</v>
      </c>
      <c r="ET58" s="38" t="s">
        <v>8280</v>
      </c>
      <c r="EU58" s="38" t="s">
        <v>8281</v>
      </c>
      <c r="EV58" s="38" t="s">
        <v>3876</v>
      </c>
      <c r="EW58" s="38" t="s">
        <v>3876</v>
      </c>
      <c r="EX58" s="38" t="s">
        <v>8282</v>
      </c>
      <c r="EY58" s="38" t="s">
        <v>650</v>
      </c>
      <c r="EZ58" s="38" t="s">
        <v>3877</v>
      </c>
      <c r="FA58" s="38" t="s">
        <v>3878</v>
      </c>
      <c r="FB58" s="38" t="s">
        <v>8283</v>
      </c>
      <c r="FC58" s="38" t="s">
        <v>8284</v>
      </c>
      <c r="FD58" s="38" t="s">
        <v>3848</v>
      </c>
      <c r="FE58" s="38" t="s">
        <v>4357</v>
      </c>
      <c r="FF58" s="38" t="s">
        <v>8285</v>
      </c>
      <c r="FG58" s="38" t="s">
        <v>8286</v>
      </c>
      <c r="FH58" s="38" t="s">
        <v>8287</v>
      </c>
      <c r="FI58" s="38" t="s">
        <v>8288</v>
      </c>
      <c r="FJ58" s="38" t="s">
        <v>8289</v>
      </c>
      <c r="FK58" s="38" t="s">
        <v>8290</v>
      </c>
      <c r="FL58" s="38" t="s">
        <v>4363</v>
      </c>
      <c r="FM58" s="38" t="s">
        <v>878</v>
      </c>
      <c r="FN58" s="38" t="s">
        <v>8262</v>
      </c>
      <c r="FO58" s="38" t="s">
        <v>8264</v>
      </c>
      <c r="FP58" s="38" t="s">
        <v>3848</v>
      </c>
      <c r="FQ58" s="38" t="s">
        <v>8291</v>
      </c>
      <c r="FR58" s="38" t="s">
        <v>4367</v>
      </c>
      <c r="FS58" s="38" t="s">
        <v>8292</v>
      </c>
      <c r="FT58" s="38" t="s">
        <v>8293</v>
      </c>
      <c r="FU58" s="38" t="s">
        <v>8294</v>
      </c>
      <c r="FV58" s="38" t="s">
        <v>8295</v>
      </c>
      <c r="FW58" s="38" t="s">
        <v>8296</v>
      </c>
      <c r="FX58" s="38" t="s">
        <v>3894</v>
      </c>
      <c r="FY58" s="38" t="s">
        <v>3848</v>
      </c>
      <c r="FZ58" s="38" t="s">
        <v>8297</v>
      </c>
      <c r="GA58" s="38" t="s">
        <v>3945</v>
      </c>
      <c r="GB58" s="370" t="s">
        <v>3945</v>
      </c>
      <c r="GC58" s="370" t="s">
        <v>3946</v>
      </c>
      <c r="HL58" s="349" t="s">
        <v>8298</v>
      </c>
      <c r="HM58" s="30" t="s">
        <v>7776</v>
      </c>
      <c r="HN58" s="30" t="s">
        <v>3403</v>
      </c>
      <c r="HO58" s="350" t="s">
        <v>6933</v>
      </c>
      <c r="HP58" s="44" t="s">
        <v>3869</v>
      </c>
      <c r="HQ58" s="44">
        <f t="shared" si="3"/>
        <v>1</v>
      </c>
      <c r="HT58" s="44" t="s">
        <v>3403</v>
      </c>
      <c r="HU58" s="44" t="s">
        <v>3403</v>
      </c>
      <c r="HX58" s="44" t="s">
        <v>6970</v>
      </c>
      <c r="HY58" s="44" t="s">
        <v>223</v>
      </c>
    </row>
    <row r="59" spans="1:233" s="44" customFormat="1" ht="12.75" x14ac:dyDescent="0.2">
      <c r="A59" s="348">
        <v>10</v>
      </c>
      <c r="B59" s="344">
        <v>0.50208333333333333</v>
      </c>
      <c r="C59" s="49" t="s">
        <v>6451</v>
      </c>
      <c r="D59" s="30" t="s">
        <v>211</v>
      </c>
      <c r="E59" s="30" t="s">
        <v>212</v>
      </c>
      <c r="F59" s="62">
        <v>43284</v>
      </c>
      <c r="G59" s="363" t="s">
        <v>357</v>
      </c>
      <c r="H59" s="30" t="s">
        <v>337</v>
      </c>
      <c r="I59" s="30" t="s">
        <v>437</v>
      </c>
      <c r="J59" s="30" t="s">
        <v>5686</v>
      </c>
      <c r="K59" s="30"/>
      <c r="L59" s="30"/>
      <c r="M59" s="365"/>
      <c r="N59" s="365"/>
      <c r="O59" s="348"/>
      <c r="P59" s="78" t="s">
        <v>8299</v>
      </c>
      <c r="Q59" s="30" t="s">
        <v>8300</v>
      </c>
      <c r="R59" s="30" t="s">
        <v>806</v>
      </c>
      <c r="S59" s="30" t="s">
        <v>3141</v>
      </c>
      <c r="T59" s="346" t="s">
        <v>8301</v>
      </c>
      <c r="U59" s="30" t="s">
        <v>8302</v>
      </c>
      <c r="V59" s="30" t="s">
        <v>221</v>
      </c>
      <c r="W59" s="44" t="s">
        <v>221</v>
      </c>
      <c r="X59" s="44" t="s">
        <v>221</v>
      </c>
      <c r="Y59" s="44" t="s">
        <v>221</v>
      </c>
      <c r="Z59" s="44" t="s">
        <v>221</v>
      </c>
      <c r="AA59" s="30" t="s">
        <v>8303</v>
      </c>
      <c r="AB59" s="30">
        <v>9196718563</v>
      </c>
      <c r="AC59" s="30" t="s">
        <v>223</v>
      </c>
      <c r="AD59" s="30" t="s">
        <v>224</v>
      </c>
      <c r="AE59" s="30" t="s">
        <v>8304</v>
      </c>
      <c r="AF59" s="44" t="s">
        <v>226</v>
      </c>
      <c r="AG59" s="30" t="s">
        <v>226</v>
      </c>
      <c r="AH59" s="30" t="s">
        <v>226</v>
      </c>
      <c r="AI59" s="30">
        <v>71</v>
      </c>
      <c r="AJ59" s="30" t="s">
        <v>227</v>
      </c>
      <c r="AK59" s="30">
        <v>1</v>
      </c>
      <c r="AL59" s="30">
        <v>16</v>
      </c>
      <c r="AM59" s="30">
        <v>3</v>
      </c>
      <c r="AN59" s="363" t="s">
        <v>432</v>
      </c>
      <c r="AO59" s="363" t="s">
        <v>432</v>
      </c>
      <c r="AP59" s="363" t="s">
        <v>434</v>
      </c>
      <c r="AQ59" s="363" t="s">
        <v>435</v>
      </c>
      <c r="AR59" s="363" t="s">
        <v>6940</v>
      </c>
      <c r="AS59" s="348"/>
      <c r="AT59" s="348"/>
      <c r="AU59" s="348"/>
      <c r="AV59" s="348"/>
      <c r="AW59" s="348"/>
      <c r="AX59" s="348" t="s">
        <v>6970</v>
      </c>
      <c r="AY59" s="348" t="s">
        <v>227</v>
      </c>
      <c r="AZ59" s="348"/>
      <c r="BA59" s="390">
        <v>0.55069444444444449</v>
      </c>
      <c r="BB59" s="78" t="s">
        <v>4713</v>
      </c>
      <c r="BC59" s="344">
        <v>0.58194444444444449</v>
      </c>
      <c r="BD59" s="344">
        <v>0.59166666666666667</v>
      </c>
      <c r="BE59" s="63">
        <f t="shared" si="0"/>
        <v>14</v>
      </c>
      <c r="BF59" s="30">
        <v>3</v>
      </c>
      <c r="BG59" s="30">
        <v>3</v>
      </c>
      <c r="BH59" s="30">
        <v>3</v>
      </c>
      <c r="BI59" s="30">
        <v>3</v>
      </c>
      <c r="BJ59" s="30">
        <v>3</v>
      </c>
      <c r="BK59" s="30">
        <v>3</v>
      </c>
      <c r="BL59" s="30">
        <v>3</v>
      </c>
      <c r="BM59" s="30">
        <v>3</v>
      </c>
      <c r="BN59" s="30">
        <v>3</v>
      </c>
      <c r="BO59" s="30">
        <v>3</v>
      </c>
      <c r="BP59" s="30">
        <v>3</v>
      </c>
      <c r="BQ59" s="30">
        <v>3</v>
      </c>
      <c r="BR59" s="30">
        <v>3</v>
      </c>
      <c r="BS59" s="30">
        <v>3</v>
      </c>
      <c r="BT59" s="30">
        <v>3</v>
      </c>
      <c r="BU59" s="50">
        <f t="shared" si="1"/>
        <v>0</v>
      </c>
      <c r="BV59" s="368" t="s">
        <v>4713</v>
      </c>
      <c r="BW59" s="369">
        <v>0.59166666666666667</v>
      </c>
      <c r="BX59" s="369">
        <v>0.59861111111111109</v>
      </c>
      <c r="BY59" s="50">
        <f t="shared" si="2"/>
        <v>10</v>
      </c>
      <c r="BZ59" s="348"/>
      <c r="CA59" s="348"/>
      <c r="CB59" s="348"/>
      <c r="CC59" s="348"/>
      <c r="CD59" s="348"/>
      <c r="CE59" s="348"/>
      <c r="CF59" s="348"/>
      <c r="CG59" s="348"/>
      <c r="CH59" s="348"/>
      <c r="CI59" s="348"/>
      <c r="CJ59" s="348"/>
      <c r="CK59" s="348"/>
      <c r="CL59" s="348"/>
      <c r="CM59" s="348" t="s">
        <v>3403</v>
      </c>
      <c r="CN59" s="44" t="s">
        <v>3403</v>
      </c>
      <c r="CO59" s="348"/>
      <c r="CP59" s="348"/>
      <c r="CQ59" s="348"/>
      <c r="CR59" s="38" t="s">
        <v>4714</v>
      </c>
      <c r="CS59" s="38" t="s">
        <v>4715</v>
      </c>
      <c r="CT59" s="38" t="s">
        <v>3869</v>
      </c>
      <c r="CU59" s="38" t="s">
        <v>8305</v>
      </c>
      <c r="CV59" s="38" t="s">
        <v>8300</v>
      </c>
      <c r="CW59" s="38" t="s">
        <v>806</v>
      </c>
      <c r="CX59" s="38" t="s">
        <v>3141</v>
      </c>
      <c r="CY59" s="38" t="s">
        <v>8306</v>
      </c>
      <c r="CZ59" s="38" t="s">
        <v>6979</v>
      </c>
      <c r="DA59" s="38" t="s">
        <v>8307</v>
      </c>
      <c r="DB59" s="38" t="s">
        <v>3845</v>
      </c>
      <c r="DC59" s="38" t="s">
        <v>3846</v>
      </c>
      <c r="DD59" s="38" t="s">
        <v>6026</v>
      </c>
      <c r="DE59" s="38" t="s">
        <v>6979</v>
      </c>
      <c r="DF59" s="38" t="s">
        <v>8307</v>
      </c>
      <c r="DG59" s="38" t="s">
        <v>3845</v>
      </c>
      <c r="DH59" s="38" t="s">
        <v>3846</v>
      </c>
      <c r="DI59" s="38" t="s">
        <v>6026</v>
      </c>
      <c r="DJ59" s="38" t="s">
        <v>8308</v>
      </c>
      <c r="DK59" s="38" t="s">
        <v>3957</v>
      </c>
      <c r="DL59" s="38" t="s">
        <v>8309</v>
      </c>
      <c r="DM59" s="38" t="s">
        <v>3914</v>
      </c>
      <c r="DN59" s="38" t="s">
        <v>6337</v>
      </c>
      <c r="DO59" s="38" t="s">
        <v>3853</v>
      </c>
      <c r="DP59" s="38" t="s">
        <v>3854</v>
      </c>
      <c r="DQ59" s="38" t="s">
        <v>8301</v>
      </c>
      <c r="DR59" s="38" t="s">
        <v>7681</v>
      </c>
      <c r="DS59" s="38" t="s">
        <v>8310</v>
      </c>
      <c r="DT59" s="38" t="s">
        <v>3848</v>
      </c>
      <c r="DU59" s="38" t="s">
        <v>3848</v>
      </c>
      <c r="DV59" s="38" t="s">
        <v>3848</v>
      </c>
      <c r="DW59" s="38" t="s">
        <v>3848</v>
      </c>
      <c r="DX59" s="38" t="s">
        <v>3848</v>
      </c>
      <c r="DY59" s="38" t="s">
        <v>3848</v>
      </c>
      <c r="DZ59" s="38" t="s">
        <v>3848</v>
      </c>
      <c r="EA59" s="38" t="s">
        <v>3848</v>
      </c>
      <c r="EB59" s="38" t="s">
        <v>3861</v>
      </c>
      <c r="EC59" s="38" t="s">
        <v>4118</v>
      </c>
      <c r="ED59" s="38" t="s">
        <v>3848</v>
      </c>
      <c r="EE59" s="38" t="s">
        <v>4042</v>
      </c>
      <c r="EF59" s="38" t="s">
        <v>432</v>
      </c>
      <c r="EG59" s="38" t="s">
        <v>3919</v>
      </c>
      <c r="EH59" s="38" t="s">
        <v>3920</v>
      </c>
      <c r="EI59" s="38" t="s">
        <v>282</v>
      </c>
      <c r="EJ59" s="38" t="s">
        <v>3848</v>
      </c>
      <c r="EK59" s="38" t="s">
        <v>3848</v>
      </c>
      <c r="EL59" s="38" t="s">
        <v>3868</v>
      </c>
      <c r="EM59" s="38" t="s">
        <v>3869</v>
      </c>
      <c r="EN59" s="38" t="s">
        <v>3869</v>
      </c>
      <c r="EO59" s="38" t="s">
        <v>3869</v>
      </c>
      <c r="EP59" s="38" t="s">
        <v>3869</v>
      </c>
      <c r="EQ59" s="38" t="s">
        <v>8311</v>
      </c>
      <c r="ER59" s="38" t="s">
        <v>8278</v>
      </c>
      <c r="ES59" s="38" t="s">
        <v>8312</v>
      </c>
      <c r="ET59" s="38" t="s">
        <v>8313</v>
      </c>
      <c r="EU59" s="38" t="s">
        <v>8314</v>
      </c>
      <c r="EV59" s="38" t="s">
        <v>3876</v>
      </c>
      <c r="EW59" s="38" t="s">
        <v>3876</v>
      </c>
      <c r="EX59" s="38" t="s">
        <v>3848</v>
      </c>
      <c r="EY59" s="38" t="s">
        <v>3848</v>
      </c>
      <c r="EZ59" s="38" t="s">
        <v>3877</v>
      </c>
      <c r="FA59" s="38" t="s">
        <v>3878</v>
      </c>
      <c r="FB59" s="38" t="s">
        <v>8315</v>
      </c>
      <c r="FC59" s="38" t="s">
        <v>8316</v>
      </c>
      <c r="FD59" s="38" t="s">
        <v>8317</v>
      </c>
      <c r="FE59" s="38" t="s">
        <v>8318</v>
      </c>
      <c r="FF59" s="38" t="s">
        <v>8319</v>
      </c>
      <c r="FG59" s="38" t="s">
        <v>8286</v>
      </c>
      <c r="FH59" s="38" t="s">
        <v>8320</v>
      </c>
      <c r="FI59" s="38" t="s">
        <v>8321</v>
      </c>
      <c r="FJ59" s="38" t="s">
        <v>8322</v>
      </c>
      <c r="FK59" s="38" t="s">
        <v>8323</v>
      </c>
      <c r="FL59" s="38" t="s">
        <v>8324</v>
      </c>
      <c r="FM59" s="38" t="s">
        <v>3141</v>
      </c>
      <c r="FN59" s="38" t="s">
        <v>8325</v>
      </c>
      <c r="FO59" s="38" t="s">
        <v>8326</v>
      </c>
      <c r="FP59" s="38" t="s">
        <v>3848</v>
      </c>
      <c r="FQ59" s="38" t="s">
        <v>8327</v>
      </c>
      <c r="FR59" s="38" t="s">
        <v>4367</v>
      </c>
      <c r="FS59" s="38" t="s">
        <v>8328</v>
      </c>
      <c r="FT59" s="38" t="s">
        <v>8329</v>
      </c>
      <c r="FU59" s="38" t="s">
        <v>8330</v>
      </c>
      <c r="FV59" s="38" t="s">
        <v>8331</v>
      </c>
      <c r="FW59" s="38" t="s">
        <v>8332</v>
      </c>
      <c r="FX59" s="38" t="s">
        <v>3894</v>
      </c>
      <c r="FY59" s="38" t="s">
        <v>3848</v>
      </c>
      <c r="FZ59" s="38" t="s">
        <v>7144</v>
      </c>
      <c r="GA59" s="38" t="s">
        <v>3946</v>
      </c>
      <c r="GB59" s="370" t="s">
        <v>3946</v>
      </c>
      <c r="GC59" s="370" t="s">
        <v>3946</v>
      </c>
      <c r="HL59" s="349" t="s">
        <v>8333</v>
      </c>
      <c r="HM59" s="30" t="s">
        <v>7776</v>
      </c>
      <c r="HN59" s="30" t="s">
        <v>3403</v>
      </c>
      <c r="HO59" s="350" t="s">
        <v>6933</v>
      </c>
      <c r="HP59" s="44" t="s">
        <v>3869</v>
      </c>
      <c r="HQ59" s="44">
        <f t="shared" si="3"/>
        <v>1</v>
      </c>
      <c r="HT59" s="44" t="s">
        <v>3403</v>
      </c>
      <c r="HU59" s="44" t="s">
        <v>3403</v>
      </c>
      <c r="HX59" s="44" t="s">
        <v>6970</v>
      </c>
      <c r="HY59" s="44" t="s">
        <v>223</v>
      </c>
    </row>
    <row r="60" spans="1:233" s="44" customFormat="1" ht="12.75" x14ac:dyDescent="0.2">
      <c r="A60" s="348">
        <v>11</v>
      </c>
      <c r="B60" s="344">
        <v>0.50694444444444442</v>
      </c>
      <c r="C60" s="49" t="s">
        <v>6451</v>
      </c>
      <c r="D60" s="30" t="s">
        <v>211</v>
      </c>
      <c r="E60" s="30" t="s">
        <v>212</v>
      </c>
      <c r="F60" s="62">
        <v>43284</v>
      </c>
      <c r="G60" s="30" t="s">
        <v>357</v>
      </c>
      <c r="H60" s="30" t="s">
        <v>233</v>
      </c>
      <c r="I60" s="30" t="s">
        <v>3070</v>
      </c>
      <c r="J60" s="30" t="s">
        <v>6080</v>
      </c>
      <c r="K60" s="30"/>
      <c r="L60" s="30"/>
      <c r="M60" s="365"/>
      <c r="N60" s="365"/>
      <c r="O60" s="348"/>
      <c r="P60" s="78" t="s">
        <v>8334</v>
      </c>
      <c r="Q60" s="30" t="s">
        <v>8335</v>
      </c>
      <c r="R60" s="30" t="s">
        <v>8336</v>
      </c>
      <c r="S60" s="30" t="s">
        <v>8337</v>
      </c>
      <c r="T60" s="346" t="s">
        <v>8338</v>
      </c>
      <c r="U60" s="30" t="s">
        <v>8339</v>
      </c>
      <c r="V60" s="30" t="s">
        <v>221</v>
      </c>
      <c r="W60" s="44" t="s">
        <v>221</v>
      </c>
      <c r="X60" s="44" t="s">
        <v>221</v>
      </c>
      <c r="Y60" s="44" t="s">
        <v>221</v>
      </c>
      <c r="Z60" s="44" t="s">
        <v>221</v>
      </c>
      <c r="AA60" s="30" t="s">
        <v>8340</v>
      </c>
      <c r="AB60" s="30">
        <v>9151572566</v>
      </c>
      <c r="AC60" s="30" t="s">
        <v>223</v>
      </c>
      <c r="AD60" s="30" t="s">
        <v>224</v>
      </c>
      <c r="AE60" s="30" t="s">
        <v>8341</v>
      </c>
      <c r="AF60" s="44" t="s">
        <v>226</v>
      </c>
      <c r="AG60" s="30" t="s">
        <v>226</v>
      </c>
      <c r="AH60" s="30" t="s">
        <v>226</v>
      </c>
      <c r="AI60" s="30">
        <v>72</v>
      </c>
      <c r="AJ60" s="30" t="s">
        <v>227</v>
      </c>
      <c r="AK60" s="30">
        <v>1</v>
      </c>
      <c r="AL60" s="30">
        <v>37</v>
      </c>
      <c r="AM60" s="30">
        <v>23</v>
      </c>
      <c r="AN60" s="363" t="s">
        <v>432</v>
      </c>
      <c r="AO60" s="363" t="s">
        <v>432</v>
      </c>
      <c r="AP60" s="363" t="s">
        <v>434</v>
      </c>
      <c r="AQ60" s="363" t="s">
        <v>3079</v>
      </c>
      <c r="AR60" s="363" t="s">
        <v>6459</v>
      </c>
      <c r="AS60" s="348"/>
      <c r="AT60" s="348"/>
      <c r="AU60" s="348"/>
      <c r="AV60" s="348"/>
      <c r="AW60" s="348"/>
      <c r="AX60" s="348" t="s">
        <v>855</v>
      </c>
      <c r="AY60" s="348" t="s">
        <v>227</v>
      </c>
      <c r="AZ60" s="348"/>
      <c r="BA60" s="390">
        <v>0.54652777777777783</v>
      </c>
      <c r="BB60" s="78" t="s">
        <v>4713</v>
      </c>
      <c r="BC60" s="344">
        <v>0.56111111111111112</v>
      </c>
      <c r="BD60" s="344">
        <v>0.57291666666666663</v>
      </c>
      <c r="BE60" s="63">
        <f t="shared" si="0"/>
        <v>17</v>
      </c>
      <c r="BF60" s="30">
        <v>2</v>
      </c>
      <c r="BG60" s="30">
        <v>2</v>
      </c>
      <c r="BH60" s="30">
        <v>2</v>
      </c>
      <c r="BI60" s="30">
        <v>2</v>
      </c>
      <c r="BJ60" s="30">
        <v>2</v>
      </c>
      <c r="BK60" s="30">
        <v>2</v>
      </c>
      <c r="BL60" s="30">
        <v>2</v>
      </c>
      <c r="BM60" s="30">
        <v>2</v>
      </c>
      <c r="BN60" s="30">
        <v>2</v>
      </c>
      <c r="BO60" s="30">
        <v>2</v>
      </c>
      <c r="BP60" s="30">
        <v>2</v>
      </c>
      <c r="BQ60" s="30">
        <v>2</v>
      </c>
      <c r="BR60" s="30">
        <v>2</v>
      </c>
      <c r="BS60" s="30">
        <v>2</v>
      </c>
      <c r="BT60" s="30">
        <v>2</v>
      </c>
      <c r="BU60" s="50">
        <f t="shared" si="1"/>
        <v>0</v>
      </c>
      <c r="BV60" s="368" t="s">
        <v>4713</v>
      </c>
      <c r="BW60" s="369">
        <v>0.57291666666666663</v>
      </c>
      <c r="BX60" s="369">
        <v>0.57986111111111105</v>
      </c>
      <c r="BY60" s="50">
        <f t="shared" si="2"/>
        <v>10</v>
      </c>
      <c r="BZ60" s="348">
        <v>3</v>
      </c>
      <c r="CA60" s="348">
        <v>3</v>
      </c>
      <c r="CB60" s="348">
        <v>3</v>
      </c>
      <c r="CC60" s="348">
        <v>3</v>
      </c>
      <c r="CD60" s="348" t="s">
        <v>260</v>
      </c>
      <c r="CE60" s="348" t="s">
        <v>4713</v>
      </c>
      <c r="CF60" s="348">
        <v>15</v>
      </c>
      <c r="CG60" s="348"/>
      <c r="CH60" s="348"/>
      <c r="CI60" s="348"/>
      <c r="CJ60" s="348"/>
      <c r="CK60" s="348"/>
      <c r="CL60" s="348"/>
      <c r="CM60" s="348" t="s">
        <v>3403</v>
      </c>
      <c r="CN60" s="44" t="s">
        <v>3403</v>
      </c>
      <c r="CO60" s="348"/>
      <c r="CP60" s="348"/>
      <c r="CQ60" s="348"/>
      <c r="CR60" s="38" t="s">
        <v>4714</v>
      </c>
      <c r="CS60" s="38" t="s">
        <v>4715</v>
      </c>
      <c r="CT60" s="38" t="s">
        <v>3869</v>
      </c>
      <c r="CU60" s="38" t="s">
        <v>8342</v>
      </c>
      <c r="CV60" s="38" t="s">
        <v>8335</v>
      </c>
      <c r="CW60" s="38" t="s">
        <v>8336</v>
      </c>
      <c r="CX60" s="38" t="s">
        <v>8337</v>
      </c>
      <c r="CY60" s="38" t="s">
        <v>8343</v>
      </c>
      <c r="CZ60" s="38" t="s">
        <v>8344</v>
      </c>
      <c r="DA60" s="38" t="s">
        <v>8345</v>
      </c>
      <c r="DB60" s="38" t="s">
        <v>3845</v>
      </c>
      <c r="DC60" s="38" t="s">
        <v>3846</v>
      </c>
      <c r="DD60" s="38" t="s">
        <v>3847</v>
      </c>
      <c r="DE60" s="38" t="s">
        <v>8344</v>
      </c>
      <c r="DF60" s="38" t="s">
        <v>7815</v>
      </c>
      <c r="DG60" s="38" t="s">
        <v>3845</v>
      </c>
      <c r="DH60" s="38" t="s">
        <v>3846</v>
      </c>
      <c r="DI60" s="38" t="s">
        <v>3847</v>
      </c>
      <c r="DJ60" s="38" t="s">
        <v>8346</v>
      </c>
      <c r="DK60" s="38" t="s">
        <v>3849</v>
      </c>
      <c r="DL60" s="38" t="s">
        <v>1277</v>
      </c>
      <c r="DM60" s="38" t="s">
        <v>4609</v>
      </c>
      <c r="DN60" s="38" t="s">
        <v>3852</v>
      </c>
      <c r="DO60" s="38" t="s">
        <v>3853</v>
      </c>
      <c r="DP60" s="38" t="s">
        <v>4299</v>
      </c>
      <c r="DQ60" s="38" t="s">
        <v>8338</v>
      </c>
      <c r="DR60" s="38" t="s">
        <v>7681</v>
      </c>
      <c r="DS60" s="38" t="s">
        <v>8339</v>
      </c>
      <c r="DT60" s="38" t="s">
        <v>3848</v>
      </c>
      <c r="DU60" s="38" t="s">
        <v>3848</v>
      </c>
      <c r="DV60" s="38" t="s">
        <v>3848</v>
      </c>
      <c r="DW60" s="38" t="s">
        <v>3848</v>
      </c>
      <c r="DX60" s="38" t="s">
        <v>3848</v>
      </c>
      <c r="DY60" s="38" t="s">
        <v>3848</v>
      </c>
      <c r="DZ60" s="38" t="s">
        <v>3848</v>
      </c>
      <c r="EA60" s="38" t="s">
        <v>3848</v>
      </c>
      <c r="EB60" s="38" t="s">
        <v>3861</v>
      </c>
      <c r="EC60" s="38" t="s">
        <v>4118</v>
      </c>
      <c r="ED60" s="38" t="s">
        <v>3848</v>
      </c>
      <c r="EE60" s="38" t="s">
        <v>4510</v>
      </c>
      <c r="EF60" s="38" t="s">
        <v>3864</v>
      </c>
      <c r="EG60" s="38" t="s">
        <v>4068</v>
      </c>
      <c r="EH60" s="38" t="s">
        <v>6473</v>
      </c>
      <c r="EI60" s="38" t="s">
        <v>855</v>
      </c>
      <c r="EJ60" s="38" t="s">
        <v>855</v>
      </c>
      <c r="EK60" s="38" t="s">
        <v>3848</v>
      </c>
      <c r="EL60" s="38" t="s">
        <v>5147</v>
      </c>
      <c r="EM60" s="38" t="s">
        <v>3869</v>
      </c>
      <c r="EN60" s="38" t="s">
        <v>3869</v>
      </c>
      <c r="EO60" s="38" t="s">
        <v>3869</v>
      </c>
      <c r="EP60" s="38" t="s">
        <v>3869</v>
      </c>
      <c r="EQ60" s="38" t="s">
        <v>8347</v>
      </c>
      <c r="ER60" s="38" t="s">
        <v>3924</v>
      </c>
      <c r="ES60" s="38" t="s">
        <v>8348</v>
      </c>
      <c r="ET60" s="38" t="s">
        <v>8349</v>
      </c>
      <c r="EU60" s="38" t="s">
        <v>8350</v>
      </c>
      <c r="EV60" s="38" t="s">
        <v>3876</v>
      </c>
      <c r="EW60" s="38" t="s">
        <v>3876</v>
      </c>
      <c r="EX60" s="38" t="s">
        <v>3848</v>
      </c>
      <c r="EY60" s="38" t="s">
        <v>3848</v>
      </c>
      <c r="EZ60" s="38" t="s">
        <v>3877</v>
      </c>
      <c r="FA60" s="38" t="s">
        <v>3878</v>
      </c>
      <c r="FB60" s="38" t="s">
        <v>8351</v>
      </c>
      <c r="FC60" s="38" t="s">
        <v>8352</v>
      </c>
      <c r="FD60" s="38" t="s">
        <v>3848</v>
      </c>
      <c r="FE60" s="38" t="s">
        <v>3970</v>
      </c>
      <c r="FF60" s="38" t="s">
        <v>5055</v>
      </c>
      <c r="FG60" s="38" t="s">
        <v>8353</v>
      </c>
      <c r="FH60" s="38" t="s">
        <v>8354</v>
      </c>
      <c r="FI60" s="38" t="s">
        <v>8355</v>
      </c>
      <c r="FJ60" s="38" t="s">
        <v>8356</v>
      </c>
      <c r="FK60" s="38" t="s">
        <v>8357</v>
      </c>
      <c r="FL60" s="38" t="s">
        <v>3943</v>
      </c>
      <c r="FM60" s="38" t="s">
        <v>8337</v>
      </c>
      <c r="FN60" s="38" t="s">
        <v>8358</v>
      </c>
      <c r="FO60" s="38" t="s">
        <v>886</v>
      </c>
      <c r="FP60" s="38" t="s">
        <v>3848</v>
      </c>
      <c r="FQ60" s="38" t="s">
        <v>8359</v>
      </c>
      <c r="FR60" s="38" t="s">
        <v>4414</v>
      </c>
      <c r="FS60" s="38" t="s">
        <v>8360</v>
      </c>
      <c r="FT60" s="38" t="s">
        <v>3943</v>
      </c>
      <c r="FU60" s="38" t="s">
        <v>3943</v>
      </c>
      <c r="FV60" s="38" t="s">
        <v>3943</v>
      </c>
      <c r="FW60" s="38" t="s">
        <v>3943</v>
      </c>
      <c r="FX60" s="38" t="s">
        <v>3894</v>
      </c>
      <c r="FY60" s="38" t="s">
        <v>3848</v>
      </c>
      <c r="FZ60" s="38" t="s">
        <v>7144</v>
      </c>
      <c r="GA60" s="38" t="s">
        <v>3945</v>
      </c>
      <c r="GB60" s="370" t="s">
        <v>3945</v>
      </c>
      <c r="GC60" s="370" t="s">
        <v>3945</v>
      </c>
      <c r="HL60" s="349" t="s">
        <v>8361</v>
      </c>
      <c r="HM60" s="44" t="s">
        <v>6633</v>
      </c>
      <c r="HN60" s="44" t="s">
        <v>3403</v>
      </c>
      <c r="HO60" s="350" t="s">
        <v>6933</v>
      </c>
      <c r="HP60" s="44" t="s">
        <v>3869</v>
      </c>
      <c r="HQ60" s="44">
        <f t="shared" si="3"/>
        <v>1</v>
      </c>
      <c r="HT60" s="44" t="s">
        <v>3403</v>
      </c>
      <c r="HU60" s="44" t="s">
        <v>3403</v>
      </c>
      <c r="HX60" s="44" t="s">
        <v>6495</v>
      </c>
      <c r="HY60" s="44" t="s">
        <v>223</v>
      </c>
    </row>
    <row r="61" spans="1:233" s="44" customFormat="1" ht="12.75" x14ac:dyDescent="0.2">
      <c r="A61" s="348">
        <v>12</v>
      </c>
      <c r="B61" s="344">
        <v>0.50972222222222219</v>
      </c>
      <c r="C61" s="49" t="s">
        <v>6451</v>
      </c>
      <c r="D61" s="30" t="s">
        <v>211</v>
      </c>
      <c r="E61" s="30" t="s">
        <v>212</v>
      </c>
      <c r="F61" s="62">
        <v>43284</v>
      </c>
      <c r="G61" s="30" t="s">
        <v>1202</v>
      </c>
      <c r="H61" s="30" t="s">
        <v>233</v>
      </c>
      <c r="I61" s="30" t="s">
        <v>1203</v>
      </c>
      <c r="J61" s="30"/>
      <c r="K61" s="30"/>
      <c r="L61" s="30"/>
      <c r="M61" s="365"/>
      <c r="N61" s="365"/>
      <c r="O61" s="348"/>
      <c r="P61" s="78" t="s">
        <v>8362</v>
      </c>
      <c r="Q61" s="30" t="s">
        <v>273</v>
      </c>
      <c r="R61" s="30" t="s">
        <v>8363</v>
      </c>
      <c r="S61" s="30" t="s">
        <v>8364</v>
      </c>
      <c r="T61" s="346" t="s">
        <v>8365</v>
      </c>
      <c r="U61" s="30" t="s">
        <v>8366</v>
      </c>
      <c r="V61" s="30" t="s">
        <v>221</v>
      </c>
      <c r="W61" s="44" t="s">
        <v>221</v>
      </c>
      <c r="X61" s="44" t="s">
        <v>221</v>
      </c>
      <c r="Y61" s="44" t="s">
        <v>221</v>
      </c>
      <c r="Z61" s="44" t="s">
        <v>221</v>
      </c>
      <c r="AA61" s="30" t="s">
        <v>8367</v>
      </c>
      <c r="AB61" s="30">
        <v>9567980005</v>
      </c>
      <c r="AC61" s="30" t="s">
        <v>314</v>
      </c>
      <c r="AD61" s="30" t="s">
        <v>224</v>
      </c>
      <c r="AE61" s="30" t="s">
        <v>8368</v>
      </c>
      <c r="AF61" s="44" t="s">
        <v>226</v>
      </c>
      <c r="AG61" s="30" t="s">
        <v>226</v>
      </c>
      <c r="AH61" s="30" t="s">
        <v>259</v>
      </c>
      <c r="AI61" s="30">
        <f>5+8+6+8+5</f>
        <v>32</v>
      </c>
      <c r="AJ61" s="30" t="s">
        <v>227</v>
      </c>
      <c r="AK61" s="30">
        <v>2</v>
      </c>
      <c r="AL61" s="30">
        <v>5</v>
      </c>
      <c r="AM61" s="30">
        <v>8</v>
      </c>
      <c r="AN61" s="363" t="s">
        <v>432</v>
      </c>
      <c r="AO61" s="363" t="s">
        <v>432</v>
      </c>
      <c r="AP61" s="363" t="s">
        <v>434</v>
      </c>
      <c r="AQ61" s="363" t="s">
        <v>3079</v>
      </c>
      <c r="AR61" s="363" t="s">
        <v>6459</v>
      </c>
      <c r="AS61" s="348"/>
      <c r="AT61" s="348"/>
      <c r="AU61" s="348"/>
      <c r="AV61" s="348"/>
      <c r="AW61" s="348"/>
      <c r="AX61" s="348" t="s">
        <v>579</v>
      </c>
      <c r="AY61" s="348" t="s">
        <v>227</v>
      </c>
      <c r="AZ61" s="348"/>
      <c r="BA61" s="390">
        <v>0.54652777777777783</v>
      </c>
      <c r="BB61" s="78" t="s">
        <v>4495</v>
      </c>
      <c r="BC61" s="344">
        <v>0.58958333333333335</v>
      </c>
      <c r="BD61" s="344">
        <v>0.6</v>
      </c>
      <c r="BE61" s="63">
        <f t="shared" si="0"/>
        <v>15</v>
      </c>
      <c r="BF61" s="30">
        <v>2</v>
      </c>
      <c r="BG61" s="30">
        <v>2</v>
      </c>
      <c r="BH61" s="30">
        <v>2</v>
      </c>
      <c r="BI61" s="30">
        <v>2</v>
      </c>
      <c r="BJ61" s="30">
        <v>2</v>
      </c>
      <c r="BK61" s="30">
        <v>2</v>
      </c>
      <c r="BL61" s="30">
        <v>2</v>
      </c>
      <c r="BM61" s="30">
        <v>2</v>
      </c>
      <c r="BN61" s="30">
        <v>2</v>
      </c>
      <c r="BO61" s="30">
        <v>2</v>
      </c>
      <c r="BP61" s="30">
        <v>2</v>
      </c>
      <c r="BQ61" s="30">
        <v>2</v>
      </c>
      <c r="BR61" s="30">
        <v>2</v>
      </c>
      <c r="BS61" s="30">
        <v>2</v>
      </c>
      <c r="BT61" s="30">
        <v>2</v>
      </c>
      <c r="BU61" s="50">
        <f t="shared" si="1"/>
        <v>0</v>
      </c>
      <c r="BV61" s="368"/>
      <c r="BW61" s="369"/>
      <c r="BX61" s="369"/>
      <c r="BY61" s="50">
        <f t="shared" si="2"/>
        <v>0</v>
      </c>
      <c r="BZ61" s="348"/>
      <c r="CA61" s="348"/>
      <c r="CB61" s="348"/>
      <c r="CC61" s="348"/>
      <c r="CD61" s="348"/>
      <c r="CE61" s="348"/>
      <c r="CF61" s="348"/>
      <c r="CG61" s="348"/>
      <c r="CH61" s="348"/>
      <c r="CI61" s="348"/>
      <c r="CJ61" s="348"/>
      <c r="CK61" s="348"/>
      <c r="CL61" s="348"/>
      <c r="CM61" s="348" t="s">
        <v>3403</v>
      </c>
      <c r="CN61" s="44" t="s">
        <v>3403</v>
      </c>
      <c r="CO61" s="348"/>
      <c r="CP61" s="348"/>
      <c r="CQ61" s="348"/>
      <c r="CR61" s="38" t="s">
        <v>4714</v>
      </c>
      <c r="CS61" s="38" t="s">
        <v>4715</v>
      </c>
      <c r="CT61" s="38" t="s">
        <v>3869</v>
      </c>
      <c r="CU61" s="38" t="s">
        <v>8369</v>
      </c>
      <c r="CV61" s="38" t="s">
        <v>273</v>
      </c>
      <c r="CW61" s="38" t="s">
        <v>8370</v>
      </c>
      <c r="CX61" s="38" t="s">
        <v>8371</v>
      </c>
      <c r="CY61" s="38" t="s">
        <v>8372</v>
      </c>
      <c r="CZ61" s="38" t="s">
        <v>3848</v>
      </c>
      <c r="DA61" s="38" t="s">
        <v>8373</v>
      </c>
      <c r="DB61" s="38" t="s">
        <v>3840</v>
      </c>
      <c r="DC61" s="38" t="s">
        <v>3841</v>
      </c>
      <c r="DD61" s="38" t="s">
        <v>4164</v>
      </c>
      <c r="DE61" s="38" t="s">
        <v>8374</v>
      </c>
      <c r="DF61" s="38" t="s">
        <v>8375</v>
      </c>
      <c r="DG61" s="38" t="s">
        <v>5401</v>
      </c>
      <c r="DH61" s="38" t="s">
        <v>4159</v>
      </c>
      <c r="DI61" s="38" t="s">
        <v>8376</v>
      </c>
      <c r="DJ61" s="38" t="s">
        <v>3848</v>
      </c>
      <c r="DK61" s="38" t="s">
        <v>3957</v>
      </c>
      <c r="DL61" s="38" t="s">
        <v>5784</v>
      </c>
      <c r="DM61" s="38" t="s">
        <v>3914</v>
      </c>
      <c r="DN61" s="38" t="s">
        <v>3852</v>
      </c>
      <c r="DO61" s="38" t="s">
        <v>3853</v>
      </c>
      <c r="DP61" s="38" t="s">
        <v>3854</v>
      </c>
      <c r="DQ61" s="38" t="s">
        <v>8365</v>
      </c>
      <c r="DR61" s="38" t="s">
        <v>8365</v>
      </c>
      <c r="DS61" s="38" t="s">
        <v>8366</v>
      </c>
      <c r="DT61" s="38" t="s">
        <v>3848</v>
      </c>
      <c r="DU61" s="38" t="s">
        <v>3848</v>
      </c>
      <c r="DV61" s="38" t="s">
        <v>3848</v>
      </c>
      <c r="DW61" s="38" t="s">
        <v>3848</v>
      </c>
      <c r="DX61" s="38" t="s">
        <v>3848</v>
      </c>
      <c r="DY61" s="38" t="s">
        <v>3848</v>
      </c>
      <c r="DZ61" s="38" t="s">
        <v>3848</v>
      </c>
      <c r="EA61" s="38" t="s">
        <v>3848</v>
      </c>
      <c r="EB61" s="38" t="s">
        <v>3861</v>
      </c>
      <c r="EC61" s="38" t="s">
        <v>3862</v>
      </c>
      <c r="ED61" s="38" t="s">
        <v>3848</v>
      </c>
      <c r="EE61" s="38" t="s">
        <v>4212</v>
      </c>
      <c r="EF61" s="38" t="s">
        <v>3864</v>
      </c>
      <c r="EG61" s="38" t="s">
        <v>598</v>
      </c>
      <c r="EH61" s="38" t="s">
        <v>5303</v>
      </c>
      <c r="EI61" s="38" t="s">
        <v>8377</v>
      </c>
      <c r="EJ61" s="38" t="s">
        <v>3848</v>
      </c>
      <c r="EK61" s="38" t="s">
        <v>3848</v>
      </c>
      <c r="EL61" s="38" t="s">
        <v>3868</v>
      </c>
      <c r="EM61" s="38" t="s">
        <v>3869</v>
      </c>
      <c r="EN61" s="38" t="s">
        <v>3869</v>
      </c>
      <c r="EO61" s="38" t="s">
        <v>3870</v>
      </c>
      <c r="EP61" s="38" t="s">
        <v>4002</v>
      </c>
      <c r="EQ61" s="38" t="s">
        <v>8378</v>
      </c>
      <c r="ER61" s="38" t="s">
        <v>3924</v>
      </c>
      <c r="ES61" s="38" t="s">
        <v>8379</v>
      </c>
      <c r="ET61" s="38" t="s">
        <v>4889</v>
      </c>
      <c r="EU61" s="38" t="s">
        <v>8380</v>
      </c>
      <c r="EV61" s="38" t="s">
        <v>3876</v>
      </c>
      <c r="EW61" s="38" t="s">
        <v>3876</v>
      </c>
      <c r="EX61" s="38" t="s">
        <v>3848</v>
      </c>
      <c r="EY61" s="38" t="s">
        <v>3848</v>
      </c>
      <c r="EZ61" s="38" t="s">
        <v>3877</v>
      </c>
      <c r="FA61" s="38" t="s">
        <v>4008</v>
      </c>
      <c r="FB61" s="38" t="s">
        <v>8381</v>
      </c>
      <c r="FC61" s="38" t="s">
        <v>8382</v>
      </c>
      <c r="FD61" s="38" t="s">
        <v>3848</v>
      </c>
      <c r="FE61" s="38" t="s">
        <v>8383</v>
      </c>
      <c r="FF61" s="38" t="s">
        <v>8384</v>
      </c>
      <c r="FG61" s="38" t="s">
        <v>8385</v>
      </c>
      <c r="FH61" s="38" t="s">
        <v>8386</v>
      </c>
      <c r="FI61" s="38" t="s">
        <v>8387</v>
      </c>
      <c r="FJ61" s="38" t="s">
        <v>8388</v>
      </c>
      <c r="FK61" s="38" t="s">
        <v>8389</v>
      </c>
      <c r="FL61" s="38" t="s">
        <v>8390</v>
      </c>
      <c r="FM61" s="38" t="s">
        <v>8364</v>
      </c>
      <c r="FN61" s="38" t="s">
        <v>1238</v>
      </c>
      <c r="FO61" s="38" t="s">
        <v>8391</v>
      </c>
      <c r="FP61" s="38" t="s">
        <v>3848</v>
      </c>
      <c r="FQ61" s="38" t="s">
        <v>8392</v>
      </c>
      <c r="FR61" s="38" t="s">
        <v>4230</v>
      </c>
      <c r="FS61" s="38" t="s">
        <v>8393</v>
      </c>
      <c r="FT61" s="38" t="s">
        <v>8394</v>
      </c>
      <c r="FU61" s="38" t="s">
        <v>8395</v>
      </c>
      <c r="FV61" s="38" t="s">
        <v>8396</v>
      </c>
      <c r="FW61" s="38" t="s">
        <v>8397</v>
      </c>
      <c r="FX61" s="38" t="s">
        <v>3944</v>
      </c>
      <c r="FY61" s="38" t="s">
        <v>3848</v>
      </c>
      <c r="FZ61" s="38" t="s">
        <v>3848</v>
      </c>
      <c r="GA61" s="38" t="s">
        <v>3945</v>
      </c>
      <c r="GB61" s="370" t="s">
        <v>3946</v>
      </c>
      <c r="GC61" s="370" t="s">
        <v>3946</v>
      </c>
      <c r="HL61" s="349" t="s">
        <v>8398</v>
      </c>
      <c r="HM61" s="44" t="s">
        <v>3403</v>
      </c>
      <c r="HN61" s="44" t="s">
        <v>3403</v>
      </c>
      <c r="HO61" s="350" t="s">
        <v>6933</v>
      </c>
      <c r="HP61" s="44" t="s">
        <v>3869</v>
      </c>
      <c r="HQ61" s="44">
        <f t="shared" si="3"/>
        <v>1</v>
      </c>
      <c r="HT61" s="44" t="s">
        <v>3403</v>
      </c>
      <c r="HU61" s="44" t="s">
        <v>3403</v>
      </c>
      <c r="HX61" s="44" t="s">
        <v>6495</v>
      </c>
      <c r="HY61" s="44" t="s">
        <v>314</v>
      </c>
    </row>
    <row r="62" spans="1:233" s="44" customFormat="1" ht="12.75" x14ac:dyDescent="0.2">
      <c r="A62" s="348">
        <v>13</v>
      </c>
      <c r="B62" s="344">
        <v>0.5229166666666667</v>
      </c>
      <c r="C62" s="49" t="s">
        <v>6451</v>
      </c>
      <c r="D62" s="30" t="s">
        <v>211</v>
      </c>
      <c r="E62" s="30" t="s">
        <v>212</v>
      </c>
      <c r="F62" s="62">
        <v>43284</v>
      </c>
      <c r="G62" s="30" t="s">
        <v>357</v>
      </c>
      <c r="H62" s="30" t="s">
        <v>233</v>
      </c>
      <c r="I62" s="30" t="s">
        <v>3070</v>
      </c>
      <c r="J62" s="30" t="s">
        <v>6080</v>
      </c>
      <c r="K62" s="30"/>
      <c r="L62" s="30"/>
      <c r="M62" s="365"/>
      <c r="N62" s="365"/>
      <c r="O62" s="348"/>
      <c r="P62" s="78" t="s">
        <v>8399</v>
      </c>
      <c r="Q62" s="30" t="s">
        <v>8400</v>
      </c>
      <c r="R62" s="30" t="s">
        <v>1691</v>
      </c>
      <c r="S62" s="30" t="s">
        <v>8401</v>
      </c>
      <c r="T62" s="346" t="s">
        <v>8402</v>
      </c>
      <c r="U62" s="30" t="s">
        <v>8403</v>
      </c>
      <c r="V62" s="30" t="s">
        <v>221</v>
      </c>
      <c r="W62" s="44" t="s">
        <v>221</v>
      </c>
      <c r="X62" s="44" t="s">
        <v>221</v>
      </c>
      <c r="Y62" s="44" t="s">
        <v>221</v>
      </c>
      <c r="Z62" s="44" t="s">
        <v>221</v>
      </c>
      <c r="AA62" s="30" t="s">
        <v>8404</v>
      </c>
      <c r="AB62" s="30">
        <v>907008054</v>
      </c>
      <c r="AC62" s="30" t="s">
        <v>314</v>
      </c>
      <c r="AD62" s="347" t="s">
        <v>4711</v>
      </c>
      <c r="AE62" s="30" t="s">
        <v>8405</v>
      </c>
      <c r="AF62" s="44" t="s">
        <v>226</v>
      </c>
      <c r="AG62" s="30" t="s">
        <v>226</v>
      </c>
      <c r="AH62" s="30" t="s">
        <v>226</v>
      </c>
      <c r="AI62" s="30">
        <f>10+8+6+4</f>
        <v>28</v>
      </c>
      <c r="AJ62" s="30" t="s">
        <v>3575</v>
      </c>
      <c r="AK62" s="30">
        <v>1</v>
      </c>
      <c r="AL62" s="30">
        <v>4</v>
      </c>
      <c r="AM62" s="30">
        <v>6</v>
      </c>
      <c r="AN62" s="363" t="s">
        <v>432</v>
      </c>
      <c r="AO62" s="363" t="s">
        <v>432</v>
      </c>
      <c r="AP62" s="363" t="s">
        <v>434</v>
      </c>
      <c r="AQ62" s="363" t="s">
        <v>3079</v>
      </c>
      <c r="AR62" s="363" t="s">
        <v>6459</v>
      </c>
      <c r="AS62" s="348"/>
      <c r="AT62" s="348"/>
      <c r="AU62" s="348"/>
      <c r="AV62" s="348"/>
      <c r="AW62" s="348"/>
      <c r="AX62" s="348" t="s">
        <v>579</v>
      </c>
      <c r="AY62" s="348" t="s">
        <v>227</v>
      </c>
      <c r="AZ62" s="348"/>
      <c r="BA62" s="390">
        <v>0.5625</v>
      </c>
      <c r="BB62" s="78" t="s">
        <v>7252</v>
      </c>
      <c r="BC62" s="344">
        <v>0.58333333333333337</v>
      </c>
      <c r="BD62" s="344">
        <v>0.59375</v>
      </c>
      <c r="BE62" s="63">
        <f t="shared" si="0"/>
        <v>15</v>
      </c>
      <c r="BF62" s="30">
        <v>2</v>
      </c>
      <c r="BG62" s="30">
        <v>2</v>
      </c>
      <c r="BH62" s="30">
        <v>2</v>
      </c>
      <c r="BI62" s="30">
        <v>2</v>
      </c>
      <c r="BJ62" s="30">
        <v>2</v>
      </c>
      <c r="BK62" s="30">
        <v>2</v>
      </c>
      <c r="BL62" s="30">
        <v>2</v>
      </c>
      <c r="BM62" s="30">
        <v>2</v>
      </c>
      <c r="BN62" s="30">
        <v>2</v>
      </c>
      <c r="BO62" s="30">
        <v>2</v>
      </c>
      <c r="BP62" s="30">
        <v>2</v>
      </c>
      <c r="BQ62" s="30">
        <v>2</v>
      </c>
      <c r="BR62" s="30">
        <v>2</v>
      </c>
      <c r="BS62" s="30">
        <v>2</v>
      </c>
      <c r="BT62" s="30">
        <v>2</v>
      </c>
      <c r="BU62" s="50">
        <f t="shared" si="1"/>
        <v>0</v>
      </c>
      <c r="BV62" s="368" t="s">
        <v>8055</v>
      </c>
      <c r="BW62" s="369">
        <v>0.59375</v>
      </c>
      <c r="BX62" s="369">
        <v>0.60416666666666663</v>
      </c>
      <c r="BY62" s="50">
        <f t="shared" si="2"/>
        <v>15</v>
      </c>
      <c r="BZ62" s="348">
        <v>3</v>
      </c>
      <c r="CA62" s="348">
        <v>3</v>
      </c>
      <c r="CB62" s="348">
        <v>3</v>
      </c>
      <c r="CC62" s="348">
        <v>3</v>
      </c>
      <c r="CD62" s="348" t="s">
        <v>260</v>
      </c>
      <c r="CE62" s="348" t="s">
        <v>8056</v>
      </c>
      <c r="CF62" s="348">
        <v>15</v>
      </c>
      <c r="CG62" s="348"/>
      <c r="CH62" s="348"/>
      <c r="CI62" s="348"/>
      <c r="CJ62" s="348"/>
      <c r="CK62" s="348"/>
      <c r="CL62" s="348"/>
      <c r="CM62" s="348" t="s">
        <v>3403</v>
      </c>
      <c r="CN62" s="44" t="s">
        <v>3403</v>
      </c>
      <c r="CO62" s="348"/>
      <c r="CP62" s="348"/>
      <c r="CQ62" s="348"/>
      <c r="CR62" s="38" t="s">
        <v>4714</v>
      </c>
      <c r="CS62" s="38" t="s">
        <v>4715</v>
      </c>
      <c r="CT62" s="38" t="s">
        <v>3869</v>
      </c>
      <c r="CU62" s="38" t="s">
        <v>8406</v>
      </c>
      <c r="CV62" s="38" t="s">
        <v>8407</v>
      </c>
      <c r="CW62" s="38" t="s">
        <v>8408</v>
      </c>
      <c r="CX62" s="38" t="s">
        <v>8409</v>
      </c>
      <c r="CY62" s="38" t="s">
        <v>8410</v>
      </c>
      <c r="CZ62" s="38" t="s">
        <v>7118</v>
      </c>
      <c r="DA62" s="38" t="s">
        <v>8411</v>
      </c>
      <c r="DB62" s="38" t="s">
        <v>3845</v>
      </c>
      <c r="DC62" s="38" t="s">
        <v>3846</v>
      </c>
      <c r="DD62" s="38" t="s">
        <v>7120</v>
      </c>
      <c r="DE62" s="38" t="s">
        <v>7118</v>
      </c>
      <c r="DF62" s="38" t="s">
        <v>8411</v>
      </c>
      <c r="DG62" s="38" t="s">
        <v>3845</v>
      </c>
      <c r="DH62" s="38" t="s">
        <v>3846</v>
      </c>
      <c r="DI62" s="38" t="s">
        <v>7120</v>
      </c>
      <c r="DJ62" s="38" t="s">
        <v>3848</v>
      </c>
      <c r="DK62" s="38" t="s">
        <v>3957</v>
      </c>
      <c r="DL62" s="38" t="s">
        <v>8412</v>
      </c>
      <c r="DM62" s="38" t="s">
        <v>4116</v>
      </c>
      <c r="DN62" s="38" t="s">
        <v>5105</v>
      </c>
      <c r="DO62" s="38" t="s">
        <v>3853</v>
      </c>
      <c r="DP62" s="38" t="s">
        <v>8413</v>
      </c>
      <c r="DQ62" s="38" t="s">
        <v>8414</v>
      </c>
      <c r="DR62" s="38" t="s">
        <v>3666</v>
      </c>
      <c r="DS62" s="38" t="s">
        <v>8415</v>
      </c>
      <c r="DT62" s="38" t="s">
        <v>3848</v>
      </c>
      <c r="DU62" s="38" t="s">
        <v>3848</v>
      </c>
      <c r="DV62" s="38" t="s">
        <v>3848</v>
      </c>
      <c r="DW62" s="38" t="s">
        <v>3848</v>
      </c>
      <c r="DX62" s="38" t="s">
        <v>3848</v>
      </c>
      <c r="DY62" s="38" t="s">
        <v>3848</v>
      </c>
      <c r="DZ62" s="38" t="s">
        <v>3848</v>
      </c>
      <c r="EA62" s="38" t="s">
        <v>3848</v>
      </c>
      <c r="EB62" s="38" t="s">
        <v>3861</v>
      </c>
      <c r="EC62" s="38" t="s">
        <v>3862</v>
      </c>
      <c r="ED62" s="38" t="s">
        <v>3848</v>
      </c>
      <c r="EE62" s="38" t="s">
        <v>8416</v>
      </c>
      <c r="EF62" s="38" t="s">
        <v>432</v>
      </c>
      <c r="EG62" s="38" t="s">
        <v>3919</v>
      </c>
      <c r="EH62" s="38" t="s">
        <v>3920</v>
      </c>
      <c r="EI62" s="38" t="s">
        <v>7304</v>
      </c>
      <c r="EJ62" s="38" t="s">
        <v>3848</v>
      </c>
      <c r="EK62" s="38" t="s">
        <v>3848</v>
      </c>
      <c r="EL62" s="38" t="s">
        <v>4473</v>
      </c>
      <c r="EM62" s="38" t="s">
        <v>3869</v>
      </c>
      <c r="EN62" s="38" t="s">
        <v>3869</v>
      </c>
      <c r="EO62" s="38" t="s">
        <v>3869</v>
      </c>
      <c r="EP62" s="38" t="s">
        <v>3869</v>
      </c>
      <c r="EQ62" s="38" t="s">
        <v>8417</v>
      </c>
      <c r="ER62" s="38" t="s">
        <v>3872</v>
      </c>
      <c r="ES62" s="38" t="s">
        <v>8418</v>
      </c>
      <c r="ET62" s="38" t="s">
        <v>8419</v>
      </c>
      <c r="EU62" s="38" t="s">
        <v>8420</v>
      </c>
      <c r="EV62" s="38" t="s">
        <v>3876</v>
      </c>
      <c r="EW62" s="38" t="s">
        <v>3876</v>
      </c>
      <c r="EX62" s="38" t="s">
        <v>3848</v>
      </c>
      <c r="EY62" s="38" t="s">
        <v>3848</v>
      </c>
      <c r="EZ62" s="38" t="s">
        <v>3877</v>
      </c>
      <c r="FA62" s="38" t="s">
        <v>3878</v>
      </c>
      <c r="FB62" s="38" t="s">
        <v>8421</v>
      </c>
      <c r="FC62" s="38" t="s">
        <v>8422</v>
      </c>
      <c r="FD62" s="38" t="s">
        <v>3848</v>
      </c>
      <c r="FE62" s="38" t="s">
        <v>4357</v>
      </c>
      <c r="FF62" s="38" t="s">
        <v>8423</v>
      </c>
      <c r="FG62" s="38" t="s">
        <v>8424</v>
      </c>
      <c r="FH62" s="38" t="s">
        <v>8425</v>
      </c>
      <c r="FI62" s="38" t="s">
        <v>8426</v>
      </c>
      <c r="FJ62" s="38" t="s">
        <v>8427</v>
      </c>
      <c r="FK62" s="38" t="s">
        <v>8428</v>
      </c>
      <c r="FL62" s="38" t="s">
        <v>4363</v>
      </c>
      <c r="FM62" s="38" t="s">
        <v>8409</v>
      </c>
      <c r="FN62" s="38" t="s">
        <v>8429</v>
      </c>
      <c r="FO62" s="38" t="s">
        <v>8430</v>
      </c>
      <c r="FP62" s="38" t="s">
        <v>3848</v>
      </c>
      <c r="FQ62" s="38" t="s">
        <v>8431</v>
      </c>
      <c r="FR62" s="38" t="s">
        <v>8432</v>
      </c>
      <c r="FS62" s="38" t="s">
        <v>8433</v>
      </c>
      <c r="FT62" s="38" t="s">
        <v>8434</v>
      </c>
      <c r="FU62" s="38" t="s">
        <v>8435</v>
      </c>
      <c r="FV62" s="38" t="s">
        <v>8436</v>
      </c>
      <c r="FW62" s="38" t="s">
        <v>8437</v>
      </c>
      <c r="FX62" s="38" t="s">
        <v>3894</v>
      </c>
      <c r="FY62" s="38" t="s">
        <v>3848</v>
      </c>
      <c r="FZ62" s="38" t="s">
        <v>8438</v>
      </c>
      <c r="GA62" s="38" t="s">
        <v>3946</v>
      </c>
      <c r="GB62" s="370" t="s">
        <v>3945</v>
      </c>
      <c r="GC62" s="370" t="s">
        <v>3946</v>
      </c>
      <c r="HL62" s="349" t="s">
        <v>8439</v>
      </c>
      <c r="HM62" s="44" t="s">
        <v>6633</v>
      </c>
      <c r="HN62" s="44" t="s">
        <v>3403</v>
      </c>
      <c r="HO62" s="350" t="s">
        <v>6933</v>
      </c>
      <c r="HP62" s="44" t="s">
        <v>3869</v>
      </c>
      <c r="HQ62" s="44">
        <f t="shared" si="3"/>
        <v>1</v>
      </c>
      <c r="HT62" s="44" t="s">
        <v>3403</v>
      </c>
      <c r="HU62" s="44" t="s">
        <v>3403</v>
      </c>
      <c r="HX62" s="44" t="s">
        <v>6495</v>
      </c>
      <c r="HY62" s="44" t="s">
        <v>314</v>
      </c>
    </row>
    <row r="63" spans="1:233" s="44" customFormat="1" ht="12.75" x14ac:dyDescent="0.2">
      <c r="A63" s="348">
        <v>14</v>
      </c>
      <c r="B63" s="344">
        <v>0.53125</v>
      </c>
      <c r="C63" s="49" t="s">
        <v>6451</v>
      </c>
      <c r="D63" s="30" t="s">
        <v>211</v>
      </c>
      <c r="E63" s="30" t="s">
        <v>212</v>
      </c>
      <c r="F63" s="62">
        <v>43284</v>
      </c>
      <c r="G63" s="30" t="s">
        <v>1202</v>
      </c>
      <c r="H63" s="30" t="s">
        <v>233</v>
      </c>
      <c r="I63" s="30" t="s">
        <v>3057</v>
      </c>
      <c r="J63" s="30"/>
      <c r="K63" s="30"/>
      <c r="L63" s="30"/>
      <c r="M63" s="365"/>
      <c r="N63" s="365"/>
      <c r="O63" s="348"/>
      <c r="P63" s="78" t="s">
        <v>8440</v>
      </c>
      <c r="Q63" s="30" t="s">
        <v>8441</v>
      </c>
      <c r="R63" s="30" t="s">
        <v>8442</v>
      </c>
      <c r="S63" s="30" t="s">
        <v>8443</v>
      </c>
      <c r="T63" s="346" t="s">
        <v>8444</v>
      </c>
      <c r="U63" s="30" t="s">
        <v>8445</v>
      </c>
      <c r="V63" s="30" t="s">
        <v>221</v>
      </c>
      <c r="W63" s="44" t="s">
        <v>221</v>
      </c>
      <c r="X63" s="44" t="s">
        <v>221</v>
      </c>
      <c r="Y63" s="44" t="s">
        <v>221</v>
      </c>
      <c r="Z63" s="44" t="s">
        <v>221</v>
      </c>
      <c r="AA63" s="30" t="s">
        <v>8446</v>
      </c>
      <c r="AB63" s="30">
        <v>9216277702</v>
      </c>
      <c r="AC63" s="30" t="s">
        <v>223</v>
      </c>
      <c r="AD63" s="30" t="s">
        <v>8159</v>
      </c>
      <c r="AE63" s="30" t="s">
        <v>8447</v>
      </c>
      <c r="AF63" s="30" t="s">
        <v>221</v>
      </c>
      <c r="AG63" s="30" t="s">
        <v>221</v>
      </c>
      <c r="AH63" s="30" t="s">
        <v>226</v>
      </c>
      <c r="AI63" s="30">
        <v>20</v>
      </c>
      <c r="AJ63" s="30" t="s">
        <v>227</v>
      </c>
      <c r="AK63" s="30">
        <v>1</v>
      </c>
      <c r="AL63" s="30">
        <v>20</v>
      </c>
      <c r="AM63" s="30">
        <v>0</v>
      </c>
      <c r="AN63" s="363" t="s">
        <v>432</v>
      </c>
      <c r="AO63" s="363" t="s">
        <v>432</v>
      </c>
      <c r="AP63" s="363" t="s">
        <v>434</v>
      </c>
      <c r="AQ63" s="363" t="s">
        <v>3079</v>
      </c>
      <c r="AR63" s="363" t="s">
        <v>6459</v>
      </c>
      <c r="AS63" s="348"/>
      <c r="AT63" s="348"/>
      <c r="AU63" s="348"/>
      <c r="AV63" s="348"/>
      <c r="AW63" s="348"/>
      <c r="AX63" s="348" t="s">
        <v>8448</v>
      </c>
      <c r="AY63" s="348" t="s">
        <v>227</v>
      </c>
      <c r="AZ63" s="348"/>
      <c r="BA63" s="390">
        <v>0.56388888888888888</v>
      </c>
      <c r="BB63" s="78" t="s">
        <v>4495</v>
      </c>
      <c r="BC63" s="344">
        <v>0.62013888888888891</v>
      </c>
      <c r="BD63" s="344">
        <v>0.62708333333333333</v>
      </c>
      <c r="BE63" s="63">
        <f t="shared" si="0"/>
        <v>10</v>
      </c>
      <c r="BF63" s="30">
        <v>1</v>
      </c>
      <c r="BG63" s="30">
        <v>1</v>
      </c>
      <c r="BH63" s="30">
        <v>1</v>
      </c>
      <c r="BI63" s="30">
        <v>1</v>
      </c>
      <c r="BJ63" s="30">
        <v>1</v>
      </c>
      <c r="BK63" s="30">
        <v>1</v>
      </c>
      <c r="BL63" s="30">
        <v>1</v>
      </c>
      <c r="BM63" s="30">
        <v>1</v>
      </c>
      <c r="BN63" s="30">
        <v>1</v>
      </c>
      <c r="BO63" s="30">
        <v>1</v>
      </c>
      <c r="BP63" s="30">
        <v>1</v>
      </c>
      <c r="BQ63" s="30">
        <v>1</v>
      </c>
      <c r="BR63" s="30">
        <v>1</v>
      </c>
      <c r="BS63" s="30">
        <v>1</v>
      </c>
      <c r="BT63" s="30">
        <v>1</v>
      </c>
      <c r="BU63" s="50">
        <f t="shared" si="1"/>
        <v>15</v>
      </c>
      <c r="BV63" s="368"/>
      <c r="BW63" s="369"/>
      <c r="BX63" s="369"/>
      <c r="BY63" s="50">
        <f t="shared" si="2"/>
        <v>0</v>
      </c>
      <c r="BZ63" s="348"/>
      <c r="CA63" s="348"/>
      <c r="CB63" s="348"/>
      <c r="CC63" s="348"/>
      <c r="CD63" s="348"/>
      <c r="CE63" s="348"/>
      <c r="CF63" s="348"/>
      <c r="CG63" s="348"/>
      <c r="CH63" s="348"/>
      <c r="CI63" s="348"/>
      <c r="CJ63" s="348"/>
      <c r="CK63" s="348"/>
      <c r="CL63" s="348"/>
      <c r="CM63" s="348" t="s">
        <v>3403</v>
      </c>
      <c r="CN63" s="44" t="s">
        <v>3403</v>
      </c>
      <c r="CO63" s="348"/>
      <c r="CP63" s="348"/>
      <c r="CQ63" s="348"/>
      <c r="CR63" s="38" t="s">
        <v>4714</v>
      </c>
      <c r="CS63" s="38" t="s">
        <v>4715</v>
      </c>
      <c r="CT63" s="38" t="s">
        <v>3869</v>
      </c>
      <c r="CU63" s="38" t="s">
        <v>8449</v>
      </c>
      <c r="CV63" s="38" t="s">
        <v>8441</v>
      </c>
      <c r="CW63" s="38" t="s">
        <v>8442</v>
      </c>
      <c r="CX63" s="38" t="s">
        <v>8443</v>
      </c>
      <c r="CY63" s="38" t="s">
        <v>8450</v>
      </c>
      <c r="CZ63" s="38" t="s">
        <v>8451</v>
      </c>
      <c r="DA63" s="38" t="s">
        <v>8452</v>
      </c>
      <c r="DB63" s="38" t="s">
        <v>4037</v>
      </c>
      <c r="DC63" s="38" t="s">
        <v>4038</v>
      </c>
      <c r="DD63" s="38" t="s">
        <v>4039</v>
      </c>
      <c r="DE63" s="38" t="s">
        <v>3848</v>
      </c>
      <c r="DF63" s="38" t="s">
        <v>8453</v>
      </c>
      <c r="DG63" s="38" t="s">
        <v>4037</v>
      </c>
      <c r="DH63" s="38" t="s">
        <v>4038</v>
      </c>
      <c r="DI63" s="38" t="s">
        <v>4039</v>
      </c>
      <c r="DJ63" s="38" t="s">
        <v>3848</v>
      </c>
      <c r="DK63" s="38" t="s">
        <v>3957</v>
      </c>
      <c r="DL63" s="38" t="s">
        <v>3848</v>
      </c>
      <c r="DM63" s="38" t="s">
        <v>3914</v>
      </c>
      <c r="DN63" s="38" t="s">
        <v>4062</v>
      </c>
      <c r="DO63" s="38" t="s">
        <v>3848</v>
      </c>
      <c r="DP63" s="38" t="s">
        <v>3848</v>
      </c>
      <c r="DQ63" s="38" t="s">
        <v>8444</v>
      </c>
      <c r="DR63" s="38" t="s">
        <v>8454</v>
      </c>
      <c r="DS63" s="38" t="s">
        <v>8445</v>
      </c>
      <c r="DT63" s="38" t="s">
        <v>3848</v>
      </c>
      <c r="DU63" s="38" t="s">
        <v>3848</v>
      </c>
      <c r="DV63" s="38" t="s">
        <v>3848</v>
      </c>
      <c r="DW63" s="38" t="s">
        <v>3848</v>
      </c>
      <c r="DX63" s="38" t="s">
        <v>3848</v>
      </c>
      <c r="DY63" s="38" t="s">
        <v>3848</v>
      </c>
      <c r="DZ63" s="38" t="s">
        <v>3848</v>
      </c>
      <c r="EA63" s="38" t="s">
        <v>3848</v>
      </c>
      <c r="EB63" s="38" t="s">
        <v>3861</v>
      </c>
      <c r="EC63" s="38" t="s">
        <v>4118</v>
      </c>
      <c r="ED63" s="38" t="s">
        <v>3848</v>
      </c>
      <c r="EE63" s="38" t="s">
        <v>8455</v>
      </c>
      <c r="EF63" s="38" t="s">
        <v>3864</v>
      </c>
      <c r="EG63" s="38" t="s">
        <v>598</v>
      </c>
      <c r="EH63" s="38" t="s">
        <v>5303</v>
      </c>
      <c r="EI63" s="38" t="s">
        <v>8456</v>
      </c>
      <c r="EJ63" s="38" t="s">
        <v>3848</v>
      </c>
      <c r="EK63" s="38" t="s">
        <v>3848</v>
      </c>
      <c r="EL63" s="38" t="s">
        <v>3868</v>
      </c>
      <c r="EM63" s="38" t="s">
        <v>3869</v>
      </c>
      <c r="EN63" s="38" t="s">
        <v>3869</v>
      </c>
      <c r="EO63" s="38" t="s">
        <v>3870</v>
      </c>
      <c r="EP63" s="38" t="s">
        <v>3869</v>
      </c>
      <c r="EQ63" s="38" t="s">
        <v>8457</v>
      </c>
      <c r="ER63" s="38" t="s">
        <v>3872</v>
      </c>
      <c r="ES63" s="38" t="s">
        <v>8458</v>
      </c>
      <c r="ET63" s="38" t="s">
        <v>8459</v>
      </c>
      <c r="EU63" s="38" t="s">
        <v>8460</v>
      </c>
      <c r="EV63" s="38" t="s">
        <v>3876</v>
      </c>
      <c r="EW63" s="38" t="s">
        <v>3876</v>
      </c>
      <c r="EX63" s="38" t="s">
        <v>3848</v>
      </c>
      <c r="EY63" s="38" t="s">
        <v>3848</v>
      </c>
      <c r="EZ63" s="38" t="s">
        <v>3877</v>
      </c>
      <c r="FA63" s="38" t="s">
        <v>4008</v>
      </c>
      <c r="FB63" s="38" t="s">
        <v>8461</v>
      </c>
      <c r="FC63" s="38" t="s">
        <v>8462</v>
      </c>
      <c r="FD63" s="38" t="s">
        <v>3848</v>
      </c>
      <c r="FE63" s="38" t="s">
        <v>4011</v>
      </c>
      <c r="FF63" s="38" t="s">
        <v>5268</v>
      </c>
      <c r="FG63" s="38" t="s">
        <v>8463</v>
      </c>
      <c r="FH63" s="38" t="s">
        <v>8464</v>
      </c>
      <c r="FI63" s="38" t="s">
        <v>8465</v>
      </c>
      <c r="FJ63" s="38" t="s">
        <v>4446</v>
      </c>
      <c r="FK63" s="38" t="s">
        <v>8466</v>
      </c>
      <c r="FL63" s="38" t="s">
        <v>4045</v>
      </c>
      <c r="FM63" s="38" t="s">
        <v>8467</v>
      </c>
      <c r="FN63" s="38" t="s">
        <v>1201</v>
      </c>
      <c r="FO63" s="38" t="s">
        <v>8468</v>
      </c>
      <c r="FP63" s="38" t="s">
        <v>3848</v>
      </c>
      <c r="FQ63" s="38" t="s">
        <v>8469</v>
      </c>
      <c r="FR63" s="38" t="s">
        <v>5276</v>
      </c>
      <c r="FS63" s="38" t="s">
        <v>8470</v>
      </c>
      <c r="FT63" s="38" t="s">
        <v>3943</v>
      </c>
      <c r="FU63" s="38" t="s">
        <v>3943</v>
      </c>
      <c r="FV63" s="38" t="s">
        <v>3943</v>
      </c>
      <c r="FW63" s="38" t="s">
        <v>3943</v>
      </c>
      <c r="FX63" s="38" t="s">
        <v>3944</v>
      </c>
      <c r="FY63" s="38" t="s">
        <v>3848</v>
      </c>
      <c r="FZ63" s="38" t="s">
        <v>3848</v>
      </c>
      <c r="GA63" s="38" t="s">
        <v>3945</v>
      </c>
      <c r="GB63" s="370" t="s">
        <v>3945</v>
      </c>
      <c r="GC63" s="370" t="s">
        <v>3945</v>
      </c>
      <c r="HL63" s="349" t="s">
        <v>8471</v>
      </c>
      <c r="HM63" s="44" t="s">
        <v>3403</v>
      </c>
      <c r="HN63" s="44" t="s">
        <v>3403</v>
      </c>
      <c r="HO63" s="350" t="s">
        <v>6933</v>
      </c>
      <c r="HP63" s="44" t="s">
        <v>3869</v>
      </c>
      <c r="HQ63" s="44">
        <f t="shared" si="3"/>
        <v>1</v>
      </c>
      <c r="HT63" s="44" t="s">
        <v>3403</v>
      </c>
      <c r="HU63" s="44" t="s">
        <v>3403</v>
      </c>
      <c r="HX63" s="44" t="s">
        <v>6495</v>
      </c>
      <c r="HY63" s="44" t="s">
        <v>223</v>
      </c>
    </row>
    <row r="64" spans="1:233" s="44" customFormat="1" ht="12.75" x14ac:dyDescent="0.2">
      <c r="A64" s="348">
        <v>15</v>
      </c>
      <c r="B64" s="344">
        <v>0.53888888888888886</v>
      </c>
      <c r="C64" s="49" t="s">
        <v>6451</v>
      </c>
      <c r="D64" s="30" t="s">
        <v>211</v>
      </c>
      <c r="E64" s="30" t="s">
        <v>212</v>
      </c>
      <c r="F64" s="62">
        <v>43284</v>
      </c>
      <c r="G64" s="363" t="s">
        <v>1202</v>
      </c>
      <c r="H64" s="63" t="s">
        <v>214</v>
      </c>
      <c r="I64" s="63" t="s">
        <v>1222</v>
      </c>
      <c r="J64" s="30"/>
      <c r="K64" s="30"/>
      <c r="L64" s="30"/>
      <c r="M64" s="365"/>
      <c r="N64" s="365"/>
      <c r="O64" s="348"/>
      <c r="P64" s="78" t="s">
        <v>8472</v>
      </c>
      <c r="Q64" s="30" t="s">
        <v>8473</v>
      </c>
      <c r="R64" s="30" t="s">
        <v>8474</v>
      </c>
      <c r="S64" s="30" t="s">
        <v>8475</v>
      </c>
      <c r="T64" s="346" t="s">
        <v>8476</v>
      </c>
      <c r="U64" s="30" t="s">
        <v>8477</v>
      </c>
      <c r="V64" s="30" t="s">
        <v>221</v>
      </c>
      <c r="W64" s="44" t="s">
        <v>221</v>
      </c>
      <c r="X64" s="44" t="s">
        <v>221</v>
      </c>
      <c r="Y64" s="44" t="s">
        <v>221</v>
      </c>
      <c r="Z64" s="44" t="s">
        <v>221</v>
      </c>
      <c r="AA64" s="30" t="s">
        <v>8478</v>
      </c>
      <c r="AB64" s="30">
        <v>9231225525</v>
      </c>
      <c r="AC64" s="30" t="s">
        <v>314</v>
      </c>
      <c r="AD64" s="30" t="s">
        <v>224</v>
      </c>
      <c r="AE64" s="30" t="s">
        <v>1789</v>
      </c>
      <c r="AF64" s="63" t="s">
        <v>259</v>
      </c>
      <c r="AG64" s="30" t="s">
        <v>221</v>
      </c>
      <c r="AH64" s="63" t="s">
        <v>259</v>
      </c>
      <c r="AI64" s="30">
        <v>6</v>
      </c>
      <c r="AJ64" s="30" t="s">
        <v>3575</v>
      </c>
      <c r="AK64" s="30">
        <v>1</v>
      </c>
      <c r="AL64" s="30">
        <v>6</v>
      </c>
      <c r="AM64" s="30">
        <v>0</v>
      </c>
      <c r="AN64" s="363" t="s">
        <v>432</v>
      </c>
      <c r="AO64" s="363" t="s">
        <v>432</v>
      </c>
      <c r="AP64" s="363" t="s">
        <v>434</v>
      </c>
      <c r="AQ64" s="363" t="s">
        <v>3079</v>
      </c>
      <c r="AR64" s="363" t="s">
        <v>6459</v>
      </c>
      <c r="AS64" s="348"/>
      <c r="AT64" s="348"/>
      <c r="AU64" s="348"/>
      <c r="AV64" s="348"/>
      <c r="AW64" s="348"/>
      <c r="AX64" s="348" t="s">
        <v>8479</v>
      </c>
      <c r="AY64" s="348" t="s">
        <v>227</v>
      </c>
      <c r="AZ64" s="348"/>
      <c r="BA64" s="390">
        <v>0.56805555555555554</v>
      </c>
      <c r="BB64" s="78" t="s">
        <v>7252</v>
      </c>
      <c r="BC64" s="344">
        <v>0.64583333333333337</v>
      </c>
      <c r="BD64" s="344">
        <v>0.65277777777777779</v>
      </c>
      <c r="BE64" s="63">
        <f t="shared" si="0"/>
        <v>10</v>
      </c>
      <c r="BF64" s="30">
        <v>2</v>
      </c>
      <c r="BG64" s="30">
        <v>2</v>
      </c>
      <c r="BH64" s="30">
        <v>2</v>
      </c>
      <c r="BI64" s="30">
        <v>2</v>
      </c>
      <c r="BJ64" s="30">
        <v>2</v>
      </c>
      <c r="BK64" s="30">
        <v>2</v>
      </c>
      <c r="BL64" s="30">
        <v>2</v>
      </c>
      <c r="BM64" s="30">
        <v>2</v>
      </c>
      <c r="BN64" s="30">
        <v>2</v>
      </c>
      <c r="BO64" s="30">
        <v>2</v>
      </c>
      <c r="BP64" s="30">
        <v>2</v>
      </c>
      <c r="BQ64" s="30">
        <v>2</v>
      </c>
      <c r="BR64" s="30">
        <v>2</v>
      </c>
      <c r="BS64" s="30">
        <v>2</v>
      </c>
      <c r="BT64" s="30">
        <v>2</v>
      </c>
      <c r="BU64" s="50">
        <f t="shared" si="1"/>
        <v>0</v>
      </c>
      <c r="BV64" s="368"/>
      <c r="BW64" s="369"/>
      <c r="BX64" s="369"/>
      <c r="BY64" s="50">
        <f t="shared" si="2"/>
        <v>0</v>
      </c>
      <c r="BZ64" s="348"/>
      <c r="CA64" s="348"/>
      <c r="CB64" s="348"/>
      <c r="CC64" s="348"/>
      <c r="CD64" s="348"/>
      <c r="CE64" s="348"/>
      <c r="CF64" s="348"/>
      <c r="CG64" s="348"/>
      <c r="CH64" s="348"/>
      <c r="CI64" s="348"/>
      <c r="CJ64" s="348"/>
      <c r="CK64" s="348"/>
      <c r="CL64" s="348"/>
      <c r="CM64" s="348" t="s">
        <v>3403</v>
      </c>
      <c r="CN64" s="44" t="s">
        <v>3403</v>
      </c>
      <c r="CO64" s="348"/>
      <c r="CP64" s="348"/>
      <c r="CQ64" s="348"/>
      <c r="CR64" s="38" t="s">
        <v>4714</v>
      </c>
      <c r="CS64" s="38" t="s">
        <v>4715</v>
      </c>
      <c r="CT64" s="38" t="s">
        <v>3869</v>
      </c>
      <c r="CU64" s="38" t="s">
        <v>8480</v>
      </c>
      <c r="CV64" s="38" t="s">
        <v>8481</v>
      </c>
      <c r="CW64" s="38" t="s">
        <v>8482</v>
      </c>
      <c r="CX64" s="38" t="s">
        <v>8483</v>
      </c>
      <c r="CY64" s="38" t="s">
        <v>8484</v>
      </c>
      <c r="CZ64" s="38" t="s">
        <v>3848</v>
      </c>
      <c r="DA64" s="38" t="s">
        <v>8485</v>
      </c>
      <c r="DB64" s="38" t="s">
        <v>3840</v>
      </c>
      <c r="DC64" s="38" t="s">
        <v>3841</v>
      </c>
      <c r="DD64" s="38" t="s">
        <v>3994</v>
      </c>
      <c r="DE64" s="38" t="s">
        <v>8486</v>
      </c>
      <c r="DF64" s="38" t="s">
        <v>6351</v>
      </c>
      <c r="DG64" s="38" t="s">
        <v>8487</v>
      </c>
      <c r="DH64" s="38" t="s">
        <v>4159</v>
      </c>
      <c r="DI64" s="38" t="s">
        <v>8488</v>
      </c>
      <c r="DJ64" s="38" t="s">
        <v>8489</v>
      </c>
      <c r="DK64" s="38" t="s">
        <v>3849</v>
      </c>
      <c r="DL64" s="38" t="s">
        <v>8490</v>
      </c>
      <c r="DM64" s="38" t="s">
        <v>3914</v>
      </c>
      <c r="DN64" s="38" t="s">
        <v>3852</v>
      </c>
      <c r="DO64" s="38" t="s">
        <v>3853</v>
      </c>
      <c r="DP64" s="38" t="s">
        <v>4299</v>
      </c>
      <c r="DQ64" s="38" t="s">
        <v>8476</v>
      </c>
      <c r="DR64" s="38" t="s">
        <v>2718</v>
      </c>
      <c r="DS64" s="38" t="s">
        <v>8477</v>
      </c>
      <c r="DT64" s="38" t="s">
        <v>3848</v>
      </c>
      <c r="DU64" s="38" t="s">
        <v>3848</v>
      </c>
      <c r="DV64" s="38" t="s">
        <v>3848</v>
      </c>
      <c r="DW64" s="38" t="s">
        <v>3848</v>
      </c>
      <c r="DX64" s="38" t="s">
        <v>8491</v>
      </c>
      <c r="DY64" s="38" t="s">
        <v>3848</v>
      </c>
      <c r="DZ64" s="38" t="s">
        <v>3848</v>
      </c>
      <c r="EA64" s="38" t="s">
        <v>3848</v>
      </c>
      <c r="EB64" s="38" t="s">
        <v>3861</v>
      </c>
      <c r="EC64" s="38" t="s">
        <v>3862</v>
      </c>
      <c r="ED64" s="38" t="s">
        <v>3848</v>
      </c>
      <c r="EE64" s="38" t="s">
        <v>4212</v>
      </c>
      <c r="EF64" s="38" t="s">
        <v>3864</v>
      </c>
      <c r="EG64" s="38" t="s">
        <v>4068</v>
      </c>
      <c r="EH64" s="38" t="s">
        <v>6473</v>
      </c>
      <c r="EI64" s="38" t="s">
        <v>8479</v>
      </c>
      <c r="EJ64" s="38" t="s">
        <v>8479</v>
      </c>
      <c r="EK64" s="38" t="s">
        <v>3848</v>
      </c>
      <c r="EL64" s="38" t="s">
        <v>3868</v>
      </c>
      <c r="EM64" s="38" t="s">
        <v>3869</v>
      </c>
      <c r="EN64" s="38" t="s">
        <v>3869</v>
      </c>
      <c r="EO64" s="38" t="s">
        <v>3869</v>
      </c>
      <c r="EP64" s="38" t="s">
        <v>3869</v>
      </c>
      <c r="EQ64" s="38" t="s">
        <v>8492</v>
      </c>
      <c r="ER64" s="38" t="s">
        <v>3924</v>
      </c>
      <c r="ES64" s="38" t="s">
        <v>8493</v>
      </c>
      <c r="ET64" s="38" t="s">
        <v>8494</v>
      </c>
      <c r="EU64" s="38" t="s">
        <v>8495</v>
      </c>
      <c r="EV64" s="38" t="s">
        <v>3877</v>
      </c>
      <c r="EW64" s="38" t="s">
        <v>3876</v>
      </c>
      <c r="EX64" s="38" t="s">
        <v>3848</v>
      </c>
      <c r="EY64" s="38" t="s">
        <v>3848</v>
      </c>
      <c r="EZ64" s="38" t="s">
        <v>3877</v>
      </c>
      <c r="FA64" s="38" t="s">
        <v>5376</v>
      </c>
      <c r="FB64" s="38" t="s">
        <v>8496</v>
      </c>
      <c r="FC64" s="38" t="s">
        <v>8493</v>
      </c>
      <c r="FD64" s="38" t="s">
        <v>3848</v>
      </c>
      <c r="FE64" s="38" t="s">
        <v>4011</v>
      </c>
      <c r="FF64" s="38" t="s">
        <v>5268</v>
      </c>
      <c r="FG64" s="38" t="s">
        <v>268</v>
      </c>
      <c r="FH64" s="38" t="s">
        <v>5880</v>
      </c>
      <c r="FI64" s="38" t="s">
        <v>8497</v>
      </c>
      <c r="FJ64" s="38" t="s">
        <v>4317</v>
      </c>
      <c r="FK64" s="38" t="s">
        <v>8498</v>
      </c>
      <c r="FL64" s="38" t="s">
        <v>4017</v>
      </c>
      <c r="FM64" s="38" t="s">
        <v>8473</v>
      </c>
      <c r="FN64" s="38" t="s">
        <v>8499</v>
      </c>
      <c r="FO64" s="38" t="s">
        <v>8483</v>
      </c>
      <c r="FP64" s="38" t="s">
        <v>3848</v>
      </c>
      <c r="FQ64" s="38" t="s">
        <v>8500</v>
      </c>
      <c r="FR64" s="38" t="s">
        <v>8501</v>
      </c>
      <c r="FS64" s="38" t="s">
        <v>8502</v>
      </c>
      <c r="FT64" s="38" t="s">
        <v>3943</v>
      </c>
      <c r="FU64" s="38" t="s">
        <v>3943</v>
      </c>
      <c r="FV64" s="38" t="s">
        <v>3943</v>
      </c>
      <c r="FW64" s="38" t="s">
        <v>3943</v>
      </c>
      <c r="FX64" s="38" t="s">
        <v>3944</v>
      </c>
      <c r="FY64" s="38" t="s">
        <v>3848</v>
      </c>
      <c r="FZ64" s="38" t="s">
        <v>3848</v>
      </c>
      <c r="GA64" s="38" t="s">
        <v>3946</v>
      </c>
      <c r="GB64" s="370" t="s">
        <v>3946</v>
      </c>
      <c r="GC64" s="370" t="s">
        <v>3946</v>
      </c>
      <c r="HL64" s="349" t="s">
        <v>8503</v>
      </c>
      <c r="HM64" s="44" t="s">
        <v>3403</v>
      </c>
      <c r="HN64" s="44" t="s">
        <v>3403</v>
      </c>
      <c r="HO64" s="350" t="s">
        <v>6933</v>
      </c>
      <c r="HP64" s="44" t="s">
        <v>3869</v>
      </c>
      <c r="HQ64" s="44">
        <f t="shared" si="3"/>
        <v>1</v>
      </c>
      <c r="HT64" s="44" t="s">
        <v>3403</v>
      </c>
      <c r="HU64" s="44" t="s">
        <v>3403</v>
      </c>
      <c r="HX64" s="44" t="s">
        <v>6495</v>
      </c>
      <c r="HY64" s="44" t="s">
        <v>314</v>
      </c>
    </row>
    <row r="65" spans="1:233" s="44" customFormat="1" ht="12.75" x14ac:dyDescent="0.2">
      <c r="A65" s="348">
        <v>16</v>
      </c>
      <c r="B65" s="344">
        <v>0.54722222222222217</v>
      </c>
      <c r="C65" s="49" t="s">
        <v>6451</v>
      </c>
      <c r="D65" s="30" t="s">
        <v>211</v>
      </c>
      <c r="E65" s="30" t="s">
        <v>212</v>
      </c>
      <c r="F65" s="62">
        <v>43284</v>
      </c>
      <c r="G65" s="30" t="s">
        <v>1202</v>
      </c>
      <c r="H65" s="30" t="s">
        <v>233</v>
      </c>
      <c r="I65" s="30" t="s">
        <v>3057</v>
      </c>
      <c r="J65" s="30"/>
      <c r="K65" s="30"/>
      <c r="L65" s="30"/>
      <c r="M65" s="365"/>
      <c r="N65" s="365"/>
      <c r="O65" s="348"/>
      <c r="P65" s="78" t="s">
        <v>8504</v>
      </c>
      <c r="Q65" s="30" t="s">
        <v>8505</v>
      </c>
      <c r="R65" s="30" t="s">
        <v>8506</v>
      </c>
      <c r="S65" s="30" t="s">
        <v>8507</v>
      </c>
      <c r="T65" s="346" t="s">
        <v>8508</v>
      </c>
      <c r="U65" s="30" t="s">
        <v>8509</v>
      </c>
      <c r="V65" s="30" t="s">
        <v>221</v>
      </c>
      <c r="W65" s="44" t="s">
        <v>221</v>
      </c>
      <c r="X65" s="44" t="s">
        <v>221</v>
      </c>
      <c r="Y65" s="44" t="s">
        <v>221</v>
      </c>
      <c r="Z65" s="44" t="s">
        <v>221</v>
      </c>
      <c r="AA65" s="30" t="s">
        <v>8510</v>
      </c>
      <c r="AB65" s="30">
        <v>9156918182</v>
      </c>
      <c r="AC65" s="30" t="s">
        <v>278</v>
      </c>
      <c r="AD65" s="347" t="s">
        <v>4711</v>
      </c>
      <c r="AE65" s="30" t="s">
        <v>8511</v>
      </c>
      <c r="AF65" s="30" t="s">
        <v>280</v>
      </c>
      <c r="AG65" s="30" t="s">
        <v>221</v>
      </c>
      <c r="AH65" s="30" t="s">
        <v>221</v>
      </c>
      <c r="AI65" s="30">
        <v>2</v>
      </c>
      <c r="AJ65" s="30" t="s">
        <v>3575</v>
      </c>
      <c r="AK65" s="30">
        <v>1</v>
      </c>
      <c r="AL65" s="30">
        <v>2</v>
      </c>
      <c r="AM65" s="30">
        <v>0</v>
      </c>
      <c r="AN65" s="363" t="s">
        <v>228</v>
      </c>
      <c r="AO65" s="363" t="s">
        <v>228</v>
      </c>
      <c r="AP65" s="363" t="s">
        <v>281</v>
      </c>
      <c r="AQ65" s="363" t="s">
        <v>282</v>
      </c>
      <c r="AR65" s="363"/>
      <c r="AS65" s="348"/>
      <c r="AT65" s="348"/>
      <c r="AU65" s="348"/>
      <c r="AV65" s="348"/>
      <c r="AW65" s="348"/>
      <c r="AX65" s="348"/>
      <c r="AY65" s="348" t="s">
        <v>227</v>
      </c>
      <c r="AZ65" s="348"/>
      <c r="BA65" s="390">
        <v>0.57500000000000007</v>
      </c>
      <c r="BB65" s="78" t="s">
        <v>7252</v>
      </c>
      <c r="BC65" s="344">
        <v>0.59027777777777779</v>
      </c>
      <c r="BD65" s="344">
        <v>0.59375</v>
      </c>
      <c r="BE65" s="63">
        <f t="shared" si="0"/>
        <v>5</v>
      </c>
      <c r="BF65" s="30">
        <v>1</v>
      </c>
      <c r="BG65" s="30">
        <v>1</v>
      </c>
      <c r="BH65" s="30">
        <v>1</v>
      </c>
      <c r="BI65" s="30">
        <v>1</v>
      </c>
      <c r="BJ65" s="30">
        <v>1</v>
      </c>
      <c r="BK65" s="30">
        <v>1</v>
      </c>
      <c r="BL65" s="30">
        <v>1</v>
      </c>
      <c r="BM65" s="30">
        <v>1</v>
      </c>
      <c r="BN65" s="30">
        <v>1</v>
      </c>
      <c r="BO65" s="30">
        <v>1</v>
      </c>
      <c r="BP65" s="30">
        <v>1</v>
      </c>
      <c r="BQ65" s="30">
        <v>1</v>
      </c>
      <c r="BR65" s="30">
        <v>1</v>
      </c>
      <c r="BS65" s="30">
        <v>1</v>
      </c>
      <c r="BT65" s="30">
        <v>1</v>
      </c>
      <c r="BU65" s="50">
        <f t="shared" si="1"/>
        <v>15</v>
      </c>
      <c r="BV65" s="368"/>
      <c r="BW65" s="369"/>
      <c r="BX65" s="369"/>
      <c r="BY65" s="50">
        <f t="shared" si="2"/>
        <v>0</v>
      </c>
      <c r="BZ65" s="348"/>
      <c r="CA65" s="348"/>
      <c r="CB65" s="348"/>
      <c r="CC65" s="348"/>
      <c r="CD65" s="348"/>
      <c r="CE65" s="348"/>
      <c r="CF65" s="348"/>
      <c r="CG65" s="348"/>
      <c r="CH65" s="348"/>
      <c r="CI65" s="348"/>
      <c r="CJ65" s="348"/>
      <c r="CK65" s="348"/>
      <c r="CL65" s="348"/>
      <c r="CM65" s="348" t="s">
        <v>3403</v>
      </c>
      <c r="CN65" s="44" t="s">
        <v>3403</v>
      </c>
      <c r="CO65" s="348"/>
      <c r="CP65" s="348"/>
      <c r="CQ65" s="348"/>
      <c r="CR65" s="38" t="s">
        <v>4714</v>
      </c>
      <c r="CS65" s="38" t="s">
        <v>4715</v>
      </c>
      <c r="CT65" s="38" t="s">
        <v>3869</v>
      </c>
      <c r="CU65" s="38" t="s">
        <v>8512</v>
      </c>
      <c r="CV65" s="38" t="s">
        <v>8505</v>
      </c>
      <c r="CW65" s="38" t="s">
        <v>8506</v>
      </c>
      <c r="CX65" s="38" t="s">
        <v>8513</v>
      </c>
      <c r="CY65" s="38" t="s">
        <v>8514</v>
      </c>
      <c r="CZ65" s="38" t="s">
        <v>8515</v>
      </c>
      <c r="DA65" s="38" t="s">
        <v>8516</v>
      </c>
      <c r="DB65" s="38" t="s">
        <v>8023</v>
      </c>
      <c r="DC65" s="38" t="s">
        <v>3846</v>
      </c>
      <c r="DD65" s="38" t="s">
        <v>8517</v>
      </c>
      <c r="DE65" s="38" t="s">
        <v>8515</v>
      </c>
      <c r="DF65" s="38" t="s">
        <v>8518</v>
      </c>
      <c r="DG65" s="38" t="s">
        <v>8023</v>
      </c>
      <c r="DH65" s="38" t="s">
        <v>3846</v>
      </c>
      <c r="DI65" s="38" t="s">
        <v>8517</v>
      </c>
      <c r="DJ65" s="38" t="s">
        <v>8519</v>
      </c>
      <c r="DK65" s="38" t="s">
        <v>3957</v>
      </c>
      <c r="DL65" s="38" t="s">
        <v>8520</v>
      </c>
      <c r="DM65" s="38" t="s">
        <v>3914</v>
      </c>
      <c r="DN65" s="38" t="s">
        <v>3852</v>
      </c>
      <c r="DO65" s="38" t="s">
        <v>3853</v>
      </c>
      <c r="DP65" s="38" t="s">
        <v>4299</v>
      </c>
      <c r="DQ65" s="38" t="s">
        <v>8508</v>
      </c>
      <c r="DR65" s="38" t="s">
        <v>2718</v>
      </c>
      <c r="DS65" s="38" t="s">
        <v>8509</v>
      </c>
      <c r="DT65" s="38" t="s">
        <v>3848</v>
      </c>
      <c r="DU65" s="38" t="s">
        <v>3848</v>
      </c>
      <c r="DV65" s="38" t="s">
        <v>3848</v>
      </c>
      <c r="DW65" s="38" t="s">
        <v>3848</v>
      </c>
      <c r="DX65" s="38" t="s">
        <v>3848</v>
      </c>
      <c r="DY65" s="38" t="s">
        <v>3848</v>
      </c>
      <c r="DZ65" s="38" t="s">
        <v>3848</v>
      </c>
      <c r="EA65" s="38" t="s">
        <v>3848</v>
      </c>
      <c r="EB65" s="38" t="s">
        <v>3861</v>
      </c>
      <c r="EC65" s="38" t="s">
        <v>3862</v>
      </c>
      <c r="ED65" s="38" t="s">
        <v>3848</v>
      </c>
      <c r="EE65" s="38" t="s">
        <v>4212</v>
      </c>
      <c r="EF65" s="38" t="s">
        <v>395</v>
      </c>
      <c r="EG65" s="38" t="s">
        <v>2755</v>
      </c>
      <c r="EH65" s="38" t="s">
        <v>282</v>
      </c>
      <c r="EI65" s="38" t="s">
        <v>3848</v>
      </c>
      <c r="EJ65" s="38" t="s">
        <v>3848</v>
      </c>
      <c r="EK65" s="38" t="s">
        <v>3848</v>
      </c>
      <c r="EL65" s="38" t="s">
        <v>4473</v>
      </c>
      <c r="EM65" s="38" t="s">
        <v>3869</v>
      </c>
      <c r="EN65" s="38" t="s">
        <v>3869</v>
      </c>
      <c r="EO65" s="38" t="s">
        <v>3870</v>
      </c>
      <c r="EP65" s="38" t="s">
        <v>4002</v>
      </c>
      <c r="EQ65" s="38" t="s">
        <v>8521</v>
      </c>
      <c r="ER65" s="38" t="s">
        <v>3872</v>
      </c>
      <c r="ES65" s="38" t="s">
        <v>8522</v>
      </c>
      <c r="ET65" s="38" t="s">
        <v>8523</v>
      </c>
      <c r="EU65" s="38" t="s">
        <v>4017</v>
      </c>
      <c r="EV65" s="38" t="s">
        <v>3876</v>
      </c>
      <c r="EW65" s="38" t="s">
        <v>3876</v>
      </c>
      <c r="EX65" s="38" t="s">
        <v>3848</v>
      </c>
      <c r="EY65" s="38" t="s">
        <v>3848</v>
      </c>
      <c r="EZ65" s="38" t="s">
        <v>3877</v>
      </c>
      <c r="FA65" s="38" t="s">
        <v>4956</v>
      </c>
      <c r="FB65" s="38" t="s">
        <v>4443</v>
      </c>
      <c r="FC65" s="38" t="s">
        <v>8524</v>
      </c>
      <c r="FD65" s="38" t="s">
        <v>3848</v>
      </c>
      <c r="FE65" s="38" t="s">
        <v>4011</v>
      </c>
      <c r="FF65" s="38" t="s">
        <v>4012</v>
      </c>
      <c r="FG65" s="38" t="s">
        <v>3848</v>
      </c>
      <c r="FH65" s="38" t="s">
        <v>3848</v>
      </c>
      <c r="FI65" s="38" t="s">
        <v>3848</v>
      </c>
      <c r="FJ65" s="38" t="s">
        <v>4017</v>
      </c>
      <c r="FK65" s="38" t="s">
        <v>6765</v>
      </c>
      <c r="FL65" s="38" t="s">
        <v>4017</v>
      </c>
      <c r="FM65" s="38" t="s">
        <v>8513</v>
      </c>
      <c r="FN65" s="38" t="s">
        <v>8525</v>
      </c>
      <c r="FO65" s="38" t="s">
        <v>8526</v>
      </c>
      <c r="FP65" s="38" t="s">
        <v>3848</v>
      </c>
      <c r="FQ65" s="38" t="s">
        <v>8527</v>
      </c>
      <c r="FR65" s="38" t="s">
        <v>6487</v>
      </c>
      <c r="FS65" s="38" t="s">
        <v>8528</v>
      </c>
      <c r="FT65" s="38" t="s">
        <v>3943</v>
      </c>
      <c r="FU65" s="38" t="s">
        <v>3943</v>
      </c>
      <c r="FV65" s="38" t="s">
        <v>3943</v>
      </c>
      <c r="FW65" s="38" t="s">
        <v>3943</v>
      </c>
      <c r="FX65" s="38" t="s">
        <v>3944</v>
      </c>
      <c r="FY65" s="38" t="s">
        <v>3848</v>
      </c>
      <c r="FZ65" s="38" t="s">
        <v>3848</v>
      </c>
      <c r="GA65" s="38" t="s">
        <v>3946</v>
      </c>
      <c r="GB65" s="370" t="s">
        <v>3946</v>
      </c>
      <c r="GC65" s="370" t="s">
        <v>3946</v>
      </c>
      <c r="HL65" s="349" t="s">
        <v>8529</v>
      </c>
      <c r="HM65" s="44" t="s">
        <v>3403</v>
      </c>
      <c r="HN65" s="44" t="s">
        <v>3403</v>
      </c>
      <c r="HO65" s="350" t="s">
        <v>7177</v>
      </c>
      <c r="HP65" s="44" t="s">
        <v>3869</v>
      </c>
      <c r="HQ65" s="44">
        <f t="shared" si="3"/>
        <v>1</v>
      </c>
      <c r="HT65" s="44" t="s">
        <v>3403</v>
      </c>
      <c r="HU65" s="44" t="s">
        <v>3403</v>
      </c>
      <c r="HX65" s="44" t="s">
        <v>3403</v>
      </c>
      <c r="HY65" s="44" t="s">
        <v>278</v>
      </c>
    </row>
    <row r="66" spans="1:233" s="44" customFormat="1" ht="12.75" x14ac:dyDescent="0.2">
      <c r="A66" s="348">
        <v>17</v>
      </c>
      <c r="B66" s="344">
        <v>0.54722222222222217</v>
      </c>
      <c r="C66" s="49" t="s">
        <v>6451</v>
      </c>
      <c r="D66" s="30" t="s">
        <v>211</v>
      </c>
      <c r="E66" s="30" t="s">
        <v>212</v>
      </c>
      <c r="F66" s="62">
        <v>43284</v>
      </c>
      <c r="G66" s="30" t="s">
        <v>1202</v>
      </c>
      <c r="H66" s="30" t="s">
        <v>233</v>
      </c>
      <c r="I66" s="30" t="s">
        <v>3057</v>
      </c>
      <c r="J66" s="30"/>
      <c r="K66" s="30"/>
      <c r="L66" s="30"/>
      <c r="M66" s="365"/>
      <c r="N66" s="365"/>
      <c r="O66" s="348"/>
      <c r="P66" s="78" t="s">
        <v>8530</v>
      </c>
      <c r="Q66" s="30" t="s">
        <v>8531</v>
      </c>
      <c r="R66" s="30" t="s">
        <v>8532</v>
      </c>
      <c r="S66" s="30" t="s">
        <v>8533</v>
      </c>
      <c r="T66" s="346" t="s">
        <v>8534</v>
      </c>
      <c r="U66" s="30" t="s">
        <v>8535</v>
      </c>
      <c r="V66" s="30" t="s">
        <v>221</v>
      </c>
      <c r="W66" s="44" t="s">
        <v>221</v>
      </c>
      <c r="X66" s="44" t="s">
        <v>221</v>
      </c>
      <c r="Y66" s="44" t="s">
        <v>221</v>
      </c>
      <c r="Z66" s="44" t="s">
        <v>221</v>
      </c>
      <c r="AA66" s="30" t="s">
        <v>8536</v>
      </c>
      <c r="AB66" s="30">
        <v>9167852172</v>
      </c>
      <c r="AC66" s="30" t="s">
        <v>1303</v>
      </c>
      <c r="AD66" s="347" t="s">
        <v>4711</v>
      </c>
      <c r="AE66" s="30" t="s">
        <v>221</v>
      </c>
      <c r="AF66" s="30" t="s">
        <v>221</v>
      </c>
      <c r="AG66" s="30" t="s">
        <v>221</v>
      </c>
      <c r="AH66" s="30" t="s">
        <v>221</v>
      </c>
      <c r="AI66" s="30">
        <v>0</v>
      </c>
      <c r="AJ66" s="30" t="s">
        <v>3574</v>
      </c>
      <c r="AK66" s="30">
        <v>0</v>
      </c>
      <c r="AL66" s="30">
        <v>0</v>
      </c>
      <c r="AM66" s="30">
        <v>0</v>
      </c>
      <c r="AN66" s="363" t="s">
        <v>228</v>
      </c>
      <c r="AO66" s="363" t="s">
        <v>228</v>
      </c>
      <c r="AP66" s="363" t="s">
        <v>281</v>
      </c>
      <c r="AQ66" s="363" t="s">
        <v>282</v>
      </c>
      <c r="AR66" s="363"/>
      <c r="AS66" s="348"/>
      <c r="AT66" s="348"/>
      <c r="AU66" s="348"/>
      <c r="AV66" s="348"/>
      <c r="AW66" s="348"/>
      <c r="AX66" s="348"/>
      <c r="AY66" s="348" t="s">
        <v>227</v>
      </c>
      <c r="AZ66" s="348"/>
      <c r="BA66" s="390">
        <v>0.57500000000000007</v>
      </c>
      <c r="BB66" s="78" t="s">
        <v>7252</v>
      </c>
      <c r="BC66" s="344">
        <v>0.59027777777777779</v>
      </c>
      <c r="BD66" s="344">
        <v>0.59375</v>
      </c>
      <c r="BE66" s="63">
        <f t="shared" ref="BE66:BE129" si="4">MINUTE(BD66-BC66)</f>
        <v>5</v>
      </c>
      <c r="BF66" s="30">
        <v>1</v>
      </c>
      <c r="BG66" s="30">
        <v>1</v>
      </c>
      <c r="BH66" s="30">
        <v>1</v>
      </c>
      <c r="BI66" s="30">
        <v>1</v>
      </c>
      <c r="BJ66" s="30">
        <v>1</v>
      </c>
      <c r="BK66" s="30">
        <v>1</v>
      </c>
      <c r="BL66" s="30">
        <v>1</v>
      </c>
      <c r="BM66" s="30">
        <v>1</v>
      </c>
      <c r="BN66" s="30">
        <v>1</v>
      </c>
      <c r="BO66" s="30">
        <v>1</v>
      </c>
      <c r="BP66" s="30">
        <v>1</v>
      </c>
      <c r="BQ66" s="30">
        <v>1</v>
      </c>
      <c r="BR66" s="30">
        <v>1</v>
      </c>
      <c r="BS66" s="30">
        <v>1</v>
      </c>
      <c r="BT66" s="30">
        <v>1</v>
      </c>
      <c r="BU66" s="50">
        <f t="shared" ref="BU66:BU129" si="5">COUNTIF(BF66:BT66,1)</f>
        <v>15</v>
      </c>
      <c r="BV66" s="368"/>
      <c r="BW66" s="369"/>
      <c r="BX66" s="369"/>
      <c r="BY66" s="50">
        <f t="shared" ref="BY66:BY129" si="6">MINUTE(BX66-BW66)</f>
        <v>0</v>
      </c>
      <c r="BZ66" s="348"/>
      <c r="CA66" s="348"/>
      <c r="CB66" s="348"/>
      <c r="CC66" s="348"/>
      <c r="CD66" s="348"/>
      <c r="CE66" s="348"/>
      <c r="CF66" s="348"/>
      <c r="CG66" s="348"/>
      <c r="CH66" s="348"/>
      <c r="CI66" s="348"/>
      <c r="CJ66" s="348"/>
      <c r="CK66" s="348"/>
      <c r="CL66" s="348"/>
      <c r="CM66" s="348" t="s">
        <v>3403</v>
      </c>
      <c r="CN66" s="44" t="s">
        <v>3403</v>
      </c>
      <c r="CO66" s="348"/>
      <c r="CP66" s="348"/>
      <c r="CQ66" s="348"/>
      <c r="CR66" s="38" t="s">
        <v>4714</v>
      </c>
      <c r="CS66" s="38" t="s">
        <v>4715</v>
      </c>
      <c r="CT66" s="38" t="s">
        <v>3869</v>
      </c>
      <c r="CU66" s="38" t="s">
        <v>8537</v>
      </c>
      <c r="CV66" s="38" t="s">
        <v>8531</v>
      </c>
      <c r="CW66" s="38" t="s">
        <v>8532</v>
      </c>
      <c r="CX66" s="38" t="s">
        <v>8533</v>
      </c>
      <c r="CY66" s="38" t="s">
        <v>8538</v>
      </c>
      <c r="CZ66" s="38" t="s">
        <v>8515</v>
      </c>
      <c r="DA66" s="38" t="s">
        <v>8535</v>
      </c>
      <c r="DB66" s="38" t="s">
        <v>8023</v>
      </c>
      <c r="DC66" s="38" t="s">
        <v>3846</v>
      </c>
      <c r="DD66" s="38" t="s">
        <v>8539</v>
      </c>
      <c r="DE66" s="38" t="s">
        <v>8515</v>
      </c>
      <c r="DF66" s="38" t="s">
        <v>8540</v>
      </c>
      <c r="DG66" s="38" t="s">
        <v>8023</v>
      </c>
      <c r="DH66" s="38" t="s">
        <v>3846</v>
      </c>
      <c r="DI66" s="38" t="s">
        <v>8539</v>
      </c>
      <c r="DJ66" s="38" t="s">
        <v>8541</v>
      </c>
      <c r="DK66" s="38" t="s">
        <v>3849</v>
      </c>
      <c r="DL66" s="38" t="s">
        <v>8542</v>
      </c>
      <c r="DM66" s="38" t="s">
        <v>3914</v>
      </c>
      <c r="DN66" s="38" t="s">
        <v>3852</v>
      </c>
      <c r="DO66" s="38" t="s">
        <v>3853</v>
      </c>
      <c r="DP66" s="38" t="s">
        <v>3854</v>
      </c>
      <c r="DQ66" s="38" t="s">
        <v>8534</v>
      </c>
      <c r="DR66" s="38" t="s">
        <v>8534</v>
      </c>
      <c r="DS66" s="38" t="s">
        <v>8535</v>
      </c>
      <c r="DT66" s="38" t="s">
        <v>3848</v>
      </c>
      <c r="DU66" s="38" t="s">
        <v>3848</v>
      </c>
      <c r="DV66" s="38" t="s">
        <v>3848</v>
      </c>
      <c r="DW66" s="38" t="s">
        <v>3848</v>
      </c>
      <c r="DX66" s="38" t="s">
        <v>3848</v>
      </c>
      <c r="DY66" s="38" t="s">
        <v>3848</v>
      </c>
      <c r="DZ66" s="38" t="s">
        <v>3848</v>
      </c>
      <c r="EA66" s="38" t="s">
        <v>3848</v>
      </c>
      <c r="EB66" s="38" t="s">
        <v>3861</v>
      </c>
      <c r="EC66" s="38" t="s">
        <v>3862</v>
      </c>
      <c r="ED66" s="38" t="s">
        <v>3848</v>
      </c>
      <c r="EE66" s="38" t="s">
        <v>8543</v>
      </c>
      <c r="EF66" s="38" t="s">
        <v>3864</v>
      </c>
      <c r="EG66" s="38" t="s">
        <v>2755</v>
      </c>
      <c r="EH66" s="38" t="s">
        <v>282</v>
      </c>
      <c r="EI66" s="38" t="s">
        <v>3848</v>
      </c>
      <c r="EJ66" s="38" t="s">
        <v>3848</v>
      </c>
      <c r="EK66" s="38" t="s">
        <v>3848</v>
      </c>
      <c r="EL66" s="38" t="s">
        <v>3868</v>
      </c>
      <c r="EM66" s="38" t="s">
        <v>3869</v>
      </c>
      <c r="EN66" s="38" t="s">
        <v>3869</v>
      </c>
      <c r="EO66" s="38" t="s">
        <v>3869</v>
      </c>
      <c r="EP66" s="38" t="s">
        <v>3869</v>
      </c>
      <c r="EQ66" s="38" t="s">
        <v>8544</v>
      </c>
      <c r="ER66" s="38" t="s">
        <v>3872</v>
      </c>
      <c r="ES66" s="38" t="s">
        <v>8545</v>
      </c>
      <c r="ET66" s="38" t="s">
        <v>8546</v>
      </c>
      <c r="EU66" s="38" t="s">
        <v>8547</v>
      </c>
      <c r="EV66" s="38" t="s">
        <v>3876</v>
      </c>
      <c r="EW66" s="38" t="s">
        <v>3876</v>
      </c>
      <c r="EX66" s="38" t="s">
        <v>3848</v>
      </c>
      <c r="EY66" s="38" t="s">
        <v>3848</v>
      </c>
      <c r="EZ66" s="38" t="s">
        <v>3876</v>
      </c>
      <c r="FA66" s="38" t="s">
        <v>3848</v>
      </c>
      <c r="FB66" s="38" t="s">
        <v>3848</v>
      </c>
      <c r="FC66" s="38" t="s">
        <v>3848</v>
      </c>
      <c r="FD66" s="38" t="s">
        <v>3848</v>
      </c>
      <c r="FE66" s="38" t="s">
        <v>4017</v>
      </c>
      <c r="FF66" s="38" t="s">
        <v>4017</v>
      </c>
      <c r="FG66" s="38" t="s">
        <v>3848</v>
      </c>
      <c r="FH66" s="38" t="s">
        <v>3848</v>
      </c>
      <c r="FI66" s="38" t="s">
        <v>3848</v>
      </c>
      <c r="FJ66" s="38" t="s">
        <v>4017</v>
      </c>
      <c r="FK66" s="38" t="s">
        <v>4017</v>
      </c>
      <c r="FL66" s="38" t="s">
        <v>4017</v>
      </c>
      <c r="FM66" s="38" t="s">
        <v>8533</v>
      </c>
      <c r="FN66" s="38" t="s">
        <v>8548</v>
      </c>
      <c r="FO66" s="38" t="s">
        <v>8549</v>
      </c>
      <c r="FP66" s="38" t="s">
        <v>3848</v>
      </c>
      <c r="FQ66" s="38" t="s">
        <v>8550</v>
      </c>
      <c r="FR66" s="38" t="s">
        <v>7354</v>
      </c>
      <c r="FS66" s="38" t="s">
        <v>8551</v>
      </c>
      <c r="FT66" s="38" t="s">
        <v>3943</v>
      </c>
      <c r="FU66" s="38" t="s">
        <v>3943</v>
      </c>
      <c r="FV66" s="38" t="s">
        <v>3943</v>
      </c>
      <c r="FW66" s="38" t="s">
        <v>3943</v>
      </c>
      <c r="FX66" s="38" t="s">
        <v>3944</v>
      </c>
      <c r="FY66" s="38" t="s">
        <v>3848</v>
      </c>
      <c r="FZ66" s="38" t="s">
        <v>3848</v>
      </c>
      <c r="GA66" s="38" t="s">
        <v>3945</v>
      </c>
      <c r="GB66" s="370" t="s">
        <v>3946</v>
      </c>
      <c r="GC66" s="370" t="s">
        <v>3946</v>
      </c>
      <c r="HL66" s="349" t="s">
        <v>8552</v>
      </c>
      <c r="HM66" s="44" t="s">
        <v>3403</v>
      </c>
      <c r="HN66" s="44" t="s">
        <v>3403</v>
      </c>
      <c r="HO66" s="350" t="s">
        <v>7177</v>
      </c>
      <c r="HP66" s="44" t="s">
        <v>3869</v>
      </c>
      <c r="HQ66" s="44">
        <f t="shared" ref="HQ66:HQ129" si="7">COUNTIF(HL:HL,HL:HL)</f>
        <v>1</v>
      </c>
      <c r="HT66" s="44" t="s">
        <v>3403</v>
      </c>
      <c r="HU66" s="44" t="s">
        <v>3403</v>
      </c>
      <c r="HX66" s="44" t="s">
        <v>3403</v>
      </c>
      <c r="HY66" s="44" t="s">
        <v>1303</v>
      </c>
    </row>
    <row r="67" spans="1:233" s="44" customFormat="1" ht="12.75" x14ac:dyDescent="0.2">
      <c r="A67" s="348">
        <v>18</v>
      </c>
      <c r="B67" s="344">
        <v>0.57013888888888886</v>
      </c>
      <c r="C67" s="49" t="s">
        <v>6451</v>
      </c>
      <c r="D67" s="30" t="s">
        <v>211</v>
      </c>
      <c r="E67" s="30" t="s">
        <v>212</v>
      </c>
      <c r="F67" s="62">
        <v>43284</v>
      </c>
      <c r="G67" s="30" t="s">
        <v>1202</v>
      </c>
      <c r="H67" s="30" t="s">
        <v>233</v>
      </c>
      <c r="I67" s="30" t="s">
        <v>3057</v>
      </c>
      <c r="J67" s="30"/>
      <c r="K67" s="30"/>
      <c r="L67" s="30"/>
      <c r="M67" s="365"/>
      <c r="N67" s="365"/>
      <c r="O67" s="348"/>
      <c r="P67" s="78" t="s">
        <v>8553</v>
      </c>
      <c r="Q67" s="30" t="s">
        <v>8554</v>
      </c>
      <c r="R67" s="30" t="s">
        <v>8555</v>
      </c>
      <c r="S67" s="30" t="s">
        <v>8556</v>
      </c>
      <c r="T67" s="346" t="s">
        <v>8557</v>
      </c>
      <c r="U67" s="30" t="s">
        <v>8558</v>
      </c>
      <c r="V67" s="30" t="s">
        <v>221</v>
      </c>
      <c r="W67" s="44" t="s">
        <v>221</v>
      </c>
      <c r="X67" s="44" t="s">
        <v>221</v>
      </c>
      <c r="Y67" s="44" t="s">
        <v>221</v>
      </c>
      <c r="Z67" s="44" t="s">
        <v>221</v>
      </c>
      <c r="AA67" s="30" t="s">
        <v>8559</v>
      </c>
      <c r="AB67" s="30">
        <v>9972037413</v>
      </c>
      <c r="AC67" s="30" t="s">
        <v>278</v>
      </c>
      <c r="AD67" s="30" t="s">
        <v>224</v>
      </c>
      <c r="AE67" s="30" t="s">
        <v>8560</v>
      </c>
      <c r="AF67" s="30" t="s">
        <v>259</v>
      </c>
      <c r="AG67" s="30" t="s">
        <v>221</v>
      </c>
      <c r="AH67" s="30" t="s">
        <v>221</v>
      </c>
      <c r="AI67" s="30">
        <v>11</v>
      </c>
      <c r="AJ67" s="30" t="s">
        <v>227</v>
      </c>
      <c r="AK67" s="30">
        <v>1</v>
      </c>
      <c r="AL67" s="30">
        <v>2</v>
      </c>
      <c r="AM67" s="30">
        <v>5</v>
      </c>
      <c r="AN67" s="363" t="s">
        <v>228</v>
      </c>
      <c r="AO67" s="363" t="s">
        <v>228</v>
      </c>
      <c r="AP67" s="363" t="s">
        <v>229</v>
      </c>
      <c r="AQ67" s="363" t="s">
        <v>229</v>
      </c>
      <c r="AR67" s="363"/>
      <c r="AS67" s="348" t="s">
        <v>8561</v>
      </c>
      <c r="AT67" s="348">
        <v>252128</v>
      </c>
      <c r="AU67" s="348" t="s">
        <v>4243</v>
      </c>
      <c r="AV67" s="348"/>
      <c r="AW67" s="348"/>
      <c r="AX67" s="348"/>
      <c r="AY67" s="348" t="s">
        <v>227</v>
      </c>
      <c r="AZ67" s="348"/>
      <c r="BA67" s="390">
        <v>0.60902777777777783</v>
      </c>
      <c r="BB67" s="78" t="s">
        <v>4713</v>
      </c>
      <c r="BC67" s="344">
        <v>0.65069444444444446</v>
      </c>
      <c r="BD67" s="344">
        <v>0.65555555555555556</v>
      </c>
      <c r="BE67" s="63">
        <f t="shared" si="4"/>
        <v>7</v>
      </c>
      <c r="BF67" s="30">
        <v>1</v>
      </c>
      <c r="BG67" s="30">
        <v>1</v>
      </c>
      <c r="BH67" s="30">
        <v>1</v>
      </c>
      <c r="BI67" s="30">
        <v>1</v>
      </c>
      <c r="BJ67" s="30">
        <v>1</v>
      </c>
      <c r="BK67" s="30">
        <v>1</v>
      </c>
      <c r="BL67" s="30">
        <v>1</v>
      </c>
      <c r="BM67" s="30">
        <v>1</v>
      </c>
      <c r="BN67" s="30">
        <v>1</v>
      </c>
      <c r="BO67" s="30">
        <v>1</v>
      </c>
      <c r="BP67" s="30">
        <v>1</v>
      </c>
      <c r="BQ67" s="30">
        <v>1</v>
      </c>
      <c r="BR67" s="30">
        <v>1</v>
      </c>
      <c r="BS67" s="30">
        <v>1</v>
      </c>
      <c r="BT67" s="30">
        <v>1</v>
      </c>
      <c r="BU67" s="50">
        <f t="shared" si="5"/>
        <v>15</v>
      </c>
      <c r="BV67" s="368"/>
      <c r="BW67" s="369"/>
      <c r="BX67" s="369"/>
      <c r="BY67" s="50">
        <f t="shared" si="6"/>
        <v>0</v>
      </c>
      <c r="BZ67" s="348"/>
      <c r="CA67" s="348"/>
      <c r="CB67" s="348"/>
      <c r="CC67" s="348"/>
      <c r="CD67" s="348"/>
      <c r="CE67" s="348"/>
      <c r="CF67" s="348"/>
      <c r="CG67" s="348"/>
      <c r="CH67" s="348"/>
      <c r="CI67" s="348"/>
      <c r="CJ67" s="348"/>
      <c r="CK67" s="348"/>
      <c r="CL67" s="348"/>
      <c r="CM67" s="348" t="s">
        <v>3403</v>
      </c>
      <c r="CN67" s="44" t="s">
        <v>3403</v>
      </c>
      <c r="CO67" s="348"/>
      <c r="CP67" s="348"/>
      <c r="CQ67" s="348"/>
      <c r="CR67" s="38" t="s">
        <v>4714</v>
      </c>
      <c r="CS67" s="38" t="s">
        <v>4715</v>
      </c>
      <c r="CT67" s="38" t="s">
        <v>3869</v>
      </c>
      <c r="CU67" s="38" t="s">
        <v>8562</v>
      </c>
      <c r="CV67" s="38" t="s">
        <v>8563</v>
      </c>
      <c r="CW67" s="38" t="s">
        <v>8564</v>
      </c>
      <c r="CX67" s="38" t="s">
        <v>8565</v>
      </c>
      <c r="CY67" s="38" t="s">
        <v>8566</v>
      </c>
      <c r="CZ67" s="38" t="s">
        <v>7025</v>
      </c>
      <c r="DA67" s="38" t="s">
        <v>3845</v>
      </c>
      <c r="DB67" s="38" t="s">
        <v>4037</v>
      </c>
      <c r="DC67" s="38" t="s">
        <v>4038</v>
      </c>
      <c r="DD67" s="38" t="s">
        <v>4039</v>
      </c>
      <c r="DE67" s="38" t="s">
        <v>7025</v>
      </c>
      <c r="DF67" s="38" t="s">
        <v>3845</v>
      </c>
      <c r="DG67" s="38" t="s">
        <v>8567</v>
      </c>
      <c r="DH67" s="38" t="s">
        <v>8568</v>
      </c>
      <c r="DI67" s="38" t="s">
        <v>8569</v>
      </c>
      <c r="DJ67" s="38" t="s">
        <v>8570</v>
      </c>
      <c r="DK67" s="38" t="s">
        <v>3957</v>
      </c>
      <c r="DL67" s="38" t="s">
        <v>3848</v>
      </c>
      <c r="DM67" s="38" t="s">
        <v>3851</v>
      </c>
      <c r="DN67" s="38" t="s">
        <v>3852</v>
      </c>
      <c r="DO67" s="38" t="s">
        <v>3853</v>
      </c>
      <c r="DP67" s="38" t="s">
        <v>3848</v>
      </c>
      <c r="DQ67" s="38" t="s">
        <v>8557</v>
      </c>
      <c r="DR67" s="38" t="s">
        <v>2718</v>
      </c>
      <c r="DS67" s="38" t="s">
        <v>8558</v>
      </c>
      <c r="DT67" s="38" t="s">
        <v>8571</v>
      </c>
      <c r="DU67" s="38" t="s">
        <v>3848</v>
      </c>
      <c r="DV67" s="38" t="s">
        <v>3848</v>
      </c>
      <c r="DW67" s="38" t="s">
        <v>8572</v>
      </c>
      <c r="DX67" s="38" t="s">
        <v>3848</v>
      </c>
      <c r="DY67" s="38" t="s">
        <v>3848</v>
      </c>
      <c r="DZ67" s="38" t="s">
        <v>3848</v>
      </c>
      <c r="EA67" s="38" t="s">
        <v>3848</v>
      </c>
      <c r="EB67" s="38" t="s">
        <v>3861</v>
      </c>
      <c r="EC67" s="38" t="s">
        <v>3862</v>
      </c>
      <c r="ED67" s="38" t="s">
        <v>3848</v>
      </c>
      <c r="EE67" s="38" t="s">
        <v>8573</v>
      </c>
      <c r="EF67" s="38" t="s">
        <v>3864</v>
      </c>
      <c r="EG67" s="38" t="s">
        <v>4068</v>
      </c>
      <c r="EH67" s="38" t="s">
        <v>4438</v>
      </c>
      <c r="EI67" s="38" t="s">
        <v>8561</v>
      </c>
      <c r="EJ67" s="38" t="s">
        <v>8561</v>
      </c>
      <c r="EK67" s="38" t="s">
        <v>3848</v>
      </c>
      <c r="EL67" s="38" t="s">
        <v>3868</v>
      </c>
      <c r="EM67" s="38" t="s">
        <v>3869</v>
      </c>
      <c r="EN67" s="38" t="s">
        <v>3869</v>
      </c>
      <c r="EO67" s="38" t="s">
        <v>3870</v>
      </c>
      <c r="EP67" s="38" t="s">
        <v>4002</v>
      </c>
      <c r="EQ67" s="38" t="s">
        <v>8574</v>
      </c>
      <c r="ER67" s="38" t="s">
        <v>7126</v>
      </c>
      <c r="ES67" s="38" t="s">
        <v>8575</v>
      </c>
      <c r="ET67" s="38" t="s">
        <v>8576</v>
      </c>
      <c r="EU67" s="38" t="s">
        <v>8577</v>
      </c>
      <c r="EV67" s="38" t="s">
        <v>3876</v>
      </c>
      <c r="EW67" s="38" t="s">
        <v>3876</v>
      </c>
      <c r="EX67" s="38" t="s">
        <v>3848</v>
      </c>
      <c r="EY67" s="38" t="s">
        <v>3848</v>
      </c>
      <c r="EZ67" s="38" t="s">
        <v>3877</v>
      </c>
      <c r="FA67" s="38" t="s">
        <v>4956</v>
      </c>
      <c r="FB67" s="38" t="s">
        <v>8578</v>
      </c>
      <c r="FC67" s="38" t="s">
        <v>8579</v>
      </c>
      <c r="FD67" s="38" t="s">
        <v>3848</v>
      </c>
      <c r="FE67" s="38" t="s">
        <v>3970</v>
      </c>
      <c r="FF67" s="38" t="s">
        <v>8580</v>
      </c>
      <c r="FG67" s="38" t="s">
        <v>8581</v>
      </c>
      <c r="FH67" s="38" t="s">
        <v>8582</v>
      </c>
      <c r="FI67" s="38" t="s">
        <v>8583</v>
      </c>
      <c r="FJ67" s="38" t="s">
        <v>8584</v>
      </c>
      <c r="FK67" s="38" t="s">
        <v>8585</v>
      </c>
      <c r="FL67" s="38" t="s">
        <v>8586</v>
      </c>
      <c r="FM67" s="38" t="s">
        <v>8565</v>
      </c>
      <c r="FN67" s="38" t="s">
        <v>8587</v>
      </c>
      <c r="FO67" s="38" t="s">
        <v>8588</v>
      </c>
      <c r="FP67" s="38" t="s">
        <v>3848</v>
      </c>
      <c r="FQ67" s="38" t="s">
        <v>8589</v>
      </c>
      <c r="FR67" s="38" t="s">
        <v>8590</v>
      </c>
      <c r="FS67" s="38" t="s">
        <v>8591</v>
      </c>
      <c r="FT67" s="38" t="s">
        <v>8592</v>
      </c>
      <c r="FU67" s="38" t="s">
        <v>8593</v>
      </c>
      <c r="FV67" s="38" t="s">
        <v>8594</v>
      </c>
      <c r="FW67" s="38" t="s">
        <v>3943</v>
      </c>
      <c r="FX67" s="38" t="s">
        <v>3944</v>
      </c>
      <c r="FY67" s="38" t="s">
        <v>3848</v>
      </c>
      <c r="FZ67" s="38" t="s">
        <v>3848</v>
      </c>
      <c r="GA67" s="38" t="s">
        <v>3945</v>
      </c>
      <c r="GB67" s="370" t="s">
        <v>3945</v>
      </c>
      <c r="GC67" s="370" t="s">
        <v>3945</v>
      </c>
      <c r="HL67" s="349" t="s">
        <v>8595</v>
      </c>
      <c r="HM67" s="44" t="s">
        <v>3403</v>
      </c>
      <c r="HN67" s="44" t="s">
        <v>3403</v>
      </c>
      <c r="HO67" s="350" t="s">
        <v>7177</v>
      </c>
      <c r="HP67" s="44" t="s">
        <v>3869</v>
      </c>
      <c r="HQ67" s="44">
        <f t="shared" si="7"/>
        <v>1</v>
      </c>
      <c r="HT67" s="44" t="s">
        <v>3403</v>
      </c>
      <c r="HU67" s="44" t="s">
        <v>3403</v>
      </c>
      <c r="HX67" s="44" t="s">
        <v>3403</v>
      </c>
      <c r="HY67" s="44" t="s">
        <v>278</v>
      </c>
    </row>
    <row r="68" spans="1:233" s="44" customFormat="1" ht="12.75" x14ac:dyDescent="0.2">
      <c r="A68" s="348">
        <v>19</v>
      </c>
      <c r="B68" s="344">
        <v>0.59166666666666667</v>
      </c>
      <c r="C68" s="49" t="s">
        <v>6451</v>
      </c>
      <c r="D68" s="30" t="s">
        <v>211</v>
      </c>
      <c r="E68" s="30" t="s">
        <v>212</v>
      </c>
      <c r="F68" s="62">
        <v>43284</v>
      </c>
      <c r="G68" s="30" t="s">
        <v>3082</v>
      </c>
      <c r="H68" s="63" t="s">
        <v>246</v>
      </c>
      <c r="I68" s="63" t="s">
        <v>247</v>
      </c>
      <c r="J68" s="63" t="s">
        <v>6080</v>
      </c>
      <c r="K68" s="30" t="s">
        <v>6496</v>
      </c>
      <c r="L68" s="30" t="s">
        <v>250</v>
      </c>
      <c r="M68" s="365">
        <v>43284</v>
      </c>
      <c r="N68" s="365">
        <v>43286</v>
      </c>
      <c r="O68" s="348" t="s">
        <v>4495</v>
      </c>
      <c r="P68" s="78" t="s">
        <v>8596</v>
      </c>
      <c r="Q68" s="30" t="s">
        <v>8597</v>
      </c>
      <c r="R68" s="30" t="s">
        <v>8598</v>
      </c>
      <c r="S68" s="30" t="s">
        <v>8599</v>
      </c>
      <c r="T68" s="346" t="s">
        <v>8600</v>
      </c>
      <c r="U68" s="30" t="s">
        <v>8601</v>
      </c>
      <c r="V68" s="30" t="s">
        <v>221</v>
      </c>
      <c r="W68" s="44" t="s">
        <v>221</v>
      </c>
      <c r="X68" s="44" t="s">
        <v>221</v>
      </c>
      <c r="Y68" s="44" t="s">
        <v>221</v>
      </c>
      <c r="Z68" s="44" t="s">
        <v>221</v>
      </c>
      <c r="AA68" s="30" t="s">
        <v>8602</v>
      </c>
      <c r="AB68" s="30">
        <v>9475214882</v>
      </c>
      <c r="AC68" s="30" t="s">
        <v>223</v>
      </c>
      <c r="AD68" s="347" t="s">
        <v>4711</v>
      </c>
      <c r="AE68" s="30" t="s">
        <v>8603</v>
      </c>
      <c r="AF68" s="44" t="s">
        <v>226</v>
      </c>
      <c r="AG68" s="30" t="s">
        <v>226</v>
      </c>
      <c r="AH68" s="30" t="s">
        <v>226</v>
      </c>
      <c r="AI68" s="30">
        <f>20+31+13+1</f>
        <v>65</v>
      </c>
      <c r="AJ68" s="30" t="s">
        <v>3575</v>
      </c>
      <c r="AK68" s="30">
        <v>1</v>
      </c>
      <c r="AL68" s="30">
        <v>1</v>
      </c>
      <c r="AM68" s="30">
        <v>13</v>
      </c>
      <c r="AN68" s="363" t="s">
        <v>432</v>
      </c>
      <c r="AO68" s="363" t="s">
        <v>432</v>
      </c>
      <c r="AP68" s="363" t="s">
        <v>434</v>
      </c>
      <c r="AQ68" s="363" t="s">
        <v>3079</v>
      </c>
      <c r="AR68" s="363" t="s">
        <v>6459</v>
      </c>
      <c r="AS68" s="348"/>
      <c r="AT68" s="348"/>
      <c r="AU68" s="348"/>
      <c r="AV68" s="348"/>
      <c r="AW68" s="348"/>
      <c r="AX68" s="348" t="s">
        <v>6715</v>
      </c>
      <c r="AY68" s="348" t="s">
        <v>227</v>
      </c>
      <c r="AZ68" s="348"/>
      <c r="BA68" s="390">
        <v>0.62430555555555556</v>
      </c>
      <c r="BB68" s="78" t="s">
        <v>7252</v>
      </c>
      <c r="BC68" s="344">
        <v>0.63541666666666663</v>
      </c>
      <c r="BD68" s="344">
        <v>0.64236111111111105</v>
      </c>
      <c r="BE68" s="63">
        <f t="shared" si="4"/>
        <v>10</v>
      </c>
      <c r="BF68" s="30">
        <v>3</v>
      </c>
      <c r="BG68" s="30">
        <v>3</v>
      </c>
      <c r="BH68" s="30">
        <v>3</v>
      </c>
      <c r="BI68" s="30">
        <v>3</v>
      </c>
      <c r="BJ68" s="30">
        <v>3</v>
      </c>
      <c r="BK68" s="30">
        <v>3</v>
      </c>
      <c r="BL68" s="30">
        <v>3</v>
      </c>
      <c r="BM68" s="30">
        <v>3</v>
      </c>
      <c r="BN68" s="30">
        <v>3</v>
      </c>
      <c r="BO68" s="30">
        <v>3</v>
      </c>
      <c r="BP68" s="30">
        <v>3</v>
      </c>
      <c r="BQ68" s="30">
        <v>3</v>
      </c>
      <c r="BR68" s="30">
        <v>3</v>
      </c>
      <c r="BS68" s="30">
        <v>3</v>
      </c>
      <c r="BT68" s="30">
        <v>3</v>
      </c>
      <c r="BU68" s="50">
        <f t="shared" si="5"/>
        <v>0</v>
      </c>
      <c r="BV68" s="368" t="s">
        <v>8604</v>
      </c>
      <c r="BW68" s="369">
        <v>0.64236111111111105</v>
      </c>
      <c r="BX68" s="369">
        <v>0.64930555555555558</v>
      </c>
      <c r="BY68" s="50">
        <f t="shared" si="6"/>
        <v>10</v>
      </c>
      <c r="BZ68" s="348">
        <v>3</v>
      </c>
      <c r="CA68" s="348">
        <v>3</v>
      </c>
      <c r="CB68" s="348">
        <v>3</v>
      </c>
      <c r="CC68" s="348">
        <v>3</v>
      </c>
      <c r="CD68" s="348" t="s">
        <v>260</v>
      </c>
      <c r="CE68" s="348" t="s">
        <v>8056</v>
      </c>
      <c r="CF68" s="348">
        <v>15</v>
      </c>
      <c r="CG68" s="348"/>
      <c r="CH68" s="348"/>
      <c r="CI68" s="348"/>
      <c r="CJ68" s="348"/>
      <c r="CK68" s="348"/>
      <c r="CL68" s="348"/>
      <c r="CM68" s="348" t="s">
        <v>3403</v>
      </c>
      <c r="CN68" s="348" t="s">
        <v>6676</v>
      </c>
      <c r="CO68" s="348"/>
      <c r="CP68" s="348"/>
      <c r="CQ68" s="348"/>
      <c r="CR68" s="38" t="s">
        <v>4714</v>
      </c>
      <c r="CS68" s="38" t="s">
        <v>4715</v>
      </c>
      <c r="CT68" s="38" t="s">
        <v>3869</v>
      </c>
      <c r="CU68" s="38" t="s">
        <v>8605</v>
      </c>
      <c r="CV68" s="38" t="s">
        <v>8597</v>
      </c>
      <c r="CW68" s="38" t="s">
        <v>8598</v>
      </c>
      <c r="CX68" s="38" t="s">
        <v>8599</v>
      </c>
      <c r="CY68" s="38" t="s">
        <v>8606</v>
      </c>
      <c r="CZ68" s="38" t="s">
        <v>3848</v>
      </c>
      <c r="DA68" s="38" t="s">
        <v>8607</v>
      </c>
      <c r="DB68" s="38" t="s">
        <v>3840</v>
      </c>
      <c r="DC68" s="38" t="s">
        <v>3841</v>
      </c>
      <c r="DD68" s="38" t="s">
        <v>8608</v>
      </c>
      <c r="DE68" s="38" t="s">
        <v>3848</v>
      </c>
      <c r="DF68" s="38" t="s">
        <v>8609</v>
      </c>
      <c r="DG68" s="38" t="s">
        <v>3840</v>
      </c>
      <c r="DH68" s="38" t="s">
        <v>3841</v>
      </c>
      <c r="DI68" s="38" t="s">
        <v>8608</v>
      </c>
      <c r="DJ68" s="38" t="s">
        <v>3848</v>
      </c>
      <c r="DK68" s="38" t="s">
        <v>3957</v>
      </c>
      <c r="DL68" s="38" t="s">
        <v>2133</v>
      </c>
      <c r="DM68" s="38" t="s">
        <v>3914</v>
      </c>
      <c r="DN68" s="38" t="s">
        <v>3852</v>
      </c>
      <c r="DO68" s="38" t="s">
        <v>3853</v>
      </c>
      <c r="DP68" s="38" t="s">
        <v>3996</v>
      </c>
      <c r="DQ68" s="38" t="s">
        <v>8600</v>
      </c>
      <c r="DR68" s="38" t="s">
        <v>8600</v>
      </c>
      <c r="DS68" s="38" t="s">
        <v>8601</v>
      </c>
      <c r="DT68" s="38" t="s">
        <v>8610</v>
      </c>
      <c r="DU68" s="38" t="s">
        <v>8611</v>
      </c>
      <c r="DV68" s="38" t="s">
        <v>3848</v>
      </c>
      <c r="DW68" s="38" t="s">
        <v>3848</v>
      </c>
      <c r="DX68" s="38" t="s">
        <v>8612</v>
      </c>
      <c r="DY68" s="38" t="s">
        <v>3848</v>
      </c>
      <c r="DZ68" s="38" t="s">
        <v>3848</v>
      </c>
      <c r="EA68" s="38" t="s">
        <v>3848</v>
      </c>
      <c r="EB68" s="38" t="s">
        <v>3861</v>
      </c>
      <c r="EC68" s="38" t="s">
        <v>3862</v>
      </c>
      <c r="ED68" s="38" t="s">
        <v>3848</v>
      </c>
      <c r="EE68" s="38" t="s">
        <v>4510</v>
      </c>
      <c r="EF68" s="38" t="s">
        <v>432</v>
      </c>
      <c r="EG68" s="38" t="s">
        <v>598</v>
      </c>
      <c r="EH68" s="38" t="s">
        <v>5303</v>
      </c>
      <c r="EI68" s="38" t="s">
        <v>8172</v>
      </c>
      <c r="EJ68" s="38" t="s">
        <v>3848</v>
      </c>
      <c r="EK68" s="38" t="s">
        <v>3848</v>
      </c>
      <c r="EL68" s="38" t="s">
        <v>3868</v>
      </c>
      <c r="EM68" s="38" t="s">
        <v>3869</v>
      </c>
      <c r="EN68" s="38" t="s">
        <v>3869</v>
      </c>
      <c r="EO68" s="38" t="s">
        <v>3870</v>
      </c>
      <c r="EP68" s="38" t="s">
        <v>4401</v>
      </c>
      <c r="EQ68" s="38" t="s">
        <v>8613</v>
      </c>
      <c r="ER68" s="38" t="s">
        <v>3872</v>
      </c>
      <c r="ES68" s="38" t="s">
        <v>4017</v>
      </c>
      <c r="ET68" s="38" t="s">
        <v>8614</v>
      </c>
      <c r="EU68" s="38" t="s">
        <v>8615</v>
      </c>
      <c r="EV68" s="38" t="s">
        <v>3876</v>
      </c>
      <c r="EW68" s="38" t="s">
        <v>3876</v>
      </c>
      <c r="EX68" s="38" t="s">
        <v>3848</v>
      </c>
      <c r="EY68" s="38" t="s">
        <v>3848</v>
      </c>
      <c r="EZ68" s="38" t="s">
        <v>3877</v>
      </c>
      <c r="FA68" s="38" t="s">
        <v>3878</v>
      </c>
      <c r="FB68" s="38" t="s">
        <v>8616</v>
      </c>
      <c r="FC68" s="38" t="s">
        <v>8617</v>
      </c>
      <c r="FD68" s="38" t="s">
        <v>3848</v>
      </c>
      <c r="FE68" s="38" t="s">
        <v>4357</v>
      </c>
      <c r="FF68" s="38" t="s">
        <v>8618</v>
      </c>
      <c r="FG68" s="38" t="s">
        <v>8619</v>
      </c>
      <c r="FH68" s="38" t="s">
        <v>8620</v>
      </c>
      <c r="FI68" s="38" t="s">
        <v>4656</v>
      </c>
      <c r="FJ68" s="38" t="s">
        <v>8621</v>
      </c>
      <c r="FK68" s="38" t="s">
        <v>8622</v>
      </c>
      <c r="FL68" s="38" t="s">
        <v>4363</v>
      </c>
      <c r="FM68" s="38" t="s">
        <v>8599</v>
      </c>
      <c r="FN68" s="38" t="s">
        <v>729</v>
      </c>
      <c r="FO68" s="38" t="s">
        <v>238</v>
      </c>
      <c r="FP68" s="38" t="s">
        <v>3848</v>
      </c>
      <c r="FQ68" s="38" t="s">
        <v>8623</v>
      </c>
      <c r="FR68" s="38" t="s">
        <v>4367</v>
      </c>
      <c r="FS68" s="38" t="s">
        <v>8624</v>
      </c>
      <c r="FT68" s="38" t="s">
        <v>8625</v>
      </c>
      <c r="FU68" s="38" t="s">
        <v>6772</v>
      </c>
      <c r="FV68" s="38" t="s">
        <v>8626</v>
      </c>
      <c r="FW68" s="38" t="s">
        <v>8627</v>
      </c>
      <c r="FX68" s="38" t="s">
        <v>3894</v>
      </c>
      <c r="FY68" s="38" t="s">
        <v>3848</v>
      </c>
      <c r="FZ68" s="38" t="s">
        <v>8628</v>
      </c>
      <c r="GA68" s="38" t="s">
        <v>3945</v>
      </c>
      <c r="GB68" s="370" t="s">
        <v>3945</v>
      </c>
      <c r="GC68" s="370" t="s">
        <v>3946</v>
      </c>
      <c r="HL68" s="349" t="s">
        <v>8629</v>
      </c>
      <c r="HM68" s="44" t="s">
        <v>6705</v>
      </c>
      <c r="HN68" s="30" t="s">
        <v>6706</v>
      </c>
      <c r="HO68" s="350" t="s">
        <v>7440</v>
      </c>
      <c r="HP68" s="44" t="s">
        <v>3869</v>
      </c>
      <c r="HQ68" s="44">
        <f t="shared" si="7"/>
        <v>1</v>
      </c>
      <c r="HT68" s="351">
        <v>43286</v>
      </c>
      <c r="HU68" s="44" t="s">
        <v>3403</v>
      </c>
      <c r="HX68" s="44" t="s">
        <v>6495</v>
      </c>
      <c r="HY68" s="44" t="s">
        <v>223</v>
      </c>
    </row>
    <row r="69" spans="1:233" s="44" customFormat="1" ht="12.75" x14ac:dyDescent="0.2">
      <c r="A69" s="348">
        <v>20</v>
      </c>
      <c r="B69" s="344">
        <v>0.59861111111111109</v>
      </c>
      <c r="C69" s="49" t="s">
        <v>6451</v>
      </c>
      <c r="D69" s="30" t="s">
        <v>211</v>
      </c>
      <c r="E69" s="30" t="s">
        <v>212</v>
      </c>
      <c r="F69" s="62">
        <v>43284</v>
      </c>
      <c r="G69" s="30" t="s">
        <v>1202</v>
      </c>
      <c r="H69" s="30" t="s">
        <v>233</v>
      </c>
      <c r="I69" s="30" t="s">
        <v>1713</v>
      </c>
      <c r="J69" s="30"/>
      <c r="K69" s="30"/>
      <c r="L69" s="30"/>
      <c r="M69" s="365"/>
      <c r="N69" s="365"/>
      <c r="O69" s="348"/>
      <c r="P69" s="78" t="s">
        <v>8630</v>
      </c>
      <c r="Q69" s="30" t="s">
        <v>8631</v>
      </c>
      <c r="R69" s="30" t="s">
        <v>8632</v>
      </c>
      <c r="S69" s="30" t="s">
        <v>8633</v>
      </c>
      <c r="T69" s="346" t="s">
        <v>8634</v>
      </c>
      <c r="U69" s="30" t="s">
        <v>8635</v>
      </c>
      <c r="V69" s="30" t="s">
        <v>221</v>
      </c>
      <c r="W69" s="44" t="s">
        <v>221</v>
      </c>
      <c r="X69" s="44" t="s">
        <v>221</v>
      </c>
      <c r="Y69" s="44" t="s">
        <v>221</v>
      </c>
      <c r="Z69" s="44" t="s">
        <v>221</v>
      </c>
      <c r="AA69" s="30" t="s">
        <v>8636</v>
      </c>
      <c r="AB69" s="30">
        <v>9152690297</v>
      </c>
      <c r="AC69" s="30" t="s">
        <v>223</v>
      </c>
      <c r="AD69" s="347" t="s">
        <v>4711</v>
      </c>
      <c r="AE69" s="30" t="s">
        <v>8637</v>
      </c>
      <c r="AF69" s="44" t="s">
        <v>226</v>
      </c>
      <c r="AG69" s="30" t="s">
        <v>221</v>
      </c>
      <c r="AH69" s="30" t="s">
        <v>221</v>
      </c>
      <c r="AI69" s="30">
        <v>57</v>
      </c>
      <c r="AJ69" s="30" t="s">
        <v>227</v>
      </c>
      <c r="AK69" s="30">
        <v>1</v>
      </c>
      <c r="AL69" s="30">
        <v>24</v>
      </c>
      <c r="AM69" s="30">
        <v>4</v>
      </c>
      <c r="AN69" s="363" t="s">
        <v>432</v>
      </c>
      <c r="AO69" s="363" t="s">
        <v>432</v>
      </c>
      <c r="AP69" s="363" t="s">
        <v>434</v>
      </c>
      <c r="AQ69" s="363" t="s">
        <v>3079</v>
      </c>
      <c r="AR69" s="363" t="s">
        <v>6459</v>
      </c>
      <c r="AS69" s="348"/>
      <c r="AT69" s="348"/>
      <c r="AU69" s="348"/>
      <c r="AV69" s="348"/>
      <c r="AW69" s="348"/>
      <c r="AX69" s="348" t="s">
        <v>8479</v>
      </c>
      <c r="AY69" s="348" t="s">
        <v>227</v>
      </c>
      <c r="AZ69" s="348"/>
      <c r="BA69" s="390">
        <v>0.63472222222222219</v>
      </c>
      <c r="BB69" s="78" t="s">
        <v>4713</v>
      </c>
      <c r="BC69" s="344">
        <v>0.66180555555555554</v>
      </c>
      <c r="BD69" s="344">
        <v>0.67708333333333337</v>
      </c>
      <c r="BE69" s="63">
        <f t="shared" si="4"/>
        <v>22</v>
      </c>
      <c r="BF69" s="30">
        <v>2</v>
      </c>
      <c r="BG69" s="30">
        <v>2</v>
      </c>
      <c r="BH69" s="30">
        <v>2</v>
      </c>
      <c r="BI69" s="30">
        <v>2</v>
      </c>
      <c r="BJ69" s="30">
        <v>2</v>
      </c>
      <c r="BK69" s="30">
        <v>2</v>
      </c>
      <c r="BL69" s="30">
        <v>2</v>
      </c>
      <c r="BM69" s="30">
        <v>2</v>
      </c>
      <c r="BN69" s="30">
        <v>2</v>
      </c>
      <c r="BO69" s="30">
        <v>2</v>
      </c>
      <c r="BP69" s="30">
        <v>2</v>
      </c>
      <c r="BQ69" s="30">
        <v>2</v>
      </c>
      <c r="BR69" s="30">
        <v>2</v>
      </c>
      <c r="BS69" s="30">
        <v>2</v>
      </c>
      <c r="BT69" s="30">
        <v>2</v>
      </c>
      <c r="BU69" s="50">
        <f t="shared" si="5"/>
        <v>0</v>
      </c>
      <c r="BV69" s="368"/>
      <c r="BW69" s="369"/>
      <c r="BX69" s="369"/>
      <c r="BY69" s="50">
        <f t="shared" si="6"/>
        <v>0</v>
      </c>
      <c r="BZ69" s="348"/>
      <c r="CA69" s="348"/>
      <c r="CB69" s="348"/>
      <c r="CC69" s="348"/>
      <c r="CD69" s="348"/>
      <c r="CE69" s="348"/>
      <c r="CF69" s="348"/>
      <c r="CG69" s="348"/>
      <c r="CH69" s="348"/>
      <c r="CI69" s="348"/>
      <c r="CJ69" s="348"/>
      <c r="CK69" s="348"/>
      <c r="CL69" s="348"/>
      <c r="CM69" s="348" t="s">
        <v>3403</v>
      </c>
      <c r="CN69" s="44" t="s">
        <v>3403</v>
      </c>
      <c r="CO69" s="348"/>
      <c r="CP69" s="348"/>
      <c r="CQ69" s="348"/>
      <c r="CR69" s="38" t="s">
        <v>4714</v>
      </c>
      <c r="CS69" s="38" t="s">
        <v>4715</v>
      </c>
      <c r="CT69" s="38" t="s">
        <v>3869</v>
      </c>
      <c r="CU69" s="38" t="s">
        <v>8638</v>
      </c>
      <c r="CV69" s="38" t="s">
        <v>8631</v>
      </c>
      <c r="CW69" s="38" t="s">
        <v>8639</v>
      </c>
      <c r="CX69" s="38" t="s">
        <v>8633</v>
      </c>
      <c r="CY69" s="38" t="s">
        <v>8640</v>
      </c>
      <c r="CZ69" s="38" t="s">
        <v>7084</v>
      </c>
      <c r="DA69" s="38" t="s">
        <v>8641</v>
      </c>
      <c r="DB69" s="38" t="s">
        <v>3845</v>
      </c>
      <c r="DC69" s="38" t="s">
        <v>3846</v>
      </c>
      <c r="DD69" s="38" t="s">
        <v>6946</v>
      </c>
      <c r="DE69" s="38" t="s">
        <v>7084</v>
      </c>
      <c r="DF69" s="38" t="s">
        <v>8642</v>
      </c>
      <c r="DG69" s="38" t="s">
        <v>3845</v>
      </c>
      <c r="DH69" s="38" t="s">
        <v>3846</v>
      </c>
      <c r="DI69" s="38" t="s">
        <v>6946</v>
      </c>
      <c r="DJ69" s="38" t="s">
        <v>8643</v>
      </c>
      <c r="DK69" s="38" t="s">
        <v>3957</v>
      </c>
      <c r="DL69" s="38" t="s">
        <v>8644</v>
      </c>
      <c r="DM69" s="38" t="s">
        <v>3914</v>
      </c>
      <c r="DN69" s="38" t="s">
        <v>3852</v>
      </c>
      <c r="DO69" s="38" t="s">
        <v>3853</v>
      </c>
      <c r="DP69" s="38" t="s">
        <v>3854</v>
      </c>
      <c r="DQ69" s="38" t="s">
        <v>8634</v>
      </c>
      <c r="DR69" s="38" t="s">
        <v>8634</v>
      </c>
      <c r="DS69" s="38" t="s">
        <v>8635</v>
      </c>
      <c r="DT69" s="38" t="s">
        <v>8645</v>
      </c>
      <c r="DU69" s="38" t="s">
        <v>8646</v>
      </c>
      <c r="DV69" s="38" t="s">
        <v>8647</v>
      </c>
      <c r="DW69" s="38" t="s">
        <v>8648</v>
      </c>
      <c r="DX69" s="38" t="s">
        <v>3666</v>
      </c>
      <c r="DY69" s="38" t="s">
        <v>3666</v>
      </c>
      <c r="DZ69" s="38" t="s">
        <v>7199</v>
      </c>
      <c r="EA69" s="38" t="s">
        <v>7199</v>
      </c>
      <c r="EB69" s="38" t="s">
        <v>3861</v>
      </c>
      <c r="EC69" s="38" t="s">
        <v>3862</v>
      </c>
      <c r="ED69" s="38" t="s">
        <v>3848</v>
      </c>
      <c r="EE69" s="38" t="s">
        <v>4510</v>
      </c>
      <c r="EF69" s="38" t="s">
        <v>3864</v>
      </c>
      <c r="EG69" s="38" t="s">
        <v>598</v>
      </c>
      <c r="EH69" s="38" t="s">
        <v>5303</v>
      </c>
      <c r="EI69" s="38" t="s">
        <v>734</v>
      </c>
      <c r="EJ69" s="38" t="s">
        <v>3848</v>
      </c>
      <c r="EK69" s="38" t="s">
        <v>3848</v>
      </c>
      <c r="EL69" s="38" t="s">
        <v>6759</v>
      </c>
      <c r="EM69" s="38" t="s">
        <v>3869</v>
      </c>
      <c r="EN69" s="38" t="s">
        <v>3869</v>
      </c>
      <c r="EO69" s="38" t="s">
        <v>3869</v>
      </c>
      <c r="EP69" s="38" t="s">
        <v>3869</v>
      </c>
      <c r="EQ69" s="38" t="s">
        <v>8649</v>
      </c>
      <c r="ER69" s="38" t="s">
        <v>4004</v>
      </c>
      <c r="ES69" s="38" t="s">
        <v>8649</v>
      </c>
      <c r="ET69" s="38" t="s">
        <v>8650</v>
      </c>
      <c r="EU69" s="38" t="s">
        <v>8651</v>
      </c>
      <c r="EV69" s="38" t="s">
        <v>3876</v>
      </c>
      <c r="EW69" s="38" t="s">
        <v>3876</v>
      </c>
      <c r="EX69" s="38" t="s">
        <v>3848</v>
      </c>
      <c r="EY69" s="38" t="s">
        <v>3848</v>
      </c>
      <c r="EZ69" s="38" t="s">
        <v>3877</v>
      </c>
      <c r="FA69" s="38" t="s">
        <v>4008</v>
      </c>
      <c r="FB69" s="38" t="s">
        <v>8652</v>
      </c>
      <c r="FC69" s="38" t="s">
        <v>8653</v>
      </c>
      <c r="FD69" s="38" t="s">
        <v>3848</v>
      </c>
      <c r="FE69" s="38" t="s">
        <v>3970</v>
      </c>
      <c r="FF69" s="38" t="s">
        <v>8654</v>
      </c>
      <c r="FG69" s="38" t="s">
        <v>8655</v>
      </c>
      <c r="FH69" s="38" t="s">
        <v>8656</v>
      </c>
      <c r="FI69" s="38" t="s">
        <v>8657</v>
      </c>
      <c r="FJ69" s="38" t="s">
        <v>8658</v>
      </c>
      <c r="FK69" s="38" t="s">
        <v>8659</v>
      </c>
      <c r="FL69" s="38" t="s">
        <v>3943</v>
      </c>
      <c r="FM69" s="38" t="s">
        <v>8633</v>
      </c>
      <c r="FN69" s="38" t="s">
        <v>8660</v>
      </c>
      <c r="FO69" s="38" t="s">
        <v>8661</v>
      </c>
      <c r="FP69" s="38" t="s">
        <v>3848</v>
      </c>
      <c r="FQ69" s="38" t="s">
        <v>8662</v>
      </c>
      <c r="FR69" s="38" t="s">
        <v>4925</v>
      </c>
      <c r="FS69" s="38" t="s">
        <v>8663</v>
      </c>
      <c r="FT69" s="38" t="s">
        <v>8664</v>
      </c>
      <c r="FU69" s="38" t="s">
        <v>8665</v>
      </c>
      <c r="FV69" s="38" t="s">
        <v>8666</v>
      </c>
      <c r="FW69" s="38" t="s">
        <v>8667</v>
      </c>
      <c r="FX69" s="38" t="s">
        <v>3944</v>
      </c>
      <c r="FY69" s="38" t="s">
        <v>3848</v>
      </c>
      <c r="FZ69" s="38" t="s">
        <v>3848</v>
      </c>
      <c r="GA69" s="38" t="s">
        <v>3946</v>
      </c>
      <c r="GB69" s="370" t="s">
        <v>3945</v>
      </c>
      <c r="GC69" s="370" t="s">
        <v>3946</v>
      </c>
      <c r="HL69" s="349" t="s">
        <v>8668</v>
      </c>
      <c r="HM69" s="44" t="s">
        <v>3403</v>
      </c>
      <c r="HN69" s="44" t="s">
        <v>3403</v>
      </c>
      <c r="HO69" s="350" t="s">
        <v>7440</v>
      </c>
      <c r="HP69" s="44" t="s">
        <v>3869</v>
      </c>
      <c r="HQ69" s="44">
        <f t="shared" si="7"/>
        <v>1</v>
      </c>
      <c r="HT69" s="44" t="s">
        <v>3403</v>
      </c>
      <c r="HU69" s="44" t="s">
        <v>3403</v>
      </c>
      <c r="HX69" s="44" t="s">
        <v>6495</v>
      </c>
      <c r="HY69" s="44" t="s">
        <v>223</v>
      </c>
    </row>
    <row r="70" spans="1:233" s="44" customFormat="1" ht="12.75" x14ac:dyDescent="0.2">
      <c r="A70" s="348">
        <v>21</v>
      </c>
      <c r="B70" s="344">
        <v>0.60416666666666663</v>
      </c>
      <c r="C70" s="49" t="s">
        <v>6451</v>
      </c>
      <c r="D70" s="30" t="s">
        <v>211</v>
      </c>
      <c r="E70" s="30" t="s">
        <v>212</v>
      </c>
      <c r="F70" s="62">
        <v>43284</v>
      </c>
      <c r="G70" s="30" t="s">
        <v>1202</v>
      </c>
      <c r="H70" s="30" t="s">
        <v>233</v>
      </c>
      <c r="I70" s="30" t="s">
        <v>3057</v>
      </c>
      <c r="J70" s="30"/>
      <c r="K70" s="30"/>
      <c r="L70" s="30"/>
      <c r="M70" s="365"/>
      <c r="N70" s="365"/>
      <c r="O70" s="348"/>
      <c r="P70" s="78" t="s">
        <v>8669</v>
      </c>
      <c r="Q70" s="30" t="s">
        <v>8670</v>
      </c>
      <c r="R70" s="30" t="s">
        <v>8671</v>
      </c>
      <c r="S70" s="30" t="s">
        <v>8672</v>
      </c>
      <c r="T70" s="346" t="s">
        <v>8673</v>
      </c>
      <c r="U70" s="30" t="s">
        <v>8674</v>
      </c>
      <c r="V70" s="30" t="s">
        <v>221</v>
      </c>
      <c r="W70" s="44" t="s">
        <v>221</v>
      </c>
      <c r="X70" s="44" t="s">
        <v>221</v>
      </c>
      <c r="Y70" s="44" t="s">
        <v>221</v>
      </c>
      <c r="Z70" s="44" t="s">
        <v>221</v>
      </c>
      <c r="AA70" s="30" t="s">
        <v>8675</v>
      </c>
      <c r="AB70" s="30">
        <v>999665590</v>
      </c>
      <c r="AC70" s="30" t="s">
        <v>1303</v>
      </c>
      <c r="AD70" s="347" t="s">
        <v>4711</v>
      </c>
      <c r="AE70" s="30" t="s">
        <v>221</v>
      </c>
      <c r="AF70" s="30" t="s">
        <v>221</v>
      </c>
      <c r="AG70" s="30" t="s">
        <v>221</v>
      </c>
      <c r="AH70" s="30" t="s">
        <v>221</v>
      </c>
      <c r="AI70" s="30">
        <v>0</v>
      </c>
      <c r="AJ70" s="30" t="s">
        <v>446</v>
      </c>
      <c r="AK70" s="30">
        <v>0</v>
      </c>
      <c r="AL70" s="30">
        <v>0</v>
      </c>
      <c r="AM70" s="30">
        <v>0</v>
      </c>
      <c r="AN70" s="363" t="s">
        <v>228</v>
      </c>
      <c r="AO70" s="363" t="s">
        <v>228</v>
      </c>
      <c r="AP70" s="363" t="s">
        <v>229</v>
      </c>
      <c r="AQ70" s="363" t="s">
        <v>229</v>
      </c>
      <c r="AR70" s="363"/>
      <c r="AS70" s="348" t="s">
        <v>8676</v>
      </c>
      <c r="AT70" s="348">
        <v>222629</v>
      </c>
      <c r="AU70" s="348" t="s">
        <v>8677</v>
      </c>
      <c r="AV70" s="348"/>
      <c r="AW70" s="348"/>
      <c r="AX70" s="348"/>
      <c r="AY70" s="348" t="s">
        <v>227</v>
      </c>
      <c r="AZ70" s="348"/>
      <c r="BA70" s="390">
        <v>0.64652777777777781</v>
      </c>
      <c r="BB70" s="78" t="s">
        <v>4713</v>
      </c>
      <c r="BC70" s="344">
        <v>0.65763888888888888</v>
      </c>
      <c r="BD70" s="344">
        <v>0.65972222222222221</v>
      </c>
      <c r="BE70" s="63">
        <f t="shared" si="4"/>
        <v>3</v>
      </c>
      <c r="BF70" s="30">
        <v>1</v>
      </c>
      <c r="BG70" s="30">
        <v>1</v>
      </c>
      <c r="BH70" s="30">
        <v>1</v>
      </c>
      <c r="BI70" s="30">
        <v>1</v>
      </c>
      <c r="BJ70" s="30">
        <v>1</v>
      </c>
      <c r="BK70" s="30">
        <v>1</v>
      </c>
      <c r="BL70" s="30">
        <v>1</v>
      </c>
      <c r="BM70" s="30">
        <v>1</v>
      </c>
      <c r="BN70" s="30">
        <v>1</v>
      </c>
      <c r="BO70" s="30">
        <v>1</v>
      </c>
      <c r="BP70" s="30">
        <v>1</v>
      </c>
      <c r="BQ70" s="30">
        <v>1</v>
      </c>
      <c r="BR70" s="30">
        <v>1</v>
      </c>
      <c r="BS70" s="30">
        <v>1</v>
      </c>
      <c r="BT70" s="30">
        <v>1</v>
      </c>
      <c r="BU70" s="50">
        <f t="shared" si="5"/>
        <v>15</v>
      </c>
      <c r="BV70" s="368"/>
      <c r="BW70" s="369"/>
      <c r="BX70" s="369"/>
      <c r="BY70" s="50">
        <f t="shared" si="6"/>
        <v>0</v>
      </c>
      <c r="BZ70" s="348"/>
      <c r="CA70" s="348"/>
      <c r="CB70" s="348"/>
      <c r="CC70" s="348"/>
      <c r="CD70" s="348"/>
      <c r="CE70" s="348"/>
      <c r="CF70" s="348"/>
      <c r="CG70" s="348"/>
      <c r="CH70" s="348"/>
      <c r="CI70" s="348"/>
      <c r="CJ70" s="348"/>
      <c r="CK70" s="348"/>
      <c r="CL70" s="348"/>
      <c r="CM70" s="348" t="s">
        <v>3403</v>
      </c>
      <c r="CN70" s="44" t="s">
        <v>3403</v>
      </c>
      <c r="CO70" s="348"/>
      <c r="CP70" s="348"/>
      <c r="CQ70" s="348"/>
      <c r="CR70" s="38" t="s">
        <v>4714</v>
      </c>
      <c r="CS70" s="38" t="s">
        <v>4715</v>
      </c>
      <c r="CT70" s="38" t="s">
        <v>3869</v>
      </c>
      <c r="CU70" s="38" t="s">
        <v>8678</v>
      </c>
      <c r="CV70" s="38" t="s">
        <v>8670</v>
      </c>
      <c r="CW70" s="38" t="s">
        <v>8671</v>
      </c>
      <c r="CX70" s="38" t="s">
        <v>8679</v>
      </c>
      <c r="CY70" s="38" t="s">
        <v>8680</v>
      </c>
      <c r="CZ70" s="38" t="s">
        <v>3848</v>
      </c>
      <c r="DA70" s="38" t="s">
        <v>8681</v>
      </c>
      <c r="DB70" s="38" t="s">
        <v>3840</v>
      </c>
      <c r="DC70" s="38" t="s">
        <v>3841</v>
      </c>
      <c r="DD70" s="38" t="s">
        <v>8608</v>
      </c>
      <c r="DE70" s="38" t="s">
        <v>3848</v>
      </c>
      <c r="DF70" s="38" t="s">
        <v>8682</v>
      </c>
      <c r="DG70" s="38" t="s">
        <v>3845</v>
      </c>
      <c r="DH70" s="38" t="s">
        <v>3846</v>
      </c>
      <c r="DI70" s="38" t="s">
        <v>8683</v>
      </c>
      <c r="DJ70" s="38" t="s">
        <v>8684</v>
      </c>
      <c r="DK70" s="38" t="s">
        <v>3957</v>
      </c>
      <c r="DL70" s="38" t="s">
        <v>4298</v>
      </c>
      <c r="DM70" s="38" t="s">
        <v>8685</v>
      </c>
      <c r="DN70" s="38" t="s">
        <v>3852</v>
      </c>
      <c r="DO70" s="38" t="s">
        <v>3853</v>
      </c>
      <c r="DP70" s="38" t="s">
        <v>3854</v>
      </c>
      <c r="DQ70" s="38" t="s">
        <v>8673</v>
      </c>
      <c r="DR70" s="38" t="s">
        <v>8673</v>
      </c>
      <c r="DS70" s="38" t="s">
        <v>8674</v>
      </c>
      <c r="DT70" s="38" t="s">
        <v>3848</v>
      </c>
      <c r="DU70" s="38" t="s">
        <v>3848</v>
      </c>
      <c r="DV70" s="38" t="s">
        <v>3848</v>
      </c>
      <c r="DW70" s="38" t="s">
        <v>3848</v>
      </c>
      <c r="DX70" s="38" t="s">
        <v>3848</v>
      </c>
      <c r="DY70" s="38" t="s">
        <v>3848</v>
      </c>
      <c r="DZ70" s="38" t="s">
        <v>3848</v>
      </c>
      <c r="EA70" s="38" t="s">
        <v>3848</v>
      </c>
      <c r="EB70" s="38" t="s">
        <v>3861</v>
      </c>
      <c r="EC70" s="38" t="s">
        <v>3862</v>
      </c>
      <c r="ED70" s="38" t="s">
        <v>3848</v>
      </c>
      <c r="EE70" s="38" t="s">
        <v>5339</v>
      </c>
      <c r="EF70" s="38" t="s">
        <v>3864</v>
      </c>
      <c r="EG70" s="38" t="s">
        <v>4068</v>
      </c>
      <c r="EH70" s="38" t="s">
        <v>4438</v>
      </c>
      <c r="EI70" s="38" t="s">
        <v>8686</v>
      </c>
      <c r="EJ70" s="38" t="s">
        <v>8687</v>
      </c>
      <c r="EK70" s="38" t="s">
        <v>3848</v>
      </c>
      <c r="EL70" s="38" t="s">
        <v>3868</v>
      </c>
      <c r="EM70" s="38" t="s">
        <v>3869</v>
      </c>
      <c r="EN70" s="38" t="s">
        <v>3869</v>
      </c>
      <c r="EO70" s="38" t="s">
        <v>4002</v>
      </c>
      <c r="EP70" s="38" t="s">
        <v>3870</v>
      </c>
      <c r="EQ70" s="38" t="s">
        <v>8688</v>
      </c>
      <c r="ER70" s="38" t="s">
        <v>3872</v>
      </c>
      <c r="ES70" s="38" t="s">
        <v>8689</v>
      </c>
      <c r="ET70" s="38" t="s">
        <v>8690</v>
      </c>
      <c r="EU70" s="38" t="s">
        <v>4017</v>
      </c>
      <c r="EV70" s="38" t="s">
        <v>3876</v>
      </c>
      <c r="EW70" s="38" t="s">
        <v>3876</v>
      </c>
      <c r="EX70" s="38" t="s">
        <v>3848</v>
      </c>
      <c r="EY70" s="38" t="s">
        <v>3848</v>
      </c>
      <c r="EZ70" s="38" t="s">
        <v>3876</v>
      </c>
      <c r="FA70" s="38" t="s">
        <v>3848</v>
      </c>
      <c r="FB70" s="38" t="s">
        <v>3848</v>
      </c>
      <c r="FC70" s="38" t="s">
        <v>3848</v>
      </c>
      <c r="FD70" s="38" t="s">
        <v>3848</v>
      </c>
      <c r="FE70" s="38" t="s">
        <v>4017</v>
      </c>
      <c r="FF70" s="38" t="s">
        <v>4017</v>
      </c>
      <c r="FG70" s="38" t="s">
        <v>3848</v>
      </c>
      <c r="FH70" s="38" t="s">
        <v>3848</v>
      </c>
      <c r="FI70" s="38" t="s">
        <v>3848</v>
      </c>
      <c r="FJ70" s="38" t="s">
        <v>4017</v>
      </c>
      <c r="FK70" s="38" t="s">
        <v>4017</v>
      </c>
      <c r="FL70" s="38" t="s">
        <v>4017</v>
      </c>
      <c r="FM70" s="38" t="s">
        <v>8691</v>
      </c>
      <c r="FN70" s="38" t="s">
        <v>8692</v>
      </c>
      <c r="FO70" s="38" t="s">
        <v>818</v>
      </c>
      <c r="FP70" s="38" t="s">
        <v>3848</v>
      </c>
      <c r="FQ70" s="38" t="s">
        <v>8693</v>
      </c>
      <c r="FR70" s="38" t="s">
        <v>8694</v>
      </c>
      <c r="FS70" s="38" t="s">
        <v>8695</v>
      </c>
      <c r="FT70" s="38" t="s">
        <v>3943</v>
      </c>
      <c r="FU70" s="38" t="s">
        <v>3943</v>
      </c>
      <c r="FV70" s="38" t="s">
        <v>3943</v>
      </c>
      <c r="FW70" s="38" t="s">
        <v>3943</v>
      </c>
      <c r="FX70" s="38" t="s">
        <v>3944</v>
      </c>
      <c r="FY70" s="38" t="s">
        <v>3848</v>
      </c>
      <c r="FZ70" s="38" t="s">
        <v>3848</v>
      </c>
      <c r="GA70" s="38" t="s">
        <v>3945</v>
      </c>
      <c r="GB70" s="370" t="s">
        <v>3945</v>
      </c>
      <c r="GC70" s="370" t="s">
        <v>3945</v>
      </c>
      <c r="HL70" s="349" t="s">
        <v>8696</v>
      </c>
      <c r="HM70" s="44" t="s">
        <v>3403</v>
      </c>
      <c r="HN70" s="44" t="s">
        <v>3403</v>
      </c>
      <c r="HO70" s="350" t="s">
        <v>7440</v>
      </c>
      <c r="HP70" s="44" t="s">
        <v>3869</v>
      </c>
      <c r="HQ70" s="44">
        <f t="shared" si="7"/>
        <v>1</v>
      </c>
      <c r="HT70" s="44" t="s">
        <v>3403</v>
      </c>
      <c r="HU70" s="44" t="s">
        <v>3403</v>
      </c>
      <c r="HX70" s="44" t="s">
        <v>3403</v>
      </c>
      <c r="HY70" s="44" t="s">
        <v>1303</v>
      </c>
    </row>
    <row r="71" spans="1:233" s="44" customFormat="1" ht="12.75" x14ac:dyDescent="0.2">
      <c r="A71" s="348">
        <v>22</v>
      </c>
      <c r="B71" s="344">
        <v>0.61249999999999993</v>
      </c>
      <c r="C71" s="49" t="s">
        <v>6451</v>
      </c>
      <c r="D71" s="30" t="s">
        <v>211</v>
      </c>
      <c r="E71" s="30" t="s">
        <v>212</v>
      </c>
      <c r="F71" s="62">
        <v>43284</v>
      </c>
      <c r="G71" s="30" t="s">
        <v>1202</v>
      </c>
      <c r="H71" s="30" t="s">
        <v>233</v>
      </c>
      <c r="I71" s="30" t="s">
        <v>3983</v>
      </c>
      <c r="J71" s="30"/>
      <c r="K71" s="30"/>
      <c r="L71" s="30"/>
      <c r="M71" s="365"/>
      <c r="N71" s="365"/>
      <c r="O71" s="348"/>
      <c r="P71" s="78" t="s">
        <v>8697</v>
      </c>
      <c r="Q71" s="30" t="s">
        <v>2024</v>
      </c>
      <c r="R71" s="30" t="s">
        <v>8698</v>
      </c>
      <c r="S71" s="30" t="s">
        <v>8699</v>
      </c>
      <c r="T71" s="346" t="s">
        <v>8700</v>
      </c>
      <c r="U71" s="30" t="s">
        <v>8701</v>
      </c>
      <c r="V71" s="30" t="s">
        <v>221</v>
      </c>
      <c r="W71" s="44" t="s">
        <v>221</v>
      </c>
      <c r="X71" s="44" t="s">
        <v>221</v>
      </c>
      <c r="Y71" s="44" t="s">
        <v>221</v>
      </c>
      <c r="Z71" s="44" t="s">
        <v>221</v>
      </c>
      <c r="AA71" s="30" t="s">
        <v>8702</v>
      </c>
      <c r="AB71" s="30">
        <v>9156442256</v>
      </c>
      <c r="AC71" s="30" t="s">
        <v>223</v>
      </c>
      <c r="AD71" s="30" t="s">
        <v>224</v>
      </c>
      <c r="AE71" s="30" t="s">
        <v>8703</v>
      </c>
      <c r="AF71" s="44" t="s">
        <v>226</v>
      </c>
      <c r="AG71" s="30" t="s">
        <v>226</v>
      </c>
      <c r="AH71" s="30" t="s">
        <v>226</v>
      </c>
      <c r="AI71" s="30">
        <v>21</v>
      </c>
      <c r="AJ71" s="30" t="s">
        <v>3575</v>
      </c>
      <c r="AK71" s="30">
        <v>1</v>
      </c>
      <c r="AL71" s="30">
        <v>21</v>
      </c>
      <c r="AM71" s="30">
        <v>0</v>
      </c>
      <c r="AN71" s="363" t="s">
        <v>394</v>
      </c>
      <c r="AO71" s="363" t="s">
        <v>395</v>
      </c>
      <c r="AP71" s="363" t="s">
        <v>1076</v>
      </c>
      <c r="AQ71" s="363" t="s">
        <v>1077</v>
      </c>
      <c r="AR71" s="363"/>
      <c r="AS71" s="348"/>
      <c r="AT71" s="348"/>
      <c r="AU71" s="348"/>
      <c r="AV71" s="348"/>
      <c r="AW71" s="348"/>
      <c r="AX71" s="348"/>
      <c r="AY71" s="348" t="s">
        <v>227</v>
      </c>
      <c r="AZ71" s="348"/>
      <c r="BA71" s="390">
        <v>0.65</v>
      </c>
      <c r="BB71" s="78" t="s">
        <v>7252</v>
      </c>
      <c r="BC71" s="344">
        <v>0.72222222222222221</v>
      </c>
      <c r="BD71" s="344">
        <v>0.73055555555555562</v>
      </c>
      <c r="BE71" s="63">
        <f t="shared" si="4"/>
        <v>12</v>
      </c>
      <c r="BF71" s="30">
        <v>2</v>
      </c>
      <c r="BG71" s="30">
        <v>2</v>
      </c>
      <c r="BH71" s="30">
        <v>2</v>
      </c>
      <c r="BI71" s="30">
        <v>2</v>
      </c>
      <c r="BJ71" s="30">
        <v>2</v>
      </c>
      <c r="BK71" s="30">
        <v>2</v>
      </c>
      <c r="BL71" s="30">
        <v>2</v>
      </c>
      <c r="BM71" s="30">
        <v>2</v>
      </c>
      <c r="BN71" s="30">
        <v>2</v>
      </c>
      <c r="BO71" s="30">
        <v>2</v>
      </c>
      <c r="BP71" s="30">
        <v>2</v>
      </c>
      <c r="BQ71" s="30">
        <v>2</v>
      </c>
      <c r="BR71" s="30">
        <v>2</v>
      </c>
      <c r="BS71" s="30">
        <v>2</v>
      </c>
      <c r="BT71" s="30">
        <v>2</v>
      </c>
      <c r="BU71" s="50">
        <f t="shared" si="5"/>
        <v>0</v>
      </c>
      <c r="BV71" s="368"/>
      <c r="BW71" s="369"/>
      <c r="BX71" s="369"/>
      <c r="BY71" s="50">
        <f t="shared" si="6"/>
        <v>0</v>
      </c>
      <c r="BZ71" s="348"/>
      <c r="CA71" s="348"/>
      <c r="CB71" s="348"/>
      <c r="CC71" s="348"/>
      <c r="CD71" s="348"/>
      <c r="CE71" s="348"/>
      <c r="CF71" s="348"/>
      <c r="CG71" s="348"/>
      <c r="CH71" s="348"/>
      <c r="CI71" s="348"/>
      <c r="CJ71" s="348"/>
      <c r="CK71" s="348"/>
      <c r="CL71" s="348"/>
      <c r="CM71" s="348" t="s">
        <v>3403</v>
      </c>
      <c r="CN71" s="44" t="s">
        <v>3403</v>
      </c>
      <c r="CO71" s="348"/>
      <c r="CP71" s="348"/>
      <c r="CQ71" s="348"/>
      <c r="CR71" s="38" t="s">
        <v>4714</v>
      </c>
      <c r="CS71" s="38" t="s">
        <v>4715</v>
      </c>
      <c r="CT71" s="38" t="s">
        <v>3869</v>
      </c>
      <c r="CU71" s="38" t="s">
        <v>8704</v>
      </c>
      <c r="CV71" s="38" t="s">
        <v>2024</v>
      </c>
      <c r="CW71" s="38" t="s">
        <v>8698</v>
      </c>
      <c r="CX71" s="38" t="s">
        <v>8699</v>
      </c>
      <c r="CY71" s="38" t="s">
        <v>8705</v>
      </c>
      <c r="CZ71" s="38" t="s">
        <v>8706</v>
      </c>
      <c r="DA71" s="38" t="s">
        <v>8707</v>
      </c>
      <c r="DB71" s="38" t="s">
        <v>3840</v>
      </c>
      <c r="DC71" s="38" t="s">
        <v>3841</v>
      </c>
      <c r="DD71" s="38" t="s">
        <v>4882</v>
      </c>
      <c r="DE71" s="38" t="s">
        <v>8706</v>
      </c>
      <c r="DF71" s="38" t="s">
        <v>8707</v>
      </c>
      <c r="DG71" s="38" t="s">
        <v>3840</v>
      </c>
      <c r="DH71" s="38" t="s">
        <v>3841</v>
      </c>
      <c r="DI71" s="38" t="s">
        <v>4882</v>
      </c>
      <c r="DJ71" s="38" t="s">
        <v>8708</v>
      </c>
      <c r="DK71" s="38" t="s">
        <v>3957</v>
      </c>
      <c r="DL71" s="38" t="s">
        <v>4298</v>
      </c>
      <c r="DM71" s="38" t="s">
        <v>3914</v>
      </c>
      <c r="DN71" s="38" t="s">
        <v>3852</v>
      </c>
      <c r="DO71" s="38" t="s">
        <v>3853</v>
      </c>
      <c r="DP71" s="38" t="s">
        <v>4299</v>
      </c>
      <c r="DQ71" s="38" t="s">
        <v>8700</v>
      </c>
      <c r="DR71" s="38" t="s">
        <v>8700</v>
      </c>
      <c r="DS71" s="38" t="s">
        <v>8709</v>
      </c>
      <c r="DT71" s="38" t="s">
        <v>8710</v>
      </c>
      <c r="DU71" s="38" t="s">
        <v>8711</v>
      </c>
      <c r="DV71" s="38" t="s">
        <v>3848</v>
      </c>
      <c r="DW71" s="38" t="s">
        <v>3848</v>
      </c>
      <c r="DX71" s="38" t="s">
        <v>3848</v>
      </c>
      <c r="DY71" s="38" t="s">
        <v>3848</v>
      </c>
      <c r="DZ71" s="38" t="s">
        <v>3848</v>
      </c>
      <c r="EA71" s="38" t="s">
        <v>3848</v>
      </c>
      <c r="EB71" s="38" t="s">
        <v>3861</v>
      </c>
      <c r="EC71" s="38" t="s">
        <v>4118</v>
      </c>
      <c r="ED71" s="38" t="s">
        <v>3848</v>
      </c>
      <c r="EE71" s="38" t="s">
        <v>4510</v>
      </c>
      <c r="EF71" s="38" t="s">
        <v>3864</v>
      </c>
      <c r="EG71" s="38" t="s">
        <v>2755</v>
      </c>
      <c r="EH71" s="38" t="s">
        <v>282</v>
      </c>
      <c r="EI71" s="38" t="s">
        <v>3848</v>
      </c>
      <c r="EJ71" s="38" t="s">
        <v>3848</v>
      </c>
      <c r="EK71" s="38" t="s">
        <v>3848</v>
      </c>
      <c r="EL71" s="38" t="s">
        <v>4473</v>
      </c>
      <c r="EM71" s="38" t="s">
        <v>3869</v>
      </c>
      <c r="EN71" s="38" t="s">
        <v>3869</v>
      </c>
      <c r="EO71" s="38" t="s">
        <v>4002</v>
      </c>
      <c r="EP71" s="38" t="s">
        <v>3870</v>
      </c>
      <c r="EQ71" s="38" t="s">
        <v>8712</v>
      </c>
      <c r="ER71" s="38" t="s">
        <v>3924</v>
      </c>
      <c r="ES71" s="38" t="s">
        <v>8713</v>
      </c>
      <c r="ET71" s="38" t="s">
        <v>8714</v>
      </c>
      <c r="EU71" s="38" t="s">
        <v>8715</v>
      </c>
      <c r="EV71" s="38" t="s">
        <v>3877</v>
      </c>
      <c r="EW71" s="38" t="s">
        <v>3876</v>
      </c>
      <c r="EX71" s="38" t="s">
        <v>3848</v>
      </c>
      <c r="EY71" s="38" t="s">
        <v>3848</v>
      </c>
      <c r="EZ71" s="38" t="s">
        <v>3877</v>
      </c>
      <c r="FA71" s="38" t="s">
        <v>4008</v>
      </c>
      <c r="FB71" s="38" t="s">
        <v>8716</v>
      </c>
      <c r="FC71" s="38" t="s">
        <v>8717</v>
      </c>
      <c r="FD71" s="38" t="s">
        <v>8718</v>
      </c>
      <c r="FE71" s="38" t="s">
        <v>6570</v>
      </c>
      <c r="FF71" s="38" t="s">
        <v>8719</v>
      </c>
      <c r="FG71" s="38" t="s">
        <v>3848</v>
      </c>
      <c r="FH71" s="38" t="s">
        <v>8720</v>
      </c>
      <c r="FI71" s="38" t="s">
        <v>8721</v>
      </c>
      <c r="FJ71" s="38" t="s">
        <v>8722</v>
      </c>
      <c r="FK71" s="38" t="s">
        <v>8723</v>
      </c>
      <c r="FL71" s="38" t="s">
        <v>8724</v>
      </c>
      <c r="FM71" s="38" t="s">
        <v>8699</v>
      </c>
      <c r="FN71" s="38" t="s">
        <v>8725</v>
      </c>
      <c r="FO71" s="38" t="s">
        <v>1038</v>
      </c>
      <c r="FP71" s="38" t="s">
        <v>3848</v>
      </c>
      <c r="FQ71" s="38" t="s">
        <v>8726</v>
      </c>
      <c r="FR71" s="38" t="s">
        <v>8727</v>
      </c>
      <c r="FS71" s="38" t="s">
        <v>8728</v>
      </c>
      <c r="FT71" s="38" t="s">
        <v>8729</v>
      </c>
      <c r="FU71" s="38" t="s">
        <v>6772</v>
      </c>
      <c r="FV71" s="38" t="s">
        <v>8730</v>
      </c>
      <c r="FW71" s="38" t="s">
        <v>8731</v>
      </c>
      <c r="FX71" s="38" t="s">
        <v>3944</v>
      </c>
      <c r="FY71" s="38" t="s">
        <v>3848</v>
      </c>
      <c r="FZ71" s="38" t="s">
        <v>3848</v>
      </c>
      <c r="GA71" s="38" t="s">
        <v>3946</v>
      </c>
      <c r="GB71" s="370" t="s">
        <v>3946</v>
      </c>
      <c r="GC71" s="370" t="s">
        <v>3946</v>
      </c>
      <c r="HL71" s="349" t="s">
        <v>8732</v>
      </c>
      <c r="HM71" s="44" t="s">
        <v>3403</v>
      </c>
      <c r="HN71" s="44" t="s">
        <v>3403</v>
      </c>
      <c r="HO71" s="350" t="s">
        <v>7440</v>
      </c>
      <c r="HP71" s="44" t="s">
        <v>3869</v>
      </c>
      <c r="HQ71" s="44">
        <f t="shared" si="7"/>
        <v>1</v>
      </c>
      <c r="HT71" s="44" t="s">
        <v>3403</v>
      </c>
      <c r="HU71" s="44" t="s">
        <v>3403</v>
      </c>
      <c r="HX71" s="44" t="s">
        <v>3403</v>
      </c>
      <c r="HY71" s="44" t="s">
        <v>223</v>
      </c>
    </row>
    <row r="72" spans="1:233" s="44" customFormat="1" ht="12.75" x14ac:dyDescent="0.2">
      <c r="A72" s="348">
        <v>23</v>
      </c>
      <c r="B72" s="344">
        <v>0.6166666666666667</v>
      </c>
      <c r="C72" s="49" t="s">
        <v>6451</v>
      </c>
      <c r="D72" s="30" t="s">
        <v>211</v>
      </c>
      <c r="E72" s="30" t="s">
        <v>212</v>
      </c>
      <c r="F72" s="62">
        <v>43284</v>
      </c>
      <c r="G72" s="30" t="s">
        <v>1202</v>
      </c>
      <c r="H72" s="30" t="s">
        <v>233</v>
      </c>
      <c r="I72" s="30" t="s">
        <v>1713</v>
      </c>
      <c r="J72" s="30"/>
      <c r="K72" s="30"/>
      <c r="L72" s="30"/>
      <c r="M72" s="365"/>
      <c r="N72" s="365"/>
      <c r="O72" s="348"/>
      <c r="P72" s="78" t="s">
        <v>8733</v>
      </c>
      <c r="Q72" s="30" t="s">
        <v>8734</v>
      </c>
      <c r="R72" s="30" t="s">
        <v>8735</v>
      </c>
      <c r="S72" s="30" t="s">
        <v>8736</v>
      </c>
      <c r="T72" s="346" t="s">
        <v>8737</v>
      </c>
      <c r="U72" s="30" t="s">
        <v>8738</v>
      </c>
      <c r="V72" s="30" t="s">
        <v>221</v>
      </c>
      <c r="W72" s="44" t="s">
        <v>221</v>
      </c>
      <c r="X72" s="44" t="s">
        <v>221</v>
      </c>
      <c r="Y72" s="44" t="s">
        <v>221</v>
      </c>
      <c r="Z72" s="44" t="s">
        <v>221</v>
      </c>
      <c r="AA72" s="30" t="s">
        <v>8739</v>
      </c>
      <c r="AB72" s="30">
        <v>9159156814</v>
      </c>
      <c r="AC72" s="30" t="s">
        <v>223</v>
      </c>
      <c r="AD72" s="347" t="s">
        <v>4711</v>
      </c>
      <c r="AE72" s="30" t="s">
        <v>8740</v>
      </c>
      <c r="AF72" s="44" t="s">
        <v>226</v>
      </c>
      <c r="AG72" s="30" t="s">
        <v>226</v>
      </c>
      <c r="AH72" s="30" t="s">
        <v>226</v>
      </c>
      <c r="AI72" s="30">
        <v>78</v>
      </c>
      <c r="AJ72" s="30" t="s">
        <v>227</v>
      </c>
      <c r="AK72" s="30">
        <v>2</v>
      </c>
      <c r="AL72" s="30">
        <v>6</v>
      </c>
      <c r="AM72" s="30">
        <v>8</v>
      </c>
      <c r="AN72" s="363" t="s">
        <v>228</v>
      </c>
      <c r="AO72" s="363" t="s">
        <v>228</v>
      </c>
      <c r="AP72" s="363" t="s">
        <v>229</v>
      </c>
      <c r="AQ72" s="363" t="s">
        <v>229</v>
      </c>
      <c r="AR72" s="363"/>
      <c r="AS72" s="348" t="s">
        <v>8741</v>
      </c>
      <c r="AT72" s="348">
        <v>251208</v>
      </c>
      <c r="AU72" s="348" t="s">
        <v>8742</v>
      </c>
      <c r="AV72" s="348"/>
      <c r="AW72" s="348"/>
      <c r="AX72" s="348"/>
      <c r="AY72" s="348" t="s">
        <v>227</v>
      </c>
      <c r="AZ72" s="348"/>
      <c r="BA72" s="390">
        <v>0.64652777777777781</v>
      </c>
      <c r="BB72" s="78" t="s">
        <v>4713</v>
      </c>
      <c r="BC72" s="344">
        <v>0.69097222222222221</v>
      </c>
      <c r="BD72" s="344">
        <v>0.71458333333333324</v>
      </c>
      <c r="BE72" s="63">
        <f t="shared" si="4"/>
        <v>34</v>
      </c>
      <c r="BF72" s="30">
        <v>3</v>
      </c>
      <c r="BG72" s="30">
        <v>3</v>
      </c>
      <c r="BH72" s="30">
        <v>3</v>
      </c>
      <c r="BI72" s="30">
        <v>3</v>
      </c>
      <c r="BJ72" s="30">
        <v>3</v>
      </c>
      <c r="BK72" s="30">
        <v>3</v>
      </c>
      <c r="BL72" s="30">
        <v>3</v>
      </c>
      <c r="BM72" s="30">
        <v>3</v>
      </c>
      <c r="BN72" s="30">
        <v>3</v>
      </c>
      <c r="BO72" s="30">
        <v>3</v>
      </c>
      <c r="BP72" s="30">
        <v>3</v>
      </c>
      <c r="BQ72" s="30">
        <v>3</v>
      </c>
      <c r="BR72" s="30">
        <v>3</v>
      </c>
      <c r="BS72" s="30">
        <v>3</v>
      </c>
      <c r="BT72" s="30">
        <v>3</v>
      </c>
      <c r="BU72" s="50">
        <f t="shared" si="5"/>
        <v>0</v>
      </c>
      <c r="BV72" s="368"/>
      <c r="BW72" s="369"/>
      <c r="BX72" s="369"/>
      <c r="BY72" s="50">
        <f t="shared" si="6"/>
        <v>0</v>
      </c>
      <c r="BZ72" s="348"/>
      <c r="CA72" s="348"/>
      <c r="CB72" s="348"/>
      <c r="CC72" s="348"/>
      <c r="CD72" s="348"/>
      <c r="CE72" s="348"/>
      <c r="CF72" s="348"/>
      <c r="CG72" s="348"/>
      <c r="CH72" s="348"/>
      <c r="CI72" s="348"/>
      <c r="CJ72" s="348"/>
      <c r="CK72" s="348"/>
      <c r="CL72" s="348"/>
      <c r="CM72" s="348" t="s">
        <v>3403</v>
      </c>
      <c r="CN72" s="44" t="s">
        <v>3403</v>
      </c>
      <c r="CO72" s="348"/>
      <c r="CP72" s="348"/>
      <c r="CQ72" s="348"/>
      <c r="CR72" s="38" t="s">
        <v>4714</v>
      </c>
      <c r="CS72" s="38" t="s">
        <v>4715</v>
      </c>
      <c r="CT72" s="38" t="s">
        <v>3869</v>
      </c>
      <c r="CU72" s="38" t="s">
        <v>8743</v>
      </c>
      <c r="CV72" s="38" t="s">
        <v>8734</v>
      </c>
      <c r="CW72" s="38" t="s">
        <v>8735</v>
      </c>
      <c r="CX72" s="38" t="s">
        <v>8736</v>
      </c>
      <c r="CY72" s="38" t="s">
        <v>8744</v>
      </c>
      <c r="CZ72" s="38" t="s">
        <v>3992</v>
      </c>
      <c r="DA72" s="38" t="s">
        <v>8745</v>
      </c>
      <c r="DB72" s="38" t="s">
        <v>3840</v>
      </c>
      <c r="DC72" s="38" t="s">
        <v>3841</v>
      </c>
      <c r="DD72" s="38" t="s">
        <v>4295</v>
      </c>
      <c r="DE72" s="38" t="s">
        <v>6857</v>
      </c>
      <c r="DF72" s="38" t="s">
        <v>8746</v>
      </c>
      <c r="DG72" s="38" t="s">
        <v>3845</v>
      </c>
      <c r="DH72" s="38" t="s">
        <v>3846</v>
      </c>
      <c r="DI72" s="38" t="s">
        <v>5650</v>
      </c>
      <c r="DJ72" s="38" t="s">
        <v>3848</v>
      </c>
      <c r="DK72" s="38" t="s">
        <v>3849</v>
      </c>
      <c r="DL72" s="38" t="s">
        <v>7295</v>
      </c>
      <c r="DM72" s="38" t="s">
        <v>3914</v>
      </c>
      <c r="DN72" s="38" t="s">
        <v>4062</v>
      </c>
      <c r="DO72" s="38" t="s">
        <v>3853</v>
      </c>
      <c r="DP72" s="38" t="s">
        <v>3854</v>
      </c>
      <c r="DQ72" s="38" t="s">
        <v>8737</v>
      </c>
      <c r="DR72" s="38" t="s">
        <v>8747</v>
      </c>
      <c r="DS72" s="38" t="s">
        <v>8738</v>
      </c>
      <c r="DT72" s="38" t="s">
        <v>3848</v>
      </c>
      <c r="DU72" s="38" t="s">
        <v>3848</v>
      </c>
      <c r="DV72" s="38" t="s">
        <v>3848</v>
      </c>
      <c r="DW72" s="38" t="s">
        <v>3848</v>
      </c>
      <c r="DX72" s="38" t="s">
        <v>3848</v>
      </c>
      <c r="DY72" s="38" t="s">
        <v>3848</v>
      </c>
      <c r="DZ72" s="38" t="s">
        <v>3848</v>
      </c>
      <c r="EA72" s="38" t="s">
        <v>3848</v>
      </c>
      <c r="EB72" s="38" t="s">
        <v>3861</v>
      </c>
      <c r="EC72" s="38" t="s">
        <v>3862</v>
      </c>
      <c r="ED72" s="38" t="s">
        <v>3848</v>
      </c>
      <c r="EE72" s="38" t="s">
        <v>4437</v>
      </c>
      <c r="EF72" s="38" t="s">
        <v>432</v>
      </c>
      <c r="EG72" s="38" t="s">
        <v>598</v>
      </c>
      <c r="EH72" s="38" t="s">
        <v>3865</v>
      </c>
      <c r="EI72" s="38" t="s">
        <v>6684</v>
      </c>
      <c r="EJ72" s="38" t="s">
        <v>8748</v>
      </c>
      <c r="EK72" s="38" t="s">
        <v>3848</v>
      </c>
      <c r="EL72" s="38" t="s">
        <v>3868</v>
      </c>
      <c r="EM72" s="38" t="s">
        <v>3869</v>
      </c>
      <c r="EN72" s="38" t="s">
        <v>3869</v>
      </c>
      <c r="EO72" s="38" t="s">
        <v>3870</v>
      </c>
      <c r="EP72" s="38" t="s">
        <v>4002</v>
      </c>
      <c r="EQ72" s="38" t="s">
        <v>8749</v>
      </c>
      <c r="ER72" s="38" t="s">
        <v>3872</v>
      </c>
      <c r="ES72" s="38" t="s">
        <v>8750</v>
      </c>
      <c r="ET72" s="38" t="s">
        <v>8751</v>
      </c>
      <c r="EU72" s="38" t="s">
        <v>8752</v>
      </c>
      <c r="EV72" s="38" t="s">
        <v>3877</v>
      </c>
      <c r="EW72" s="38" t="s">
        <v>3876</v>
      </c>
      <c r="EX72" s="38" t="s">
        <v>3848</v>
      </c>
      <c r="EY72" s="38" t="s">
        <v>3848</v>
      </c>
      <c r="EZ72" s="38" t="s">
        <v>3877</v>
      </c>
      <c r="FA72" s="38" t="s">
        <v>3878</v>
      </c>
      <c r="FB72" s="38" t="s">
        <v>8753</v>
      </c>
      <c r="FC72" s="38" t="s">
        <v>8754</v>
      </c>
      <c r="FD72" s="38" t="s">
        <v>3848</v>
      </c>
      <c r="FE72" s="38" t="s">
        <v>8755</v>
      </c>
      <c r="FF72" s="38" t="s">
        <v>8756</v>
      </c>
      <c r="FG72" s="38" t="s">
        <v>8757</v>
      </c>
      <c r="FH72" s="38" t="s">
        <v>8758</v>
      </c>
      <c r="FI72" s="38" t="s">
        <v>8759</v>
      </c>
      <c r="FJ72" s="38" t="s">
        <v>8760</v>
      </c>
      <c r="FK72" s="38" t="s">
        <v>8761</v>
      </c>
      <c r="FL72" s="38" t="s">
        <v>8762</v>
      </c>
      <c r="FM72" s="38" t="s">
        <v>8734</v>
      </c>
      <c r="FN72" s="38" t="s">
        <v>8763</v>
      </c>
      <c r="FO72" s="38" t="s">
        <v>3848</v>
      </c>
      <c r="FP72" s="38" t="s">
        <v>3848</v>
      </c>
      <c r="FQ72" s="38" t="s">
        <v>8764</v>
      </c>
      <c r="FR72" s="38" t="s">
        <v>8765</v>
      </c>
      <c r="FS72" s="38" t="s">
        <v>8766</v>
      </c>
      <c r="FT72" s="38" t="s">
        <v>8767</v>
      </c>
      <c r="FU72" s="38" t="s">
        <v>8768</v>
      </c>
      <c r="FV72" s="38" t="s">
        <v>8769</v>
      </c>
      <c r="FW72" s="38" t="s">
        <v>8770</v>
      </c>
      <c r="FX72" s="38" t="s">
        <v>3894</v>
      </c>
      <c r="FY72" s="38" t="s">
        <v>3848</v>
      </c>
      <c r="FZ72" s="38" t="s">
        <v>3848</v>
      </c>
      <c r="GA72" s="38" t="s">
        <v>3945</v>
      </c>
      <c r="GB72" s="370" t="s">
        <v>3945</v>
      </c>
      <c r="GC72" s="370" t="s">
        <v>3946</v>
      </c>
      <c r="HL72" s="349" t="s">
        <v>8771</v>
      </c>
      <c r="HM72" s="44" t="s">
        <v>3403</v>
      </c>
      <c r="HN72" s="44" t="s">
        <v>3403</v>
      </c>
      <c r="HO72" s="350" t="s">
        <v>7440</v>
      </c>
      <c r="HP72" s="44" t="s">
        <v>3869</v>
      </c>
      <c r="HQ72" s="44">
        <f t="shared" si="7"/>
        <v>1</v>
      </c>
      <c r="HT72" s="44" t="s">
        <v>3403</v>
      </c>
      <c r="HU72" s="44" t="s">
        <v>3403</v>
      </c>
      <c r="HX72" s="44" t="s">
        <v>3403</v>
      </c>
      <c r="HY72" s="44" t="s">
        <v>223</v>
      </c>
    </row>
    <row r="73" spans="1:233" s="44" customFormat="1" ht="12.75" x14ac:dyDescent="0.2">
      <c r="A73" s="348">
        <v>24</v>
      </c>
      <c r="B73" s="344">
        <v>0.61597222222222225</v>
      </c>
      <c r="C73" s="49" t="s">
        <v>6451</v>
      </c>
      <c r="D73" s="30" t="s">
        <v>211</v>
      </c>
      <c r="E73" s="30" t="s">
        <v>212</v>
      </c>
      <c r="F73" s="62">
        <v>43284</v>
      </c>
      <c r="G73" s="363" t="s">
        <v>1202</v>
      </c>
      <c r="H73" s="363" t="s">
        <v>214</v>
      </c>
      <c r="I73" s="363" t="s">
        <v>1222</v>
      </c>
      <c r="J73" s="30"/>
      <c r="K73" s="30"/>
      <c r="L73" s="30"/>
      <c r="M73" s="365"/>
      <c r="N73" s="365"/>
      <c r="O73" s="348"/>
      <c r="P73" s="78" t="s">
        <v>8772</v>
      </c>
      <c r="Q73" s="30" t="s">
        <v>8773</v>
      </c>
      <c r="R73" s="30" t="s">
        <v>8774</v>
      </c>
      <c r="S73" s="30" t="s">
        <v>798</v>
      </c>
      <c r="T73" s="346" t="s">
        <v>8775</v>
      </c>
      <c r="U73" s="30" t="s">
        <v>8776</v>
      </c>
      <c r="V73" s="30" t="s">
        <v>221</v>
      </c>
      <c r="W73" s="44" t="s">
        <v>221</v>
      </c>
      <c r="X73" s="44" t="s">
        <v>221</v>
      </c>
      <c r="Y73" s="44" t="s">
        <v>221</v>
      </c>
      <c r="Z73" s="44" t="s">
        <v>221</v>
      </c>
      <c r="AA73" s="30" t="s">
        <v>8777</v>
      </c>
      <c r="AB73" s="30">
        <v>9092003903</v>
      </c>
      <c r="AC73" s="30" t="s">
        <v>314</v>
      </c>
      <c r="AD73" s="347" t="s">
        <v>4711</v>
      </c>
      <c r="AE73" s="30" t="s">
        <v>8778</v>
      </c>
      <c r="AF73" s="30" t="s">
        <v>259</v>
      </c>
      <c r="AG73" s="30" t="s">
        <v>259</v>
      </c>
      <c r="AH73" s="30" t="s">
        <v>259</v>
      </c>
      <c r="AI73" s="30">
        <v>12</v>
      </c>
      <c r="AJ73" s="30" t="s">
        <v>3575</v>
      </c>
      <c r="AK73" s="30">
        <v>1</v>
      </c>
      <c r="AL73" s="30">
        <v>5</v>
      </c>
      <c r="AM73" s="30">
        <v>7</v>
      </c>
      <c r="AN73" s="363" t="s">
        <v>228</v>
      </c>
      <c r="AO73" s="363" t="s">
        <v>228</v>
      </c>
      <c r="AP73" s="363" t="s">
        <v>229</v>
      </c>
      <c r="AQ73" s="363" t="s">
        <v>229</v>
      </c>
      <c r="AR73" s="363"/>
      <c r="AS73" s="348" t="s">
        <v>8779</v>
      </c>
      <c r="AT73" s="348">
        <v>252069</v>
      </c>
      <c r="AU73" s="348" t="s">
        <v>8742</v>
      </c>
      <c r="AV73" s="348"/>
      <c r="AW73" s="348"/>
      <c r="AX73" s="348"/>
      <c r="AY73" s="348" t="s">
        <v>227</v>
      </c>
      <c r="AZ73" s="348"/>
      <c r="BA73" s="390">
        <v>0.65555555555555556</v>
      </c>
      <c r="BB73" s="78" t="s">
        <v>7252</v>
      </c>
      <c r="BC73" s="344">
        <v>0.69652777777777775</v>
      </c>
      <c r="BD73" s="344">
        <v>0.69861111111111107</v>
      </c>
      <c r="BE73" s="63">
        <f t="shared" si="4"/>
        <v>3</v>
      </c>
      <c r="BF73" s="30">
        <v>2</v>
      </c>
      <c r="BG73" s="30">
        <v>2</v>
      </c>
      <c r="BH73" s="30">
        <v>2</v>
      </c>
      <c r="BI73" s="30">
        <v>2</v>
      </c>
      <c r="BJ73" s="30">
        <v>2</v>
      </c>
      <c r="BK73" s="30">
        <v>2</v>
      </c>
      <c r="BL73" s="30">
        <v>2</v>
      </c>
      <c r="BM73" s="30">
        <v>2</v>
      </c>
      <c r="BN73" s="30">
        <v>2</v>
      </c>
      <c r="BO73" s="30">
        <v>2</v>
      </c>
      <c r="BP73" s="30">
        <v>2</v>
      </c>
      <c r="BQ73" s="30">
        <v>2</v>
      </c>
      <c r="BR73" s="30">
        <v>2</v>
      </c>
      <c r="BS73" s="30">
        <v>2</v>
      </c>
      <c r="BT73" s="30">
        <v>2</v>
      </c>
      <c r="BU73" s="50">
        <f t="shared" si="5"/>
        <v>0</v>
      </c>
      <c r="BV73" s="368"/>
      <c r="BW73" s="369"/>
      <c r="BX73" s="369"/>
      <c r="BY73" s="50">
        <f t="shared" si="6"/>
        <v>0</v>
      </c>
      <c r="BZ73" s="348"/>
      <c r="CA73" s="348"/>
      <c r="CB73" s="348"/>
      <c r="CC73" s="348"/>
      <c r="CD73" s="348"/>
      <c r="CE73" s="348"/>
      <c r="CF73" s="348"/>
      <c r="CG73" s="348"/>
      <c r="CH73" s="348"/>
      <c r="CI73" s="348"/>
      <c r="CJ73" s="348"/>
      <c r="CK73" s="348"/>
      <c r="CL73" s="348"/>
      <c r="CM73" s="348" t="s">
        <v>3403</v>
      </c>
      <c r="CN73" s="44" t="s">
        <v>3403</v>
      </c>
      <c r="CO73" s="348"/>
      <c r="CP73" s="348"/>
      <c r="CQ73" s="348"/>
      <c r="CR73" s="38" t="s">
        <v>4714</v>
      </c>
      <c r="CS73" s="38" t="s">
        <v>4715</v>
      </c>
      <c r="CT73" s="38" t="s">
        <v>3869</v>
      </c>
      <c r="CU73" s="38" t="s">
        <v>8780</v>
      </c>
      <c r="CV73" s="38" t="s">
        <v>8773</v>
      </c>
      <c r="CW73" s="38" t="s">
        <v>8774</v>
      </c>
      <c r="CX73" s="38" t="s">
        <v>798</v>
      </c>
      <c r="CY73" s="38" t="s">
        <v>8781</v>
      </c>
      <c r="CZ73" s="38" t="s">
        <v>3848</v>
      </c>
      <c r="DA73" s="38" t="s">
        <v>8782</v>
      </c>
      <c r="DB73" s="38" t="s">
        <v>4341</v>
      </c>
      <c r="DC73" s="38" t="s">
        <v>3846</v>
      </c>
      <c r="DD73" s="38" t="s">
        <v>5665</v>
      </c>
      <c r="DE73" s="38" t="s">
        <v>3848</v>
      </c>
      <c r="DF73" s="38" t="s">
        <v>8782</v>
      </c>
      <c r="DG73" s="38" t="s">
        <v>4341</v>
      </c>
      <c r="DH73" s="38" t="s">
        <v>3846</v>
      </c>
      <c r="DI73" s="38" t="s">
        <v>5665</v>
      </c>
      <c r="DJ73" s="38" t="s">
        <v>8783</v>
      </c>
      <c r="DK73" s="38" t="s">
        <v>3849</v>
      </c>
      <c r="DL73" s="38" t="s">
        <v>8784</v>
      </c>
      <c r="DM73" s="38" t="s">
        <v>3914</v>
      </c>
      <c r="DN73" s="38" t="s">
        <v>3852</v>
      </c>
      <c r="DO73" s="38" t="s">
        <v>3853</v>
      </c>
      <c r="DP73" s="38" t="s">
        <v>3854</v>
      </c>
      <c r="DQ73" s="38" t="s">
        <v>8775</v>
      </c>
      <c r="DR73" s="38" t="s">
        <v>1239</v>
      </c>
      <c r="DS73" s="38" t="s">
        <v>8776</v>
      </c>
      <c r="DT73" s="38" t="s">
        <v>3848</v>
      </c>
      <c r="DU73" s="38" t="s">
        <v>3848</v>
      </c>
      <c r="DV73" s="38" t="s">
        <v>3848</v>
      </c>
      <c r="DW73" s="38" t="s">
        <v>3848</v>
      </c>
      <c r="DX73" s="38" t="s">
        <v>3848</v>
      </c>
      <c r="DY73" s="38" t="s">
        <v>3848</v>
      </c>
      <c r="DZ73" s="38" t="s">
        <v>3848</v>
      </c>
      <c r="EA73" s="38" t="s">
        <v>3848</v>
      </c>
      <c r="EB73" s="38" t="s">
        <v>3861</v>
      </c>
      <c r="EC73" s="38" t="s">
        <v>6907</v>
      </c>
      <c r="ED73" s="38" t="s">
        <v>3848</v>
      </c>
      <c r="EE73" s="38" t="s">
        <v>7614</v>
      </c>
      <c r="EF73" s="38" t="s">
        <v>3864</v>
      </c>
      <c r="EG73" s="38" t="s">
        <v>4068</v>
      </c>
      <c r="EH73" s="38" t="s">
        <v>4069</v>
      </c>
      <c r="EI73" s="38" t="s">
        <v>8785</v>
      </c>
      <c r="EJ73" s="38" t="s">
        <v>8786</v>
      </c>
      <c r="EK73" s="38" t="s">
        <v>3848</v>
      </c>
      <c r="EL73" s="38" t="s">
        <v>3868</v>
      </c>
      <c r="EM73" s="38" t="s">
        <v>3869</v>
      </c>
      <c r="EN73" s="38" t="s">
        <v>3869</v>
      </c>
      <c r="EO73" s="38" t="s">
        <v>3870</v>
      </c>
      <c r="EP73" s="38" t="s">
        <v>3870</v>
      </c>
      <c r="EQ73" s="38" t="s">
        <v>8787</v>
      </c>
      <c r="ER73" s="38" t="s">
        <v>3872</v>
      </c>
      <c r="ES73" s="38" t="s">
        <v>8788</v>
      </c>
      <c r="ET73" s="38" t="s">
        <v>4889</v>
      </c>
      <c r="EU73" s="38" t="s">
        <v>8789</v>
      </c>
      <c r="EV73" s="38" t="s">
        <v>3876</v>
      </c>
      <c r="EW73" s="38" t="s">
        <v>3876</v>
      </c>
      <c r="EX73" s="38" t="s">
        <v>3848</v>
      </c>
      <c r="EY73" s="38" t="s">
        <v>3848</v>
      </c>
      <c r="EZ73" s="38" t="s">
        <v>3876</v>
      </c>
      <c r="FA73" s="38" t="s">
        <v>3848</v>
      </c>
      <c r="FB73" s="38" t="s">
        <v>8790</v>
      </c>
      <c r="FC73" s="38" t="s">
        <v>8791</v>
      </c>
      <c r="FD73" s="38" t="s">
        <v>3848</v>
      </c>
      <c r="FE73" s="38" t="s">
        <v>3970</v>
      </c>
      <c r="FF73" s="38" t="s">
        <v>8580</v>
      </c>
      <c r="FG73" s="38" t="s">
        <v>8792</v>
      </c>
      <c r="FH73" s="38" t="s">
        <v>8793</v>
      </c>
      <c r="FI73" s="38" t="s">
        <v>8794</v>
      </c>
      <c r="FJ73" s="38" t="s">
        <v>8795</v>
      </c>
      <c r="FK73" s="38" t="s">
        <v>8796</v>
      </c>
      <c r="FL73" s="38" t="s">
        <v>8797</v>
      </c>
      <c r="FM73" s="38" t="s">
        <v>798</v>
      </c>
      <c r="FN73" s="38" t="s">
        <v>8798</v>
      </c>
      <c r="FO73" s="38" t="s">
        <v>856</v>
      </c>
      <c r="FP73" s="38" t="s">
        <v>3848</v>
      </c>
      <c r="FQ73" s="38" t="s">
        <v>8799</v>
      </c>
      <c r="FR73" s="38" t="s">
        <v>4367</v>
      </c>
      <c r="FS73" s="38" t="s">
        <v>8800</v>
      </c>
      <c r="FT73" s="38" t="s">
        <v>8801</v>
      </c>
      <c r="FU73" s="38" t="s">
        <v>8802</v>
      </c>
      <c r="FV73" s="38" t="s">
        <v>8803</v>
      </c>
      <c r="FW73" s="38" t="s">
        <v>3943</v>
      </c>
      <c r="FX73" s="38" t="s">
        <v>3944</v>
      </c>
      <c r="FY73" s="38" t="s">
        <v>3848</v>
      </c>
      <c r="FZ73" s="38" t="s">
        <v>3848</v>
      </c>
      <c r="GA73" s="38" t="s">
        <v>3945</v>
      </c>
      <c r="GB73" s="370" t="s">
        <v>3946</v>
      </c>
      <c r="GC73" s="370" t="s">
        <v>3946</v>
      </c>
      <c r="HL73" s="349" t="s">
        <v>8804</v>
      </c>
      <c r="HM73" s="44" t="s">
        <v>3403</v>
      </c>
      <c r="HN73" s="44" t="s">
        <v>3403</v>
      </c>
      <c r="HO73" s="350" t="s">
        <v>7440</v>
      </c>
      <c r="HP73" s="44" t="s">
        <v>3869</v>
      </c>
      <c r="HQ73" s="44">
        <f t="shared" si="7"/>
        <v>1</v>
      </c>
      <c r="HT73" s="44" t="s">
        <v>3403</v>
      </c>
      <c r="HU73" s="44" t="s">
        <v>3403</v>
      </c>
      <c r="HX73" s="44" t="s">
        <v>3403</v>
      </c>
      <c r="HY73" s="44" t="s">
        <v>314</v>
      </c>
    </row>
    <row r="74" spans="1:233" s="44" customFormat="1" ht="12.75" x14ac:dyDescent="0.2">
      <c r="A74" s="348">
        <v>25</v>
      </c>
      <c r="B74" s="344">
        <v>0.62708333333333333</v>
      </c>
      <c r="C74" s="391" t="s">
        <v>6451</v>
      </c>
      <c r="D74" s="30" t="s">
        <v>211</v>
      </c>
      <c r="E74" s="30" t="s">
        <v>212</v>
      </c>
      <c r="F74" s="62">
        <v>43284</v>
      </c>
      <c r="G74" s="33" t="s">
        <v>387</v>
      </c>
      <c r="H74" s="44" t="s">
        <v>214</v>
      </c>
      <c r="I74" s="44" t="s">
        <v>1222</v>
      </c>
      <c r="J74" s="30"/>
      <c r="K74" s="30"/>
      <c r="L74" s="30"/>
      <c r="M74" s="365"/>
      <c r="N74" s="365"/>
      <c r="O74" s="348"/>
      <c r="P74" s="78" t="s">
        <v>8805</v>
      </c>
      <c r="Q74" s="30" t="s">
        <v>8806</v>
      </c>
      <c r="R74" s="30" t="s">
        <v>8807</v>
      </c>
      <c r="S74" s="30" t="s">
        <v>8808</v>
      </c>
      <c r="T74" s="346" t="s">
        <v>8809</v>
      </c>
      <c r="U74" s="30" t="s">
        <v>8810</v>
      </c>
      <c r="V74" s="30" t="s">
        <v>221</v>
      </c>
      <c r="W74" s="44" t="s">
        <v>221</v>
      </c>
      <c r="X74" s="44" t="s">
        <v>221</v>
      </c>
      <c r="Y74" s="44" t="s">
        <v>221</v>
      </c>
      <c r="Z74" s="44" t="s">
        <v>221</v>
      </c>
      <c r="AA74" s="30" t="s">
        <v>8811</v>
      </c>
      <c r="AB74" s="30">
        <v>9976250366</v>
      </c>
      <c r="AC74" s="30" t="s">
        <v>223</v>
      </c>
      <c r="AD74" s="30" t="s">
        <v>224</v>
      </c>
      <c r="AE74" s="30"/>
      <c r="AF74" s="30"/>
      <c r="AG74" s="30"/>
      <c r="AH74" s="30"/>
      <c r="AI74" s="30"/>
      <c r="AJ74" s="30"/>
      <c r="AK74" s="30"/>
      <c r="AL74" s="30"/>
      <c r="AM74" s="30"/>
      <c r="AN74" s="363" t="s">
        <v>432</v>
      </c>
      <c r="AO74" s="363" t="s">
        <v>432</v>
      </c>
      <c r="AP74" s="363" t="s">
        <v>434</v>
      </c>
      <c r="AQ74" s="363" t="s">
        <v>435</v>
      </c>
      <c r="AR74" s="363" t="s">
        <v>6940</v>
      </c>
      <c r="AS74" s="348"/>
      <c r="AT74" s="348"/>
      <c r="AU74" s="348"/>
      <c r="AV74" s="348"/>
      <c r="AW74" s="348"/>
      <c r="AX74" s="348" t="s">
        <v>6970</v>
      </c>
      <c r="AY74" s="348" t="s">
        <v>227</v>
      </c>
      <c r="AZ74" s="348"/>
      <c r="BA74" s="390">
        <v>0.6694444444444444</v>
      </c>
      <c r="BB74" s="78"/>
      <c r="BC74" s="344"/>
      <c r="BD74" s="344"/>
      <c r="BE74" s="63">
        <f t="shared" si="4"/>
        <v>0</v>
      </c>
      <c r="BF74" s="30"/>
      <c r="BG74" s="30"/>
      <c r="BH74" s="30"/>
      <c r="BI74" s="30"/>
      <c r="BJ74" s="30"/>
      <c r="BK74" s="30"/>
      <c r="BL74" s="30"/>
      <c r="BM74" s="30"/>
      <c r="BN74" s="30"/>
      <c r="BO74" s="30"/>
      <c r="BP74" s="30"/>
      <c r="BQ74" s="30"/>
      <c r="BR74" s="30"/>
      <c r="BS74" s="30"/>
      <c r="BT74" s="30"/>
      <c r="BU74" s="50">
        <f t="shared" si="5"/>
        <v>0</v>
      </c>
      <c r="BV74" s="368"/>
      <c r="BW74" s="369"/>
      <c r="BX74" s="369"/>
      <c r="BY74" s="50">
        <f t="shared" si="6"/>
        <v>0</v>
      </c>
      <c r="BZ74" s="348"/>
      <c r="CA74" s="348"/>
      <c r="CB74" s="348"/>
      <c r="CC74" s="348"/>
      <c r="CD74" s="348"/>
      <c r="CE74" s="348"/>
      <c r="CF74" s="348"/>
      <c r="CG74" s="348"/>
      <c r="CH74" s="348"/>
      <c r="CI74" s="348"/>
      <c r="CJ74" s="348"/>
      <c r="CK74" s="348"/>
      <c r="CL74" s="348"/>
      <c r="CM74" s="348" t="s">
        <v>3403</v>
      </c>
      <c r="CN74" s="44" t="s">
        <v>3403</v>
      </c>
      <c r="CO74" s="348"/>
      <c r="CP74" s="348"/>
      <c r="CQ74" s="348"/>
      <c r="CR74" s="38" t="s">
        <v>4714</v>
      </c>
      <c r="CS74" s="38" t="s">
        <v>4715</v>
      </c>
      <c r="CT74" s="38" t="s">
        <v>3869</v>
      </c>
      <c r="CU74" s="38" t="s">
        <v>8812</v>
      </c>
      <c r="CV74" s="38" t="s">
        <v>8813</v>
      </c>
      <c r="CW74" s="38" t="s">
        <v>8814</v>
      </c>
      <c r="CX74" s="38" t="s">
        <v>8815</v>
      </c>
      <c r="CY74" s="38" t="s">
        <v>8816</v>
      </c>
      <c r="CZ74" s="38" t="s">
        <v>3848</v>
      </c>
      <c r="DA74" s="38" t="s">
        <v>8817</v>
      </c>
      <c r="DB74" s="38" t="s">
        <v>3845</v>
      </c>
      <c r="DC74" s="38" t="s">
        <v>3846</v>
      </c>
      <c r="DD74" s="38" t="s">
        <v>3847</v>
      </c>
      <c r="DE74" s="38" t="s">
        <v>3848</v>
      </c>
      <c r="DF74" s="38" t="s">
        <v>8818</v>
      </c>
      <c r="DG74" s="38" t="s">
        <v>8819</v>
      </c>
      <c r="DH74" s="38" t="s">
        <v>6790</v>
      </c>
      <c r="DI74" s="38" t="s">
        <v>5215</v>
      </c>
      <c r="DJ74" s="38" t="s">
        <v>3848</v>
      </c>
      <c r="DK74" s="38" t="s">
        <v>3957</v>
      </c>
      <c r="DL74" s="38" t="s">
        <v>8820</v>
      </c>
      <c r="DM74" s="38" t="s">
        <v>3851</v>
      </c>
      <c r="DN74" s="38" t="s">
        <v>3852</v>
      </c>
      <c r="DO74" s="38" t="s">
        <v>3853</v>
      </c>
      <c r="DP74" s="38" t="s">
        <v>4299</v>
      </c>
      <c r="DQ74" s="38" t="s">
        <v>8809</v>
      </c>
      <c r="DR74" s="38" t="s">
        <v>8809</v>
      </c>
      <c r="DS74" s="38" t="s">
        <v>8810</v>
      </c>
      <c r="DT74" s="38" t="s">
        <v>3848</v>
      </c>
      <c r="DU74" s="38" t="s">
        <v>3848</v>
      </c>
      <c r="DV74" s="38" t="s">
        <v>3848</v>
      </c>
      <c r="DW74" s="38" t="s">
        <v>3848</v>
      </c>
      <c r="DX74" s="38" t="s">
        <v>3848</v>
      </c>
      <c r="DY74" s="38" t="s">
        <v>3848</v>
      </c>
      <c r="DZ74" s="38" t="s">
        <v>3848</v>
      </c>
      <c r="EA74" s="38" t="s">
        <v>3848</v>
      </c>
      <c r="EB74" s="38" t="s">
        <v>3861</v>
      </c>
      <c r="EC74" s="38" t="s">
        <v>3862</v>
      </c>
      <c r="ED74" s="38" t="s">
        <v>3848</v>
      </c>
      <c r="EE74" s="38" t="s">
        <v>8821</v>
      </c>
      <c r="EF74" s="38" t="s">
        <v>432</v>
      </c>
      <c r="EG74" s="38" t="s">
        <v>3919</v>
      </c>
      <c r="EH74" s="38" t="s">
        <v>3920</v>
      </c>
      <c r="EI74" s="38" t="s">
        <v>8822</v>
      </c>
      <c r="EJ74" s="38" t="s">
        <v>3848</v>
      </c>
      <c r="EK74" s="38" t="s">
        <v>3848</v>
      </c>
      <c r="EL74" s="38" t="s">
        <v>4473</v>
      </c>
      <c r="EM74" s="38" t="s">
        <v>3869</v>
      </c>
      <c r="EN74" s="38" t="s">
        <v>3869</v>
      </c>
      <c r="EO74" s="38" t="s">
        <v>3869</v>
      </c>
      <c r="EP74" s="38" t="s">
        <v>3869</v>
      </c>
      <c r="EQ74" s="38" t="s">
        <v>8823</v>
      </c>
      <c r="ER74" s="38" t="s">
        <v>3924</v>
      </c>
      <c r="ES74" s="38" t="s">
        <v>8824</v>
      </c>
      <c r="ET74" s="38" t="s">
        <v>8825</v>
      </c>
      <c r="EU74" s="38" t="s">
        <v>6107</v>
      </c>
      <c r="EV74" s="38" t="s">
        <v>3877</v>
      </c>
      <c r="EW74" s="38" t="s">
        <v>3876</v>
      </c>
      <c r="EX74" s="38" t="s">
        <v>3848</v>
      </c>
      <c r="EY74" s="38" t="s">
        <v>3848</v>
      </c>
      <c r="EZ74" s="38" t="s">
        <v>3877</v>
      </c>
      <c r="FA74" s="38" t="s">
        <v>3878</v>
      </c>
      <c r="FB74" s="38" t="s">
        <v>8826</v>
      </c>
      <c r="FC74" s="38" t="s">
        <v>8827</v>
      </c>
      <c r="FD74" s="38" t="s">
        <v>3848</v>
      </c>
      <c r="FE74" s="38" t="s">
        <v>8828</v>
      </c>
      <c r="FF74" s="38" t="s">
        <v>8829</v>
      </c>
      <c r="FG74" s="38" t="s">
        <v>8830</v>
      </c>
      <c r="FH74" s="38" t="s">
        <v>8831</v>
      </c>
      <c r="FI74" s="38" t="s">
        <v>8832</v>
      </c>
      <c r="FJ74" s="38" t="s">
        <v>8833</v>
      </c>
      <c r="FK74" s="38" t="s">
        <v>8834</v>
      </c>
      <c r="FL74" s="38" t="s">
        <v>8835</v>
      </c>
      <c r="FM74" s="38" t="s">
        <v>8815</v>
      </c>
      <c r="FN74" s="38" t="s">
        <v>8836</v>
      </c>
      <c r="FO74" s="38" t="s">
        <v>8837</v>
      </c>
      <c r="FP74" s="38" t="s">
        <v>3848</v>
      </c>
      <c r="FQ74" s="38" t="s">
        <v>8838</v>
      </c>
      <c r="FR74" s="38" t="s">
        <v>8839</v>
      </c>
      <c r="FS74" s="38" t="s">
        <v>8840</v>
      </c>
      <c r="FT74" s="38" t="s">
        <v>8841</v>
      </c>
      <c r="FU74" s="38" t="s">
        <v>8842</v>
      </c>
      <c r="FV74" s="38" t="s">
        <v>8843</v>
      </c>
      <c r="FW74" s="38" t="s">
        <v>8844</v>
      </c>
      <c r="FX74" s="38" t="s">
        <v>3894</v>
      </c>
      <c r="FY74" s="38" t="s">
        <v>3848</v>
      </c>
      <c r="FZ74" s="38" t="s">
        <v>3848</v>
      </c>
      <c r="GA74" s="38" t="s">
        <v>3945</v>
      </c>
      <c r="GB74" s="370" t="s">
        <v>3945</v>
      </c>
      <c r="GC74" s="370" t="s">
        <v>3946</v>
      </c>
      <c r="HL74" s="349" t="s">
        <v>8845</v>
      </c>
      <c r="HM74" s="44" t="s">
        <v>3403</v>
      </c>
      <c r="HN74" s="44" t="s">
        <v>3403</v>
      </c>
      <c r="HO74" s="350" t="s">
        <v>7599</v>
      </c>
      <c r="HP74" s="44" t="s">
        <v>3869</v>
      </c>
      <c r="HQ74" s="44">
        <f t="shared" si="7"/>
        <v>1</v>
      </c>
      <c r="HT74" s="44" t="s">
        <v>3403</v>
      </c>
      <c r="HU74" s="44" t="s">
        <v>3403</v>
      </c>
      <c r="HX74" s="44" t="s">
        <v>6970</v>
      </c>
      <c r="HY74" s="44" t="s">
        <v>223</v>
      </c>
    </row>
    <row r="75" spans="1:233" s="44" customFormat="1" ht="12.75" x14ac:dyDescent="0.2">
      <c r="A75" s="348">
        <v>26</v>
      </c>
      <c r="B75" s="344">
        <v>0.62708333333333333</v>
      </c>
      <c r="C75" s="391" t="s">
        <v>6451</v>
      </c>
      <c r="D75" s="30" t="s">
        <v>211</v>
      </c>
      <c r="E75" s="30" t="s">
        <v>212</v>
      </c>
      <c r="F75" s="62">
        <v>43284</v>
      </c>
      <c r="G75" s="33" t="s">
        <v>387</v>
      </c>
      <c r="H75" s="44" t="s">
        <v>214</v>
      </c>
      <c r="I75" s="44" t="s">
        <v>1222</v>
      </c>
      <c r="J75" s="30"/>
      <c r="K75" s="30"/>
      <c r="L75" s="30"/>
      <c r="M75" s="365"/>
      <c r="N75" s="365"/>
      <c r="O75" s="348"/>
      <c r="P75" s="78" t="s">
        <v>8805</v>
      </c>
      <c r="Q75" s="30" t="s">
        <v>8846</v>
      </c>
      <c r="R75" s="30" t="s">
        <v>8847</v>
      </c>
      <c r="S75" s="30" t="s">
        <v>8848</v>
      </c>
      <c r="T75" s="346" t="s">
        <v>8849</v>
      </c>
      <c r="U75" s="30" t="s">
        <v>8850</v>
      </c>
      <c r="V75" s="30" t="s">
        <v>221</v>
      </c>
      <c r="W75" s="44" t="s">
        <v>221</v>
      </c>
      <c r="X75" s="44" t="s">
        <v>221</v>
      </c>
      <c r="Y75" s="44" t="s">
        <v>221</v>
      </c>
      <c r="Z75" s="44" t="s">
        <v>221</v>
      </c>
      <c r="AA75" s="30" t="s">
        <v>8851</v>
      </c>
      <c r="AB75" s="30">
        <v>9491455467</v>
      </c>
      <c r="AC75" s="30" t="s">
        <v>314</v>
      </c>
      <c r="AD75" s="30" t="s">
        <v>224</v>
      </c>
      <c r="AE75" s="30"/>
      <c r="AF75" s="30"/>
      <c r="AG75" s="30"/>
      <c r="AH75" s="30"/>
      <c r="AI75" s="30"/>
      <c r="AJ75" s="30"/>
      <c r="AK75" s="30"/>
      <c r="AL75" s="30"/>
      <c r="AM75" s="30"/>
      <c r="AN75" s="363" t="s">
        <v>432</v>
      </c>
      <c r="AO75" s="363" t="s">
        <v>432</v>
      </c>
      <c r="AP75" s="363" t="s">
        <v>434</v>
      </c>
      <c r="AQ75" s="363" t="s">
        <v>435</v>
      </c>
      <c r="AR75" s="363" t="s">
        <v>6940</v>
      </c>
      <c r="AS75" s="348"/>
      <c r="AT75" s="348"/>
      <c r="AU75" s="348"/>
      <c r="AV75" s="348"/>
      <c r="AW75" s="348"/>
      <c r="AX75" s="348" t="s">
        <v>6970</v>
      </c>
      <c r="AY75" s="348" t="s">
        <v>227</v>
      </c>
      <c r="AZ75" s="348"/>
      <c r="BA75" s="390">
        <v>0.69305555555555554</v>
      </c>
      <c r="BB75" s="78"/>
      <c r="BC75" s="344"/>
      <c r="BD75" s="344"/>
      <c r="BE75" s="63">
        <f t="shared" si="4"/>
        <v>0</v>
      </c>
      <c r="BF75" s="30"/>
      <c r="BG75" s="30"/>
      <c r="BH75" s="30"/>
      <c r="BI75" s="30"/>
      <c r="BJ75" s="30"/>
      <c r="BK75" s="30"/>
      <c r="BL75" s="30"/>
      <c r="BM75" s="30"/>
      <c r="BN75" s="30"/>
      <c r="BO75" s="30"/>
      <c r="BP75" s="30"/>
      <c r="BQ75" s="30"/>
      <c r="BR75" s="30"/>
      <c r="BS75" s="30"/>
      <c r="BT75" s="30"/>
      <c r="BU75" s="50">
        <f t="shared" si="5"/>
        <v>0</v>
      </c>
      <c r="BV75" s="368"/>
      <c r="BW75" s="369"/>
      <c r="BX75" s="369"/>
      <c r="BY75" s="50">
        <f t="shared" si="6"/>
        <v>0</v>
      </c>
      <c r="BZ75" s="348"/>
      <c r="CA75" s="348"/>
      <c r="CB75" s="348"/>
      <c r="CC75" s="348"/>
      <c r="CD75" s="348"/>
      <c r="CE75" s="348"/>
      <c r="CF75" s="348"/>
      <c r="CG75" s="348"/>
      <c r="CH75" s="348"/>
      <c r="CI75" s="348"/>
      <c r="CJ75" s="348"/>
      <c r="CK75" s="348"/>
      <c r="CL75" s="348"/>
      <c r="CM75" s="348" t="s">
        <v>3403</v>
      </c>
      <c r="CN75" s="44" t="s">
        <v>3403</v>
      </c>
      <c r="CO75" s="348"/>
      <c r="CP75" s="348"/>
      <c r="CQ75" s="348"/>
      <c r="CR75" s="38" t="s">
        <v>4714</v>
      </c>
      <c r="CS75" s="38" t="s">
        <v>4715</v>
      </c>
      <c r="CT75" s="38" t="s">
        <v>3869</v>
      </c>
      <c r="CU75" s="38" t="s">
        <v>8852</v>
      </c>
      <c r="CV75" s="38" t="s">
        <v>8846</v>
      </c>
      <c r="CW75" s="38" t="s">
        <v>8847</v>
      </c>
      <c r="CX75" s="38" t="s">
        <v>8848</v>
      </c>
      <c r="CY75" s="38" t="s">
        <v>8853</v>
      </c>
      <c r="CZ75" s="38" t="s">
        <v>3848</v>
      </c>
      <c r="DA75" s="38" t="s">
        <v>7815</v>
      </c>
      <c r="DB75" s="38" t="s">
        <v>3845</v>
      </c>
      <c r="DC75" s="38" t="s">
        <v>3846</v>
      </c>
      <c r="DD75" s="38" t="s">
        <v>3847</v>
      </c>
      <c r="DE75" s="38" t="s">
        <v>3848</v>
      </c>
      <c r="DF75" s="38" t="s">
        <v>8854</v>
      </c>
      <c r="DG75" s="38" t="s">
        <v>8855</v>
      </c>
      <c r="DH75" s="38" t="s">
        <v>6603</v>
      </c>
      <c r="DI75" s="38" t="s">
        <v>8856</v>
      </c>
      <c r="DJ75" s="38" t="s">
        <v>3848</v>
      </c>
      <c r="DK75" s="38" t="s">
        <v>3849</v>
      </c>
      <c r="DL75" s="38" t="s">
        <v>3848</v>
      </c>
      <c r="DM75" s="38" t="s">
        <v>4116</v>
      </c>
      <c r="DN75" s="38" t="s">
        <v>3852</v>
      </c>
      <c r="DO75" s="38" t="s">
        <v>3853</v>
      </c>
      <c r="DP75" s="38" t="s">
        <v>3854</v>
      </c>
      <c r="DQ75" s="38" t="s">
        <v>8849</v>
      </c>
      <c r="DR75" s="38" t="s">
        <v>8849</v>
      </c>
      <c r="DS75" s="38" t="s">
        <v>8850</v>
      </c>
      <c r="DT75" s="38" t="s">
        <v>3848</v>
      </c>
      <c r="DU75" s="38" t="s">
        <v>3848</v>
      </c>
      <c r="DV75" s="38" t="s">
        <v>3848</v>
      </c>
      <c r="DW75" s="38" t="s">
        <v>3848</v>
      </c>
      <c r="DX75" s="38" t="s">
        <v>3848</v>
      </c>
      <c r="DY75" s="38" t="s">
        <v>3848</v>
      </c>
      <c r="DZ75" s="38" t="s">
        <v>3848</v>
      </c>
      <c r="EA75" s="38" t="s">
        <v>3848</v>
      </c>
      <c r="EB75" s="38" t="s">
        <v>3861</v>
      </c>
      <c r="EC75" s="38" t="s">
        <v>3862</v>
      </c>
      <c r="ED75" s="38" t="s">
        <v>3848</v>
      </c>
      <c r="EE75" s="38" t="s">
        <v>8857</v>
      </c>
      <c r="EF75" s="38" t="s">
        <v>432</v>
      </c>
      <c r="EG75" s="38" t="s">
        <v>3919</v>
      </c>
      <c r="EH75" s="38" t="s">
        <v>3920</v>
      </c>
      <c r="EI75" s="38" t="s">
        <v>8858</v>
      </c>
      <c r="EJ75" s="38" t="s">
        <v>3848</v>
      </c>
      <c r="EK75" s="38" t="s">
        <v>3848</v>
      </c>
      <c r="EL75" s="38" t="s">
        <v>3868</v>
      </c>
      <c r="EM75" s="38" t="s">
        <v>3869</v>
      </c>
      <c r="EN75" s="38" t="s">
        <v>3869</v>
      </c>
      <c r="EO75" s="38" t="s">
        <v>3869</v>
      </c>
      <c r="EP75" s="38" t="s">
        <v>3869</v>
      </c>
      <c r="EQ75" s="38" t="s">
        <v>8859</v>
      </c>
      <c r="ER75" s="38" t="s">
        <v>3872</v>
      </c>
      <c r="ES75" s="38" t="s">
        <v>8860</v>
      </c>
      <c r="ET75" s="38" t="s">
        <v>8861</v>
      </c>
      <c r="EU75" s="38" t="s">
        <v>4017</v>
      </c>
      <c r="EV75" s="38" t="s">
        <v>3876</v>
      </c>
      <c r="EW75" s="38" t="s">
        <v>3876</v>
      </c>
      <c r="EX75" s="38" t="s">
        <v>3848</v>
      </c>
      <c r="EY75" s="38" t="s">
        <v>3848</v>
      </c>
      <c r="EZ75" s="38" t="s">
        <v>3877</v>
      </c>
      <c r="FA75" s="38" t="s">
        <v>5376</v>
      </c>
      <c r="FB75" s="38" t="s">
        <v>4009</v>
      </c>
      <c r="FC75" s="38" t="s">
        <v>8862</v>
      </c>
      <c r="FD75" s="38" t="s">
        <v>3848</v>
      </c>
      <c r="FE75" s="38" t="s">
        <v>4011</v>
      </c>
      <c r="FF75" s="38" t="s">
        <v>4012</v>
      </c>
      <c r="FG75" s="38" t="s">
        <v>8863</v>
      </c>
      <c r="FH75" s="38" t="s">
        <v>3848</v>
      </c>
      <c r="FI75" s="38" t="s">
        <v>3848</v>
      </c>
      <c r="FJ75" s="38" t="s">
        <v>8864</v>
      </c>
      <c r="FK75" s="38" t="s">
        <v>4016</v>
      </c>
      <c r="FL75" s="38" t="s">
        <v>4017</v>
      </c>
      <c r="FM75" s="38" t="s">
        <v>8846</v>
      </c>
      <c r="FN75" s="38" t="s">
        <v>8865</v>
      </c>
      <c r="FO75" s="38" t="s">
        <v>8848</v>
      </c>
      <c r="FP75" s="38" t="s">
        <v>3848</v>
      </c>
      <c r="FQ75" s="38" t="s">
        <v>8866</v>
      </c>
      <c r="FR75" s="38" t="s">
        <v>8867</v>
      </c>
      <c r="FS75" s="38" t="s">
        <v>8868</v>
      </c>
      <c r="FT75" s="38" t="s">
        <v>8869</v>
      </c>
      <c r="FU75" s="38" t="s">
        <v>8870</v>
      </c>
      <c r="FV75" s="38" t="s">
        <v>8871</v>
      </c>
      <c r="FW75" s="38" t="s">
        <v>8872</v>
      </c>
      <c r="FX75" s="38" t="s">
        <v>3894</v>
      </c>
      <c r="FY75" s="38" t="s">
        <v>3848</v>
      </c>
      <c r="FZ75" s="38" t="s">
        <v>3848</v>
      </c>
      <c r="GA75" s="38" t="s">
        <v>3945</v>
      </c>
      <c r="GB75" s="370" t="s">
        <v>3946</v>
      </c>
      <c r="GC75" s="370" t="s">
        <v>3946</v>
      </c>
      <c r="HL75" s="349" t="s">
        <v>8873</v>
      </c>
      <c r="HM75" s="44" t="s">
        <v>3403</v>
      </c>
      <c r="HN75" s="44" t="s">
        <v>3403</v>
      </c>
      <c r="HO75" s="350" t="s">
        <v>7599</v>
      </c>
      <c r="HP75" s="44" t="s">
        <v>3869</v>
      </c>
      <c r="HQ75" s="44">
        <f t="shared" si="7"/>
        <v>1</v>
      </c>
      <c r="HT75" s="44" t="s">
        <v>3403</v>
      </c>
      <c r="HU75" s="44" t="s">
        <v>3403</v>
      </c>
      <c r="HX75" s="44" t="s">
        <v>6970</v>
      </c>
      <c r="HY75" s="44" t="s">
        <v>314</v>
      </c>
    </row>
    <row r="76" spans="1:233" s="44" customFormat="1" ht="12.75" x14ac:dyDescent="0.2">
      <c r="A76" s="348">
        <v>27</v>
      </c>
      <c r="B76" s="344">
        <v>0.62708333333333333</v>
      </c>
      <c r="C76" s="391" t="s">
        <v>6451</v>
      </c>
      <c r="D76" s="30" t="s">
        <v>211</v>
      </c>
      <c r="E76" s="30" t="s">
        <v>212</v>
      </c>
      <c r="F76" s="62">
        <v>43284</v>
      </c>
      <c r="G76" s="30" t="s">
        <v>1202</v>
      </c>
      <c r="H76" s="63" t="s">
        <v>233</v>
      </c>
      <c r="I76" s="63" t="s">
        <v>1203</v>
      </c>
      <c r="J76" s="30"/>
      <c r="K76" s="30"/>
      <c r="L76" s="30"/>
      <c r="M76" s="365"/>
      <c r="N76" s="365"/>
      <c r="O76" s="348"/>
      <c r="P76" s="78" t="s">
        <v>8874</v>
      </c>
      <c r="Q76" s="30" t="s">
        <v>8875</v>
      </c>
      <c r="R76" s="30" t="s">
        <v>8876</v>
      </c>
      <c r="S76" s="30" t="s">
        <v>1239</v>
      </c>
      <c r="T76" s="346" t="s">
        <v>8877</v>
      </c>
      <c r="U76" s="30" t="s">
        <v>8878</v>
      </c>
      <c r="V76" s="30" t="s">
        <v>221</v>
      </c>
      <c r="W76" s="44" t="s">
        <v>221</v>
      </c>
      <c r="X76" s="44" t="s">
        <v>221</v>
      </c>
      <c r="Y76" s="44" t="s">
        <v>221</v>
      </c>
      <c r="Z76" s="44" t="s">
        <v>221</v>
      </c>
      <c r="AA76" s="30" t="s">
        <v>8879</v>
      </c>
      <c r="AB76" s="30">
        <v>28244412</v>
      </c>
      <c r="AC76" s="30" t="s">
        <v>314</v>
      </c>
      <c r="AD76" s="30" t="s">
        <v>224</v>
      </c>
      <c r="AE76" s="30" t="s">
        <v>8880</v>
      </c>
      <c r="AF76" s="30" t="s">
        <v>280</v>
      </c>
      <c r="AG76" s="30" t="s">
        <v>280</v>
      </c>
      <c r="AH76" s="30" t="s">
        <v>280</v>
      </c>
      <c r="AI76" s="30">
        <v>6</v>
      </c>
      <c r="AJ76" s="30" t="s">
        <v>3575</v>
      </c>
      <c r="AK76" s="30">
        <v>1</v>
      </c>
      <c r="AL76" s="30">
        <v>3</v>
      </c>
      <c r="AM76" s="30">
        <v>3</v>
      </c>
      <c r="AN76" s="363" t="s">
        <v>432</v>
      </c>
      <c r="AO76" s="363" t="s">
        <v>432</v>
      </c>
      <c r="AP76" s="363" t="s">
        <v>434</v>
      </c>
      <c r="AQ76" s="363" t="s">
        <v>435</v>
      </c>
      <c r="AR76" s="363" t="s">
        <v>6940</v>
      </c>
      <c r="AS76" s="348"/>
      <c r="AT76" s="348"/>
      <c r="AU76" s="348"/>
      <c r="AV76" s="348"/>
      <c r="AW76" s="348"/>
      <c r="AX76" s="348" t="s">
        <v>6970</v>
      </c>
      <c r="AY76" s="348" t="s">
        <v>227</v>
      </c>
      <c r="AZ76" s="348"/>
      <c r="BA76" s="390">
        <v>0.6743055555555556</v>
      </c>
      <c r="BB76" s="78" t="s">
        <v>7252</v>
      </c>
      <c r="BC76" s="344">
        <v>0.6875</v>
      </c>
      <c r="BD76" s="344">
        <v>0.69374999999999998</v>
      </c>
      <c r="BE76" s="63">
        <f t="shared" si="4"/>
        <v>9</v>
      </c>
      <c r="BF76" s="30">
        <v>2</v>
      </c>
      <c r="BG76" s="30">
        <v>2</v>
      </c>
      <c r="BH76" s="30">
        <v>2</v>
      </c>
      <c r="BI76" s="30">
        <v>2</v>
      </c>
      <c r="BJ76" s="30">
        <v>2</v>
      </c>
      <c r="BK76" s="30">
        <v>2</v>
      </c>
      <c r="BL76" s="30">
        <v>2</v>
      </c>
      <c r="BM76" s="30">
        <v>2</v>
      </c>
      <c r="BN76" s="30">
        <v>2</v>
      </c>
      <c r="BO76" s="30">
        <v>2</v>
      </c>
      <c r="BP76" s="30">
        <v>2</v>
      </c>
      <c r="BQ76" s="30">
        <v>2</v>
      </c>
      <c r="BR76" s="30">
        <v>2</v>
      </c>
      <c r="BS76" s="30">
        <v>2</v>
      </c>
      <c r="BT76" s="30">
        <v>2</v>
      </c>
      <c r="BU76" s="50">
        <f t="shared" si="5"/>
        <v>0</v>
      </c>
      <c r="BV76" s="368"/>
      <c r="BW76" s="369"/>
      <c r="BX76" s="369"/>
      <c r="BY76" s="50">
        <f t="shared" si="6"/>
        <v>0</v>
      </c>
      <c r="BZ76" s="348"/>
      <c r="CA76" s="348"/>
      <c r="CB76" s="348"/>
      <c r="CC76" s="348"/>
      <c r="CD76" s="348"/>
      <c r="CE76" s="348"/>
      <c r="CF76" s="348"/>
      <c r="CG76" s="348"/>
      <c r="CH76" s="348"/>
      <c r="CI76" s="348"/>
      <c r="CJ76" s="348"/>
      <c r="CK76" s="348"/>
      <c r="CL76" s="348"/>
      <c r="CM76" s="348" t="s">
        <v>3403</v>
      </c>
      <c r="CN76" s="44" t="s">
        <v>3403</v>
      </c>
      <c r="CO76" s="348"/>
      <c r="CP76" s="348"/>
      <c r="CQ76" s="348"/>
      <c r="CR76" s="38" t="s">
        <v>4714</v>
      </c>
      <c r="CS76" s="38" t="s">
        <v>4715</v>
      </c>
      <c r="CT76" s="38" t="s">
        <v>3869</v>
      </c>
      <c r="CU76" s="38" t="s">
        <v>8881</v>
      </c>
      <c r="CV76" s="38" t="s">
        <v>8875</v>
      </c>
      <c r="CW76" s="38" t="s">
        <v>8876</v>
      </c>
      <c r="CX76" s="38" t="s">
        <v>2718</v>
      </c>
      <c r="CY76" s="38" t="s">
        <v>8882</v>
      </c>
      <c r="CZ76" s="38" t="s">
        <v>3848</v>
      </c>
      <c r="DA76" s="38" t="s">
        <v>8883</v>
      </c>
      <c r="DB76" s="38" t="s">
        <v>3840</v>
      </c>
      <c r="DC76" s="38" t="s">
        <v>3841</v>
      </c>
      <c r="DD76" s="38" t="s">
        <v>3910</v>
      </c>
      <c r="DE76" s="38" t="s">
        <v>3848</v>
      </c>
      <c r="DF76" s="38" t="s">
        <v>8884</v>
      </c>
      <c r="DG76" s="38" t="s">
        <v>8885</v>
      </c>
      <c r="DH76" s="38" t="s">
        <v>3846</v>
      </c>
      <c r="DI76" s="38" t="s">
        <v>8886</v>
      </c>
      <c r="DJ76" s="38" t="s">
        <v>3848</v>
      </c>
      <c r="DK76" s="38" t="s">
        <v>3849</v>
      </c>
      <c r="DL76" s="38" t="s">
        <v>8887</v>
      </c>
      <c r="DM76" s="38" t="s">
        <v>3914</v>
      </c>
      <c r="DN76" s="38" t="s">
        <v>3852</v>
      </c>
      <c r="DO76" s="38" t="s">
        <v>3853</v>
      </c>
      <c r="DP76" s="38" t="s">
        <v>3854</v>
      </c>
      <c r="DQ76" s="38" t="s">
        <v>8877</v>
      </c>
      <c r="DR76" s="38" t="s">
        <v>8888</v>
      </c>
      <c r="DS76" s="38" t="s">
        <v>8889</v>
      </c>
      <c r="DT76" s="38" t="s">
        <v>3848</v>
      </c>
      <c r="DU76" s="38" t="s">
        <v>3848</v>
      </c>
      <c r="DV76" s="38" t="s">
        <v>3848</v>
      </c>
      <c r="DW76" s="38" t="s">
        <v>3848</v>
      </c>
      <c r="DX76" s="38" t="s">
        <v>8890</v>
      </c>
      <c r="DY76" s="38" t="s">
        <v>8890</v>
      </c>
      <c r="DZ76" s="38" t="s">
        <v>8890</v>
      </c>
      <c r="EA76" s="38" t="s">
        <v>3848</v>
      </c>
      <c r="EB76" s="38" t="s">
        <v>3861</v>
      </c>
      <c r="EC76" s="38" t="s">
        <v>3862</v>
      </c>
      <c r="ED76" s="38" t="s">
        <v>3848</v>
      </c>
      <c r="EE76" s="38" t="s">
        <v>4212</v>
      </c>
      <c r="EF76" s="38" t="s">
        <v>432</v>
      </c>
      <c r="EG76" s="38" t="s">
        <v>3919</v>
      </c>
      <c r="EH76" s="38" t="s">
        <v>3920</v>
      </c>
      <c r="EI76" s="38" t="s">
        <v>8891</v>
      </c>
      <c r="EJ76" s="38" t="s">
        <v>3848</v>
      </c>
      <c r="EK76" s="38" t="s">
        <v>3848</v>
      </c>
      <c r="EL76" s="38" t="s">
        <v>3868</v>
      </c>
      <c r="EM76" s="38" t="s">
        <v>3869</v>
      </c>
      <c r="EN76" s="38" t="s">
        <v>3870</v>
      </c>
      <c r="EO76" s="38" t="s">
        <v>3869</v>
      </c>
      <c r="EP76" s="38" t="s">
        <v>4002</v>
      </c>
      <c r="EQ76" s="38" t="s">
        <v>8892</v>
      </c>
      <c r="ER76" s="38" t="s">
        <v>4073</v>
      </c>
      <c r="ES76" s="38" t="s">
        <v>8893</v>
      </c>
      <c r="ET76" s="38" t="s">
        <v>8894</v>
      </c>
      <c r="EU76" s="38" t="s">
        <v>8895</v>
      </c>
      <c r="EV76" s="38" t="s">
        <v>3876</v>
      </c>
      <c r="EW76" s="38" t="s">
        <v>3876</v>
      </c>
      <c r="EX76" s="38" t="s">
        <v>3848</v>
      </c>
      <c r="EY76" s="38" t="s">
        <v>3848</v>
      </c>
      <c r="EZ76" s="38" t="s">
        <v>3877</v>
      </c>
      <c r="FA76" s="38" t="s">
        <v>5376</v>
      </c>
      <c r="FB76" s="38" t="s">
        <v>8896</v>
      </c>
      <c r="FC76" s="38" t="s">
        <v>8897</v>
      </c>
      <c r="FD76" s="38" t="s">
        <v>3848</v>
      </c>
      <c r="FE76" s="38" t="s">
        <v>4011</v>
      </c>
      <c r="FF76" s="38" t="s">
        <v>4012</v>
      </c>
      <c r="FG76" s="38" t="s">
        <v>8898</v>
      </c>
      <c r="FH76" s="38" t="s">
        <v>8899</v>
      </c>
      <c r="FI76" s="38" t="s">
        <v>8900</v>
      </c>
      <c r="FJ76" s="38" t="s">
        <v>4446</v>
      </c>
      <c r="FK76" s="38" t="s">
        <v>4735</v>
      </c>
      <c r="FL76" s="38" t="s">
        <v>4017</v>
      </c>
      <c r="FM76" s="38" t="s">
        <v>8875</v>
      </c>
      <c r="FN76" s="38" t="s">
        <v>8901</v>
      </c>
      <c r="FO76" s="38" t="s">
        <v>8902</v>
      </c>
      <c r="FP76" s="38" t="s">
        <v>3848</v>
      </c>
      <c r="FQ76" s="38" t="s">
        <v>8903</v>
      </c>
      <c r="FR76" s="38" t="s">
        <v>4367</v>
      </c>
      <c r="FS76" s="38" t="s">
        <v>8904</v>
      </c>
      <c r="FT76" s="38" t="s">
        <v>8905</v>
      </c>
      <c r="FU76" s="38" t="s">
        <v>8906</v>
      </c>
      <c r="FV76" s="38" t="s">
        <v>8907</v>
      </c>
      <c r="FW76" s="38" t="s">
        <v>8908</v>
      </c>
      <c r="FX76" s="38" t="s">
        <v>3944</v>
      </c>
      <c r="FY76" s="38" t="s">
        <v>3848</v>
      </c>
      <c r="FZ76" s="38" t="s">
        <v>3848</v>
      </c>
      <c r="GA76" s="38" t="s">
        <v>3945</v>
      </c>
      <c r="GB76" s="370" t="s">
        <v>3946</v>
      </c>
      <c r="GC76" s="370" t="s">
        <v>3946</v>
      </c>
      <c r="HL76" s="349" t="s">
        <v>8909</v>
      </c>
      <c r="HM76" s="44" t="s">
        <v>3403</v>
      </c>
      <c r="HN76" s="44" t="s">
        <v>3403</v>
      </c>
      <c r="HO76" s="350" t="s">
        <v>7599</v>
      </c>
      <c r="HP76" s="44" t="s">
        <v>3869</v>
      </c>
      <c r="HQ76" s="44">
        <f t="shared" si="7"/>
        <v>1</v>
      </c>
      <c r="HT76" s="44" t="s">
        <v>3403</v>
      </c>
      <c r="HU76" s="44" t="s">
        <v>3403</v>
      </c>
      <c r="HX76" s="44" t="s">
        <v>6970</v>
      </c>
      <c r="HY76" s="44" t="s">
        <v>314</v>
      </c>
    </row>
    <row r="77" spans="1:233" s="44" customFormat="1" ht="12.75" x14ac:dyDescent="0.2">
      <c r="A77" s="348">
        <v>28</v>
      </c>
      <c r="B77" s="344">
        <v>0.62916666666666665</v>
      </c>
      <c r="C77" s="391" t="s">
        <v>6451</v>
      </c>
      <c r="D77" s="30" t="s">
        <v>211</v>
      </c>
      <c r="E77" s="30" t="s">
        <v>212</v>
      </c>
      <c r="F77" s="62">
        <v>43284</v>
      </c>
      <c r="G77" s="30" t="s">
        <v>1202</v>
      </c>
      <c r="H77" s="63" t="s">
        <v>233</v>
      </c>
      <c r="I77" s="30" t="s">
        <v>3057</v>
      </c>
      <c r="J77" s="30"/>
      <c r="K77" s="30"/>
      <c r="L77" s="30"/>
      <c r="M77" s="351"/>
      <c r="N77" s="365"/>
      <c r="O77" s="348"/>
      <c r="P77" s="78" t="s">
        <v>8910</v>
      </c>
      <c r="Q77" s="30" t="s">
        <v>8911</v>
      </c>
      <c r="R77" s="30" t="s">
        <v>8912</v>
      </c>
      <c r="S77" s="30"/>
      <c r="T77" s="346" t="s">
        <v>8913</v>
      </c>
      <c r="U77" s="30" t="s">
        <v>8914</v>
      </c>
      <c r="V77" s="30" t="s">
        <v>221</v>
      </c>
      <c r="W77" s="44" t="s">
        <v>221</v>
      </c>
      <c r="X77" s="44" t="s">
        <v>221</v>
      </c>
      <c r="Y77" s="44" t="s">
        <v>221</v>
      </c>
      <c r="Z77" s="44" t="s">
        <v>221</v>
      </c>
      <c r="AA77" s="30" t="s">
        <v>8915</v>
      </c>
      <c r="AB77" s="30">
        <v>9177222462</v>
      </c>
      <c r="AC77" s="30" t="s">
        <v>314</v>
      </c>
      <c r="AD77" s="347" t="s">
        <v>4711</v>
      </c>
      <c r="AE77" s="30" t="s">
        <v>8916</v>
      </c>
      <c r="AF77" s="44" t="s">
        <v>226</v>
      </c>
      <c r="AG77" s="30" t="s">
        <v>221</v>
      </c>
      <c r="AH77" s="392" t="s">
        <v>259</v>
      </c>
      <c r="AI77" s="30">
        <v>13</v>
      </c>
      <c r="AJ77" s="30" t="s">
        <v>227</v>
      </c>
      <c r="AK77" s="30">
        <v>1</v>
      </c>
      <c r="AL77" s="30">
        <v>5</v>
      </c>
      <c r="AM77" s="30">
        <v>8</v>
      </c>
      <c r="AN77" s="363" t="s">
        <v>432</v>
      </c>
      <c r="AO77" s="363" t="s">
        <v>432</v>
      </c>
      <c r="AP77" s="363" t="s">
        <v>434</v>
      </c>
      <c r="AQ77" s="363" t="s">
        <v>3079</v>
      </c>
      <c r="AR77" s="363" t="s">
        <v>6459</v>
      </c>
      <c r="AS77" s="348"/>
      <c r="AT77" s="348"/>
      <c r="AU77" s="348"/>
      <c r="AV77" s="348"/>
      <c r="AW77" s="348"/>
      <c r="AX77" s="348" t="s">
        <v>4712</v>
      </c>
      <c r="AY77" s="348" t="s">
        <v>227</v>
      </c>
      <c r="AZ77" s="348"/>
      <c r="BA77" s="390">
        <v>0.65833333333333333</v>
      </c>
      <c r="BB77" s="78" t="s">
        <v>4713</v>
      </c>
      <c r="BC77" s="344">
        <v>0.72013888888888899</v>
      </c>
      <c r="BD77" s="344">
        <v>7.3930555555555557</v>
      </c>
      <c r="BE77" s="63">
        <f t="shared" si="4"/>
        <v>9</v>
      </c>
      <c r="BF77" s="30">
        <v>1</v>
      </c>
      <c r="BG77" s="30">
        <v>1</v>
      </c>
      <c r="BH77" s="30">
        <v>1</v>
      </c>
      <c r="BI77" s="30">
        <v>1</v>
      </c>
      <c r="BJ77" s="30">
        <v>1</v>
      </c>
      <c r="BK77" s="30">
        <v>1</v>
      </c>
      <c r="BL77" s="30">
        <v>1</v>
      </c>
      <c r="BM77" s="30">
        <v>1</v>
      </c>
      <c r="BN77" s="30">
        <v>1</v>
      </c>
      <c r="BO77" s="30">
        <v>1</v>
      </c>
      <c r="BP77" s="30">
        <v>1</v>
      </c>
      <c r="BQ77" s="30">
        <v>1</v>
      </c>
      <c r="BR77" s="30">
        <v>1</v>
      </c>
      <c r="BS77" s="30">
        <v>1</v>
      </c>
      <c r="BT77" s="30">
        <v>1</v>
      </c>
      <c r="BU77" s="50">
        <f t="shared" si="5"/>
        <v>15</v>
      </c>
      <c r="BV77" s="368"/>
      <c r="BW77" s="369"/>
      <c r="BX77" s="369"/>
      <c r="BY77" s="50">
        <f t="shared" si="6"/>
        <v>0</v>
      </c>
      <c r="BZ77" s="348"/>
      <c r="CA77" s="348"/>
      <c r="CB77" s="348"/>
      <c r="CC77" s="348"/>
      <c r="CD77" s="348"/>
      <c r="CE77" s="348"/>
      <c r="CF77" s="348"/>
      <c r="CG77" s="348"/>
      <c r="CH77" s="348"/>
      <c r="CI77" s="348"/>
      <c r="CJ77" s="348"/>
      <c r="CK77" s="348"/>
      <c r="CL77" s="348"/>
      <c r="CM77" s="348" t="s">
        <v>3403</v>
      </c>
      <c r="CN77" s="44" t="s">
        <v>3403</v>
      </c>
      <c r="CO77" s="348"/>
      <c r="CP77" s="348"/>
      <c r="CQ77" s="348"/>
      <c r="CR77" s="38" t="s">
        <v>4714</v>
      </c>
      <c r="CS77" s="38" t="s">
        <v>4715</v>
      </c>
      <c r="CT77" s="38" t="s">
        <v>3869</v>
      </c>
      <c r="CU77" s="38" t="s">
        <v>8917</v>
      </c>
      <c r="CV77" s="38" t="s">
        <v>8911</v>
      </c>
      <c r="CW77" s="38" t="s">
        <v>8912</v>
      </c>
      <c r="CX77" s="38" t="s">
        <v>4044</v>
      </c>
      <c r="CY77" s="38" t="s">
        <v>8918</v>
      </c>
      <c r="CZ77" s="38" t="s">
        <v>3848</v>
      </c>
      <c r="DA77" s="38" t="s">
        <v>8919</v>
      </c>
      <c r="DB77" s="38" t="s">
        <v>3840</v>
      </c>
      <c r="DC77" s="38" t="s">
        <v>3841</v>
      </c>
      <c r="DD77" s="38" t="s">
        <v>3994</v>
      </c>
      <c r="DE77" s="38" t="s">
        <v>8920</v>
      </c>
      <c r="DF77" s="38" t="s">
        <v>8921</v>
      </c>
      <c r="DG77" s="38" t="s">
        <v>8922</v>
      </c>
      <c r="DH77" s="38" t="s">
        <v>8923</v>
      </c>
      <c r="DI77" s="38" t="s">
        <v>8924</v>
      </c>
      <c r="DJ77" s="38" t="s">
        <v>8925</v>
      </c>
      <c r="DK77" s="38" t="s">
        <v>3849</v>
      </c>
      <c r="DL77" s="38" t="s">
        <v>8926</v>
      </c>
      <c r="DM77" s="38" t="s">
        <v>3914</v>
      </c>
      <c r="DN77" s="38" t="s">
        <v>3852</v>
      </c>
      <c r="DO77" s="38" t="s">
        <v>3853</v>
      </c>
      <c r="DP77" s="38" t="s">
        <v>3854</v>
      </c>
      <c r="DQ77" s="38" t="s">
        <v>8913</v>
      </c>
      <c r="DR77" s="38" t="s">
        <v>8927</v>
      </c>
      <c r="DS77" s="38" t="s">
        <v>8928</v>
      </c>
      <c r="DT77" s="38" t="s">
        <v>3848</v>
      </c>
      <c r="DU77" s="38" t="s">
        <v>3848</v>
      </c>
      <c r="DV77" s="38" t="s">
        <v>3848</v>
      </c>
      <c r="DW77" s="38" t="s">
        <v>3848</v>
      </c>
      <c r="DX77" s="38" t="s">
        <v>8929</v>
      </c>
      <c r="DY77" s="38" t="s">
        <v>8930</v>
      </c>
      <c r="DZ77" s="38" t="s">
        <v>4044</v>
      </c>
      <c r="EA77" s="38" t="s">
        <v>4044</v>
      </c>
      <c r="EB77" s="38" t="s">
        <v>3861</v>
      </c>
      <c r="EC77" s="38" t="s">
        <v>3862</v>
      </c>
      <c r="ED77" s="38" t="s">
        <v>3848</v>
      </c>
      <c r="EE77" s="38" t="s">
        <v>8931</v>
      </c>
      <c r="EF77" s="38" t="s">
        <v>3864</v>
      </c>
      <c r="EG77" s="38" t="s">
        <v>598</v>
      </c>
      <c r="EH77" s="38" t="s">
        <v>5303</v>
      </c>
      <c r="EI77" s="38" t="s">
        <v>7497</v>
      </c>
      <c r="EJ77" s="38" t="s">
        <v>3848</v>
      </c>
      <c r="EK77" s="38" t="s">
        <v>3848</v>
      </c>
      <c r="EL77" s="38" t="s">
        <v>3868</v>
      </c>
      <c r="EM77" s="38" t="s">
        <v>3869</v>
      </c>
      <c r="EN77" s="38" t="s">
        <v>3869</v>
      </c>
      <c r="EO77" s="38" t="s">
        <v>3870</v>
      </c>
      <c r="EP77" s="38" t="s">
        <v>5305</v>
      </c>
      <c r="EQ77" s="38" t="s">
        <v>8932</v>
      </c>
      <c r="ER77" s="38" t="s">
        <v>3872</v>
      </c>
      <c r="ES77" s="38" t="s">
        <v>8933</v>
      </c>
      <c r="ET77" s="38" t="s">
        <v>4889</v>
      </c>
      <c r="EU77" s="38" t="s">
        <v>7547</v>
      </c>
      <c r="EV77" s="38" t="s">
        <v>3876</v>
      </c>
      <c r="EW77" s="38" t="s">
        <v>3876</v>
      </c>
      <c r="EX77" s="38" t="s">
        <v>3848</v>
      </c>
      <c r="EY77" s="38" t="s">
        <v>3848</v>
      </c>
      <c r="EZ77" s="38" t="s">
        <v>3877</v>
      </c>
      <c r="FA77" s="38" t="s">
        <v>3878</v>
      </c>
      <c r="FB77" s="38" t="s">
        <v>8934</v>
      </c>
      <c r="FC77" s="38" t="s">
        <v>8935</v>
      </c>
      <c r="FD77" s="38" t="s">
        <v>3848</v>
      </c>
      <c r="FE77" s="38" t="s">
        <v>4011</v>
      </c>
      <c r="FF77" s="38" t="s">
        <v>4012</v>
      </c>
      <c r="FG77" s="38" t="s">
        <v>8936</v>
      </c>
      <c r="FH77" s="38" t="s">
        <v>8937</v>
      </c>
      <c r="FI77" s="38" t="s">
        <v>8938</v>
      </c>
      <c r="FJ77" s="38" t="s">
        <v>4317</v>
      </c>
      <c r="FK77" s="38" t="s">
        <v>8939</v>
      </c>
      <c r="FL77" s="38" t="s">
        <v>4017</v>
      </c>
      <c r="FM77" s="38" t="s">
        <v>8401</v>
      </c>
      <c r="FN77" s="38" t="s">
        <v>8940</v>
      </c>
      <c r="FO77" s="38" t="s">
        <v>8911</v>
      </c>
      <c r="FP77" s="38" t="s">
        <v>3848</v>
      </c>
      <c r="FQ77" s="38" t="s">
        <v>8941</v>
      </c>
      <c r="FR77" s="38" t="s">
        <v>4367</v>
      </c>
      <c r="FS77" s="38" t="s">
        <v>8942</v>
      </c>
      <c r="FT77" s="38" t="s">
        <v>3943</v>
      </c>
      <c r="FU77" s="38" t="s">
        <v>3943</v>
      </c>
      <c r="FV77" s="38" t="s">
        <v>3943</v>
      </c>
      <c r="FW77" s="38" t="s">
        <v>3943</v>
      </c>
      <c r="FX77" s="38" t="s">
        <v>3944</v>
      </c>
      <c r="FY77" s="38" t="s">
        <v>3848</v>
      </c>
      <c r="FZ77" s="38" t="s">
        <v>3848</v>
      </c>
      <c r="GA77" s="38" t="s">
        <v>3945</v>
      </c>
      <c r="GB77" s="370" t="s">
        <v>3945</v>
      </c>
      <c r="GC77" s="370" t="s">
        <v>3946</v>
      </c>
      <c r="HL77" s="349" t="s">
        <v>8943</v>
      </c>
      <c r="HM77" s="44" t="s">
        <v>3403</v>
      </c>
      <c r="HN77" s="44" t="s">
        <v>3403</v>
      </c>
      <c r="HO77" s="350" t="s">
        <v>7599</v>
      </c>
      <c r="HP77" s="44" t="s">
        <v>3869</v>
      </c>
      <c r="HQ77" s="44">
        <f t="shared" si="7"/>
        <v>1</v>
      </c>
      <c r="HT77" s="44" t="s">
        <v>3403</v>
      </c>
      <c r="HU77" s="44" t="s">
        <v>3403</v>
      </c>
      <c r="HX77" s="44" t="s">
        <v>6495</v>
      </c>
      <c r="HY77" s="44" t="s">
        <v>314</v>
      </c>
    </row>
    <row r="78" spans="1:233" s="44" customFormat="1" ht="12.75" x14ac:dyDescent="0.2">
      <c r="A78" s="348">
        <v>29</v>
      </c>
      <c r="B78" s="369">
        <v>0.65555555555555556</v>
      </c>
      <c r="C78" s="393" t="s">
        <v>6451</v>
      </c>
      <c r="D78" s="348" t="s">
        <v>211</v>
      </c>
      <c r="E78" s="30" t="s">
        <v>212</v>
      </c>
      <c r="F78" s="62">
        <v>43284</v>
      </c>
      <c r="G78" s="392" t="s">
        <v>1202</v>
      </c>
      <c r="H78" s="392" t="s">
        <v>214</v>
      </c>
      <c r="I78" s="392" t="s">
        <v>1222</v>
      </c>
      <c r="J78" s="348"/>
      <c r="K78" s="365"/>
      <c r="L78" s="365"/>
      <c r="M78" s="351"/>
      <c r="N78" s="365"/>
      <c r="O78" s="348"/>
      <c r="P78" s="366" t="s">
        <v>8944</v>
      </c>
      <c r="Q78" s="348" t="s">
        <v>8945</v>
      </c>
      <c r="R78" s="348" t="s">
        <v>8946</v>
      </c>
      <c r="S78" s="365" t="s">
        <v>8947</v>
      </c>
      <c r="T78" s="353" t="s">
        <v>8948</v>
      </c>
      <c r="U78" s="365" t="s">
        <v>8949</v>
      </c>
      <c r="V78" s="30" t="s">
        <v>221</v>
      </c>
      <c r="W78" s="44" t="s">
        <v>221</v>
      </c>
      <c r="X78" s="44" t="s">
        <v>221</v>
      </c>
      <c r="Y78" s="44" t="s">
        <v>221</v>
      </c>
      <c r="Z78" s="44" t="s">
        <v>221</v>
      </c>
      <c r="AA78" s="348" t="s">
        <v>8950</v>
      </c>
      <c r="AB78" s="30">
        <v>9333945247</v>
      </c>
      <c r="AC78" s="348" t="s">
        <v>314</v>
      </c>
      <c r="AD78" s="348" t="s">
        <v>802</v>
      </c>
      <c r="AE78" s="348" t="s">
        <v>8951</v>
      </c>
      <c r="AF78" s="392" t="s">
        <v>259</v>
      </c>
      <c r="AG78" s="392" t="s">
        <v>259</v>
      </c>
      <c r="AH78" s="392" t="s">
        <v>259</v>
      </c>
      <c r="AI78" s="348">
        <f>11+11+6+5</f>
        <v>33</v>
      </c>
      <c r="AJ78" s="348" t="s">
        <v>3575</v>
      </c>
      <c r="AK78" s="348">
        <v>1</v>
      </c>
      <c r="AL78" s="348">
        <v>11</v>
      </c>
      <c r="AM78" s="348">
        <v>11</v>
      </c>
      <c r="AN78" s="348" t="s">
        <v>432</v>
      </c>
      <c r="AO78" s="348" t="s">
        <v>432</v>
      </c>
      <c r="AP78" s="348" t="s">
        <v>434</v>
      </c>
      <c r="AQ78" s="348" t="s">
        <v>3079</v>
      </c>
      <c r="AR78" s="348" t="s">
        <v>6459</v>
      </c>
      <c r="AS78" s="348"/>
      <c r="AT78" s="348"/>
      <c r="AU78" s="348"/>
      <c r="AV78" s="348"/>
      <c r="AW78" s="348"/>
      <c r="AX78" s="348" t="s">
        <v>8479</v>
      </c>
      <c r="AY78" s="348" t="s">
        <v>227</v>
      </c>
      <c r="AZ78" s="348"/>
      <c r="BA78" s="369">
        <v>0.69305555555555554</v>
      </c>
      <c r="BB78" s="394" t="s">
        <v>7252</v>
      </c>
      <c r="BC78" s="369">
        <v>0.70694444444444438</v>
      </c>
      <c r="BD78" s="369">
        <v>0.71180555555555547</v>
      </c>
      <c r="BE78" s="50">
        <f t="shared" si="4"/>
        <v>7</v>
      </c>
      <c r="BF78" s="348">
        <v>2</v>
      </c>
      <c r="BG78" s="348">
        <v>2</v>
      </c>
      <c r="BH78" s="348">
        <v>2</v>
      </c>
      <c r="BI78" s="348">
        <v>2</v>
      </c>
      <c r="BJ78" s="348">
        <v>2</v>
      </c>
      <c r="BK78" s="348">
        <v>2</v>
      </c>
      <c r="BL78" s="348">
        <v>2</v>
      </c>
      <c r="BM78" s="348">
        <v>2</v>
      </c>
      <c r="BN78" s="348">
        <v>2</v>
      </c>
      <c r="BO78" s="348">
        <v>2</v>
      </c>
      <c r="BP78" s="348">
        <v>2</v>
      </c>
      <c r="BQ78" s="348">
        <v>2</v>
      </c>
      <c r="BR78" s="348">
        <v>2</v>
      </c>
      <c r="BS78" s="348">
        <v>2</v>
      </c>
      <c r="BT78" s="348">
        <v>2</v>
      </c>
      <c r="BU78" s="50">
        <f t="shared" si="5"/>
        <v>0</v>
      </c>
      <c r="BV78" s="368"/>
      <c r="BW78" s="369"/>
      <c r="BX78" s="369"/>
      <c r="BY78" s="50">
        <f t="shared" si="6"/>
        <v>0</v>
      </c>
      <c r="BZ78" s="348"/>
      <c r="CA78" s="348"/>
      <c r="CB78" s="348"/>
      <c r="CC78" s="348"/>
      <c r="CD78" s="348"/>
      <c r="CE78" s="348"/>
      <c r="CF78" s="348"/>
      <c r="CG78" s="348"/>
      <c r="CH78" s="348"/>
      <c r="CI78" s="348"/>
      <c r="CJ78" s="348"/>
      <c r="CK78" s="348"/>
      <c r="CL78" s="348"/>
      <c r="CM78" s="348" t="s">
        <v>3403</v>
      </c>
      <c r="CN78" s="44" t="s">
        <v>3403</v>
      </c>
      <c r="CO78" s="348"/>
      <c r="CP78" s="348"/>
      <c r="CQ78" s="348"/>
      <c r="CR78" s="38" t="s">
        <v>4714</v>
      </c>
      <c r="CS78" s="38" t="s">
        <v>4715</v>
      </c>
      <c r="CT78" s="38" t="s">
        <v>3869</v>
      </c>
      <c r="CU78" s="38" t="s">
        <v>8952</v>
      </c>
      <c r="CV78" s="38" t="s">
        <v>8945</v>
      </c>
      <c r="CW78" s="38" t="s">
        <v>8946</v>
      </c>
      <c r="CX78" s="38" t="s">
        <v>8947</v>
      </c>
      <c r="CY78" s="38" t="s">
        <v>8953</v>
      </c>
      <c r="CZ78" s="38" t="s">
        <v>3848</v>
      </c>
      <c r="DA78" s="38" t="s">
        <v>8954</v>
      </c>
      <c r="DB78" s="38" t="s">
        <v>3840</v>
      </c>
      <c r="DC78" s="38" t="s">
        <v>3841</v>
      </c>
      <c r="DD78" s="38" t="s">
        <v>8955</v>
      </c>
      <c r="DE78" s="38" t="s">
        <v>8956</v>
      </c>
      <c r="DF78" s="38" t="s">
        <v>8957</v>
      </c>
      <c r="DG78" s="38" t="s">
        <v>8958</v>
      </c>
      <c r="DH78" s="38" t="s">
        <v>8959</v>
      </c>
      <c r="DI78" s="38" t="s">
        <v>8960</v>
      </c>
      <c r="DJ78" s="38" t="s">
        <v>8961</v>
      </c>
      <c r="DK78" s="38" t="s">
        <v>3957</v>
      </c>
      <c r="DL78" s="38" t="s">
        <v>8962</v>
      </c>
      <c r="DM78" s="38" t="s">
        <v>3914</v>
      </c>
      <c r="DN78" s="38" t="s">
        <v>3852</v>
      </c>
      <c r="DO78" s="38" t="s">
        <v>3853</v>
      </c>
      <c r="DP78" s="38" t="s">
        <v>3854</v>
      </c>
      <c r="DQ78" s="38" t="s">
        <v>8948</v>
      </c>
      <c r="DR78" s="38" t="s">
        <v>1228</v>
      </c>
      <c r="DS78" s="38" t="s">
        <v>8949</v>
      </c>
      <c r="DT78" s="38" t="s">
        <v>8963</v>
      </c>
      <c r="DU78" s="38" t="s">
        <v>8964</v>
      </c>
      <c r="DV78" s="38" t="s">
        <v>8965</v>
      </c>
      <c r="DW78" s="38" t="s">
        <v>8966</v>
      </c>
      <c r="DX78" s="38" t="s">
        <v>3848</v>
      </c>
      <c r="DY78" s="38" t="s">
        <v>3848</v>
      </c>
      <c r="DZ78" s="38" t="s">
        <v>3848</v>
      </c>
      <c r="EA78" s="38" t="s">
        <v>3848</v>
      </c>
      <c r="EB78" s="38" t="s">
        <v>3861</v>
      </c>
      <c r="EC78" s="38" t="s">
        <v>3862</v>
      </c>
      <c r="ED78" s="38" t="s">
        <v>3848</v>
      </c>
      <c r="EE78" s="38" t="s">
        <v>8967</v>
      </c>
      <c r="EF78" s="38" t="s">
        <v>432</v>
      </c>
      <c r="EG78" s="38" t="s">
        <v>3919</v>
      </c>
      <c r="EH78" s="38" t="s">
        <v>8968</v>
      </c>
      <c r="EI78" s="38" t="s">
        <v>3869</v>
      </c>
      <c r="EJ78" s="38" t="s">
        <v>3848</v>
      </c>
      <c r="EK78" s="38" t="s">
        <v>3848</v>
      </c>
      <c r="EL78" s="38" t="s">
        <v>3868</v>
      </c>
      <c r="EM78" s="38" t="s">
        <v>3869</v>
      </c>
      <c r="EN78" s="38" t="s">
        <v>3869</v>
      </c>
      <c r="EO78" s="38" t="s">
        <v>3870</v>
      </c>
      <c r="EP78" s="38" t="s">
        <v>3869</v>
      </c>
      <c r="EQ78" s="38" t="s">
        <v>8969</v>
      </c>
      <c r="ER78" s="38" t="s">
        <v>4017</v>
      </c>
      <c r="ES78" s="38" t="s">
        <v>8970</v>
      </c>
      <c r="ET78" s="38" t="s">
        <v>8971</v>
      </c>
      <c r="EU78" s="38" t="s">
        <v>8972</v>
      </c>
      <c r="EV78" s="38" t="s">
        <v>3876</v>
      </c>
      <c r="EW78" s="38" t="s">
        <v>3876</v>
      </c>
      <c r="EX78" s="38" t="s">
        <v>3848</v>
      </c>
      <c r="EY78" s="38" t="s">
        <v>3848</v>
      </c>
      <c r="EZ78" s="38" t="s">
        <v>3877</v>
      </c>
      <c r="FA78" s="38" t="s">
        <v>3878</v>
      </c>
      <c r="FB78" s="38" t="s">
        <v>8973</v>
      </c>
      <c r="FC78" s="38" t="s">
        <v>8974</v>
      </c>
      <c r="FD78" s="38" t="s">
        <v>3848</v>
      </c>
      <c r="FE78" s="38" t="s">
        <v>4011</v>
      </c>
      <c r="FF78" s="38" t="s">
        <v>5268</v>
      </c>
      <c r="FG78" s="38" t="s">
        <v>8975</v>
      </c>
      <c r="FH78" s="38" t="s">
        <v>8976</v>
      </c>
      <c r="FI78" s="38" t="s">
        <v>8977</v>
      </c>
      <c r="FJ78" s="38" t="s">
        <v>3935</v>
      </c>
      <c r="FK78" s="38" t="s">
        <v>4135</v>
      </c>
      <c r="FL78" s="38" t="s">
        <v>4017</v>
      </c>
      <c r="FM78" s="38" t="s">
        <v>8945</v>
      </c>
      <c r="FN78" s="38" t="s">
        <v>8978</v>
      </c>
      <c r="FO78" s="38" t="s">
        <v>8947</v>
      </c>
      <c r="FP78" s="38" t="s">
        <v>3848</v>
      </c>
      <c r="FQ78" s="38" t="s">
        <v>8979</v>
      </c>
      <c r="FR78" s="38" t="s">
        <v>6623</v>
      </c>
      <c r="FS78" s="38" t="s">
        <v>8980</v>
      </c>
      <c r="FT78" s="38" t="s">
        <v>3943</v>
      </c>
      <c r="FU78" s="38" t="s">
        <v>3943</v>
      </c>
      <c r="FV78" s="38" t="s">
        <v>3943</v>
      </c>
      <c r="FW78" s="38" t="s">
        <v>3943</v>
      </c>
      <c r="FX78" s="38" t="s">
        <v>3944</v>
      </c>
      <c r="FY78" s="38" t="s">
        <v>3848</v>
      </c>
      <c r="FZ78" s="38" t="s">
        <v>3848</v>
      </c>
      <c r="GA78" s="38" t="s">
        <v>3945</v>
      </c>
      <c r="GB78" s="370" t="s">
        <v>3946</v>
      </c>
      <c r="GC78" s="370" t="s">
        <v>3946</v>
      </c>
      <c r="HL78" s="349" t="s">
        <v>8981</v>
      </c>
      <c r="HM78" s="44" t="s">
        <v>3403</v>
      </c>
      <c r="HN78" s="44" t="s">
        <v>3403</v>
      </c>
      <c r="HO78" s="350" t="s">
        <v>7599</v>
      </c>
      <c r="HP78" s="44" t="s">
        <v>3869</v>
      </c>
      <c r="HQ78" s="44">
        <f t="shared" si="7"/>
        <v>1</v>
      </c>
      <c r="HT78" s="44" t="s">
        <v>3403</v>
      </c>
      <c r="HU78" s="44" t="s">
        <v>3403</v>
      </c>
      <c r="HX78" s="44" t="s">
        <v>6495</v>
      </c>
      <c r="HY78" s="44" t="s">
        <v>314</v>
      </c>
    </row>
    <row r="79" spans="1:233" s="44" customFormat="1" ht="12.75" x14ac:dyDescent="0.2">
      <c r="A79" s="348">
        <v>30</v>
      </c>
      <c r="B79" s="369">
        <v>0.65694444444444444</v>
      </c>
      <c r="C79" s="393" t="s">
        <v>6451</v>
      </c>
      <c r="D79" s="348" t="s">
        <v>211</v>
      </c>
      <c r="E79" s="30" t="s">
        <v>212</v>
      </c>
      <c r="F79" s="62">
        <v>43284</v>
      </c>
      <c r="G79" s="30" t="s">
        <v>357</v>
      </c>
      <c r="H79" s="63" t="s">
        <v>233</v>
      </c>
      <c r="I79" s="63" t="s">
        <v>3070</v>
      </c>
      <c r="J79" s="63" t="s">
        <v>6080</v>
      </c>
      <c r="K79" s="365"/>
      <c r="L79" s="365"/>
      <c r="M79" s="351"/>
      <c r="N79" s="365"/>
      <c r="O79" s="348"/>
      <c r="P79" s="361" t="s">
        <v>8982</v>
      </c>
      <c r="Q79" s="348" t="s">
        <v>595</v>
      </c>
      <c r="R79" s="348" t="s">
        <v>8983</v>
      </c>
      <c r="S79" s="365" t="s">
        <v>8984</v>
      </c>
      <c r="T79" s="353" t="s">
        <v>8985</v>
      </c>
      <c r="U79" s="365" t="s">
        <v>8986</v>
      </c>
      <c r="V79" s="30" t="s">
        <v>221</v>
      </c>
      <c r="W79" s="44" t="s">
        <v>221</v>
      </c>
      <c r="X79" s="44" t="s">
        <v>221</v>
      </c>
      <c r="Y79" s="44" t="s">
        <v>221</v>
      </c>
      <c r="Z79" s="44" t="s">
        <v>221</v>
      </c>
      <c r="AA79" s="348" t="s">
        <v>8987</v>
      </c>
      <c r="AB79" s="30">
        <v>9057521726</v>
      </c>
      <c r="AC79" s="348" t="s">
        <v>223</v>
      </c>
      <c r="AD79" s="347" t="s">
        <v>4711</v>
      </c>
      <c r="AE79" s="348" t="s">
        <v>8988</v>
      </c>
      <c r="AF79" s="44" t="s">
        <v>226</v>
      </c>
      <c r="AG79" s="348" t="s">
        <v>221</v>
      </c>
      <c r="AH79" s="348" t="s">
        <v>221</v>
      </c>
      <c r="AI79" s="348">
        <v>56</v>
      </c>
      <c r="AJ79" s="348" t="s">
        <v>227</v>
      </c>
      <c r="AK79" s="348">
        <v>1</v>
      </c>
      <c r="AL79" s="348">
        <v>14</v>
      </c>
      <c r="AM79" s="348">
        <v>19</v>
      </c>
      <c r="AN79" s="348" t="s">
        <v>432</v>
      </c>
      <c r="AO79" s="348" t="s">
        <v>432</v>
      </c>
      <c r="AP79" s="348" t="s">
        <v>434</v>
      </c>
      <c r="AQ79" s="348" t="s">
        <v>3079</v>
      </c>
      <c r="AR79" s="348" t="s">
        <v>6459</v>
      </c>
      <c r="AS79" s="348"/>
      <c r="AT79" s="348"/>
      <c r="AU79" s="348"/>
      <c r="AV79" s="348"/>
      <c r="AW79" s="348"/>
      <c r="AX79" s="348" t="s">
        <v>855</v>
      </c>
      <c r="AY79" s="348" t="s">
        <v>227</v>
      </c>
      <c r="AZ79" s="348"/>
      <c r="BA79" s="369">
        <v>0.74861111111111101</v>
      </c>
      <c r="BB79" s="394" t="s">
        <v>4713</v>
      </c>
      <c r="BC79" s="369">
        <v>0.76597222222222217</v>
      </c>
      <c r="BD79" s="369">
        <v>0.77777777777777779</v>
      </c>
      <c r="BE79" s="50">
        <f t="shared" si="4"/>
        <v>17</v>
      </c>
      <c r="BF79" s="348">
        <v>2</v>
      </c>
      <c r="BG79" s="348">
        <v>2</v>
      </c>
      <c r="BH79" s="348">
        <v>2</v>
      </c>
      <c r="BI79" s="348">
        <v>2</v>
      </c>
      <c r="BJ79" s="348">
        <v>2</v>
      </c>
      <c r="BK79" s="348">
        <v>2</v>
      </c>
      <c r="BL79" s="348">
        <v>2</v>
      </c>
      <c r="BM79" s="348">
        <v>2</v>
      </c>
      <c r="BN79" s="348">
        <v>2</v>
      </c>
      <c r="BO79" s="348">
        <v>2</v>
      </c>
      <c r="BP79" s="348">
        <v>2</v>
      </c>
      <c r="BQ79" s="348">
        <v>2</v>
      </c>
      <c r="BR79" s="348">
        <v>2</v>
      </c>
      <c r="BS79" s="348">
        <v>2</v>
      </c>
      <c r="BT79" s="348">
        <v>2</v>
      </c>
      <c r="BU79" s="50">
        <f t="shared" si="5"/>
        <v>0</v>
      </c>
      <c r="BV79" s="368" t="s">
        <v>4713</v>
      </c>
      <c r="BW79" s="369">
        <v>0.77777777777777779</v>
      </c>
      <c r="BX79" s="369">
        <v>0.78333333333333333</v>
      </c>
      <c r="BY79" s="50">
        <f t="shared" si="6"/>
        <v>8</v>
      </c>
      <c r="BZ79" s="348">
        <v>3</v>
      </c>
      <c r="CA79" s="348">
        <v>3</v>
      </c>
      <c r="CB79" s="348">
        <v>3</v>
      </c>
      <c r="CC79" s="348">
        <v>3</v>
      </c>
      <c r="CD79" s="348" t="s">
        <v>260</v>
      </c>
      <c r="CE79" s="348" t="s">
        <v>4713</v>
      </c>
      <c r="CF79" s="348">
        <v>15</v>
      </c>
      <c r="CG79" s="348"/>
      <c r="CH79" s="348"/>
      <c r="CI79" s="348"/>
      <c r="CJ79" s="348"/>
      <c r="CK79" s="348"/>
      <c r="CL79" s="348"/>
      <c r="CM79" s="348" t="s">
        <v>3403</v>
      </c>
      <c r="CN79" s="44" t="s">
        <v>3403</v>
      </c>
      <c r="CO79" s="348"/>
      <c r="CP79" s="348"/>
      <c r="CQ79" s="348"/>
      <c r="CR79" s="38" t="s">
        <v>4714</v>
      </c>
      <c r="CS79" s="38" t="s">
        <v>4715</v>
      </c>
      <c r="CT79" s="38" t="s">
        <v>3869</v>
      </c>
      <c r="CU79" s="38" t="s">
        <v>8989</v>
      </c>
      <c r="CV79" s="38" t="s">
        <v>595</v>
      </c>
      <c r="CW79" s="38" t="s">
        <v>8983</v>
      </c>
      <c r="CX79" s="38" t="s">
        <v>8984</v>
      </c>
      <c r="CY79" s="38" t="s">
        <v>8990</v>
      </c>
      <c r="CZ79" s="38" t="s">
        <v>3992</v>
      </c>
      <c r="DA79" s="38" t="s">
        <v>8991</v>
      </c>
      <c r="DB79" s="38" t="s">
        <v>3840</v>
      </c>
      <c r="DC79" s="38" t="s">
        <v>3841</v>
      </c>
      <c r="DD79" s="38" t="s">
        <v>4295</v>
      </c>
      <c r="DE79" s="38" t="s">
        <v>3992</v>
      </c>
      <c r="DF79" s="38" t="s">
        <v>8992</v>
      </c>
      <c r="DG79" s="38" t="s">
        <v>3840</v>
      </c>
      <c r="DH79" s="38" t="s">
        <v>3841</v>
      </c>
      <c r="DI79" s="38" t="s">
        <v>4295</v>
      </c>
      <c r="DJ79" s="38" t="s">
        <v>8993</v>
      </c>
      <c r="DK79" s="38" t="s">
        <v>3957</v>
      </c>
      <c r="DL79" s="38" t="s">
        <v>8994</v>
      </c>
      <c r="DM79" s="38" t="s">
        <v>3914</v>
      </c>
      <c r="DN79" s="38" t="s">
        <v>4062</v>
      </c>
      <c r="DO79" s="38" t="s">
        <v>3853</v>
      </c>
      <c r="DP79" s="38" t="s">
        <v>3848</v>
      </c>
      <c r="DQ79" s="38" t="s">
        <v>8985</v>
      </c>
      <c r="DR79" s="38" t="s">
        <v>8985</v>
      </c>
      <c r="DS79" s="38" t="s">
        <v>8995</v>
      </c>
      <c r="DT79" s="38" t="s">
        <v>8996</v>
      </c>
      <c r="DU79" s="38" t="s">
        <v>8996</v>
      </c>
      <c r="DV79" s="38" t="s">
        <v>8996</v>
      </c>
      <c r="DW79" s="38" t="s">
        <v>8996</v>
      </c>
      <c r="DX79" s="38" t="s">
        <v>3666</v>
      </c>
      <c r="DY79" s="38" t="s">
        <v>3666</v>
      </c>
      <c r="DZ79" s="38" t="s">
        <v>3666</v>
      </c>
      <c r="EA79" s="38" t="s">
        <v>3666</v>
      </c>
      <c r="EB79" s="38" t="s">
        <v>3861</v>
      </c>
      <c r="EC79" s="38" t="s">
        <v>3862</v>
      </c>
      <c r="ED79" s="38" t="s">
        <v>3666</v>
      </c>
      <c r="EE79" s="38" t="s">
        <v>8997</v>
      </c>
      <c r="EF79" s="38" t="s">
        <v>3864</v>
      </c>
      <c r="EG79" s="38" t="s">
        <v>598</v>
      </c>
      <c r="EH79" s="38" t="s">
        <v>3865</v>
      </c>
      <c r="EI79" s="38" t="s">
        <v>4121</v>
      </c>
      <c r="EJ79" s="38" t="s">
        <v>3666</v>
      </c>
      <c r="EK79" s="38" t="s">
        <v>3848</v>
      </c>
      <c r="EL79" s="38" t="s">
        <v>3868</v>
      </c>
      <c r="EM79" s="38" t="s">
        <v>3869</v>
      </c>
      <c r="EN79" s="38" t="s">
        <v>3869</v>
      </c>
      <c r="EO79" s="38" t="s">
        <v>3869</v>
      </c>
      <c r="EP79" s="38" t="s">
        <v>3869</v>
      </c>
      <c r="EQ79" s="38" t="s">
        <v>8998</v>
      </c>
      <c r="ER79" s="38" t="s">
        <v>3872</v>
      </c>
      <c r="ES79" s="38" t="s">
        <v>8999</v>
      </c>
      <c r="ET79" s="38" t="s">
        <v>9000</v>
      </c>
      <c r="EU79" s="38" t="s">
        <v>9001</v>
      </c>
      <c r="EV79" s="38" t="s">
        <v>3876</v>
      </c>
      <c r="EW79" s="38" t="s">
        <v>3876</v>
      </c>
      <c r="EX79" s="38" t="s">
        <v>3848</v>
      </c>
      <c r="EY79" s="38" t="s">
        <v>3848</v>
      </c>
      <c r="EZ79" s="38" t="s">
        <v>3877</v>
      </c>
      <c r="FA79" s="38" t="s">
        <v>3878</v>
      </c>
      <c r="FB79" s="38" t="s">
        <v>9002</v>
      </c>
      <c r="FC79" s="38" t="s">
        <v>4010</v>
      </c>
      <c r="FD79" s="38" t="s">
        <v>9003</v>
      </c>
      <c r="FE79" s="38" t="s">
        <v>4011</v>
      </c>
      <c r="FF79" s="38" t="s">
        <v>4557</v>
      </c>
      <c r="FG79" s="38" t="s">
        <v>9004</v>
      </c>
      <c r="FH79" s="38" t="s">
        <v>9005</v>
      </c>
      <c r="FI79" s="38" t="s">
        <v>9006</v>
      </c>
      <c r="FJ79" s="38" t="s">
        <v>4446</v>
      </c>
      <c r="FK79" s="38" t="s">
        <v>9007</v>
      </c>
      <c r="FL79" s="38" t="s">
        <v>5082</v>
      </c>
      <c r="FM79" s="38" t="s">
        <v>8984</v>
      </c>
      <c r="FN79" s="38" t="s">
        <v>9008</v>
      </c>
      <c r="FO79" s="38" t="s">
        <v>9009</v>
      </c>
      <c r="FP79" s="38" t="s">
        <v>3848</v>
      </c>
      <c r="FQ79" s="38" t="s">
        <v>9010</v>
      </c>
      <c r="FR79" s="38" t="s">
        <v>9011</v>
      </c>
      <c r="FS79" s="38" t="s">
        <v>9012</v>
      </c>
      <c r="FT79" s="38" t="s">
        <v>9013</v>
      </c>
      <c r="FU79" s="38" t="s">
        <v>9014</v>
      </c>
      <c r="FV79" s="38" t="s">
        <v>9015</v>
      </c>
      <c r="FW79" s="38" t="s">
        <v>9016</v>
      </c>
      <c r="FX79" s="38" t="s">
        <v>3894</v>
      </c>
      <c r="FY79" s="38" t="s">
        <v>3848</v>
      </c>
      <c r="FZ79" s="38" t="s">
        <v>7144</v>
      </c>
      <c r="GA79" s="38" t="s">
        <v>3945</v>
      </c>
      <c r="GB79" s="370" t="s">
        <v>3946</v>
      </c>
      <c r="GC79" s="370" t="s">
        <v>3946</v>
      </c>
      <c r="HL79" s="349" t="s">
        <v>9017</v>
      </c>
      <c r="HM79" s="44" t="s">
        <v>6633</v>
      </c>
      <c r="HN79" s="44" t="s">
        <v>3403</v>
      </c>
      <c r="HO79" s="350" t="s">
        <v>7599</v>
      </c>
      <c r="HP79" s="44" t="s">
        <v>3869</v>
      </c>
      <c r="HQ79" s="44">
        <f t="shared" si="7"/>
        <v>1</v>
      </c>
      <c r="HT79" s="44" t="s">
        <v>3403</v>
      </c>
      <c r="HU79" s="44" t="s">
        <v>3403</v>
      </c>
      <c r="HX79" s="44" t="s">
        <v>6495</v>
      </c>
      <c r="HY79" s="44" t="s">
        <v>223</v>
      </c>
    </row>
    <row r="80" spans="1:233" s="44" customFormat="1" ht="12.75" x14ac:dyDescent="0.2">
      <c r="A80" s="348">
        <v>32</v>
      </c>
      <c r="B80" s="369">
        <v>0.68680555555555556</v>
      </c>
      <c r="C80" s="393" t="s">
        <v>6542</v>
      </c>
      <c r="D80" s="348" t="s">
        <v>211</v>
      </c>
      <c r="E80" s="30" t="s">
        <v>212</v>
      </c>
      <c r="F80" s="62">
        <v>43284</v>
      </c>
      <c r="G80" s="348" t="s">
        <v>1202</v>
      </c>
      <c r="H80" s="348" t="s">
        <v>233</v>
      </c>
      <c r="I80" s="348" t="s">
        <v>6889</v>
      </c>
      <c r="J80" s="348"/>
      <c r="K80" s="348"/>
      <c r="L80" s="365"/>
      <c r="M80" s="351"/>
      <c r="N80" s="365"/>
      <c r="O80" s="348"/>
      <c r="P80" s="68" t="s">
        <v>9018</v>
      </c>
      <c r="Q80" s="348" t="s">
        <v>9019</v>
      </c>
      <c r="R80" s="348" t="s">
        <v>924</v>
      </c>
      <c r="S80" s="365" t="s">
        <v>9020</v>
      </c>
      <c r="T80" s="353" t="s">
        <v>9021</v>
      </c>
      <c r="U80" s="365" t="s">
        <v>9022</v>
      </c>
      <c r="V80" s="30" t="s">
        <v>221</v>
      </c>
      <c r="W80" s="44" t="s">
        <v>221</v>
      </c>
      <c r="X80" s="44" t="s">
        <v>221</v>
      </c>
      <c r="Y80" s="44" t="s">
        <v>221</v>
      </c>
      <c r="Z80" s="44" t="s">
        <v>221</v>
      </c>
      <c r="AA80" s="348" t="s">
        <v>9023</v>
      </c>
      <c r="AB80" s="30">
        <v>9152351910</v>
      </c>
      <c r="AC80" s="348" t="s">
        <v>278</v>
      </c>
      <c r="AD80" s="348" t="s">
        <v>224</v>
      </c>
      <c r="AE80" s="348" t="s">
        <v>9024</v>
      </c>
      <c r="AF80" s="30" t="s">
        <v>280</v>
      </c>
      <c r="AG80" s="348" t="s">
        <v>221</v>
      </c>
      <c r="AH80" s="348" t="s">
        <v>221</v>
      </c>
      <c r="AI80" s="348">
        <v>159</v>
      </c>
      <c r="AJ80" s="348" t="s">
        <v>227</v>
      </c>
      <c r="AK80" s="348">
        <v>2</v>
      </c>
      <c r="AL80" s="348">
        <v>3</v>
      </c>
      <c r="AM80" s="348">
        <v>27</v>
      </c>
      <c r="AN80" s="348" t="s">
        <v>228</v>
      </c>
      <c r="AO80" s="348" t="s">
        <v>228</v>
      </c>
      <c r="AP80" s="348" t="s">
        <v>1076</v>
      </c>
      <c r="AQ80" s="348" t="s">
        <v>1077</v>
      </c>
      <c r="AR80" s="348"/>
      <c r="AS80" s="348"/>
      <c r="AT80" s="348"/>
      <c r="AU80" s="348"/>
      <c r="AV80" s="348"/>
      <c r="AW80" s="348"/>
      <c r="AX80" s="348"/>
      <c r="AY80" s="348" t="s">
        <v>227</v>
      </c>
      <c r="AZ80" s="348"/>
      <c r="BA80" s="369">
        <v>0.72569444444444453</v>
      </c>
      <c r="BB80" s="394" t="s">
        <v>4713</v>
      </c>
      <c r="BC80" s="369">
        <v>0.80972222222222223</v>
      </c>
      <c r="BD80" s="369">
        <v>0.81527777777777777</v>
      </c>
      <c r="BE80" s="50">
        <f t="shared" si="4"/>
        <v>8</v>
      </c>
      <c r="BF80" s="348">
        <v>2</v>
      </c>
      <c r="BG80" s="348">
        <v>2</v>
      </c>
      <c r="BH80" s="348">
        <v>2</v>
      </c>
      <c r="BI80" s="348">
        <v>2</v>
      </c>
      <c r="BJ80" s="348">
        <v>2</v>
      </c>
      <c r="BK80" s="348">
        <v>2</v>
      </c>
      <c r="BL80" s="348">
        <v>2</v>
      </c>
      <c r="BM80" s="348">
        <v>2</v>
      </c>
      <c r="BN80" s="348">
        <v>2</v>
      </c>
      <c r="BO80" s="348">
        <v>2</v>
      </c>
      <c r="BP80" s="348">
        <v>2</v>
      </c>
      <c r="BQ80" s="348">
        <v>2</v>
      </c>
      <c r="BR80" s="348">
        <v>2</v>
      </c>
      <c r="BS80" s="348">
        <v>2</v>
      </c>
      <c r="BT80" s="348">
        <v>2</v>
      </c>
      <c r="BU80" s="50">
        <f t="shared" si="5"/>
        <v>0</v>
      </c>
      <c r="BV80" s="368"/>
      <c r="BW80" s="369"/>
      <c r="BX80" s="369"/>
      <c r="BY80" s="50">
        <f t="shared" si="6"/>
        <v>0</v>
      </c>
      <c r="BZ80" s="348"/>
      <c r="CA80" s="348"/>
      <c r="CB80" s="348"/>
      <c r="CC80" s="348"/>
      <c r="CD80" s="348"/>
      <c r="CE80" s="348"/>
      <c r="CF80" s="348"/>
      <c r="CG80" s="348"/>
      <c r="CH80" s="348"/>
      <c r="CI80" s="348"/>
      <c r="CJ80" s="348"/>
      <c r="CK80" s="348"/>
      <c r="CL80" s="348"/>
      <c r="CM80" s="348" t="s">
        <v>3403</v>
      </c>
      <c r="CN80" s="44" t="s">
        <v>3403</v>
      </c>
      <c r="CO80" s="348"/>
      <c r="CP80" s="348"/>
      <c r="CQ80" s="348"/>
      <c r="CR80" s="38" t="s">
        <v>4714</v>
      </c>
      <c r="CS80" s="38" t="s">
        <v>4715</v>
      </c>
      <c r="CT80" s="38" t="s">
        <v>3869</v>
      </c>
      <c r="CU80" s="38" t="s">
        <v>9025</v>
      </c>
      <c r="CV80" s="38" t="s">
        <v>9026</v>
      </c>
      <c r="CW80" s="38" t="s">
        <v>9027</v>
      </c>
      <c r="CX80" s="38" t="s">
        <v>9028</v>
      </c>
      <c r="CY80" s="38" t="s">
        <v>9029</v>
      </c>
      <c r="CZ80" s="38" t="s">
        <v>6092</v>
      </c>
      <c r="DA80" s="38" t="s">
        <v>9030</v>
      </c>
      <c r="DB80" s="38" t="s">
        <v>4037</v>
      </c>
      <c r="DC80" s="38" t="s">
        <v>4038</v>
      </c>
      <c r="DD80" s="38" t="s">
        <v>4039</v>
      </c>
      <c r="DE80" s="38" t="s">
        <v>6092</v>
      </c>
      <c r="DF80" s="38" t="s">
        <v>9031</v>
      </c>
      <c r="DG80" s="38" t="s">
        <v>3840</v>
      </c>
      <c r="DH80" s="38" t="s">
        <v>3841</v>
      </c>
      <c r="DI80" s="38" t="s">
        <v>6094</v>
      </c>
      <c r="DJ80" s="38" t="s">
        <v>9032</v>
      </c>
      <c r="DK80" s="38" t="s">
        <v>3957</v>
      </c>
      <c r="DL80" s="38" t="s">
        <v>4298</v>
      </c>
      <c r="DM80" s="38" t="s">
        <v>3851</v>
      </c>
      <c r="DN80" s="38" t="s">
        <v>4062</v>
      </c>
      <c r="DO80" s="38" t="s">
        <v>3853</v>
      </c>
      <c r="DP80" s="38" t="s">
        <v>3854</v>
      </c>
      <c r="DQ80" s="38" t="s">
        <v>9021</v>
      </c>
      <c r="DR80" s="38" t="s">
        <v>9021</v>
      </c>
      <c r="DS80" s="38" t="s">
        <v>9022</v>
      </c>
      <c r="DT80" s="38" t="s">
        <v>9033</v>
      </c>
      <c r="DU80" s="38" t="s">
        <v>9034</v>
      </c>
      <c r="DV80" s="38" t="s">
        <v>9035</v>
      </c>
      <c r="DW80" s="38" t="s">
        <v>9036</v>
      </c>
      <c r="DX80" s="38" t="s">
        <v>1228</v>
      </c>
      <c r="DY80" s="38" t="s">
        <v>9037</v>
      </c>
      <c r="DZ80" s="38" t="s">
        <v>1228</v>
      </c>
      <c r="EA80" s="38" t="s">
        <v>1228</v>
      </c>
      <c r="EB80" s="38" t="s">
        <v>3861</v>
      </c>
      <c r="EC80" s="38" t="s">
        <v>3862</v>
      </c>
      <c r="ED80" s="38" t="s">
        <v>3848</v>
      </c>
      <c r="EE80" s="38" t="s">
        <v>7614</v>
      </c>
      <c r="EF80" s="38" t="s">
        <v>3864</v>
      </c>
      <c r="EG80" s="38" t="s">
        <v>598</v>
      </c>
      <c r="EH80" s="38" t="s">
        <v>5303</v>
      </c>
      <c r="EI80" s="38" t="s">
        <v>6519</v>
      </c>
      <c r="EJ80" s="38" t="s">
        <v>3848</v>
      </c>
      <c r="EK80" s="38" t="s">
        <v>3848</v>
      </c>
      <c r="EL80" s="38" t="s">
        <v>4473</v>
      </c>
      <c r="EM80" s="38" t="s">
        <v>3869</v>
      </c>
      <c r="EN80" s="38" t="s">
        <v>3869</v>
      </c>
      <c r="EO80" s="38" t="s">
        <v>3869</v>
      </c>
      <c r="EP80" s="38" t="s">
        <v>3870</v>
      </c>
      <c r="EQ80" s="38" t="s">
        <v>9038</v>
      </c>
      <c r="ER80" s="38" t="s">
        <v>3924</v>
      </c>
      <c r="ES80" s="38" t="s">
        <v>9039</v>
      </c>
      <c r="ET80" s="38" t="s">
        <v>9040</v>
      </c>
      <c r="EU80" s="38" t="s">
        <v>9041</v>
      </c>
      <c r="EV80" s="38" t="s">
        <v>3876</v>
      </c>
      <c r="EW80" s="38" t="s">
        <v>3876</v>
      </c>
      <c r="EX80" s="38" t="s">
        <v>3848</v>
      </c>
      <c r="EY80" s="38" t="s">
        <v>3848</v>
      </c>
      <c r="EZ80" s="38" t="s">
        <v>3877</v>
      </c>
      <c r="FA80" s="38" t="s">
        <v>4956</v>
      </c>
      <c r="FB80" s="38" t="s">
        <v>9042</v>
      </c>
      <c r="FC80" s="38" t="s">
        <v>9043</v>
      </c>
      <c r="FD80" s="38" t="s">
        <v>9044</v>
      </c>
      <c r="FE80" s="38" t="s">
        <v>9045</v>
      </c>
      <c r="FF80" s="38" t="s">
        <v>9046</v>
      </c>
      <c r="FG80" s="38" t="s">
        <v>9047</v>
      </c>
      <c r="FH80" s="38" t="s">
        <v>9048</v>
      </c>
      <c r="FI80" s="38" t="s">
        <v>9049</v>
      </c>
      <c r="FJ80" s="38" t="s">
        <v>9050</v>
      </c>
      <c r="FK80" s="38" t="s">
        <v>9051</v>
      </c>
      <c r="FL80" s="38" t="s">
        <v>4363</v>
      </c>
      <c r="FM80" s="38" t="s">
        <v>9028</v>
      </c>
      <c r="FN80" s="38" t="s">
        <v>9027</v>
      </c>
      <c r="FO80" s="38" t="s">
        <v>9052</v>
      </c>
      <c r="FP80" s="38" t="s">
        <v>3848</v>
      </c>
      <c r="FQ80" s="38" t="s">
        <v>9053</v>
      </c>
      <c r="FR80" s="38" t="s">
        <v>9054</v>
      </c>
      <c r="FS80" s="38" t="s">
        <v>9055</v>
      </c>
      <c r="FT80" s="38" t="s">
        <v>3943</v>
      </c>
      <c r="FU80" s="38" t="s">
        <v>3943</v>
      </c>
      <c r="FV80" s="38" t="s">
        <v>3943</v>
      </c>
      <c r="FW80" s="38" t="s">
        <v>3943</v>
      </c>
      <c r="FX80" s="38" t="s">
        <v>3894</v>
      </c>
      <c r="FY80" s="38" t="s">
        <v>3848</v>
      </c>
      <c r="FZ80" s="38" t="s">
        <v>3848</v>
      </c>
      <c r="GA80" s="38" t="s">
        <v>3945</v>
      </c>
      <c r="GB80" s="370" t="s">
        <v>3945</v>
      </c>
      <c r="GC80" s="370" t="s">
        <v>3945</v>
      </c>
      <c r="HL80" s="349" t="s">
        <v>9056</v>
      </c>
      <c r="HM80" s="44" t="s">
        <v>3403</v>
      </c>
      <c r="HN80" s="44" t="s">
        <v>3403</v>
      </c>
      <c r="HO80" s="350" t="s">
        <v>7889</v>
      </c>
      <c r="HP80" s="44" t="s">
        <v>3869</v>
      </c>
      <c r="HQ80" s="44">
        <f t="shared" si="7"/>
        <v>1</v>
      </c>
      <c r="HT80" s="44" t="s">
        <v>3403</v>
      </c>
      <c r="HU80" s="44" t="s">
        <v>3403</v>
      </c>
      <c r="HX80" s="44" t="s">
        <v>3403</v>
      </c>
      <c r="HY80" s="44" t="s">
        <v>278</v>
      </c>
    </row>
    <row r="81" spans="1:233" s="44" customFormat="1" ht="12.75" x14ac:dyDescent="0.2">
      <c r="A81" s="348">
        <v>33</v>
      </c>
      <c r="B81" s="369">
        <v>0.69097222222222221</v>
      </c>
      <c r="C81" s="393" t="s">
        <v>9057</v>
      </c>
      <c r="D81" s="348" t="s">
        <v>211</v>
      </c>
      <c r="E81" s="30" t="s">
        <v>212</v>
      </c>
      <c r="F81" s="62">
        <v>43284</v>
      </c>
      <c r="G81" s="348" t="s">
        <v>357</v>
      </c>
      <c r="H81" s="348" t="s">
        <v>233</v>
      </c>
      <c r="I81" s="50" t="s">
        <v>3070</v>
      </c>
      <c r="J81" s="50" t="s">
        <v>6080</v>
      </c>
      <c r="K81" s="365"/>
      <c r="L81" s="365"/>
      <c r="M81" s="351"/>
      <c r="N81" s="365"/>
      <c r="O81" s="348"/>
      <c r="P81" s="361" t="s">
        <v>9058</v>
      </c>
      <c r="Q81" s="348" t="s">
        <v>2835</v>
      </c>
      <c r="R81" s="348" t="s">
        <v>956</v>
      </c>
      <c r="S81" s="365" t="s">
        <v>1696</v>
      </c>
      <c r="T81" s="353" t="s">
        <v>9059</v>
      </c>
      <c r="U81" s="365" t="s">
        <v>9060</v>
      </c>
      <c r="V81" s="30" t="s">
        <v>221</v>
      </c>
      <c r="W81" s="44" t="s">
        <v>221</v>
      </c>
      <c r="X81" s="44" t="s">
        <v>221</v>
      </c>
      <c r="Y81" s="44" t="s">
        <v>221</v>
      </c>
      <c r="Z81" s="44" t="s">
        <v>221</v>
      </c>
      <c r="AA81" s="348" t="s">
        <v>9061</v>
      </c>
      <c r="AB81" s="30">
        <v>9155443227</v>
      </c>
      <c r="AC81" s="348" t="s">
        <v>223</v>
      </c>
      <c r="AD81" s="348" t="s">
        <v>224</v>
      </c>
      <c r="AE81" s="348" t="s">
        <v>9062</v>
      </c>
      <c r="AF81" s="44" t="s">
        <v>226</v>
      </c>
      <c r="AG81" s="348" t="s">
        <v>226</v>
      </c>
      <c r="AH81" s="348" t="s">
        <v>226</v>
      </c>
      <c r="AI81" s="348">
        <f>21+36</f>
        <v>57</v>
      </c>
      <c r="AJ81" s="348" t="s">
        <v>3575</v>
      </c>
      <c r="AK81" s="348">
        <v>1</v>
      </c>
      <c r="AL81" s="348">
        <v>36</v>
      </c>
      <c r="AM81" s="348">
        <v>21</v>
      </c>
      <c r="AN81" s="348" t="s">
        <v>228</v>
      </c>
      <c r="AO81" s="348" t="s">
        <v>228</v>
      </c>
      <c r="AP81" s="348" t="s">
        <v>598</v>
      </c>
      <c r="AQ81" s="348" t="s">
        <v>928</v>
      </c>
      <c r="AR81" s="348"/>
      <c r="AS81" s="348"/>
      <c r="AT81" s="348"/>
      <c r="AU81" s="348"/>
      <c r="AV81" s="348"/>
      <c r="AW81" s="348"/>
      <c r="AX81" s="348"/>
      <c r="AY81" s="348" t="s">
        <v>227</v>
      </c>
      <c r="AZ81" s="348"/>
      <c r="BA81" s="369">
        <v>0.74305555555555547</v>
      </c>
      <c r="BB81" s="394" t="s">
        <v>7252</v>
      </c>
      <c r="BC81" s="369">
        <v>0.77083333333333337</v>
      </c>
      <c r="BD81" s="369">
        <v>0.77916666666666667</v>
      </c>
      <c r="BE81" s="50">
        <f t="shared" si="4"/>
        <v>12</v>
      </c>
      <c r="BF81" s="348">
        <v>3</v>
      </c>
      <c r="BG81" s="348">
        <v>3</v>
      </c>
      <c r="BH81" s="348">
        <v>3</v>
      </c>
      <c r="BI81" s="348">
        <v>3</v>
      </c>
      <c r="BJ81" s="348">
        <v>3</v>
      </c>
      <c r="BK81" s="348">
        <v>3</v>
      </c>
      <c r="BL81" s="348">
        <v>3</v>
      </c>
      <c r="BM81" s="348">
        <v>3</v>
      </c>
      <c r="BN81" s="348">
        <v>3</v>
      </c>
      <c r="BO81" s="348">
        <v>3</v>
      </c>
      <c r="BP81" s="348">
        <v>3</v>
      </c>
      <c r="BQ81" s="348">
        <v>3</v>
      </c>
      <c r="BR81" s="348">
        <v>3</v>
      </c>
      <c r="BS81" s="348">
        <v>3</v>
      </c>
      <c r="BT81" s="348">
        <v>3</v>
      </c>
      <c r="BU81" s="50">
        <f t="shared" si="5"/>
        <v>0</v>
      </c>
      <c r="BV81" s="368" t="s">
        <v>7252</v>
      </c>
      <c r="BW81" s="369">
        <v>0.77916666666666667</v>
      </c>
      <c r="BX81" s="369">
        <v>0.79027777777777775</v>
      </c>
      <c r="BY81" s="50">
        <f t="shared" si="6"/>
        <v>16</v>
      </c>
      <c r="BZ81" s="348">
        <v>3</v>
      </c>
      <c r="CA81" s="348">
        <v>3</v>
      </c>
      <c r="CB81" s="348">
        <v>3</v>
      </c>
      <c r="CC81" s="348">
        <v>3</v>
      </c>
      <c r="CD81" s="348" t="s">
        <v>260</v>
      </c>
      <c r="CE81" s="348" t="s">
        <v>9063</v>
      </c>
      <c r="CF81" s="348">
        <v>15</v>
      </c>
      <c r="CG81" s="348"/>
      <c r="CH81" s="348"/>
      <c r="CI81" s="348"/>
      <c r="CJ81" s="348"/>
      <c r="CK81" s="348"/>
      <c r="CL81" s="348"/>
      <c r="CM81" s="348" t="s">
        <v>3403</v>
      </c>
      <c r="CN81" s="44" t="s">
        <v>3403</v>
      </c>
      <c r="CO81" s="348"/>
      <c r="CP81" s="348"/>
      <c r="CQ81" s="348"/>
      <c r="CR81" s="38" t="s">
        <v>4714</v>
      </c>
      <c r="CS81" s="38" t="s">
        <v>4715</v>
      </c>
      <c r="CT81" s="38" t="s">
        <v>3869</v>
      </c>
      <c r="CU81" s="38" t="s">
        <v>9064</v>
      </c>
      <c r="CV81" s="38" t="s">
        <v>2835</v>
      </c>
      <c r="CW81" s="38" t="s">
        <v>956</v>
      </c>
      <c r="CX81" s="38" t="s">
        <v>1696</v>
      </c>
      <c r="CY81" s="38" t="s">
        <v>9065</v>
      </c>
      <c r="CZ81" s="38" t="s">
        <v>9066</v>
      </c>
      <c r="DA81" s="38" t="s">
        <v>9067</v>
      </c>
      <c r="DB81" s="38" t="s">
        <v>6025</v>
      </c>
      <c r="DC81" s="38" t="s">
        <v>4159</v>
      </c>
      <c r="DD81" s="38" t="s">
        <v>9068</v>
      </c>
      <c r="DE81" s="38" t="s">
        <v>9066</v>
      </c>
      <c r="DF81" s="38" t="s">
        <v>9067</v>
      </c>
      <c r="DG81" s="38" t="s">
        <v>6025</v>
      </c>
      <c r="DH81" s="38" t="s">
        <v>4159</v>
      </c>
      <c r="DI81" s="38" t="s">
        <v>9068</v>
      </c>
      <c r="DJ81" s="38" t="s">
        <v>3848</v>
      </c>
      <c r="DK81" s="38" t="s">
        <v>3849</v>
      </c>
      <c r="DL81" s="38" t="s">
        <v>3848</v>
      </c>
      <c r="DM81" s="38" t="s">
        <v>3914</v>
      </c>
      <c r="DN81" s="38" t="s">
        <v>4062</v>
      </c>
      <c r="DO81" s="38" t="s">
        <v>3853</v>
      </c>
      <c r="DP81" s="38" t="s">
        <v>3854</v>
      </c>
      <c r="DQ81" s="38" t="s">
        <v>9069</v>
      </c>
      <c r="DR81" s="38" t="s">
        <v>9070</v>
      </c>
      <c r="DS81" s="38" t="s">
        <v>9060</v>
      </c>
      <c r="DT81" s="38" t="s">
        <v>9071</v>
      </c>
      <c r="DU81" s="38" t="s">
        <v>9072</v>
      </c>
      <c r="DV81" s="38" t="s">
        <v>3848</v>
      </c>
      <c r="DW81" s="38" t="s">
        <v>3848</v>
      </c>
      <c r="DX81" s="38" t="s">
        <v>9073</v>
      </c>
      <c r="DY81" s="38" t="s">
        <v>3848</v>
      </c>
      <c r="DZ81" s="38" t="s">
        <v>3848</v>
      </c>
      <c r="EA81" s="38" t="s">
        <v>3848</v>
      </c>
      <c r="EB81" s="38" t="s">
        <v>3861</v>
      </c>
      <c r="EC81" s="38" t="s">
        <v>3862</v>
      </c>
      <c r="ED81" s="38" t="s">
        <v>3848</v>
      </c>
      <c r="EE81" s="38" t="s">
        <v>9074</v>
      </c>
      <c r="EF81" s="38" t="s">
        <v>3864</v>
      </c>
      <c r="EG81" s="38" t="s">
        <v>598</v>
      </c>
      <c r="EH81" s="38" t="s">
        <v>5303</v>
      </c>
      <c r="EI81" s="38" t="s">
        <v>9075</v>
      </c>
      <c r="EJ81" s="38" t="s">
        <v>3848</v>
      </c>
      <c r="EK81" s="38" t="s">
        <v>3848</v>
      </c>
      <c r="EL81" s="38" t="s">
        <v>4260</v>
      </c>
      <c r="EM81" s="38" t="s">
        <v>3869</v>
      </c>
      <c r="EN81" s="38" t="s">
        <v>3869</v>
      </c>
      <c r="EO81" s="38" t="s">
        <v>4401</v>
      </c>
      <c r="EP81" s="38" t="s">
        <v>4002</v>
      </c>
      <c r="EQ81" s="38" t="s">
        <v>9076</v>
      </c>
      <c r="ER81" s="38" t="s">
        <v>4073</v>
      </c>
      <c r="ES81" s="38" t="s">
        <v>9077</v>
      </c>
      <c r="ET81" s="38" t="s">
        <v>9078</v>
      </c>
      <c r="EU81" s="38" t="s">
        <v>9079</v>
      </c>
      <c r="EV81" s="38" t="s">
        <v>3876</v>
      </c>
      <c r="EW81" s="38" t="s">
        <v>3876</v>
      </c>
      <c r="EX81" s="38" t="s">
        <v>3848</v>
      </c>
      <c r="EY81" s="38" t="s">
        <v>3848</v>
      </c>
      <c r="EZ81" s="38" t="s">
        <v>3877</v>
      </c>
      <c r="FA81" s="38" t="s">
        <v>3878</v>
      </c>
      <c r="FB81" s="38" t="s">
        <v>9080</v>
      </c>
      <c r="FC81" s="38" t="s">
        <v>9081</v>
      </c>
      <c r="FD81" s="38" t="s">
        <v>3848</v>
      </c>
      <c r="FE81" s="38" t="s">
        <v>4011</v>
      </c>
      <c r="FF81" s="38" t="s">
        <v>4012</v>
      </c>
      <c r="FG81" s="38" t="s">
        <v>9082</v>
      </c>
      <c r="FH81" s="38" t="s">
        <v>9083</v>
      </c>
      <c r="FI81" s="38" t="s">
        <v>3848</v>
      </c>
      <c r="FJ81" s="38" t="s">
        <v>9084</v>
      </c>
      <c r="FK81" s="38" t="s">
        <v>9085</v>
      </c>
      <c r="FL81" s="38" t="s">
        <v>9086</v>
      </c>
      <c r="FM81" s="38" t="s">
        <v>2835</v>
      </c>
      <c r="FN81" s="38" t="s">
        <v>9087</v>
      </c>
      <c r="FO81" s="38" t="s">
        <v>1696</v>
      </c>
      <c r="FP81" s="38" t="s">
        <v>3848</v>
      </c>
      <c r="FQ81" s="38" t="s">
        <v>9088</v>
      </c>
      <c r="FR81" s="38" t="s">
        <v>5276</v>
      </c>
      <c r="FS81" s="38" t="s">
        <v>9089</v>
      </c>
      <c r="FT81" s="38" t="s">
        <v>9090</v>
      </c>
      <c r="FU81" s="38" t="s">
        <v>9091</v>
      </c>
      <c r="FV81" s="38" t="s">
        <v>9092</v>
      </c>
      <c r="FW81" s="38" t="s">
        <v>9093</v>
      </c>
      <c r="FX81" s="38" t="s">
        <v>3894</v>
      </c>
      <c r="FY81" s="38" t="s">
        <v>3848</v>
      </c>
      <c r="FZ81" s="38" t="s">
        <v>9094</v>
      </c>
      <c r="GA81" s="38" t="s">
        <v>3945</v>
      </c>
      <c r="GB81" s="370" t="s">
        <v>3945</v>
      </c>
      <c r="GC81" s="370" t="s">
        <v>3946</v>
      </c>
      <c r="HL81" s="349" t="s">
        <v>9095</v>
      </c>
      <c r="HM81" s="44" t="s">
        <v>6633</v>
      </c>
      <c r="HN81" s="44" t="s">
        <v>3403</v>
      </c>
      <c r="HO81" s="350" t="s">
        <v>7889</v>
      </c>
      <c r="HP81" s="44" t="s">
        <v>3869</v>
      </c>
      <c r="HQ81" s="44">
        <f t="shared" si="7"/>
        <v>1</v>
      </c>
      <c r="HT81" s="44" t="s">
        <v>3403</v>
      </c>
      <c r="HU81" s="44" t="s">
        <v>3403</v>
      </c>
      <c r="HX81" s="44" t="s">
        <v>3403</v>
      </c>
      <c r="HY81" s="44" t="s">
        <v>223</v>
      </c>
    </row>
    <row r="82" spans="1:233" s="44" customFormat="1" ht="12.75" x14ac:dyDescent="0.2">
      <c r="A82" s="348">
        <v>34</v>
      </c>
      <c r="B82" s="369">
        <v>0.73402777777777783</v>
      </c>
      <c r="C82" s="393" t="s">
        <v>9057</v>
      </c>
      <c r="D82" s="348" t="s">
        <v>211</v>
      </c>
      <c r="E82" s="30" t="s">
        <v>212</v>
      </c>
      <c r="F82" s="62">
        <v>43284</v>
      </c>
      <c r="G82" s="30" t="s">
        <v>357</v>
      </c>
      <c r="H82" s="44" t="s">
        <v>233</v>
      </c>
      <c r="I82" s="30" t="s">
        <v>3070</v>
      </c>
      <c r="J82" s="63" t="s">
        <v>6080</v>
      </c>
      <c r="K82" s="365" t="s">
        <v>6496</v>
      </c>
      <c r="L82" s="365" t="s">
        <v>250</v>
      </c>
      <c r="M82" s="351">
        <v>43284</v>
      </c>
      <c r="N82" s="365">
        <v>43286</v>
      </c>
      <c r="O82" s="348" t="s">
        <v>4495</v>
      </c>
      <c r="P82" s="68" t="s">
        <v>9096</v>
      </c>
      <c r="Q82" s="348" t="s">
        <v>9097</v>
      </c>
      <c r="R82" s="348" t="s">
        <v>9098</v>
      </c>
      <c r="S82" s="365" t="s">
        <v>9099</v>
      </c>
      <c r="T82" s="353" t="s">
        <v>9100</v>
      </c>
      <c r="U82" s="365" t="s">
        <v>9101</v>
      </c>
      <c r="V82" s="30" t="s">
        <v>221</v>
      </c>
      <c r="W82" s="44" t="s">
        <v>221</v>
      </c>
      <c r="X82" s="44" t="s">
        <v>221</v>
      </c>
      <c r="Y82" s="44" t="s">
        <v>221</v>
      </c>
      <c r="Z82" s="44" t="s">
        <v>221</v>
      </c>
      <c r="AA82" s="348" t="s">
        <v>9102</v>
      </c>
      <c r="AB82" s="30">
        <v>9398382951</v>
      </c>
      <c r="AC82" s="348" t="s">
        <v>223</v>
      </c>
      <c r="AD82" s="347" t="s">
        <v>4711</v>
      </c>
      <c r="AE82" s="348" t="s">
        <v>424</v>
      </c>
      <c r="AF82" s="44" t="s">
        <v>226</v>
      </c>
      <c r="AG82" s="348" t="s">
        <v>221</v>
      </c>
      <c r="AH82" s="348" t="s">
        <v>221</v>
      </c>
      <c r="AI82" s="348">
        <v>19</v>
      </c>
      <c r="AJ82" s="348" t="s">
        <v>227</v>
      </c>
      <c r="AK82" s="348">
        <v>1</v>
      </c>
      <c r="AL82" s="348">
        <v>19</v>
      </c>
      <c r="AM82" s="348">
        <v>0</v>
      </c>
      <c r="AN82" s="348" t="s">
        <v>228</v>
      </c>
      <c r="AO82" s="348" t="s">
        <v>228</v>
      </c>
      <c r="AP82" s="348" t="s">
        <v>643</v>
      </c>
      <c r="AQ82" s="348" t="s">
        <v>643</v>
      </c>
      <c r="AR82" s="348"/>
      <c r="AS82" s="348"/>
      <c r="AT82" s="348"/>
      <c r="AU82" s="348"/>
      <c r="AV82" s="348" t="s">
        <v>9103</v>
      </c>
      <c r="AW82" s="348"/>
      <c r="AX82" s="348"/>
      <c r="AY82" s="348" t="s">
        <v>227</v>
      </c>
      <c r="AZ82" s="348"/>
      <c r="BA82" s="369">
        <v>0.76874999999999993</v>
      </c>
      <c r="BB82" s="394" t="s">
        <v>4713</v>
      </c>
      <c r="BC82" s="369">
        <v>0.78749999999999998</v>
      </c>
      <c r="BD82" s="369">
        <v>0.79861111111111116</v>
      </c>
      <c r="BE82" s="50">
        <f t="shared" si="4"/>
        <v>16</v>
      </c>
      <c r="BF82" s="348">
        <v>2</v>
      </c>
      <c r="BG82" s="348">
        <v>2</v>
      </c>
      <c r="BH82" s="348">
        <v>2</v>
      </c>
      <c r="BI82" s="348">
        <v>2</v>
      </c>
      <c r="BJ82" s="348">
        <v>2</v>
      </c>
      <c r="BK82" s="348">
        <v>2</v>
      </c>
      <c r="BL82" s="348">
        <v>2</v>
      </c>
      <c r="BM82" s="348">
        <v>2</v>
      </c>
      <c r="BN82" s="348">
        <v>2</v>
      </c>
      <c r="BO82" s="348">
        <v>2</v>
      </c>
      <c r="BP82" s="348">
        <v>2</v>
      </c>
      <c r="BQ82" s="348">
        <v>2</v>
      </c>
      <c r="BR82" s="348">
        <v>2</v>
      </c>
      <c r="BS82" s="348">
        <v>2</v>
      </c>
      <c r="BT82" s="348">
        <v>2</v>
      </c>
      <c r="BU82" s="50">
        <f t="shared" si="5"/>
        <v>0</v>
      </c>
      <c r="BV82" s="368" t="s">
        <v>4713</v>
      </c>
      <c r="BW82" s="369">
        <v>0.79861111111111116</v>
      </c>
      <c r="BX82" s="369">
        <v>0.80486111111111114</v>
      </c>
      <c r="BY82" s="50">
        <f t="shared" si="6"/>
        <v>9</v>
      </c>
      <c r="BZ82" s="348">
        <v>3</v>
      </c>
      <c r="CA82" s="348">
        <v>3</v>
      </c>
      <c r="CB82" s="348">
        <v>3</v>
      </c>
      <c r="CC82" s="348">
        <v>3</v>
      </c>
      <c r="CD82" s="348" t="s">
        <v>260</v>
      </c>
      <c r="CE82" s="348" t="s">
        <v>4713</v>
      </c>
      <c r="CF82" s="348">
        <v>15</v>
      </c>
      <c r="CG82" s="348"/>
      <c r="CH82" s="348"/>
      <c r="CI82" s="348"/>
      <c r="CJ82" s="348"/>
      <c r="CK82" s="348"/>
      <c r="CL82" s="348"/>
      <c r="CM82" s="348" t="s">
        <v>3403</v>
      </c>
      <c r="CN82" s="348" t="s">
        <v>6505</v>
      </c>
      <c r="CO82" s="348"/>
      <c r="CP82" s="348"/>
      <c r="CQ82" s="348"/>
      <c r="CR82" s="38" t="s">
        <v>4714</v>
      </c>
      <c r="CS82" s="38" t="s">
        <v>4715</v>
      </c>
      <c r="CT82" s="38" t="s">
        <v>3869</v>
      </c>
      <c r="CU82" s="38" t="s">
        <v>9104</v>
      </c>
      <c r="CV82" s="38" t="s">
        <v>9105</v>
      </c>
      <c r="CW82" s="38" t="s">
        <v>9106</v>
      </c>
      <c r="CX82" s="38" t="s">
        <v>9107</v>
      </c>
      <c r="CY82" s="38" t="s">
        <v>9108</v>
      </c>
      <c r="CZ82" s="38" t="s">
        <v>9109</v>
      </c>
      <c r="DA82" s="38" t="s">
        <v>9110</v>
      </c>
      <c r="DB82" s="38" t="s">
        <v>3840</v>
      </c>
      <c r="DC82" s="38" t="s">
        <v>3841</v>
      </c>
      <c r="DD82" s="38" t="s">
        <v>6094</v>
      </c>
      <c r="DE82" s="38" t="s">
        <v>4044</v>
      </c>
      <c r="DF82" s="38" t="s">
        <v>4044</v>
      </c>
      <c r="DG82" s="38" t="s">
        <v>3840</v>
      </c>
      <c r="DH82" s="38" t="s">
        <v>3841</v>
      </c>
      <c r="DI82" s="38" t="s">
        <v>6094</v>
      </c>
      <c r="DJ82" s="38" t="s">
        <v>9111</v>
      </c>
      <c r="DK82" s="38" t="s">
        <v>3957</v>
      </c>
      <c r="DL82" s="38" t="s">
        <v>7122</v>
      </c>
      <c r="DM82" s="38" t="s">
        <v>9112</v>
      </c>
      <c r="DN82" s="38" t="s">
        <v>3852</v>
      </c>
      <c r="DO82" s="38" t="s">
        <v>3853</v>
      </c>
      <c r="DP82" s="38" t="s">
        <v>3854</v>
      </c>
      <c r="DQ82" s="38" t="s">
        <v>9100</v>
      </c>
      <c r="DR82" s="38" t="s">
        <v>3666</v>
      </c>
      <c r="DS82" s="38" t="s">
        <v>9101</v>
      </c>
      <c r="DT82" s="38" t="s">
        <v>9113</v>
      </c>
      <c r="DU82" s="38" t="s">
        <v>9114</v>
      </c>
      <c r="DV82" s="38" t="s">
        <v>9115</v>
      </c>
      <c r="DW82" s="38" t="s">
        <v>9116</v>
      </c>
      <c r="DX82" s="38" t="s">
        <v>9117</v>
      </c>
      <c r="DY82" s="38" t="s">
        <v>4044</v>
      </c>
      <c r="DZ82" s="38" t="s">
        <v>4044</v>
      </c>
      <c r="EA82" s="38" t="s">
        <v>9118</v>
      </c>
      <c r="EB82" s="38" t="s">
        <v>3861</v>
      </c>
      <c r="EC82" s="38" t="s">
        <v>3862</v>
      </c>
      <c r="ED82" s="38" t="s">
        <v>3848</v>
      </c>
      <c r="EE82" s="38" t="s">
        <v>4212</v>
      </c>
      <c r="EF82" s="38" t="s">
        <v>3864</v>
      </c>
      <c r="EG82" s="38" t="s">
        <v>4068</v>
      </c>
      <c r="EH82" s="38" t="s">
        <v>4438</v>
      </c>
      <c r="EI82" s="38" t="s">
        <v>9103</v>
      </c>
      <c r="EJ82" s="38" t="s">
        <v>9103</v>
      </c>
      <c r="EK82" s="38" t="s">
        <v>3848</v>
      </c>
      <c r="EL82" s="38" t="s">
        <v>3868</v>
      </c>
      <c r="EM82" s="38" t="s">
        <v>3869</v>
      </c>
      <c r="EN82" s="38" t="s">
        <v>3869</v>
      </c>
      <c r="EO82" s="38" t="s">
        <v>3869</v>
      </c>
      <c r="EP82" s="38" t="s">
        <v>3869</v>
      </c>
      <c r="EQ82" s="38" t="s">
        <v>9119</v>
      </c>
      <c r="ER82" s="38" t="s">
        <v>4073</v>
      </c>
      <c r="ES82" s="38" t="s">
        <v>9120</v>
      </c>
      <c r="ET82" s="38" t="s">
        <v>9121</v>
      </c>
      <c r="EU82" s="38" t="s">
        <v>5598</v>
      </c>
      <c r="EV82" s="38" t="s">
        <v>3876</v>
      </c>
      <c r="EW82" s="38" t="s">
        <v>3876</v>
      </c>
      <c r="EX82" s="38" t="s">
        <v>3848</v>
      </c>
      <c r="EY82" s="38" t="s">
        <v>3848</v>
      </c>
      <c r="EZ82" s="38" t="s">
        <v>3877</v>
      </c>
      <c r="FA82" s="38" t="s">
        <v>4008</v>
      </c>
      <c r="FB82" s="38" t="s">
        <v>9122</v>
      </c>
      <c r="FC82" s="38" t="s">
        <v>8462</v>
      </c>
      <c r="FD82" s="38" t="s">
        <v>9123</v>
      </c>
      <c r="FE82" s="38" t="s">
        <v>4011</v>
      </c>
      <c r="FF82" s="38" t="s">
        <v>4012</v>
      </c>
      <c r="FG82" s="38" t="s">
        <v>9124</v>
      </c>
      <c r="FH82" s="38" t="s">
        <v>9125</v>
      </c>
      <c r="FI82" s="38" t="s">
        <v>9126</v>
      </c>
      <c r="FJ82" s="38" t="s">
        <v>6196</v>
      </c>
      <c r="FK82" s="38" t="s">
        <v>4779</v>
      </c>
      <c r="FL82" s="38" t="s">
        <v>9123</v>
      </c>
      <c r="FM82" s="38" t="s">
        <v>9099</v>
      </c>
      <c r="FN82" s="38" t="s">
        <v>9127</v>
      </c>
      <c r="FO82" s="38" t="s">
        <v>9128</v>
      </c>
      <c r="FP82" s="38" t="s">
        <v>3848</v>
      </c>
      <c r="FQ82" s="38" t="s">
        <v>9129</v>
      </c>
      <c r="FR82" s="38" t="s">
        <v>9130</v>
      </c>
      <c r="FS82" s="38" t="s">
        <v>9131</v>
      </c>
      <c r="FT82" s="38" t="s">
        <v>9132</v>
      </c>
      <c r="FU82" s="38" t="s">
        <v>9133</v>
      </c>
      <c r="FV82" s="38" t="s">
        <v>5427</v>
      </c>
      <c r="FW82" s="38" t="s">
        <v>3943</v>
      </c>
      <c r="FX82" s="38" t="s">
        <v>3894</v>
      </c>
      <c r="FY82" s="38" t="s">
        <v>3848</v>
      </c>
      <c r="FZ82" s="38" t="s">
        <v>7144</v>
      </c>
      <c r="GA82" s="38" t="s">
        <v>3945</v>
      </c>
      <c r="GB82" s="370" t="s">
        <v>3946</v>
      </c>
      <c r="GC82" s="370" t="s">
        <v>3946</v>
      </c>
      <c r="HL82" s="349" t="s">
        <v>9134</v>
      </c>
      <c r="HM82" s="44" t="s">
        <v>6541</v>
      </c>
      <c r="HN82" s="44" t="s">
        <v>3403</v>
      </c>
      <c r="HO82" s="350" t="s">
        <v>7757</v>
      </c>
      <c r="HP82" s="44" t="s">
        <v>3869</v>
      </c>
      <c r="HQ82" s="44">
        <f t="shared" si="7"/>
        <v>1</v>
      </c>
      <c r="HT82" s="44" t="s">
        <v>3403</v>
      </c>
      <c r="HU82" s="44" t="s">
        <v>3403</v>
      </c>
      <c r="HX82" s="44" t="s">
        <v>3403</v>
      </c>
      <c r="HY82" s="44" t="s">
        <v>223</v>
      </c>
    </row>
    <row r="83" spans="1:233" s="44" customFormat="1" ht="12.75" x14ac:dyDescent="0.2">
      <c r="A83" s="348">
        <v>35</v>
      </c>
      <c r="B83" s="369">
        <v>0.73402777777777783</v>
      </c>
      <c r="C83" s="393" t="s">
        <v>9057</v>
      </c>
      <c r="D83" s="348" t="s">
        <v>211</v>
      </c>
      <c r="E83" s="30" t="s">
        <v>212</v>
      </c>
      <c r="F83" s="62">
        <v>43284</v>
      </c>
      <c r="G83" s="348" t="s">
        <v>3082</v>
      </c>
      <c r="H83" s="348" t="s">
        <v>246</v>
      </c>
      <c r="I83" s="348" t="s">
        <v>247</v>
      </c>
      <c r="J83" s="63" t="s">
        <v>6080</v>
      </c>
      <c r="K83" s="365" t="s">
        <v>6496</v>
      </c>
      <c r="L83" s="365" t="s">
        <v>250</v>
      </c>
      <c r="M83" s="351">
        <v>43284</v>
      </c>
      <c r="N83" s="365">
        <v>43286</v>
      </c>
      <c r="O83" s="348" t="s">
        <v>4495</v>
      </c>
      <c r="P83" s="361" t="s">
        <v>9135</v>
      </c>
      <c r="Q83" s="348" t="s">
        <v>9136</v>
      </c>
      <c r="R83" s="348" t="s">
        <v>6283</v>
      </c>
      <c r="S83" s="365" t="s">
        <v>9137</v>
      </c>
      <c r="T83" s="353" t="s">
        <v>9138</v>
      </c>
      <c r="U83" s="365" t="s">
        <v>9139</v>
      </c>
      <c r="V83" s="30" t="s">
        <v>221</v>
      </c>
      <c r="W83" s="44" t="s">
        <v>221</v>
      </c>
      <c r="X83" s="44" t="s">
        <v>221</v>
      </c>
      <c r="Y83" s="44" t="s">
        <v>221</v>
      </c>
      <c r="Z83" s="44" t="s">
        <v>221</v>
      </c>
      <c r="AA83" s="348" t="s">
        <v>9140</v>
      </c>
      <c r="AB83" s="30">
        <v>9352003743</v>
      </c>
      <c r="AC83" s="348" t="s">
        <v>223</v>
      </c>
      <c r="AD83" s="347" t="s">
        <v>4711</v>
      </c>
      <c r="AE83" s="348" t="s">
        <v>9141</v>
      </c>
      <c r="AF83" s="44" t="s">
        <v>226</v>
      </c>
      <c r="AG83" s="392" t="s">
        <v>226</v>
      </c>
      <c r="AH83" s="392" t="s">
        <v>226</v>
      </c>
      <c r="AI83" s="348">
        <v>36</v>
      </c>
      <c r="AJ83" s="348" t="s">
        <v>227</v>
      </c>
      <c r="AK83" s="348">
        <v>2</v>
      </c>
      <c r="AL83" s="348">
        <v>4</v>
      </c>
      <c r="AM83" s="348">
        <v>32</v>
      </c>
      <c r="AN83" s="348" t="s">
        <v>432</v>
      </c>
      <c r="AO83" s="348" t="s">
        <v>432</v>
      </c>
      <c r="AP83" s="348" t="s">
        <v>434</v>
      </c>
      <c r="AQ83" s="348" t="s">
        <v>435</v>
      </c>
      <c r="AR83" s="348" t="s">
        <v>7718</v>
      </c>
      <c r="AS83" s="348"/>
      <c r="AT83" s="348"/>
      <c r="AU83" s="348"/>
      <c r="AV83" s="348"/>
      <c r="AW83" s="348"/>
      <c r="AX83" s="348" t="s">
        <v>4001</v>
      </c>
      <c r="AY83" s="348" t="s">
        <v>227</v>
      </c>
      <c r="AZ83" s="348"/>
      <c r="BA83" s="369">
        <v>0.78194444444444444</v>
      </c>
      <c r="BB83" s="394" t="s">
        <v>4713</v>
      </c>
      <c r="BC83" s="369">
        <v>0.81805555555555554</v>
      </c>
      <c r="BD83" s="369">
        <v>0.82986111111111116</v>
      </c>
      <c r="BE83" s="50">
        <f t="shared" si="4"/>
        <v>17</v>
      </c>
      <c r="BF83" s="348">
        <v>2</v>
      </c>
      <c r="BG83" s="348">
        <v>2</v>
      </c>
      <c r="BH83" s="348">
        <v>2</v>
      </c>
      <c r="BI83" s="348">
        <v>2</v>
      </c>
      <c r="BJ83" s="348">
        <v>2</v>
      </c>
      <c r="BK83" s="348">
        <v>2</v>
      </c>
      <c r="BL83" s="348">
        <v>2</v>
      </c>
      <c r="BM83" s="348">
        <v>2</v>
      </c>
      <c r="BN83" s="348">
        <v>2</v>
      </c>
      <c r="BO83" s="348">
        <v>2</v>
      </c>
      <c r="BP83" s="348">
        <v>2</v>
      </c>
      <c r="BQ83" s="348">
        <v>2</v>
      </c>
      <c r="BR83" s="348">
        <v>2</v>
      </c>
      <c r="BS83" s="348">
        <v>2</v>
      </c>
      <c r="BT83" s="348">
        <v>2</v>
      </c>
      <c r="BU83" s="50">
        <f t="shared" si="5"/>
        <v>0</v>
      </c>
      <c r="BV83" s="368" t="s">
        <v>4713</v>
      </c>
      <c r="BW83" s="369">
        <v>0.82986111111111116</v>
      </c>
      <c r="BX83" s="369">
        <v>0.83680555555555547</v>
      </c>
      <c r="BY83" s="50">
        <f t="shared" si="6"/>
        <v>10</v>
      </c>
      <c r="BZ83" s="348">
        <v>3</v>
      </c>
      <c r="CA83" s="348">
        <v>3</v>
      </c>
      <c r="CB83" s="348">
        <v>3</v>
      </c>
      <c r="CC83" s="348">
        <v>3</v>
      </c>
      <c r="CD83" s="348" t="s">
        <v>260</v>
      </c>
      <c r="CE83" s="348" t="s">
        <v>4713</v>
      </c>
      <c r="CF83" s="348">
        <v>15</v>
      </c>
      <c r="CG83" s="348"/>
      <c r="CH83" s="348"/>
      <c r="CI83" s="348"/>
      <c r="CJ83" s="348"/>
      <c r="CK83" s="348"/>
      <c r="CL83" s="348"/>
      <c r="CM83" s="348" t="s">
        <v>3403</v>
      </c>
      <c r="CN83" s="348" t="s">
        <v>6676</v>
      </c>
      <c r="CO83" s="348"/>
      <c r="CP83" s="348"/>
      <c r="CQ83" s="348"/>
      <c r="CR83" s="38" t="s">
        <v>4714</v>
      </c>
      <c r="CS83" s="38" t="s">
        <v>4715</v>
      </c>
      <c r="CT83" s="38" t="s">
        <v>3869</v>
      </c>
      <c r="CU83" s="38" t="s">
        <v>9142</v>
      </c>
      <c r="CV83" s="38" t="s">
        <v>9136</v>
      </c>
      <c r="CW83" s="38" t="s">
        <v>6283</v>
      </c>
      <c r="CX83" s="38" t="s">
        <v>9137</v>
      </c>
      <c r="CY83" s="38" t="s">
        <v>9143</v>
      </c>
      <c r="CZ83" s="38" t="s">
        <v>9144</v>
      </c>
      <c r="DA83" s="38" t="s">
        <v>9145</v>
      </c>
      <c r="DB83" s="38" t="s">
        <v>3840</v>
      </c>
      <c r="DC83" s="38" t="s">
        <v>3841</v>
      </c>
      <c r="DD83" s="38" t="s">
        <v>4295</v>
      </c>
      <c r="DE83" s="38" t="s">
        <v>9146</v>
      </c>
      <c r="DF83" s="38" t="s">
        <v>9147</v>
      </c>
      <c r="DG83" s="38" t="s">
        <v>9148</v>
      </c>
      <c r="DH83" s="38" t="s">
        <v>4542</v>
      </c>
      <c r="DI83" s="38" t="s">
        <v>3842</v>
      </c>
      <c r="DJ83" s="38" t="s">
        <v>3848</v>
      </c>
      <c r="DK83" s="38" t="s">
        <v>3957</v>
      </c>
      <c r="DL83" s="38" t="s">
        <v>9149</v>
      </c>
      <c r="DM83" s="38" t="s">
        <v>3914</v>
      </c>
      <c r="DN83" s="38" t="s">
        <v>6337</v>
      </c>
      <c r="DO83" s="38" t="s">
        <v>3853</v>
      </c>
      <c r="DP83" s="38" t="s">
        <v>8096</v>
      </c>
      <c r="DQ83" s="38" t="s">
        <v>9138</v>
      </c>
      <c r="DR83" s="38" t="s">
        <v>9138</v>
      </c>
      <c r="DS83" s="38" t="s">
        <v>9139</v>
      </c>
      <c r="DT83" s="38" t="s">
        <v>9150</v>
      </c>
      <c r="DU83" s="38" t="s">
        <v>3848</v>
      </c>
      <c r="DV83" s="38" t="s">
        <v>3848</v>
      </c>
      <c r="DW83" s="38" t="s">
        <v>3848</v>
      </c>
      <c r="DX83" s="38" t="s">
        <v>3848</v>
      </c>
      <c r="DY83" s="38" t="s">
        <v>3848</v>
      </c>
      <c r="DZ83" s="38" t="s">
        <v>3848</v>
      </c>
      <c r="EA83" s="38" t="s">
        <v>3848</v>
      </c>
      <c r="EB83" s="38" t="s">
        <v>3861</v>
      </c>
      <c r="EC83" s="38" t="s">
        <v>3865</v>
      </c>
      <c r="ED83" s="38" t="s">
        <v>9151</v>
      </c>
      <c r="EE83" s="38" t="s">
        <v>9152</v>
      </c>
      <c r="EF83" s="38" t="s">
        <v>432</v>
      </c>
      <c r="EG83" s="38" t="s">
        <v>3919</v>
      </c>
      <c r="EH83" s="38" t="s">
        <v>3920</v>
      </c>
      <c r="EI83" s="38" t="s">
        <v>282</v>
      </c>
      <c r="EJ83" s="38" t="s">
        <v>3848</v>
      </c>
      <c r="EK83" s="38" t="s">
        <v>3848</v>
      </c>
      <c r="EL83" s="38" t="s">
        <v>3868</v>
      </c>
      <c r="EM83" s="38" t="s">
        <v>3869</v>
      </c>
      <c r="EN83" s="38" t="s">
        <v>3869</v>
      </c>
      <c r="EO83" s="38" t="s">
        <v>3870</v>
      </c>
      <c r="EP83" s="38" t="s">
        <v>4002</v>
      </c>
      <c r="EQ83" s="38" t="s">
        <v>9153</v>
      </c>
      <c r="ER83" s="38" t="s">
        <v>9154</v>
      </c>
      <c r="ES83" s="38" t="s">
        <v>9155</v>
      </c>
      <c r="ET83" s="38" t="s">
        <v>9156</v>
      </c>
      <c r="EU83" s="38" t="s">
        <v>9157</v>
      </c>
      <c r="EV83" s="38" t="s">
        <v>3876</v>
      </c>
      <c r="EW83" s="38" t="s">
        <v>3876</v>
      </c>
      <c r="EX83" s="38" t="s">
        <v>3848</v>
      </c>
      <c r="EY83" s="38" t="s">
        <v>3848</v>
      </c>
      <c r="EZ83" s="38" t="s">
        <v>3877</v>
      </c>
      <c r="FA83" s="38" t="s">
        <v>3878</v>
      </c>
      <c r="FB83" s="38" t="s">
        <v>9158</v>
      </c>
      <c r="FC83" s="38" t="s">
        <v>9159</v>
      </c>
      <c r="FD83" s="38" t="s">
        <v>3848</v>
      </c>
      <c r="FE83" s="38" t="s">
        <v>9160</v>
      </c>
      <c r="FF83" s="38" t="s">
        <v>9161</v>
      </c>
      <c r="FG83" s="38" t="s">
        <v>3848</v>
      </c>
      <c r="FH83" s="38" t="s">
        <v>9162</v>
      </c>
      <c r="FI83" s="38" t="s">
        <v>9163</v>
      </c>
      <c r="FJ83" s="38" t="s">
        <v>9164</v>
      </c>
      <c r="FK83" s="38" t="s">
        <v>9165</v>
      </c>
      <c r="FL83" s="38" t="s">
        <v>6877</v>
      </c>
      <c r="FM83" s="38" t="s">
        <v>9137</v>
      </c>
      <c r="FN83" s="38" t="s">
        <v>9166</v>
      </c>
      <c r="FO83" s="38" t="s">
        <v>9167</v>
      </c>
      <c r="FP83" s="38" t="s">
        <v>9168</v>
      </c>
      <c r="FQ83" s="38" t="s">
        <v>9169</v>
      </c>
      <c r="FR83" s="38" t="s">
        <v>9170</v>
      </c>
      <c r="FS83" s="38" t="s">
        <v>9171</v>
      </c>
      <c r="FT83" s="38" t="s">
        <v>3943</v>
      </c>
      <c r="FU83" s="38" t="s">
        <v>3943</v>
      </c>
      <c r="FV83" s="38" t="s">
        <v>3943</v>
      </c>
      <c r="FW83" s="38" t="s">
        <v>3943</v>
      </c>
      <c r="FX83" s="38" t="s">
        <v>3894</v>
      </c>
      <c r="FY83" s="38" t="s">
        <v>3848</v>
      </c>
      <c r="FZ83" s="38" t="s">
        <v>9172</v>
      </c>
      <c r="GA83" s="38" t="s">
        <v>3945</v>
      </c>
      <c r="GB83" s="370" t="s">
        <v>3945</v>
      </c>
      <c r="GC83" s="370" t="s">
        <v>3946</v>
      </c>
      <c r="HL83" s="349" t="s">
        <v>9173</v>
      </c>
      <c r="HM83" s="44" t="s">
        <v>6705</v>
      </c>
      <c r="HN83" s="30" t="s">
        <v>6706</v>
      </c>
      <c r="HO83" s="350" t="s">
        <v>7757</v>
      </c>
      <c r="HP83" s="44" t="s">
        <v>3869</v>
      </c>
      <c r="HQ83" s="44">
        <f t="shared" si="7"/>
        <v>1</v>
      </c>
      <c r="HT83" s="351">
        <v>43286</v>
      </c>
      <c r="HU83" s="44" t="s">
        <v>3403</v>
      </c>
      <c r="HX83" s="30" t="s">
        <v>4001</v>
      </c>
      <c r="HY83" s="44" t="s">
        <v>223</v>
      </c>
    </row>
    <row r="84" spans="1:233" s="44" customFormat="1" ht="12.75" x14ac:dyDescent="0.2">
      <c r="A84" s="348">
        <v>1</v>
      </c>
      <c r="B84" s="369">
        <v>0.5854166666666667</v>
      </c>
      <c r="C84" s="348"/>
      <c r="D84" s="348" t="s">
        <v>211</v>
      </c>
      <c r="E84" s="30" t="s">
        <v>212</v>
      </c>
      <c r="F84" s="62">
        <v>43284</v>
      </c>
      <c r="G84" s="348" t="s">
        <v>1202</v>
      </c>
      <c r="H84" s="348" t="s">
        <v>233</v>
      </c>
      <c r="I84" s="44" t="s">
        <v>1203</v>
      </c>
      <c r="J84" s="348"/>
      <c r="K84" s="365"/>
      <c r="L84" s="365"/>
      <c r="M84" s="351"/>
      <c r="N84" s="365"/>
      <c r="O84" s="351"/>
      <c r="P84" s="361" t="s">
        <v>9174</v>
      </c>
      <c r="Q84" s="348" t="s">
        <v>9175</v>
      </c>
      <c r="R84" s="348" t="s">
        <v>9176</v>
      </c>
      <c r="S84" s="365" t="s">
        <v>9177</v>
      </c>
      <c r="T84" s="353">
        <v>9485892801</v>
      </c>
      <c r="U84" s="365" t="s">
        <v>9178</v>
      </c>
      <c r="V84" s="30" t="s">
        <v>221</v>
      </c>
      <c r="W84" s="44" t="s">
        <v>221</v>
      </c>
      <c r="X84" s="44" t="s">
        <v>221</v>
      </c>
      <c r="Y84" s="44" t="s">
        <v>221</v>
      </c>
      <c r="Z84" s="44" t="s">
        <v>221</v>
      </c>
      <c r="AA84" s="348" t="s">
        <v>221</v>
      </c>
      <c r="AB84" s="30" t="s">
        <v>221</v>
      </c>
      <c r="AC84" s="348" t="s">
        <v>314</v>
      </c>
      <c r="AD84" s="347" t="s">
        <v>4711</v>
      </c>
      <c r="AE84" s="348" t="s">
        <v>9179</v>
      </c>
      <c r="AF84" s="44" t="s">
        <v>226</v>
      </c>
      <c r="AG84" s="348" t="s">
        <v>226</v>
      </c>
      <c r="AH84" s="348" t="s">
        <v>221</v>
      </c>
      <c r="AI84" s="36">
        <v>17</v>
      </c>
      <c r="AJ84" s="348" t="s">
        <v>446</v>
      </c>
      <c r="AK84" s="348">
        <v>0</v>
      </c>
      <c r="AL84" s="348">
        <v>2</v>
      </c>
      <c r="AM84" s="348">
        <v>11</v>
      </c>
      <c r="AN84" s="348" t="s">
        <v>394</v>
      </c>
      <c r="AO84" s="348" t="s">
        <v>3540</v>
      </c>
      <c r="AP84" s="348" t="s">
        <v>281</v>
      </c>
      <c r="AQ84" s="348" t="s">
        <v>7764</v>
      </c>
      <c r="AR84" s="348"/>
      <c r="AS84" s="348"/>
      <c r="AT84" s="348"/>
      <c r="AU84" s="348"/>
      <c r="AV84" s="348"/>
      <c r="AW84" s="348"/>
      <c r="AX84" s="348"/>
      <c r="AY84" s="348" t="s">
        <v>227</v>
      </c>
      <c r="AZ84" s="348"/>
      <c r="BA84" s="369" t="s">
        <v>7968</v>
      </c>
      <c r="BB84" s="394" t="s">
        <v>4032</v>
      </c>
      <c r="BC84" s="369">
        <v>0.5854166666666667</v>
      </c>
      <c r="BD84" s="369">
        <v>0.59444444444444444</v>
      </c>
      <c r="BE84" s="50">
        <f t="shared" si="4"/>
        <v>13</v>
      </c>
      <c r="BF84" s="348">
        <v>2</v>
      </c>
      <c r="BG84" s="348">
        <v>2</v>
      </c>
      <c r="BH84" s="348">
        <v>2</v>
      </c>
      <c r="BI84" s="348">
        <v>2</v>
      </c>
      <c r="BJ84" s="348">
        <v>2</v>
      </c>
      <c r="BK84" s="348">
        <v>2</v>
      </c>
      <c r="BL84" s="348">
        <v>2</v>
      </c>
      <c r="BM84" s="348">
        <v>2</v>
      </c>
      <c r="BN84" s="348">
        <v>2</v>
      </c>
      <c r="BO84" s="348">
        <v>2</v>
      </c>
      <c r="BP84" s="348">
        <v>2</v>
      </c>
      <c r="BQ84" s="348">
        <v>2</v>
      </c>
      <c r="BR84" s="348">
        <v>2</v>
      </c>
      <c r="BS84" s="348">
        <v>2</v>
      </c>
      <c r="BT84" s="348">
        <v>2</v>
      </c>
      <c r="BU84" s="50">
        <f t="shared" si="5"/>
        <v>0</v>
      </c>
      <c r="BV84" s="368"/>
      <c r="BW84" s="369"/>
      <c r="BX84" s="369"/>
      <c r="BY84" s="50">
        <f t="shared" si="6"/>
        <v>0</v>
      </c>
      <c r="BZ84" s="348"/>
      <c r="CA84" s="348"/>
      <c r="CB84" s="348"/>
      <c r="CC84" s="348"/>
      <c r="CD84" s="348"/>
      <c r="CE84" s="348"/>
      <c r="CF84" s="348"/>
      <c r="CG84" s="348"/>
      <c r="CH84" s="348"/>
      <c r="CI84" s="348"/>
      <c r="CJ84" s="348"/>
      <c r="CK84" s="348"/>
      <c r="CL84" s="348"/>
      <c r="CM84" s="348" t="s">
        <v>3403</v>
      </c>
      <c r="CN84" s="44" t="s">
        <v>3403</v>
      </c>
      <c r="CO84" s="348"/>
      <c r="CP84" s="348"/>
      <c r="CQ84" s="348"/>
      <c r="CR84" s="38" t="s">
        <v>4714</v>
      </c>
      <c r="CS84" s="38" t="s">
        <v>4715</v>
      </c>
      <c r="CT84" s="38" t="s">
        <v>3869</v>
      </c>
      <c r="CU84" s="38" t="s">
        <v>9180</v>
      </c>
      <c r="CV84" s="38" t="s">
        <v>9175</v>
      </c>
      <c r="CW84" s="38" t="s">
        <v>9176</v>
      </c>
      <c r="CX84" s="38" t="s">
        <v>9177</v>
      </c>
      <c r="CY84" s="38" t="s">
        <v>9181</v>
      </c>
      <c r="CZ84" s="38" t="s">
        <v>3848</v>
      </c>
      <c r="DA84" s="38" t="s">
        <v>9182</v>
      </c>
      <c r="DB84" s="38" t="s">
        <v>3840</v>
      </c>
      <c r="DC84" s="38" t="s">
        <v>3841</v>
      </c>
      <c r="DD84" s="38" t="s">
        <v>6094</v>
      </c>
      <c r="DE84" s="38" t="s">
        <v>3848</v>
      </c>
      <c r="DF84" s="38" t="s">
        <v>3666</v>
      </c>
      <c r="DG84" s="38" t="s">
        <v>4037</v>
      </c>
      <c r="DH84" s="38" t="s">
        <v>4038</v>
      </c>
      <c r="DI84" s="38" t="s">
        <v>4039</v>
      </c>
      <c r="DJ84" s="38" t="s">
        <v>3848</v>
      </c>
      <c r="DK84" s="38" t="s">
        <v>3849</v>
      </c>
      <c r="DL84" s="38" t="s">
        <v>3848</v>
      </c>
      <c r="DM84" s="38" t="s">
        <v>4116</v>
      </c>
      <c r="DN84" s="38" t="s">
        <v>3852</v>
      </c>
      <c r="DO84" s="38" t="s">
        <v>3848</v>
      </c>
      <c r="DP84" s="38" t="s">
        <v>3848</v>
      </c>
      <c r="DQ84" s="38" t="s">
        <v>9183</v>
      </c>
      <c r="DR84" s="38" t="s">
        <v>9183</v>
      </c>
      <c r="DS84" s="38" t="s">
        <v>9178</v>
      </c>
      <c r="DT84" s="38" t="s">
        <v>3848</v>
      </c>
      <c r="DU84" s="38" t="s">
        <v>3848</v>
      </c>
      <c r="DV84" s="38" t="s">
        <v>3848</v>
      </c>
      <c r="DW84" s="38" t="s">
        <v>3848</v>
      </c>
      <c r="DX84" s="38" t="s">
        <v>3848</v>
      </c>
      <c r="DY84" s="38" t="s">
        <v>3848</v>
      </c>
      <c r="DZ84" s="38" t="s">
        <v>3848</v>
      </c>
      <c r="EA84" s="38" t="s">
        <v>3848</v>
      </c>
      <c r="EB84" s="38" t="s">
        <v>3861</v>
      </c>
      <c r="EC84" s="38" t="s">
        <v>3862</v>
      </c>
      <c r="ED84" s="38" t="s">
        <v>3848</v>
      </c>
      <c r="EE84" s="38" t="s">
        <v>4042</v>
      </c>
      <c r="EF84" s="38" t="s">
        <v>5081</v>
      </c>
      <c r="EG84" s="38" t="s">
        <v>2755</v>
      </c>
      <c r="EH84" s="38" t="s">
        <v>282</v>
      </c>
      <c r="EI84" s="38" t="s">
        <v>9184</v>
      </c>
      <c r="EJ84" s="38" t="s">
        <v>3848</v>
      </c>
      <c r="EK84" s="38" t="s">
        <v>3848</v>
      </c>
      <c r="EL84" s="38" t="s">
        <v>3868</v>
      </c>
      <c r="EM84" s="38" t="s">
        <v>3869</v>
      </c>
      <c r="EN84" s="38" t="s">
        <v>3869</v>
      </c>
      <c r="EO84" s="38" t="s">
        <v>3869</v>
      </c>
      <c r="EP84" s="38" t="s">
        <v>3869</v>
      </c>
      <c r="EQ84" s="38" t="s">
        <v>4017</v>
      </c>
      <c r="ER84" s="38" t="s">
        <v>3872</v>
      </c>
      <c r="ES84" s="38" t="s">
        <v>4017</v>
      </c>
      <c r="ET84" s="38" t="s">
        <v>4017</v>
      </c>
      <c r="EU84" s="38" t="s">
        <v>4017</v>
      </c>
      <c r="EV84" s="38" t="s">
        <v>3877</v>
      </c>
      <c r="EW84" s="38" t="s">
        <v>3876</v>
      </c>
      <c r="EX84" s="38" t="s">
        <v>3848</v>
      </c>
      <c r="EY84" s="38" t="s">
        <v>3848</v>
      </c>
      <c r="EZ84" s="38" t="s">
        <v>3877</v>
      </c>
      <c r="FA84" s="38" t="s">
        <v>4008</v>
      </c>
      <c r="FB84" s="38" t="s">
        <v>3848</v>
      </c>
      <c r="FC84" s="38" t="s">
        <v>3848</v>
      </c>
      <c r="FD84" s="38" t="s">
        <v>3848</v>
      </c>
      <c r="FE84" s="38" t="s">
        <v>4017</v>
      </c>
      <c r="FF84" s="38" t="s">
        <v>4017</v>
      </c>
      <c r="FG84" s="38" t="s">
        <v>3848</v>
      </c>
      <c r="FH84" s="38" t="s">
        <v>3848</v>
      </c>
      <c r="FI84" s="38" t="s">
        <v>3848</v>
      </c>
      <c r="FJ84" s="38" t="s">
        <v>4017</v>
      </c>
      <c r="FK84" s="38" t="s">
        <v>4017</v>
      </c>
      <c r="FL84" s="38" t="s">
        <v>4017</v>
      </c>
      <c r="FM84" s="38" t="s">
        <v>3666</v>
      </c>
      <c r="FN84" s="38" t="s">
        <v>3666</v>
      </c>
      <c r="FO84" s="38" t="s">
        <v>3848</v>
      </c>
      <c r="FP84" s="38" t="s">
        <v>3848</v>
      </c>
      <c r="FQ84" s="38" t="s">
        <v>5082</v>
      </c>
      <c r="FR84" s="38" t="s">
        <v>5082</v>
      </c>
      <c r="FS84" s="38" t="s">
        <v>5082</v>
      </c>
      <c r="FT84" s="38" t="s">
        <v>3943</v>
      </c>
      <c r="FU84" s="38" t="s">
        <v>3943</v>
      </c>
      <c r="FV84" s="38" t="s">
        <v>3943</v>
      </c>
      <c r="FW84" s="38" t="s">
        <v>3943</v>
      </c>
      <c r="FX84" s="38" t="s">
        <v>3944</v>
      </c>
      <c r="FY84" s="38" t="s">
        <v>3848</v>
      </c>
      <c r="FZ84" s="38" t="s">
        <v>3848</v>
      </c>
      <c r="GA84" s="38" t="s">
        <v>3848</v>
      </c>
      <c r="GB84" s="370" t="s">
        <v>3848</v>
      </c>
      <c r="GC84" s="370" t="s">
        <v>3848</v>
      </c>
      <c r="HL84" s="349" t="s">
        <v>9185</v>
      </c>
      <c r="HM84" s="44" t="s">
        <v>3403</v>
      </c>
      <c r="HN84" s="44" t="s">
        <v>3403</v>
      </c>
      <c r="HO84" s="350" t="s">
        <v>7440</v>
      </c>
      <c r="HP84" s="44" t="s">
        <v>3869</v>
      </c>
      <c r="HQ84" s="44">
        <f t="shared" si="7"/>
        <v>1</v>
      </c>
      <c r="HT84" s="44" t="s">
        <v>3403</v>
      </c>
      <c r="HU84" s="30" t="s">
        <v>7777</v>
      </c>
      <c r="HX84" s="44" t="s">
        <v>3403</v>
      </c>
      <c r="HY84" s="44" t="s">
        <v>314</v>
      </c>
    </row>
    <row r="85" spans="1:233" s="44" customFormat="1" ht="12.75" x14ac:dyDescent="0.2">
      <c r="A85" s="348">
        <v>2</v>
      </c>
      <c r="B85" s="369"/>
      <c r="C85" s="348"/>
      <c r="D85" s="348"/>
      <c r="E85" s="30" t="s">
        <v>212</v>
      </c>
      <c r="F85" s="62">
        <v>43284</v>
      </c>
      <c r="G85" s="348" t="s">
        <v>357</v>
      </c>
      <c r="H85" s="348" t="s">
        <v>337</v>
      </c>
      <c r="I85" s="348" t="s">
        <v>437</v>
      </c>
      <c r="J85" s="348" t="s">
        <v>5686</v>
      </c>
      <c r="K85" s="365"/>
      <c r="L85" s="365"/>
      <c r="M85" s="351"/>
      <c r="N85" s="365"/>
      <c r="O85" s="351"/>
      <c r="P85" s="361" t="s">
        <v>9186</v>
      </c>
      <c r="Q85" s="348" t="s">
        <v>9187</v>
      </c>
      <c r="R85" s="348" t="s">
        <v>9188</v>
      </c>
      <c r="S85" s="365" t="s">
        <v>9189</v>
      </c>
      <c r="T85" s="353">
        <v>9455279720</v>
      </c>
      <c r="U85" s="365"/>
      <c r="V85" s="30" t="s">
        <v>221</v>
      </c>
      <c r="W85" s="44" t="s">
        <v>221</v>
      </c>
      <c r="X85" s="44" t="s">
        <v>221</v>
      </c>
      <c r="Y85" s="44" t="s">
        <v>221</v>
      </c>
      <c r="Z85" s="44" t="s">
        <v>221</v>
      </c>
      <c r="AA85" s="348" t="s">
        <v>221</v>
      </c>
      <c r="AB85" s="30" t="s">
        <v>221</v>
      </c>
      <c r="AC85" s="348" t="s">
        <v>223</v>
      </c>
      <c r="AD85" s="347" t="s">
        <v>4711</v>
      </c>
      <c r="AE85" s="348" t="s">
        <v>9190</v>
      </c>
      <c r="AF85" s="44" t="s">
        <v>226</v>
      </c>
      <c r="AG85" s="348" t="s">
        <v>226</v>
      </c>
      <c r="AH85" s="348" t="s">
        <v>221</v>
      </c>
      <c r="AI85" s="348">
        <f>29+5</f>
        <v>34</v>
      </c>
      <c r="AJ85" s="348" t="s">
        <v>227</v>
      </c>
      <c r="AK85" s="348">
        <v>1</v>
      </c>
      <c r="AL85" s="348">
        <v>5</v>
      </c>
      <c r="AM85" s="348">
        <v>29</v>
      </c>
      <c r="AN85" s="348" t="s">
        <v>394</v>
      </c>
      <c r="AO85" s="348" t="s">
        <v>1210</v>
      </c>
      <c r="AP85" s="348" t="s">
        <v>281</v>
      </c>
      <c r="AQ85" s="348" t="s">
        <v>7764</v>
      </c>
      <c r="AR85" s="348"/>
      <c r="AS85" s="348"/>
      <c r="AT85" s="348"/>
      <c r="AU85" s="348"/>
      <c r="AV85" s="348"/>
      <c r="AW85" s="348" t="s">
        <v>7934</v>
      </c>
      <c r="AX85" s="348"/>
      <c r="AY85" s="348" t="s">
        <v>227</v>
      </c>
      <c r="AZ85" s="348"/>
      <c r="BA85" s="369"/>
      <c r="BB85" s="394" t="s">
        <v>9191</v>
      </c>
      <c r="BC85" s="369">
        <v>0.61319444444444449</v>
      </c>
      <c r="BD85" s="369">
        <v>0.62013888888888891</v>
      </c>
      <c r="BE85" s="50">
        <f t="shared" si="4"/>
        <v>10</v>
      </c>
      <c r="BF85" s="348">
        <v>2</v>
      </c>
      <c r="BG85" s="348">
        <v>2</v>
      </c>
      <c r="BH85" s="348">
        <v>2</v>
      </c>
      <c r="BI85" s="348">
        <v>2</v>
      </c>
      <c r="BJ85" s="348">
        <v>2</v>
      </c>
      <c r="BK85" s="348">
        <v>2</v>
      </c>
      <c r="BL85" s="348">
        <v>2</v>
      </c>
      <c r="BM85" s="348">
        <v>2</v>
      </c>
      <c r="BN85" s="348">
        <v>2</v>
      </c>
      <c r="BO85" s="348">
        <v>2</v>
      </c>
      <c r="BP85" s="348">
        <v>2</v>
      </c>
      <c r="BQ85" s="348">
        <v>2</v>
      </c>
      <c r="BR85" s="348">
        <v>2</v>
      </c>
      <c r="BS85" s="348">
        <v>2</v>
      </c>
      <c r="BT85" s="348">
        <v>2</v>
      </c>
      <c r="BU85" s="50">
        <f t="shared" si="5"/>
        <v>0</v>
      </c>
      <c r="BV85" s="368" t="s">
        <v>9192</v>
      </c>
      <c r="BW85" s="369">
        <v>0.62013888888888891</v>
      </c>
      <c r="BX85" s="369">
        <v>0.62708333333333333</v>
      </c>
      <c r="BY85" s="50">
        <f t="shared" si="6"/>
        <v>10</v>
      </c>
      <c r="BZ85" s="348">
        <v>3</v>
      </c>
      <c r="CA85" s="348">
        <v>3</v>
      </c>
      <c r="CB85" s="348">
        <v>3</v>
      </c>
      <c r="CC85" s="348">
        <v>3</v>
      </c>
      <c r="CD85" s="348" t="s">
        <v>260</v>
      </c>
      <c r="CE85" s="348" t="s">
        <v>4579</v>
      </c>
      <c r="CF85" s="348">
        <v>15</v>
      </c>
      <c r="CG85" s="348"/>
      <c r="CH85" s="348"/>
      <c r="CI85" s="348"/>
      <c r="CJ85" s="348"/>
      <c r="CK85" s="348"/>
      <c r="CL85" s="348"/>
      <c r="CM85" s="348" t="s">
        <v>3403</v>
      </c>
      <c r="CN85" s="44" t="s">
        <v>3403</v>
      </c>
      <c r="CO85" s="348"/>
      <c r="CP85" s="348"/>
      <c r="CQ85" s="348"/>
      <c r="CR85" s="38" t="s">
        <v>4714</v>
      </c>
      <c r="CS85" s="38" t="s">
        <v>4715</v>
      </c>
      <c r="CT85" s="38" t="s">
        <v>3869</v>
      </c>
      <c r="CU85" s="38" t="s">
        <v>9193</v>
      </c>
      <c r="CV85" s="38" t="s">
        <v>9194</v>
      </c>
      <c r="CW85" s="38" t="s">
        <v>9188</v>
      </c>
      <c r="CX85" s="38" t="s">
        <v>9189</v>
      </c>
      <c r="CY85" s="38" t="s">
        <v>9195</v>
      </c>
      <c r="CZ85" s="38" t="s">
        <v>5824</v>
      </c>
      <c r="DA85" s="38" t="s">
        <v>9196</v>
      </c>
      <c r="DB85" s="38" t="s">
        <v>3845</v>
      </c>
      <c r="DC85" s="38" t="s">
        <v>3846</v>
      </c>
      <c r="DD85" s="38" t="s">
        <v>3847</v>
      </c>
      <c r="DE85" s="38" t="s">
        <v>5824</v>
      </c>
      <c r="DF85" s="38" t="s">
        <v>9197</v>
      </c>
      <c r="DG85" s="38" t="s">
        <v>3845</v>
      </c>
      <c r="DH85" s="38" t="s">
        <v>3846</v>
      </c>
      <c r="DI85" s="38" t="s">
        <v>3847</v>
      </c>
      <c r="DJ85" s="38" t="s">
        <v>3848</v>
      </c>
      <c r="DK85" s="38" t="s">
        <v>3849</v>
      </c>
      <c r="DL85" s="38" t="s">
        <v>5480</v>
      </c>
      <c r="DM85" s="38" t="s">
        <v>3914</v>
      </c>
      <c r="DN85" s="38" t="s">
        <v>4062</v>
      </c>
      <c r="DO85" s="38" t="s">
        <v>3853</v>
      </c>
      <c r="DP85" s="38" t="s">
        <v>3854</v>
      </c>
      <c r="DQ85" s="38" t="s">
        <v>9198</v>
      </c>
      <c r="DR85" s="38" t="s">
        <v>9198</v>
      </c>
      <c r="DS85" s="38" t="s">
        <v>9199</v>
      </c>
      <c r="DT85" s="38" t="s">
        <v>3848</v>
      </c>
      <c r="DU85" s="38" t="s">
        <v>3848</v>
      </c>
      <c r="DV85" s="38" t="s">
        <v>3848</v>
      </c>
      <c r="DW85" s="38" t="s">
        <v>3848</v>
      </c>
      <c r="DX85" s="38" t="s">
        <v>3848</v>
      </c>
      <c r="DY85" s="38" t="s">
        <v>3848</v>
      </c>
      <c r="DZ85" s="38" t="s">
        <v>3848</v>
      </c>
      <c r="EA85" s="38" t="s">
        <v>3848</v>
      </c>
      <c r="EB85" s="38" t="s">
        <v>3861</v>
      </c>
      <c r="EC85" s="38" t="s">
        <v>4066</v>
      </c>
      <c r="ED85" s="38" t="s">
        <v>3848</v>
      </c>
      <c r="EE85" s="38" t="s">
        <v>4510</v>
      </c>
      <c r="EF85" s="38" t="s">
        <v>5081</v>
      </c>
      <c r="EG85" s="38" t="s">
        <v>1720</v>
      </c>
      <c r="EH85" s="38" t="s">
        <v>1077</v>
      </c>
      <c r="EI85" s="38" t="s">
        <v>6519</v>
      </c>
      <c r="EJ85" s="38" t="s">
        <v>3848</v>
      </c>
      <c r="EK85" s="38" t="s">
        <v>3848</v>
      </c>
      <c r="EL85" s="38" t="s">
        <v>4260</v>
      </c>
      <c r="EM85" s="38" t="s">
        <v>3869</v>
      </c>
      <c r="EN85" s="38" t="s">
        <v>3869</v>
      </c>
      <c r="EO85" s="38" t="s">
        <v>3869</v>
      </c>
      <c r="EP85" s="38" t="s">
        <v>3869</v>
      </c>
      <c r="EQ85" s="38" t="s">
        <v>9200</v>
      </c>
      <c r="ER85" s="38" t="s">
        <v>3872</v>
      </c>
      <c r="ES85" s="38" t="s">
        <v>8348</v>
      </c>
      <c r="ET85" s="38" t="s">
        <v>9201</v>
      </c>
      <c r="EU85" s="38" t="s">
        <v>9202</v>
      </c>
      <c r="EV85" s="38" t="s">
        <v>3876</v>
      </c>
      <c r="EW85" s="38" t="s">
        <v>3876</v>
      </c>
      <c r="EX85" s="38" t="s">
        <v>3848</v>
      </c>
      <c r="EY85" s="38" t="s">
        <v>3848</v>
      </c>
      <c r="EZ85" s="38" t="s">
        <v>3877</v>
      </c>
      <c r="FA85" s="38" t="s">
        <v>3878</v>
      </c>
      <c r="FB85" s="38" t="s">
        <v>4443</v>
      </c>
      <c r="FC85" s="38" t="s">
        <v>9203</v>
      </c>
      <c r="FD85" s="38" t="s">
        <v>3848</v>
      </c>
      <c r="FE85" s="38" t="s">
        <v>4011</v>
      </c>
      <c r="FF85" s="38" t="s">
        <v>4012</v>
      </c>
      <c r="FG85" s="38" t="s">
        <v>9204</v>
      </c>
      <c r="FH85" s="38" t="s">
        <v>9205</v>
      </c>
      <c r="FI85" s="38" t="s">
        <v>3848</v>
      </c>
      <c r="FJ85" s="38" t="s">
        <v>4271</v>
      </c>
      <c r="FK85" s="38" t="s">
        <v>4017</v>
      </c>
      <c r="FL85" s="38" t="s">
        <v>4017</v>
      </c>
      <c r="FM85" s="38" t="s">
        <v>9189</v>
      </c>
      <c r="FN85" s="38" t="s">
        <v>9206</v>
      </c>
      <c r="FO85" s="38" t="s">
        <v>4497</v>
      </c>
      <c r="FP85" s="38" t="s">
        <v>3848</v>
      </c>
      <c r="FQ85" s="38" t="s">
        <v>9207</v>
      </c>
      <c r="FR85" s="38" t="s">
        <v>7597</v>
      </c>
      <c r="FS85" s="38" t="s">
        <v>9208</v>
      </c>
      <c r="FT85" s="38" t="s">
        <v>9209</v>
      </c>
      <c r="FU85" s="38" t="s">
        <v>9210</v>
      </c>
      <c r="FV85" s="38" t="s">
        <v>9211</v>
      </c>
      <c r="FW85" s="38" t="s">
        <v>9212</v>
      </c>
      <c r="FX85" s="38" t="s">
        <v>3894</v>
      </c>
      <c r="FY85" s="38" t="s">
        <v>3848</v>
      </c>
      <c r="FZ85" s="38" t="s">
        <v>3848</v>
      </c>
      <c r="GA85" s="38" t="s">
        <v>3848</v>
      </c>
      <c r="GB85" s="370" t="s">
        <v>3848</v>
      </c>
      <c r="GC85" s="370" t="s">
        <v>3848</v>
      </c>
      <c r="HL85" s="349" t="s">
        <v>9213</v>
      </c>
      <c r="HM85" s="30" t="s">
        <v>7776</v>
      </c>
      <c r="HN85" s="30" t="s">
        <v>3403</v>
      </c>
      <c r="HO85" s="350" t="s">
        <v>7440</v>
      </c>
      <c r="HP85" s="44" t="s">
        <v>3869</v>
      </c>
      <c r="HQ85" s="44">
        <f t="shared" si="7"/>
        <v>1</v>
      </c>
      <c r="HT85" s="44" t="s">
        <v>3403</v>
      </c>
      <c r="HU85" s="30" t="s">
        <v>7777</v>
      </c>
      <c r="HX85" s="44" t="s">
        <v>3403</v>
      </c>
      <c r="HY85" s="44" t="s">
        <v>223</v>
      </c>
    </row>
    <row r="86" spans="1:233" s="44" customFormat="1" ht="12.75" x14ac:dyDescent="0.2">
      <c r="A86" s="348">
        <v>3</v>
      </c>
      <c r="B86" s="369">
        <v>0.64236111111111105</v>
      </c>
      <c r="C86" s="348"/>
      <c r="D86" s="348" t="s">
        <v>9214</v>
      </c>
      <c r="E86" s="30" t="s">
        <v>212</v>
      </c>
      <c r="F86" s="62">
        <v>43284</v>
      </c>
      <c r="G86" s="348" t="s">
        <v>387</v>
      </c>
      <c r="H86" s="348" t="s">
        <v>3127</v>
      </c>
      <c r="I86" s="348" t="s">
        <v>5678</v>
      </c>
      <c r="J86" s="348"/>
      <c r="K86" s="365"/>
      <c r="L86" s="365"/>
      <c r="M86" s="351"/>
      <c r="N86" s="365"/>
      <c r="O86" s="351"/>
      <c r="P86" s="361" t="s">
        <v>9215</v>
      </c>
      <c r="Q86" s="348" t="s">
        <v>9216</v>
      </c>
      <c r="R86" s="348" t="s">
        <v>9217</v>
      </c>
      <c r="S86" s="365" t="s">
        <v>9218</v>
      </c>
      <c r="T86" s="353">
        <v>9204953508</v>
      </c>
      <c r="U86" s="365"/>
      <c r="V86" s="30"/>
      <c r="AA86" s="363" t="s">
        <v>3403</v>
      </c>
      <c r="AB86" s="363" t="s">
        <v>3403</v>
      </c>
      <c r="AC86" s="348" t="s">
        <v>223</v>
      </c>
      <c r="AD86" s="348"/>
      <c r="AE86" s="348"/>
      <c r="AF86" s="348"/>
      <c r="AG86" s="348"/>
      <c r="AH86" s="348"/>
      <c r="AI86" s="348"/>
      <c r="AJ86" s="348"/>
      <c r="AK86" s="348"/>
      <c r="AL86" s="348"/>
      <c r="AM86" s="348"/>
      <c r="AN86" s="348" t="s">
        <v>394</v>
      </c>
      <c r="AO86" s="348" t="s">
        <v>1210</v>
      </c>
      <c r="AP86" s="348" t="s">
        <v>281</v>
      </c>
      <c r="AQ86" s="348" t="s">
        <v>7764</v>
      </c>
      <c r="AR86" s="348"/>
      <c r="AS86" s="348"/>
      <c r="AT86" s="348"/>
      <c r="AU86" s="348"/>
      <c r="AV86" s="348"/>
      <c r="AW86" s="348" t="s">
        <v>7934</v>
      </c>
      <c r="AX86" s="348"/>
      <c r="AY86" s="348" t="s">
        <v>227</v>
      </c>
      <c r="AZ86" s="348"/>
      <c r="BA86" s="369"/>
      <c r="BB86" s="394" t="s">
        <v>4032</v>
      </c>
      <c r="BC86" s="369">
        <v>0.63888888888888895</v>
      </c>
      <c r="BD86" s="369">
        <v>0.6430555555555556</v>
      </c>
      <c r="BE86" s="50">
        <f t="shared" si="4"/>
        <v>6</v>
      </c>
      <c r="BF86" s="348"/>
      <c r="BG86" s="348"/>
      <c r="BH86" s="348"/>
      <c r="BI86" s="348"/>
      <c r="BJ86" s="348"/>
      <c r="BK86" s="348"/>
      <c r="BL86" s="348"/>
      <c r="BM86" s="348"/>
      <c r="BN86" s="348"/>
      <c r="BO86" s="348"/>
      <c r="BP86" s="348"/>
      <c r="BQ86" s="348"/>
      <c r="BR86" s="348"/>
      <c r="BS86" s="348"/>
      <c r="BT86" s="348"/>
      <c r="BU86" s="50">
        <f t="shared" si="5"/>
        <v>0</v>
      </c>
      <c r="BV86" s="368"/>
      <c r="BW86" s="369"/>
      <c r="BX86" s="369"/>
      <c r="BY86" s="50">
        <f t="shared" si="6"/>
        <v>0</v>
      </c>
      <c r="BZ86" s="348"/>
      <c r="CA86" s="348"/>
      <c r="CB86" s="348"/>
      <c r="CC86" s="348"/>
      <c r="CD86" s="348"/>
      <c r="CE86" s="348"/>
      <c r="CF86" s="348"/>
      <c r="CG86" s="348"/>
      <c r="CH86" s="348"/>
      <c r="CI86" s="348"/>
      <c r="CJ86" s="348"/>
      <c r="CK86" s="348"/>
      <c r="CL86" s="348"/>
      <c r="CM86" s="348" t="s">
        <v>3403</v>
      </c>
      <c r="CN86" s="44" t="s">
        <v>3403</v>
      </c>
      <c r="CO86" s="348"/>
      <c r="CP86" s="348"/>
      <c r="CQ86" s="348"/>
      <c r="CR86" s="348" t="s">
        <v>221</v>
      </c>
      <c r="CS86" s="348"/>
      <c r="CT86" s="348"/>
      <c r="CU86" s="348"/>
      <c r="CV86" s="348"/>
      <c r="CW86" s="348"/>
      <c r="CX86" s="348"/>
      <c r="CY86" s="348"/>
      <c r="CZ86" s="348"/>
      <c r="DA86" s="348"/>
      <c r="DB86" s="348"/>
      <c r="DC86" s="348"/>
      <c r="DD86" s="348"/>
      <c r="DE86" s="348"/>
      <c r="DF86" s="348"/>
      <c r="DG86" s="348"/>
      <c r="DH86" s="348"/>
      <c r="DI86" s="348"/>
      <c r="DJ86" s="348"/>
      <c r="DK86" s="348"/>
      <c r="DL86" s="348"/>
      <c r="DM86" s="348"/>
      <c r="DN86" s="348"/>
      <c r="DO86" s="348"/>
      <c r="DP86" s="348"/>
      <c r="DQ86" s="348"/>
      <c r="DR86" s="348"/>
      <c r="DS86" s="348"/>
      <c r="DT86" s="348"/>
      <c r="DU86" s="348"/>
      <c r="DV86" s="348"/>
      <c r="DW86" s="348"/>
      <c r="DX86" s="348"/>
      <c r="DY86" s="348"/>
      <c r="DZ86" s="348"/>
      <c r="EA86" s="348"/>
      <c r="EB86" s="348"/>
      <c r="EC86" s="348"/>
      <c r="ED86" s="348"/>
      <c r="EE86" s="348"/>
      <c r="EF86" s="348"/>
      <c r="EG86" s="348"/>
      <c r="EH86" s="348"/>
      <c r="EI86" s="348"/>
      <c r="EJ86" s="348"/>
      <c r="EK86" s="348"/>
      <c r="EL86" s="348"/>
      <c r="EM86" s="348"/>
      <c r="EN86" s="348"/>
      <c r="EO86" s="348"/>
      <c r="EP86" s="348"/>
      <c r="EQ86" s="348"/>
      <c r="ER86" s="348"/>
      <c r="ES86" s="348"/>
      <c r="ET86" s="348"/>
      <c r="EU86" s="348"/>
      <c r="EV86" s="371"/>
      <c r="EW86" s="371"/>
      <c r="EX86" s="371"/>
      <c r="EY86" s="371"/>
      <c r="EZ86" s="371"/>
      <c r="FA86" s="371"/>
      <c r="FB86" s="371"/>
      <c r="FC86" s="371"/>
      <c r="FD86" s="371"/>
      <c r="FE86" s="371"/>
      <c r="FF86" s="371"/>
      <c r="FG86" s="371"/>
      <c r="FH86" s="371"/>
      <c r="FI86" s="371"/>
      <c r="FJ86" s="371"/>
      <c r="FK86" s="371"/>
      <c r="FL86" s="371"/>
      <c r="FM86" s="371"/>
      <c r="FN86" s="371"/>
      <c r="FO86" s="371"/>
      <c r="FP86" s="348"/>
      <c r="FQ86" s="372"/>
      <c r="FR86" s="372"/>
      <c r="FS86" s="372"/>
      <c r="FT86" s="372"/>
      <c r="FU86" s="372"/>
      <c r="FV86" s="348"/>
      <c r="FW86" s="348"/>
      <c r="FX86" s="348"/>
      <c r="FY86" s="348"/>
      <c r="FZ86" s="348"/>
      <c r="GA86" s="348"/>
      <c r="HL86" s="349" t="s">
        <v>9219</v>
      </c>
      <c r="HM86" s="44" t="s">
        <v>3403</v>
      </c>
      <c r="HN86" s="44" t="s">
        <v>3403</v>
      </c>
      <c r="HO86" s="350" t="s">
        <v>7599</v>
      </c>
      <c r="HP86" s="44" t="s">
        <v>3869</v>
      </c>
      <c r="HQ86" s="44">
        <f t="shared" si="7"/>
        <v>1</v>
      </c>
      <c r="HT86" s="44" t="s">
        <v>3403</v>
      </c>
      <c r="HU86" s="30" t="s">
        <v>7777</v>
      </c>
      <c r="HX86" s="44" t="s">
        <v>3403</v>
      </c>
      <c r="HY86" s="44" t="s">
        <v>223</v>
      </c>
    </row>
    <row r="87" spans="1:233" s="44" customFormat="1" ht="12.75" x14ac:dyDescent="0.2">
      <c r="A87" s="348">
        <v>4</v>
      </c>
      <c r="B87" s="369"/>
      <c r="C87" s="348"/>
      <c r="D87" s="348" t="s">
        <v>211</v>
      </c>
      <c r="E87" s="30" t="s">
        <v>212</v>
      </c>
      <c r="F87" s="62">
        <v>43284</v>
      </c>
      <c r="G87" s="348" t="s">
        <v>357</v>
      </c>
      <c r="H87" s="348" t="s">
        <v>233</v>
      </c>
      <c r="I87" s="348" t="s">
        <v>3070</v>
      </c>
      <c r="J87" s="348" t="s">
        <v>6080</v>
      </c>
      <c r="K87" s="365"/>
      <c r="L87" s="365"/>
      <c r="M87" s="351"/>
      <c r="N87" s="365"/>
      <c r="O87" s="351"/>
      <c r="P87" s="361" t="s">
        <v>9220</v>
      </c>
      <c r="Q87" s="348" t="s">
        <v>9221</v>
      </c>
      <c r="R87" s="348" t="s">
        <v>9222</v>
      </c>
      <c r="S87" s="365" t="s">
        <v>6810</v>
      </c>
      <c r="T87" s="353">
        <v>9565926301</v>
      </c>
      <c r="U87" s="365" t="s">
        <v>9223</v>
      </c>
      <c r="V87" s="30" t="s">
        <v>221</v>
      </c>
      <c r="W87" s="44" t="s">
        <v>221</v>
      </c>
      <c r="X87" s="44" t="s">
        <v>221</v>
      </c>
      <c r="Y87" s="44" t="s">
        <v>221</v>
      </c>
      <c r="Z87" s="44" t="s">
        <v>221</v>
      </c>
      <c r="AA87" s="363" t="s">
        <v>221</v>
      </c>
      <c r="AB87" s="30" t="s">
        <v>221</v>
      </c>
      <c r="AC87" s="348" t="s">
        <v>223</v>
      </c>
      <c r="AD87" s="353" t="s">
        <v>267</v>
      </c>
      <c r="AE87" s="348" t="s">
        <v>9224</v>
      </c>
      <c r="AF87" s="44" t="s">
        <v>226</v>
      </c>
      <c r="AG87" s="348" t="s">
        <v>221</v>
      </c>
      <c r="AH87" s="348" t="s">
        <v>226</v>
      </c>
      <c r="AI87" s="348">
        <v>27</v>
      </c>
      <c r="AJ87" s="348" t="s">
        <v>227</v>
      </c>
      <c r="AK87" s="348">
        <v>1</v>
      </c>
      <c r="AL87" s="348">
        <v>27</v>
      </c>
      <c r="AM87" s="348">
        <v>0</v>
      </c>
      <c r="AN87" s="348" t="s">
        <v>394</v>
      </c>
      <c r="AO87" s="348" t="s">
        <v>1210</v>
      </c>
      <c r="AP87" s="348" t="s">
        <v>229</v>
      </c>
      <c r="AQ87" s="348" t="s">
        <v>229</v>
      </c>
      <c r="AR87" s="348"/>
      <c r="AS87" s="348" t="s">
        <v>9225</v>
      </c>
      <c r="AT87" s="348">
        <v>251408</v>
      </c>
      <c r="AU87" s="348" t="s">
        <v>9226</v>
      </c>
      <c r="AV87" s="348"/>
      <c r="AW87" s="348" t="s">
        <v>7934</v>
      </c>
      <c r="AX87" s="348"/>
      <c r="AY87" s="348" t="s">
        <v>227</v>
      </c>
      <c r="AZ87" s="348" t="s">
        <v>227</v>
      </c>
      <c r="BA87" s="369" t="s">
        <v>7968</v>
      </c>
      <c r="BB87" s="394" t="s">
        <v>4032</v>
      </c>
      <c r="BC87" s="369">
        <v>0.64722222222222225</v>
      </c>
      <c r="BD87" s="369">
        <v>0.65486111111111112</v>
      </c>
      <c r="BE87" s="50">
        <f t="shared" si="4"/>
        <v>11</v>
      </c>
      <c r="BF87" s="348">
        <v>3</v>
      </c>
      <c r="BG87" s="348">
        <v>3</v>
      </c>
      <c r="BH87" s="348">
        <v>3</v>
      </c>
      <c r="BI87" s="348">
        <v>3</v>
      </c>
      <c r="BJ87" s="348">
        <v>3</v>
      </c>
      <c r="BK87" s="348">
        <v>3</v>
      </c>
      <c r="BL87" s="348">
        <v>3</v>
      </c>
      <c r="BM87" s="348">
        <v>3</v>
      </c>
      <c r="BN87" s="348">
        <v>3</v>
      </c>
      <c r="BO87" s="348">
        <v>3</v>
      </c>
      <c r="BP87" s="348">
        <v>3</v>
      </c>
      <c r="BQ87" s="348">
        <v>3</v>
      </c>
      <c r="BR87" s="348">
        <v>3</v>
      </c>
      <c r="BS87" s="348">
        <v>3</v>
      </c>
      <c r="BT87" s="348">
        <v>3</v>
      </c>
      <c r="BU87" s="50">
        <f t="shared" si="5"/>
        <v>0</v>
      </c>
      <c r="BV87" s="368" t="s">
        <v>4032</v>
      </c>
      <c r="BW87" s="369">
        <v>0.65486111111111112</v>
      </c>
      <c r="BX87" s="369">
        <v>0.65972222222222221</v>
      </c>
      <c r="BY87" s="50">
        <f t="shared" si="6"/>
        <v>7</v>
      </c>
      <c r="BZ87" s="348">
        <v>3</v>
      </c>
      <c r="CA87" s="348">
        <v>3</v>
      </c>
      <c r="CB87" s="348">
        <v>3</v>
      </c>
      <c r="CC87" s="348">
        <v>3</v>
      </c>
      <c r="CD87" s="348" t="s">
        <v>260</v>
      </c>
      <c r="CE87" s="348" t="s">
        <v>4032</v>
      </c>
      <c r="CF87" s="348">
        <v>15</v>
      </c>
      <c r="CG87" s="348"/>
      <c r="CH87" s="348"/>
      <c r="CI87" s="348"/>
      <c r="CJ87" s="348"/>
      <c r="CK87" s="348"/>
      <c r="CL87" s="348"/>
      <c r="CM87" s="348" t="s">
        <v>3403</v>
      </c>
      <c r="CN87" s="44" t="s">
        <v>3403</v>
      </c>
      <c r="CO87" s="348"/>
      <c r="CP87" s="348"/>
      <c r="CQ87" s="348"/>
      <c r="CR87" s="38" t="s">
        <v>4714</v>
      </c>
      <c r="CS87" s="38" t="s">
        <v>4715</v>
      </c>
      <c r="CT87" s="38" t="s">
        <v>3869</v>
      </c>
      <c r="CU87" s="38" t="s">
        <v>9227</v>
      </c>
      <c r="CV87" s="38" t="s">
        <v>9228</v>
      </c>
      <c r="CW87" s="38" t="s">
        <v>9229</v>
      </c>
      <c r="CX87" s="38" t="s">
        <v>9230</v>
      </c>
      <c r="CY87" s="38" t="s">
        <v>9231</v>
      </c>
      <c r="CZ87" s="38" t="s">
        <v>3848</v>
      </c>
      <c r="DA87" s="38" t="s">
        <v>9232</v>
      </c>
      <c r="DB87" s="38" t="s">
        <v>3840</v>
      </c>
      <c r="DC87" s="38" t="s">
        <v>3841</v>
      </c>
      <c r="DD87" s="38" t="s">
        <v>4838</v>
      </c>
      <c r="DE87" s="38" t="s">
        <v>3848</v>
      </c>
      <c r="DF87" s="38" t="s">
        <v>4044</v>
      </c>
      <c r="DG87" s="38" t="s">
        <v>4037</v>
      </c>
      <c r="DH87" s="38" t="s">
        <v>4038</v>
      </c>
      <c r="DI87" s="38" t="s">
        <v>4039</v>
      </c>
      <c r="DJ87" s="38" t="s">
        <v>3848</v>
      </c>
      <c r="DK87" s="38" t="s">
        <v>3849</v>
      </c>
      <c r="DL87" s="38" t="s">
        <v>3848</v>
      </c>
      <c r="DM87" s="38" t="s">
        <v>3851</v>
      </c>
      <c r="DN87" s="38" t="s">
        <v>3852</v>
      </c>
      <c r="DO87" s="38" t="s">
        <v>3848</v>
      </c>
      <c r="DP87" s="38" t="s">
        <v>3848</v>
      </c>
      <c r="DQ87" s="38" t="s">
        <v>9233</v>
      </c>
      <c r="DR87" s="38" t="s">
        <v>9233</v>
      </c>
      <c r="DS87" s="38" t="s">
        <v>9223</v>
      </c>
      <c r="DT87" s="38" t="s">
        <v>3848</v>
      </c>
      <c r="DU87" s="38" t="s">
        <v>3848</v>
      </c>
      <c r="DV87" s="38" t="s">
        <v>3848</v>
      </c>
      <c r="DW87" s="38" t="s">
        <v>3848</v>
      </c>
      <c r="DX87" s="38" t="s">
        <v>3848</v>
      </c>
      <c r="DY87" s="38" t="s">
        <v>3848</v>
      </c>
      <c r="DZ87" s="38" t="s">
        <v>3848</v>
      </c>
      <c r="EA87" s="38" t="s">
        <v>3848</v>
      </c>
      <c r="EB87" s="38" t="s">
        <v>3861</v>
      </c>
      <c r="EC87" s="38" t="s">
        <v>3862</v>
      </c>
      <c r="ED87" s="38" t="s">
        <v>3848</v>
      </c>
      <c r="EE87" s="38" t="s">
        <v>4042</v>
      </c>
      <c r="EF87" s="38" t="s">
        <v>5081</v>
      </c>
      <c r="EG87" s="38" t="s">
        <v>4068</v>
      </c>
      <c r="EH87" s="38" t="s">
        <v>4438</v>
      </c>
      <c r="EI87" s="38" t="s">
        <v>9234</v>
      </c>
      <c r="EJ87" s="38" t="s">
        <v>9234</v>
      </c>
      <c r="EK87" s="38" t="s">
        <v>3848</v>
      </c>
      <c r="EL87" s="38" t="s">
        <v>4260</v>
      </c>
      <c r="EM87" s="38" t="s">
        <v>3869</v>
      </c>
      <c r="EN87" s="38" t="s">
        <v>3869</v>
      </c>
      <c r="EO87" s="38" t="s">
        <v>3869</v>
      </c>
      <c r="EP87" s="38" t="s">
        <v>3869</v>
      </c>
      <c r="EQ87" s="38" t="s">
        <v>9235</v>
      </c>
      <c r="ER87" s="38" t="s">
        <v>4073</v>
      </c>
      <c r="ES87" s="38" t="s">
        <v>9236</v>
      </c>
      <c r="ET87" s="38" t="s">
        <v>9237</v>
      </c>
      <c r="EU87" s="38" t="s">
        <v>4017</v>
      </c>
      <c r="EV87" s="38" t="s">
        <v>3876</v>
      </c>
      <c r="EW87" s="38" t="s">
        <v>3876</v>
      </c>
      <c r="EX87" s="38" t="s">
        <v>3848</v>
      </c>
      <c r="EY87" s="38" t="s">
        <v>3848</v>
      </c>
      <c r="EZ87" s="38" t="s">
        <v>3877</v>
      </c>
      <c r="FA87" s="38" t="s">
        <v>3878</v>
      </c>
      <c r="FB87" s="38" t="s">
        <v>3848</v>
      </c>
      <c r="FC87" s="38" t="s">
        <v>3848</v>
      </c>
      <c r="FD87" s="38" t="s">
        <v>3848</v>
      </c>
      <c r="FE87" s="38" t="s">
        <v>4017</v>
      </c>
      <c r="FF87" s="38" t="s">
        <v>4017</v>
      </c>
      <c r="FG87" s="38" t="s">
        <v>3848</v>
      </c>
      <c r="FH87" s="38" t="s">
        <v>3848</v>
      </c>
      <c r="FI87" s="38" t="s">
        <v>3848</v>
      </c>
      <c r="FJ87" s="38" t="s">
        <v>4017</v>
      </c>
      <c r="FK87" s="38" t="s">
        <v>4017</v>
      </c>
      <c r="FL87" s="38" t="s">
        <v>4017</v>
      </c>
      <c r="FM87" s="38" t="s">
        <v>4044</v>
      </c>
      <c r="FN87" s="38" t="s">
        <v>4044</v>
      </c>
      <c r="FO87" s="38" t="s">
        <v>3848</v>
      </c>
      <c r="FP87" s="38" t="s">
        <v>3848</v>
      </c>
      <c r="FQ87" s="38" t="s">
        <v>4045</v>
      </c>
      <c r="FR87" s="38" t="s">
        <v>4045</v>
      </c>
      <c r="FS87" s="38" t="s">
        <v>4045</v>
      </c>
      <c r="FT87" s="38" t="s">
        <v>3943</v>
      </c>
      <c r="FU87" s="38" t="s">
        <v>3943</v>
      </c>
      <c r="FV87" s="38" t="s">
        <v>3943</v>
      </c>
      <c r="FW87" s="38" t="s">
        <v>3943</v>
      </c>
      <c r="FX87" s="38" t="s">
        <v>3894</v>
      </c>
      <c r="FY87" s="38" t="s">
        <v>3848</v>
      </c>
      <c r="FZ87" s="38" t="s">
        <v>9238</v>
      </c>
      <c r="GA87" s="38" t="s">
        <v>3848</v>
      </c>
      <c r="GB87" s="370" t="s">
        <v>3848</v>
      </c>
      <c r="GC87" s="370" t="s">
        <v>3848</v>
      </c>
      <c r="HL87" s="349" t="s">
        <v>9239</v>
      </c>
      <c r="HM87" s="44" t="s">
        <v>6633</v>
      </c>
      <c r="HN87" s="44" t="s">
        <v>3403</v>
      </c>
      <c r="HO87" s="350" t="s">
        <v>7599</v>
      </c>
      <c r="HP87" s="44" t="s">
        <v>3869</v>
      </c>
      <c r="HQ87" s="44">
        <f t="shared" si="7"/>
        <v>1</v>
      </c>
      <c r="HT87" s="44" t="s">
        <v>3403</v>
      </c>
      <c r="HU87" s="30" t="s">
        <v>7777</v>
      </c>
      <c r="HX87" s="44" t="s">
        <v>3403</v>
      </c>
      <c r="HY87" s="44" t="s">
        <v>223</v>
      </c>
    </row>
    <row r="88" spans="1:233" s="44" customFormat="1" ht="12.75" x14ac:dyDescent="0.2">
      <c r="A88" s="348">
        <v>5</v>
      </c>
      <c r="B88" s="369"/>
      <c r="C88" s="348"/>
      <c r="D88" s="348"/>
      <c r="E88" s="30" t="s">
        <v>212</v>
      </c>
      <c r="F88" s="62">
        <v>43284</v>
      </c>
      <c r="G88" s="347" t="s">
        <v>357</v>
      </c>
      <c r="H88" s="44" t="s">
        <v>337</v>
      </c>
      <c r="I88" s="44" t="s">
        <v>437</v>
      </c>
      <c r="J88" s="347" t="s">
        <v>6080</v>
      </c>
      <c r="K88" s="30"/>
      <c r="L88" s="30"/>
      <c r="M88" s="351"/>
      <c r="N88" s="395"/>
      <c r="O88" s="351"/>
      <c r="P88" s="68" t="s">
        <v>9240</v>
      </c>
      <c r="Q88" s="348" t="s">
        <v>6356</v>
      </c>
      <c r="R88" s="348" t="s">
        <v>9241</v>
      </c>
      <c r="S88" s="365" t="s">
        <v>9242</v>
      </c>
      <c r="T88" s="353">
        <v>9173054307</v>
      </c>
      <c r="U88" s="365" t="s">
        <v>9243</v>
      </c>
      <c r="V88" s="30" t="s">
        <v>221</v>
      </c>
      <c r="W88" s="44" t="s">
        <v>221</v>
      </c>
      <c r="X88" s="44" t="s">
        <v>221</v>
      </c>
      <c r="Y88" s="44" t="s">
        <v>221</v>
      </c>
      <c r="Z88" s="44" t="s">
        <v>221</v>
      </c>
      <c r="AA88" s="30" t="s">
        <v>221</v>
      </c>
      <c r="AB88" s="30" t="s">
        <v>221</v>
      </c>
      <c r="AC88" s="348" t="s">
        <v>223</v>
      </c>
      <c r="AD88" s="347" t="s">
        <v>4711</v>
      </c>
      <c r="AE88" s="348" t="s">
        <v>9244</v>
      </c>
      <c r="AF88" s="44" t="s">
        <v>226</v>
      </c>
      <c r="AG88" s="348" t="s">
        <v>226</v>
      </c>
      <c r="AH88" s="348" t="s">
        <v>226</v>
      </c>
      <c r="AI88" s="348">
        <f>6+12+3+31</f>
        <v>52</v>
      </c>
      <c r="AJ88" s="348" t="s">
        <v>227</v>
      </c>
      <c r="AK88" s="348">
        <v>1</v>
      </c>
      <c r="AL88" s="348">
        <v>31</v>
      </c>
      <c r="AM88" s="348">
        <v>6</v>
      </c>
      <c r="AN88" s="348" t="s">
        <v>394</v>
      </c>
      <c r="AO88" s="348" t="s">
        <v>1210</v>
      </c>
      <c r="AP88" s="348" t="s">
        <v>9245</v>
      </c>
      <c r="AQ88" s="348" t="s">
        <v>9246</v>
      </c>
      <c r="AR88" s="348"/>
      <c r="AS88" s="348"/>
      <c r="AT88" s="348"/>
      <c r="AU88" s="348"/>
      <c r="AV88" s="348"/>
      <c r="AW88" s="348" t="s">
        <v>7934</v>
      </c>
      <c r="AX88" s="348"/>
      <c r="AY88" s="348" t="s">
        <v>227</v>
      </c>
      <c r="AZ88" s="348"/>
      <c r="BA88" s="369"/>
      <c r="BB88" s="394" t="s">
        <v>4032</v>
      </c>
      <c r="BC88" s="369">
        <v>0.70416666666666661</v>
      </c>
      <c r="BD88" s="369">
        <v>0.72361111111111109</v>
      </c>
      <c r="BE88" s="50">
        <f t="shared" si="4"/>
        <v>28</v>
      </c>
      <c r="BF88" s="348">
        <v>3</v>
      </c>
      <c r="BG88" s="348">
        <v>3</v>
      </c>
      <c r="BH88" s="348">
        <v>3</v>
      </c>
      <c r="BI88" s="348">
        <v>3</v>
      </c>
      <c r="BJ88" s="348">
        <v>3</v>
      </c>
      <c r="BK88" s="348">
        <v>3</v>
      </c>
      <c r="BL88" s="348">
        <v>3</v>
      </c>
      <c r="BM88" s="348">
        <v>3</v>
      </c>
      <c r="BN88" s="348">
        <v>3</v>
      </c>
      <c r="BO88" s="348">
        <v>3</v>
      </c>
      <c r="BP88" s="348">
        <v>3</v>
      </c>
      <c r="BQ88" s="348">
        <v>3</v>
      </c>
      <c r="BR88" s="348">
        <v>3</v>
      </c>
      <c r="BS88" s="348">
        <v>3</v>
      </c>
      <c r="BT88" s="348">
        <v>3</v>
      </c>
      <c r="BU88" s="50">
        <f t="shared" si="5"/>
        <v>0</v>
      </c>
      <c r="BV88" s="368" t="s">
        <v>4032</v>
      </c>
      <c r="BW88" s="369">
        <v>0.71597222222222223</v>
      </c>
      <c r="BX88" s="369">
        <v>0.72361111111111109</v>
      </c>
      <c r="BY88" s="50">
        <f t="shared" si="6"/>
        <v>11</v>
      </c>
      <c r="BZ88" s="348">
        <v>3</v>
      </c>
      <c r="CA88" s="348">
        <v>3</v>
      </c>
      <c r="CB88" s="348">
        <v>3</v>
      </c>
      <c r="CC88" s="348">
        <v>3</v>
      </c>
      <c r="CD88" s="348" t="s">
        <v>260</v>
      </c>
      <c r="CE88" s="348" t="s">
        <v>4032</v>
      </c>
      <c r="CF88" s="348">
        <v>15</v>
      </c>
      <c r="CG88" s="348"/>
      <c r="CH88" s="348"/>
      <c r="CI88" s="348"/>
      <c r="CJ88" s="348"/>
      <c r="CK88" s="348"/>
      <c r="CL88" s="348"/>
      <c r="CM88" s="348" t="s">
        <v>3403</v>
      </c>
      <c r="CN88" s="44" t="s">
        <v>3403</v>
      </c>
      <c r="CO88" s="348"/>
      <c r="CP88" s="348"/>
      <c r="CQ88" s="348"/>
      <c r="CR88" s="38" t="s">
        <v>4714</v>
      </c>
      <c r="CS88" s="38" t="s">
        <v>4715</v>
      </c>
      <c r="CT88" s="38" t="s">
        <v>3869</v>
      </c>
      <c r="CU88" s="38" t="s">
        <v>9247</v>
      </c>
      <c r="CV88" s="38" t="s">
        <v>9248</v>
      </c>
      <c r="CW88" s="38" t="s">
        <v>9249</v>
      </c>
      <c r="CX88" s="38" t="s">
        <v>9242</v>
      </c>
      <c r="CY88" s="38" t="s">
        <v>9250</v>
      </c>
      <c r="CZ88" s="38" t="s">
        <v>3848</v>
      </c>
      <c r="DA88" s="38" t="s">
        <v>9251</v>
      </c>
      <c r="DB88" s="38" t="s">
        <v>3840</v>
      </c>
      <c r="DC88" s="38" t="s">
        <v>3841</v>
      </c>
      <c r="DD88" s="38" t="s">
        <v>4295</v>
      </c>
      <c r="DE88" s="38" t="s">
        <v>3848</v>
      </c>
      <c r="DF88" s="38" t="s">
        <v>3666</v>
      </c>
      <c r="DG88" s="38" t="s">
        <v>4037</v>
      </c>
      <c r="DH88" s="38" t="s">
        <v>4038</v>
      </c>
      <c r="DI88" s="38" t="s">
        <v>4039</v>
      </c>
      <c r="DJ88" s="38" t="s">
        <v>3848</v>
      </c>
      <c r="DK88" s="38" t="s">
        <v>3957</v>
      </c>
      <c r="DL88" s="38" t="s">
        <v>3848</v>
      </c>
      <c r="DM88" s="38" t="s">
        <v>4116</v>
      </c>
      <c r="DN88" s="38" t="s">
        <v>3852</v>
      </c>
      <c r="DO88" s="38" t="s">
        <v>3848</v>
      </c>
      <c r="DP88" s="38" t="s">
        <v>3848</v>
      </c>
      <c r="DQ88" s="38" t="s">
        <v>9252</v>
      </c>
      <c r="DR88" s="38" t="s">
        <v>9252</v>
      </c>
      <c r="DS88" s="38" t="s">
        <v>9243</v>
      </c>
      <c r="DT88" s="38" t="s">
        <v>3848</v>
      </c>
      <c r="DU88" s="38" t="s">
        <v>3848</v>
      </c>
      <c r="DV88" s="38" t="s">
        <v>3848</v>
      </c>
      <c r="DW88" s="38" t="s">
        <v>3848</v>
      </c>
      <c r="DX88" s="38" t="s">
        <v>3848</v>
      </c>
      <c r="DY88" s="38" t="s">
        <v>3848</v>
      </c>
      <c r="DZ88" s="38" t="s">
        <v>3848</v>
      </c>
      <c r="EA88" s="38" t="s">
        <v>3848</v>
      </c>
      <c r="EB88" s="38" t="s">
        <v>3861</v>
      </c>
      <c r="EC88" s="38" t="s">
        <v>3862</v>
      </c>
      <c r="ED88" s="38" t="s">
        <v>3848</v>
      </c>
      <c r="EE88" s="38" t="s">
        <v>9253</v>
      </c>
      <c r="EF88" s="38" t="s">
        <v>5081</v>
      </c>
      <c r="EG88" s="38" t="s">
        <v>4068</v>
      </c>
      <c r="EH88" s="38" t="s">
        <v>6473</v>
      </c>
      <c r="EI88" s="38" t="s">
        <v>9254</v>
      </c>
      <c r="EJ88" s="38" t="s">
        <v>3666</v>
      </c>
      <c r="EK88" s="38" t="s">
        <v>3848</v>
      </c>
      <c r="EL88" s="38" t="s">
        <v>3868</v>
      </c>
      <c r="EM88" s="38" t="s">
        <v>3869</v>
      </c>
      <c r="EN88" s="38" t="s">
        <v>3869</v>
      </c>
      <c r="EO88" s="38" t="s">
        <v>3869</v>
      </c>
      <c r="EP88" s="38" t="s">
        <v>3869</v>
      </c>
      <c r="EQ88" s="38" t="s">
        <v>9255</v>
      </c>
      <c r="ER88" s="38" t="s">
        <v>3872</v>
      </c>
      <c r="ES88" s="38" t="s">
        <v>6227</v>
      </c>
      <c r="ET88" s="38" t="s">
        <v>9256</v>
      </c>
      <c r="EU88" s="38" t="s">
        <v>4017</v>
      </c>
      <c r="EV88" s="38" t="s">
        <v>3877</v>
      </c>
      <c r="EW88" s="38" t="s">
        <v>3876</v>
      </c>
      <c r="EX88" s="38" t="s">
        <v>3848</v>
      </c>
      <c r="EY88" s="38" t="s">
        <v>3848</v>
      </c>
      <c r="EZ88" s="38" t="s">
        <v>3877</v>
      </c>
      <c r="FA88" s="38" t="s">
        <v>3878</v>
      </c>
      <c r="FB88" s="38" t="s">
        <v>3848</v>
      </c>
      <c r="FC88" s="38" t="s">
        <v>3848</v>
      </c>
      <c r="FD88" s="38" t="s">
        <v>3848</v>
      </c>
      <c r="FE88" s="38" t="s">
        <v>4017</v>
      </c>
      <c r="FF88" s="38" t="s">
        <v>4017</v>
      </c>
      <c r="FG88" s="38" t="s">
        <v>3848</v>
      </c>
      <c r="FH88" s="38" t="s">
        <v>3848</v>
      </c>
      <c r="FI88" s="38" t="s">
        <v>3848</v>
      </c>
      <c r="FJ88" s="38" t="s">
        <v>4017</v>
      </c>
      <c r="FK88" s="38" t="s">
        <v>4017</v>
      </c>
      <c r="FL88" s="38" t="s">
        <v>4017</v>
      </c>
      <c r="FM88" s="38" t="s">
        <v>4044</v>
      </c>
      <c r="FN88" s="38" t="s">
        <v>4044</v>
      </c>
      <c r="FO88" s="38" t="s">
        <v>3848</v>
      </c>
      <c r="FP88" s="38" t="s">
        <v>3848</v>
      </c>
      <c r="FQ88" s="38" t="s">
        <v>4045</v>
      </c>
      <c r="FR88" s="38" t="s">
        <v>4045</v>
      </c>
      <c r="FS88" s="38" t="s">
        <v>4045</v>
      </c>
      <c r="FT88" s="38" t="s">
        <v>3943</v>
      </c>
      <c r="FU88" s="38" t="s">
        <v>3943</v>
      </c>
      <c r="FV88" s="38" t="s">
        <v>3943</v>
      </c>
      <c r="FW88" s="38" t="s">
        <v>3943</v>
      </c>
      <c r="FX88" s="38" t="s">
        <v>3894</v>
      </c>
      <c r="FY88" s="38" t="s">
        <v>3848</v>
      </c>
      <c r="FZ88" s="38" t="s">
        <v>9257</v>
      </c>
      <c r="GA88" s="38" t="s">
        <v>3848</v>
      </c>
      <c r="GB88" s="370" t="s">
        <v>3848</v>
      </c>
      <c r="GC88" s="370" t="s">
        <v>3848</v>
      </c>
      <c r="HL88" s="349" t="s">
        <v>9258</v>
      </c>
      <c r="HM88" s="44" t="s">
        <v>7823</v>
      </c>
      <c r="HN88" s="30" t="s">
        <v>3403</v>
      </c>
      <c r="HO88" s="350" t="s">
        <v>7889</v>
      </c>
      <c r="HP88" s="44" t="s">
        <v>3869</v>
      </c>
      <c r="HQ88" s="44">
        <f t="shared" si="7"/>
        <v>1</v>
      </c>
      <c r="HT88" s="44" t="s">
        <v>3403</v>
      </c>
      <c r="HU88" s="30" t="s">
        <v>7777</v>
      </c>
      <c r="HX88" s="44" t="s">
        <v>3403</v>
      </c>
      <c r="HY88" s="44" t="s">
        <v>223</v>
      </c>
    </row>
    <row r="89" spans="1:233" s="44" customFormat="1" x14ac:dyDescent="0.25">
      <c r="A89" s="348">
        <v>6</v>
      </c>
      <c r="B89" s="369"/>
      <c r="C89" s="348"/>
      <c r="D89" s="348"/>
      <c r="E89" s="30" t="s">
        <v>212</v>
      </c>
      <c r="F89" s="62">
        <v>43284</v>
      </c>
      <c r="G89" s="348" t="s">
        <v>3082</v>
      </c>
      <c r="H89" s="348" t="s">
        <v>246</v>
      </c>
      <c r="I89" s="348" t="s">
        <v>247</v>
      </c>
      <c r="J89" s="348" t="s">
        <v>6080</v>
      </c>
      <c r="K89" s="276" t="s">
        <v>4494</v>
      </c>
      <c r="L89" s="353" t="s">
        <v>250</v>
      </c>
      <c r="M89" s="351">
        <v>43291</v>
      </c>
      <c r="N89" s="365">
        <v>43293</v>
      </c>
      <c r="O89" s="351" t="s">
        <v>4032</v>
      </c>
      <c r="P89" s="361" t="s">
        <v>9259</v>
      </c>
      <c r="Q89" s="348" t="s">
        <v>9260</v>
      </c>
      <c r="R89" s="348" t="s">
        <v>9261</v>
      </c>
      <c r="S89" s="365" t="s">
        <v>9262</v>
      </c>
      <c r="T89" s="353">
        <v>9272311802</v>
      </c>
      <c r="U89" s="365"/>
      <c r="V89" s="30" t="s">
        <v>221</v>
      </c>
      <c r="W89" s="44" t="s">
        <v>221</v>
      </c>
      <c r="X89" s="44" t="s">
        <v>221</v>
      </c>
      <c r="Y89" s="44" t="s">
        <v>221</v>
      </c>
      <c r="Z89" s="44" t="s">
        <v>221</v>
      </c>
      <c r="AA89" s="363" t="s">
        <v>221</v>
      </c>
      <c r="AB89" s="30" t="s">
        <v>221</v>
      </c>
      <c r="AC89" s="348" t="s">
        <v>223</v>
      </c>
      <c r="AD89" s="348" t="s">
        <v>8159</v>
      </c>
      <c r="AE89" s="348" t="s">
        <v>3195</v>
      </c>
      <c r="AF89" s="44" t="s">
        <v>226</v>
      </c>
      <c r="AG89" s="348" t="s">
        <v>221</v>
      </c>
      <c r="AH89" s="348" t="s">
        <v>226</v>
      </c>
      <c r="AI89" s="348">
        <v>25</v>
      </c>
      <c r="AJ89" s="348" t="s">
        <v>227</v>
      </c>
      <c r="AK89" s="348">
        <v>1</v>
      </c>
      <c r="AL89" s="348">
        <v>25</v>
      </c>
      <c r="AM89" s="348">
        <v>0</v>
      </c>
      <c r="AN89" s="348" t="s">
        <v>394</v>
      </c>
      <c r="AO89" s="348" t="s">
        <v>1210</v>
      </c>
      <c r="AP89" s="348" t="s">
        <v>1076</v>
      </c>
      <c r="AQ89" s="348" t="s">
        <v>1077</v>
      </c>
      <c r="AR89" s="348"/>
      <c r="AS89" s="348"/>
      <c r="AT89" s="348"/>
      <c r="AU89" s="348"/>
      <c r="AV89" s="348"/>
      <c r="AW89" s="348" t="s">
        <v>7934</v>
      </c>
      <c r="AX89" s="348"/>
      <c r="AY89" s="348" t="s">
        <v>227</v>
      </c>
      <c r="AZ89" s="348"/>
      <c r="BA89" s="369"/>
      <c r="BB89" s="394" t="s">
        <v>9191</v>
      </c>
      <c r="BC89" s="369">
        <v>0.72361111111111109</v>
      </c>
      <c r="BD89" s="369">
        <v>0.73055555555555562</v>
      </c>
      <c r="BE89" s="50">
        <f t="shared" si="4"/>
        <v>10</v>
      </c>
      <c r="BF89" s="348">
        <v>2</v>
      </c>
      <c r="BG89" s="348">
        <v>2</v>
      </c>
      <c r="BH89" s="348">
        <v>2</v>
      </c>
      <c r="BI89" s="348">
        <v>2</v>
      </c>
      <c r="BJ89" s="348">
        <v>2</v>
      </c>
      <c r="BK89" s="348">
        <v>2</v>
      </c>
      <c r="BL89" s="348">
        <v>2</v>
      </c>
      <c r="BM89" s="348">
        <v>2</v>
      </c>
      <c r="BN89" s="348">
        <v>2</v>
      </c>
      <c r="BO89" s="348">
        <v>2</v>
      </c>
      <c r="BP89" s="348">
        <v>2</v>
      </c>
      <c r="BQ89" s="348">
        <v>2</v>
      </c>
      <c r="BR89" s="348">
        <v>2</v>
      </c>
      <c r="BS89" s="348">
        <v>2</v>
      </c>
      <c r="BT89" s="348">
        <v>2</v>
      </c>
      <c r="BU89" s="50">
        <f t="shared" si="5"/>
        <v>0</v>
      </c>
      <c r="BV89" s="368" t="s">
        <v>9192</v>
      </c>
      <c r="BW89" s="369">
        <v>0.73055555555555562</v>
      </c>
      <c r="BX89" s="369">
        <v>0.73611111111111116</v>
      </c>
      <c r="BY89" s="50">
        <f t="shared" si="6"/>
        <v>8</v>
      </c>
      <c r="BZ89" s="348">
        <v>3</v>
      </c>
      <c r="CA89" s="348">
        <v>3</v>
      </c>
      <c r="CB89" s="348">
        <v>3</v>
      </c>
      <c r="CC89" s="348">
        <v>3</v>
      </c>
      <c r="CD89" s="348" t="s">
        <v>260</v>
      </c>
      <c r="CE89" s="348" t="s">
        <v>4579</v>
      </c>
      <c r="CF89" s="348">
        <v>15</v>
      </c>
      <c r="CG89" s="348"/>
      <c r="CH89" s="348"/>
      <c r="CI89" s="348"/>
      <c r="CJ89" s="348"/>
      <c r="CK89" s="348"/>
      <c r="CL89" s="348"/>
      <c r="CM89" s="348" t="s">
        <v>3403</v>
      </c>
      <c r="CN89" s="44" t="s">
        <v>3403</v>
      </c>
      <c r="CO89" s="348"/>
      <c r="CP89" s="348"/>
      <c r="CQ89" s="348"/>
      <c r="CR89" s="396" t="s">
        <v>4714</v>
      </c>
      <c r="CS89" s="396" t="s">
        <v>4715</v>
      </c>
      <c r="CT89" s="396" t="s">
        <v>3869</v>
      </c>
      <c r="CU89" s="396" t="s">
        <v>9263</v>
      </c>
      <c r="CV89" s="396" t="s">
        <v>9260</v>
      </c>
      <c r="CW89" s="396" t="s">
        <v>9261</v>
      </c>
      <c r="CX89" s="396" t="s">
        <v>9262</v>
      </c>
      <c r="CY89" s="396" t="s">
        <v>9264</v>
      </c>
      <c r="CZ89" s="396" t="s">
        <v>3992</v>
      </c>
      <c r="DA89" s="396" t="s">
        <v>9265</v>
      </c>
      <c r="DB89" s="396" t="s">
        <v>3840</v>
      </c>
      <c r="DC89" s="396" t="s">
        <v>3841</v>
      </c>
      <c r="DD89" s="396" t="s">
        <v>4295</v>
      </c>
      <c r="DE89" s="396" t="s">
        <v>3848</v>
      </c>
      <c r="DF89" s="396" t="s">
        <v>9266</v>
      </c>
      <c r="DG89" s="396" t="s">
        <v>6602</v>
      </c>
      <c r="DH89" s="396" t="s">
        <v>6603</v>
      </c>
      <c r="DI89" s="396" t="s">
        <v>7413</v>
      </c>
      <c r="DJ89" s="396" t="s">
        <v>3848</v>
      </c>
      <c r="DK89" s="396" t="s">
        <v>3957</v>
      </c>
      <c r="DL89" s="396" t="s">
        <v>7413</v>
      </c>
      <c r="DM89" s="396" t="s">
        <v>3914</v>
      </c>
      <c r="DN89" s="396" t="s">
        <v>4062</v>
      </c>
      <c r="DO89" s="396" t="s">
        <v>3853</v>
      </c>
      <c r="DP89" s="396" t="s">
        <v>3854</v>
      </c>
      <c r="DQ89" s="396" t="s">
        <v>9267</v>
      </c>
      <c r="DR89" s="396" t="s">
        <v>9267</v>
      </c>
      <c r="DS89" s="396" t="s">
        <v>9268</v>
      </c>
      <c r="DT89" s="396" t="s">
        <v>9269</v>
      </c>
      <c r="DU89" s="396" t="s">
        <v>9270</v>
      </c>
      <c r="DV89" s="396" t="s">
        <v>3848</v>
      </c>
      <c r="DW89" s="396" t="s">
        <v>3848</v>
      </c>
      <c r="DX89" s="396" t="s">
        <v>3848</v>
      </c>
      <c r="DY89" s="396" t="s">
        <v>3848</v>
      </c>
      <c r="DZ89" s="396" t="s">
        <v>3848</v>
      </c>
      <c r="EA89" s="396" t="s">
        <v>3848</v>
      </c>
      <c r="EB89" s="396" t="s">
        <v>3861</v>
      </c>
      <c r="EC89" s="396" t="s">
        <v>3862</v>
      </c>
      <c r="ED89" s="396" t="s">
        <v>3848</v>
      </c>
      <c r="EE89" s="396" t="s">
        <v>4399</v>
      </c>
      <c r="EF89" s="396" t="s">
        <v>5081</v>
      </c>
      <c r="EG89" s="396" t="s">
        <v>2755</v>
      </c>
      <c r="EH89" s="396" t="s">
        <v>282</v>
      </c>
      <c r="EI89" s="396" t="s">
        <v>3848</v>
      </c>
      <c r="EJ89" s="396" t="s">
        <v>3848</v>
      </c>
      <c r="EK89" s="396" t="s">
        <v>3848</v>
      </c>
      <c r="EL89" s="396" t="s">
        <v>3868</v>
      </c>
      <c r="EM89" s="396" t="s">
        <v>3869</v>
      </c>
      <c r="EN89" s="396" t="s">
        <v>3869</v>
      </c>
      <c r="EO89" s="396" t="s">
        <v>3870</v>
      </c>
      <c r="EP89" s="396" t="s">
        <v>3870</v>
      </c>
      <c r="EQ89" s="396" t="s">
        <v>9271</v>
      </c>
      <c r="ER89" s="396" t="s">
        <v>4004</v>
      </c>
      <c r="ES89" s="396" t="s">
        <v>9272</v>
      </c>
      <c r="ET89" s="396" t="s">
        <v>4017</v>
      </c>
      <c r="EU89" s="396" t="s">
        <v>9273</v>
      </c>
      <c r="EV89" s="396" t="s">
        <v>3876</v>
      </c>
      <c r="EW89" s="396" t="s">
        <v>3876</v>
      </c>
      <c r="EX89" s="396" t="s">
        <v>3848</v>
      </c>
      <c r="EY89" s="396" t="s">
        <v>3848</v>
      </c>
      <c r="EZ89" s="396" t="s">
        <v>3877</v>
      </c>
      <c r="FA89" s="396" t="s">
        <v>3878</v>
      </c>
      <c r="FB89" s="396" t="s">
        <v>9274</v>
      </c>
      <c r="FC89" s="396" t="s">
        <v>9275</v>
      </c>
      <c r="FD89" s="396" t="s">
        <v>3848</v>
      </c>
      <c r="FE89" s="396" t="s">
        <v>4011</v>
      </c>
      <c r="FF89" s="396" t="s">
        <v>5268</v>
      </c>
      <c r="FG89" s="396" t="s">
        <v>6193</v>
      </c>
      <c r="FH89" s="396" t="s">
        <v>9276</v>
      </c>
      <c r="FI89" s="396" t="s">
        <v>9277</v>
      </c>
      <c r="FJ89" s="396" t="s">
        <v>4017</v>
      </c>
      <c r="FK89" s="396" t="s">
        <v>4447</v>
      </c>
      <c r="FL89" s="396" t="s">
        <v>4017</v>
      </c>
      <c r="FM89" s="396" t="s">
        <v>9278</v>
      </c>
      <c r="FN89" s="396" t="s">
        <v>9279</v>
      </c>
      <c r="FO89" s="396" t="s">
        <v>9280</v>
      </c>
      <c r="FP89" s="396" t="s">
        <v>3848</v>
      </c>
      <c r="FQ89" s="396" t="s">
        <v>9281</v>
      </c>
      <c r="FR89" s="396" t="s">
        <v>4089</v>
      </c>
      <c r="FS89" s="396" t="s">
        <v>9282</v>
      </c>
      <c r="FT89" s="396" t="s">
        <v>9283</v>
      </c>
      <c r="FU89" s="396" t="s">
        <v>9284</v>
      </c>
      <c r="FV89" s="396" t="s">
        <v>9285</v>
      </c>
      <c r="FW89" s="396" t="s">
        <v>9286</v>
      </c>
      <c r="FX89" s="396" t="s">
        <v>176</v>
      </c>
      <c r="FY89" s="396" t="s">
        <v>9287</v>
      </c>
      <c r="FZ89" s="396" t="s">
        <v>3848</v>
      </c>
      <c r="GA89" s="396" t="s">
        <v>3946</v>
      </c>
      <c r="GB89" s="397" t="s">
        <v>3945</v>
      </c>
      <c r="GC89" s="397" t="s">
        <v>3945</v>
      </c>
      <c r="HL89" s="349" t="s">
        <v>9288</v>
      </c>
      <c r="HM89" s="44" t="s">
        <v>7823</v>
      </c>
      <c r="HN89" s="30" t="s">
        <v>3403</v>
      </c>
      <c r="HO89" s="350" t="s">
        <v>7757</v>
      </c>
      <c r="HP89" s="44" t="s">
        <v>3869</v>
      </c>
      <c r="HQ89" s="44">
        <f t="shared" si="7"/>
        <v>1</v>
      </c>
      <c r="HT89" s="44" t="s">
        <v>3403</v>
      </c>
      <c r="HU89" s="30" t="s">
        <v>7777</v>
      </c>
      <c r="HX89" s="44" t="s">
        <v>3403</v>
      </c>
      <c r="HY89" s="44" t="s">
        <v>223</v>
      </c>
    </row>
    <row r="90" spans="1:233" s="44" customFormat="1" ht="12.75" x14ac:dyDescent="0.2">
      <c r="A90" s="348">
        <v>7</v>
      </c>
      <c r="B90" s="369"/>
      <c r="C90" s="348"/>
      <c r="D90" s="348"/>
      <c r="E90" s="30" t="s">
        <v>212</v>
      </c>
      <c r="F90" s="62">
        <v>43284</v>
      </c>
      <c r="G90" s="348" t="s">
        <v>357</v>
      </c>
      <c r="H90" s="348" t="s">
        <v>233</v>
      </c>
      <c r="I90" s="348" t="s">
        <v>3070</v>
      </c>
      <c r="J90" s="348" t="s">
        <v>6080</v>
      </c>
      <c r="K90" s="365"/>
      <c r="L90" s="365"/>
      <c r="M90" s="351"/>
      <c r="N90" s="365"/>
      <c r="O90" s="351"/>
      <c r="P90" s="68" t="s">
        <v>9289</v>
      </c>
      <c r="Q90" s="363" t="s">
        <v>9290</v>
      </c>
      <c r="R90" s="348" t="s">
        <v>9291</v>
      </c>
      <c r="S90" s="365" t="s">
        <v>478</v>
      </c>
      <c r="T90" s="398">
        <v>9952805258</v>
      </c>
      <c r="U90" s="365" t="s">
        <v>9292</v>
      </c>
      <c r="V90" s="30" t="s">
        <v>221</v>
      </c>
      <c r="W90" s="44" t="s">
        <v>221</v>
      </c>
      <c r="X90" s="44" t="s">
        <v>221</v>
      </c>
      <c r="Y90" s="44" t="s">
        <v>221</v>
      </c>
      <c r="Z90" s="44" t="s">
        <v>221</v>
      </c>
      <c r="AA90" s="363" t="s">
        <v>221</v>
      </c>
      <c r="AB90" s="30" t="s">
        <v>221</v>
      </c>
      <c r="AC90" s="348" t="s">
        <v>223</v>
      </c>
      <c r="AD90" s="347" t="s">
        <v>4711</v>
      </c>
      <c r="AE90" s="348" t="s">
        <v>9293</v>
      </c>
      <c r="AF90" s="44" t="s">
        <v>226</v>
      </c>
      <c r="AG90" s="348" t="s">
        <v>226</v>
      </c>
      <c r="AH90" s="348" t="s">
        <v>226</v>
      </c>
      <c r="AI90" s="348">
        <f>3+19</f>
        <v>22</v>
      </c>
      <c r="AJ90" s="348" t="s">
        <v>446</v>
      </c>
      <c r="AK90" s="348">
        <v>0</v>
      </c>
      <c r="AL90" s="348">
        <v>19</v>
      </c>
      <c r="AM90" s="348">
        <v>3</v>
      </c>
      <c r="AN90" s="348" t="s">
        <v>394</v>
      </c>
      <c r="AO90" s="348" t="s">
        <v>1210</v>
      </c>
      <c r="AP90" s="348" t="s">
        <v>281</v>
      </c>
      <c r="AQ90" s="348" t="s">
        <v>282</v>
      </c>
      <c r="AR90" s="348"/>
      <c r="AS90" s="348"/>
      <c r="AT90" s="348"/>
      <c r="AU90" s="348"/>
      <c r="AV90" s="348"/>
      <c r="AW90" s="348" t="s">
        <v>7934</v>
      </c>
      <c r="AX90" s="348"/>
      <c r="AY90" s="348" t="s">
        <v>227</v>
      </c>
      <c r="AZ90" s="348" t="s">
        <v>227</v>
      </c>
      <c r="BA90" s="369" t="s">
        <v>7968</v>
      </c>
      <c r="BB90" s="394" t="s">
        <v>4032</v>
      </c>
      <c r="BC90" s="369">
        <v>0.72361111111111109</v>
      </c>
      <c r="BD90" s="369">
        <v>0.75555555555555554</v>
      </c>
      <c r="BE90" s="50">
        <f t="shared" si="4"/>
        <v>46</v>
      </c>
      <c r="BF90" s="348">
        <v>3</v>
      </c>
      <c r="BG90" s="348">
        <v>3</v>
      </c>
      <c r="BH90" s="348">
        <v>3</v>
      </c>
      <c r="BI90" s="348">
        <v>3</v>
      </c>
      <c r="BJ90" s="348">
        <v>3</v>
      </c>
      <c r="BK90" s="348">
        <v>3</v>
      </c>
      <c r="BL90" s="348">
        <v>3</v>
      </c>
      <c r="BM90" s="348">
        <v>3</v>
      </c>
      <c r="BN90" s="348">
        <v>3</v>
      </c>
      <c r="BO90" s="348">
        <v>3</v>
      </c>
      <c r="BP90" s="348">
        <v>3</v>
      </c>
      <c r="BQ90" s="348">
        <v>3</v>
      </c>
      <c r="BR90" s="348">
        <v>3</v>
      </c>
      <c r="BS90" s="348">
        <v>3</v>
      </c>
      <c r="BT90" s="348">
        <v>3</v>
      </c>
      <c r="BU90" s="50">
        <f t="shared" si="5"/>
        <v>0</v>
      </c>
      <c r="BV90" s="368" t="s">
        <v>4032</v>
      </c>
      <c r="BW90" s="369">
        <v>0.75555555555555554</v>
      </c>
      <c r="BX90" s="369"/>
      <c r="BY90" s="50" t="e">
        <f t="shared" si="6"/>
        <v>#NUM!</v>
      </c>
      <c r="BZ90" s="348"/>
      <c r="CA90" s="348"/>
      <c r="CB90" s="348"/>
      <c r="CC90" s="348"/>
      <c r="CD90" s="348"/>
      <c r="CE90" s="348"/>
      <c r="CF90" s="348"/>
      <c r="CG90" s="348"/>
      <c r="CH90" s="348"/>
      <c r="CI90" s="348"/>
      <c r="CJ90" s="348"/>
      <c r="CK90" s="348"/>
      <c r="CL90" s="348"/>
      <c r="CM90" s="348" t="s">
        <v>3403</v>
      </c>
      <c r="CN90" s="44" t="s">
        <v>3403</v>
      </c>
      <c r="CO90" s="348"/>
      <c r="CP90" s="348"/>
      <c r="CQ90" s="348"/>
      <c r="CR90" s="38" t="s">
        <v>4714</v>
      </c>
      <c r="CS90" s="38" t="s">
        <v>4715</v>
      </c>
      <c r="CT90" s="38" t="s">
        <v>3869</v>
      </c>
      <c r="CU90" s="38" t="s">
        <v>9294</v>
      </c>
      <c r="CV90" s="38" t="s">
        <v>9295</v>
      </c>
      <c r="CW90" s="38" t="s">
        <v>9296</v>
      </c>
      <c r="CX90" s="38" t="s">
        <v>9297</v>
      </c>
      <c r="CY90" s="38" t="s">
        <v>9298</v>
      </c>
      <c r="CZ90" s="38" t="s">
        <v>3848</v>
      </c>
      <c r="DA90" s="38" t="s">
        <v>9299</v>
      </c>
      <c r="DB90" s="38" t="s">
        <v>3845</v>
      </c>
      <c r="DC90" s="38" t="s">
        <v>3846</v>
      </c>
      <c r="DD90" s="38" t="s">
        <v>5650</v>
      </c>
      <c r="DE90" s="38" t="s">
        <v>3848</v>
      </c>
      <c r="DF90" s="38" t="s">
        <v>4044</v>
      </c>
      <c r="DG90" s="38" t="s">
        <v>4037</v>
      </c>
      <c r="DH90" s="38" t="s">
        <v>4038</v>
      </c>
      <c r="DI90" s="38" t="s">
        <v>4039</v>
      </c>
      <c r="DJ90" s="38" t="s">
        <v>3848</v>
      </c>
      <c r="DK90" s="38" t="s">
        <v>4249</v>
      </c>
      <c r="DL90" s="38" t="s">
        <v>3848</v>
      </c>
      <c r="DM90" s="38" t="s">
        <v>3851</v>
      </c>
      <c r="DN90" s="38" t="s">
        <v>3852</v>
      </c>
      <c r="DO90" s="38" t="s">
        <v>3848</v>
      </c>
      <c r="DP90" s="38" t="s">
        <v>3848</v>
      </c>
      <c r="DQ90" s="38" t="s">
        <v>9300</v>
      </c>
      <c r="DR90" s="38" t="s">
        <v>9301</v>
      </c>
      <c r="DS90" s="38" t="s">
        <v>9292</v>
      </c>
      <c r="DT90" s="38" t="s">
        <v>3848</v>
      </c>
      <c r="DU90" s="38" t="s">
        <v>3848</v>
      </c>
      <c r="DV90" s="38" t="s">
        <v>3848</v>
      </c>
      <c r="DW90" s="38" t="s">
        <v>3848</v>
      </c>
      <c r="DX90" s="38" t="s">
        <v>3848</v>
      </c>
      <c r="DY90" s="38" t="s">
        <v>3848</v>
      </c>
      <c r="DZ90" s="38" t="s">
        <v>3848</v>
      </c>
      <c r="EA90" s="38" t="s">
        <v>3848</v>
      </c>
      <c r="EB90" s="38" t="s">
        <v>3861</v>
      </c>
      <c r="EC90" s="38" t="s">
        <v>3862</v>
      </c>
      <c r="ED90" s="38" t="s">
        <v>3848</v>
      </c>
      <c r="EE90" s="38" t="s">
        <v>4042</v>
      </c>
      <c r="EF90" s="38" t="s">
        <v>5081</v>
      </c>
      <c r="EG90" s="38" t="s">
        <v>2755</v>
      </c>
      <c r="EH90" s="38" t="s">
        <v>282</v>
      </c>
      <c r="EI90" s="38" t="s">
        <v>3848</v>
      </c>
      <c r="EJ90" s="38" t="s">
        <v>3848</v>
      </c>
      <c r="EK90" s="38" t="s">
        <v>3848</v>
      </c>
      <c r="EL90" s="38" t="s">
        <v>3868</v>
      </c>
      <c r="EM90" s="38" t="s">
        <v>3869</v>
      </c>
      <c r="EN90" s="38" t="s">
        <v>3869</v>
      </c>
      <c r="EO90" s="38" t="s">
        <v>3869</v>
      </c>
      <c r="EP90" s="38" t="s">
        <v>3869</v>
      </c>
      <c r="EQ90" s="38" t="s">
        <v>4017</v>
      </c>
      <c r="ER90" s="38" t="s">
        <v>4017</v>
      </c>
      <c r="ES90" s="38" t="s">
        <v>4017</v>
      </c>
      <c r="ET90" s="38" t="s">
        <v>4017</v>
      </c>
      <c r="EU90" s="38" t="s">
        <v>4017</v>
      </c>
      <c r="EV90" s="38" t="s">
        <v>3877</v>
      </c>
      <c r="EW90" s="38" t="s">
        <v>3876</v>
      </c>
      <c r="EX90" s="38" t="s">
        <v>3848</v>
      </c>
      <c r="EY90" s="38" t="s">
        <v>3848</v>
      </c>
      <c r="EZ90" s="38" t="s">
        <v>3877</v>
      </c>
      <c r="FA90" s="38" t="s">
        <v>4008</v>
      </c>
      <c r="FB90" s="38" t="s">
        <v>9302</v>
      </c>
      <c r="FC90" s="38" t="s">
        <v>9303</v>
      </c>
      <c r="FD90" s="38" t="s">
        <v>3848</v>
      </c>
      <c r="FE90" s="38" t="s">
        <v>3970</v>
      </c>
      <c r="FF90" s="38" t="s">
        <v>3971</v>
      </c>
      <c r="FG90" s="38" t="s">
        <v>9304</v>
      </c>
      <c r="FH90" s="38" t="s">
        <v>3848</v>
      </c>
      <c r="FI90" s="38" t="s">
        <v>3848</v>
      </c>
      <c r="FJ90" s="38" t="s">
        <v>3943</v>
      </c>
      <c r="FK90" s="38" t="s">
        <v>3943</v>
      </c>
      <c r="FL90" s="38" t="s">
        <v>3943</v>
      </c>
      <c r="FM90" s="38" t="s">
        <v>3666</v>
      </c>
      <c r="FN90" s="38" t="s">
        <v>3666</v>
      </c>
      <c r="FO90" s="38" t="s">
        <v>3848</v>
      </c>
      <c r="FP90" s="38" t="s">
        <v>3848</v>
      </c>
      <c r="FQ90" s="38" t="s">
        <v>5082</v>
      </c>
      <c r="FR90" s="38" t="s">
        <v>5082</v>
      </c>
      <c r="FS90" s="38" t="s">
        <v>5082</v>
      </c>
      <c r="FT90" s="38" t="s">
        <v>3943</v>
      </c>
      <c r="FU90" s="38" t="s">
        <v>3943</v>
      </c>
      <c r="FV90" s="38" t="s">
        <v>3943</v>
      </c>
      <c r="FW90" s="38" t="s">
        <v>3943</v>
      </c>
      <c r="FX90" s="38" t="s">
        <v>3894</v>
      </c>
      <c r="FY90" s="38" t="s">
        <v>3848</v>
      </c>
      <c r="FZ90" s="38" t="s">
        <v>3848</v>
      </c>
      <c r="GA90" s="38" t="s">
        <v>3848</v>
      </c>
      <c r="GB90" s="370" t="s">
        <v>3848</v>
      </c>
      <c r="GC90" s="370" t="s">
        <v>3848</v>
      </c>
      <c r="HL90" s="349" t="s">
        <v>9305</v>
      </c>
      <c r="HM90" s="44" t="s">
        <v>6633</v>
      </c>
      <c r="HN90" s="44" t="s">
        <v>3403</v>
      </c>
      <c r="HO90" s="350" t="s">
        <v>7757</v>
      </c>
      <c r="HP90" s="44" t="s">
        <v>3869</v>
      </c>
      <c r="HQ90" s="44">
        <f t="shared" si="7"/>
        <v>1</v>
      </c>
      <c r="HT90" s="44" t="s">
        <v>3403</v>
      </c>
      <c r="HU90" s="30" t="s">
        <v>7777</v>
      </c>
      <c r="HX90" s="44" t="s">
        <v>3403</v>
      </c>
      <c r="HY90" s="44" t="s">
        <v>223</v>
      </c>
    </row>
    <row r="91" spans="1:233" s="44" customFormat="1" ht="12.75" x14ac:dyDescent="0.2">
      <c r="A91" s="348">
        <v>8</v>
      </c>
      <c r="B91" s="369">
        <v>0.74930555555555556</v>
      </c>
      <c r="C91" s="348"/>
      <c r="D91" s="348" t="s">
        <v>211</v>
      </c>
      <c r="E91" s="30" t="s">
        <v>212</v>
      </c>
      <c r="F91" s="62">
        <v>43284</v>
      </c>
      <c r="G91" s="347" t="s">
        <v>3082</v>
      </c>
      <c r="H91" s="44" t="s">
        <v>246</v>
      </c>
      <c r="I91" s="44" t="s">
        <v>247</v>
      </c>
      <c r="J91" s="347" t="s">
        <v>6080</v>
      </c>
      <c r="K91" s="44" t="s">
        <v>4494</v>
      </c>
      <c r="L91" s="44" t="s">
        <v>250</v>
      </c>
      <c r="M91" s="399">
        <v>43286</v>
      </c>
      <c r="N91" s="399">
        <v>43286</v>
      </c>
      <c r="O91" s="351" t="s">
        <v>4032</v>
      </c>
      <c r="P91" s="68" t="s">
        <v>9306</v>
      </c>
      <c r="Q91" s="348" t="s">
        <v>9307</v>
      </c>
      <c r="R91" s="354" t="s">
        <v>9308</v>
      </c>
      <c r="S91" s="395" t="s">
        <v>9309</v>
      </c>
      <c r="T91" s="398">
        <v>9459929706</v>
      </c>
      <c r="U91" s="400" t="s">
        <v>9310</v>
      </c>
      <c r="V91" s="30" t="s">
        <v>221</v>
      </c>
      <c r="W91" s="44" t="s">
        <v>221</v>
      </c>
      <c r="X91" s="44" t="s">
        <v>221</v>
      </c>
      <c r="Y91" s="44" t="s">
        <v>221</v>
      </c>
      <c r="Z91" s="44" t="s">
        <v>221</v>
      </c>
      <c r="AA91" s="363" t="s">
        <v>9311</v>
      </c>
      <c r="AB91" s="30">
        <v>9168854342</v>
      </c>
      <c r="AC91" s="348" t="s">
        <v>223</v>
      </c>
      <c r="AD91" s="347" t="s">
        <v>4711</v>
      </c>
      <c r="AE91" s="348" t="s">
        <v>9312</v>
      </c>
      <c r="AF91" s="44" t="s">
        <v>226</v>
      </c>
      <c r="AG91" s="348" t="s">
        <v>226</v>
      </c>
      <c r="AH91" s="348" t="s">
        <v>226</v>
      </c>
      <c r="AI91" s="348">
        <v>56</v>
      </c>
      <c r="AJ91" s="348" t="s">
        <v>227</v>
      </c>
      <c r="AK91" s="348">
        <v>1</v>
      </c>
      <c r="AL91" s="348">
        <v>20</v>
      </c>
      <c r="AM91" s="348">
        <v>36</v>
      </c>
      <c r="AN91" s="348" t="s">
        <v>394</v>
      </c>
      <c r="AO91" s="348" t="s">
        <v>1210</v>
      </c>
      <c r="AP91" s="348" t="s">
        <v>229</v>
      </c>
      <c r="AQ91" s="348" t="s">
        <v>229</v>
      </c>
      <c r="AR91" s="348"/>
      <c r="AS91" s="348" t="s">
        <v>9225</v>
      </c>
      <c r="AT91" s="348">
        <v>251408</v>
      </c>
      <c r="AU91" s="348" t="s">
        <v>9226</v>
      </c>
      <c r="AV91" s="348"/>
      <c r="AW91" s="348" t="s">
        <v>7934</v>
      </c>
      <c r="AX91" s="348"/>
      <c r="AY91" s="348" t="s">
        <v>227</v>
      </c>
      <c r="AZ91" s="348"/>
      <c r="BA91" s="369"/>
      <c r="BB91" s="394" t="s">
        <v>6373</v>
      </c>
      <c r="BC91" s="369">
        <f>B91</f>
        <v>0.74930555555555556</v>
      </c>
      <c r="BD91" s="369">
        <f>BC91+15/1440</f>
        <v>0.75972222222222219</v>
      </c>
      <c r="BE91" s="50">
        <f t="shared" si="4"/>
        <v>15</v>
      </c>
      <c r="BF91" s="348">
        <v>3</v>
      </c>
      <c r="BG91" s="348">
        <v>3</v>
      </c>
      <c r="BH91" s="348">
        <v>3</v>
      </c>
      <c r="BI91" s="348">
        <v>3</v>
      </c>
      <c r="BJ91" s="348">
        <v>3</v>
      </c>
      <c r="BK91" s="348">
        <v>3</v>
      </c>
      <c r="BL91" s="348">
        <v>3</v>
      </c>
      <c r="BM91" s="348">
        <v>3</v>
      </c>
      <c r="BN91" s="348">
        <v>3</v>
      </c>
      <c r="BO91" s="348">
        <v>3</v>
      </c>
      <c r="BP91" s="348">
        <v>3</v>
      </c>
      <c r="BQ91" s="348">
        <v>3</v>
      </c>
      <c r="BR91" s="348">
        <v>3</v>
      </c>
      <c r="BS91" s="348">
        <v>3</v>
      </c>
      <c r="BT91" s="348">
        <v>3</v>
      </c>
      <c r="BU91" s="50">
        <f t="shared" si="5"/>
        <v>0</v>
      </c>
      <c r="BV91" s="368" t="s">
        <v>6373</v>
      </c>
      <c r="BW91" s="369">
        <f>BD91</f>
        <v>0.75972222222222219</v>
      </c>
      <c r="BX91" s="369">
        <f>BW91+15/1440</f>
        <v>0.77013888888888882</v>
      </c>
      <c r="BY91" s="50">
        <f t="shared" si="6"/>
        <v>15</v>
      </c>
      <c r="BZ91" s="348">
        <v>3</v>
      </c>
      <c r="CA91" s="348">
        <v>3</v>
      </c>
      <c r="CB91" s="348">
        <v>3</v>
      </c>
      <c r="CC91" s="348">
        <v>3</v>
      </c>
      <c r="CD91" s="348" t="s">
        <v>260</v>
      </c>
      <c r="CE91" s="348" t="s">
        <v>6373</v>
      </c>
      <c r="CF91" s="348">
        <v>15</v>
      </c>
      <c r="CG91" s="348"/>
      <c r="CH91" s="348"/>
      <c r="CI91" s="348"/>
      <c r="CJ91" s="348"/>
      <c r="CK91" s="348"/>
      <c r="CL91" s="348"/>
      <c r="CM91" s="348" t="s">
        <v>3403</v>
      </c>
      <c r="CN91" s="348" t="s">
        <v>6676</v>
      </c>
      <c r="CO91" s="348"/>
      <c r="CP91" s="348"/>
      <c r="CQ91" s="348"/>
      <c r="CR91" s="38" t="s">
        <v>4714</v>
      </c>
      <c r="CS91" s="38" t="s">
        <v>4715</v>
      </c>
      <c r="CT91" s="38" t="s">
        <v>3869</v>
      </c>
      <c r="CU91" s="38" t="s">
        <v>9313</v>
      </c>
      <c r="CV91" s="38" t="s">
        <v>9307</v>
      </c>
      <c r="CW91" s="38" t="s">
        <v>9314</v>
      </c>
      <c r="CX91" s="38" t="s">
        <v>9315</v>
      </c>
      <c r="CY91" s="38" t="s">
        <v>9316</v>
      </c>
      <c r="CZ91" s="38" t="s">
        <v>3848</v>
      </c>
      <c r="DA91" s="38" t="s">
        <v>8642</v>
      </c>
      <c r="DB91" s="38" t="s">
        <v>4037</v>
      </c>
      <c r="DC91" s="38" t="s">
        <v>4038</v>
      </c>
      <c r="DD91" s="38" t="s">
        <v>4039</v>
      </c>
      <c r="DE91" s="38" t="s">
        <v>3848</v>
      </c>
      <c r="DF91" s="38" t="s">
        <v>8642</v>
      </c>
      <c r="DG91" s="38" t="s">
        <v>4037</v>
      </c>
      <c r="DH91" s="38" t="s">
        <v>4038</v>
      </c>
      <c r="DI91" s="38" t="s">
        <v>4039</v>
      </c>
      <c r="DJ91" s="38" t="s">
        <v>3848</v>
      </c>
      <c r="DK91" s="38" t="s">
        <v>3849</v>
      </c>
      <c r="DL91" s="38" t="s">
        <v>3848</v>
      </c>
      <c r="DM91" s="38" t="s">
        <v>3914</v>
      </c>
      <c r="DN91" s="38" t="s">
        <v>3852</v>
      </c>
      <c r="DO91" s="38" t="s">
        <v>3848</v>
      </c>
      <c r="DP91" s="38" t="s">
        <v>3848</v>
      </c>
      <c r="DQ91" s="38" t="s">
        <v>9317</v>
      </c>
      <c r="DR91" s="38" t="s">
        <v>9317</v>
      </c>
      <c r="DS91" s="38" t="s">
        <v>9310</v>
      </c>
      <c r="DT91" s="38" t="s">
        <v>3848</v>
      </c>
      <c r="DU91" s="38" t="s">
        <v>3848</v>
      </c>
      <c r="DV91" s="38" t="s">
        <v>3848</v>
      </c>
      <c r="DW91" s="38" t="s">
        <v>3848</v>
      </c>
      <c r="DX91" s="38" t="s">
        <v>3848</v>
      </c>
      <c r="DY91" s="38" t="s">
        <v>3848</v>
      </c>
      <c r="DZ91" s="38" t="s">
        <v>3848</v>
      </c>
      <c r="EA91" s="38" t="s">
        <v>3848</v>
      </c>
      <c r="EB91" s="38" t="s">
        <v>3861</v>
      </c>
      <c r="EC91" s="38" t="s">
        <v>3862</v>
      </c>
      <c r="ED91" s="38" t="s">
        <v>3848</v>
      </c>
      <c r="EE91" s="38" t="s">
        <v>4000</v>
      </c>
      <c r="EF91" s="38" t="s">
        <v>5081</v>
      </c>
      <c r="EG91" s="38" t="s">
        <v>598</v>
      </c>
      <c r="EH91" s="38" t="s">
        <v>3865</v>
      </c>
      <c r="EI91" s="38" t="s">
        <v>229</v>
      </c>
      <c r="EJ91" s="38" t="s">
        <v>3848</v>
      </c>
      <c r="EK91" s="38" t="s">
        <v>3848</v>
      </c>
      <c r="EL91" s="38" t="s">
        <v>4473</v>
      </c>
      <c r="EM91" s="38" t="s">
        <v>3870</v>
      </c>
      <c r="EN91" s="38" t="s">
        <v>3870</v>
      </c>
      <c r="EO91" s="38" t="s">
        <v>4401</v>
      </c>
      <c r="EP91" s="38" t="s">
        <v>5305</v>
      </c>
      <c r="EQ91" s="38" t="s">
        <v>4017</v>
      </c>
      <c r="ER91" s="38" t="s">
        <v>4017</v>
      </c>
      <c r="ES91" s="38" t="s">
        <v>4017</v>
      </c>
      <c r="ET91" s="38" t="s">
        <v>4017</v>
      </c>
      <c r="EU91" s="38" t="s">
        <v>4017</v>
      </c>
      <c r="EV91" s="38" t="s">
        <v>3848</v>
      </c>
      <c r="EW91" s="38" t="s">
        <v>3848</v>
      </c>
      <c r="EX91" s="38" t="s">
        <v>3848</v>
      </c>
      <c r="EY91" s="38" t="s">
        <v>3848</v>
      </c>
      <c r="EZ91" s="38" t="s">
        <v>3848</v>
      </c>
      <c r="FA91" s="38" t="s">
        <v>3848</v>
      </c>
      <c r="FB91" s="38" t="s">
        <v>3848</v>
      </c>
      <c r="FC91" s="38" t="s">
        <v>3848</v>
      </c>
      <c r="FD91" s="38" t="s">
        <v>3848</v>
      </c>
      <c r="FE91" s="38" t="s">
        <v>4017</v>
      </c>
      <c r="FF91" s="38" t="s">
        <v>4017</v>
      </c>
      <c r="FG91" s="38" t="s">
        <v>3848</v>
      </c>
      <c r="FH91" s="38" t="s">
        <v>3848</v>
      </c>
      <c r="FI91" s="38" t="s">
        <v>3848</v>
      </c>
      <c r="FJ91" s="38" t="s">
        <v>4017</v>
      </c>
      <c r="FK91" s="38" t="s">
        <v>4017</v>
      </c>
      <c r="FL91" s="38" t="s">
        <v>4017</v>
      </c>
      <c r="FM91" s="38" t="s">
        <v>9307</v>
      </c>
      <c r="FN91" s="38" t="s">
        <v>9318</v>
      </c>
      <c r="FO91" s="38" t="s">
        <v>3848</v>
      </c>
      <c r="FP91" s="38" t="s">
        <v>3848</v>
      </c>
      <c r="FQ91" s="38" t="s">
        <v>3848</v>
      </c>
      <c r="FR91" s="38" t="s">
        <v>3848</v>
      </c>
      <c r="FS91" s="38" t="s">
        <v>3848</v>
      </c>
      <c r="FT91" s="38" t="s">
        <v>3943</v>
      </c>
      <c r="FU91" s="38" t="s">
        <v>3943</v>
      </c>
      <c r="FV91" s="38" t="s">
        <v>3943</v>
      </c>
      <c r="FW91" s="38" t="s">
        <v>3943</v>
      </c>
      <c r="FX91" s="38" t="s">
        <v>3894</v>
      </c>
      <c r="FY91" s="38" t="s">
        <v>3848</v>
      </c>
      <c r="FZ91" s="38" t="s">
        <v>9319</v>
      </c>
      <c r="GA91" s="38" t="s">
        <v>3848</v>
      </c>
      <c r="GB91" s="370" t="s">
        <v>3848</v>
      </c>
      <c r="GC91" s="370" t="s">
        <v>3848</v>
      </c>
      <c r="HL91" s="349" t="s">
        <v>9320</v>
      </c>
      <c r="HM91" s="44" t="s">
        <v>6705</v>
      </c>
      <c r="HN91" s="30" t="s">
        <v>6706</v>
      </c>
      <c r="HO91" s="350" t="s">
        <v>7757</v>
      </c>
      <c r="HP91" s="44" t="s">
        <v>3869</v>
      </c>
      <c r="HQ91" s="44">
        <f t="shared" si="7"/>
        <v>1</v>
      </c>
      <c r="HT91" s="351">
        <v>43286</v>
      </c>
      <c r="HU91" s="44" t="s">
        <v>9321</v>
      </c>
      <c r="HX91" s="44" t="s">
        <v>3403</v>
      </c>
      <c r="HY91" s="44" t="s">
        <v>223</v>
      </c>
    </row>
    <row r="92" spans="1:233" s="44" customFormat="1" ht="12.75" x14ac:dyDescent="0.2">
      <c r="A92" s="348">
        <v>9</v>
      </c>
      <c r="B92" s="369"/>
      <c r="C92" s="348"/>
      <c r="D92" s="348" t="s">
        <v>211</v>
      </c>
      <c r="E92" s="30" t="s">
        <v>212</v>
      </c>
      <c r="F92" s="62">
        <v>43284</v>
      </c>
      <c r="G92" s="348" t="s">
        <v>357</v>
      </c>
      <c r="H92" s="348" t="s">
        <v>337</v>
      </c>
      <c r="I92" s="348" t="s">
        <v>437</v>
      </c>
      <c r="J92" s="348" t="s">
        <v>6080</v>
      </c>
      <c r="K92" s="365"/>
      <c r="L92" s="365"/>
      <c r="M92" s="351"/>
      <c r="N92" s="365"/>
      <c r="O92" s="365"/>
      <c r="P92" s="361" t="s">
        <v>9322</v>
      </c>
      <c r="Q92" s="348" t="s">
        <v>9323</v>
      </c>
      <c r="R92" s="363" t="s">
        <v>9324</v>
      </c>
      <c r="S92" s="365" t="s">
        <v>9325</v>
      </c>
      <c r="T92" s="401" t="s">
        <v>9326</v>
      </c>
      <c r="U92" s="365" t="s">
        <v>9327</v>
      </c>
      <c r="V92" s="30" t="s">
        <v>221</v>
      </c>
      <c r="W92" s="44" t="s">
        <v>221</v>
      </c>
      <c r="X92" s="44" t="s">
        <v>221</v>
      </c>
      <c r="Y92" s="44" t="s">
        <v>221</v>
      </c>
      <c r="Z92" s="44" t="s">
        <v>221</v>
      </c>
      <c r="AA92" s="348" t="s">
        <v>221</v>
      </c>
      <c r="AB92" s="30" t="s">
        <v>221</v>
      </c>
      <c r="AC92" s="348" t="s">
        <v>223</v>
      </c>
      <c r="AD92" s="348" t="s">
        <v>224</v>
      </c>
      <c r="AE92" s="348" t="s">
        <v>9328</v>
      </c>
      <c r="AF92" s="44" t="s">
        <v>226</v>
      </c>
      <c r="AG92" s="348" t="s">
        <v>226</v>
      </c>
      <c r="AH92" s="348" t="s">
        <v>226</v>
      </c>
      <c r="AI92" s="348">
        <f>12+5</f>
        <v>17</v>
      </c>
      <c r="AJ92" s="348" t="s">
        <v>446</v>
      </c>
      <c r="AK92" s="348">
        <v>0</v>
      </c>
      <c r="AL92" s="348">
        <v>5</v>
      </c>
      <c r="AM92" s="348">
        <v>12</v>
      </c>
      <c r="AN92" s="348" t="s">
        <v>394</v>
      </c>
      <c r="AO92" s="348" t="s">
        <v>3540</v>
      </c>
      <c r="AP92" s="348" t="s">
        <v>281</v>
      </c>
      <c r="AQ92" s="348" t="s">
        <v>7764</v>
      </c>
      <c r="AR92" s="348"/>
      <c r="AS92" s="348"/>
      <c r="AT92" s="348"/>
      <c r="AU92" s="348"/>
      <c r="AV92" s="348"/>
      <c r="AW92" s="348"/>
      <c r="AX92" s="348"/>
      <c r="AY92" s="348" t="s">
        <v>227</v>
      </c>
      <c r="AZ92" s="348" t="s">
        <v>227</v>
      </c>
      <c r="BA92" s="369" t="s">
        <v>7968</v>
      </c>
      <c r="BB92" s="394" t="s">
        <v>4032</v>
      </c>
      <c r="BC92" s="369">
        <v>0.79027777777777775</v>
      </c>
      <c r="BD92" s="369">
        <v>0.80138888888888893</v>
      </c>
      <c r="BE92" s="50">
        <f t="shared" si="4"/>
        <v>16</v>
      </c>
      <c r="BF92" s="348">
        <v>2</v>
      </c>
      <c r="BG92" s="348">
        <v>2</v>
      </c>
      <c r="BH92" s="348">
        <v>2</v>
      </c>
      <c r="BI92" s="348">
        <v>2</v>
      </c>
      <c r="BJ92" s="348">
        <v>2</v>
      </c>
      <c r="BK92" s="348">
        <v>2</v>
      </c>
      <c r="BL92" s="348">
        <v>2</v>
      </c>
      <c r="BM92" s="348">
        <v>2</v>
      </c>
      <c r="BN92" s="348">
        <v>2</v>
      </c>
      <c r="BO92" s="348">
        <v>2</v>
      </c>
      <c r="BP92" s="348">
        <v>2</v>
      </c>
      <c r="BQ92" s="348">
        <v>2</v>
      </c>
      <c r="BR92" s="348">
        <v>2</v>
      </c>
      <c r="BS92" s="348">
        <v>2</v>
      </c>
      <c r="BT92" s="348">
        <v>2</v>
      </c>
      <c r="BU92" s="50">
        <f t="shared" si="5"/>
        <v>0</v>
      </c>
      <c r="BV92" s="368"/>
      <c r="BW92" s="369"/>
      <c r="BX92" s="369"/>
      <c r="BY92" s="50">
        <f t="shared" si="6"/>
        <v>0</v>
      </c>
      <c r="BZ92" s="348"/>
      <c r="CA92" s="348"/>
      <c r="CB92" s="348"/>
      <c r="CC92" s="348"/>
      <c r="CD92" s="348"/>
      <c r="CE92" s="348"/>
      <c r="CF92" s="348"/>
      <c r="CG92" s="348"/>
      <c r="CH92" s="348"/>
      <c r="CI92" s="348"/>
      <c r="CJ92" s="348"/>
      <c r="CK92" s="348"/>
      <c r="CL92" s="348"/>
      <c r="CM92" s="348" t="s">
        <v>3403</v>
      </c>
      <c r="CN92" s="44" t="s">
        <v>3403</v>
      </c>
      <c r="CO92" s="348"/>
      <c r="CP92" s="348"/>
      <c r="CQ92" s="348"/>
      <c r="CR92" s="38" t="s">
        <v>4714</v>
      </c>
      <c r="CS92" s="38" t="s">
        <v>4715</v>
      </c>
      <c r="CT92" s="38" t="s">
        <v>3869</v>
      </c>
      <c r="CU92" s="38" t="s">
        <v>9329</v>
      </c>
      <c r="CV92" s="38" t="s">
        <v>9330</v>
      </c>
      <c r="CW92" s="38" t="s">
        <v>9324</v>
      </c>
      <c r="CX92" s="38" t="s">
        <v>9331</v>
      </c>
      <c r="CY92" s="38" t="s">
        <v>9332</v>
      </c>
      <c r="CZ92" s="38" t="s">
        <v>3848</v>
      </c>
      <c r="DA92" s="38" t="s">
        <v>9333</v>
      </c>
      <c r="DB92" s="38" t="s">
        <v>3840</v>
      </c>
      <c r="DC92" s="38" t="s">
        <v>3841</v>
      </c>
      <c r="DD92" s="38" t="s">
        <v>6094</v>
      </c>
      <c r="DE92" s="38" t="s">
        <v>3848</v>
      </c>
      <c r="DF92" s="38" t="s">
        <v>3666</v>
      </c>
      <c r="DG92" s="38" t="s">
        <v>4037</v>
      </c>
      <c r="DH92" s="38" t="s">
        <v>4038</v>
      </c>
      <c r="DI92" s="38" t="s">
        <v>4039</v>
      </c>
      <c r="DJ92" s="38" t="s">
        <v>3848</v>
      </c>
      <c r="DK92" s="38" t="s">
        <v>3957</v>
      </c>
      <c r="DL92" s="38" t="s">
        <v>3848</v>
      </c>
      <c r="DM92" s="38" t="s">
        <v>3914</v>
      </c>
      <c r="DN92" s="38" t="s">
        <v>3852</v>
      </c>
      <c r="DO92" s="38" t="s">
        <v>3848</v>
      </c>
      <c r="DP92" s="38" t="s">
        <v>3848</v>
      </c>
      <c r="DQ92" s="38" t="s">
        <v>9334</v>
      </c>
      <c r="DR92" s="38" t="s">
        <v>9334</v>
      </c>
      <c r="DS92" s="38" t="s">
        <v>9327</v>
      </c>
      <c r="DT92" s="38" t="s">
        <v>3848</v>
      </c>
      <c r="DU92" s="38" t="s">
        <v>3848</v>
      </c>
      <c r="DV92" s="38" t="s">
        <v>3848</v>
      </c>
      <c r="DW92" s="38" t="s">
        <v>3848</v>
      </c>
      <c r="DX92" s="38" t="s">
        <v>3848</v>
      </c>
      <c r="DY92" s="38" t="s">
        <v>3848</v>
      </c>
      <c r="DZ92" s="38" t="s">
        <v>3848</v>
      </c>
      <c r="EA92" s="38" t="s">
        <v>3848</v>
      </c>
      <c r="EB92" s="38" t="s">
        <v>3861</v>
      </c>
      <c r="EC92" s="38" t="s">
        <v>3862</v>
      </c>
      <c r="ED92" s="38" t="s">
        <v>3848</v>
      </c>
      <c r="EE92" s="38" t="s">
        <v>4042</v>
      </c>
      <c r="EF92" s="38" t="s">
        <v>5081</v>
      </c>
      <c r="EG92" s="38" t="s">
        <v>2755</v>
      </c>
      <c r="EH92" s="38" t="s">
        <v>282</v>
      </c>
      <c r="EI92" s="38" t="s">
        <v>3848</v>
      </c>
      <c r="EJ92" s="38" t="s">
        <v>3848</v>
      </c>
      <c r="EK92" s="38" t="s">
        <v>3848</v>
      </c>
      <c r="EL92" s="38" t="s">
        <v>3868</v>
      </c>
      <c r="EM92" s="38" t="s">
        <v>3869</v>
      </c>
      <c r="EN92" s="38" t="s">
        <v>3869</v>
      </c>
      <c r="EO92" s="38" t="s">
        <v>3869</v>
      </c>
      <c r="EP92" s="38" t="s">
        <v>3869</v>
      </c>
      <c r="EQ92" s="38" t="s">
        <v>4017</v>
      </c>
      <c r="ER92" s="38" t="s">
        <v>4017</v>
      </c>
      <c r="ES92" s="38" t="s">
        <v>4017</v>
      </c>
      <c r="ET92" s="38" t="s">
        <v>4017</v>
      </c>
      <c r="EU92" s="38" t="s">
        <v>4017</v>
      </c>
      <c r="EV92" s="38" t="s">
        <v>3848</v>
      </c>
      <c r="EW92" s="38" t="s">
        <v>3848</v>
      </c>
      <c r="EX92" s="38" t="s">
        <v>3848</v>
      </c>
      <c r="EY92" s="38" t="s">
        <v>3848</v>
      </c>
      <c r="EZ92" s="38" t="s">
        <v>3848</v>
      </c>
      <c r="FA92" s="38" t="s">
        <v>3848</v>
      </c>
      <c r="FB92" s="38" t="s">
        <v>3848</v>
      </c>
      <c r="FC92" s="38" t="s">
        <v>3848</v>
      </c>
      <c r="FD92" s="38" t="s">
        <v>3848</v>
      </c>
      <c r="FE92" s="38" t="s">
        <v>4017</v>
      </c>
      <c r="FF92" s="38" t="s">
        <v>4017</v>
      </c>
      <c r="FG92" s="38" t="s">
        <v>3848</v>
      </c>
      <c r="FH92" s="38" t="s">
        <v>3848</v>
      </c>
      <c r="FI92" s="38" t="s">
        <v>3848</v>
      </c>
      <c r="FJ92" s="38" t="s">
        <v>4017</v>
      </c>
      <c r="FK92" s="38" t="s">
        <v>4017</v>
      </c>
      <c r="FL92" s="38" t="s">
        <v>4017</v>
      </c>
      <c r="FM92" s="38" t="s">
        <v>3666</v>
      </c>
      <c r="FN92" s="38" t="s">
        <v>3666</v>
      </c>
      <c r="FO92" s="38" t="s">
        <v>3848</v>
      </c>
      <c r="FP92" s="38" t="s">
        <v>3848</v>
      </c>
      <c r="FQ92" s="38" t="s">
        <v>5082</v>
      </c>
      <c r="FR92" s="38" t="s">
        <v>5082</v>
      </c>
      <c r="FS92" s="38" t="s">
        <v>5082</v>
      </c>
      <c r="FT92" s="38" t="s">
        <v>3943</v>
      </c>
      <c r="FU92" s="38" t="s">
        <v>3943</v>
      </c>
      <c r="FV92" s="38" t="s">
        <v>3943</v>
      </c>
      <c r="FW92" s="38" t="s">
        <v>3943</v>
      </c>
      <c r="FX92" s="38" t="s">
        <v>3894</v>
      </c>
      <c r="FY92" s="38" t="s">
        <v>3848</v>
      </c>
      <c r="FZ92" s="38" t="s">
        <v>9335</v>
      </c>
      <c r="GA92" s="38" t="s">
        <v>3848</v>
      </c>
      <c r="GB92" s="370" t="s">
        <v>3848</v>
      </c>
      <c r="GC92" s="370" t="s">
        <v>3848</v>
      </c>
      <c r="HL92" s="349" t="s">
        <v>9336</v>
      </c>
      <c r="HM92" s="30" t="s">
        <v>7776</v>
      </c>
      <c r="HN92" s="30" t="s">
        <v>3403</v>
      </c>
      <c r="HO92" s="350" t="s">
        <v>7944</v>
      </c>
      <c r="HP92" s="44" t="s">
        <v>3869</v>
      </c>
      <c r="HQ92" s="44">
        <f t="shared" si="7"/>
        <v>1</v>
      </c>
      <c r="HT92" s="44" t="s">
        <v>3403</v>
      </c>
      <c r="HU92" s="30" t="s">
        <v>7777</v>
      </c>
      <c r="HX92" s="44" t="s">
        <v>3403</v>
      </c>
      <c r="HY92" s="44" t="s">
        <v>223</v>
      </c>
    </row>
    <row r="93" spans="1:233" s="44" customFormat="1" ht="12.75" x14ac:dyDescent="0.2">
      <c r="A93" s="348">
        <v>10</v>
      </c>
      <c r="B93" s="369">
        <v>0.80138888888888893</v>
      </c>
      <c r="C93" s="348"/>
      <c r="D93" s="348" t="s">
        <v>211</v>
      </c>
      <c r="E93" s="30" t="s">
        <v>212</v>
      </c>
      <c r="F93" s="62">
        <v>43284</v>
      </c>
      <c r="G93" s="348" t="s">
        <v>357</v>
      </c>
      <c r="H93" s="348" t="s">
        <v>337</v>
      </c>
      <c r="I93" s="348" t="s">
        <v>437</v>
      </c>
      <c r="J93" s="348" t="s">
        <v>6080</v>
      </c>
      <c r="K93" s="365"/>
      <c r="L93" s="365"/>
      <c r="M93" s="351"/>
      <c r="N93" s="365"/>
      <c r="O93" s="365"/>
      <c r="P93" s="361" t="s">
        <v>9337</v>
      </c>
      <c r="Q93" s="348" t="s">
        <v>4974</v>
      </c>
      <c r="R93" s="348" t="s">
        <v>9338</v>
      </c>
      <c r="S93" s="365" t="s">
        <v>9339</v>
      </c>
      <c r="T93" s="398">
        <v>9156538646</v>
      </c>
      <c r="U93" s="400" t="s">
        <v>9340</v>
      </c>
      <c r="V93" s="30" t="s">
        <v>221</v>
      </c>
      <c r="W93" s="44" t="s">
        <v>221</v>
      </c>
      <c r="X93" s="44" t="s">
        <v>221</v>
      </c>
      <c r="Y93" s="44" t="s">
        <v>221</v>
      </c>
      <c r="Z93" s="44" t="s">
        <v>221</v>
      </c>
      <c r="AA93" s="348" t="s">
        <v>9341</v>
      </c>
      <c r="AB93" s="30">
        <v>9233653334</v>
      </c>
      <c r="AC93" s="348" t="s">
        <v>223</v>
      </c>
      <c r="AD93" s="347" t="s">
        <v>4711</v>
      </c>
      <c r="AE93" s="348" t="s">
        <v>9342</v>
      </c>
      <c r="AF93" s="44" t="s">
        <v>226</v>
      </c>
      <c r="AG93" s="348" t="s">
        <v>226</v>
      </c>
      <c r="AH93" s="348" t="s">
        <v>226</v>
      </c>
      <c r="AI93" s="348">
        <v>120</v>
      </c>
      <c r="AJ93" s="348" t="s">
        <v>227</v>
      </c>
      <c r="AK93" s="348">
        <v>1</v>
      </c>
      <c r="AL93" s="348">
        <v>96</v>
      </c>
      <c r="AM93" s="348">
        <v>12</v>
      </c>
      <c r="AN93" s="348" t="s">
        <v>394</v>
      </c>
      <c r="AO93" s="348" t="s">
        <v>1210</v>
      </c>
      <c r="AP93" s="348" t="s">
        <v>9245</v>
      </c>
      <c r="AQ93" s="348" t="s">
        <v>9246</v>
      </c>
      <c r="AR93" s="348"/>
      <c r="AS93" s="348"/>
      <c r="AT93" s="348"/>
      <c r="AU93" s="348"/>
      <c r="AV93" s="348"/>
      <c r="AW93" s="348" t="s">
        <v>7934</v>
      </c>
      <c r="AX93" s="348"/>
      <c r="AY93" s="348" t="s">
        <v>227</v>
      </c>
      <c r="AZ93" s="348" t="s">
        <v>227</v>
      </c>
      <c r="BA93" s="369" t="s">
        <v>7968</v>
      </c>
      <c r="BB93" s="368" t="s">
        <v>6373</v>
      </c>
      <c r="BC93" s="369">
        <f>B93</f>
        <v>0.80138888888888893</v>
      </c>
      <c r="BD93" s="369">
        <f>BC93+15/1440</f>
        <v>0.81180555555555556</v>
      </c>
      <c r="BE93" s="50">
        <f t="shared" si="4"/>
        <v>15</v>
      </c>
      <c r="BF93" s="348">
        <v>3</v>
      </c>
      <c r="BG93" s="348">
        <v>3</v>
      </c>
      <c r="BH93" s="348">
        <v>3</v>
      </c>
      <c r="BI93" s="348">
        <v>3</v>
      </c>
      <c r="BJ93" s="348">
        <v>3</v>
      </c>
      <c r="BK93" s="348">
        <v>3</v>
      </c>
      <c r="BL93" s="348">
        <v>3</v>
      </c>
      <c r="BM93" s="348">
        <v>3</v>
      </c>
      <c r="BN93" s="348">
        <v>3</v>
      </c>
      <c r="BO93" s="348">
        <v>3</v>
      </c>
      <c r="BP93" s="348">
        <v>3</v>
      </c>
      <c r="BQ93" s="348">
        <v>3</v>
      </c>
      <c r="BR93" s="348">
        <v>3</v>
      </c>
      <c r="BS93" s="348">
        <v>3</v>
      </c>
      <c r="BT93" s="348">
        <v>3</v>
      </c>
      <c r="BU93" s="50">
        <f t="shared" si="5"/>
        <v>0</v>
      </c>
      <c r="BV93" s="368" t="s">
        <v>6373</v>
      </c>
      <c r="BW93" s="369">
        <v>0.80138888888888893</v>
      </c>
      <c r="BX93" s="369">
        <f>BW93+15/1440</f>
        <v>0.81180555555555556</v>
      </c>
      <c r="BY93" s="50">
        <f t="shared" si="6"/>
        <v>15</v>
      </c>
      <c r="BZ93" s="348">
        <v>3</v>
      </c>
      <c r="CA93" s="348">
        <v>3</v>
      </c>
      <c r="CB93" s="348">
        <v>3</v>
      </c>
      <c r="CC93" s="348">
        <v>3</v>
      </c>
      <c r="CD93" s="348" t="s">
        <v>260</v>
      </c>
      <c r="CE93" s="348" t="s">
        <v>6373</v>
      </c>
      <c r="CF93" s="348">
        <v>15</v>
      </c>
      <c r="CG93" s="348"/>
      <c r="CH93" s="348"/>
      <c r="CI93" s="348"/>
      <c r="CJ93" s="348"/>
      <c r="CK93" s="348"/>
      <c r="CL93" s="348"/>
      <c r="CM93" s="348" t="s">
        <v>3403</v>
      </c>
      <c r="CN93" s="44" t="s">
        <v>3403</v>
      </c>
      <c r="CO93" s="348"/>
      <c r="CP93" s="348"/>
      <c r="CQ93" s="348"/>
      <c r="CR93" s="38" t="s">
        <v>4714</v>
      </c>
      <c r="CS93" s="38" t="s">
        <v>4715</v>
      </c>
      <c r="CT93" s="38" t="s">
        <v>3869</v>
      </c>
      <c r="CU93" s="38" t="s">
        <v>9343</v>
      </c>
      <c r="CV93" s="38" t="s">
        <v>4974</v>
      </c>
      <c r="CW93" s="38" t="s">
        <v>9338</v>
      </c>
      <c r="CX93" s="38" t="s">
        <v>9339</v>
      </c>
      <c r="CY93" s="38" t="s">
        <v>9344</v>
      </c>
      <c r="CZ93" s="38" t="s">
        <v>3848</v>
      </c>
      <c r="DA93" s="38" t="s">
        <v>9345</v>
      </c>
      <c r="DB93" s="38" t="s">
        <v>4037</v>
      </c>
      <c r="DC93" s="38" t="s">
        <v>4038</v>
      </c>
      <c r="DD93" s="38" t="s">
        <v>4039</v>
      </c>
      <c r="DE93" s="38" t="s">
        <v>3848</v>
      </c>
      <c r="DF93" s="38" t="s">
        <v>9345</v>
      </c>
      <c r="DG93" s="38" t="s">
        <v>4037</v>
      </c>
      <c r="DH93" s="38" t="s">
        <v>4038</v>
      </c>
      <c r="DI93" s="38" t="s">
        <v>4039</v>
      </c>
      <c r="DJ93" s="38" t="s">
        <v>3848</v>
      </c>
      <c r="DK93" s="38" t="s">
        <v>3849</v>
      </c>
      <c r="DL93" s="38" t="s">
        <v>3848</v>
      </c>
      <c r="DM93" s="38" t="s">
        <v>3914</v>
      </c>
      <c r="DN93" s="38" t="s">
        <v>3852</v>
      </c>
      <c r="DO93" s="38" t="s">
        <v>3848</v>
      </c>
      <c r="DP93" s="38" t="s">
        <v>3848</v>
      </c>
      <c r="DQ93" s="38" t="s">
        <v>9346</v>
      </c>
      <c r="DR93" s="38" t="s">
        <v>9346</v>
      </c>
      <c r="DS93" s="38" t="s">
        <v>9340</v>
      </c>
      <c r="DT93" s="38" t="s">
        <v>3848</v>
      </c>
      <c r="DU93" s="38" t="s">
        <v>3848</v>
      </c>
      <c r="DV93" s="38" t="s">
        <v>3848</v>
      </c>
      <c r="DW93" s="38" t="s">
        <v>3848</v>
      </c>
      <c r="DX93" s="38" t="s">
        <v>3848</v>
      </c>
      <c r="DY93" s="38" t="s">
        <v>3848</v>
      </c>
      <c r="DZ93" s="38" t="s">
        <v>3848</v>
      </c>
      <c r="EA93" s="38" t="s">
        <v>3848</v>
      </c>
      <c r="EB93" s="38" t="s">
        <v>3861</v>
      </c>
      <c r="EC93" s="38" t="s">
        <v>3862</v>
      </c>
      <c r="ED93" s="38" t="s">
        <v>3848</v>
      </c>
      <c r="EE93" s="38" t="s">
        <v>4510</v>
      </c>
      <c r="EF93" s="38" t="s">
        <v>3864</v>
      </c>
      <c r="EG93" s="38" t="s">
        <v>598</v>
      </c>
      <c r="EH93" s="38" t="s">
        <v>5303</v>
      </c>
      <c r="EI93" s="38" t="s">
        <v>9347</v>
      </c>
      <c r="EJ93" s="38" t="s">
        <v>3848</v>
      </c>
      <c r="EK93" s="38" t="s">
        <v>3848</v>
      </c>
      <c r="EL93" s="38" t="s">
        <v>4473</v>
      </c>
      <c r="EM93" s="38" t="s">
        <v>3869</v>
      </c>
      <c r="EN93" s="38" t="s">
        <v>3870</v>
      </c>
      <c r="EO93" s="38" t="s">
        <v>3869</v>
      </c>
      <c r="EP93" s="38" t="s">
        <v>3870</v>
      </c>
      <c r="EQ93" s="38" t="s">
        <v>4017</v>
      </c>
      <c r="ER93" s="38" t="s">
        <v>4017</v>
      </c>
      <c r="ES93" s="38" t="s">
        <v>4017</v>
      </c>
      <c r="ET93" s="38" t="s">
        <v>4017</v>
      </c>
      <c r="EU93" s="38" t="s">
        <v>4017</v>
      </c>
      <c r="EV93" s="38" t="s">
        <v>3848</v>
      </c>
      <c r="EW93" s="38" t="s">
        <v>3848</v>
      </c>
      <c r="EX93" s="38" t="s">
        <v>3848</v>
      </c>
      <c r="EY93" s="38" t="s">
        <v>3848</v>
      </c>
      <c r="EZ93" s="38" t="s">
        <v>3848</v>
      </c>
      <c r="FA93" s="38" t="s">
        <v>3848</v>
      </c>
      <c r="FB93" s="38" t="s">
        <v>3848</v>
      </c>
      <c r="FC93" s="38" t="s">
        <v>3848</v>
      </c>
      <c r="FD93" s="38" t="s">
        <v>3848</v>
      </c>
      <c r="FE93" s="38" t="s">
        <v>4017</v>
      </c>
      <c r="FF93" s="38" t="s">
        <v>4017</v>
      </c>
      <c r="FG93" s="38" t="s">
        <v>3848</v>
      </c>
      <c r="FH93" s="38" t="s">
        <v>3848</v>
      </c>
      <c r="FI93" s="38" t="s">
        <v>3848</v>
      </c>
      <c r="FJ93" s="38" t="s">
        <v>4017</v>
      </c>
      <c r="FK93" s="38" t="s">
        <v>4017</v>
      </c>
      <c r="FL93" s="38" t="s">
        <v>4017</v>
      </c>
      <c r="FM93" s="38" t="s">
        <v>9348</v>
      </c>
      <c r="FN93" s="38" t="s">
        <v>9349</v>
      </c>
      <c r="FO93" s="38" t="s">
        <v>3848</v>
      </c>
      <c r="FP93" s="38" t="s">
        <v>3848</v>
      </c>
      <c r="FQ93" s="38" t="s">
        <v>9350</v>
      </c>
      <c r="FR93" s="38" t="s">
        <v>5385</v>
      </c>
      <c r="FS93" s="38" t="s">
        <v>9351</v>
      </c>
      <c r="FT93" s="38" t="s">
        <v>3943</v>
      </c>
      <c r="FU93" s="38" t="s">
        <v>3943</v>
      </c>
      <c r="FV93" s="38" t="s">
        <v>3943</v>
      </c>
      <c r="FW93" s="38" t="s">
        <v>3943</v>
      </c>
      <c r="FX93" s="38" t="s">
        <v>3894</v>
      </c>
      <c r="FY93" s="38" t="s">
        <v>3848</v>
      </c>
      <c r="FZ93" s="38" t="s">
        <v>9352</v>
      </c>
      <c r="GA93" s="38" t="s">
        <v>3848</v>
      </c>
      <c r="GB93" s="370" t="s">
        <v>3848</v>
      </c>
      <c r="GC93" s="370" t="s">
        <v>3848</v>
      </c>
      <c r="HL93" s="349" t="s">
        <v>9353</v>
      </c>
      <c r="HM93" s="44" t="s">
        <v>7823</v>
      </c>
      <c r="HN93" s="30" t="s">
        <v>3403</v>
      </c>
      <c r="HO93" s="350" t="s">
        <v>9354</v>
      </c>
      <c r="HP93" s="44" t="s">
        <v>3869</v>
      </c>
      <c r="HQ93" s="44">
        <f t="shared" si="7"/>
        <v>1</v>
      </c>
      <c r="HT93" s="44" t="s">
        <v>3403</v>
      </c>
      <c r="HU93" s="30" t="s">
        <v>7777</v>
      </c>
      <c r="HX93" s="44" t="s">
        <v>3403</v>
      </c>
      <c r="HY93" s="44" t="s">
        <v>223</v>
      </c>
    </row>
    <row r="94" spans="1:233" s="44" customFormat="1" ht="12.75" x14ac:dyDescent="0.2">
      <c r="A94" s="348">
        <v>11</v>
      </c>
      <c r="B94" s="402"/>
      <c r="C94" s="348"/>
      <c r="D94" s="348"/>
      <c r="E94" s="30" t="s">
        <v>212</v>
      </c>
      <c r="F94" s="62">
        <v>43284</v>
      </c>
      <c r="G94" s="348" t="s">
        <v>357</v>
      </c>
      <c r="H94" s="348" t="s">
        <v>337</v>
      </c>
      <c r="I94" s="348" t="s">
        <v>437</v>
      </c>
      <c r="J94" s="348" t="s">
        <v>9355</v>
      </c>
      <c r="K94" s="365"/>
      <c r="L94" s="365"/>
      <c r="M94" s="365"/>
      <c r="N94" s="365"/>
      <c r="O94" s="348"/>
      <c r="P94" s="361" t="s">
        <v>9356</v>
      </c>
      <c r="Q94" s="50" t="s">
        <v>9357</v>
      </c>
      <c r="R94" s="50" t="s">
        <v>9358</v>
      </c>
      <c r="S94" s="57" t="s">
        <v>9359</v>
      </c>
      <c r="T94" s="360">
        <v>9953401552</v>
      </c>
      <c r="U94" s="57" t="s">
        <v>9360</v>
      </c>
      <c r="V94" s="30" t="s">
        <v>221</v>
      </c>
      <c r="W94" s="44" t="s">
        <v>221</v>
      </c>
      <c r="X94" s="44" t="s">
        <v>221</v>
      </c>
      <c r="Y94" s="44" t="s">
        <v>221</v>
      </c>
      <c r="Z94" s="44" t="s">
        <v>221</v>
      </c>
      <c r="AA94" s="57" t="s">
        <v>9361</v>
      </c>
      <c r="AB94" s="30">
        <v>9262874695</v>
      </c>
      <c r="AC94" s="348" t="s">
        <v>223</v>
      </c>
      <c r="AD94" s="347" t="s">
        <v>4711</v>
      </c>
      <c r="AE94" s="50" t="s">
        <v>9362</v>
      </c>
      <c r="AF94" s="44" t="s">
        <v>226</v>
      </c>
      <c r="AG94" s="348" t="s">
        <v>226</v>
      </c>
      <c r="AH94" s="348" t="s">
        <v>226</v>
      </c>
      <c r="AI94" s="50">
        <v>110</v>
      </c>
      <c r="AJ94" s="50" t="s">
        <v>227</v>
      </c>
      <c r="AK94" s="50">
        <v>1</v>
      </c>
      <c r="AL94" s="50">
        <v>14</v>
      </c>
      <c r="AM94" s="50">
        <v>36</v>
      </c>
      <c r="AN94" s="348" t="s">
        <v>394</v>
      </c>
      <c r="AO94" s="348" t="s">
        <v>3540</v>
      </c>
      <c r="AP94" s="348" t="s">
        <v>281</v>
      </c>
      <c r="AQ94" s="348" t="s">
        <v>7764</v>
      </c>
      <c r="AR94" s="50"/>
      <c r="AS94" s="50"/>
      <c r="AT94" s="50"/>
      <c r="AU94" s="50"/>
      <c r="AV94" s="50"/>
      <c r="AW94" s="50"/>
      <c r="AX94" s="50"/>
      <c r="AY94" s="50" t="s">
        <v>227</v>
      </c>
      <c r="AZ94" s="50" t="s">
        <v>227</v>
      </c>
      <c r="BA94" s="369"/>
      <c r="BB94" s="394" t="s">
        <v>6373</v>
      </c>
      <c r="BC94" s="369">
        <f>B94</f>
        <v>0</v>
      </c>
      <c r="BD94" s="369">
        <f>BC94+15/1440</f>
        <v>1.0416666666666666E-2</v>
      </c>
      <c r="BE94" s="50">
        <f t="shared" si="4"/>
        <v>15</v>
      </c>
      <c r="BF94" s="348">
        <v>3</v>
      </c>
      <c r="BG94" s="348">
        <v>3</v>
      </c>
      <c r="BH94" s="348">
        <v>3</v>
      </c>
      <c r="BI94" s="348">
        <v>3</v>
      </c>
      <c r="BJ94" s="348">
        <v>3</v>
      </c>
      <c r="BK94" s="348">
        <v>3</v>
      </c>
      <c r="BL94" s="348">
        <v>3</v>
      </c>
      <c r="BM94" s="348">
        <v>3</v>
      </c>
      <c r="BN94" s="348">
        <v>3</v>
      </c>
      <c r="BO94" s="348">
        <v>3</v>
      </c>
      <c r="BP94" s="348">
        <v>3</v>
      </c>
      <c r="BQ94" s="348">
        <v>3</v>
      </c>
      <c r="BR94" s="348">
        <v>3</v>
      </c>
      <c r="BS94" s="348">
        <v>3</v>
      </c>
      <c r="BT94" s="348">
        <v>3</v>
      </c>
      <c r="BU94" s="50">
        <f t="shared" si="5"/>
        <v>0</v>
      </c>
      <c r="BV94" s="368" t="str">
        <f>BB94</f>
        <v>Anthony Esguerra</v>
      </c>
      <c r="BW94" s="369">
        <f>BD94</f>
        <v>1.0416666666666666E-2</v>
      </c>
      <c r="BX94" s="369">
        <f>BW94+15/1440</f>
        <v>2.0833333333333332E-2</v>
      </c>
      <c r="BY94" s="50">
        <f t="shared" si="6"/>
        <v>15</v>
      </c>
      <c r="BZ94" s="348">
        <v>3</v>
      </c>
      <c r="CA94" s="348">
        <v>3</v>
      </c>
      <c r="CB94" s="348">
        <v>3</v>
      </c>
      <c r="CC94" s="348">
        <v>3</v>
      </c>
      <c r="CD94" s="348" t="s">
        <v>260</v>
      </c>
      <c r="CE94" s="348"/>
      <c r="CF94" s="348"/>
      <c r="CG94" s="348"/>
      <c r="CH94" s="348"/>
      <c r="CI94" s="348"/>
      <c r="CJ94" s="348"/>
      <c r="CK94" s="348"/>
      <c r="CL94" s="348"/>
      <c r="CM94" s="348" t="s">
        <v>3403</v>
      </c>
      <c r="CN94" s="44" t="s">
        <v>3403</v>
      </c>
      <c r="CO94" s="348"/>
      <c r="CP94" s="348"/>
      <c r="CQ94" s="348"/>
      <c r="CR94" s="38" t="s">
        <v>4714</v>
      </c>
      <c r="CS94" s="38" t="s">
        <v>4715</v>
      </c>
      <c r="CT94" s="38" t="s">
        <v>3869</v>
      </c>
      <c r="CU94" s="38" t="s">
        <v>9363</v>
      </c>
      <c r="CV94" s="38" t="s">
        <v>9364</v>
      </c>
      <c r="CW94" s="38" t="s">
        <v>9365</v>
      </c>
      <c r="CX94" s="38" t="s">
        <v>9366</v>
      </c>
      <c r="CY94" s="38" t="s">
        <v>9367</v>
      </c>
      <c r="CZ94" s="38" t="s">
        <v>9368</v>
      </c>
      <c r="DA94" s="38" t="s">
        <v>9369</v>
      </c>
      <c r="DB94" s="38" t="s">
        <v>3840</v>
      </c>
      <c r="DC94" s="38" t="s">
        <v>3841</v>
      </c>
      <c r="DD94" s="38" t="s">
        <v>5700</v>
      </c>
      <c r="DE94" s="38" t="s">
        <v>9368</v>
      </c>
      <c r="DF94" s="38" t="s">
        <v>9369</v>
      </c>
      <c r="DG94" s="38" t="s">
        <v>3840</v>
      </c>
      <c r="DH94" s="38" t="s">
        <v>3841</v>
      </c>
      <c r="DI94" s="38" t="s">
        <v>5700</v>
      </c>
      <c r="DJ94" s="38" t="s">
        <v>9370</v>
      </c>
      <c r="DK94" s="38" t="s">
        <v>3849</v>
      </c>
      <c r="DL94" s="38" t="s">
        <v>4298</v>
      </c>
      <c r="DM94" s="38" t="s">
        <v>4116</v>
      </c>
      <c r="DN94" s="38" t="s">
        <v>3852</v>
      </c>
      <c r="DO94" s="38" t="s">
        <v>3853</v>
      </c>
      <c r="DP94" s="38" t="s">
        <v>3854</v>
      </c>
      <c r="DQ94" s="38" t="s">
        <v>9371</v>
      </c>
      <c r="DR94" s="38" t="s">
        <v>9371</v>
      </c>
      <c r="DS94" s="38" t="s">
        <v>9372</v>
      </c>
      <c r="DT94" s="38" t="s">
        <v>9373</v>
      </c>
      <c r="DU94" s="38" t="s">
        <v>9374</v>
      </c>
      <c r="DV94" s="38" t="s">
        <v>9375</v>
      </c>
      <c r="DW94" s="38" t="s">
        <v>9376</v>
      </c>
      <c r="DX94" s="38" t="s">
        <v>9377</v>
      </c>
      <c r="DY94" s="38" t="s">
        <v>1239</v>
      </c>
      <c r="DZ94" s="38" t="s">
        <v>1239</v>
      </c>
      <c r="EA94" s="38" t="s">
        <v>1239</v>
      </c>
      <c r="EB94" s="38" t="s">
        <v>3861</v>
      </c>
      <c r="EC94" s="38" t="s">
        <v>3862</v>
      </c>
      <c r="ED94" s="38" t="s">
        <v>3848</v>
      </c>
      <c r="EE94" s="38" t="s">
        <v>9378</v>
      </c>
      <c r="EF94" s="38" t="s">
        <v>5081</v>
      </c>
      <c r="EG94" s="38" t="s">
        <v>2755</v>
      </c>
      <c r="EH94" s="38" t="s">
        <v>282</v>
      </c>
      <c r="EI94" s="38" t="s">
        <v>3848</v>
      </c>
      <c r="EJ94" s="38" t="s">
        <v>9379</v>
      </c>
      <c r="EK94" s="38" t="s">
        <v>3848</v>
      </c>
      <c r="EL94" s="38" t="s">
        <v>4473</v>
      </c>
      <c r="EM94" s="38" t="s">
        <v>3869</v>
      </c>
      <c r="EN94" s="38" t="s">
        <v>3869</v>
      </c>
      <c r="EO94" s="38" t="s">
        <v>3870</v>
      </c>
      <c r="EP94" s="38" t="s">
        <v>4002</v>
      </c>
      <c r="EQ94" s="38" t="s">
        <v>9380</v>
      </c>
      <c r="ER94" s="38" t="s">
        <v>3872</v>
      </c>
      <c r="ES94" s="38" t="s">
        <v>9381</v>
      </c>
      <c r="ET94" s="38" t="s">
        <v>9382</v>
      </c>
      <c r="EU94" s="38" t="s">
        <v>9383</v>
      </c>
      <c r="EV94" s="38" t="s">
        <v>3877</v>
      </c>
      <c r="EW94" s="38" t="s">
        <v>3876</v>
      </c>
      <c r="EX94" s="38" t="s">
        <v>3848</v>
      </c>
      <c r="EY94" s="38" t="s">
        <v>3848</v>
      </c>
      <c r="EZ94" s="38" t="s">
        <v>3877</v>
      </c>
      <c r="FA94" s="38" t="s">
        <v>3878</v>
      </c>
      <c r="FB94" s="38" t="s">
        <v>9384</v>
      </c>
      <c r="FC94" s="38" t="s">
        <v>9385</v>
      </c>
      <c r="FD94" s="38" t="s">
        <v>3848</v>
      </c>
      <c r="FE94" s="38" t="s">
        <v>3881</v>
      </c>
      <c r="FF94" s="38" t="s">
        <v>9386</v>
      </c>
      <c r="FG94" s="38" t="s">
        <v>9387</v>
      </c>
      <c r="FH94" s="38" t="s">
        <v>9388</v>
      </c>
      <c r="FI94" s="38" t="s">
        <v>9389</v>
      </c>
      <c r="FJ94" s="38" t="s">
        <v>9390</v>
      </c>
      <c r="FK94" s="38" t="s">
        <v>9391</v>
      </c>
      <c r="FL94" s="38" t="s">
        <v>4523</v>
      </c>
      <c r="FM94" s="38" t="s">
        <v>9366</v>
      </c>
      <c r="FN94" s="38" t="s">
        <v>9392</v>
      </c>
      <c r="FO94" s="38" t="s">
        <v>9393</v>
      </c>
      <c r="FP94" s="38" t="s">
        <v>3848</v>
      </c>
      <c r="FQ94" s="38" t="s">
        <v>9394</v>
      </c>
      <c r="FR94" s="38" t="s">
        <v>9395</v>
      </c>
      <c r="FS94" s="38" t="s">
        <v>9396</v>
      </c>
      <c r="FT94" s="38" t="s">
        <v>9397</v>
      </c>
      <c r="FU94" s="38" t="s">
        <v>9398</v>
      </c>
      <c r="FV94" s="38" t="s">
        <v>9399</v>
      </c>
      <c r="FW94" s="38" t="s">
        <v>9400</v>
      </c>
      <c r="FX94" s="38" t="s">
        <v>3894</v>
      </c>
      <c r="FY94" s="38" t="s">
        <v>3848</v>
      </c>
      <c r="FZ94" s="38" t="s">
        <v>3848</v>
      </c>
      <c r="GA94" s="38" t="s">
        <v>3945</v>
      </c>
      <c r="GB94" s="370" t="s">
        <v>3945</v>
      </c>
      <c r="GC94" s="370" t="s">
        <v>3946</v>
      </c>
      <c r="HL94" s="349" t="s">
        <v>9401</v>
      </c>
      <c r="HM94" s="44" t="s">
        <v>7823</v>
      </c>
      <c r="HN94" s="30" t="s">
        <v>3403</v>
      </c>
      <c r="HO94" s="350" t="s">
        <v>9402</v>
      </c>
      <c r="HP94" s="44" t="s">
        <v>9403</v>
      </c>
      <c r="HQ94" s="44">
        <f t="shared" si="7"/>
        <v>1</v>
      </c>
      <c r="HT94" s="44" t="s">
        <v>3403</v>
      </c>
      <c r="HU94" s="30" t="s">
        <v>7777</v>
      </c>
      <c r="HX94" s="44" t="s">
        <v>3403</v>
      </c>
      <c r="HY94" s="44" t="s">
        <v>223</v>
      </c>
    </row>
    <row r="95" spans="1:233" s="44" customFormat="1" ht="12.75" x14ac:dyDescent="0.2">
      <c r="A95" s="348">
        <v>12</v>
      </c>
      <c r="B95" s="402"/>
      <c r="C95" s="348"/>
      <c r="D95" s="348"/>
      <c r="E95" s="30" t="s">
        <v>212</v>
      </c>
      <c r="F95" s="62">
        <v>43284</v>
      </c>
      <c r="G95" s="348" t="s">
        <v>1202</v>
      </c>
      <c r="H95" s="348" t="s">
        <v>233</v>
      </c>
      <c r="I95" s="348" t="s">
        <v>3057</v>
      </c>
      <c r="J95" s="348"/>
      <c r="K95" s="365"/>
      <c r="L95" s="365"/>
      <c r="M95" s="365"/>
      <c r="N95" s="365"/>
      <c r="O95" s="348"/>
      <c r="P95" s="361" t="s">
        <v>9404</v>
      </c>
      <c r="Q95" s="30" t="s">
        <v>2391</v>
      </c>
      <c r="R95" s="30" t="s">
        <v>9405</v>
      </c>
      <c r="S95" s="30" t="s">
        <v>9406</v>
      </c>
      <c r="T95" s="346">
        <v>9662043805</v>
      </c>
      <c r="U95" s="30" t="s">
        <v>9407</v>
      </c>
      <c r="V95" s="30" t="s">
        <v>221</v>
      </c>
      <c r="W95" s="44" t="s">
        <v>221</v>
      </c>
      <c r="X95" s="44" t="s">
        <v>221</v>
      </c>
      <c r="Y95" s="44" t="s">
        <v>221</v>
      </c>
      <c r="Z95" s="44" t="s">
        <v>221</v>
      </c>
      <c r="AA95" s="348" t="s">
        <v>9408</v>
      </c>
      <c r="AB95" s="30">
        <v>9157142582</v>
      </c>
      <c r="AC95" s="348" t="s">
        <v>278</v>
      </c>
      <c r="AD95" s="347" t="s">
        <v>4711</v>
      </c>
      <c r="AE95" s="348" t="s">
        <v>9409</v>
      </c>
      <c r="AF95" s="348" t="s">
        <v>221</v>
      </c>
      <c r="AG95" s="348" t="s">
        <v>221</v>
      </c>
      <c r="AH95" s="348" t="s">
        <v>221</v>
      </c>
      <c r="AI95" s="348">
        <v>62</v>
      </c>
      <c r="AJ95" s="348" t="s">
        <v>227</v>
      </c>
      <c r="AK95" s="348">
        <v>1</v>
      </c>
      <c r="AL95" s="348">
        <v>60</v>
      </c>
      <c r="AM95" s="348">
        <v>2</v>
      </c>
      <c r="AN95" s="36" t="s">
        <v>394</v>
      </c>
      <c r="AO95" s="36" t="s">
        <v>3540</v>
      </c>
      <c r="AP95" s="348" t="s">
        <v>281</v>
      </c>
      <c r="AQ95" s="348" t="s">
        <v>7764</v>
      </c>
      <c r="AR95" s="348"/>
      <c r="AS95" s="348"/>
      <c r="AT95" s="348"/>
      <c r="AU95" s="348"/>
      <c r="AV95" s="348"/>
      <c r="AW95" s="348"/>
      <c r="AX95" s="348"/>
      <c r="AY95" s="348" t="s">
        <v>227</v>
      </c>
      <c r="AZ95" s="348" t="s">
        <v>227</v>
      </c>
      <c r="BA95" s="369"/>
      <c r="BB95" s="394" t="s">
        <v>6373</v>
      </c>
      <c r="BC95" s="369">
        <f>B95</f>
        <v>0</v>
      </c>
      <c r="BD95" s="369">
        <f>BC95+15/1440</f>
        <v>1.0416666666666666E-2</v>
      </c>
      <c r="BE95" s="50">
        <f t="shared" si="4"/>
        <v>15</v>
      </c>
      <c r="BF95" s="348">
        <v>1</v>
      </c>
      <c r="BG95" s="348">
        <v>1</v>
      </c>
      <c r="BH95" s="348">
        <v>1</v>
      </c>
      <c r="BI95" s="348">
        <v>1</v>
      </c>
      <c r="BJ95" s="348">
        <v>1</v>
      </c>
      <c r="BK95" s="348">
        <v>1</v>
      </c>
      <c r="BL95" s="348">
        <v>1</v>
      </c>
      <c r="BM95" s="348">
        <v>1</v>
      </c>
      <c r="BN95" s="348">
        <v>1</v>
      </c>
      <c r="BO95" s="348">
        <v>1</v>
      </c>
      <c r="BP95" s="348">
        <v>1</v>
      </c>
      <c r="BQ95" s="348">
        <v>1</v>
      </c>
      <c r="BR95" s="348">
        <v>1</v>
      </c>
      <c r="BS95" s="348">
        <v>1</v>
      </c>
      <c r="BT95" s="348">
        <v>1</v>
      </c>
      <c r="BU95" s="50">
        <f t="shared" si="5"/>
        <v>15</v>
      </c>
      <c r="BV95" s="368"/>
      <c r="BW95" s="369"/>
      <c r="BX95" s="369"/>
      <c r="BY95" s="50">
        <f t="shared" si="6"/>
        <v>0</v>
      </c>
      <c r="BZ95" s="348"/>
      <c r="CA95" s="348"/>
      <c r="CB95" s="348"/>
      <c r="CC95" s="348"/>
      <c r="CD95" s="348"/>
      <c r="CE95" s="348"/>
      <c r="CF95" s="348"/>
      <c r="CG95" s="348"/>
      <c r="CH95" s="348"/>
      <c r="CI95" s="348"/>
      <c r="CJ95" s="348"/>
      <c r="CK95" s="348"/>
      <c r="CL95" s="348"/>
      <c r="CM95" s="348" t="s">
        <v>3403</v>
      </c>
      <c r="CN95" s="44" t="s">
        <v>3403</v>
      </c>
      <c r="CO95" s="348"/>
      <c r="CP95" s="348"/>
      <c r="CQ95" s="348"/>
      <c r="CR95" s="38" t="s">
        <v>4714</v>
      </c>
      <c r="CS95" s="38" t="s">
        <v>4715</v>
      </c>
      <c r="CT95" s="38" t="s">
        <v>3869</v>
      </c>
      <c r="CU95" s="38" t="s">
        <v>9410</v>
      </c>
      <c r="CV95" s="38" t="s">
        <v>2391</v>
      </c>
      <c r="CW95" s="38" t="s">
        <v>9405</v>
      </c>
      <c r="CX95" s="38" t="s">
        <v>9406</v>
      </c>
      <c r="CY95" s="38" t="s">
        <v>9411</v>
      </c>
      <c r="CZ95" s="38" t="s">
        <v>3848</v>
      </c>
      <c r="DA95" s="38" t="s">
        <v>7788</v>
      </c>
      <c r="DB95" s="38" t="s">
        <v>4037</v>
      </c>
      <c r="DC95" s="38" t="s">
        <v>4038</v>
      </c>
      <c r="DD95" s="38" t="s">
        <v>4039</v>
      </c>
      <c r="DE95" s="38" t="s">
        <v>3848</v>
      </c>
      <c r="DF95" s="38" t="s">
        <v>7788</v>
      </c>
      <c r="DG95" s="38" t="s">
        <v>4037</v>
      </c>
      <c r="DH95" s="38" t="s">
        <v>4038</v>
      </c>
      <c r="DI95" s="38" t="s">
        <v>4039</v>
      </c>
      <c r="DJ95" s="38" t="s">
        <v>3848</v>
      </c>
      <c r="DK95" s="38" t="s">
        <v>3849</v>
      </c>
      <c r="DL95" s="38" t="s">
        <v>3848</v>
      </c>
      <c r="DM95" s="38" t="s">
        <v>3914</v>
      </c>
      <c r="DN95" s="38" t="s">
        <v>3852</v>
      </c>
      <c r="DO95" s="38" t="s">
        <v>3848</v>
      </c>
      <c r="DP95" s="38" t="s">
        <v>3848</v>
      </c>
      <c r="DQ95" s="38" t="s">
        <v>9412</v>
      </c>
      <c r="DR95" s="38" t="s">
        <v>9412</v>
      </c>
      <c r="DS95" s="38" t="s">
        <v>9407</v>
      </c>
      <c r="DT95" s="38" t="s">
        <v>3848</v>
      </c>
      <c r="DU95" s="38" t="s">
        <v>3848</v>
      </c>
      <c r="DV95" s="38" t="s">
        <v>3848</v>
      </c>
      <c r="DW95" s="38" t="s">
        <v>3848</v>
      </c>
      <c r="DX95" s="38" t="s">
        <v>3848</v>
      </c>
      <c r="DY95" s="38" t="s">
        <v>3848</v>
      </c>
      <c r="DZ95" s="38" t="s">
        <v>3848</v>
      </c>
      <c r="EA95" s="38" t="s">
        <v>3848</v>
      </c>
      <c r="EB95" s="38" t="s">
        <v>3861</v>
      </c>
      <c r="EC95" s="38" t="s">
        <v>3862</v>
      </c>
      <c r="ED95" s="38" t="s">
        <v>3848</v>
      </c>
      <c r="EE95" s="38" t="s">
        <v>4399</v>
      </c>
      <c r="EF95" s="38" t="s">
        <v>5081</v>
      </c>
      <c r="EG95" s="38" t="s">
        <v>598</v>
      </c>
      <c r="EH95" s="38" t="s">
        <v>5303</v>
      </c>
      <c r="EI95" s="38" t="s">
        <v>9413</v>
      </c>
      <c r="EJ95" s="38" t="s">
        <v>3848</v>
      </c>
      <c r="EK95" s="38" t="s">
        <v>3848</v>
      </c>
      <c r="EL95" s="38" t="s">
        <v>4473</v>
      </c>
      <c r="EM95" s="38" t="s">
        <v>3869</v>
      </c>
      <c r="EN95" s="38" t="s">
        <v>5305</v>
      </c>
      <c r="EO95" s="38" t="s">
        <v>4401</v>
      </c>
      <c r="EP95" s="38" t="s">
        <v>7851</v>
      </c>
      <c r="EQ95" s="38" t="s">
        <v>4017</v>
      </c>
      <c r="ER95" s="38" t="s">
        <v>4017</v>
      </c>
      <c r="ES95" s="38" t="s">
        <v>4017</v>
      </c>
      <c r="ET95" s="38" t="s">
        <v>4017</v>
      </c>
      <c r="EU95" s="38" t="s">
        <v>4017</v>
      </c>
      <c r="EV95" s="38" t="s">
        <v>3848</v>
      </c>
      <c r="EW95" s="38" t="s">
        <v>3848</v>
      </c>
      <c r="EX95" s="38" t="s">
        <v>3848</v>
      </c>
      <c r="EY95" s="38" t="s">
        <v>3848</v>
      </c>
      <c r="EZ95" s="38" t="s">
        <v>3848</v>
      </c>
      <c r="FA95" s="38" t="s">
        <v>3848</v>
      </c>
      <c r="FB95" s="38" t="s">
        <v>3848</v>
      </c>
      <c r="FC95" s="38" t="s">
        <v>3848</v>
      </c>
      <c r="FD95" s="38" t="s">
        <v>3848</v>
      </c>
      <c r="FE95" s="38" t="s">
        <v>4017</v>
      </c>
      <c r="FF95" s="38" t="s">
        <v>4017</v>
      </c>
      <c r="FG95" s="38" t="s">
        <v>3848</v>
      </c>
      <c r="FH95" s="38" t="s">
        <v>3848</v>
      </c>
      <c r="FI95" s="38" t="s">
        <v>3848</v>
      </c>
      <c r="FJ95" s="38" t="s">
        <v>4017</v>
      </c>
      <c r="FK95" s="38" t="s">
        <v>4017</v>
      </c>
      <c r="FL95" s="38" t="s">
        <v>4017</v>
      </c>
      <c r="FM95" s="38" t="s">
        <v>2391</v>
      </c>
      <c r="FN95" s="38" t="s">
        <v>5958</v>
      </c>
      <c r="FO95" s="38" t="s">
        <v>3848</v>
      </c>
      <c r="FP95" s="38" t="s">
        <v>3848</v>
      </c>
      <c r="FQ95" s="38" t="s">
        <v>9414</v>
      </c>
      <c r="FR95" s="38" t="s">
        <v>4925</v>
      </c>
      <c r="FS95" s="38" t="s">
        <v>9415</v>
      </c>
      <c r="FT95" s="38" t="s">
        <v>3943</v>
      </c>
      <c r="FU95" s="38" t="s">
        <v>3943</v>
      </c>
      <c r="FV95" s="38" t="s">
        <v>3943</v>
      </c>
      <c r="FW95" s="38" t="s">
        <v>3943</v>
      </c>
      <c r="FX95" s="38" t="s">
        <v>3944</v>
      </c>
      <c r="FY95" s="38" t="s">
        <v>3848</v>
      </c>
      <c r="FZ95" s="38" t="s">
        <v>3848</v>
      </c>
      <c r="GA95" s="38" t="s">
        <v>3848</v>
      </c>
      <c r="GB95" s="370" t="s">
        <v>3848</v>
      </c>
      <c r="GC95" s="370" t="s">
        <v>3848</v>
      </c>
      <c r="HL95" s="349" t="s">
        <v>9416</v>
      </c>
      <c r="HM95" s="44" t="s">
        <v>3403</v>
      </c>
      <c r="HN95" s="44" t="s">
        <v>3403</v>
      </c>
      <c r="HO95" s="350" t="s">
        <v>9402</v>
      </c>
      <c r="HP95" s="44" t="s">
        <v>3869</v>
      </c>
      <c r="HQ95" s="44">
        <f t="shared" si="7"/>
        <v>1</v>
      </c>
      <c r="HT95" s="44" t="s">
        <v>3403</v>
      </c>
      <c r="HU95" s="30" t="s">
        <v>7777</v>
      </c>
      <c r="HX95" s="44" t="s">
        <v>3403</v>
      </c>
      <c r="HY95" s="44" t="s">
        <v>278</v>
      </c>
    </row>
    <row r="96" spans="1:233" s="44" customFormat="1" ht="12.75" x14ac:dyDescent="0.2">
      <c r="A96" s="348">
        <v>13</v>
      </c>
      <c r="B96" s="402"/>
      <c r="C96" s="348"/>
      <c r="D96" s="348"/>
      <c r="E96" s="44" t="s">
        <v>212</v>
      </c>
      <c r="F96" s="374">
        <v>43284</v>
      </c>
      <c r="G96" s="348" t="s">
        <v>1202</v>
      </c>
      <c r="H96" s="50" t="s">
        <v>233</v>
      </c>
      <c r="I96" s="50" t="s">
        <v>3057</v>
      </c>
      <c r="J96" s="50"/>
      <c r="K96" s="365"/>
      <c r="L96" s="365"/>
      <c r="M96" s="365"/>
      <c r="N96" s="365"/>
      <c r="O96" s="348"/>
      <c r="P96" s="366" t="s">
        <v>9417</v>
      </c>
      <c r="Q96" s="347" t="s">
        <v>564</v>
      </c>
      <c r="R96" s="347" t="s">
        <v>8499</v>
      </c>
      <c r="S96" s="347" t="s">
        <v>9418</v>
      </c>
      <c r="T96" s="355">
        <v>9177442735</v>
      </c>
      <c r="U96" s="44" t="s">
        <v>9419</v>
      </c>
      <c r="V96" s="44" t="s">
        <v>221</v>
      </c>
      <c r="W96" s="44" t="s">
        <v>221</v>
      </c>
      <c r="X96" s="44" t="s">
        <v>221</v>
      </c>
      <c r="Y96" s="44" t="s">
        <v>221</v>
      </c>
      <c r="Z96" s="44" t="s">
        <v>221</v>
      </c>
      <c r="AA96" s="44" t="s">
        <v>221</v>
      </c>
      <c r="AB96" s="44" t="s">
        <v>221</v>
      </c>
      <c r="AC96" s="348" t="s">
        <v>223</v>
      </c>
      <c r="AD96" s="348" t="s">
        <v>802</v>
      </c>
      <c r="AE96" s="348" t="s">
        <v>9420</v>
      </c>
      <c r="AF96" s="44" t="s">
        <v>226</v>
      </c>
      <c r="AG96" s="348" t="s">
        <v>221</v>
      </c>
      <c r="AH96" s="348" t="s">
        <v>221</v>
      </c>
      <c r="AI96" s="348">
        <v>228</v>
      </c>
      <c r="AJ96" s="348" t="s">
        <v>227</v>
      </c>
      <c r="AK96" s="348">
        <v>1</v>
      </c>
      <c r="AL96" s="348">
        <v>36</v>
      </c>
      <c r="AM96" s="348">
        <v>36</v>
      </c>
      <c r="AN96" s="36" t="s">
        <v>394</v>
      </c>
      <c r="AO96" s="36" t="s">
        <v>3540</v>
      </c>
      <c r="AP96" s="36" t="s">
        <v>281</v>
      </c>
      <c r="AQ96" s="36" t="s">
        <v>7764</v>
      </c>
      <c r="AR96" s="348"/>
      <c r="AS96" s="348"/>
      <c r="AT96" s="348"/>
      <c r="AU96" s="348"/>
      <c r="AV96" s="348"/>
      <c r="AW96" s="348"/>
      <c r="AX96" s="348"/>
      <c r="AY96" s="348" t="s">
        <v>227</v>
      </c>
      <c r="AZ96" s="348" t="s">
        <v>227</v>
      </c>
      <c r="BA96" s="369"/>
      <c r="BB96" s="394" t="s">
        <v>4430</v>
      </c>
      <c r="BC96" s="369">
        <v>0.54166666666666663</v>
      </c>
      <c r="BD96" s="369">
        <v>0.5625</v>
      </c>
      <c r="BE96" s="50">
        <f t="shared" si="4"/>
        <v>30</v>
      </c>
      <c r="BF96" s="348">
        <v>1</v>
      </c>
      <c r="BG96" s="348">
        <v>1</v>
      </c>
      <c r="BH96" s="348">
        <v>1</v>
      </c>
      <c r="BI96" s="348">
        <v>1</v>
      </c>
      <c r="BJ96" s="348">
        <v>1</v>
      </c>
      <c r="BK96" s="348">
        <v>1</v>
      </c>
      <c r="BL96" s="348">
        <v>1</v>
      </c>
      <c r="BM96" s="348">
        <v>1</v>
      </c>
      <c r="BN96" s="348">
        <v>1</v>
      </c>
      <c r="BO96" s="348">
        <v>1</v>
      </c>
      <c r="BP96" s="348">
        <v>1</v>
      </c>
      <c r="BQ96" s="348">
        <v>1</v>
      </c>
      <c r="BR96" s="348">
        <v>1</v>
      </c>
      <c r="BS96" s="348">
        <v>1</v>
      </c>
      <c r="BT96" s="348">
        <v>1</v>
      </c>
      <c r="BU96" s="50">
        <f t="shared" si="5"/>
        <v>15</v>
      </c>
      <c r="BV96" s="368"/>
      <c r="BW96" s="369"/>
      <c r="BX96" s="369"/>
      <c r="BY96" s="50">
        <f t="shared" si="6"/>
        <v>0</v>
      </c>
      <c r="BZ96" s="348"/>
      <c r="CA96" s="348"/>
      <c r="CB96" s="348"/>
      <c r="CC96" s="348"/>
      <c r="CD96" s="348"/>
      <c r="CE96" s="348"/>
      <c r="CF96" s="348"/>
      <c r="CG96" s="348"/>
      <c r="CH96" s="348"/>
      <c r="CI96" s="348"/>
      <c r="CJ96" s="348"/>
      <c r="CK96" s="348"/>
      <c r="CL96" s="348"/>
      <c r="CM96" s="348" t="s">
        <v>3403</v>
      </c>
      <c r="CN96" s="44" t="s">
        <v>3403</v>
      </c>
      <c r="CO96" s="348"/>
      <c r="CP96" s="348"/>
      <c r="CQ96" s="348"/>
      <c r="CR96" s="38" t="s">
        <v>4714</v>
      </c>
      <c r="CS96" s="38" t="s">
        <v>4715</v>
      </c>
      <c r="CT96" s="38" t="s">
        <v>3869</v>
      </c>
      <c r="CU96" s="38" t="s">
        <v>9421</v>
      </c>
      <c r="CV96" s="38" t="s">
        <v>564</v>
      </c>
      <c r="CW96" s="38" t="s">
        <v>8499</v>
      </c>
      <c r="CX96" s="38" t="s">
        <v>9418</v>
      </c>
      <c r="CY96" s="38" t="s">
        <v>9422</v>
      </c>
      <c r="CZ96" s="38" t="s">
        <v>3848</v>
      </c>
      <c r="DA96" s="38" t="s">
        <v>3666</v>
      </c>
      <c r="DB96" s="38" t="s">
        <v>4037</v>
      </c>
      <c r="DC96" s="38" t="s">
        <v>4038</v>
      </c>
      <c r="DD96" s="38" t="s">
        <v>4039</v>
      </c>
      <c r="DE96" s="38" t="s">
        <v>3848</v>
      </c>
      <c r="DF96" s="38" t="s">
        <v>3666</v>
      </c>
      <c r="DG96" s="38" t="s">
        <v>4037</v>
      </c>
      <c r="DH96" s="38" t="s">
        <v>4038</v>
      </c>
      <c r="DI96" s="38" t="s">
        <v>4039</v>
      </c>
      <c r="DJ96" s="38" t="s">
        <v>3848</v>
      </c>
      <c r="DK96" s="38" t="s">
        <v>3957</v>
      </c>
      <c r="DL96" s="38" t="s">
        <v>3848</v>
      </c>
      <c r="DM96" s="38" t="s">
        <v>3666</v>
      </c>
      <c r="DN96" s="38" t="s">
        <v>4062</v>
      </c>
      <c r="DO96" s="38" t="s">
        <v>3848</v>
      </c>
      <c r="DP96" s="38" t="s">
        <v>3848</v>
      </c>
      <c r="DQ96" s="38" t="s">
        <v>9423</v>
      </c>
      <c r="DR96" s="38" t="s">
        <v>3666</v>
      </c>
      <c r="DS96" s="38" t="s">
        <v>9419</v>
      </c>
      <c r="DT96" s="38" t="s">
        <v>3848</v>
      </c>
      <c r="DU96" s="38" t="s">
        <v>3848</v>
      </c>
      <c r="DV96" s="38" t="s">
        <v>3848</v>
      </c>
      <c r="DW96" s="38" t="s">
        <v>3848</v>
      </c>
      <c r="DX96" s="38" t="s">
        <v>3848</v>
      </c>
      <c r="DY96" s="38" t="s">
        <v>3848</v>
      </c>
      <c r="DZ96" s="38" t="s">
        <v>3848</v>
      </c>
      <c r="EA96" s="38" t="s">
        <v>3848</v>
      </c>
      <c r="EB96" s="38" t="s">
        <v>3861</v>
      </c>
      <c r="EC96" s="38" t="s">
        <v>3862</v>
      </c>
      <c r="ED96" s="38" t="s">
        <v>3848</v>
      </c>
      <c r="EE96" s="38" t="s">
        <v>5405</v>
      </c>
      <c r="EF96" s="38" t="s">
        <v>5081</v>
      </c>
      <c r="EG96" s="38" t="s">
        <v>2755</v>
      </c>
      <c r="EH96" s="38" t="s">
        <v>282</v>
      </c>
      <c r="EI96" s="38" t="s">
        <v>3848</v>
      </c>
      <c r="EJ96" s="38" t="s">
        <v>3848</v>
      </c>
      <c r="EK96" s="38" t="s">
        <v>3848</v>
      </c>
      <c r="EL96" s="38" t="s">
        <v>3868</v>
      </c>
      <c r="EM96" s="38" t="s">
        <v>3869</v>
      </c>
      <c r="EN96" s="38" t="s">
        <v>3869</v>
      </c>
      <c r="EO96" s="38" t="s">
        <v>3869</v>
      </c>
      <c r="EP96" s="38" t="s">
        <v>3869</v>
      </c>
      <c r="EQ96" s="38" t="s">
        <v>4017</v>
      </c>
      <c r="ER96" s="38" t="s">
        <v>4017</v>
      </c>
      <c r="ES96" s="38" t="s">
        <v>4017</v>
      </c>
      <c r="ET96" s="38" t="s">
        <v>4017</v>
      </c>
      <c r="EU96" s="38" t="s">
        <v>4017</v>
      </c>
      <c r="EV96" s="38" t="s">
        <v>3848</v>
      </c>
      <c r="EW96" s="38" t="s">
        <v>3848</v>
      </c>
      <c r="EX96" s="38" t="s">
        <v>3848</v>
      </c>
      <c r="EY96" s="38" t="s">
        <v>3848</v>
      </c>
      <c r="EZ96" s="38" t="s">
        <v>3848</v>
      </c>
      <c r="FA96" s="38" t="s">
        <v>3848</v>
      </c>
      <c r="FB96" s="38" t="s">
        <v>3848</v>
      </c>
      <c r="FC96" s="38" t="s">
        <v>3848</v>
      </c>
      <c r="FD96" s="38" t="s">
        <v>3848</v>
      </c>
      <c r="FE96" s="38" t="s">
        <v>4017</v>
      </c>
      <c r="FF96" s="38" t="s">
        <v>4017</v>
      </c>
      <c r="FG96" s="38" t="s">
        <v>3848</v>
      </c>
      <c r="FH96" s="38" t="s">
        <v>3848</v>
      </c>
      <c r="FI96" s="38" t="s">
        <v>3848</v>
      </c>
      <c r="FJ96" s="38" t="s">
        <v>4017</v>
      </c>
      <c r="FK96" s="38" t="s">
        <v>4017</v>
      </c>
      <c r="FL96" s="38" t="s">
        <v>4017</v>
      </c>
      <c r="FM96" s="38" t="s">
        <v>3666</v>
      </c>
      <c r="FN96" s="38" t="s">
        <v>3666</v>
      </c>
      <c r="FO96" s="38" t="s">
        <v>3848</v>
      </c>
      <c r="FP96" s="38" t="s">
        <v>3848</v>
      </c>
      <c r="FQ96" s="38" t="s">
        <v>5082</v>
      </c>
      <c r="FR96" s="38" t="s">
        <v>5082</v>
      </c>
      <c r="FS96" s="38" t="s">
        <v>5082</v>
      </c>
      <c r="FT96" s="38" t="s">
        <v>3943</v>
      </c>
      <c r="FU96" s="38" t="s">
        <v>3943</v>
      </c>
      <c r="FV96" s="38" t="s">
        <v>3943</v>
      </c>
      <c r="FW96" s="38" t="s">
        <v>3943</v>
      </c>
      <c r="FX96" s="38" t="s">
        <v>3894</v>
      </c>
      <c r="FY96" s="38" t="s">
        <v>3848</v>
      </c>
      <c r="FZ96" s="38" t="s">
        <v>3848</v>
      </c>
      <c r="GA96" s="38" t="s">
        <v>3848</v>
      </c>
      <c r="GB96" s="370" t="s">
        <v>3848</v>
      </c>
      <c r="GC96" s="370" t="s">
        <v>3848</v>
      </c>
      <c r="HL96" s="349" t="s">
        <v>9424</v>
      </c>
      <c r="HM96" s="44" t="s">
        <v>3403</v>
      </c>
      <c r="HN96" s="44" t="s">
        <v>3403</v>
      </c>
      <c r="HO96" s="350" t="s">
        <v>7177</v>
      </c>
      <c r="HP96" s="44" t="s">
        <v>3869</v>
      </c>
      <c r="HQ96" s="44">
        <f t="shared" si="7"/>
        <v>1</v>
      </c>
      <c r="HT96" s="44" t="s">
        <v>3403</v>
      </c>
      <c r="HU96" s="30" t="s">
        <v>7777</v>
      </c>
      <c r="HX96" s="44" t="s">
        <v>3403</v>
      </c>
      <c r="HY96" s="44" t="s">
        <v>223</v>
      </c>
    </row>
    <row r="97" spans="1:233" s="255" customFormat="1" ht="12.75" x14ac:dyDescent="0.2">
      <c r="A97" s="85">
        <v>4</v>
      </c>
      <c r="B97" s="403">
        <v>0.54166666666666663</v>
      </c>
      <c r="C97" s="85"/>
      <c r="D97" s="85" t="s">
        <v>211</v>
      </c>
      <c r="E97" s="255" t="s">
        <v>9425</v>
      </c>
      <c r="F97" s="282">
        <v>43284</v>
      </c>
      <c r="G97" s="85" t="s">
        <v>1202</v>
      </c>
      <c r="H97" s="64" t="s">
        <v>233</v>
      </c>
      <c r="I97" s="64" t="s">
        <v>1203</v>
      </c>
      <c r="J97" s="64"/>
      <c r="K97" s="276"/>
      <c r="L97" s="276"/>
      <c r="M97" s="276"/>
      <c r="N97" s="276"/>
      <c r="O97" s="85"/>
      <c r="P97" s="300" t="s">
        <v>9426</v>
      </c>
      <c r="Q97" s="281" t="s">
        <v>915</v>
      </c>
      <c r="R97" s="281" t="s">
        <v>7668</v>
      </c>
      <c r="S97" s="281" t="s">
        <v>9427</v>
      </c>
      <c r="T97" s="280">
        <v>9167157644</v>
      </c>
      <c r="U97" s="255" t="s">
        <v>9428</v>
      </c>
      <c r="V97" s="255" t="s">
        <v>221</v>
      </c>
      <c r="W97" s="255" t="s">
        <v>221</v>
      </c>
      <c r="X97" s="255" t="s">
        <v>221</v>
      </c>
      <c r="Y97" s="255" t="s">
        <v>221</v>
      </c>
      <c r="Z97" s="255" t="s">
        <v>221</v>
      </c>
      <c r="AA97" s="404" t="s">
        <v>221</v>
      </c>
      <c r="AB97" s="404" t="s">
        <v>221</v>
      </c>
      <c r="AC97" s="85" t="s">
        <v>314</v>
      </c>
      <c r="AD97" s="347" t="s">
        <v>4711</v>
      </c>
      <c r="AE97" s="85" t="s">
        <v>9429</v>
      </c>
      <c r="AF97" s="392" t="s">
        <v>259</v>
      </c>
      <c r="AG97" s="405" t="s">
        <v>221</v>
      </c>
      <c r="AH97" s="405" t="s">
        <v>221</v>
      </c>
      <c r="AI97" s="85">
        <v>141</v>
      </c>
      <c r="AJ97" s="85" t="s">
        <v>227</v>
      </c>
      <c r="AK97" s="85">
        <v>1</v>
      </c>
      <c r="AL97" s="85">
        <v>31</v>
      </c>
      <c r="AM97" s="85">
        <v>10</v>
      </c>
      <c r="AN97" s="183" t="s">
        <v>394</v>
      </c>
      <c r="AO97" s="183" t="s">
        <v>1210</v>
      </c>
      <c r="AP97" s="392" t="s">
        <v>281</v>
      </c>
      <c r="AQ97" s="392" t="s">
        <v>7764</v>
      </c>
      <c r="AR97" s="85"/>
      <c r="AS97" s="85"/>
      <c r="AT97" s="85"/>
      <c r="AU97" s="85"/>
      <c r="AV97" s="85"/>
      <c r="AW97" s="85"/>
      <c r="AX97" s="85"/>
      <c r="AY97" s="85" t="s">
        <v>227</v>
      </c>
      <c r="AZ97" s="85" t="s">
        <v>446</v>
      </c>
      <c r="BA97" s="276"/>
      <c r="BB97" s="406" t="s">
        <v>4430</v>
      </c>
      <c r="BC97" s="275">
        <v>0.58333333333333337</v>
      </c>
      <c r="BD97" s="275">
        <v>0.59722222222222221</v>
      </c>
      <c r="BE97" s="407">
        <f t="shared" si="4"/>
        <v>20</v>
      </c>
      <c r="BF97" s="85">
        <v>1</v>
      </c>
      <c r="BG97" s="85">
        <v>1</v>
      </c>
      <c r="BH97" s="85">
        <v>1</v>
      </c>
      <c r="BI97" s="85">
        <v>1</v>
      </c>
      <c r="BJ97" s="85">
        <v>1</v>
      </c>
      <c r="BK97" s="85">
        <v>1</v>
      </c>
      <c r="BL97" s="85">
        <v>1</v>
      </c>
      <c r="BM97" s="85">
        <v>1</v>
      </c>
      <c r="BN97" s="85">
        <v>1</v>
      </c>
      <c r="BO97" s="85">
        <v>1</v>
      </c>
      <c r="BP97" s="85">
        <v>1</v>
      </c>
      <c r="BQ97" s="85">
        <v>1</v>
      </c>
      <c r="BR97" s="85">
        <v>1</v>
      </c>
      <c r="BS97" s="85">
        <v>1</v>
      </c>
      <c r="BT97" s="85">
        <v>1</v>
      </c>
      <c r="BU97" s="407">
        <f t="shared" si="5"/>
        <v>15</v>
      </c>
      <c r="BV97" s="405"/>
      <c r="BW97" s="276"/>
      <c r="BX97" s="276"/>
      <c r="BY97" s="407">
        <f t="shared" si="6"/>
        <v>0</v>
      </c>
      <c r="BZ97" s="85"/>
      <c r="CA97" s="85"/>
      <c r="CB97" s="85"/>
      <c r="CC97" s="85"/>
      <c r="CD97" s="85"/>
      <c r="CE97" s="85"/>
      <c r="CF97" s="85"/>
      <c r="CG97" s="85"/>
      <c r="CH97" s="85"/>
      <c r="CI97" s="85"/>
      <c r="CJ97" s="85"/>
      <c r="CK97" s="85"/>
      <c r="CL97" s="85"/>
      <c r="CM97" s="348" t="s">
        <v>3403</v>
      </c>
      <c r="CN97" s="44" t="s">
        <v>3403</v>
      </c>
      <c r="CO97" s="85"/>
      <c r="CP97" s="85"/>
      <c r="CQ97" s="85"/>
      <c r="CR97" s="38" t="s">
        <v>4714</v>
      </c>
      <c r="CS97" s="38" t="s">
        <v>4715</v>
      </c>
      <c r="CT97" s="38" t="s">
        <v>3869</v>
      </c>
      <c r="CU97" s="38" t="s">
        <v>9430</v>
      </c>
      <c r="CV97" s="38" t="s">
        <v>915</v>
      </c>
      <c r="CW97" s="38" t="s">
        <v>9431</v>
      </c>
      <c r="CX97" s="38" t="s">
        <v>9427</v>
      </c>
      <c r="CY97" s="38" t="s">
        <v>9432</v>
      </c>
      <c r="CZ97" s="38" t="s">
        <v>3848</v>
      </c>
      <c r="DA97" s="38" t="s">
        <v>3666</v>
      </c>
      <c r="DB97" s="38" t="s">
        <v>4037</v>
      </c>
      <c r="DC97" s="38" t="s">
        <v>4038</v>
      </c>
      <c r="DD97" s="38" t="s">
        <v>4039</v>
      </c>
      <c r="DE97" s="38" t="s">
        <v>3848</v>
      </c>
      <c r="DF97" s="38" t="s">
        <v>3666</v>
      </c>
      <c r="DG97" s="38" t="s">
        <v>4037</v>
      </c>
      <c r="DH97" s="38" t="s">
        <v>4038</v>
      </c>
      <c r="DI97" s="38" t="s">
        <v>4039</v>
      </c>
      <c r="DJ97" s="38" t="s">
        <v>9433</v>
      </c>
      <c r="DK97" s="38" t="s">
        <v>3957</v>
      </c>
      <c r="DL97" s="38" t="s">
        <v>3848</v>
      </c>
      <c r="DM97" s="38" t="s">
        <v>3666</v>
      </c>
      <c r="DN97" s="38" t="s">
        <v>3852</v>
      </c>
      <c r="DO97" s="38" t="s">
        <v>3848</v>
      </c>
      <c r="DP97" s="38" t="s">
        <v>3848</v>
      </c>
      <c r="DQ97" s="38" t="s">
        <v>9434</v>
      </c>
      <c r="DR97" s="38" t="s">
        <v>3666</v>
      </c>
      <c r="DS97" s="38" t="s">
        <v>9428</v>
      </c>
      <c r="DT97" s="38" t="s">
        <v>3848</v>
      </c>
      <c r="DU97" s="38" t="s">
        <v>3848</v>
      </c>
      <c r="DV97" s="38" t="s">
        <v>3848</v>
      </c>
      <c r="DW97" s="38" t="s">
        <v>3848</v>
      </c>
      <c r="DX97" s="38" t="s">
        <v>3848</v>
      </c>
      <c r="DY97" s="38" t="s">
        <v>3848</v>
      </c>
      <c r="DZ97" s="38" t="s">
        <v>3848</v>
      </c>
      <c r="EA97" s="38" t="s">
        <v>3848</v>
      </c>
      <c r="EB97" s="38" t="s">
        <v>3861</v>
      </c>
      <c r="EC97" s="38" t="s">
        <v>3862</v>
      </c>
      <c r="ED97" s="38" t="s">
        <v>3848</v>
      </c>
      <c r="EE97" s="38" t="s">
        <v>5405</v>
      </c>
      <c r="EF97" s="38" t="s">
        <v>5081</v>
      </c>
      <c r="EG97" s="38" t="s">
        <v>2755</v>
      </c>
      <c r="EH97" s="38" t="s">
        <v>282</v>
      </c>
      <c r="EI97" s="38" t="s">
        <v>3848</v>
      </c>
      <c r="EJ97" s="38" t="s">
        <v>3848</v>
      </c>
      <c r="EK97" s="38" t="s">
        <v>3848</v>
      </c>
      <c r="EL97" s="38" t="s">
        <v>3868</v>
      </c>
      <c r="EM97" s="38" t="s">
        <v>3869</v>
      </c>
      <c r="EN97" s="38" t="s">
        <v>3869</v>
      </c>
      <c r="EO97" s="38" t="s">
        <v>3869</v>
      </c>
      <c r="EP97" s="38" t="s">
        <v>3869</v>
      </c>
      <c r="EQ97" s="38" t="s">
        <v>4017</v>
      </c>
      <c r="ER97" s="38" t="s">
        <v>4017</v>
      </c>
      <c r="ES97" s="38" t="s">
        <v>4017</v>
      </c>
      <c r="ET97" s="38" t="s">
        <v>4017</v>
      </c>
      <c r="EU97" s="38" t="s">
        <v>4017</v>
      </c>
      <c r="EV97" s="38" t="s">
        <v>3848</v>
      </c>
      <c r="EW97" s="38" t="s">
        <v>3848</v>
      </c>
      <c r="EX97" s="38" t="s">
        <v>3848</v>
      </c>
      <c r="EY97" s="38" t="s">
        <v>3848</v>
      </c>
      <c r="EZ97" s="38" t="s">
        <v>3848</v>
      </c>
      <c r="FA97" s="38" t="s">
        <v>3848</v>
      </c>
      <c r="FB97" s="38" t="s">
        <v>3848</v>
      </c>
      <c r="FC97" s="38" t="s">
        <v>3848</v>
      </c>
      <c r="FD97" s="38" t="s">
        <v>3848</v>
      </c>
      <c r="FE97" s="38" t="s">
        <v>4017</v>
      </c>
      <c r="FF97" s="38" t="s">
        <v>4017</v>
      </c>
      <c r="FG97" s="38" t="s">
        <v>3848</v>
      </c>
      <c r="FH97" s="38" t="s">
        <v>3848</v>
      </c>
      <c r="FI97" s="38" t="s">
        <v>3848</v>
      </c>
      <c r="FJ97" s="38" t="s">
        <v>4017</v>
      </c>
      <c r="FK97" s="38" t="s">
        <v>4017</v>
      </c>
      <c r="FL97" s="38" t="s">
        <v>4017</v>
      </c>
      <c r="FM97" s="38" t="s">
        <v>3666</v>
      </c>
      <c r="FN97" s="38" t="s">
        <v>3666</v>
      </c>
      <c r="FO97" s="38" t="s">
        <v>3848</v>
      </c>
      <c r="FP97" s="38" t="s">
        <v>3848</v>
      </c>
      <c r="FQ97" s="38" t="s">
        <v>5082</v>
      </c>
      <c r="FR97" s="38" t="s">
        <v>5082</v>
      </c>
      <c r="FS97" s="38" t="s">
        <v>5082</v>
      </c>
      <c r="FT97" s="38" t="s">
        <v>3943</v>
      </c>
      <c r="FU97" s="38" t="s">
        <v>3943</v>
      </c>
      <c r="FV97" s="38" t="s">
        <v>3943</v>
      </c>
      <c r="FW97" s="38" t="s">
        <v>3943</v>
      </c>
      <c r="FX97" s="38" t="s">
        <v>3944</v>
      </c>
      <c r="FY97" s="38" t="s">
        <v>3848</v>
      </c>
      <c r="FZ97" s="38" t="s">
        <v>3848</v>
      </c>
      <c r="GA97" s="38" t="s">
        <v>3848</v>
      </c>
      <c r="GB97" s="370" t="s">
        <v>3848</v>
      </c>
      <c r="GC97" s="370" t="s">
        <v>3848</v>
      </c>
      <c r="HL97" s="408" t="s">
        <v>9435</v>
      </c>
      <c r="HM97" s="404" t="s">
        <v>3403</v>
      </c>
      <c r="HN97" s="404" t="s">
        <v>3403</v>
      </c>
      <c r="HO97" s="350" t="s">
        <v>7177</v>
      </c>
      <c r="HP97" s="404" t="s">
        <v>3869</v>
      </c>
      <c r="HQ97" s="404">
        <f t="shared" si="7"/>
        <v>1</v>
      </c>
      <c r="HT97" s="44" t="s">
        <v>3403</v>
      </c>
      <c r="HU97" s="30" t="s">
        <v>7777</v>
      </c>
      <c r="HX97" s="44" t="s">
        <v>3403</v>
      </c>
      <c r="HY97" s="44" t="s">
        <v>314</v>
      </c>
    </row>
    <row r="98" spans="1:233" s="255" customFormat="1" ht="12.75" x14ac:dyDescent="0.2">
      <c r="A98" s="85">
        <v>5</v>
      </c>
      <c r="B98" s="403">
        <v>0.54166666666666663</v>
      </c>
      <c r="C98" s="85"/>
      <c r="D98" s="85" t="s">
        <v>211</v>
      </c>
      <c r="E98" s="255" t="s">
        <v>9436</v>
      </c>
      <c r="F98" s="282">
        <v>43284</v>
      </c>
      <c r="G98" s="85" t="s">
        <v>1202</v>
      </c>
      <c r="H98" s="64" t="s">
        <v>233</v>
      </c>
      <c r="I98" s="64" t="s">
        <v>4282</v>
      </c>
      <c r="J98" s="64"/>
      <c r="K98" s="276"/>
      <c r="L98" s="276"/>
      <c r="M98" s="276"/>
      <c r="N98" s="276"/>
      <c r="O98" s="85"/>
      <c r="P98" s="300" t="s">
        <v>9437</v>
      </c>
      <c r="Q98" s="281" t="s">
        <v>9438</v>
      </c>
      <c r="R98" s="281" t="s">
        <v>9439</v>
      </c>
      <c r="S98" s="281" t="s">
        <v>9440</v>
      </c>
      <c r="T98" s="280">
        <v>9278755926</v>
      </c>
      <c r="U98" s="255" t="s">
        <v>9441</v>
      </c>
      <c r="V98" s="255" t="s">
        <v>221</v>
      </c>
      <c r="W98" s="255" t="s">
        <v>221</v>
      </c>
      <c r="X98" s="255" t="s">
        <v>221</v>
      </c>
      <c r="Y98" s="255" t="s">
        <v>221</v>
      </c>
      <c r="Z98" s="255" t="s">
        <v>221</v>
      </c>
      <c r="AA98" s="404" t="s">
        <v>221</v>
      </c>
      <c r="AB98" s="404" t="s">
        <v>221</v>
      </c>
      <c r="AC98" s="85" t="s">
        <v>1303</v>
      </c>
      <c r="AD98" s="347" t="s">
        <v>4711</v>
      </c>
      <c r="AE98" s="405" t="s">
        <v>221</v>
      </c>
      <c r="AF98" s="392" t="s">
        <v>221</v>
      </c>
      <c r="AG98" s="392" t="s">
        <v>221</v>
      </c>
      <c r="AH98" s="392" t="s">
        <v>221</v>
      </c>
      <c r="AI98" s="85">
        <v>0</v>
      </c>
      <c r="AJ98" s="85" t="s">
        <v>446</v>
      </c>
      <c r="AK98" s="85">
        <v>0</v>
      </c>
      <c r="AL98" s="85">
        <v>0</v>
      </c>
      <c r="AM98" s="85">
        <v>0</v>
      </c>
      <c r="AN98" s="183" t="s">
        <v>394</v>
      </c>
      <c r="AO98" s="183" t="s">
        <v>1210</v>
      </c>
      <c r="AP98" s="392" t="s">
        <v>281</v>
      </c>
      <c r="AQ98" s="392" t="s">
        <v>7764</v>
      </c>
      <c r="AR98" s="85"/>
      <c r="AS98" s="85"/>
      <c r="AT98" s="85"/>
      <c r="AU98" s="85"/>
      <c r="AV98" s="85"/>
      <c r="AW98" s="85"/>
      <c r="AX98" s="85"/>
      <c r="AY98" s="85" t="s">
        <v>227</v>
      </c>
      <c r="AZ98" s="85" t="s">
        <v>227</v>
      </c>
      <c r="BA98" s="276"/>
      <c r="BB98" s="406" t="s">
        <v>4430</v>
      </c>
      <c r="BC98" s="275">
        <v>0.14583333333333334</v>
      </c>
      <c r="BD98" s="275">
        <v>0.65625</v>
      </c>
      <c r="BE98" s="407">
        <f t="shared" si="4"/>
        <v>15</v>
      </c>
      <c r="BF98" s="85">
        <v>1</v>
      </c>
      <c r="BG98" s="85">
        <v>1</v>
      </c>
      <c r="BH98" s="85">
        <v>1</v>
      </c>
      <c r="BI98" s="85">
        <v>1</v>
      </c>
      <c r="BJ98" s="85">
        <v>1</v>
      </c>
      <c r="BK98" s="85">
        <v>1</v>
      </c>
      <c r="BL98" s="85">
        <v>1</v>
      </c>
      <c r="BM98" s="85">
        <v>1</v>
      </c>
      <c r="BN98" s="85">
        <v>1</v>
      </c>
      <c r="BO98" s="85">
        <v>1</v>
      </c>
      <c r="BP98" s="85">
        <v>1</v>
      </c>
      <c r="BQ98" s="85">
        <v>1</v>
      </c>
      <c r="BR98" s="85">
        <v>1</v>
      </c>
      <c r="BS98" s="85">
        <v>1</v>
      </c>
      <c r="BT98" s="85">
        <v>1</v>
      </c>
      <c r="BU98" s="407">
        <f t="shared" si="5"/>
        <v>15</v>
      </c>
      <c r="BV98" s="405"/>
      <c r="BW98" s="276"/>
      <c r="BX98" s="276"/>
      <c r="BY98" s="407">
        <f t="shared" si="6"/>
        <v>0</v>
      </c>
      <c r="BZ98" s="85"/>
      <c r="CA98" s="85"/>
      <c r="CB98" s="85"/>
      <c r="CC98" s="85"/>
      <c r="CD98" s="85"/>
      <c r="CE98" s="85"/>
      <c r="CF98" s="85"/>
      <c r="CG98" s="85"/>
      <c r="CH98" s="85"/>
      <c r="CI98" s="85"/>
      <c r="CJ98" s="85"/>
      <c r="CK98" s="85"/>
      <c r="CL98" s="85"/>
      <c r="CM98" s="348" t="s">
        <v>3403</v>
      </c>
      <c r="CN98" s="44" t="s">
        <v>3403</v>
      </c>
      <c r="CO98" s="85"/>
      <c r="CP98" s="85"/>
      <c r="CQ98" s="85"/>
      <c r="CR98" s="38" t="s">
        <v>4714</v>
      </c>
      <c r="CS98" s="38" t="s">
        <v>4715</v>
      </c>
      <c r="CT98" s="38" t="s">
        <v>3869</v>
      </c>
      <c r="CU98" s="38" t="s">
        <v>9442</v>
      </c>
      <c r="CV98" s="38" t="s">
        <v>9438</v>
      </c>
      <c r="CW98" s="38" t="s">
        <v>9439</v>
      </c>
      <c r="CX98" s="38" t="s">
        <v>9440</v>
      </c>
      <c r="CY98" s="38" t="s">
        <v>9443</v>
      </c>
      <c r="CZ98" s="38" t="s">
        <v>3848</v>
      </c>
      <c r="DA98" s="38" t="s">
        <v>3666</v>
      </c>
      <c r="DB98" s="38" t="s">
        <v>4037</v>
      </c>
      <c r="DC98" s="38" t="s">
        <v>4038</v>
      </c>
      <c r="DD98" s="38" t="s">
        <v>4039</v>
      </c>
      <c r="DE98" s="38" t="s">
        <v>3848</v>
      </c>
      <c r="DF98" s="38" t="s">
        <v>3666</v>
      </c>
      <c r="DG98" s="38" t="s">
        <v>4037</v>
      </c>
      <c r="DH98" s="38" t="s">
        <v>4038</v>
      </c>
      <c r="DI98" s="38" t="s">
        <v>4039</v>
      </c>
      <c r="DJ98" s="38" t="s">
        <v>9444</v>
      </c>
      <c r="DK98" s="38" t="s">
        <v>3849</v>
      </c>
      <c r="DL98" s="38" t="s">
        <v>3848</v>
      </c>
      <c r="DM98" s="38" t="s">
        <v>3666</v>
      </c>
      <c r="DN98" s="38" t="s">
        <v>3852</v>
      </c>
      <c r="DO98" s="38" t="s">
        <v>3848</v>
      </c>
      <c r="DP98" s="38" t="s">
        <v>3848</v>
      </c>
      <c r="DQ98" s="38" t="s">
        <v>9445</v>
      </c>
      <c r="DR98" s="38" t="s">
        <v>3666</v>
      </c>
      <c r="DS98" s="38" t="s">
        <v>9441</v>
      </c>
      <c r="DT98" s="38" t="s">
        <v>3848</v>
      </c>
      <c r="DU98" s="38" t="s">
        <v>3848</v>
      </c>
      <c r="DV98" s="38" t="s">
        <v>3848</v>
      </c>
      <c r="DW98" s="38" t="s">
        <v>3848</v>
      </c>
      <c r="DX98" s="38" t="s">
        <v>3848</v>
      </c>
      <c r="DY98" s="38" t="s">
        <v>3848</v>
      </c>
      <c r="DZ98" s="38" t="s">
        <v>3848</v>
      </c>
      <c r="EA98" s="38" t="s">
        <v>3848</v>
      </c>
      <c r="EB98" s="38" t="s">
        <v>3861</v>
      </c>
      <c r="EC98" s="38" t="s">
        <v>3862</v>
      </c>
      <c r="ED98" s="38" t="s">
        <v>3848</v>
      </c>
      <c r="EE98" s="38" t="s">
        <v>5405</v>
      </c>
      <c r="EF98" s="38" t="s">
        <v>5081</v>
      </c>
      <c r="EG98" s="38" t="s">
        <v>2755</v>
      </c>
      <c r="EH98" s="38" t="s">
        <v>282</v>
      </c>
      <c r="EI98" s="38" t="s">
        <v>3848</v>
      </c>
      <c r="EJ98" s="38" t="s">
        <v>3848</v>
      </c>
      <c r="EK98" s="38" t="s">
        <v>3848</v>
      </c>
      <c r="EL98" s="38" t="s">
        <v>3868</v>
      </c>
      <c r="EM98" s="38" t="s">
        <v>3869</v>
      </c>
      <c r="EN98" s="38" t="s">
        <v>3869</v>
      </c>
      <c r="EO98" s="38" t="s">
        <v>3869</v>
      </c>
      <c r="EP98" s="38" t="s">
        <v>3869</v>
      </c>
      <c r="EQ98" s="38" t="s">
        <v>4017</v>
      </c>
      <c r="ER98" s="38" t="s">
        <v>4017</v>
      </c>
      <c r="ES98" s="38" t="s">
        <v>4017</v>
      </c>
      <c r="ET98" s="38" t="s">
        <v>4017</v>
      </c>
      <c r="EU98" s="38" t="s">
        <v>4017</v>
      </c>
      <c r="EV98" s="38" t="s">
        <v>3848</v>
      </c>
      <c r="EW98" s="38" t="s">
        <v>3848</v>
      </c>
      <c r="EX98" s="38" t="s">
        <v>3848</v>
      </c>
      <c r="EY98" s="38" t="s">
        <v>3848</v>
      </c>
      <c r="EZ98" s="38" t="s">
        <v>3848</v>
      </c>
      <c r="FA98" s="38" t="s">
        <v>3848</v>
      </c>
      <c r="FB98" s="38" t="s">
        <v>3848</v>
      </c>
      <c r="FC98" s="38" t="s">
        <v>3848</v>
      </c>
      <c r="FD98" s="38" t="s">
        <v>3848</v>
      </c>
      <c r="FE98" s="38" t="s">
        <v>4017</v>
      </c>
      <c r="FF98" s="38" t="s">
        <v>4017</v>
      </c>
      <c r="FG98" s="38" t="s">
        <v>3848</v>
      </c>
      <c r="FH98" s="38" t="s">
        <v>3848</v>
      </c>
      <c r="FI98" s="38" t="s">
        <v>3848</v>
      </c>
      <c r="FJ98" s="38" t="s">
        <v>4017</v>
      </c>
      <c r="FK98" s="38" t="s">
        <v>4017</v>
      </c>
      <c r="FL98" s="38" t="s">
        <v>4017</v>
      </c>
      <c r="FM98" s="38" t="s">
        <v>3666</v>
      </c>
      <c r="FN98" s="38" t="s">
        <v>9446</v>
      </c>
      <c r="FO98" s="38" t="s">
        <v>3848</v>
      </c>
      <c r="FP98" s="38" t="s">
        <v>3848</v>
      </c>
      <c r="FQ98" s="38" t="s">
        <v>5082</v>
      </c>
      <c r="FR98" s="38" t="s">
        <v>5082</v>
      </c>
      <c r="FS98" s="38" t="s">
        <v>5082</v>
      </c>
      <c r="FT98" s="38" t="s">
        <v>3943</v>
      </c>
      <c r="FU98" s="38" t="s">
        <v>3943</v>
      </c>
      <c r="FV98" s="38" t="s">
        <v>3943</v>
      </c>
      <c r="FW98" s="38" t="s">
        <v>3943</v>
      </c>
      <c r="FX98" s="38" t="s">
        <v>3894</v>
      </c>
      <c r="FY98" s="38" t="s">
        <v>3848</v>
      </c>
      <c r="FZ98" s="38" t="s">
        <v>3848</v>
      </c>
      <c r="GA98" s="38" t="s">
        <v>3848</v>
      </c>
      <c r="GB98" s="370" t="s">
        <v>3848</v>
      </c>
      <c r="GC98" s="370" t="s">
        <v>3848</v>
      </c>
      <c r="HL98" s="408" t="s">
        <v>9447</v>
      </c>
      <c r="HM98" s="404" t="s">
        <v>3403</v>
      </c>
      <c r="HN98" s="404" t="s">
        <v>3403</v>
      </c>
      <c r="HO98" s="350" t="s">
        <v>7177</v>
      </c>
      <c r="HP98" s="404" t="s">
        <v>3869</v>
      </c>
      <c r="HQ98" s="404">
        <f t="shared" si="7"/>
        <v>1</v>
      </c>
      <c r="HT98" s="44" t="s">
        <v>3403</v>
      </c>
      <c r="HU98" s="30" t="s">
        <v>7777</v>
      </c>
      <c r="HX98" s="44" t="s">
        <v>3403</v>
      </c>
      <c r="HY98" s="44" t="s">
        <v>1303</v>
      </c>
    </row>
    <row r="99" spans="1:233" s="284" customFormat="1" ht="12.75" x14ac:dyDescent="0.2">
      <c r="A99" s="409">
        <v>6</v>
      </c>
      <c r="B99" s="410">
        <v>0.54166666666666663</v>
      </c>
      <c r="C99" s="409"/>
      <c r="D99" s="409" t="s">
        <v>211</v>
      </c>
      <c r="E99" s="284" t="s">
        <v>9448</v>
      </c>
      <c r="F99" s="288">
        <v>43284</v>
      </c>
      <c r="G99" s="30" t="s">
        <v>357</v>
      </c>
      <c r="H99" s="44" t="s">
        <v>233</v>
      </c>
      <c r="I99" s="30" t="s">
        <v>3070</v>
      </c>
      <c r="J99" s="392" t="s">
        <v>4493</v>
      </c>
      <c r="K99" s="411" t="s">
        <v>4494</v>
      </c>
      <c r="L99" s="411" t="s">
        <v>250</v>
      </c>
      <c r="M99" s="412">
        <v>43287</v>
      </c>
      <c r="N99" s="412">
        <v>43288</v>
      </c>
      <c r="O99" s="409" t="s">
        <v>4032</v>
      </c>
      <c r="P99" s="413" t="s">
        <v>9449</v>
      </c>
      <c r="Q99" s="287" t="s">
        <v>1690</v>
      </c>
      <c r="R99" s="287" t="s">
        <v>9450</v>
      </c>
      <c r="S99" s="287" t="s">
        <v>633</v>
      </c>
      <c r="T99" s="286">
        <v>9391520302</v>
      </c>
      <c r="U99" s="284" t="s">
        <v>9451</v>
      </c>
      <c r="V99" s="284" t="s">
        <v>221</v>
      </c>
      <c r="W99" s="284" t="s">
        <v>221</v>
      </c>
      <c r="X99" s="284" t="s">
        <v>221</v>
      </c>
      <c r="Y99" s="284" t="s">
        <v>221</v>
      </c>
      <c r="Z99" s="284" t="s">
        <v>221</v>
      </c>
      <c r="AA99" s="414" t="s">
        <v>221</v>
      </c>
      <c r="AB99" s="414" t="s">
        <v>221</v>
      </c>
      <c r="AC99" s="409" t="s">
        <v>223</v>
      </c>
      <c r="AD99" s="409" t="s">
        <v>224</v>
      </c>
      <c r="AE99" s="409" t="s">
        <v>9452</v>
      </c>
      <c r="AF99" s="415"/>
      <c r="AG99" s="409" t="s">
        <v>221</v>
      </c>
      <c r="AH99" s="415" t="s">
        <v>221</v>
      </c>
      <c r="AI99" s="409">
        <v>91</v>
      </c>
      <c r="AJ99" s="409" t="s">
        <v>227</v>
      </c>
      <c r="AK99" s="85">
        <v>0</v>
      </c>
      <c r="AL99" s="409">
        <v>40</v>
      </c>
      <c r="AM99" s="409">
        <v>11</v>
      </c>
      <c r="AN99" s="416" t="s">
        <v>394</v>
      </c>
      <c r="AO99" s="416" t="s">
        <v>1210</v>
      </c>
      <c r="AP99" s="392" t="s">
        <v>281</v>
      </c>
      <c r="AQ99" s="417" t="s">
        <v>7764</v>
      </c>
      <c r="AR99" s="409"/>
      <c r="AS99" s="409"/>
      <c r="AT99" s="409"/>
      <c r="AU99" s="409"/>
      <c r="AV99" s="409"/>
      <c r="AW99" s="409"/>
      <c r="AX99" s="409"/>
      <c r="AY99" s="409" t="s">
        <v>227</v>
      </c>
      <c r="AZ99" s="409" t="s">
        <v>227</v>
      </c>
      <c r="BA99" s="411"/>
      <c r="BB99" s="418" t="s">
        <v>4430</v>
      </c>
      <c r="BC99" s="419">
        <v>0.6875</v>
      </c>
      <c r="BD99" s="419">
        <v>0.70833333333333337</v>
      </c>
      <c r="BE99" s="407">
        <f t="shared" si="4"/>
        <v>30</v>
      </c>
      <c r="BF99" s="409">
        <v>3</v>
      </c>
      <c r="BG99" s="409">
        <v>3</v>
      </c>
      <c r="BH99" s="409">
        <v>3</v>
      </c>
      <c r="BI99" s="409">
        <v>3</v>
      </c>
      <c r="BJ99" s="409">
        <v>3</v>
      </c>
      <c r="BK99" s="409">
        <v>3</v>
      </c>
      <c r="BL99" s="409">
        <v>3</v>
      </c>
      <c r="BM99" s="409">
        <v>3</v>
      </c>
      <c r="BN99" s="409">
        <v>3</v>
      </c>
      <c r="BO99" s="409">
        <v>3</v>
      </c>
      <c r="BP99" s="409">
        <v>3</v>
      </c>
      <c r="BQ99" s="409">
        <v>3</v>
      </c>
      <c r="BR99" s="409">
        <v>3</v>
      </c>
      <c r="BS99" s="409">
        <v>3</v>
      </c>
      <c r="BT99" s="409">
        <v>3</v>
      </c>
      <c r="BU99" s="407">
        <f t="shared" si="5"/>
        <v>0</v>
      </c>
      <c r="BV99" s="415" t="s">
        <v>4430</v>
      </c>
      <c r="BW99" s="420">
        <v>0.70833333333333337</v>
      </c>
      <c r="BX99" s="420">
        <v>0.71875</v>
      </c>
      <c r="BY99" s="421">
        <f t="shared" si="6"/>
        <v>15</v>
      </c>
      <c r="BZ99" s="409">
        <v>3</v>
      </c>
      <c r="CA99" s="409">
        <v>3</v>
      </c>
      <c r="CB99" s="409">
        <v>3</v>
      </c>
      <c r="CC99" s="409">
        <v>3</v>
      </c>
      <c r="CD99" s="409" t="s">
        <v>260</v>
      </c>
      <c r="CE99" s="409"/>
      <c r="CF99" s="409"/>
      <c r="CG99" s="409"/>
      <c r="CH99" s="409"/>
      <c r="CI99" s="409"/>
      <c r="CJ99" s="409"/>
      <c r="CK99" s="409"/>
      <c r="CL99" s="409"/>
      <c r="CM99" s="348" t="s">
        <v>3403</v>
      </c>
      <c r="CN99" s="409" t="s">
        <v>6505</v>
      </c>
      <c r="CO99" s="409"/>
      <c r="CP99" s="409"/>
      <c r="CQ99" s="409"/>
      <c r="CR99" s="388" t="s">
        <v>4714</v>
      </c>
      <c r="CS99" s="388" t="s">
        <v>4715</v>
      </c>
      <c r="CT99" s="388" t="s">
        <v>3869</v>
      </c>
      <c r="CU99" s="388" t="s">
        <v>9453</v>
      </c>
      <c r="CV99" s="388" t="s">
        <v>1690</v>
      </c>
      <c r="CW99" s="388" t="s">
        <v>9450</v>
      </c>
      <c r="CX99" s="388" t="s">
        <v>633</v>
      </c>
      <c r="CY99" s="388" t="s">
        <v>9454</v>
      </c>
      <c r="CZ99" s="388" t="s">
        <v>3848</v>
      </c>
      <c r="DA99" s="388" t="s">
        <v>3666</v>
      </c>
      <c r="DB99" s="388" t="s">
        <v>4037</v>
      </c>
      <c r="DC99" s="388" t="s">
        <v>4038</v>
      </c>
      <c r="DD99" s="388" t="s">
        <v>4039</v>
      </c>
      <c r="DE99" s="388" t="s">
        <v>3848</v>
      </c>
      <c r="DF99" s="388" t="s">
        <v>3666</v>
      </c>
      <c r="DG99" s="388" t="s">
        <v>4037</v>
      </c>
      <c r="DH99" s="388" t="s">
        <v>4038</v>
      </c>
      <c r="DI99" s="388" t="s">
        <v>4039</v>
      </c>
      <c r="DJ99" s="388" t="s">
        <v>5442</v>
      </c>
      <c r="DK99" s="388" t="s">
        <v>3849</v>
      </c>
      <c r="DL99" s="388" t="s">
        <v>3848</v>
      </c>
      <c r="DM99" s="388" t="s">
        <v>3666</v>
      </c>
      <c r="DN99" s="388" t="s">
        <v>6337</v>
      </c>
      <c r="DO99" s="388" t="s">
        <v>3848</v>
      </c>
      <c r="DP99" s="388" t="s">
        <v>3848</v>
      </c>
      <c r="DQ99" s="388" t="s">
        <v>9455</v>
      </c>
      <c r="DR99" s="388" t="s">
        <v>3666</v>
      </c>
      <c r="DS99" s="388" t="s">
        <v>9451</v>
      </c>
      <c r="DT99" s="388" t="s">
        <v>3848</v>
      </c>
      <c r="DU99" s="388" t="s">
        <v>3848</v>
      </c>
      <c r="DV99" s="388" t="s">
        <v>3848</v>
      </c>
      <c r="DW99" s="388" t="s">
        <v>3848</v>
      </c>
      <c r="DX99" s="388" t="s">
        <v>3848</v>
      </c>
      <c r="DY99" s="388" t="s">
        <v>3848</v>
      </c>
      <c r="DZ99" s="388" t="s">
        <v>3848</v>
      </c>
      <c r="EA99" s="388" t="s">
        <v>3848</v>
      </c>
      <c r="EB99" s="388" t="s">
        <v>3861</v>
      </c>
      <c r="EC99" s="388" t="s">
        <v>3862</v>
      </c>
      <c r="ED99" s="388" t="s">
        <v>3848</v>
      </c>
      <c r="EE99" s="388" t="s">
        <v>5405</v>
      </c>
      <c r="EF99" s="388" t="s">
        <v>5081</v>
      </c>
      <c r="EG99" s="388" t="s">
        <v>2755</v>
      </c>
      <c r="EH99" s="388" t="s">
        <v>282</v>
      </c>
      <c r="EI99" s="388" t="s">
        <v>3848</v>
      </c>
      <c r="EJ99" s="388" t="s">
        <v>3848</v>
      </c>
      <c r="EK99" s="388" t="s">
        <v>3848</v>
      </c>
      <c r="EL99" s="388" t="s">
        <v>3868</v>
      </c>
      <c r="EM99" s="388" t="s">
        <v>3869</v>
      </c>
      <c r="EN99" s="388" t="s">
        <v>3869</v>
      </c>
      <c r="EO99" s="388" t="s">
        <v>3869</v>
      </c>
      <c r="EP99" s="388" t="s">
        <v>3869</v>
      </c>
      <c r="EQ99" s="388" t="s">
        <v>4017</v>
      </c>
      <c r="ER99" s="388" t="s">
        <v>4017</v>
      </c>
      <c r="ES99" s="388" t="s">
        <v>4017</v>
      </c>
      <c r="ET99" s="388" t="s">
        <v>4017</v>
      </c>
      <c r="EU99" s="388" t="s">
        <v>4017</v>
      </c>
      <c r="EV99" s="388" t="s">
        <v>3848</v>
      </c>
      <c r="EW99" s="388" t="s">
        <v>3848</v>
      </c>
      <c r="EX99" s="388" t="s">
        <v>3848</v>
      </c>
      <c r="EY99" s="388" t="s">
        <v>3848</v>
      </c>
      <c r="EZ99" s="388" t="s">
        <v>3848</v>
      </c>
      <c r="FA99" s="388" t="s">
        <v>3848</v>
      </c>
      <c r="FB99" s="388" t="s">
        <v>3848</v>
      </c>
      <c r="FC99" s="388" t="s">
        <v>3848</v>
      </c>
      <c r="FD99" s="388" t="s">
        <v>3848</v>
      </c>
      <c r="FE99" s="388" t="s">
        <v>4017</v>
      </c>
      <c r="FF99" s="388" t="s">
        <v>4017</v>
      </c>
      <c r="FG99" s="388" t="s">
        <v>3848</v>
      </c>
      <c r="FH99" s="388" t="s">
        <v>3848</v>
      </c>
      <c r="FI99" s="388" t="s">
        <v>3848</v>
      </c>
      <c r="FJ99" s="388" t="s">
        <v>4017</v>
      </c>
      <c r="FK99" s="388" t="s">
        <v>4017</v>
      </c>
      <c r="FL99" s="388" t="s">
        <v>4017</v>
      </c>
      <c r="FM99" s="388" t="s">
        <v>3666</v>
      </c>
      <c r="FN99" s="388" t="s">
        <v>3666</v>
      </c>
      <c r="FO99" s="388" t="s">
        <v>3848</v>
      </c>
      <c r="FP99" s="388" t="s">
        <v>3848</v>
      </c>
      <c r="FQ99" s="388" t="s">
        <v>5082</v>
      </c>
      <c r="FR99" s="388" t="s">
        <v>5082</v>
      </c>
      <c r="FS99" s="388" t="s">
        <v>5082</v>
      </c>
      <c r="FT99" s="388" t="s">
        <v>3943</v>
      </c>
      <c r="FU99" s="388" t="s">
        <v>3943</v>
      </c>
      <c r="FV99" s="388" t="s">
        <v>3943</v>
      </c>
      <c r="FW99" s="388" t="s">
        <v>3943</v>
      </c>
      <c r="FX99" s="388" t="s">
        <v>3894</v>
      </c>
      <c r="FY99" s="388" t="s">
        <v>3848</v>
      </c>
      <c r="FZ99" s="388" t="s">
        <v>9456</v>
      </c>
      <c r="GA99" s="388" t="s">
        <v>3848</v>
      </c>
      <c r="GB99" s="389" t="s">
        <v>3848</v>
      </c>
      <c r="GC99" s="389" t="s">
        <v>3848</v>
      </c>
      <c r="HL99" s="408" t="s">
        <v>9457</v>
      </c>
      <c r="HM99" s="44" t="s">
        <v>6541</v>
      </c>
      <c r="HN99" s="44" t="s">
        <v>3403</v>
      </c>
      <c r="HO99" s="350" t="s">
        <v>7177</v>
      </c>
      <c r="HP99" s="404" t="s">
        <v>3869</v>
      </c>
      <c r="HQ99" s="404">
        <f t="shared" si="7"/>
        <v>1</v>
      </c>
      <c r="HT99" s="44" t="s">
        <v>3403</v>
      </c>
      <c r="HU99" s="30" t="s">
        <v>7777</v>
      </c>
      <c r="HX99" s="44" t="s">
        <v>3403</v>
      </c>
      <c r="HY99" s="44" t="s">
        <v>223</v>
      </c>
    </row>
    <row r="100" spans="1:233" s="44" customFormat="1" ht="12.75" x14ac:dyDescent="0.2">
      <c r="A100" s="348">
        <v>1</v>
      </c>
      <c r="B100" s="369">
        <v>0.26111111111111113</v>
      </c>
      <c r="C100" s="348" t="s">
        <v>4703</v>
      </c>
      <c r="D100" s="348" t="s">
        <v>211</v>
      </c>
      <c r="E100" s="30" t="s">
        <v>212</v>
      </c>
      <c r="F100" s="62">
        <v>43285</v>
      </c>
      <c r="G100" s="348" t="s">
        <v>1202</v>
      </c>
      <c r="H100" s="348" t="s">
        <v>233</v>
      </c>
      <c r="I100" s="348" t="s">
        <v>3057</v>
      </c>
      <c r="J100" s="348"/>
      <c r="K100" s="365"/>
      <c r="L100" s="365"/>
      <c r="M100" s="351"/>
      <c r="N100" s="365"/>
      <c r="O100" s="365"/>
      <c r="P100" s="361" t="s">
        <v>8196</v>
      </c>
      <c r="Q100" s="348" t="s">
        <v>9458</v>
      </c>
      <c r="R100" s="348" t="s">
        <v>9459</v>
      </c>
      <c r="S100" s="365" t="s">
        <v>9460</v>
      </c>
      <c r="T100" s="353">
        <v>9772770449</v>
      </c>
      <c r="U100" s="365" t="s">
        <v>9461</v>
      </c>
      <c r="V100" s="30" t="s">
        <v>221</v>
      </c>
      <c r="W100" s="44" t="s">
        <v>221</v>
      </c>
      <c r="X100" s="44" t="s">
        <v>221</v>
      </c>
      <c r="Y100" s="44" t="s">
        <v>221</v>
      </c>
      <c r="Z100" s="44" t="s">
        <v>221</v>
      </c>
      <c r="AA100" s="348" t="s">
        <v>9462</v>
      </c>
      <c r="AB100" s="30">
        <v>9476418465</v>
      </c>
      <c r="AC100" s="348" t="s">
        <v>402</v>
      </c>
      <c r="AD100" s="348" t="s">
        <v>224</v>
      </c>
      <c r="AE100" s="348" t="s">
        <v>9463</v>
      </c>
      <c r="AF100" s="44" t="s">
        <v>226</v>
      </c>
      <c r="AG100" s="348" t="s">
        <v>221</v>
      </c>
      <c r="AH100" s="348" t="s">
        <v>221</v>
      </c>
      <c r="AI100" s="348">
        <v>12</v>
      </c>
      <c r="AJ100" s="348" t="s">
        <v>3575</v>
      </c>
      <c r="AK100" s="348">
        <v>1</v>
      </c>
      <c r="AL100" s="348">
        <v>12</v>
      </c>
      <c r="AM100" s="348">
        <v>0</v>
      </c>
      <c r="AN100" s="348" t="s">
        <v>228</v>
      </c>
      <c r="AO100" s="348" t="s">
        <v>228</v>
      </c>
      <c r="AP100" s="348" t="s">
        <v>229</v>
      </c>
      <c r="AQ100" s="348" t="s">
        <v>229</v>
      </c>
      <c r="AR100" s="348"/>
      <c r="AS100" s="348" t="s">
        <v>9464</v>
      </c>
      <c r="AT100" s="348">
        <v>210263</v>
      </c>
      <c r="AU100" s="348"/>
      <c r="AV100" s="348"/>
      <c r="AW100" s="348"/>
      <c r="AX100" s="348"/>
      <c r="AY100" s="348" t="s">
        <v>227</v>
      </c>
      <c r="AZ100" s="348"/>
      <c r="BA100" s="369">
        <v>0.30208333333333331</v>
      </c>
      <c r="BB100" s="394" t="s">
        <v>7252</v>
      </c>
      <c r="BC100" s="369">
        <v>0.41666666666666669</v>
      </c>
      <c r="BD100" s="369">
        <v>0.4201388888888889</v>
      </c>
      <c r="BE100" s="50">
        <f t="shared" si="4"/>
        <v>5</v>
      </c>
      <c r="BF100" s="348">
        <v>1</v>
      </c>
      <c r="BG100" s="348">
        <v>1</v>
      </c>
      <c r="BH100" s="348">
        <v>1</v>
      </c>
      <c r="BI100" s="348">
        <v>1</v>
      </c>
      <c r="BJ100" s="348">
        <v>1</v>
      </c>
      <c r="BK100" s="348">
        <v>1</v>
      </c>
      <c r="BL100" s="348">
        <v>1</v>
      </c>
      <c r="BM100" s="348">
        <v>1</v>
      </c>
      <c r="BN100" s="348">
        <v>1</v>
      </c>
      <c r="BO100" s="348">
        <v>1</v>
      </c>
      <c r="BP100" s="348">
        <v>1</v>
      </c>
      <c r="BQ100" s="348">
        <v>1</v>
      </c>
      <c r="BR100" s="348">
        <v>1</v>
      </c>
      <c r="BS100" s="348">
        <v>1</v>
      </c>
      <c r="BT100" s="348">
        <v>1</v>
      </c>
      <c r="BU100" s="50">
        <f t="shared" si="5"/>
        <v>15</v>
      </c>
      <c r="BV100" s="368"/>
      <c r="BW100" s="369"/>
      <c r="BX100" s="369"/>
      <c r="BY100" s="50">
        <f t="shared" si="6"/>
        <v>0</v>
      </c>
      <c r="BZ100" s="348"/>
      <c r="CA100" s="348"/>
      <c r="CB100" s="348"/>
      <c r="CC100" s="348"/>
      <c r="CD100" s="348"/>
      <c r="CE100" s="348"/>
      <c r="CF100" s="348"/>
      <c r="CG100" s="348"/>
      <c r="CH100" s="348"/>
      <c r="CI100" s="348"/>
      <c r="CJ100" s="348"/>
      <c r="CK100" s="348"/>
      <c r="CL100" s="348"/>
      <c r="CM100" s="348" t="s">
        <v>3403</v>
      </c>
      <c r="CN100" s="44" t="s">
        <v>3403</v>
      </c>
      <c r="CO100" s="348"/>
      <c r="CP100" s="348"/>
      <c r="CQ100" s="348"/>
      <c r="CR100" s="38" t="s">
        <v>4714</v>
      </c>
      <c r="CS100" s="38" t="s">
        <v>4715</v>
      </c>
      <c r="CT100" s="38" t="s">
        <v>3869</v>
      </c>
      <c r="CU100" s="38" t="s">
        <v>9465</v>
      </c>
      <c r="CV100" s="38" t="s">
        <v>9458</v>
      </c>
      <c r="CW100" s="38" t="s">
        <v>9459</v>
      </c>
      <c r="CX100" s="38" t="s">
        <v>9460</v>
      </c>
      <c r="CY100" s="38" t="s">
        <v>9466</v>
      </c>
      <c r="CZ100" s="38" t="s">
        <v>9467</v>
      </c>
      <c r="DA100" s="38" t="s">
        <v>9468</v>
      </c>
      <c r="DB100" s="38" t="s">
        <v>3845</v>
      </c>
      <c r="DC100" s="38" t="s">
        <v>3846</v>
      </c>
      <c r="DD100" s="38" t="s">
        <v>6605</v>
      </c>
      <c r="DE100" s="38" t="s">
        <v>9467</v>
      </c>
      <c r="DF100" s="38" t="s">
        <v>9468</v>
      </c>
      <c r="DG100" s="38" t="s">
        <v>3845</v>
      </c>
      <c r="DH100" s="38" t="s">
        <v>3846</v>
      </c>
      <c r="DI100" s="38" t="s">
        <v>6605</v>
      </c>
      <c r="DJ100" s="38" t="s">
        <v>9469</v>
      </c>
      <c r="DK100" s="38" t="s">
        <v>3957</v>
      </c>
      <c r="DL100" s="38" t="s">
        <v>9470</v>
      </c>
      <c r="DM100" s="38" t="s">
        <v>3914</v>
      </c>
      <c r="DN100" s="38" t="s">
        <v>3852</v>
      </c>
      <c r="DO100" s="38" t="s">
        <v>3853</v>
      </c>
      <c r="DP100" s="38" t="s">
        <v>3854</v>
      </c>
      <c r="DQ100" s="38" t="s">
        <v>9471</v>
      </c>
      <c r="DR100" s="38" t="s">
        <v>9471</v>
      </c>
      <c r="DS100" s="38" t="s">
        <v>9461</v>
      </c>
      <c r="DT100" s="38" t="s">
        <v>3848</v>
      </c>
      <c r="DU100" s="38" t="s">
        <v>3848</v>
      </c>
      <c r="DV100" s="38" t="s">
        <v>3848</v>
      </c>
      <c r="DW100" s="38" t="s">
        <v>3848</v>
      </c>
      <c r="DX100" s="38" t="s">
        <v>3848</v>
      </c>
      <c r="DY100" s="38" t="s">
        <v>3848</v>
      </c>
      <c r="DZ100" s="38" t="s">
        <v>3848</v>
      </c>
      <c r="EA100" s="38" t="s">
        <v>3848</v>
      </c>
      <c r="EB100" s="38" t="s">
        <v>3861</v>
      </c>
      <c r="EC100" s="38" t="s">
        <v>3862</v>
      </c>
      <c r="ED100" s="38" t="s">
        <v>3848</v>
      </c>
      <c r="EE100" s="38" t="s">
        <v>4510</v>
      </c>
      <c r="EF100" s="38" t="s">
        <v>3864</v>
      </c>
      <c r="EG100" s="38" t="s">
        <v>4068</v>
      </c>
      <c r="EH100" s="38" t="s">
        <v>4069</v>
      </c>
      <c r="EI100" s="38" t="s">
        <v>4068</v>
      </c>
      <c r="EJ100" s="38" t="s">
        <v>9464</v>
      </c>
      <c r="EK100" s="38" t="s">
        <v>3848</v>
      </c>
      <c r="EL100" s="38" t="s">
        <v>3868</v>
      </c>
      <c r="EM100" s="38" t="s">
        <v>3869</v>
      </c>
      <c r="EN100" s="38" t="s">
        <v>3869</v>
      </c>
      <c r="EO100" s="38" t="s">
        <v>3869</v>
      </c>
      <c r="EP100" s="38" t="s">
        <v>3869</v>
      </c>
      <c r="EQ100" s="38" t="s">
        <v>4511</v>
      </c>
      <c r="ER100" s="38" t="s">
        <v>3924</v>
      </c>
      <c r="ES100" s="38" t="s">
        <v>9472</v>
      </c>
      <c r="ET100" s="38" t="s">
        <v>9473</v>
      </c>
      <c r="EU100" s="38" t="s">
        <v>9474</v>
      </c>
      <c r="EV100" s="38" t="s">
        <v>3876</v>
      </c>
      <c r="EW100" s="38" t="s">
        <v>3876</v>
      </c>
      <c r="EX100" s="38" t="s">
        <v>3848</v>
      </c>
      <c r="EY100" s="38" t="s">
        <v>3848</v>
      </c>
      <c r="EZ100" s="38" t="s">
        <v>3876</v>
      </c>
      <c r="FA100" s="38" t="s">
        <v>3848</v>
      </c>
      <c r="FB100" s="38" t="s">
        <v>9475</v>
      </c>
      <c r="FC100" s="38" t="s">
        <v>9476</v>
      </c>
      <c r="FD100" s="38" t="s">
        <v>3848</v>
      </c>
      <c r="FE100" s="38" t="s">
        <v>4221</v>
      </c>
      <c r="FF100" s="38" t="s">
        <v>9477</v>
      </c>
      <c r="FG100" s="38" t="s">
        <v>3848</v>
      </c>
      <c r="FH100" s="38" t="s">
        <v>9478</v>
      </c>
      <c r="FI100" s="38" t="s">
        <v>9479</v>
      </c>
      <c r="FJ100" s="38" t="s">
        <v>9480</v>
      </c>
      <c r="FK100" s="38" t="s">
        <v>9481</v>
      </c>
      <c r="FL100" s="38" t="s">
        <v>3943</v>
      </c>
      <c r="FM100" s="38" t="s">
        <v>9458</v>
      </c>
      <c r="FN100" s="38" t="s">
        <v>8253</v>
      </c>
      <c r="FO100" s="38" t="s">
        <v>9482</v>
      </c>
      <c r="FP100" s="38" t="s">
        <v>3848</v>
      </c>
      <c r="FQ100" s="38" t="s">
        <v>9483</v>
      </c>
      <c r="FR100" s="38" t="s">
        <v>4367</v>
      </c>
      <c r="FS100" s="38" t="s">
        <v>9484</v>
      </c>
      <c r="FT100" s="38" t="s">
        <v>9485</v>
      </c>
      <c r="FU100" s="38" t="s">
        <v>9486</v>
      </c>
      <c r="FV100" s="38" t="s">
        <v>5427</v>
      </c>
      <c r="FW100" s="38" t="s">
        <v>9487</v>
      </c>
      <c r="FX100" s="38" t="s">
        <v>3944</v>
      </c>
      <c r="FY100" s="38" t="s">
        <v>3848</v>
      </c>
      <c r="FZ100" s="38" t="s">
        <v>3848</v>
      </c>
      <c r="GA100" s="38" t="s">
        <v>3945</v>
      </c>
      <c r="GB100" s="370" t="s">
        <v>3946</v>
      </c>
      <c r="GC100" s="370" t="s">
        <v>3946</v>
      </c>
      <c r="HL100" s="349" t="s">
        <v>9488</v>
      </c>
      <c r="HM100" s="44" t="s">
        <v>3403</v>
      </c>
      <c r="HN100" s="44" t="s">
        <v>3403</v>
      </c>
      <c r="HO100" s="350" t="s">
        <v>9489</v>
      </c>
      <c r="HP100" s="44" t="s">
        <v>3869</v>
      </c>
      <c r="HQ100" s="44">
        <f t="shared" si="7"/>
        <v>1</v>
      </c>
      <c r="HT100" s="44" t="s">
        <v>3403</v>
      </c>
      <c r="HU100" s="44" t="s">
        <v>3403</v>
      </c>
      <c r="HX100" s="44" t="s">
        <v>3403</v>
      </c>
      <c r="HY100" s="44" t="s">
        <v>7281</v>
      </c>
    </row>
    <row r="101" spans="1:233" s="44" customFormat="1" ht="12.75" x14ac:dyDescent="0.2">
      <c r="A101" s="348">
        <v>2</v>
      </c>
      <c r="B101" s="369">
        <v>0.42569444444444443</v>
      </c>
      <c r="C101" s="348" t="s">
        <v>4703</v>
      </c>
      <c r="D101" s="348" t="s">
        <v>211</v>
      </c>
      <c r="E101" s="30" t="s">
        <v>212</v>
      </c>
      <c r="F101" s="62">
        <v>43285</v>
      </c>
      <c r="G101" s="348" t="s">
        <v>357</v>
      </c>
      <c r="H101" s="348" t="s">
        <v>233</v>
      </c>
      <c r="I101" s="348" t="s">
        <v>3070</v>
      </c>
      <c r="J101" s="348" t="s">
        <v>6080</v>
      </c>
      <c r="K101" s="365"/>
      <c r="L101" s="365"/>
      <c r="M101" s="351"/>
      <c r="N101" s="365"/>
      <c r="O101" s="365"/>
      <c r="P101" s="361" t="s">
        <v>9490</v>
      </c>
      <c r="Q101" s="348" t="s">
        <v>9491</v>
      </c>
      <c r="R101" s="348" t="s">
        <v>1270</v>
      </c>
      <c r="S101" s="365" t="s">
        <v>9492</v>
      </c>
      <c r="T101" s="360">
        <v>9058532154</v>
      </c>
      <c r="U101" s="365" t="s">
        <v>9493</v>
      </c>
      <c r="V101" s="30" t="s">
        <v>221</v>
      </c>
      <c r="W101" s="44" t="s">
        <v>221</v>
      </c>
      <c r="X101" s="44" t="s">
        <v>221</v>
      </c>
      <c r="Y101" s="44" t="s">
        <v>221</v>
      </c>
      <c r="Z101" s="44" t="s">
        <v>221</v>
      </c>
      <c r="AA101" s="348" t="s">
        <v>9494</v>
      </c>
      <c r="AB101" s="30">
        <v>9052266601</v>
      </c>
      <c r="AC101" s="348" t="s">
        <v>223</v>
      </c>
      <c r="AD101" s="347" t="s">
        <v>4711</v>
      </c>
      <c r="AE101" s="348" t="s">
        <v>9495</v>
      </c>
      <c r="AF101" s="44" t="s">
        <v>226</v>
      </c>
      <c r="AG101" s="348" t="s">
        <v>226</v>
      </c>
      <c r="AH101" s="348" t="s">
        <v>226</v>
      </c>
      <c r="AI101" s="348">
        <f>8+14+8+14+5</f>
        <v>49</v>
      </c>
      <c r="AJ101" s="348" t="s">
        <v>227</v>
      </c>
      <c r="AK101" s="348">
        <v>1</v>
      </c>
      <c r="AL101" s="348">
        <v>5</v>
      </c>
      <c r="AM101" s="348">
        <v>14</v>
      </c>
      <c r="AN101" s="348" t="s">
        <v>228</v>
      </c>
      <c r="AO101" s="348" t="s">
        <v>228</v>
      </c>
      <c r="AP101" s="348" t="s">
        <v>229</v>
      </c>
      <c r="AQ101" s="348" t="s">
        <v>229</v>
      </c>
      <c r="AR101" s="348"/>
      <c r="AS101" s="348" t="s">
        <v>9496</v>
      </c>
      <c r="AT101" s="348">
        <v>248541</v>
      </c>
      <c r="AU101" s="348"/>
      <c r="AV101" s="348"/>
      <c r="AW101" s="348"/>
      <c r="AX101" s="348"/>
      <c r="AY101" s="348" t="s">
        <v>227</v>
      </c>
      <c r="AZ101" s="348"/>
      <c r="BA101" s="369">
        <v>0.45763888888888887</v>
      </c>
      <c r="BB101" s="394" t="s">
        <v>7252</v>
      </c>
      <c r="BC101" s="369">
        <v>0.5</v>
      </c>
      <c r="BD101" s="369">
        <v>0.51041666666666663</v>
      </c>
      <c r="BE101" s="50">
        <f t="shared" si="4"/>
        <v>15</v>
      </c>
      <c r="BF101" s="348">
        <v>2</v>
      </c>
      <c r="BG101" s="348">
        <v>2</v>
      </c>
      <c r="BH101" s="348">
        <v>2</v>
      </c>
      <c r="BI101" s="348">
        <v>2</v>
      </c>
      <c r="BJ101" s="348">
        <v>2</v>
      </c>
      <c r="BK101" s="348">
        <v>2</v>
      </c>
      <c r="BL101" s="348">
        <v>2</v>
      </c>
      <c r="BM101" s="348">
        <v>2</v>
      </c>
      <c r="BN101" s="348">
        <v>2</v>
      </c>
      <c r="BO101" s="348">
        <v>2</v>
      </c>
      <c r="BP101" s="348">
        <v>2</v>
      </c>
      <c r="BQ101" s="348">
        <v>2</v>
      </c>
      <c r="BR101" s="348">
        <v>2</v>
      </c>
      <c r="BS101" s="348">
        <v>2</v>
      </c>
      <c r="BT101" s="348">
        <v>2</v>
      </c>
      <c r="BU101" s="50">
        <f t="shared" si="5"/>
        <v>0</v>
      </c>
      <c r="BV101" s="368" t="s">
        <v>8056</v>
      </c>
      <c r="BW101" s="369">
        <v>0.51041666666666663</v>
      </c>
      <c r="BX101" s="369">
        <v>0.51944444444444449</v>
      </c>
      <c r="BY101" s="50">
        <f t="shared" si="6"/>
        <v>13</v>
      </c>
      <c r="BZ101" s="348">
        <v>3</v>
      </c>
      <c r="CA101" s="348">
        <v>3</v>
      </c>
      <c r="CB101" s="348">
        <v>3</v>
      </c>
      <c r="CC101" s="348">
        <v>3</v>
      </c>
      <c r="CD101" s="348" t="s">
        <v>260</v>
      </c>
      <c r="CE101" s="348" t="s">
        <v>7252</v>
      </c>
      <c r="CF101" s="348">
        <v>15</v>
      </c>
      <c r="CG101" s="348"/>
      <c r="CH101" s="348"/>
      <c r="CI101" s="348"/>
      <c r="CJ101" s="348"/>
      <c r="CK101" s="348"/>
      <c r="CL101" s="348"/>
      <c r="CM101" s="348" t="s">
        <v>3403</v>
      </c>
      <c r="CN101" s="44" t="s">
        <v>3403</v>
      </c>
      <c r="CO101" s="348"/>
      <c r="CP101" s="348"/>
      <c r="CQ101" s="348"/>
      <c r="CR101" s="38" t="s">
        <v>4714</v>
      </c>
      <c r="CS101" s="38" t="s">
        <v>4715</v>
      </c>
      <c r="CT101" s="38" t="s">
        <v>3869</v>
      </c>
      <c r="CU101" s="38" t="s">
        <v>9497</v>
      </c>
      <c r="CV101" s="38" t="s">
        <v>9491</v>
      </c>
      <c r="CW101" s="38" t="s">
        <v>1270</v>
      </c>
      <c r="CX101" s="38" t="s">
        <v>9492</v>
      </c>
      <c r="CY101" s="38" t="s">
        <v>9498</v>
      </c>
      <c r="CZ101" s="38" t="s">
        <v>9499</v>
      </c>
      <c r="DA101" s="38" t="s">
        <v>9500</v>
      </c>
      <c r="DB101" s="38" t="s">
        <v>4037</v>
      </c>
      <c r="DC101" s="38" t="s">
        <v>4038</v>
      </c>
      <c r="DD101" s="38" t="s">
        <v>4039</v>
      </c>
      <c r="DE101" s="38" t="s">
        <v>9501</v>
      </c>
      <c r="DF101" s="38" t="s">
        <v>9502</v>
      </c>
      <c r="DG101" s="38" t="s">
        <v>4037</v>
      </c>
      <c r="DH101" s="38" t="s">
        <v>4038</v>
      </c>
      <c r="DI101" s="38" t="s">
        <v>4039</v>
      </c>
      <c r="DJ101" s="38" t="s">
        <v>3848</v>
      </c>
      <c r="DK101" s="38" t="s">
        <v>4249</v>
      </c>
      <c r="DL101" s="38" t="s">
        <v>6605</v>
      </c>
      <c r="DM101" s="38" t="s">
        <v>3914</v>
      </c>
      <c r="DN101" s="38" t="s">
        <v>3852</v>
      </c>
      <c r="DO101" s="38" t="s">
        <v>3853</v>
      </c>
      <c r="DP101" s="38" t="s">
        <v>3854</v>
      </c>
      <c r="DQ101" s="38" t="s">
        <v>9503</v>
      </c>
      <c r="DR101" s="38" t="s">
        <v>7681</v>
      </c>
      <c r="DS101" s="38" t="s">
        <v>9493</v>
      </c>
      <c r="DT101" s="38" t="s">
        <v>3848</v>
      </c>
      <c r="DU101" s="38" t="s">
        <v>3848</v>
      </c>
      <c r="DV101" s="38" t="s">
        <v>3848</v>
      </c>
      <c r="DW101" s="38" t="s">
        <v>3848</v>
      </c>
      <c r="DX101" s="38" t="s">
        <v>3848</v>
      </c>
      <c r="DY101" s="38" t="s">
        <v>3848</v>
      </c>
      <c r="DZ101" s="38" t="s">
        <v>3848</v>
      </c>
      <c r="EA101" s="38" t="s">
        <v>3848</v>
      </c>
      <c r="EB101" s="38" t="s">
        <v>3861</v>
      </c>
      <c r="EC101" s="38" t="s">
        <v>3862</v>
      </c>
      <c r="ED101" s="38" t="s">
        <v>3848</v>
      </c>
      <c r="EE101" s="38" t="s">
        <v>4510</v>
      </c>
      <c r="EF101" s="38" t="s">
        <v>432</v>
      </c>
      <c r="EG101" s="38" t="s">
        <v>4068</v>
      </c>
      <c r="EH101" s="38" t="s">
        <v>4438</v>
      </c>
      <c r="EI101" s="38" t="s">
        <v>9504</v>
      </c>
      <c r="EJ101" s="38" t="s">
        <v>9505</v>
      </c>
      <c r="EK101" s="38" t="s">
        <v>3848</v>
      </c>
      <c r="EL101" s="38" t="s">
        <v>3868</v>
      </c>
      <c r="EM101" s="38" t="s">
        <v>3869</v>
      </c>
      <c r="EN101" s="38" t="s">
        <v>3869</v>
      </c>
      <c r="EO101" s="38" t="s">
        <v>3870</v>
      </c>
      <c r="EP101" s="38" t="s">
        <v>4401</v>
      </c>
      <c r="EQ101" s="38" t="s">
        <v>9506</v>
      </c>
      <c r="ER101" s="38" t="s">
        <v>5223</v>
      </c>
      <c r="ES101" s="38" t="s">
        <v>9507</v>
      </c>
      <c r="ET101" s="38" t="s">
        <v>9508</v>
      </c>
      <c r="EU101" s="38" t="s">
        <v>9509</v>
      </c>
      <c r="EV101" s="38" t="s">
        <v>3876</v>
      </c>
      <c r="EW101" s="38" t="s">
        <v>3876</v>
      </c>
      <c r="EX101" s="38" t="s">
        <v>3848</v>
      </c>
      <c r="EY101" s="38" t="s">
        <v>3848</v>
      </c>
      <c r="EZ101" s="38" t="s">
        <v>3877</v>
      </c>
      <c r="FA101" s="38" t="s">
        <v>3878</v>
      </c>
      <c r="FB101" s="38" t="s">
        <v>9510</v>
      </c>
      <c r="FC101" s="38" t="s">
        <v>9511</v>
      </c>
      <c r="FD101" s="38" t="s">
        <v>3848</v>
      </c>
      <c r="FE101" s="38" t="s">
        <v>7740</v>
      </c>
      <c r="FF101" s="38" t="s">
        <v>9512</v>
      </c>
      <c r="FG101" s="38" t="s">
        <v>3848</v>
      </c>
      <c r="FH101" s="38" t="s">
        <v>9513</v>
      </c>
      <c r="FI101" s="38" t="s">
        <v>9514</v>
      </c>
      <c r="FJ101" s="38" t="s">
        <v>9515</v>
      </c>
      <c r="FK101" s="38" t="s">
        <v>9516</v>
      </c>
      <c r="FL101" s="38" t="s">
        <v>6877</v>
      </c>
      <c r="FM101" s="38" t="s">
        <v>9492</v>
      </c>
      <c r="FN101" s="38" t="s">
        <v>7594</v>
      </c>
      <c r="FO101" s="38" t="s">
        <v>3848</v>
      </c>
      <c r="FP101" s="38" t="s">
        <v>3848</v>
      </c>
      <c r="FQ101" s="38" t="s">
        <v>9517</v>
      </c>
      <c r="FR101" s="38" t="s">
        <v>4367</v>
      </c>
      <c r="FS101" s="38" t="s">
        <v>9518</v>
      </c>
      <c r="FT101" s="38" t="s">
        <v>3943</v>
      </c>
      <c r="FU101" s="38" t="s">
        <v>3943</v>
      </c>
      <c r="FV101" s="38" t="s">
        <v>3943</v>
      </c>
      <c r="FW101" s="38" t="s">
        <v>3943</v>
      </c>
      <c r="FX101" s="38" t="s">
        <v>3894</v>
      </c>
      <c r="FY101" s="38" t="s">
        <v>3848</v>
      </c>
      <c r="FZ101" s="38" t="s">
        <v>9519</v>
      </c>
      <c r="GA101" s="38" t="s">
        <v>3945</v>
      </c>
      <c r="GB101" s="370" t="s">
        <v>3945</v>
      </c>
      <c r="GC101" s="370" t="s">
        <v>3945</v>
      </c>
      <c r="HL101" s="349" t="s">
        <v>9520</v>
      </c>
      <c r="HM101" s="44" t="s">
        <v>6633</v>
      </c>
      <c r="HN101" s="44" t="s">
        <v>3403</v>
      </c>
      <c r="HO101" s="350" t="s">
        <v>6587</v>
      </c>
      <c r="HP101" s="44" t="s">
        <v>3869</v>
      </c>
      <c r="HQ101" s="44">
        <f t="shared" si="7"/>
        <v>1</v>
      </c>
      <c r="HT101" s="44" t="s">
        <v>3403</v>
      </c>
      <c r="HU101" s="44" t="s">
        <v>3403</v>
      </c>
      <c r="HX101" s="44" t="s">
        <v>3403</v>
      </c>
      <c r="HY101" s="44" t="s">
        <v>223</v>
      </c>
    </row>
    <row r="102" spans="1:233" s="44" customFormat="1" ht="12.75" x14ac:dyDescent="0.2">
      <c r="A102" s="348">
        <v>3</v>
      </c>
      <c r="B102" s="369">
        <v>0.42638888888888887</v>
      </c>
      <c r="C102" s="348" t="s">
        <v>4703</v>
      </c>
      <c r="D102" s="348" t="s">
        <v>211</v>
      </c>
      <c r="E102" s="30" t="s">
        <v>212</v>
      </c>
      <c r="F102" s="62">
        <v>43285</v>
      </c>
      <c r="G102" s="348" t="s">
        <v>3082</v>
      </c>
      <c r="H102" s="348" t="s">
        <v>246</v>
      </c>
      <c r="I102" s="348" t="s">
        <v>247</v>
      </c>
      <c r="J102" s="348" t="s">
        <v>5686</v>
      </c>
      <c r="K102" s="365" t="s">
        <v>4494</v>
      </c>
      <c r="L102" s="365" t="s">
        <v>250</v>
      </c>
      <c r="M102" s="374">
        <v>43285</v>
      </c>
      <c r="N102" s="345">
        <v>43286</v>
      </c>
      <c r="O102" s="365" t="s">
        <v>4032</v>
      </c>
      <c r="P102" s="361" t="s">
        <v>9521</v>
      </c>
      <c r="Q102" s="348" t="s">
        <v>9522</v>
      </c>
      <c r="R102" s="348" t="s">
        <v>1618</v>
      </c>
      <c r="S102" s="365" t="s">
        <v>9523</v>
      </c>
      <c r="T102" s="360">
        <v>9296883330</v>
      </c>
      <c r="U102" s="365" t="s">
        <v>9524</v>
      </c>
      <c r="V102" s="30" t="s">
        <v>221</v>
      </c>
      <c r="W102" s="44" t="s">
        <v>221</v>
      </c>
      <c r="X102" s="44" t="s">
        <v>221</v>
      </c>
      <c r="Y102" s="44" t="s">
        <v>221</v>
      </c>
      <c r="Z102" s="44" t="s">
        <v>221</v>
      </c>
      <c r="AA102" s="348" t="s">
        <v>9525</v>
      </c>
      <c r="AB102" s="30">
        <v>9287215112</v>
      </c>
      <c r="AC102" s="348" t="s">
        <v>223</v>
      </c>
      <c r="AD102" s="348" t="s">
        <v>224</v>
      </c>
      <c r="AE102" s="348" t="s">
        <v>9526</v>
      </c>
      <c r="AF102" s="44" t="s">
        <v>226</v>
      </c>
      <c r="AG102" s="348" t="s">
        <v>226</v>
      </c>
      <c r="AH102" s="348" t="s">
        <v>221</v>
      </c>
      <c r="AI102" s="348">
        <v>67</v>
      </c>
      <c r="AJ102" s="348" t="s">
        <v>227</v>
      </c>
      <c r="AK102" s="348">
        <v>1</v>
      </c>
      <c r="AL102" s="348">
        <v>56</v>
      </c>
      <c r="AM102" s="348">
        <v>11</v>
      </c>
      <c r="AN102" s="348" t="s">
        <v>228</v>
      </c>
      <c r="AO102" s="348" t="s">
        <v>228</v>
      </c>
      <c r="AP102" s="348" t="s">
        <v>229</v>
      </c>
      <c r="AQ102" s="348" t="s">
        <v>229</v>
      </c>
      <c r="AR102" s="348"/>
      <c r="AS102" s="348" t="s">
        <v>9527</v>
      </c>
      <c r="AT102" s="348">
        <v>210315</v>
      </c>
      <c r="AU102" s="348"/>
      <c r="AV102" s="348"/>
      <c r="AW102" s="348"/>
      <c r="AX102" s="348"/>
      <c r="AY102" s="348" t="s">
        <v>227</v>
      </c>
      <c r="AZ102" s="348"/>
      <c r="BA102" s="369">
        <v>0.46319444444444446</v>
      </c>
      <c r="BB102" s="394" t="s">
        <v>4713</v>
      </c>
      <c r="BC102" s="369">
        <v>0.47916666666666669</v>
      </c>
      <c r="BD102" s="369">
        <v>0.49305555555555558</v>
      </c>
      <c r="BE102" s="50">
        <f t="shared" si="4"/>
        <v>20</v>
      </c>
      <c r="BF102" s="348">
        <v>3</v>
      </c>
      <c r="BG102" s="348">
        <v>3</v>
      </c>
      <c r="BH102" s="348">
        <v>3</v>
      </c>
      <c r="BI102" s="348">
        <v>3</v>
      </c>
      <c r="BJ102" s="348">
        <v>3</v>
      </c>
      <c r="BK102" s="348">
        <v>3</v>
      </c>
      <c r="BL102" s="348">
        <v>3</v>
      </c>
      <c r="BM102" s="348">
        <v>3</v>
      </c>
      <c r="BN102" s="348">
        <v>3</v>
      </c>
      <c r="BO102" s="348">
        <v>3</v>
      </c>
      <c r="BP102" s="348">
        <v>3</v>
      </c>
      <c r="BQ102" s="348">
        <v>3</v>
      </c>
      <c r="BR102" s="348">
        <v>3</v>
      </c>
      <c r="BS102" s="348">
        <v>3</v>
      </c>
      <c r="BT102" s="348">
        <v>3</v>
      </c>
      <c r="BU102" s="50">
        <f t="shared" si="5"/>
        <v>0</v>
      </c>
      <c r="BV102" s="368" t="s">
        <v>4713</v>
      </c>
      <c r="BW102" s="369">
        <v>0.49305555555555558</v>
      </c>
      <c r="BX102" s="369">
        <v>0.50277777777777777</v>
      </c>
      <c r="BY102" s="50">
        <f t="shared" si="6"/>
        <v>14</v>
      </c>
      <c r="BZ102" s="348">
        <v>3</v>
      </c>
      <c r="CA102" s="348">
        <v>3</v>
      </c>
      <c r="CB102" s="348">
        <v>3</v>
      </c>
      <c r="CC102" s="348">
        <v>3</v>
      </c>
      <c r="CD102" s="348" t="s">
        <v>260</v>
      </c>
      <c r="CE102" s="348" t="s">
        <v>4713</v>
      </c>
      <c r="CF102" s="348">
        <v>15</v>
      </c>
      <c r="CG102" s="348"/>
      <c r="CH102" s="348"/>
      <c r="CI102" s="348"/>
      <c r="CJ102" s="348"/>
      <c r="CK102" s="348"/>
      <c r="CL102" s="348"/>
      <c r="CM102" s="348" t="s">
        <v>3403</v>
      </c>
      <c r="CN102" s="348" t="s">
        <v>6676</v>
      </c>
      <c r="CO102" s="348"/>
      <c r="CP102" s="348"/>
      <c r="CQ102" s="348"/>
      <c r="CR102" s="38" t="s">
        <v>4714</v>
      </c>
      <c r="CS102" s="38" t="s">
        <v>4715</v>
      </c>
      <c r="CT102" s="38" t="s">
        <v>3869</v>
      </c>
      <c r="CU102" s="38" t="s">
        <v>9528</v>
      </c>
      <c r="CV102" s="38" t="s">
        <v>9522</v>
      </c>
      <c r="CW102" s="38" t="s">
        <v>1618</v>
      </c>
      <c r="CX102" s="38" t="s">
        <v>9523</v>
      </c>
      <c r="CY102" s="38" t="s">
        <v>9529</v>
      </c>
      <c r="CZ102" s="38" t="s">
        <v>6680</v>
      </c>
      <c r="DA102" s="38" t="s">
        <v>9530</v>
      </c>
      <c r="DB102" s="38" t="s">
        <v>3840</v>
      </c>
      <c r="DC102" s="38" t="s">
        <v>3841</v>
      </c>
      <c r="DD102" s="38" t="s">
        <v>5104</v>
      </c>
      <c r="DE102" s="38" t="s">
        <v>3848</v>
      </c>
      <c r="DF102" s="38" t="s">
        <v>9531</v>
      </c>
      <c r="DG102" s="38" t="s">
        <v>8023</v>
      </c>
      <c r="DH102" s="38" t="s">
        <v>3846</v>
      </c>
      <c r="DI102" s="38" t="s">
        <v>8539</v>
      </c>
      <c r="DJ102" s="38" t="s">
        <v>9532</v>
      </c>
      <c r="DK102" s="38" t="s">
        <v>3849</v>
      </c>
      <c r="DL102" s="38" t="s">
        <v>9533</v>
      </c>
      <c r="DM102" s="38" t="s">
        <v>3914</v>
      </c>
      <c r="DN102" s="38" t="s">
        <v>3852</v>
      </c>
      <c r="DO102" s="38" t="s">
        <v>3853</v>
      </c>
      <c r="DP102" s="38" t="s">
        <v>3854</v>
      </c>
      <c r="DQ102" s="38" t="s">
        <v>9534</v>
      </c>
      <c r="DR102" s="38" t="s">
        <v>9535</v>
      </c>
      <c r="DS102" s="38" t="s">
        <v>9524</v>
      </c>
      <c r="DT102" s="38" t="s">
        <v>9536</v>
      </c>
      <c r="DU102" s="38" t="s">
        <v>9537</v>
      </c>
      <c r="DV102" s="38" t="s">
        <v>9538</v>
      </c>
      <c r="DW102" s="38" t="s">
        <v>9539</v>
      </c>
      <c r="DX102" s="38" t="s">
        <v>3848</v>
      </c>
      <c r="DY102" s="38" t="s">
        <v>3848</v>
      </c>
      <c r="DZ102" s="38" t="s">
        <v>3848</v>
      </c>
      <c r="EA102" s="38" t="s">
        <v>3848</v>
      </c>
      <c r="EB102" s="38" t="s">
        <v>3861</v>
      </c>
      <c r="EC102" s="38" t="s">
        <v>3862</v>
      </c>
      <c r="ED102" s="38" t="s">
        <v>3848</v>
      </c>
      <c r="EE102" s="38" t="s">
        <v>4510</v>
      </c>
      <c r="EF102" s="38" t="s">
        <v>3864</v>
      </c>
      <c r="EG102" s="38" t="s">
        <v>4068</v>
      </c>
      <c r="EH102" s="38" t="s">
        <v>4069</v>
      </c>
      <c r="EI102" s="38" t="s">
        <v>9540</v>
      </c>
      <c r="EJ102" s="38" t="s">
        <v>9527</v>
      </c>
      <c r="EK102" s="38" t="s">
        <v>3848</v>
      </c>
      <c r="EL102" s="38" t="s">
        <v>4473</v>
      </c>
      <c r="EM102" s="38" t="s">
        <v>3869</v>
      </c>
      <c r="EN102" s="38" t="s">
        <v>3869</v>
      </c>
      <c r="EO102" s="38" t="s">
        <v>3869</v>
      </c>
      <c r="EP102" s="38" t="s">
        <v>3869</v>
      </c>
      <c r="EQ102" s="38" t="s">
        <v>9541</v>
      </c>
      <c r="ER102" s="38" t="s">
        <v>4073</v>
      </c>
      <c r="ES102" s="38" t="s">
        <v>9542</v>
      </c>
      <c r="ET102" s="38" t="s">
        <v>9543</v>
      </c>
      <c r="EU102" s="38" t="s">
        <v>9544</v>
      </c>
      <c r="EV102" s="38" t="s">
        <v>3876</v>
      </c>
      <c r="EW102" s="38" t="s">
        <v>3876</v>
      </c>
      <c r="EX102" s="38" t="s">
        <v>3848</v>
      </c>
      <c r="EY102" s="38" t="s">
        <v>3848</v>
      </c>
      <c r="EZ102" s="38" t="s">
        <v>3877</v>
      </c>
      <c r="FA102" s="38" t="s">
        <v>3878</v>
      </c>
      <c r="FB102" s="38" t="s">
        <v>9545</v>
      </c>
      <c r="FC102" s="38" t="s">
        <v>9546</v>
      </c>
      <c r="FD102" s="38" t="s">
        <v>3848</v>
      </c>
      <c r="FE102" s="38" t="s">
        <v>3930</v>
      </c>
      <c r="FF102" s="38" t="s">
        <v>9547</v>
      </c>
      <c r="FG102" s="38" t="s">
        <v>3848</v>
      </c>
      <c r="FH102" s="38" t="s">
        <v>9548</v>
      </c>
      <c r="FI102" s="38" t="s">
        <v>9549</v>
      </c>
      <c r="FJ102" s="38" t="s">
        <v>9084</v>
      </c>
      <c r="FK102" s="38" t="s">
        <v>9550</v>
      </c>
      <c r="FL102" s="38" t="s">
        <v>4045</v>
      </c>
      <c r="FM102" s="38" t="s">
        <v>9523</v>
      </c>
      <c r="FN102" s="38" t="s">
        <v>9551</v>
      </c>
      <c r="FO102" s="38" t="s">
        <v>9552</v>
      </c>
      <c r="FP102" s="38" t="s">
        <v>3848</v>
      </c>
      <c r="FQ102" s="38" t="s">
        <v>9553</v>
      </c>
      <c r="FR102" s="38" t="s">
        <v>7101</v>
      </c>
      <c r="FS102" s="38" t="s">
        <v>9554</v>
      </c>
      <c r="FT102" s="38" t="s">
        <v>9555</v>
      </c>
      <c r="FU102" s="38" t="s">
        <v>9556</v>
      </c>
      <c r="FV102" s="38" t="s">
        <v>9557</v>
      </c>
      <c r="FW102" s="38" t="s">
        <v>9558</v>
      </c>
      <c r="FX102" s="38" t="s">
        <v>176</v>
      </c>
      <c r="FY102" s="38" t="s">
        <v>6538</v>
      </c>
      <c r="FZ102" s="38" t="s">
        <v>7144</v>
      </c>
      <c r="GA102" s="38" t="s">
        <v>3946</v>
      </c>
      <c r="GB102" s="370" t="s">
        <v>3945</v>
      </c>
      <c r="GC102" s="370" t="s">
        <v>3946</v>
      </c>
      <c r="HL102" s="349" t="s">
        <v>9559</v>
      </c>
      <c r="HM102" s="44" t="s">
        <v>6705</v>
      </c>
      <c r="HN102" s="30" t="s">
        <v>6706</v>
      </c>
      <c r="HO102" s="350" t="s">
        <v>6587</v>
      </c>
      <c r="HP102" s="44" t="s">
        <v>3869</v>
      </c>
      <c r="HQ102" s="44">
        <f t="shared" si="7"/>
        <v>1</v>
      </c>
      <c r="HT102" s="351">
        <v>43286</v>
      </c>
      <c r="HU102" s="44" t="s">
        <v>3403</v>
      </c>
      <c r="HX102" s="44" t="s">
        <v>3403</v>
      </c>
      <c r="HY102" s="44" t="s">
        <v>223</v>
      </c>
    </row>
    <row r="103" spans="1:233" s="44" customFormat="1" ht="12.75" x14ac:dyDescent="0.2">
      <c r="A103" s="348">
        <v>4</v>
      </c>
      <c r="B103" s="369">
        <v>0.43958333333333338</v>
      </c>
      <c r="C103" s="348" t="s">
        <v>4703</v>
      </c>
      <c r="D103" s="348" t="s">
        <v>211</v>
      </c>
      <c r="E103" s="30" t="s">
        <v>212</v>
      </c>
      <c r="F103" s="62">
        <v>43285</v>
      </c>
      <c r="G103" s="30" t="s">
        <v>357</v>
      </c>
      <c r="H103" s="44" t="s">
        <v>233</v>
      </c>
      <c r="I103" s="30" t="s">
        <v>3070</v>
      </c>
      <c r="J103" s="348" t="s">
        <v>6080</v>
      </c>
      <c r="K103" s="365" t="s">
        <v>4494</v>
      </c>
      <c r="L103" s="365" t="s">
        <v>250</v>
      </c>
      <c r="M103" s="374">
        <v>43285</v>
      </c>
      <c r="N103" s="345">
        <v>43286</v>
      </c>
      <c r="O103" s="365" t="s">
        <v>4032</v>
      </c>
      <c r="P103" s="361" t="s">
        <v>9560</v>
      </c>
      <c r="Q103" s="348" t="s">
        <v>9561</v>
      </c>
      <c r="R103" s="348" t="s">
        <v>763</v>
      </c>
      <c r="S103" s="365" t="s">
        <v>9562</v>
      </c>
      <c r="T103" s="360">
        <v>9268734720</v>
      </c>
      <c r="U103" s="365" t="s">
        <v>9563</v>
      </c>
      <c r="V103" s="30" t="s">
        <v>221</v>
      </c>
      <c r="W103" s="44" t="s">
        <v>221</v>
      </c>
      <c r="X103" s="44" t="s">
        <v>221</v>
      </c>
      <c r="Y103" s="44" t="s">
        <v>221</v>
      </c>
      <c r="Z103" s="44" t="s">
        <v>221</v>
      </c>
      <c r="AA103" s="348" t="s">
        <v>9564</v>
      </c>
      <c r="AB103" s="30">
        <v>9291495957</v>
      </c>
      <c r="AC103" s="348" t="s">
        <v>223</v>
      </c>
      <c r="AD103" s="348" t="s">
        <v>224</v>
      </c>
      <c r="AE103" s="348" t="s">
        <v>9565</v>
      </c>
      <c r="AF103" s="44" t="s">
        <v>226</v>
      </c>
      <c r="AG103" s="348" t="s">
        <v>221</v>
      </c>
      <c r="AH103" s="348" t="s">
        <v>226</v>
      </c>
      <c r="AI103" s="348">
        <v>32</v>
      </c>
      <c r="AJ103" s="348" t="s">
        <v>227</v>
      </c>
      <c r="AK103" s="348">
        <v>2</v>
      </c>
      <c r="AL103" s="348">
        <v>5</v>
      </c>
      <c r="AM103" s="348">
        <v>27</v>
      </c>
      <c r="AN103" s="348" t="s">
        <v>228</v>
      </c>
      <c r="AO103" s="348" t="s">
        <v>228</v>
      </c>
      <c r="AP103" s="348" t="s">
        <v>229</v>
      </c>
      <c r="AQ103" s="348" t="s">
        <v>229</v>
      </c>
      <c r="AR103" s="348"/>
      <c r="AS103" s="348" t="s">
        <v>9566</v>
      </c>
      <c r="AT103" s="348">
        <v>250643</v>
      </c>
      <c r="AU103" s="348"/>
      <c r="AV103" s="348"/>
      <c r="AW103" s="348"/>
      <c r="AX103" s="348"/>
      <c r="AY103" s="348" t="s">
        <v>227</v>
      </c>
      <c r="AZ103" s="348"/>
      <c r="BA103" s="369">
        <v>0.4826388888888889</v>
      </c>
      <c r="BB103" s="394" t="s">
        <v>4713</v>
      </c>
      <c r="BC103" s="369">
        <v>0.5083333333333333</v>
      </c>
      <c r="BD103" s="369">
        <v>0.52083333333333337</v>
      </c>
      <c r="BE103" s="50">
        <f t="shared" si="4"/>
        <v>18</v>
      </c>
      <c r="BF103" s="348">
        <v>3</v>
      </c>
      <c r="BG103" s="348">
        <v>3</v>
      </c>
      <c r="BH103" s="348">
        <v>3</v>
      </c>
      <c r="BI103" s="348">
        <v>3</v>
      </c>
      <c r="BJ103" s="348">
        <v>3</v>
      </c>
      <c r="BK103" s="348">
        <v>3</v>
      </c>
      <c r="BL103" s="348">
        <v>3</v>
      </c>
      <c r="BM103" s="348">
        <v>3</v>
      </c>
      <c r="BN103" s="348">
        <v>3</v>
      </c>
      <c r="BO103" s="348">
        <v>3</v>
      </c>
      <c r="BP103" s="348">
        <v>3</v>
      </c>
      <c r="BQ103" s="348">
        <v>3</v>
      </c>
      <c r="BR103" s="348">
        <v>3</v>
      </c>
      <c r="BS103" s="348">
        <v>3</v>
      </c>
      <c r="BT103" s="348">
        <v>3</v>
      </c>
      <c r="BU103" s="50">
        <f t="shared" si="5"/>
        <v>0</v>
      </c>
      <c r="BV103" s="368" t="s">
        <v>4713</v>
      </c>
      <c r="BW103" s="369">
        <v>0.52083333333333337</v>
      </c>
      <c r="BX103" s="369">
        <v>0.52777777777777779</v>
      </c>
      <c r="BY103" s="50">
        <f t="shared" si="6"/>
        <v>10</v>
      </c>
      <c r="BZ103" s="348">
        <v>3</v>
      </c>
      <c r="CA103" s="348">
        <v>3</v>
      </c>
      <c r="CB103" s="348">
        <v>3</v>
      </c>
      <c r="CC103" s="348">
        <v>3</v>
      </c>
      <c r="CD103" s="348" t="s">
        <v>260</v>
      </c>
      <c r="CE103" s="348" t="s">
        <v>4713</v>
      </c>
      <c r="CF103" s="348">
        <v>15</v>
      </c>
      <c r="CG103" s="348"/>
      <c r="CH103" s="348"/>
      <c r="CI103" s="348"/>
      <c r="CJ103" s="348"/>
      <c r="CK103" s="348"/>
      <c r="CL103" s="348"/>
      <c r="CM103" s="348" t="s">
        <v>3403</v>
      </c>
      <c r="CN103" s="348" t="s">
        <v>6505</v>
      </c>
      <c r="CO103" s="348"/>
      <c r="CP103" s="348"/>
      <c r="CQ103" s="348"/>
      <c r="CR103" s="38" t="s">
        <v>4714</v>
      </c>
      <c r="CS103" s="38" t="s">
        <v>4715</v>
      </c>
      <c r="CT103" s="38" t="s">
        <v>3869</v>
      </c>
      <c r="CU103" s="38" t="s">
        <v>9567</v>
      </c>
      <c r="CV103" s="38" t="s">
        <v>9568</v>
      </c>
      <c r="CW103" s="38" t="s">
        <v>9569</v>
      </c>
      <c r="CX103" s="38" t="s">
        <v>9570</v>
      </c>
      <c r="CY103" s="38" t="s">
        <v>9571</v>
      </c>
      <c r="CZ103" s="38" t="s">
        <v>9572</v>
      </c>
      <c r="DA103" s="38" t="s">
        <v>9573</v>
      </c>
      <c r="DB103" s="38" t="s">
        <v>3840</v>
      </c>
      <c r="DC103" s="38" t="s">
        <v>3841</v>
      </c>
      <c r="DD103" s="38" t="s">
        <v>4838</v>
      </c>
      <c r="DE103" s="38" t="s">
        <v>9572</v>
      </c>
      <c r="DF103" s="38" t="s">
        <v>9574</v>
      </c>
      <c r="DG103" s="38" t="s">
        <v>3840</v>
      </c>
      <c r="DH103" s="38" t="s">
        <v>3841</v>
      </c>
      <c r="DI103" s="38" t="s">
        <v>4838</v>
      </c>
      <c r="DJ103" s="38" t="s">
        <v>9575</v>
      </c>
      <c r="DK103" s="38" t="s">
        <v>3957</v>
      </c>
      <c r="DL103" s="38" t="s">
        <v>9576</v>
      </c>
      <c r="DM103" s="38" t="s">
        <v>9577</v>
      </c>
      <c r="DN103" s="38" t="s">
        <v>3852</v>
      </c>
      <c r="DO103" s="38" t="s">
        <v>3853</v>
      </c>
      <c r="DP103" s="38" t="s">
        <v>3854</v>
      </c>
      <c r="DQ103" s="38" t="s">
        <v>9578</v>
      </c>
      <c r="DR103" s="38" t="s">
        <v>6859</v>
      </c>
      <c r="DS103" s="38" t="s">
        <v>9563</v>
      </c>
      <c r="DT103" s="38" t="s">
        <v>3848</v>
      </c>
      <c r="DU103" s="38" t="s">
        <v>3848</v>
      </c>
      <c r="DV103" s="38" t="s">
        <v>3848</v>
      </c>
      <c r="DW103" s="38" t="s">
        <v>3848</v>
      </c>
      <c r="DX103" s="38" t="s">
        <v>3848</v>
      </c>
      <c r="DY103" s="38" t="s">
        <v>3848</v>
      </c>
      <c r="DZ103" s="38" t="s">
        <v>3848</v>
      </c>
      <c r="EA103" s="38" t="s">
        <v>3848</v>
      </c>
      <c r="EB103" s="38" t="s">
        <v>3861</v>
      </c>
      <c r="EC103" s="38" t="s">
        <v>3862</v>
      </c>
      <c r="ED103" s="38" t="s">
        <v>9579</v>
      </c>
      <c r="EE103" s="38" t="s">
        <v>6561</v>
      </c>
      <c r="EF103" s="38" t="s">
        <v>432</v>
      </c>
      <c r="EG103" s="38" t="s">
        <v>4068</v>
      </c>
      <c r="EH103" s="38" t="s">
        <v>4438</v>
      </c>
      <c r="EI103" s="38" t="s">
        <v>9580</v>
      </c>
      <c r="EJ103" s="38" t="s">
        <v>9581</v>
      </c>
      <c r="EK103" s="38" t="s">
        <v>3848</v>
      </c>
      <c r="EL103" s="38" t="s">
        <v>3868</v>
      </c>
      <c r="EM103" s="38" t="s">
        <v>3869</v>
      </c>
      <c r="EN103" s="38" t="s">
        <v>4002</v>
      </c>
      <c r="EO103" s="38" t="s">
        <v>3869</v>
      </c>
      <c r="EP103" s="38" t="s">
        <v>3869</v>
      </c>
      <c r="EQ103" s="38" t="s">
        <v>9582</v>
      </c>
      <c r="ER103" s="38" t="s">
        <v>3924</v>
      </c>
      <c r="ES103" s="38" t="s">
        <v>9583</v>
      </c>
      <c r="ET103" s="38" t="s">
        <v>9584</v>
      </c>
      <c r="EU103" s="38" t="s">
        <v>9585</v>
      </c>
      <c r="EV103" s="38" t="s">
        <v>3876</v>
      </c>
      <c r="EW103" s="38" t="s">
        <v>3876</v>
      </c>
      <c r="EX103" s="38" t="s">
        <v>4127</v>
      </c>
      <c r="EY103" s="38" t="s">
        <v>4127</v>
      </c>
      <c r="EZ103" s="38" t="s">
        <v>3876</v>
      </c>
      <c r="FA103" s="38" t="s">
        <v>3848</v>
      </c>
      <c r="FB103" s="38" t="s">
        <v>9586</v>
      </c>
      <c r="FC103" s="38" t="s">
        <v>9587</v>
      </c>
      <c r="FD103" s="38" t="s">
        <v>3848</v>
      </c>
      <c r="FE103" s="38" t="s">
        <v>3970</v>
      </c>
      <c r="FF103" s="38" t="s">
        <v>3971</v>
      </c>
      <c r="FG103" s="38" t="s">
        <v>9588</v>
      </c>
      <c r="FH103" s="38" t="s">
        <v>9589</v>
      </c>
      <c r="FI103" s="38" t="s">
        <v>9590</v>
      </c>
      <c r="FJ103" s="38" t="s">
        <v>9591</v>
      </c>
      <c r="FK103" s="38" t="s">
        <v>8796</v>
      </c>
      <c r="FL103" s="38" t="s">
        <v>3943</v>
      </c>
      <c r="FM103" s="38" t="s">
        <v>9570</v>
      </c>
      <c r="FN103" s="38" t="s">
        <v>9592</v>
      </c>
      <c r="FO103" s="38" t="s">
        <v>9593</v>
      </c>
      <c r="FP103" s="38" t="s">
        <v>3848</v>
      </c>
      <c r="FQ103" s="38" t="s">
        <v>9594</v>
      </c>
      <c r="FR103" s="38" t="s">
        <v>9595</v>
      </c>
      <c r="FS103" s="38" t="s">
        <v>9596</v>
      </c>
      <c r="FT103" s="38" t="s">
        <v>9597</v>
      </c>
      <c r="FU103" s="38" t="s">
        <v>9598</v>
      </c>
      <c r="FV103" s="38" t="s">
        <v>9599</v>
      </c>
      <c r="FW103" s="38" t="s">
        <v>9600</v>
      </c>
      <c r="FX103" s="38" t="s">
        <v>176</v>
      </c>
      <c r="FY103" s="38" t="s">
        <v>6538</v>
      </c>
      <c r="FZ103" s="38" t="s">
        <v>7144</v>
      </c>
      <c r="GA103" s="38" t="s">
        <v>3946</v>
      </c>
      <c r="GB103" s="370" t="s">
        <v>3945</v>
      </c>
      <c r="GC103" s="370" t="s">
        <v>3946</v>
      </c>
      <c r="HL103" s="349" t="s">
        <v>9601</v>
      </c>
      <c r="HM103" s="44" t="s">
        <v>6541</v>
      </c>
      <c r="HN103" s="44" t="s">
        <v>3403</v>
      </c>
      <c r="HO103" s="350" t="s">
        <v>6587</v>
      </c>
      <c r="HP103" s="44" t="s">
        <v>3869</v>
      </c>
      <c r="HQ103" s="44">
        <f t="shared" si="7"/>
        <v>1</v>
      </c>
      <c r="HT103" s="44" t="s">
        <v>3403</v>
      </c>
      <c r="HU103" s="44" t="s">
        <v>3403</v>
      </c>
      <c r="HX103" s="44" t="s">
        <v>3403</v>
      </c>
      <c r="HY103" s="44" t="s">
        <v>223</v>
      </c>
    </row>
    <row r="104" spans="1:233" s="44" customFormat="1" ht="12.75" x14ac:dyDescent="0.2">
      <c r="A104" s="348">
        <v>5</v>
      </c>
      <c r="B104" s="369">
        <v>0.44722222222222219</v>
      </c>
      <c r="C104" s="348" t="s">
        <v>4703</v>
      </c>
      <c r="D104" s="348" t="s">
        <v>211</v>
      </c>
      <c r="E104" s="30" t="s">
        <v>212</v>
      </c>
      <c r="F104" s="62">
        <v>43285</v>
      </c>
      <c r="G104" s="348" t="s">
        <v>1202</v>
      </c>
      <c r="H104" s="348" t="s">
        <v>233</v>
      </c>
      <c r="I104" s="348" t="s">
        <v>1203</v>
      </c>
      <c r="J104" s="348"/>
      <c r="K104" s="365"/>
      <c r="L104" s="365"/>
      <c r="M104" s="351"/>
      <c r="N104" s="365"/>
      <c r="O104" s="365"/>
      <c r="P104" s="361" t="s">
        <v>9602</v>
      </c>
      <c r="Q104" s="348" t="s">
        <v>9603</v>
      </c>
      <c r="R104" s="348" t="s">
        <v>1758</v>
      </c>
      <c r="S104" s="365" t="s">
        <v>9604</v>
      </c>
      <c r="T104" s="360">
        <v>9355221151</v>
      </c>
      <c r="U104" s="365" t="s">
        <v>9605</v>
      </c>
      <c r="V104" s="30" t="s">
        <v>221</v>
      </c>
      <c r="W104" s="44" t="s">
        <v>221</v>
      </c>
      <c r="X104" s="44" t="s">
        <v>221</v>
      </c>
      <c r="Y104" s="44" t="s">
        <v>221</v>
      </c>
      <c r="Z104" s="44" t="s">
        <v>221</v>
      </c>
      <c r="AA104" s="348" t="s">
        <v>9606</v>
      </c>
      <c r="AB104" s="30">
        <v>9234550128</v>
      </c>
      <c r="AC104" s="348" t="s">
        <v>223</v>
      </c>
      <c r="AD104" s="347" t="s">
        <v>4711</v>
      </c>
      <c r="AE104" s="348" t="s">
        <v>9607</v>
      </c>
      <c r="AF104" s="44" t="s">
        <v>226</v>
      </c>
      <c r="AG104" s="348" t="s">
        <v>221</v>
      </c>
      <c r="AH104" s="348" t="s">
        <v>221</v>
      </c>
      <c r="AI104" s="348">
        <v>25</v>
      </c>
      <c r="AJ104" s="348" t="s">
        <v>446</v>
      </c>
      <c r="AK104" s="348">
        <v>0</v>
      </c>
      <c r="AL104" s="348">
        <v>4</v>
      </c>
      <c r="AM104" s="348">
        <v>14</v>
      </c>
      <c r="AN104" s="348" t="s">
        <v>432</v>
      </c>
      <c r="AO104" s="348" t="s">
        <v>432</v>
      </c>
      <c r="AP104" s="348" t="s">
        <v>434</v>
      </c>
      <c r="AQ104" s="348" t="s">
        <v>3079</v>
      </c>
      <c r="AR104" s="348" t="s">
        <v>6459</v>
      </c>
      <c r="AS104" s="348"/>
      <c r="AT104" s="348"/>
      <c r="AU104" s="348"/>
      <c r="AV104" s="348"/>
      <c r="AW104" s="348"/>
      <c r="AX104" s="348" t="s">
        <v>855</v>
      </c>
      <c r="AY104" s="348" t="s">
        <v>227</v>
      </c>
      <c r="AZ104" s="348"/>
      <c r="BA104" s="369">
        <v>0.49374999999999997</v>
      </c>
      <c r="BB104" s="394" t="s">
        <v>4713</v>
      </c>
      <c r="BC104" s="369">
        <v>0.55486111111111114</v>
      </c>
      <c r="BD104" s="369">
        <v>0.56111111111111112</v>
      </c>
      <c r="BE104" s="50">
        <f t="shared" si="4"/>
        <v>9</v>
      </c>
      <c r="BF104" s="348">
        <v>3</v>
      </c>
      <c r="BG104" s="348">
        <v>3</v>
      </c>
      <c r="BH104" s="348">
        <v>3</v>
      </c>
      <c r="BI104" s="348">
        <v>3</v>
      </c>
      <c r="BJ104" s="348">
        <v>3</v>
      </c>
      <c r="BK104" s="348">
        <v>3</v>
      </c>
      <c r="BL104" s="348">
        <v>3</v>
      </c>
      <c r="BM104" s="348">
        <v>3</v>
      </c>
      <c r="BN104" s="348">
        <v>3</v>
      </c>
      <c r="BO104" s="348">
        <v>3</v>
      </c>
      <c r="BP104" s="348">
        <v>3</v>
      </c>
      <c r="BQ104" s="348">
        <v>3</v>
      </c>
      <c r="BR104" s="348">
        <v>3</v>
      </c>
      <c r="BS104" s="348">
        <v>3</v>
      </c>
      <c r="BT104" s="348">
        <v>3</v>
      </c>
      <c r="BU104" s="50">
        <f t="shared" si="5"/>
        <v>0</v>
      </c>
      <c r="BV104" s="368"/>
      <c r="BW104" s="369"/>
      <c r="BX104" s="369"/>
      <c r="BY104" s="50">
        <f t="shared" si="6"/>
        <v>0</v>
      </c>
      <c r="BZ104" s="348"/>
      <c r="CA104" s="348"/>
      <c r="CB104" s="348"/>
      <c r="CC104" s="348"/>
      <c r="CD104" s="348"/>
      <c r="CE104" s="348"/>
      <c r="CF104" s="348"/>
      <c r="CG104" s="348"/>
      <c r="CH104" s="348"/>
      <c r="CI104" s="348"/>
      <c r="CJ104" s="348"/>
      <c r="CK104" s="348"/>
      <c r="CL104" s="348"/>
      <c r="CM104" s="348" t="s">
        <v>3403</v>
      </c>
      <c r="CN104" s="44" t="s">
        <v>3403</v>
      </c>
      <c r="CO104" s="348"/>
      <c r="CP104" s="348"/>
      <c r="CQ104" s="348"/>
      <c r="CR104" s="38" t="s">
        <v>4714</v>
      </c>
      <c r="CS104" s="38" t="s">
        <v>4715</v>
      </c>
      <c r="CT104" s="38" t="s">
        <v>3869</v>
      </c>
      <c r="CU104" s="38" t="s">
        <v>9608</v>
      </c>
      <c r="CV104" s="38" t="s">
        <v>9603</v>
      </c>
      <c r="CW104" s="38" t="s">
        <v>1758</v>
      </c>
      <c r="CX104" s="38" t="s">
        <v>9604</v>
      </c>
      <c r="CY104" s="38" t="s">
        <v>9609</v>
      </c>
      <c r="CZ104" s="38" t="s">
        <v>3848</v>
      </c>
      <c r="DA104" s="38" t="s">
        <v>9610</v>
      </c>
      <c r="DB104" s="38" t="s">
        <v>3840</v>
      </c>
      <c r="DC104" s="38" t="s">
        <v>3841</v>
      </c>
      <c r="DD104" s="38" t="s">
        <v>4295</v>
      </c>
      <c r="DE104" s="38" t="s">
        <v>3848</v>
      </c>
      <c r="DF104" s="38" t="s">
        <v>9610</v>
      </c>
      <c r="DG104" s="38" t="s">
        <v>3840</v>
      </c>
      <c r="DH104" s="38" t="s">
        <v>3841</v>
      </c>
      <c r="DI104" s="38" t="s">
        <v>4295</v>
      </c>
      <c r="DJ104" s="38" t="s">
        <v>3848</v>
      </c>
      <c r="DK104" s="38" t="s">
        <v>3849</v>
      </c>
      <c r="DL104" s="38" t="s">
        <v>4298</v>
      </c>
      <c r="DM104" s="38" t="s">
        <v>3914</v>
      </c>
      <c r="DN104" s="38" t="s">
        <v>4062</v>
      </c>
      <c r="DO104" s="38" t="s">
        <v>9611</v>
      </c>
      <c r="DP104" s="38" t="s">
        <v>3854</v>
      </c>
      <c r="DQ104" s="38" t="s">
        <v>9612</v>
      </c>
      <c r="DR104" s="38" t="s">
        <v>9613</v>
      </c>
      <c r="DS104" s="38" t="s">
        <v>9605</v>
      </c>
      <c r="DT104" s="38" t="s">
        <v>3848</v>
      </c>
      <c r="DU104" s="38" t="s">
        <v>3848</v>
      </c>
      <c r="DV104" s="38" t="s">
        <v>3848</v>
      </c>
      <c r="DW104" s="38" t="s">
        <v>3848</v>
      </c>
      <c r="DX104" s="38" t="s">
        <v>3848</v>
      </c>
      <c r="DY104" s="38" t="s">
        <v>3848</v>
      </c>
      <c r="DZ104" s="38" t="s">
        <v>3848</v>
      </c>
      <c r="EA104" s="38" t="s">
        <v>3848</v>
      </c>
      <c r="EB104" s="38" t="s">
        <v>3861</v>
      </c>
      <c r="EC104" s="38" t="s">
        <v>3862</v>
      </c>
      <c r="ED104" s="38" t="s">
        <v>3848</v>
      </c>
      <c r="EE104" s="38" t="s">
        <v>4212</v>
      </c>
      <c r="EF104" s="38" t="s">
        <v>395</v>
      </c>
      <c r="EG104" s="38" t="s">
        <v>4068</v>
      </c>
      <c r="EH104" s="38" t="s">
        <v>6473</v>
      </c>
      <c r="EI104" s="38" t="s">
        <v>7539</v>
      </c>
      <c r="EJ104" s="38" t="s">
        <v>7539</v>
      </c>
      <c r="EK104" s="38" t="s">
        <v>3848</v>
      </c>
      <c r="EL104" s="38" t="s">
        <v>3868</v>
      </c>
      <c r="EM104" s="38" t="s">
        <v>3869</v>
      </c>
      <c r="EN104" s="38" t="s">
        <v>3869</v>
      </c>
      <c r="EO104" s="38" t="s">
        <v>3869</v>
      </c>
      <c r="EP104" s="38" t="s">
        <v>4002</v>
      </c>
      <c r="EQ104" s="38" t="s">
        <v>4017</v>
      </c>
      <c r="ER104" s="38" t="s">
        <v>4017</v>
      </c>
      <c r="ES104" s="38" t="s">
        <v>4017</v>
      </c>
      <c r="ET104" s="38" t="s">
        <v>4017</v>
      </c>
      <c r="EU104" s="38" t="s">
        <v>4017</v>
      </c>
      <c r="EV104" s="38" t="s">
        <v>3876</v>
      </c>
      <c r="EW104" s="38" t="s">
        <v>3876</v>
      </c>
      <c r="EX104" s="38" t="s">
        <v>3848</v>
      </c>
      <c r="EY104" s="38" t="s">
        <v>3848</v>
      </c>
      <c r="EZ104" s="38" t="s">
        <v>3877</v>
      </c>
      <c r="FA104" s="38" t="s">
        <v>4008</v>
      </c>
      <c r="FB104" s="38" t="s">
        <v>9614</v>
      </c>
      <c r="FC104" s="38" t="s">
        <v>9615</v>
      </c>
      <c r="FD104" s="38" t="s">
        <v>9616</v>
      </c>
      <c r="FE104" s="38" t="s">
        <v>3881</v>
      </c>
      <c r="FF104" s="38" t="s">
        <v>9617</v>
      </c>
      <c r="FG104" s="38" t="s">
        <v>3848</v>
      </c>
      <c r="FH104" s="38" t="s">
        <v>9618</v>
      </c>
      <c r="FI104" s="38" t="s">
        <v>9619</v>
      </c>
      <c r="FJ104" s="38" t="s">
        <v>9620</v>
      </c>
      <c r="FK104" s="38" t="s">
        <v>9621</v>
      </c>
      <c r="FL104" s="38" t="s">
        <v>4523</v>
      </c>
      <c r="FM104" s="38" t="s">
        <v>9604</v>
      </c>
      <c r="FN104" s="38" t="s">
        <v>9622</v>
      </c>
      <c r="FO104" s="38" t="s">
        <v>9623</v>
      </c>
      <c r="FP104" s="38" t="s">
        <v>3848</v>
      </c>
      <c r="FQ104" s="38" t="s">
        <v>9624</v>
      </c>
      <c r="FR104" s="38" t="s">
        <v>7597</v>
      </c>
      <c r="FS104" s="38" t="s">
        <v>9625</v>
      </c>
      <c r="FT104" s="38" t="s">
        <v>9626</v>
      </c>
      <c r="FU104" s="38" t="s">
        <v>9627</v>
      </c>
      <c r="FV104" s="38" t="s">
        <v>9628</v>
      </c>
      <c r="FW104" s="38" t="s">
        <v>9629</v>
      </c>
      <c r="FX104" s="38" t="s">
        <v>3894</v>
      </c>
      <c r="FY104" s="38" t="s">
        <v>3848</v>
      </c>
      <c r="FZ104" s="38" t="s">
        <v>3848</v>
      </c>
      <c r="GA104" s="38" t="s">
        <v>3945</v>
      </c>
      <c r="GB104" s="370" t="s">
        <v>3945</v>
      </c>
      <c r="GC104" s="370" t="s">
        <v>3946</v>
      </c>
      <c r="HL104" s="349" t="s">
        <v>9630</v>
      </c>
      <c r="HM104" s="44" t="s">
        <v>3403</v>
      </c>
      <c r="HN104" s="44" t="s">
        <v>3403</v>
      </c>
      <c r="HO104" s="350" t="s">
        <v>6587</v>
      </c>
      <c r="HP104" s="44" t="s">
        <v>3869</v>
      </c>
      <c r="HQ104" s="44">
        <f t="shared" si="7"/>
        <v>1</v>
      </c>
      <c r="HT104" s="44" t="s">
        <v>3403</v>
      </c>
      <c r="HU104" s="44" t="s">
        <v>3403</v>
      </c>
      <c r="HX104" s="44" t="s">
        <v>6495</v>
      </c>
      <c r="HY104" s="44" t="s">
        <v>223</v>
      </c>
    </row>
    <row r="105" spans="1:233" s="44" customFormat="1" ht="12.75" x14ac:dyDescent="0.2">
      <c r="A105" s="348">
        <v>6</v>
      </c>
      <c r="B105" s="369">
        <v>0.44722222222222219</v>
      </c>
      <c r="C105" s="348" t="s">
        <v>4703</v>
      </c>
      <c r="D105" s="348" t="s">
        <v>211</v>
      </c>
      <c r="E105" s="30" t="s">
        <v>212</v>
      </c>
      <c r="F105" s="62">
        <v>43285</v>
      </c>
      <c r="G105" s="348" t="s">
        <v>1202</v>
      </c>
      <c r="H105" s="348" t="s">
        <v>233</v>
      </c>
      <c r="I105" s="348" t="s">
        <v>3057</v>
      </c>
      <c r="J105" s="348"/>
      <c r="K105" s="365"/>
      <c r="L105" s="365"/>
      <c r="M105" s="351"/>
      <c r="N105" s="365"/>
      <c r="O105" s="365"/>
      <c r="P105" s="361" t="s">
        <v>9631</v>
      </c>
      <c r="Q105" s="348" t="s">
        <v>9632</v>
      </c>
      <c r="R105" s="348" t="s">
        <v>9633</v>
      </c>
      <c r="S105" s="365" t="s">
        <v>9634</v>
      </c>
      <c r="T105" s="360">
        <v>9975180752</v>
      </c>
      <c r="U105" s="365" t="s">
        <v>9635</v>
      </c>
      <c r="V105" s="30" t="s">
        <v>221</v>
      </c>
      <c r="W105" s="44" t="s">
        <v>221</v>
      </c>
      <c r="X105" s="44" t="s">
        <v>221</v>
      </c>
      <c r="Y105" s="44" t="s">
        <v>221</v>
      </c>
      <c r="Z105" s="44" t="s">
        <v>221</v>
      </c>
      <c r="AA105" s="348" t="s">
        <v>9636</v>
      </c>
      <c r="AB105" s="30">
        <v>9975180758</v>
      </c>
      <c r="AC105" s="348" t="s">
        <v>1303</v>
      </c>
      <c r="AD105" s="347" t="s">
        <v>4711</v>
      </c>
      <c r="AE105" s="348" t="s">
        <v>221</v>
      </c>
      <c r="AF105" s="348" t="s">
        <v>221</v>
      </c>
      <c r="AG105" s="348" t="s">
        <v>221</v>
      </c>
      <c r="AH105" s="348" t="s">
        <v>221</v>
      </c>
      <c r="AI105" s="348">
        <v>0</v>
      </c>
      <c r="AJ105" s="348" t="s">
        <v>3574</v>
      </c>
      <c r="AK105" s="348">
        <v>0</v>
      </c>
      <c r="AL105" s="348">
        <v>0</v>
      </c>
      <c r="AM105" s="348">
        <v>0</v>
      </c>
      <c r="AN105" s="348" t="s">
        <v>228</v>
      </c>
      <c r="AO105" s="348" t="s">
        <v>228</v>
      </c>
      <c r="AP105" s="348" t="s">
        <v>1076</v>
      </c>
      <c r="AQ105" s="348" t="s">
        <v>1077</v>
      </c>
      <c r="AR105" s="348"/>
      <c r="AS105" s="348"/>
      <c r="AT105" s="348"/>
      <c r="AU105" s="348"/>
      <c r="AV105" s="348"/>
      <c r="AW105" s="348"/>
      <c r="AX105" s="348"/>
      <c r="AY105" s="348" t="s">
        <v>227</v>
      </c>
      <c r="AZ105" s="348"/>
      <c r="BA105" s="369">
        <v>0.49652777777777773</v>
      </c>
      <c r="BB105" s="394" t="s">
        <v>7252</v>
      </c>
      <c r="BC105" s="369">
        <v>0.54791666666666672</v>
      </c>
      <c r="BD105" s="369">
        <v>0.55208333333333337</v>
      </c>
      <c r="BE105" s="50">
        <f t="shared" si="4"/>
        <v>6</v>
      </c>
      <c r="BF105" s="348">
        <v>1</v>
      </c>
      <c r="BG105" s="348">
        <v>1</v>
      </c>
      <c r="BH105" s="348">
        <v>1</v>
      </c>
      <c r="BI105" s="348">
        <v>1</v>
      </c>
      <c r="BJ105" s="348">
        <v>1</v>
      </c>
      <c r="BK105" s="348">
        <v>1</v>
      </c>
      <c r="BL105" s="348">
        <v>1</v>
      </c>
      <c r="BM105" s="348">
        <v>1</v>
      </c>
      <c r="BN105" s="348">
        <v>1</v>
      </c>
      <c r="BO105" s="348">
        <v>1</v>
      </c>
      <c r="BP105" s="348">
        <v>1</v>
      </c>
      <c r="BQ105" s="348">
        <v>1</v>
      </c>
      <c r="BR105" s="348">
        <v>1</v>
      </c>
      <c r="BS105" s="348">
        <v>1</v>
      </c>
      <c r="BT105" s="348">
        <v>1</v>
      </c>
      <c r="BU105" s="50">
        <f t="shared" si="5"/>
        <v>15</v>
      </c>
      <c r="BV105" s="368"/>
      <c r="BW105" s="369"/>
      <c r="BX105" s="369"/>
      <c r="BY105" s="50">
        <f t="shared" si="6"/>
        <v>0</v>
      </c>
      <c r="BZ105" s="348"/>
      <c r="CA105" s="348"/>
      <c r="CB105" s="348"/>
      <c r="CC105" s="348"/>
      <c r="CD105" s="348"/>
      <c r="CE105" s="348"/>
      <c r="CF105" s="348"/>
      <c r="CG105" s="348"/>
      <c r="CH105" s="348"/>
      <c r="CI105" s="348"/>
      <c r="CJ105" s="348"/>
      <c r="CK105" s="348"/>
      <c r="CL105" s="348"/>
      <c r="CM105" s="348" t="s">
        <v>3403</v>
      </c>
      <c r="CN105" s="44" t="s">
        <v>3403</v>
      </c>
      <c r="CO105" s="348"/>
      <c r="CP105" s="348"/>
      <c r="CQ105" s="348"/>
      <c r="CR105" s="38" t="s">
        <v>4714</v>
      </c>
      <c r="CS105" s="38" t="s">
        <v>4715</v>
      </c>
      <c r="CT105" s="38" t="s">
        <v>3869</v>
      </c>
      <c r="CU105" s="38" t="s">
        <v>9637</v>
      </c>
      <c r="CV105" s="38" t="s">
        <v>9632</v>
      </c>
      <c r="CW105" s="38" t="s">
        <v>9633</v>
      </c>
      <c r="CX105" s="38" t="s">
        <v>9634</v>
      </c>
      <c r="CY105" s="38" t="s">
        <v>9638</v>
      </c>
      <c r="CZ105" s="38" t="s">
        <v>3848</v>
      </c>
      <c r="DA105" s="38" t="s">
        <v>9639</v>
      </c>
      <c r="DB105" s="38" t="s">
        <v>3840</v>
      </c>
      <c r="DC105" s="38" t="s">
        <v>3841</v>
      </c>
      <c r="DD105" s="38" t="s">
        <v>4295</v>
      </c>
      <c r="DE105" s="38" t="s">
        <v>3848</v>
      </c>
      <c r="DF105" s="38" t="s">
        <v>9640</v>
      </c>
      <c r="DG105" s="38" t="s">
        <v>3840</v>
      </c>
      <c r="DH105" s="38" t="s">
        <v>3841</v>
      </c>
      <c r="DI105" s="38" t="s">
        <v>4295</v>
      </c>
      <c r="DJ105" s="38" t="s">
        <v>3848</v>
      </c>
      <c r="DK105" s="38" t="s">
        <v>3957</v>
      </c>
      <c r="DL105" s="38" t="s">
        <v>9641</v>
      </c>
      <c r="DM105" s="38" t="s">
        <v>3914</v>
      </c>
      <c r="DN105" s="38" t="s">
        <v>3852</v>
      </c>
      <c r="DO105" s="38" t="s">
        <v>3853</v>
      </c>
      <c r="DP105" s="38" t="s">
        <v>4299</v>
      </c>
      <c r="DQ105" s="38" t="s">
        <v>9642</v>
      </c>
      <c r="DR105" s="38" t="s">
        <v>9642</v>
      </c>
      <c r="DS105" s="38" t="s">
        <v>9635</v>
      </c>
      <c r="DT105" s="38" t="s">
        <v>3848</v>
      </c>
      <c r="DU105" s="38" t="s">
        <v>3848</v>
      </c>
      <c r="DV105" s="38" t="s">
        <v>3848</v>
      </c>
      <c r="DW105" s="38" t="s">
        <v>3848</v>
      </c>
      <c r="DX105" s="38" t="s">
        <v>9635</v>
      </c>
      <c r="DY105" s="38" t="s">
        <v>3848</v>
      </c>
      <c r="DZ105" s="38" t="s">
        <v>3848</v>
      </c>
      <c r="EA105" s="38" t="s">
        <v>3848</v>
      </c>
      <c r="EB105" s="38" t="s">
        <v>3861</v>
      </c>
      <c r="EC105" s="38" t="s">
        <v>6907</v>
      </c>
      <c r="ED105" s="38" t="s">
        <v>3848</v>
      </c>
      <c r="EE105" s="38" t="s">
        <v>9643</v>
      </c>
      <c r="EF105" s="38" t="s">
        <v>3864</v>
      </c>
      <c r="EG105" s="38" t="s">
        <v>1720</v>
      </c>
      <c r="EH105" s="38" t="s">
        <v>1077</v>
      </c>
      <c r="EI105" s="38" t="s">
        <v>3848</v>
      </c>
      <c r="EJ105" s="38" t="s">
        <v>3848</v>
      </c>
      <c r="EK105" s="38" t="s">
        <v>3848</v>
      </c>
      <c r="EL105" s="38" t="s">
        <v>3868</v>
      </c>
      <c r="EM105" s="38" t="s">
        <v>3869</v>
      </c>
      <c r="EN105" s="38" t="s">
        <v>3869</v>
      </c>
      <c r="EO105" s="38" t="s">
        <v>3870</v>
      </c>
      <c r="EP105" s="38" t="s">
        <v>4002</v>
      </c>
      <c r="EQ105" s="38" t="s">
        <v>7162</v>
      </c>
      <c r="ER105" s="38" t="s">
        <v>3872</v>
      </c>
      <c r="ES105" s="38" t="s">
        <v>9644</v>
      </c>
      <c r="ET105" s="38" t="s">
        <v>9645</v>
      </c>
      <c r="EU105" s="38" t="s">
        <v>9646</v>
      </c>
      <c r="EV105" s="38" t="s">
        <v>3876</v>
      </c>
      <c r="EW105" s="38" t="s">
        <v>3876</v>
      </c>
      <c r="EX105" s="38" t="s">
        <v>3848</v>
      </c>
      <c r="EY105" s="38" t="s">
        <v>3848</v>
      </c>
      <c r="EZ105" s="38" t="s">
        <v>3876</v>
      </c>
      <c r="FA105" s="38" t="s">
        <v>3848</v>
      </c>
      <c r="FB105" s="38" t="s">
        <v>3848</v>
      </c>
      <c r="FC105" s="38" t="s">
        <v>3848</v>
      </c>
      <c r="FD105" s="38" t="s">
        <v>3848</v>
      </c>
      <c r="FE105" s="38" t="s">
        <v>4017</v>
      </c>
      <c r="FF105" s="38" t="s">
        <v>4017</v>
      </c>
      <c r="FG105" s="38" t="s">
        <v>3848</v>
      </c>
      <c r="FH105" s="38" t="s">
        <v>3848</v>
      </c>
      <c r="FI105" s="38" t="s">
        <v>3848</v>
      </c>
      <c r="FJ105" s="38" t="s">
        <v>4017</v>
      </c>
      <c r="FK105" s="38" t="s">
        <v>4017</v>
      </c>
      <c r="FL105" s="38" t="s">
        <v>4017</v>
      </c>
      <c r="FM105" s="38" t="s">
        <v>9634</v>
      </c>
      <c r="FN105" s="38" t="s">
        <v>737</v>
      </c>
      <c r="FO105" s="38" t="s">
        <v>9647</v>
      </c>
      <c r="FP105" s="38" t="s">
        <v>3848</v>
      </c>
      <c r="FQ105" s="38" t="s">
        <v>9648</v>
      </c>
      <c r="FR105" s="38" t="s">
        <v>6200</v>
      </c>
      <c r="FS105" s="38" t="s">
        <v>9649</v>
      </c>
      <c r="FT105" s="38" t="s">
        <v>9650</v>
      </c>
      <c r="FU105" s="38" t="s">
        <v>3943</v>
      </c>
      <c r="FV105" s="38" t="s">
        <v>3943</v>
      </c>
      <c r="FW105" s="38" t="s">
        <v>9651</v>
      </c>
      <c r="FX105" s="38" t="s">
        <v>3944</v>
      </c>
      <c r="FY105" s="38" t="s">
        <v>3848</v>
      </c>
      <c r="FZ105" s="38" t="s">
        <v>3848</v>
      </c>
      <c r="GA105" s="38" t="s">
        <v>3945</v>
      </c>
      <c r="GB105" s="370" t="s">
        <v>3946</v>
      </c>
      <c r="GC105" s="370" t="s">
        <v>3946</v>
      </c>
      <c r="HL105" s="349" t="s">
        <v>9652</v>
      </c>
      <c r="HM105" s="44" t="s">
        <v>3403</v>
      </c>
      <c r="HN105" s="44" t="s">
        <v>3403</v>
      </c>
      <c r="HO105" s="350" t="s">
        <v>6587</v>
      </c>
      <c r="HP105" s="44" t="s">
        <v>3869</v>
      </c>
      <c r="HQ105" s="44">
        <f t="shared" si="7"/>
        <v>1</v>
      </c>
      <c r="HT105" s="44" t="s">
        <v>3403</v>
      </c>
      <c r="HU105" s="44" t="s">
        <v>3403</v>
      </c>
      <c r="HX105" s="44" t="s">
        <v>3403</v>
      </c>
      <c r="HY105" s="44" t="s">
        <v>1303</v>
      </c>
    </row>
    <row r="106" spans="1:233" s="44" customFormat="1" ht="12.75" x14ac:dyDescent="0.2">
      <c r="A106" s="348">
        <v>7</v>
      </c>
      <c r="B106" s="369">
        <v>0.44722222222222219</v>
      </c>
      <c r="C106" s="348" t="s">
        <v>4703</v>
      </c>
      <c r="D106" s="348" t="s">
        <v>211</v>
      </c>
      <c r="E106" s="30" t="s">
        <v>212</v>
      </c>
      <c r="F106" s="62">
        <v>43285</v>
      </c>
      <c r="G106" s="348" t="s">
        <v>1202</v>
      </c>
      <c r="H106" s="348" t="s">
        <v>233</v>
      </c>
      <c r="I106" s="348" t="s">
        <v>3057</v>
      </c>
      <c r="J106" s="348"/>
      <c r="K106" s="365"/>
      <c r="L106" s="365"/>
      <c r="M106" s="351"/>
      <c r="N106" s="365"/>
      <c r="O106" s="365"/>
      <c r="P106" s="361" t="s">
        <v>9653</v>
      </c>
      <c r="Q106" s="348" t="s">
        <v>9634</v>
      </c>
      <c r="R106" s="348" t="s">
        <v>9654</v>
      </c>
      <c r="S106" s="365" t="s">
        <v>9647</v>
      </c>
      <c r="T106" s="360" t="s">
        <v>9655</v>
      </c>
      <c r="U106" s="365" t="s">
        <v>9656</v>
      </c>
      <c r="V106" s="30" t="s">
        <v>221</v>
      </c>
      <c r="W106" s="44" t="s">
        <v>221</v>
      </c>
      <c r="X106" s="44" t="s">
        <v>221</v>
      </c>
      <c r="Y106" s="44" t="s">
        <v>221</v>
      </c>
      <c r="Z106" s="44" t="s">
        <v>221</v>
      </c>
      <c r="AA106" s="348" t="s">
        <v>9636</v>
      </c>
      <c r="AB106" s="30" t="s">
        <v>9657</v>
      </c>
      <c r="AC106" s="348" t="s">
        <v>1303</v>
      </c>
      <c r="AD106" s="348" t="s">
        <v>224</v>
      </c>
      <c r="AE106" s="348" t="s">
        <v>221</v>
      </c>
      <c r="AF106" s="348" t="s">
        <v>221</v>
      </c>
      <c r="AG106" s="348" t="s">
        <v>221</v>
      </c>
      <c r="AH106" s="348" t="s">
        <v>221</v>
      </c>
      <c r="AI106" s="348">
        <v>0</v>
      </c>
      <c r="AJ106" s="348" t="s">
        <v>446</v>
      </c>
      <c r="AK106" s="348">
        <v>0</v>
      </c>
      <c r="AL106" s="348">
        <v>0</v>
      </c>
      <c r="AM106" s="348">
        <v>0</v>
      </c>
      <c r="AN106" s="348" t="s">
        <v>228</v>
      </c>
      <c r="AO106" s="348" t="s">
        <v>228</v>
      </c>
      <c r="AP106" s="348" t="s">
        <v>1076</v>
      </c>
      <c r="AQ106" s="348" t="s">
        <v>1077</v>
      </c>
      <c r="AR106" s="348"/>
      <c r="AS106" s="348"/>
      <c r="AT106" s="348"/>
      <c r="AU106" s="348"/>
      <c r="AV106" s="348"/>
      <c r="AW106" s="348"/>
      <c r="AX106" s="348"/>
      <c r="AY106" s="348" t="s">
        <v>227</v>
      </c>
      <c r="AZ106" s="348"/>
      <c r="BA106" s="369">
        <v>0.49652777777777773</v>
      </c>
      <c r="BB106" s="394" t="s">
        <v>4713</v>
      </c>
      <c r="BC106" s="369">
        <v>0.54791666666666672</v>
      </c>
      <c r="BD106" s="369">
        <v>0.55208333333333337</v>
      </c>
      <c r="BE106" s="50">
        <f t="shared" si="4"/>
        <v>6</v>
      </c>
      <c r="BF106" s="348">
        <v>1</v>
      </c>
      <c r="BG106" s="348">
        <v>1</v>
      </c>
      <c r="BH106" s="348">
        <v>1</v>
      </c>
      <c r="BI106" s="348">
        <v>1</v>
      </c>
      <c r="BJ106" s="348">
        <v>1</v>
      </c>
      <c r="BK106" s="348">
        <v>1</v>
      </c>
      <c r="BL106" s="348">
        <v>1</v>
      </c>
      <c r="BM106" s="348">
        <v>1</v>
      </c>
      <c r="BN106" s="348">
        <v>1</v>
      </c>
      <c r="BO106" s="348">
        <v>1</v>
      </c>
      <c r="BP106" s="348">
        <v>1</v>
      </c>
      <c r="BQ106" s="348">
        <v>1</v>
      </c>
      <c r="BR106" s="348">
        <v>1</v>
      </c>
      <c r="BS106" s="348">
        <v>1</v>
      </c>
      <c r="BT106" s="348">
        <v>1</v>
      </c>
      <c r="BU106" s="50">
        <f t="shared" si="5"/>
        <v>15</v>
      </c>
      <c r="BV106" s="368"/>
      <c r="BW106" s="369"/>
      <c r="BX106" s="369"/>
      <c r="BY106" s="50">
        <f t="shared" si="6"/>
        <v>0</v>
      </c>
      <c r="BZ106" s="348"/>
      <c r="CA106" s="348"/>
      <c r="CB106" s="348"/>
      <c r="CC106" s="348"/>
      <c r="CD106" s="348"/>
      <c r="CE106" s="348"/>
      <c r="CF106" s="348"/>
      <c r="CG106" s="348"/>
      <c r="CH106" s="348"/>
      <c r="CI106" s="348"/>
      <c r="CJ106" s="348"/>
      <c r="CK106" s="348"/>
      <c r="CL106" s="348"/>
      <c r="CM106" s="348" t="s">
        <v>3403</v>
      </c>
      <c r="CN106" s="44" t="s">
        <v>3403</v>
      </c>
      <c r="CO106" s="348"/>
      <c r="CP106" s="348"/>
      <c r="CQ106" s="348"/>
      <c r="CR106" s="38" t="s">
        <v>4714</v>
      </c>
      <c r="CS106" s="38" t="s">
        <v>4715</v>
      </c>
      <c r="CT106" s="38" t="s">
        <v>3869</v>
      </c>
      <c r="CU106" s="38" t="s">
        <v>9658</v>
      </c>
      <c r="CV106" s="38" t="s">
        <v>9659</v>
      </c>
      <c r="CW106" s="38" t="s">
        <v>9660</v>
      </c>
      <c r="CX106" s="38" t="s">
        <v>9661</v>
      </c>
      <c r="CY106" s="38" t="s">
        <v>9662</v>
      </c>
      <c r="CZ106" s="38" t="s">
        <v>3848</v>
      </c>
      <c r="DA106" s="38" t="s">
        <v>9663</v>
      </c>
      <c r="DB106" s="38" t="s">
        <v>3840</v>
      </c>
      <c r="DC106" s="38" t="s">
        <v>3841</v>
      </c>
      <c r="DD106" s="38" t="s">
        <v>4295</v>
      </c>
      <c r="DE106" s="38" t="s">
        <v>3848</v>
      </c>
      <c r="DF106" s="38" t="s">
        <v>3403</v>
      </c>
      <c r="DG106" s="38" t="s">
        <v>3840</v>
      </c>
      <c r="DH106" s="38" t="s">
        <v>3841</v>
      </c>
      <c r="DI106" s="38" t="s">
        <v>4295</v>
      </c>
      <c r="DJ106" s="38" t="s">
        <v>3848</v>
      </c>
      <c r="DK106" s="38" t="s">
        <v>3957</v>
      </c>
      <c r="DL106" s="38" t="s">
        <v>4298</v>
      </c>
      <c r="DM106" s="38" t="s">
        <v>3851</v>
      </c>
      <c r="DN106" s="38" t="s">
        <v>3852</v>
      </c>
      <c r="DO106" s="38" t="s">
        <v>3853</v>
      </c>
      <c r="DP106" s="38" t="s">
        <v>4299</v>
      </c>
      <c r="DQ106" s="38" t="s">
        <v>9664</v>
      </c>
      <c r="DR106" s="38" t="s">
        <v>3403</v>
      </c>
      <c r="DS106" s="38" t="s">
        <v>9665</v>
      </c>
      <c r="DT106" s="38" t="s">
        <v>3848</v>
      </c>
      <c r="DU106" s="38" t="s">
        <v>3848</v>
      </c>
      <c r="DV106" s="38" t="s">
        <v>3848</v>
      </c>
      <c r="DW106" s="38" t="s">
        <v>3848</v>
      </c>
      <c r="DX106" s="38" t="s">
        <v>3848</v>
      </c>
      <c r="DY106" s="38" t="s">
        <v>3848</v>
      </c>
      <c r="DZ106" s="38" t="s">
        <v>3848</v>
      </c>
      <c r="EA106" s="38" t="s">
        <v>3848</v>
      </c>
      <c r="EB106" s="38" t="s">
        <v>3861</v>
      </c>
      <c r="EC106" s="38" t="s">
        <v>6907</v>
      </c>
      <c r="ED106" s="38" t="s">
        <v>3848</v>
      </c>
      <c r="EE106" s="38" t="s">
        <v>3403</v>
      </c>
      <c r="EF106" s="38" t="s">
        <v>3864</v>
      </c>
      <c r="EG106" s="38" t="s">
        <v>1720</v>
      </c>
      <c r="EH106" s="38" t="s">
        <v>1077</v>
      </c>
      <c r="EI106" s="38" t="s">
        <v>3848</v>
      </c>
      <c r="EJ106" s="38" t="s">
        <v>3848</v>
      </c>
      <c r="EK106" s="38" t="s">
        <v>3848</v>
      </c>
      <c r="EL106" s="38" t="s">
        <v>3868</v>
      </c>
      <c r="EM106" s="38" t="s">
        <v>3869</v>
      </c>
      <c r="EN106" s="38" t="s">
        <v>3869</v>
      </c>
      <c r="EO106" s="38" t="s">
        <v>3870</v>
      </c>
      <c r="EP106" s="38" t="s">
        <v>4002</v>
      </c>
      <c r="EQ106" s="38" t="s">
        <v>9666</v>
      </c>
      <c r="ER106" s="38" t="s">
        <v>4073</v>
      </c>
      <c r="ES106" s="38" t="s">
        <v>9667</v>
      </c>
      <c r="ET106" s="38" t="s">
        <v>8825</v>
      </c>
      <c r="EU106" s="38" t="s">
        <v>9668</v>
      </c>
      <c r="EV106" s="38" t="s">
        <v>3876</v>
      </c>
      <c r="EW106" s="38" t="s">
        <v>3876</v>
      </c>
      <c r="EX106" s="38" t="s">
        <v>3848</v>
      </c>
      <c r="EY106" s="38" t="s">
        <v>3848</v>
      </c>
      <c r="EZ106" s="38" t="s">
        <v>3876</v>
      </c>
      <c r="FA106" s="38" t="s">
        <v>3848</v>
      </c>
      <c r="FB106" s="38" t="s">
        <v>3848</v>
      </c>
      <c r="FC106" s="38" t="s">
        <v>3848</v>
      </c>
      <c r="FD106" s="38" t="s">
        <v>3848</v>
      </c>
      <c r="FE106" s="38" t="s">
        <v>4017</v>
      </c>
      <c r="FF106" s="38" t="s">
        <v>4017</v>
      </c>
      <c r="FG106" s="38" t="s">
        <v>3848</v>
      </c>
      <c r="FH106" s="38" t="s">
        <v>3848</v>
      </c>
      <c r="FI106" s="38" t="s">
        <v>3848</v>
      </c>
      <c r="FJ106" s="38" t="s">
        <v>4017</v>
      </c>
      <c r="FK106" s="38" t="s">
        <v>4017</v>
      </c>
      <c r="FL106" s="38" t="s">
        <v>4017</v>
      </c>
      <c r="FM106" s="38" t="s">
        <v>9661</v>
      </c>
      <c r="FN106" s="38" t="s">
        <v>9669</v>
      </c>
      <c r="FO106" s="38" t="s">
        <v>9670</v>
      </c>
      <c r="FP106" s="38" t="s">
        <v>3848</v>
      </c>
      <c r="FQ106" s="38" t="s">
        <v>9671</v>
      </c>
      <c r="FR106" s="38" t="s">
        <v>5530</v>
      </c>
      <c r="FS106" s="38" t="s">
        <v>9672</v>
      </c>
      <c r="FT106" s="38" t="s">
        <v>9673</v>
      </c>
      <c r="FU106" s="38" t="s">
        <v>9674</v>
      </c>
      <c r="FV106" s="38" t="s">
        <v>9675</v>
      </c>
      <c r="FW106" s="38" t="s">
        <v>9676</v>
      </c>
      <c r="FX106" s="38" t="s">
        <v>3944</v>
      </c>
      <c r="FY106" s="38" t="s">
        <v>3848</v>
      </c>
      <c r="FZ106" s="38" t="s">
        <v>3848</v>
      </c>
      <c r="GA106" s="38" t="s">
        <v>3945</v>
      </c>
      <c r="GB106" s="370" t="s">
        <v>3946</v>
      </c>
      <c r="GC106" s="370" t="s">
        <v>3946</v>
      </c>
      <c r="HL106" s="349" t="s">
        <v>9677</v>
      </c>
      <c r="HM106" s="44" t="s">
        <v>3403</v>
      </c>
      <c r="HN106" s="44" t="s">
        <v>3403</v>
      </c>
      <c r="HO106" s="350" t="s">
        <v>6587</v>
      </c>
      <c r="HP106" s="44" t="s">
        <v>3869</v>
      </c>
      <c r="HQ106" s="44">
        <f t="shared" si="7"/>
        <v>1</v>
      </c>
      <c r="HT106" s="44" t="s">
        <v>3403</v>
      </c>
      <c r="HU106" s="44" t="s">
        <v>3403</v>
      </c>
      <c r="HX106" s="44" t="s">
        <v>3403</v>
      </c>
      <c r="HY106" s="44" t="s">
        <v>1303</v>
      </c>
    </row>
    <row r="107" spans="1:233" s="44" customFormat="1" ht="12.75" x14ac:dyDescent="0.2">
      <c r="A107" s="348">
        <v>8</v>
      </c>
      <c r="B107" s="369">
        <v>0.48472222222222222</v>
      </c>
      <c r="C107" s="348" t="s">
        <v>4703</v>
      </c>
      <c r="D107" s="348" t="s">
        <v>211</v>
      </c>
      <c r="E107" s="30" t="s">
        <v>212</v>
      </c>
      <c r="F107" s="62">
        <v>43285</v>
      </c>
      <c r="G107" s="348" t="s">
        <v>1202</v>
      </c>
      <c r="H107" s="348" t="s">
        <v>233</v>
      </c>
      <c r="I107" s="348" t="s">
        <v>1713</v>
      </c>
      <c r="J107" s="348"/>
      <c r="K107" s="365"/>
      <c r="L107" s="365"/>
      <c r="M107" s="351"/>
      <c r="N107" s="365"/>
      <c r="O107" s="365"/>
      <c r="P107" s="361" t="s">
        <v>9678</v>
      </c>
      <c r="Q107" s="348" t="s">
        <v>2710</v>
      </c>
      <c r="R107" s="348" t="s">
        <v>9679</v>
      </c>
      <c r="S107" s="365" t="s">
        <v>9680</v>
      </c>
      <c r="T107" s="360">
        <v>9364173601</v>
      </c>
      <c r="U107" s="365" t="s">
        <v>9681</v>
      </c>
      <c r="V107" s="30" t="s">
        <v>221</v>
      </c>
      <c r="W107" s="44" t="s">
        <v>221</v>
      </c>
      <c r="X107" s="44" t="s">
        <v>221</v>
      </c>
      <c r="Y107" s="44" t="s">
        <v>221</v>
      </c>
      <c r="Z107" s="44" t="s">
        <v>221</v>
      </c>
      <c r="AA107" s="348" t="s">
        <v>9682</v>
      </c>
      <c r="AB107" s="30">
        <v>28536037</v>
      </c>
      <c r="AC107" s="348" t="s">
        <v>223</v>
      </c>
      <c r="AD107" s="347" t="s">
        <v>4711</v>
      </c>
      <c r="AE107" s="348" t="s">
        <v>9683</v>
      </c>
      <c r="AF107" s="44" t="s">
        <v>226</v>
      </c>
      <c r="AG107" s="348" t="s">
        <v>280</v>
      </c>
      <c r="AH107" s="348" t="s">
        <v>280</v>
      </c>
      <c r="AI107" s="348">
        <v>25</v>
      </c>
      <c r="AJ107" s="348" t="s">
        <v>3575</v>
      </c>
      <c r="AK107" s="348">
        <v>1</v>
      </c>
      <c r="AL107" s="348">
        <v>19</v>
      </c>
      <c r="AM107" s="348">
        <v>4</v>
      </c>
      <c r="AN107" s="348" t="s">
        <v>228</v>
      </c>
      <c r="AO107" s="348" t="s">
        <v>228</v>
      </c>
      <c r="AP107" s="348" t="s">
        <v>598</v>
      </c>
      <c r="AQ107" s="348" t="s">
        <v>377</v>
      </c>
      <c r="AR107" s="348"/>
      <c r="AS107" s="348"/>
      <c r="AT107" s="348"/>
      <c r="AU107" s="348"/>
      <c r="AV107" s="348"/>
      <c r="AW107" s="348"/>
      <c r="AX107" s="348" t="s">
        <v>9684</v>
      </c>
      <c r="AY107" s="348" t="s">
        <v>227</v>
      </c>
      <c r="AZ107" s="348"/>
      <c r="BA107" s="369">
        <v>0.52222222222222225</v>
      </c>
      <c r="BB107" s="394" t="s">
        <v>7252</v>
      </c>
      <c r="BC107" s="369">
        <v>0.57986111111111105</v>
      </c>
      <c r="BD107" s="369">
        <v>0.59027777777777779</v>
      </c>
      <c r="BE107" s="50">
        <f t="shared" si="4"/>
        <v>15</v>
      </c>
      <c r="BF107" s="348">
        <v>2</v>
      </c>
      <c r="BG107" s="348">
        <v>2</v>
      </c>
      <c r="BH107" s="348">
        <v>2</v>
      </c>
      <c r="BI107" s="348">
        <v>2</v>
      </c>
      <c r="BJ107" s="348">
        <v>2</v>
      </c>
      <c r="BK107" s="348">
        <v>2</v>
      </c>
      <c r="BL107" s="348">
        <v>2</v>
      </c>
      <c r="BM107" s="348">
        <v>2</v>
      </c>
      <c r="BN107" s="348">
        <v>2</v>
      </c>
      <c r="BO107" s="348">
        <v>2</v>
      </c>
      <c r="BP107" s="348">
        <v>2</v>
      </c>
      <c r="BQ107" s="348">
        <v>2</v>
      </c>
      <c r="BR107" s="348">
        <v>2</v>
      </c>
      <c r="BS107" s="348">
        <v>2</v>
      </c>
      <c r="BT107" s="348">
        <v>2</v>
      </c>
      <c r="BU107" s="50">
        <f t="shared" si="5"/>
        <v>0</v>
      </c>
      <c r="BV107" s="368"/>
      <c r="BW107" s="369"/>
      <c r="BX107" s="369"/>
      <c r="BY107" s="50">
        <f t="shared" si="6"/>
        <v>0</v>
      </c>
      <c r="BZ107" s="348"/>
      <c r="CA107" s="348"/>
      <c r="CB107" s="348"/>
      <c r="CC107" s="348"/>
      <c r="CD107" s="348"/>
      <c r="CE107" s="348"/>
      <c r="CF107" s="348"/>
      <c r="CG107" s="348"/>
      <c r="CH107" s="348"/>
      <c r="CI107" s="348"/>
      <c r="CJ107" s="348"/>
      <c r="CK107" s="348"/>
      <c r="CL107" s="348"/>
      <c r="CM107" s="348" t="s">
        <v>3403</v>
      </c>
      <c r="CN107" s="44" t="s">
        <v>3403</v>
      </c>
      <c r="CO107" s="348"/>
      <c r="CP107" s="348"/>
      <c r="CQ107" s="348"/>
      <c r="CR107" s="38" t="s">
        <v>4714</v>
      </c>
      <c r="CS107" s="38" t="s">
        <v>4715</v>
      </c>
      <c r="CT107" s="38" t="s">
        <v>3869</v>
      </c>
      <c r="CU107" s="38" t="s">
        <v>9685</v>
      </c>
      <c r="CV107" s="38" t="s">
        <v>2710</v>
      </c>
      <c r="CW107" s="38" t="s">
        <v>9679</v>
      </c>
      <c r="CX107" s="38" t="s">
        <v>9680</v>
      </c>
      <c r="CY107" s="38" t="s">
        <v>9686</v>
      </c>
      <c r="CZ107" s="38" t="s">
        <v>3992</v>
      </c>
      <c r="DA107" s="38" t="s">
        <v>9687</v>
      </c>
      <c r="DB107" s="38" t="s">
        <v>3840</v>
      </c>
      <c r="DC107" s="38" t="s">
        <v>3841</v>
      </c>
      <c r="DD107" s="38" t="s">
        <v>4295</v>
      </c>
      <c r="DE107" s="38" t="s">
        <v>3992</v>
      </c>
      <c r="DF107" s="38" t="s">
        <v>9687</v>
      </c>
      <c r="DG107" s="38" t="s">
        <v>3840</v>
      </c>
      <c r="DH107" s="38" t="s">
        <v>3841</v>
      </c>
      <c r="DI107" s="38" t="s">
        <v>4295</v>
      </c>
      <c r="DJ107" s="38" t="s">
        <v>9688</v>
      </c>
      <c r="DK107" s="38" t="s">
        <v>3957</v>
      </c>
      <c r="DL107" s="38" t="s">
        <v>4298</v>
      </c>
      <c r="DM107" s="38" t="s">
        <v>3914</v>
      </c>
      <c r="DN107" s="38" t="s">
        <v>4062</v>
      </c>
      <c r="DO107" s="38" t="s">
        <v>3853</v>
      </c>
      <c r="DP107" s="38" t="s">
        <v>3854</v>
      </c>
      <c r="DQ107" s="38" t="s">
        <v>9689</v>
      </c>
      <c r="DR107" s="38" t="s">
        <v>9690</v>
      </c>
      <c r="DS107" s="38" t="s">
        <v>9691</v>
      </c>
      <c r="DT107" s="38" t="s">
        <v>9692</v>
      </c>
      <c r="DU107" s="38" t="s">
        <v>9693</v>
      </c>
      <c r="DV107" s="38" t="s">
        <v>9694</v>
      </c>
      <c r="DW107" s="38" t="s">
        <v>9695</v>
      </c>
      <c r="DX107" s="38" t="s">
        <v>3848</v>
      </c>
      <c r="DY107" s="38" t="s">
        <v>3848</v>
      </c>
      <c r="DZ107" s="38" t="s">
        <v>3848</v>
      </c>
      <c r="EA107" s="38" t="s">
        <v>3848</v>
      </c>
      <c r="EB107" s="38" t="s">
        <v>3861</v>
      </c>
      <c r="EC107" s="38" t="s">
        <v>3862</v>
      </c>
      <c r="ED107" s="38" t="s">
        <v>3848</v>
      </c>
      <c r="EE107" s="38" t="s">
        <v>4212</v>
      </c>
      <c r="EF107" s="38" t="s">
        <v>3864</v>
      </c>
      <c r="EG107" s="38" t="s">
        <v>598</v>
      </c>
      <c r="EH107" s="38" t="s">
        <v>3865</v>
      </c>
      <c r="EI107" s="38" t="s">
        <v>9254</v>
      </c>
      <c r="EJ107" s="38" t="s">
        <v>9696</v>
      </c>
      <c r="EK107" s="38" t="s">
        <v>3848</v>
      </c>
      <c r="EL107" s="38" t="s">
        <v>3868</v>
      </c>
      <c r="EM107" s="38" t="s">
        <v>3869</v>
      </c>
      <c r="EN107" s="38" t="s">
        <v>3869</v>
      </c>
      <c r="EO107" s="38" t="s">
        <v>3870</v>
      </c>
      <c r="EP107" s="38" t="s">
        <v>4002</v>
      </c>
      <c r="EQ107" s="38" t="s">
        <v>6226</v>
      </c>
      <c r="ER107" s="38" t="s">
        <v>3872</v>
      </c>
      <c r="ES107" s="38" t="s">
        <v>9697</v>
      </c>
      <c r="ET107" s="38" t="s">
        <v>9698</v>
      </c>
      <c r="EU107" s="38" t="s">
        <v>9699</v>
      </c>
      <c r="EV107" s="38" t="s">
        <v>3876</v>
      </c>
      <c r="EW107" s="38" t="s">
        <v>3876</v>
      </c>
      <c r="EX107" s="38" t="s">
        <v>3848</v>
      </c>
      <c r="EY107" s="38" t="s">
        <v>3848</v>
      </c>
      <c r="EZ107" s="38" t="s">
        <v>3877</v>
      </c>
      <c r="FA107" s="38" t="s">
        <v>4008</v>
      </c>
      <c r="FB107" s="38" t="s">
        <v>9700</v>
      </c>
      <c r="FC107" s="38" t="s">
        <v>9701</v>
      </c>
      <c r="FD107" s="38" t="s">
        <v>3848</v>
      </c>
      <c r="FE107" s="38" t="s">
        <v>4011</v>
      </c>
      <c r="FF107" s="38" t="s">
        <v>4012</v>
      </c>
      <c r="FG107" s="38" t="s">
        <v>3848</v>
      </c>
      <c r="FH107" s="38" t="s">
        <v>9702</v>
      </c>
      <c r="FI107" s="38" t="s">
        <v>9703</v>
      </c>
      <c r="FJ107" s="38" t="s">
        <v>3935</v>
      </c>
      <c r="FK107" s="38" t="s">
        <v>4017</v>
      </c>
      <c r="FL107" s="38" t="s">
        <v>4017</v>
      </c>
      <c r="FM107" s="38" t="s">
        <v>9704</v>
      </c>
      <c r="FN107" s="38" t="s">
        <v>9705</v>
      </c>
      <c r="FO107" s="38" t="s">
        <v>1563</v>
      </c>
      <c r="FP107" s="38" t="s">
        <v>3848</v>
      </c>
      <c r="FQ107" s="38" t="s">
        <v>9706</v>
      </c>
      <c r="FR107" s="38" t="s">
        <v>4367</v>
      </c>
      <c r="FS107" s="38" t="s">
        <v>9707</v>
      </c>
      <c r="FT107" s="38" t="s">
        <v>9708</v>
      </c>
      <c r="FU107" s="38" t="s">
        <v>9709</v>
      </c>
      <c r="FV107" s="38" t="s">
        <v>5280</v>
      </c>
      <c r="FW107" s="38" t="s">
        <v>9710</v>
      </c>
      <c r="FX107" s="38" t="s">
        <v>3944</v>
      </c>
      <c r="FY107" s="38" t="s">
        <v>3848</v>
      </c>
      <c r="FZ107" s="38" t="s">
        <v>3848</v>
      </c>
      <c r="GA107" s="38" t="s">
        <v>3945</v>
      </c>
      <c r="GB107" s="370" t="s">
        <v>3945</v>
      </c>
      <c r="GC107" s="370" t="s">
        <v>3946</v>
      </c>
      <c r="HL107" s="349" t="s">
        <v>9711</v>
      </c>
      <c r="HM107" s="44" t="s">
        <v>3403</v>
      </c>
      <c r="HN107" s="44" t="s">
        <v>3403</v>
      </c>
      <c r="HO107" s="350" t="s">
        <v>6707</v>
      </c>
      <c r="HP107" s="44" t="s">
        <v>3869</v>
      </c>
      <c r="HQ107" s="44">
        <f t="shared" si="7"/>
        <v>1</v>
      </c>
      <c r="HT107" s="44" t="s">
        <v>3403</v>
      </c>
      <c r="HU107" s="44" t="s">
        <v>3403</v>
      </c>
      <c r="HX107" s="44" t="s">
        <v>3403</v>
      </c>
      <c r="HY107" s="44" t="s">
        <v>223</v>
      </c>
    </row>
    <row r="108" spans="1:233" s="44" customFormat="1" ht="12.75" x14ac:dyDescent="0.2">
      <c r="A108" s="348">
        <v>9</v>
      </c>
      <c r="B108" s="369">
        <v>0.49791666666666662</v>
      </c>
      <c r="C108" s="348" t="s">
        <v>4703</v>
      </c>
      <c r="D108" s="348" t="s">
        <v>211</v>
      </c>
      <c r="E108" s="30" t="s">
        <v>212</v>
      </c>
      <c r="F108" s="62">
        <v>43285</v>
      </c>
      <c r="G108" s="348" t="s">
        <v>357</v>
      </c>
      <c r="H108" s="348" t="s">
        <v>233</v>
      </c>
      <c r="I108" s="348" t="s">
        <v>3070</v>
      </c>
      <c r="J108" s="348" t="s">
        <v>6080</v>
      </c>
      <c r="K108" s="365"/>
      <c r="L108" s="365"/>
      <c r="M108" s="351"/>
      <c r="N108" s="365"/>
      <c r="O108" s="365"/>
      <c r="P108" s="361" t="s">
        <v>9712</v>
      </c>
      <c r="Q108" s="348" t="s">
        <v>9713</v>
      </c>
      <c r="R108" s="348" t="s">
        <v>9714</v>
      </c>
      <c r="S108" s="365" t="s">
        <v>9715</v>
      </c>
      <c r="T108" s="360">
        <v>9274005436</v>
      </c>
      <c r="U108" s="365" t="s">
        <v>9716</v>
      </c>
      <c r="V108" s="30" t="s">
        <v>221</v>
      </c>
      <c r="W108" s="44" t="s">
        <v>221</v>
      </c>
      <c r="X108" s="44" t="s">
        <v>221</v>
      </c>
      <c r="Y108" s="44" t="s">
        <v>221</v>
      </c>
      <c r="Z108" s="44" t="s">
        <v>221</v>
      </c>
      <c r="AA108" s="348" t="s">
        <v>9717</v>
      </c>
      <c r="AB108" s="30">
        <v>9955078696</v>
      </c>
      <c r="AC108" s="348" t="s">
        <v>223</v>
      </c>
      <c r="AD108" s="348" t="s">
        <v>224</v>
      </c>
      <c r="AE108" s="348" t="s">
        <v>9718</v>
      </c>
      <c r="AF108" s="44" t="s">
        <v>226</v>
      </c>
      <c r="AG108" s="348" t="s">
        <v>226</v>
      </c>
      <c r="AH108" s="348" t="s">
        <v>226</v>
      </c>
      <c r="AI108" s="348">
        <v>30</v>
      </c>
      <c r="AJ108" s="348" t="s">
        <v>227</v>
      </c>
      <c r="AK108" s="348">
        <v>1</v>
      </c>
      <c r="AL108" s="348">
        <v>28</v>
      </c>
      <c r="AM108" s="348">
        <v>2</v>
      </c>
      <c r="AN108" s="348" t="s">
        <v>228</v>
      </c>
      <c r="AO108" s="348" t="s">
        <v>228</v>
      </c>
      <c r="AP108" s="348" t="s">
        <v>598</v>
      </c>
      <c r="AQ108" s="348" t="s">
        <v>928</v>
      </c>
      <c r="AR108" s="348"/>
      <c r="AS108" s="348"/>
      <c r="AT108" s="348"/>
      <c r="AU108" s="348"/>
      <c r="AV108" s="348"/>
      <c r="AW108" s="348"/>
      <c r="AX108" s="348"/>
      <c r="AY108" s="348" t="s">
        <v>227</v>
      </c>
      <c r="AZ108" s="348"/>
      <c r="BA108" s="369">
        <v>0.53194444444444444</v>
      </c>
      <c r="BB108" s="394" t="s">
        <v>4713</v>
      </c>
      <c r="BC108" s="369">
        <v>0.56180555555555556</v>
      </c>
      <c r="BD108" s="369">
        <v>0.57291666666666663</v>
      </c>
      <c r="BE108" s="50">
        <f t="shared" si="4"/>
        <v>16</v>
      </c>
      <c r="BF108" s="348">
        <v>3</v>
      </c>
      <c r="BG108" s="348">
        <v>3</v>
      </c>
      <c r="BH108" s="348">
        <v>3</v>
      </c>
      <c r="BI108" s="348">
        <v>3</v>
      </c>
      <c r="BJ108" s="348">
        <v>3</v>
      </c>
      <c r="BK108" s="348">
        <v>3</v>
      </c>
      <c r="BL108" s="348">
        <v>3</v>
      </c>
      <c r="BM108" s="348">
        <v>3</v>
      </c>
      <c r="BN108" s="348">
        <v>3</v>
      </c>
      <c r="BO108" s="348">
        <v>3</v>
      </c>
      <c r="BP108" s="348">
        <v>3</v>
      </c>
      <c r="BQ108" s="348">
        <v>3</v>
      </c>
      <c r="BR108" s="348">
        <v>3</v>
      </c>
      <c r="BS108" s="348">
        <v>3</v>
      </c>
      <c r="BT108" s="348">
        <v>3</v>
      </c>
      <c r="BU108" s="50">
        <f t="shared" si="5"/>
        <v>0</v>
      </c>
      <c r="BV108" s="368" t="s">
        <v>4713</v>
      </c>
      <c r="BW108" s="369">
        <v>0.57291666666666663</v>
      </c>
      <c r="BX108" s="369">
        <v>0.5805555555555556</v>
      </c>
      <c r="BY108" s="50">
        <f t="shared" si="6"/>
        <v>11</v>
      </c>
      <c r="BZ108" s="348">
        <v>3</v>
      </c>
      <c r="CA108" s="348">
        <v>3</v>
      </c>
      <c r="CB108" s="348">
        <v>3</v>
      </c>
      <c r="CC108" s="348">
        <v>3</v>
      </c>
      <c r="CD108" s="348" t="s">
        <v>260</v>
      </c>
      <c r="CE108" s="348" t="s">
        <v>4713</v>
      </c>
      <c r="CF108" s="348">
        <v>15</v>
      </c>
      <c r="CG108" s="348"/>
      <c r="CH108" s="348"/>
      <c r="CI108" s="348"/>
      <c r="CJ108" s="348"/>
      <c r="CK108" s="348"/>
      <c r="CL108" s="348"/>
      <c r="CM108" s="348" t="s">
        <v>3403</v>
      </c>
      <c r="CN108" s="44" t="s">
        <v>3403</v>
      </c>
      <c r="CO108" s="348"/>
      <c r="CP108" s="348"/>
      <c r="CQ108" s="348"/>
      <c r="CR108" s="38" t="s">
        <v>4714</v>
      </c>
      <c r="CS108" s="38" t="s">
        <v>4715</v>
      </c>
      <c r="CT108" s="38" t="s">
        <v>3869</v>
      </c>
      <c r="CU108" s="38" t="s">
        <v>9719</v>
      </c>
      <c r="CV108" s="38" t="s">
        <v>9720</v>
      </c>
      <c r="CW108" s="38" t="s">
        <v>9721</v>
      </c>
      <c r="CX108" s="38" t="s">
        <v>9722</v>
      </c>
      <c r="CY108" s="38" t="s">
        <v>9723</v>
      </c>
      <c r="CZ108" s="38" t="s">
        <v>7084</v>
      </c>
      <c r="DA108" s="38" t="s">
        <v>9724</v>
      </c>
      <c r="DB108" s="38" t="s">
        <v>3845</v>
      </c>
      <c r="DC108" s="38" t="s">
        <v>3846</v>
      </c>
      <c r="DD108" s="38" t="s">
        <v>6946</v>
      </c>
      <c r="DE108" s="38" t="s">
        <v>9725</v>
      </c>
      <c r="DF108" s="38" t="s">
        <v>9726</v>
      </c>
      <c r="DG108" s="38" t="s">
        <v>9727</v>
      </c>
      <c r="DH108" s="38" t="s">
        <v>4393</v>
      </c>
      <c r="DI108" s="38" t="s">
        <v>9728</v>
      </c>
      <c r="DJ108" s="38" t="s">
        <v>9729</v>
      </c>
      <c r="DK108" s="38" t="s">
        <v>3957</v>
      </c>
      <c r="DL108" s="38" t="s">
        <v>9730</v>
      </c>
      <c r="DM108" s="38" t="s">
        <v>3851</v>
      </c>
      <c r="DN108" s="38" t="s">
        <v>3852</v>
      </c>
      <c r="DO108" s="38" t="s">
        <v>3853</v>
      </c>
      <c r="DP108" s="38" t="s">
        <v>3854</v>
      </c>
      <c r="DQ108" s="38" t="s">
        <v>9731</v>
      </c>
      <c r="DR108" s="38" t="s">
        <v>9732</v>
      </c>
      <c r="DS108" s="38" t="s">
        <v>9716</v>
      </c>
      <c r="DT108" s="38" t="s">
        <v>3848</v>
      </c>
      <c r="DU108" s="38" t="s">
        <v>3848</v>
      </c>
      <c r="DV108" s="38" t="s">
        <v>3848</v>
      </c>
      <c r="DW108" s="38" t="s">
        <v>3848</v>
      </c>
      <c r="DX108" s="38" t="s">
        <v>3848</v>
      </c>
      <c r="DY108" s="38" t="s">
        <v>3848</v>
      </c>
      <c r="DZ108" s="38" t="s">
        <v>3848</v>
      </c>
      <c r="EA108" s="38" t="s">
        <v>3848</v>
      </c>
      <c r="EB108" s="38" t="s">
        <v>3861</v>
      </c>
      <c r="EC108" s="38" t="s">
        <v>3862</v>
      </c>
      <c r="ED108" s="38" t="s">
        <v>3848</v>
      </c>
      <c r="EE108" s="38" t="s">
        <v>5910</v>
      </c>
      <c r="EF108" s="38" t="s">
        <v>3864</v>
      </c>
      <c r="EG108" s="38" t="s">
        <v>598</v>
      </c>
      <c r="EH108" s="38" t="s">
        <v>5303</v>
      </c>
      <c r="EI108" s="38" t="s">
        <v>4121</v>
      </c>
      <c r="EJ108" s="38" t="s">
        <v>3848</v>
      </c>
      <c r="EK108" s="38" t="s">
        <v>3848</v>
      </c>
      <c r="EL108" s="38" t="s">
        <v>4473</v>
      </c>
      <c r="EM108" s="38" t="s">
        <v>3869</v>
      </c>
      <c r="EN108" s="38" t="s">
        <v>3869</v>
      </c>
      <c r="EO108" s="38" t="s">
        <v>3869</v>
      </c>
      <c r="EP108" s="38" t="s">
        <v>3870</v>
      </c>
      <c r="EQ108" s="38" t="s">
        <v>9733</v>
      </c>
      <c r="ER108" s="38" t="s">
        <v>8278</v>
      </c>
      <c r="ES108" s="38" t="s">
        <v>9734</v>
      </c>
      <c r="ET108" s="38" t="s">
        <v>9735</v>
      </c>
      <c r="EU108" s="38" t="s">
        <v>9736</v>
      </c>
      <c r="EV108" s="38" t="s">
        <v>3876</v>
      </c>
      <c r="EW108" s="38" t="s">
        <v>3848</v>
      </c>
      <c r="EX108" s="38" t="s">
        <v>3848</v>
      </c>
      <c r="EY108" s="38" t="s">
        <v>3848</v>
      </c>
      <c r="EZ108" s="38" t="s">
        <v>3877</v>
      </c>
      <c r="FA108" s="38" t="s">
        <v>3878</v>
      </c>
      <c r="FB108" s="38" t="s">
        <v>9737</v>
      </c>
      <c r="FC108" s="38" t="s">
        <v>9738</v>
      </c>
      <c r="FD108" s="38" t="s">
        <v>3848</v>
      </c>
      <c r="FE108" s="38" t="s">
        <v>3970</v>
      </c>
      <c r="FF108" s="38" t="s">
        <v>8580</v>
      </c>
      <c r="FG108" s="38" t="s">
        <v>9739</v>
      </c>
      <c r="FH108" s="38" t="s">
        <v>9740</v>
      </c>
      <c r="FI108" s="38" t="s">
        <v>9741</v>
      </c>
      <c r="FJ108" s="38" t="s">
        <v>5156</v>
      </c>
      <c r="FK108" s="38" t="s">
        <v>9742</v>
      </c>
      <c r="FL108" s="38" t="s">
        <v>3943</v>
      </c>
      <c r="FM108" s="38" t="s">
        <v>9722</v>
      </c>
      <c r="FN108" s="38" t="s">
        <v>9743</v>
      </c>
      <c r="FO108" s="38" t="s">
        <v>9744</v>
      </c>
      <c r="FP108" s="38" t="s">
        <v>3848</v>
      </c>
      <c r="FQ108" s="38" t="s">
        <v>9745</v>
      </c>
      <c r="FR108" s="38" t="s">
        <v>9746</v>
      </c>
      <c r="FS108" s="38" t="s">
        <v>9747</v>
      </c>
      <c r="FT108" s="38" t="s">
        <v>9748</v>
      </c>
      <c r="FU108" s="38" t="s">
        <v>9749</v>
      </c>
      <c r="FV108" s="38" t="s">
        <v>9750</v>
      </c>
      <c r="FW108" s="38" t="s">
        <v>9751</v>
      </c>
      <c r="FX108" s="38" t="s">
        <v>3894</v>
      </c>
      <c r="FY108" s="38" t="s">
        <v>3848</v>
      </c>
      <c r="FZ108" s="38" t="s">
        <v>9752</v>
      </c>
      <c r="GA108" s="38" t="s">
        <v>3945</v>
      </c>
      <c r="GB108" s="370" t="s">
        <v>3946</v>
      </c>
      <c r="GC108" s="370" t="s">
        <v>3946</v>
      </c>
      <c r="HL108" s="349" t="s">
        <v>9753</v>
      </c>
      <c r="HM108" s="44" t="s">
        <v>6633</v>
      </c>
      <c r="HN108" s="44" t="s">
        <v>3403</v>
      </c>
      <c r="HO108" s="350" t="s">
        <v>6707</v>
      </c>
      <c r="HP108" s="44" t="s">
        <v>3869</v>
      </c>
      <c r="HQ108" s="44">
        <f t="shared" si="7"/>
        <v>1</v>
      </c>
      <c r="HT108" s="44" t="s">
        <v>3403</v>
      </c>
      <c r="HU108" s="44" t="s">
        <v>3403</v>
      </c>
      <c r="HX108" s="44" t="s">
        <v>3403</v>
      </c>
      <c r="HY108" s="44" t="s">
        <v>223</v>
      </c>
    </row>
    <row r="109" spans="1:233" s="44" customFormat="1" ht="12.75" x14ac:dyDescent="0.2">
      <c r="A109" s="348">
        <v>10</v>
      </c>
      <c r="B109" s="344">
        <v>0.52708333333333335</v>
      </c>
      <c r="C109" s="393" t="s">
        <v>4703</v>
      </c>
      <c r="D109" s="348" t="s">
        <v>211</v>
      </c>
      <c r="E109" s="30" t="s">
        <v>212</v>
      </c>
      <c r="F109" s="374">
        <v>43285</v>
      </c>
      <c r="G109" s="348" t="s">
        <v>3082</v>
      </c>
      <c r="H109" s="363" t="s">
        <v>246</v>
      </c>
      <c r="I109" s="348" t="s">
        <v>247</v>
      </c>
      <c r="J109" s="363" t="s">
        <v>6080</v>
      </c>
      <c r="K109" s="30" t="s">
        <v>4528</v>
      </c>
      <c r="L109" s="30" t="s">
        <v>250</v>
      </c>
      <c r="M109" s="374">
        <v>43285</v>
      </c>
      <c r="N109" s="345">
        <v>43286</v>
      </c>
      <c r="O109" s="30" t="s">
        <v>4032</v>
      </c>
      <c r="P109" s="78" t="s">
        <v>9754</v>
      </c>
      <c r="Q109" s="30" t="s">
        <v>9755</v>
      </c>
      <c r="R109" s="30" t="s">
        <v>2614</v>
      </c>
      <c r="S109" s="30" t="s">
        <v>9756</v>
      </c>
      <c r="T109" s="422">
        <v>9273570839</v>
      </c>
      <c r="U109" s="30" t="s">
        <v>9757</v>
      </c>
      <c r="V109" s="44" t="s">
        <v>221</v>
      </c>
      <c r="W109" s="44" t="s">
        <v>221</v>
      </c>
      <c r="X109" s="44" t="s">
        <v>221</v>
      </c>
      <c r="Y109" s="44" t="s">
        <v>221</v>
      </c>
      <c r="Z109" s="44" t="s">
        <v>221</v>
      </c>
      <c r="AA109" s="44" t="s">
        <v>9758</v>
      </c>
      <c r="AB109" s="44">
        <v>9950323998</v>
      </c>
      <c r="AC109" s="44" t="s">
        <v>223</v>
      </c>
      <c r="AD109" s="44" t="s">
        <v>224</v>
      </c>
      <c r="AE109" s="44" t="s">
        <v>6976</v>
      </c>
      <c r="AF109" s="44" t="s">
        <v>226</v>
      </c>
      <c r="AG109" s="30" t="s">
        <v>221</v>
      </c>
      <c r="AH109" s="363" t="s">
        <v>226</v>
      </c>
      <c r="AI109" s="30">
        <v>21</v>
      </c>
      <c r="AJ109" s="30" t="s">
        <v>227</v>
      </c>
      <c r="AK109" s="30">
        <v>1</v>
      </c>
      <c r="AL109" s="30">
        <v>16</v>
      </c>
      <c r="AM109" s="30">
        <v>5</v>
      </c>
      <c r="AN109" s="363" t="s">
        <v>432</v>
      </c>
      <c r="AO109" s="363" t="s">
        <v>432</v>
      </c>
      <c r="AP109" s="363" t="s">
        <v>434</v>
      </c>
      <c r="AQ109" s="363" t="s">
        <v>3079</v>
      </c>
      <c r="AR109" s="363" t="s">
        <v>6459</v>
      </c>
      <c r="AS109" s="30"/>
      <c r="AT109" s="30"/>
      <c r="AU109" s="30"/>
      <c r="AV109" s="30"/>
      <c r="AW109" s="30"/>
      <c r="AX109" s="30" t="s">
        <v>579</v>
      </c>
      <c r="AY109" s="30" t="s">
        <v>227</v>
      </c>
      <c r="AZ109" s="30"/>
      <c r="BA109" s="31">
        <v>0.57708333333333328</v>
      </c>
      <c r="BB109" s="78" t="s">
        <v>4713</v>
      </c>
      <c r="BC109" s="344">
        <v>0.6020833333333333</v>
      </c>
      <c r="BD109" s="344">
        <v>0.60972222222222217</v>
      </c>
      <c r="BE109" s="63">
        <f t="shared" si="4"/>
        <v>11</v>
      </c>
      <c r="BF109" s="30">
        <v>2</v>
      </c>
      <c r="BG109" s="30">
        <v>2</v>
      </c>
      <c r="BH109" s="30">
        <v>2</v>
      </c>
      <c r="BI109" s="30">
        <v>2</v>
      </c>
      <c r="BJ109" s="30">
        <v>2</v>
      </c>
      <c r="BK109" s="30">
        <v>2</v>
      </c>
      <c r="BL109" s="30">
        <v>2</v>
      </c>
      <c r="BM109" s="30">
        <v>2</v>
      </c>
      <c r="BN109" s="30">
        <v>2</v>
      </c>
      <c r="BO109" s="30">
        <v>2</v>
      </c>
      <c r="BP109" s="30">
        <v>2</v>
      </c>
      <c r="BQ109" s="30">
        <v>2</v>
      </c>
      <c r="BR109" s="30">
        <v>2</v>
      </c>
      <c r="BS109" s="30">
        <v>2</v>
      </c>
      <c r="BT109" s="30">
        <v>2</v>
      </c>
      <c r="BU109" s="63">
        <f t="shared" si="5"/>
        <v>0</v>
      </c>
      <c r="BV109" s="78" t="s">
        <v>4713</v>
      </c>
      <c r="BW109" s="344">
        <v>0.60972222222222217</v>
      </c>
      <c r="BX109" s="344">
        <v>0.61458333333333337</v>
      </c>
      <c r="BY109" s="63">
        <f t="shared" si="6"/>
        <v>7</v>
      </c>
      <c r="BZ109" s="30">
        <v>3</v>
      </c>
      <c r="CA109" s="30">
        <v>3</v>
      </c>
      <c r="CB109" s="30">
        <v>3</v>
      </c>
      <c r="CC109" s="30">
        <v>3</v>
      </c>
      <c r="CD109" s="30" t="s">
        <v>260</v>
      </c>
      <c r="CE109" s="30" t="s">
        <v>4713</v>
      </c>
      <c r="CF109" s="30">
        <v>15</v>
      </c>
      <c r="CG109" s="30"/>
      <c r="CH109" s="30"/>
      <c r="CI109" s="30"/>
      <c r="CJ109" s="30"/>
      <c r="CK109" s="30"/>
      <c r="CL109" s="30"/>
      <c r="CM109" s="348" t="s">
        <v>3403</v>
      </c>
      <c r="CN109" s="348" t="s">
        <v>6676</v>
      </c>
      <c r="CO109" s="30"/>
      <c r="CP109" s="30"/>
      <c r="CQ109" s="30"/>
      <c r="CR109" s="34" t="s">
        <v>4714</v>
      </c>
      <c r="CS109" s="34" t="s">
        <v>4715</v>
      </c>
      <c r="CT109" s="34" t="s">
        <v>3869</v>
      </c>
      <c r="CU109" s="34" t="s">
        <v>9759</v>
      </c>
      <c r="CV109" s="34" t="s">
        <v>9760</v>
      </c>
      <c r="CW109" s="34" t="s">
        <v>9761</v>
      </c>
      <c r="CX109" s="34" t="s">
        <v>9762</v>
      </c>
      <c r="CY109" s="34" t="s">
        <v>9763</v>
      </c>
      <c r="CZ109" s="38" t="s">
        <v>3848</v>
      </c>
      <c r="DA109" s="38" t="s">
        <v>9764</v>
      </c>
      <c r="DB109" s="38" t="s">
        <v>3845</v>
      </c>
      <c r="DC109" s="38" t="s">
        <v>3846</v>
      </c>
      <c r="DD109" s="38" t="s">
        <v>6946</v>
      </c>
      <c r="DE109" s="38" t="s">
        <v>3848</v>
      </c>
      <c r="DF109" s="38" t="s">
        <v>9765</v>
      </c>
      <c r="DG109" s="38" t="s">
        <v>9766</v>
      </c>
      <c r="DH109" s="38" t="s">
        <v>4607</v>
      </c>
      <c r="DI109" s="38" t="s">
        <v>4039</v>
      </c>
      <c r="DJ109" s="38" t="s">
        <v>9767</v>
      </c>
      <c r="DK109" s="38" t="s">
        <v>3849</v>
      </c>
      <c r="DL109" s="38" t="s">
        <v>9768</v>
      </c>
      <c r="DM109" s="38" t="s">
        <v>9769</v>
      </c>
      <c r="DN109" s="38" t="s">
        <v>3852</v>
      </c>
      <c r="DO109" s="38" t="s">
        <v>3853</v>
      </c>
      <c r="DP109" s="38" t="s">
        <v>3854</v>
      </c>
      <c r="DQ109" s="38" t="s">
        <v>9770</v>
      </c>
      <c r="DR109" s="38" t="s">
        <v>9770</v>
      </c>
      <c r="DS109" s="38" t="s">
        <v>9757</v>
      </c>
      <c r="DT109" s="38" t="s">
        <v>3848</v>
      </c>
      <c r="DU109" s="38" t="s">
        <v>3848</v>
      </c>
      <c r="DV109" s="38" t="s">
        <v>3848</v>
      </c>
      <c r="DW109" s="38" t="s">
        <v>3848</v>
      </c>
      <c r="DX109" s="38" t="s">
        <v>3848</v>
      </c>
      <c r="DY109" s="38" t="s">
        <v>3848</v>
      </c>
      <c r="DZ109" s="38" t="s">
        <v>3848</v>
      </c>
      <c r="EA109" s="38" t="s">
        <v>3848</v>
      </c>
      <c r="EB109" s="38" t="s">
        <v>3861</v>
      </c>
      <c r="EC109" s="38" t="s">
        <v>3862</v>
      </c>
      <c r="ED109" s="38" t="s">
        <v>3848</v>
      </c>
      <c r="EE109" s="38" t="s">
        <v>9771</v>
      </c>
      <c r="EF109" s="38" t="s">
        <v>432</v>
      </c>
      <c r="EG109" s="38" t="s">
        <v>598</v>
      </c>
      <c r="EH109" s="38" t="s">
        <v>3865</v>
      </c>
      <c r="EI109" s="38" t="s">
        <v>3744</v>
      </c>
      <c r="EJ109" s="38" t="s">
        <v>3848</v>
      </c>
      <c r="EK109" s="38" t="s">
        <v>3848</v>
      </c>
      <c r="EL109" s="38" t="s">
        <v>3868</v>
      </c>
      <c r="EM109" s="38" t="s">
        <v>3869</v>
      </c>
      <c r="EN109" s="38" t="s">
        <v>3869</v>
      </c>
      <c r="EO109" s="38" t="s">
        <v>3870</v>
      </c>
      <c r="EP109" s="38" t="s">
        <v>4002</v>
      </c>
      <c r="EQ109" s="38" t="s">
        <v>9772</v>
      </c>
      <c r="ER109" s="38" t="s">
        <v>9773</v>
      </c>
      <c r="ES109" s="38" t="s">
        <v>9774</v>
      </c>
      <c r="ET109" s="38" t="s">
        <v>9775</v>
      </c>
      <c r="EU109" s="38" t="s">
        <v>9776</v>
      </c>
      <c r="EV109" s="38" t="s">
        <v>3876</v>
      </c>
      <c r="EW109" s="38" t="s">
        <v>3876</v>
      </c>
      <c r="EX109" s="38" t="s">
        <v>3848</v>
      </c>
      <c r="EY109" s="38" t="s">
        <v>3848</v>
      </c>
      <c r="EZ109" s="38" t="s">
        <v>3877</v>
      </c>
      <c r="FA109" s="38" t="s">
        <v>4008</v>
      </c>
      <c r="FB109" s="38" t="s">
        <v>9777</v>
      </c>
      <c r="FC109" s="38" t="s">
        <v>9778</v>
      </c>
      <c r="FD109" s="38" t="s">
        <v>3848</v>
      </c>
      <c r="FE109" s="38" t="s">
        <v>9779</v>
      </c>
      <c r="FF109" s="38" t="s">
        <v>9780</v>
      </c>
      <c r="FG109" s="38" t="s">
        <v>3848</v>
      </c>
      <c r="FH109" s="38" t="s">
        <v>9781</v>
      </c>
      <c r="FI109" s="38" t="s">
        <v>9782</v>
      </c>
      <c r="FJ109" s="38" t="s">
        <v>9480</v>
      </c>
      <c r="FK109" s="38" t="s">
        <v>9783</v>
      </c>
      <c r="FL109" s="38" t="s">
        <v>3943</v>
      </c>
      <c r="FM109" s="38" t="s">
        <v>9784</v>
      </c>
      <c r="FN109" s="38" t="s">
        <v>9785</v>
      </c>
      <c r="FO109" s="38" t="s">
        <v>9786</v>
      </c>
      <c r="FP109" s="38" t="s">
        <v>3848</v>
      </c>
      <c r="FQ109" s="38" t="s">
        <v>9787</v>
      </c>
      <c r="FR109" s="38" t="s">
        <v>9788</v>
      </c>
      <c r="FS109" s="38" t="s">
        <v>9789</v>
      </c>
      <c r="FT109" s="38" t="s">
        <v>9790</v>
      </c>
      <c r="FU109" s="38" t="s">
        <v>9791</v>
      </c>
      <c r="FV109" s="38" t="s">
        <v>9792</v>
      </c>
      <c r="FW109" s="38" t="s">
        <v>9793</v>
      </c>
      <c r="FX109" s="38" t="s">
        <v>176</v>
      </c>
      <c r="FY109" s="38" t="s">
        <v>6538</v>
      </c>
      <c r="FZ109" s="38" t="s">
        <v>7144</v>
      </c>
      <c r="GA109" s="38" t="s">
        <v>3945</v>
      </c>
      <c r="GB109" s="370" t="s">
        <v>3945</v>
      </c>
      <c r="GC109" s="370" t="s">
        <v>3945</v>
      </c>
      <c r="HL109" s="349" t="s">
        <v>9794</v>
      </c>
      <c r="HM109" s="44" t="s">
        <v>6705</v>
      </c>
      <c r="HN109" s="30" t="s">
        <v>6706</v>
      </c>
      <c r="HO109" s="350" t="s">
        <v>6933</v>
      </c>
      <c r="HP109" s="44" t="s">
        <v>3869</v>
      </c>
      <c r="HQ109" s="44">
        <f t="shared" si="7"/>
        <v>1</v>
      </c>
      <c r="HT109" s="351">
        <v>43286</v>
      </c>
      <c r="HU109" s="44" t="s">
        <v>3403</v>
      </c>
      <c r="HX109" s="44" t="s">
        <v>6495</v>
      </c>
      <c r="HY109" s="44" t="s">
        <v>223</v>
      </c>
    </row>
    <row r="110" spans="1:233" s="44" customFormat="1" ht="12.75" x14ac:dyDescent="0.2">
      <c r="A110" s="348">
        <v>11</v>
      </c>
      <c r="B110" s="344">
        <v>0.54027777777777775</v>
      </c>
      <c r="C110" s="393" t="s">
        <v>4703</v>
      </c>
      <c r="D110" s="348" t="s">
        <v>211</v>
      </c>
      <c r="E110" s="30" t="s">
        <v>212</v>
      </c>
      <c r="F110" s="374">
        <v>43285</v>
      </c>
      <c r="G110" s="348" t="s">
        <v>1202</v>
      </c>
      <c r="H110" s="363" t="s">
        <v>233</v>
      </c>
      <c r="I110" s="363" t="s">
        <v>1713</v>
      </c>
      <c r="J110" s="30"/>
      <c r="K110" s="30"/>
      <c r="L110" s="30"/>
      <c r="M110" s="345"/>
      <c r="N110" s="345"/>
      <c r="O110" s="30"/>
      <c r="P110" s="68" t="s">
        <v>9795</v>
      </c>
      <c r="Q110" s="30" t="s">
        <v>9796</v>
      </c>
      <c r="R110" s="30" t="s">
        <v>5285</v>
      </c>
      <c r="S110" s="30" t="s">
        <v>9797</v>
      </c>
      <c r="T110" s="422">
        <v>9176340143</v>
      </c>
      <c r="U110" s="30" t="s">
        <v>9798</v>
      </c>
      <c r="V110" s="44" t="s">
        <v>221</v>
      </c>
      <c r="W110" s="44" t="s">
        <v>221</v>
      </c>
      <c r="X110" s="44" t="s">
        <v>221</v>
      </c>
      <c r="Y110" s="44" t="s">
        <v>221</v>
      </c>
      <c r="Z110" s="44" t="s">
        <v>221</v>
      </c>
      <c r="AA110" s="44" t="s">
        <v>9799</v>
      </c>
      <c r="AB110" s="44">
        <v>9176340143</v>
      </c>
      <c r="AC110" s="44" t="s">
        <v>223</v>
      </c>
      <c r="AD110" s="44" t="s">
        <v>224</v>
      </c>
      <c r="AE110" s="44" t="s">
        <v>9800</v>
      </c>
      <c r="AF110" s="347" t="s">
        <v>280</v>
      </c>
      <c r="AG110" s="363" t="s">
        <v>226</v>
      </c>
      <c r="AH110" s="363" t="s">
        <v>280</v>
      </c>
      <c r="AI110" s="30">
        <f>18+36</f>
        <v>54</v>
      </c>
      <c r="AJ110" s="30" t="s">
        <v>227</v>
      </c>
      <c r="AK110" s="30">
        <v>1</v>
      </c>
      <c r="AL110" s="30">
        <v>36</v>
      </c>
      <c r="AM110" s="30">
        <v>3</v>
      </c>
      <c r="AN110" s="363" t="s">
        <v>432</v>
      </c>
      <c r="AO110" s="363" t="s">
        <v>432</v>
      </c>
      <c r="AP110" s="363" t="s">
        <v>434</v>
      </c>
      <c r="AQ110" s="363" t="s">
        <v>3079</v>
      </c>
      <c r="AR110" s="363" t="s">
        <v>6459</v>
      </c>
      <c r="AS110" s="30"/>
      <c r="AT110" s="30"/>
      <c r="AU110" s="30"/>
      <c r="AV110" s="30"/>
      <c r="AW110" s="30"/>
      <c r="AX110" s="30" t="s">
        <v>8448</v>
      </c>
      <c r="AY110" s="30" t="s">
        <v>227</v>
      </c>
      <c r="AZ110" s="30"/>
      <c r="BA110" s="31">
        <v>0.57638888888888895</v>
      </c>
      <c r="BB110" s="78" t="s">
        <v>7252</v>
      </c>
      <c r="BC110" s="344">
        <v>0.60416666666666663</v>
      </c>
      <c r="BD110" s="344">
        <v>0.61388888888888882</v>
      </c>
      <c r="BE110" s="63">
        <f t="shared" si="4"/>
        <v>14</v>
      </c>
      <c r="BF110" s="30">
        <v>2</v>
      </c>
      <c r="BG110" s="30">
        <v>2</v>
      </c>
      <c r="BH110" s="30">
        <v>2</v>
      </c>
      <c r="BI110" s="30">
        <v>2</v>
      </c>
      <c r="BJ110" s="30">
        <v>2</v>
      </c>
      <c r="BK110" s="30">
        <v>2</v>
      </c>
      <c r="BL110" s="30">
        <v>2</v>
      </c>
      <c r="BM110" s="30">
        <v>2</v>
      </c>
      <c r="BN110" s="30">
        <v>2</v>
      </c>
      <c r="BO110" s="30">
        <v>2</v>
      </c>
      <c r="BP110" s="30">
        <v>2</v>
      </c>
      <c r="BQ110" s="30">
        <v>2</v>
      </c>
      <c r="BR110" s="30">
        <v>2</v>
      </c>
      <c r="BS110" s="30">
        <v>2</v>
      </c>
      <c r="BT110" s="30">
        <v>2</v>
      </c>
      <c r="BU110" s="63">
        <f t="shared" si="5"/>
        <v>0</v>
      </c>
      <c r="BV110" s="78"/>
      <c r="BW110" s="344"/>
      <c r="BX110" s="344"/>
      <c r="BY110" s="63">
        <f t="shared" si="6"/>
        <v>0</v>
      </c>
      <c r="BZ110" s="30"/>
      <c r="CA110" s="30"/>
      <c r="CB110" s="30"/>
      <c r="CC110" s="30"/>
      <c r="CD110" s="30"/>
      <c r="CE110" s="30"/>
      <c r="CF110" s="30"/>
      <c r="CG110" s="30"/>
      <c r="CH110" s="30"/>
      <c r="CI110" s="30"/>
      <c r="CJ110" s="30"/>
      <c r="CK110" s="30"/>
      <c r="CL110" s="30"/>
      <c r="CM110" s="348" t="s">
        <v>3403</v>
      </c>
      <c r="CN110" s="44" t="s">
        <v>3403</v>
      </c>
      <c r="CO110" s="30"/>
      <c r="CP110" s="30"/>
      <c r="CQ110" s="30"/>
      <c r="CR110" s="34" t="s">
        <v>4714</v>
      </c>
      <c r="CS110" s="34" t="s">
        <v>4715</v>
      </c>
      <c r="CT110" s="34" t="s">
        <v>3869</v>
      </c>
      <c r="CU110" s="34" t="s">
        <v>9801</v>
      </c>
      <c r="CV110" s="34" t="s">
        <v>9796</v>
      </c>
      <c r="CW110" s="34" t="s">
        <v>5285</v>
      </c>
      <c r="CX110" s="34" t="s">
        <v>9797</v>
      </c>
      <c r="CY110" s="34" t="s">
        <v>9802</v>
      </c>
      <c r="CZ110" s="38" t="s">
        <v>6979</v>
      </c>
      <c r="DA110" s="38" t="s">
        <v>9803</v>
      </c>
      <c r="DB110" s="38" t="s">
        <v>3845</v>
      </c>
      <c r="DC110" s="38" t="s">
        <v>3846</v>
      </c>
      <c r="DD110" s="38" t="s">
        <v>6026</v>
      </c>
      <c r="DE110" s="38" t="s">
        <v>6979</v>
      </c>
      <c r="DF110" s="38" t="s">
        <v>9803</v>
      </c>
      <c r="DG110" s="38" t="s">
        <v>3845</v>
      </c>
      <c r="DH110" s="38" t="s">
        <v>3846</v>
      </c>
      <c r="DI110" s="38" t="s">
        <v>6026</v>
      </c>
      <c r="DJ110" s="38" t="s">
        <v>9804</v>
      </c>
      <c r="DK110" s="38" t="s">
        <v>3957</v>
      </c>
      <c r="DL110" s="38" t="s">
        <v>4002</v>
      </c>
      <c r="DM110" s="38" t="s">
        <v>3914</v>
      </c>
      <c r="DN110" s="38" t="s">
        <v>3852</v>
      </c>
      <c r="DO110" s="38" t="s">
        <v>3853</v>
      </c>
      <c r="DP110" s="38" t="s">
        <v>4299</v>
      </c>
      <c r="DQ110" s="38" t="s">
        <v>9805</v>
      </c>
      <c r="DR110" s="38" t="s">
        <v>9805</v>
      </c>
      <c r="DS110" s="38" t="s">
        <v>9798</v>
      </c>
      <c r="DT110" s="38" t="s">
        <v>3848</v>
      </c>
      <c r="DU110" s="38" t="s">
        <v>9806</v>
      </c>
      <c r="DV110" s="38" t="s">
        <v>3848</v>
      </c>
      <c r="DW110" s="38" t="s">
        <v>3848</v>
      </c>
      <c r="DX110" s="38" t="s">
        <v>9807</v>
      </c>
      <c r="DY110" s="38" t="s">
        <v>3848</v>
      </c>
      <c r="DZ110" s="38" t="s">
        <v>9808</v>
      </c>
      <c r="EA110" s="38" t="s">
        <v>3848</v>
      </c>
      <c r="EB110" s="38" t="s">
        <v>3861</v>
      </c>
      <c r="EC110" s="38" t="s">
        <v>3862</v>
      </c>
      <c r="ED110" s="38" t="s">
        <v>3848</v>
      </c>
      <c r="EE110" s="38" t="s">
        <v>4510</v>
      </c>
      <c r="EF110" s="38" t="s">
        <v>432</v>
      </c>
      <c r="EG110" s="38" t="s">
        <v>598</v>
      </c>
      <c r="EH110" s="38" t="s">
        <v>3865</v>
      </c>
      <c r="EI110" s="38" t="s">
        <v>9809</v>
      </c>
      <c r="EJ110" s="38" t="s">
        <v>3848</v>
      </c>
      <c r="EK110" s="38" t="s">
        <v>3848</v>
      </c>
      <c r="EL110" s="38" t="s">
        <v>4473</v>
      </c>
      <c r="EM110" s="38" t="s">
        <v>3869</v>
      </c>
      <c r="EN110" s="38" t="s">
        <v>3869</v>
      </c>
      <c r="EO110" s="38" t="s">
        <v>3869</v>
      </c>
      <c r="EP110" s="38" t="s">
        <v>3869</v>
      </c>
      <c r="EQ110" s="38" t="s">
        <v>4918</v>
      </c>
      <c r="ER110" s="38" t="s">
        <v>3924</v>
      </c>
      <c r="ES110" s="38" t="s">
        <v>9810</v>
      </c>
      <c r="ET110" s="38" t="s">
        <v>9121</v>
      </c>
      <c r="EU110" s="38" t="s">
        <v>9811</v>
      </c>
      <c r="EV110" s="38" t="s">
        <v>3876</v>
      </c>
      <c r="EW110" s="38" t="s">
        <v>3876</v>
      </c>
      <c r="EX110" s="38" t="s">
        <v>3848</v>
      </c>
      <c r="EY110" s="38" t="s">
        <v>3848</v>
      </c>
      <c r="EZ110" s="38" t="s">
        <v>3877</v>
      </c>
      <c r="FA110" s="38" t="s">
        <v>3878</v>
      </c>
      <c r="FB110" s="38" t="s">
        <v>9812</v>
      </c>
      <c r="FC110" s="38" t="s">
        <v>9813</v>
      </c>
      <c r="FD110" s="38" t="s">
        <v>3848</v>
      </c>
      <c r="FE110" s="38" t="s">
        <v>3881</v>
      </c>
      <c r="FF110" s="38" t="s">
        <v>9814</v>
      </c>
      <c r="FG110" s="38" t="s">
        <v>9815</v>
      </c>
      <c r="FH110" s="38" t="s">
        <v>9816</v>
      </c>
      <c r="FI110" s="38" t="s">
        <v>9817</v>
      </c>
      <c r="FJ110" s="38" t="s">
        <v>9818</v>
      </c>
      <c r="FK110" s="38" t="s">
        <v>9819</v>
      </c>
      <c r="FL110" s="38" t="s">
        <v>9820</v>
      </c>
      <c r="FM110" s="38" t="s">
        <v>9797</v>
      </c>
      <c r="FN110" s="38" t="s">
        <v>9821</v>
      </c>
      <c r="FO110" s="38" t="s">
        <v>9822</v>
      </c>
      <c r="FP110" s="38" t="s">
        <v>3848</v>
      </c>
      <c r="FQ110" s="38" t="s">
        <v>9823</v>
      </c>
      <c r="FR110" s="38" t="s">
        <v>4367</v>
      </c>
      <c r="FS110" s="38" t="s">
        <v>9824</v>
      </c>
      <c r="FT110" s="38" t="s">
        <v>9825</v>
      </c>
      <c r="FU110" s="38" t="s">
        <v>6772</v>
      </c>
      <c r="FV110" s="38" t="s">
        <v>9826</v>
      </c>
      <c r="FW110" s="38" t="s">
        <v>9827</v>
      </c>
      <c r="FX110" s="38" t="s">
        <v>3944</v>
      </c>
      <c r="FY110" s="38" t="s">
        <v>3848</v>
      </c>
      <c r="FZ110" s="38" t="s">
        <v>3848</v>
      </c>
      <c r="GA110" s="38" t="s">
        <v>3945</v>
      </c>
      <c r="GB110" s="370" t="s">
        <v>3945</v>
      </c>
      <c r="GC110" s="370" t="s">
        <v>3946</v>
      </c>
      <c r="HL110" s="349" t="s">
        <v>9828</v>
      </c>
      <c r="HM110" s="44" t="s">
        <v>3403</v>
      </c>
      <c r="HN110" s="44" t="s">
        <v>3403</v>
      </c>
      <c r="HO110" s="350" t="s">
        <v>6933</v>
      </c>
      <c r="HP110" s="44" t="s">
        <v>3869</v>
      </c>
      <c r="HQ110" s="44">
        <f t="shared" si="7"/>
        <v>1</v>
      </c>
      <c r="HT110" s="44" t="s">
        <v>3403</v>
      </c>
      <c r="HU110" s="44" t="s">
        <v>3403</v>
      </c>
      <c r="HX110" s="44" t="s">
        <v>6495</v>
      </c>
      <c r="HY110" s="44" t="s">
        <v>223</v>
      </c>
    </row>
    <row r="111" spans="1:233" s="44" customFormat="1" ht="12.75" x14ac:dyDescent="0.2">
      <c r="A111" s="348">
        <v>12</v>
      </c>
      <c r="B111" s="344">
        <v>0.54027777777777775</v>
      </c>
      <c r="C111" s="393" t="s">
        <v>4703</v>
      </c>
      <c r="D111" s="348" t="s">
        <v>211</v>
      </c>
      <c r="E111" s="30" t="s">
        <v>212</v>
      </c>
      <c r="F111" s="374">
        <v>43285</v>
      </c>
      <c r="G111" s="85" t="s">
        <v>387</v>
      </c>
      <c r="H111" s="44" t="s">
        <v>214</v>
      </c>
      <c r="I111" s="44" t="s">
        <v>1222</v>
      </c>
      <c r="J111" s="30"/>
      <c r="K111" s="30"/>
      <c r="L111" s="30"/>
      <c r="M111" s="345"/>
      <c r="N111" s="345"/>
      <c r="O111" s="30"/>
      <c r="P111" s="78" t="s">
        <v>8805</v>
      </c>
      <c r="Q111" s="30" t="s">
        <v>9829</v>
      </c>
      <c r="R111" s="30" t="s">
        <v>301</v>
      </c>
      <c r="S111" s="30"/>
      <c r="T111" s="422">
        <v>9270038450</v>
      </c>
      <c r="U111" s="30" t="s">
        <v>9830</v>
      </c>
      <c r="V111" s="44" t="s">
        <v>221</v>
      </c>
      <c r="W111" s="44" t="s">
        <v>221</v>
      </c>
      <c r="X111" s="44" t="s">
        <v>221</v>
      </c>
      <c r="Y111" s="44" t="s">
        <v>221</v>
      </c>
      <c r="Z111" s="44" t="s">
        <v>221</v>
      </c>
      <c r="AA111" s="44" t="s">
        <v>9831</v>
      </c>
      <c r="AB111" s="44">
        <v>9054538215</v>
      </c>
      <c r="AC111" s="44" t="s">
        <v>1303</v>
      </c>
      <c r="AD111" s="347" t="s">
        <v>4711</v>
      </c>
      <c r="AG111" s="30"/>
      <c r="AH111" s="30"/>
      <c r="AI111" s="30"/>
      <c r="AJ111" s="30"/>
      <c r="AK111" s="30"/>
      <c r="AL111" s="30"/>
      <c r="AM111" s="30"/>
      <c r="AN111" s="363" t="s">
        <v>432</v>
      </c>
      <c r="AO111" s="363" t="s">
        <v>432</v>
      </c>
      <c r="AP111" s="363" t="s">
        <v>434</v>
      </c>
      <c r="AQ111" s="363" t="s">
        <v>3079</v>
      </c>
      <c r="AR111" s="363" t="s">
        <v>6459</v>
      </c>
      <c r="AS111" s="30"/>
      <c r="AT111" s="30"/>
      <c r="AU111" s="30"/>
      <c r="AV111" s="30"/>
      <c r="AW111" s="30"/>
      <c r="AX111" s="30" t="s">
        <v>579</v>
      </c>
      <c r="AY111" s="30" t="s">
        <v>227</v>
      </c>
      <c r="AZ111" s="30"/>
      <c r="BA111" s="31">
        <v>0.61041666666666672</v>
      </c>
      <c r="BB111" s="78"/>
      <c r="BC111" s="344"/>
      <c r="BD111" s="344"/>
      <c r="BE111" s="63">
        <f t="shared" si="4"/>
        <v>0</v>
      </c>
      <c r="BF111" s="30"/>
      <c r="BG111" s="30"/>
      <c r="BH111" s="30"/>
      <c r="BI111" s="30"/>
      <c r="BJ111" s="30"/>
      <c r="BK111" s="30"/>
      <c r="BL111" s="30"/>
      <c r="BM111" s="30"/>
      <c r="BN111" s="30"/>
      <c r="BO111" s="30"/>
      <c r="BP111" s="30"/>
      <c r="BQ111" s="30"/>
      <c r="BR111" s="30"/>
      <c r="BS111" s="30"/>
      <c r="BT111" s="30"/>
      <c r="BU111" s="63">
        <f t="shared" si="5"/>
        <v>0</v>
      </c>
      <c r="BV111" s="78"/>
      <c r="BW111" s="344"/>
      <c r="BX111" s="344"/>
      <c r="BY111" s="63">
        <f t="shared" si="6"/>
        <v>0</v>
      </c>
      <c r="BZ111" s="30"/>
      <c r="CA111" s="30"/>
      <c r="CB111" s="30"/>
      <c r="CC111" s="30"/>
      <c r="CD111" s="30"/>
      <c r="CE111" s="30"/>
      <c r="CF111" s="30"/>
      <c r="CG111" s="30"/>
      <c r="CH111" s="30"/>
      <c r="CI111" s="30"/>
      <c r="CJ111" s="30"/>
      <c r="CK111" s="30"/>
      <c r="CL111" s="30"/>
      <c r="CM111" s="348" t="s">
        <v>3403</v>
      </c>
      <c r="CN111" s="44" t="s">
        <v>3403</v>
      </c>
      <c r="CO111" s="30"/>
      <c r="CP111" s="30"/>
      <c r="CQ111" s="30"/>
      <c r="CR111" s="34" t="s">
        <v>4714</v>
      </c>
      <c r="CS111" s="34" t="s">
        <v>4715</v>
      </c>
      <c r="CT111" s="34" t="s">
        <v>3869</v>
      </c>
      <c r="CU111" s="34" t="s">
        <v>9832</v>
      </c>
      <c r="CV111" s="34" t="s">
        <v>9829</v>
      </c>
      <c r="CW111" s="34" t="s">
        <v>301</v>
      </c>
      <c r="CX111" s="34" t="s">
        <v>2718</v>
      </c>
      <c r="CY111" s="34" t="s">
        <v>9833</v>
      </c>
      <c r="CZ111" s="38" t="s">
        <v>3848</v>
      </c>
      <c r="DA111" s="38" t="s">
        <v>9834</v>
      </c>
      <c r="DB111" s="38" t="s">
        <v>3840</v>
      </c>
      <c r="DC111" s="38" t="s">
        <v>3841</v>
      </c>
      <c r="DD111" s="38" t="s">
        <v>4200</v>
      </c>
      <c r="DE111" s="38" t="s">
        <v>3848</v>
      </c>
      <c r="DF111" s="38" t="s">
        <v>9835</v>
      </c>
      <c r="DG111" s="38" t="s">
        <v>3840</v>
      </c>
      <c r="DH111" s="38" t="s">
        <v>3841</v>
      </c>
      <c r="DI111" s="38" t="s">
        <v>4200</v>
      </c>
      <c r="DJ111" s="38" t="s">
        <v>9836</v>
      </c>
      <c r="DK111" s="38" t="s">
        <v>3849</v>
      </c>
      <c r="DL111" s="38" t="s">
        <v>9837</v>
      </c>
      <c r="DM111" s="38" t="s">
        <v>3914</v>
      </c>
      <c r="DN111" s="38" t="s">
        <v>3852</v>
      </c>
      <c r="DO111" s="38" t="s">
        <v>3853</v>
      </c>
      <c r="DP111" s="38" t="s">
        <v>3854</v>
      </c>
      <c r="DQ111" s="38" t="s">
        <v>9838</v>
      </c>
      <c r="DR111" s="38" t="s">
        <v>2718</v>
      </c>
      <c r="DS111" s="38" t="s">
        <v>9839</v>
      </c>
      <c r="DT111" s="38" t="s">
        <v>3848</v>
      </c>
      <c r="DU111" s="38" t="s">
        <v>3848</v>
      </c>
      <c r="DV111" s="38" t="s">
        <v>3848</v>
      </c>
      <c r="DW111" s="38" t="s">
        <v>3848</v>
      </c>
      <c r="DX111" s="38" t="s">
        <v>3848</v>
      </c>
      <c r="DY111" s="38" t="s">
        <v>3848</v>
      </c>
      <c r="DZ111" s="38" t="s">
        <v>3848</v>
      </c>
      <c r="EA111" s="38" t="s">
        <v>3848</v>
      </c>
      <c r="EB111" s="38" t="s">
        <v>3861</v>
      </c>
      <c r="EC111" s="38" t="s">
        <v>6907</v>
      </c>
      <c r="ED111" s="38" t="s">
        <v>3848</v>
      </c>
      <c r="EE111" s="38" t="s">
        <v>9840</v>
      </c>
      <c r="EF111" s="38" t="s">
        <v>3864</v>
      </c>
      <c r="EG111" s="38" t="s">
        <v>2755</v>
      </c>
      <c r="EH111" s="38" t="s">
        <v>282</v>
      </c>
      <c r="EI111" s="38" t="s">
        <v>3848</v>
      </c>
      <c r="EJ111" s="38" t="s">
        <v>3848</v>
      </c>
      <c r="EK111" s="38" t="s">
        <v>3848</v>
      </c>
      <c r="EL111" s="38" t="s">
        <v>3868</v>
      </c>
      <c r="EM111" s="38" t="s">
        <v>3869</v>
      </c>
      <c r="EN111" s="38" t="s">
        <v>3870</v>
      </c>
      <c r="EO111" s="38" t="s">
        <v>3869</v>
      </c>
      <c r="EP111" s="38" t="s">
        <v>4002</v>
      </c>
      <c r="EQ111" s="38" t="s">
        <v>9841</v>
      </c>
      <c r="ER111" s="38" t="s">
        <v>3924</v>
      </c>
      <c r="ES111" s="38" t="s">
        <v>9842</v>
      </c>
      <c r="ET111" s="38" t="s">
        <v>9843</v>
      </c>
      <c r="EU111" s="38" t="s">
        <v>9844</v>
      </c>
      <c r="EV111" s="38" t="s">
        <v>3876</v>
      </c>
      <c r="EW111" s="38" t="s">
        <v>3876</v>
      </c>
      <c r="EX111" s="38" t="s">
        <v>3848</v>
      </c>
      <c r="EY111" s="38" t="s">
        <v>3848</v>
      </c>
      <c r="EZ111" s="38" t="s">
        <v>3876</v>
      </c>
      <c r="FA111" s="38" t="s">
        <v>3848</v>
      </c>
      <c r="FB111" s="38" t="s">
        <v>3848</v>
      </c>
      <c r="FC111" s="38" t="s">
        <v>3848</v>
      </c>
      <c r="FD111" s="38" t="s">
        <v>3848</v>
      </c>
      <c r="FE111" s="38" t="s">
        <v>4017</v>
      </c>
      <c r="FF111" s="38" t="s">
        <v>4017</v>
      </c>
      <c r="FG111" s="38" t="s">
        <v>3848</v>
      </c>
      <c r="FH111" s="38" t="s">
        <v>3848</v>
      </c>
      <c r="FI111" s="38" t="s">
        <v>3848</v>
      </c>
      <c r="FJ111" s="38" t="s">
        <v>4017</v>
      </c>
      <c r="FK111" s="38" t="s">
        <v>4017</v>
      </c>
      <c r="FL111" s="38" t="s">
        <v>4017</v>
      </c>
      <c r="FM111" s="38" t="s">
        <v>9829</v>
      </c>
      <c r="FN111" s="38" t="s">
        <v>737</v>
      </c>
      <c r="FO111" s="38" t="s">
        <v>9845</v>
      </c>
      <c r="FP111" s="38" t="s">
        <v>3848</v>
      </c>
      <c r="FQ111" s="38" t="s">
        <v>9846</v>
      </c>
      <c r="FR111" s="38" t="s">
        <v>4739</v>
      </c>
      <c r="FS111" s="38" t="s">
        <v>9847</v>
      </c>
      <c r="FT111" s="38" t="s">
        <v>9848</v>
      </c>
      <c r="FU111" s="38" t="s">
        <v>9849</v>
      </c>
      <c r="FV111" s="38" t="s">
        <v>9850</v>
      </c>
      <c r="FW111" s="38" t="s">
        <v>9851</v>
      </c>
      <c r="FX111" s="38" t="s">
        <v>3894</v>
      </c>
      <c r="FY111" s="38" t="s">
        <v>3848</v>
      </c>
      <c r="FZ111" s="38" t="s">
        <v>3848</v>
      </c>
      <c r="GA111" s="38" t="s">
        <v>3945</v>
      </c>
      <c r="GB111" s="370" t="s">
        <v>3946</v>
      </c>
      <c r="GC111" s="370" t="s">
        <v>3946</v>
      </c>
      <c r="HL111" s="349" t="s">
        <v>9852</v>
      </c>
      <c r="HM111" s="44" t="s">
        <v>3403</v>
      </c>
      <c r="HN111" s="44" t="s">
        <v>3403</v>
      </c>
      <c r="HO111" s="350" t="s">
        <v>6933</v>
      </c>
      <c r="HP111" s="44" t="s">
        <v>3869</v>
      </c>
      <c r="HQ111" s="44">
        <f t="shared" si="7"/>
        <v>1</v>
      </c>
      <c r="HT111" s="44" t="s">
        <v>3403</v>
      </c>
      <c r="HU111" s="44" t="s">
        <v>3403</v>
      </c>
      <c r="HX111" s="44" t="s">
        <v>6495</v>
      </c>
      <c r="HY111" s="44" t="s">
        <v>1303</v>
      </c>
    </row>
    <row r="112" spans="1:233" s="44" customFormat="1" ht="12.75" x14ac:dyDescent="0.2">
      <c r="A112" s="348">
        <v>13</v>
      </c>
      <c r="B112" s="344">
        <v>0.54375000000000007</v>
      </c>
      <c r="C112" s="393" t="s">
        <v>4703</v>
      </c>
      <c r="D112" s="348" t="s">
        <v>211</v>
      </c>
      <c r="E112" s="30" t="s">
        <v>212</v>
      </c>
      <c r="F112" s="374">
        <v>43285</v>
      </c>
      <c r="G112" s="30" t="s">
        <v>1202</v>
      </c>
      <c r="H112" s="30" t="s">
        <v>233</v>
      </c>
      <c r="I112" s="30" t="s">
        <v>3057</v>
      </c>
      <c r="J112" s="30"/>
      <c r="K112" s="30"/>
      <c r="L112" s="30"/>
      <c r="M112" s="351"/>
      <c r="N112" s="351"/>
      <c r="O112" s="351"/>
      <c r="P112" s="78" t="s">
        <v>9853</v>
      </c>
      <c r="Q112" s="30" t="s">
        <v>9854</v>
      </c>
      <c r="R112" s="30" t="s">
        <v>9855</v>
      </c>
      <c r="S112" s="30" t="s">
        <v>1610</v>
      </c>
      <c r="T112" s="422">
        <v>9273846716</v>
      </c>
      <c r="U112" s="30" t="s">
        <v>9856</v>
      </c>
      <c r="V112" s="44" t="s">
        <v>221</v>
      </c>
      <c r="W112" s="44" t="s">
        <v>221</v>
      </c>
      <c r="X112" s="44" t="s">
        <v>221</v>
      </c>
      <c r="Y112" s="44" t="s">
        <v>221</v>
      </c>
      <c r="Z112" s="44" t="s">
        <v>221</v>
      </c>
      <c r="AA112" s="44" t="s">
        <v>221</v>
      </c>
      <c r="AB112" s="44" t="s">
        <v>221</v>
      </c>
      <c r="AC112" s="44" t="s">
        <v>1303</v>
      </c>
      <c r="AD112" s="44" t="s">
        <v>224</v>
      </c>
      <c r="AG112" s="30"/>
      <c r="AH112" s="30"/>
      <c r="AI112" s="30"/>
      <c r="AJ112" s="30"/>
      <c r="AK112" s="30"/>
      <c r="AL112" s="30"/>
      <c r="AM112" s="30"/>
      <c r="AN112" s="347" t="s">
        <v>432</v>
      </c>
      <c r="AO112" s="347" t="s">
        <v>432</v>
      </c>
      <c r="AP112" s="347" t="s">
        <v>434</v>
      </c>
      <c r="AQ112" s="347" t="s">
        <v>3079</v>
      </c>
      <c r="AR112" s="347" t="s">
        <v>6459</v>
      </c>
      <c r="AS112" s="30"/>
      <c r="AT112" s="30"/>
      <c r="AU112" s="30"/>
      <c r="AV112" s="30"/>
      <c r="AW112" s="30"/>
      <c r="AX112" s="30" t="s">
        <v>579</v>
      </c>
      <c r="AY112" s="30" t="s">
        <v>227</v>
      </c>
      <c r="AZ112" s="30"/>
      <c r="BA112" s="31">
        <v>0.57638888888888895</v>
      </c>
      <c r="BB112" s="78" t="s">
        <v>4713</v>
      </c>
      <c r="BC112" s="344">
        <v>0.59513888888888888</v>
      </c>
      <c r="BD112" s="344">
        <v>0.60138888888888886</v>
      </c>
      <c r="BE112" s="63">
        <f t="shared" si="4"/>
        <v>9</v>
      </c>
      <c r="BF112" s="30">
        <v>1</v>
      </c>
      <c r="BG112" s="30">
        <v>1</v>
      </c>
      <c r="BH112" s="30">
        <v>1</v>
      </c>
      <c r="BI112" s="30">
        <v>1</v>
      </c>
      <c r="BJ112" s="30">
        <v>1</v>
      </c>
      <c r="BK112" s="30">
        <v>1</v>
      </c>
      <c r="BL112" s="30">
        <v>1</v>
      </c>
      <c r="BM112" s="30">
        <v>1</v>
      </c>
      <c r="BN112" s="30">
        <v>1</v>
      </c>
      <c r="BO112" s="30">
        <v>1</v>
      </c>
      <c r="BP112" s="30">
        <v>1</v>
      </c>
      <c r="BQ112" s="30">
        <v>1</v>
      </c>
      <c r="BR112" s="30">
        <v>1</v>
      </c>
      <c r="BS112" s="30">
        <v>1</v>
      </c>
      <c r="BT112" s="30">
        <v>1</v>
      </c>
      <c r="BU112" s="63">
        <f t="shared" si="5"/>
        <v>15</v>
      </c>
      <c r="BV112" s="78"/>
      <c r="BW112" s="344"/>
      <c r="BX112" s="344"/>
      <c r="BY112" s="63">
        <f t="shared" si="6"/>
        <v>0</v>
      </c>
      <c r="BZ112" s="30"/>
      <c r="CA112" s="30"/>
      <c r="CB112" s="30"/>
      <c r="CC112" s="30"/>
      <c r="CD112" s="30"/>
      <c r="CE112" s="30"/>
      <c r="CF112" s="30"/>
      <c r="CG112" s="30"/>
      <c r="CH112" s="30"/>
      <c r="CI112" s="30"/>
      <c r="CJ112" s="30"/>
      <c r="CK112" s="30"/>
      <c r="CL112" s="30"/>
      <c r="CM112" s="348" t="s">
        <v>3403</v>
      </c>
      <c r="CN112" s="44" t="s">
        <v>3403</v>
      </c>
      <c r="CO112" s="30"/>
      <c r="CP112" s="30"/>
      <c r="CQ112" s="30"/>
      <c r="CR112" s="34" t="s">
        <v>4714</v>
      </c>
      <c r="CS112" s="34" t="s">
        <v>4715</v>
      </c>
      <c r="CT112" s="34" t="s">
        <v>3869</v>
      </c>
      <c r="CU112" s="34" t="s">
        <v>9857</v>
      </c>
      <c r="CV112" s="34" t="s">
        <v>9854</v>
      </c>
      <c r="CW112" s="34" t="s">
        <v>9858</v>
      </c>
      <c r="CX112" s="34" t="s">
        <v>1610</v>
      </c>
      <c r="CY112" s="34" t="s">
        <v>9859</v>
      </c>
      <c r="CZ112" s="38" t="s">
        <v>3848</v>
      </c>
      <c r="DA112" s="38" t="s">
        <v>7815</v>
      </c>
      <c r="DB112" s="38" t="s">
        <v>3845</v>
      </c>
      <c r="DC112" s="38" t="s">
        <v>3846</v>
      </c>
      <c r="DD112" s="38" t="s">
        <v>3847</v>
      </c>
      <c r="DE112" s="38" t="s">
        <v>3848</v>
      </c>
      <c r="DF112" s="38" t="s">
        <v>8642</v>
      </c>
      <c r="DG112" s="38" t="s">
        <v>3845</v>
      </c>
      <c r="DH112" s="38" t="s">
        <v>3846</v>
      </c>
      <c r="DI112" s="38" t="s">
        <v>3847</v>
      </c>
      <c r="DJ112" s="38" t="s">
        <v>3848</v>
      </c>
      <c r="DK112" s="38" t="s">
        <v>3849</v>
      </c>
      <c r="DL112" s="38" t="s">
        <v>3848</v>
      </c>
      <c r="DM112" s="38" t="s">
        <v>3914</v>
      </c>
      <c r="DN112" s="38" t="s">
        <v>4062</v>
      </c>
      <c r="DO112" s="38" t="s">
        <v>3853</v>
      </c>
      <c r="DP112" s="38" t="s">
        <v>5907</v>
      </c>
      <c r="DQ112" s="38" t="s">
        <v>9860</v>
      </c>
      <c r="DR112" s="38" t="s">
        <v>9860</v>
      </c>
      <c r="DS112" s="38" t="s">
        <v>9856</v>
      </c>
      <c r="DT112" s="38" t="s">
        <v>3848</v>
      </c>
      <c r="DU112" s="38" t="s">
        <v>3848</v>
      </c>
      <c r="DV112" s="38" t="s">
        <v>3848</v>
      </c>
      <c r="DW112" s="38" t="s">
        <v>3848</v>
      </c>
      <c r="DX112" s="38" t="s">
        <v>3848</v>
      </c>
      <c r="DY112" s="38" t="s">
        <v>3848</v>
      </c>
      <c r="DZ112" s="38" t="s">
        <v>3848</v>
      </c>
      <c r="EA112" s="38" t="s">
        <v>3848</v>
      </c>
      <c r="EB112" s="38" t="s">
        <v>3861</v>
      </c>
      <c r="EC112" s="38" t="s">
        <v>4118</v>
      </c>
      <c r="ED112" s="38" t="s">
        <v>3848</v>
      </c>
      <c r="EE112" s="38" t="s">
        <v>4510</v>
      </c>
      <c r="EF112" s="38" t="s">
        <v>3864</v>
      </c>
      <c r="EG112" s="38" t="s">
        <v>598</v>
      </c>
      <c r="EH112" s="38" t="s">
        <v>5303</v>
      </c>
      <c r="EI112" s="38" t="s">
        <v>9861</v>
      </c>
      <c r="EJ112" s="38" t="s">
        <v>3848</v>
      </c>
      <c r="EK112" s="38" t="s">
        <v>3848</v>
      </c>
      <c r="EL112" s="38" t="s">
        <v>3868</v>
      </c>
      <c r="EM112" s="38" t="s">
        <v>3869</v>
      </c>
      <c r="EN112" s="38" t="s">
        <v>3869</v>
      </c>
      <c r="EO112" s="38" t="s">
        <v>3870</v>
      </c>
      <c r="EP112" s="38" t="s">
        <v>4002</v>
      </c>
      <c r="EQ112" s="38" t="s">
        <v>9862</v>
      </c>
      <c r="ER112" s="38" t="s">
        <v>3924</v>
      </c>
      <c r="ES112" s="38" t="s">
        <v>9863</v>
      </c>
      <c r="ET112" s="38" t="s">
        <v>5051</v>
      </c>
      <c r="EU112" s="38" t="s">
        <v>9864</v>
      </c>
      <c r="EV112" s="38" t="s">
        <v>3876</v>
      </c>
      <c r="EW112" s="38" t="s">
        <v>3876</v>
      </c>
      <c r="EX112" s="38" t="s">
        <v>3848</v>
      </c>
      <c r="EY112" s="38" t="s">
        <v>3848</v>
      </c>
      <c r="EZ112" s="38" t="s">
        <v>3876</v>
      </c>
      <c r="FA112" s="38" t="s">
        <v>3848</v>
      </c>
      <c r="FB112" s="38" t="s">
        <v>9865</v>
      </c>
      <c r="FC112" s="38" t="s">
        <v>9866</v>
      </c>
      <c r="FD112" s="38" t="s">
        <v>9867</v>
      </c>
      <c r="FE112" s="38" t="s">
        <v>3970</v>
      </c>
      <c r="FF112" s="38" t="s">
        <v>8654</v>
      </c>
      <c r="FG112" s="38" t="s">
        <v>9868</v>
      </c>
      <c r="FH112" s="38" t="s">
        <v>9869</v>
      </c>
      <c r="FI112" s="38" t="s">
        <v>9870</v>
      </c>
      <c r="FJ112" s="38" t="s">
        <v>9871</v>
      </c>
      <c r="FK112" s="38" t="s">
        <v>9872</v>
      </c>
      <c r="FL112" s="38" t="s">
        <v>3943</v>
      </c>
      <c r="FM112" s="38" t="s">
        <v>1610</v>
      </c>
      <c r="FN112" s="38" t="s">
        <v>5421</v>
      </c>
      <c r="FO112" s="38" t="s">
        <v>9873</v>
      </c>
      <c r="FP112" s="38" t="s">
        <v>3848</v>
      </c>
      <c r="FQ112" s="38" t="s">
        <v>9874</v>
      </c>
      <c r="FR112" s="38" t="s">
        <v>4367</v>
      </c>
      <c r="FS112" s="38" t="s">
        <v>9875</v>
      </c>
      <c r="FT112" s="38" t="s">
        <v>3943</v>
      </c>
      <c r="FU112" s="38" t="s">
        <v>3943</v>
      </c>
      <c r="FV112" s="38" t="s">
        <v>3943</v>
      </c>
      <c r="FW112" s="38" t="s">
        <v>3943</v>
      </c>
      <c r="FX112" s="38" t="s">
        <v>3944</v>
      </c>
      <c r="FY112" s="38" t="s">
        <v>3848</v>
      </c>
      <c r="FZ112" s="38" t="s">
        <v>3848</v>
      </c>
      <c r="GA112" s="38" t="s">
        <v>3945</v>
      </c>
      <c r="GB112" s="370" t="s">
        <v>3945</v>
      </c>
      <c r="GC112" s="370" t="s">
        <v>3946</v>
      </c>
      <c r="HL112" s="349" t="s">
        <v>9876</v>
      </c>
      <c r="HM112" s="44" t="s">
        <v>3403</v>
      </c>
      <c r="HN112" s="44" t="s">
        <v>3403</v>
      </c>
      <c r="HO112" s="350" t="s">
        <v>7177</v>
      </c>
      <c r="HP112" s="44" t="s">
        <v>3869</v>
      </c>
      <c r="HQ112" s="44">
        <f t="shared" si="7"/>
        <v>1</v>
      </c>
      <c r="HT112" s="44" t="s">
        <v>3403</v>
      </c>
      <c r="HU112" s="44" t="s">
        <v>3403</v>
      </c>
      <c r="HX112" s="44" t="s">
        <v>6495</v>
      </c>
      <c r="HY112" s="44" t="s">
        <v>1303</v>
      </c>
    </row>
    <row r="113" spans="1:233" s="44" customFormat="1" ht="12.75" x14ac:dyDescent="0.2">
      <c r="A113" s="348">
        <v>14</v>
      </c>
      <c r="B113" s="344">
        <v>0.54375000000000007</v>
      </c>
      <c r="C113" s="393" t="s">
        <v>4703</v>
      </c>
      <c r="D113" s="348" t="s">
        <v>211</v>
      </c>
      <c r="E113" s="30" t="s">
        <v>212</v>
      </c>
      <c r="F113" s="374">
        <v>43285</v>
      </c>
      <c r="G113" s="423" t="s">
        <v>387</v>
      </c>
      <c r="H113" s="44" t="s">
        <v>214</v>
      </c>
      <c r="I113" s="44" t="s">
        <v>1222</v>
      </c>
      <c r="J113" s="30"/>
      <c r="K113" s="30"/>
      <c r="L113" s="30"/>
      <c r="M113" s="345"/>
      <c r="N113" s="345"/>
      <c r="O113" s="30"/>
      <c r="P113" s="78" t="s">
        <v>8805</v>
      </c>
      <c r="Q113" s="30" t="s">
        <v>9877</v>
      </c>
      <c r="R113" s="30" t="s">
        <v>9878</v>
      </c>
      <c r="S113" s="30" t="s">
        <v>1489</v>
      </c>
      <c r="T113" s="422">
        <v>9300530291</v>
      </c>
      <c r="U113" s="30" t="s">
        <v>9879</v>
      </c>
      <c r="V113" s="44" t="s">
        <v>221</v>
      </c>
      <c r="W113" s="44" t="s">
        <v>221</v>
      </c>
      <c r="X113" s="44" t="s">
        <v>221</v>
      </c>
      <c r="Y113" s="44" t="s">
        <v>221</v>
      </c>
      <c r="Z113" s="44" t="s">
        <v>221</v>
      </c>
      <c r="AA113" s="44" t="s">
        <v>9880</v>
      </c>
      <c r="AB113" s="44">
        <v>9300030291</v>
      </c>
      <c r="AC113" s="44" t="s">
        <v>223</v>
      </c>
      <c r="AD113" s="44" t="s">
        <v>224</v>
      </c>
      <c r="AG113" s="30"/>
      <c r="AH113" s="30"/>
      <c r="AI113" s="30"/>
      <c r="AJ113" s="30"/>
      <c r="AK113" s="30"/>
      <c r="AL113" s="30"/>
      <c r="AM113" s="30"/>
      <c r="AN113" s="347" t="s">
        <v>432</v>
      </c>
      <c r="AO113" s="347" t="s">
        <v>432</v>
      </c>
      <c r="AP113" s="347" t="s">
        <v>434</v>
      </c>
      <c r="AQ113" s="347" t="s">
        <v>3079</v>
      </c>
      <c r="AR113" s="347" t="s">
        <v>6459</v>
      </c>
      <c r="AS113" s="30"/>
      <c r="AT113" s="30"/>
      <c r="AU113" s="30"/>
      <c r="AV113" s="30"/>
      <c r="AW113" s="30"/>
      <c r="AX113" s="30" t="s">
        <v>8479</v>
      </c>
      <c r="AY113" s="30" t="s">
        <v>227</v>
      </c>
      <c r="AZ113" s="30"/>
      <c r="BA113" s="31">
        <v>0.57638888888888895</v>
      </c>
      <c r="BB113" s="78"/>
      <c r="BC113" s="344"/>
      <c r="BD113" s="344"/>
      <c r="BE113" s="63">
        <f t="shared" si="4"/>
        <v>0</v>
      </c>
      <c r="BF113" s="30"/>
      <c r="BG113" s="30"/>
      <c r="BH113" s="30"/>
      <c r="BI113" s="30"/>
      <c r="BJ113" s="30"/>
      <c r="BK113" s="30"/>
      <c r="BL113" s="30"/>
      <c r="BM113" s="30"/>
      <c r="BN113" s="30"/>
      <c r="BO113" s="30"/>
      <c r="BP113" s="30"/>
      <c r="BQ113" s="30"/>
      <c r="BR113" s="30"/>
      <c r="BS113" s="30"/>
      <c r="BT113" s="30"/>
      <c r="BU113" s="63">
        <f t="shared" si="5"/>
        <v>0</v>
      </c>
      <c r="BV113" s="78"/>
      <c r="BW113" s="344"/>
      <c r="BX113" s="344"/>
      <c r="BY113" s="63">
        <f t="shared" si="6"/>
        <v>0</v>
      </c>
      <c r="BZ113" s="30"/>
      <c r="CA113" s="30"/>
      <c r="CB113" s="30"/>
      <c r="CC113" s="30"/>
      <c r="CD113" s="30"/>
      <c r="CE113" s="30"/>
      <c r="CF113" s="30"/>
      <c r="CG113" s="30"/>
      <c r="CH113" s="30"/>
      <c r="CI113" s="30"/>
      <c r="CJ113" s="30"/>
      <c r="CK113" s="30"/>
      <c r="CL113" s="30"/>
      <c r="CM113" s="348" t="s">
        <v>3403</v>
      </c>
      <c r="CN113" s="44" t="s">
        <v>3403</v>
      </c>
      <c r="CO113" s="30"/>
      <c r="CP113" s="30"/>
      <c r="CQ113" s="30"/>
      <c r="CR113" s="34" t="s">
        <v>4714</v>
      </c>
      <c r="CS113" s="34" t="s">
        <v>4715</v>
      </c>
      <c r="CT113" s="34" t="s">
        <v>3869</v>
      </c>
      <c r="CU113" s="34" t="s">
        <v>9881</v>
      </c>
      <c r="CV113" s="34" t="s">
        <v>9882</v>
      </c>
      <c r="CW113" s="34" t="s">
        <v>9883</v>
      </c>
      <c r="CX113" s="34" t="s">
        <v>9884</v>
      </c>
      <c r="CY113" s="34" t="s">
        <v>9885</v>
      </c>
      <c r="CZ113" s="38" t="s">
        <v>3908</v>
      </c>
      <c r="DA113" s="38" t="s">
        <v>9886</v>
      </c>
      <c r="DB113" s="38" t="s">
        <v>3840</v>
      </c>
      <c r="DC113" s="38" t="s">
        <v>3841</v>
      </c>
      <c r="DD113" s="38" t="s">
        <v>3994</v>
      </c>
      <c r="DE113" s="38" t="s">
        <v>3908</v>
      </c>
      <c r="DF113" s="38" t="s">
        <v>9887</v>
      </c>
      <c r="DG113" s="38" t="s">
        <v>4037</v>
      </c>
      <c r="DH113" s="38" t="s">
        <v>4038</v>
      </c>
      <c r="DI113" s="38" t="s">
        <v>4039</v>
      </c>
      <c r="DJ113" s="38" t="s">
        <v>3848</v>
      </c>
      <c r="DK113" s="38" t="s">
        <v>3957</v>
      </c>
      <c r="DL113" s="38" t="s">
        <v>9888</v>
      </c>
      <c r="DM113" s="38" t="s">
        <v>4116</v>
      </c>
      <c r="DN113" s="38" t="s">
        <v>3852</v>
      </c>
      <c r="DO113" s="38" t="s">
        <v>3853</v>
      </c>
      <c r="DP113" s="38" t="s">
        <v>3854</v>
      </c>
      <c r="DQ113" s="38" t="s">
        <v>9889</v>
      </c>
      <c r="DR113" s="38" t="s">
        <v>9890</v>
      </c>
      <c r="DS113" s="38" t="s">
        <v>9891</v>
      </c>
      <c r="DT113" s="38" t="s">
        <v>3848</v>
      </c>
      <c r="DU113" s="38" t="s">
        <v>3848</v>
      </c>
      <c r="DV113" s="38" t="s">
        <v>3848</v>
      </c>
      <c r="DW113" s="38" t="s">
        <v>3848</v>
      </c>
      <c r="DX113" s="38" t="s">
        <v>3848</v>
      </c>
      <c r="DY113" s="38" t="s">
        <v>3848</v>
      </c>
      <c r="DZ113" s="38" t="s">
        <v>3848</v>
      </c>
      <c r="EA113" s="38" t="s">
        <v>3848</v>
      </c>
      <c r="EB113" s="38" t="s">
        <v>3861</v>
      </c>
      <c r="EC113" s="38" t="s">
        <v>3862</v>
      </c>
      <c r="ED113" s="38" t="s">
        <v>3848</v>
      </c>
      <c r="EE113" s="38" t="s">
        <v>4306</v>
      </c>
      <c r="EF113" s="38" t="s">
        <v>3864</v>
      </c>
      <c r="EG113" s="38" t="s">
        <v>598</v>
      </c>
      <c r="EH113" s="38" t="s">
        <v>5303</v>
      </c>
      <c r="EI113" s="38" t="s">
        <v>9809</v>
      </c>
      <c r="EJ113" s="38" t="s">
        <v>3848</v>
      </c>
      <c r="EK113" s="38" t="s">
        <v>3848</v>
      </c>
      <c r="EL113" s="38" t="s">
        <v>3868</v>
      </c>
      <c r="EM113" s="38" t="s">
        <v>3869</v>
      </c>
      <c r="EN113" s="38" t="s">
        <v>3869</v>
      </c>
      <c r="EO113" s="38" t="s">
        <v>3870</v>
      </c>
      <c r="EP113" s="38" t="s">
        <v>3869</v>
      </c>
      <c r="EQ113" s="38" t="s">
        <v>4017</v>
      </c>
      <c r="ER113" s="38" t="s">
        <v>4017</v>
      </c>
      <c r="ES113" s="38" t="s">
        <v>4017</v>
      </c>
      <c r="ET113" s="38" t="s">
        <v>4017</v>
      </c>
      <c r="EU113" s="38" t="s">
        <v>4017</v>
      </c>
      <c r="EV113" s="38" t="s">
        <v>3876</v>
      </c>
      <c r="EW113" s="38" t="s">
        <v>3848</v>
      </c>
      <c r="EX113" s="38" t="s">
        <v>3848</v>
      </c>
      <c r="EY113" s="38" t="s">
        <v>3848</v>
      </c>
      <c r="EZ113" s="38" t="s">
        <v>3848</v>
      </c>
      <c r="FA113" s="38" t="s">
        <v>3848</v>
      </c>
      <c r="FB113" s="38" t="s">
        <v>3848</v>
      </c>
      <c r="FC113" s="38" t="s">
        <v>3848</v>
      </c>
      <c r="FD113" s="38" t="s">
        <v>3848</v>
      </c>
      <c r="FE113" s="38" t="s">
        <v>4017</v>
      </c>
      <c r="FF113" s="38" t="s">
        <v>4017</v>
      </c>
      <c r="FG113" s="38" t="s">
        <v>3848</v>
      </c>
      <c r="FH113" s="38" t="s">
        <v>3848</v>
      </c>
      <c r="FI113" s="38" t="s">
        <v>3848</v>
      </c>
      <c r="FJ113" s="38" t="s">
        <v>4017</v>
      </c>
      <c r="FK113" s="38" t="s">
        <v>4017</v>
      </c>
      <c r="FL113" s="38" t="s">
        <v>4017</v>
      </c>
      <c r="FM113" s="38" t="s">
        <v>9884</v>
      </c>
      <c r="FN113" s="38" t="s">
        <v>9892</v>
      </c>
      <c r="FO113" s="38" t="s">
        <v>9893</v>
      </c>
      <c r="FP113" s="38" t="s">
        <v>3848</v>
      </c>
      <c r="FQ113" s="38" t="s">
        <v>9894</v>
      </c>
      <c r="FR113" s="38" t="s">
        <v>9895</v>
      </c>
      <c r="FS113" s="38" t="s">
        <v>9896</v>
      </c>
      <c r="FT113" s="38" t="s">
        <v>3943</v>
      </c>
      <c r="FU113" s="38" t="s">
        <v>3943</v>
      </c>
      <c r="FV113" s="38" t="s">
        <v>3943</v>
      </c>
      <c r="FW113" s="38" t="s">
        <v>3943</v>
      </c>
      <c r="FX113" s="38" t="s">
        <v>3894</v>
      </c>
      <c r="FY113" s="38" t="s">
        <v>3848</v>
      </c>
      <c r="FZ113" s="38" t="s">
        <v>3848</v>
      </c>
      <c r="GA113" s="38" t="s">
        <v>3945</v>
      </c>
      <c r="GB113" s="370" t="s">
        <v>3945</v>
      </c>
      <c r="GC113" s="370" t="s">
        <v>3946</v>
      </c>
      <c r="HL113" s="349" t="s">
        <v>9897</v>
      </c>
      <c r="HM113" s="44" t="s">
        <v>3403</v>
      </c>
      <c r="HN113" s="44" t="s">
        <v>3403</v>
      </c>
      <c r="HO113" s="350" t="s">
        <v>7177</v>
      </c>
      <c r="HP113" s="44" t="s">
        <v>3869</v>
      </c>
      <c r="HQ113" s="44">
        <f t="shared" si="7"/>
        <v>1</v>
      </c>
      <c r="HT113" s="44" t="s">
        <v>3403</v>
      </c>
      <c r="HU113" s="44" t="s">
        <v>3403</v>
      </c>
      <c r="HX113" s="44" t="s">
        <v>6495</v>
      </c>
      <c r="HY113" s="44" t="s">
        <v>223</v>
      </c>
    </row>
    <row r="114" spans="1:233" s="44" customFormat="1" ht="12.75" x14ac:dyDescent="0.2">
      <c r="A114" s="347">
        <v>15</v>
      </c>
      <c r="B114" s="344">
        <v>0.92361111111111116</v>
      </c>
      <c r="C114" s="393" t="s">
        <v>4703</v>
      </c>
      <c r="D114" s="348" t="s">
        <v>211</v>
      </c>
      <c r="E114" s="30" t="s">
        <v>212</v>
      </c>
      <c r="F114" s="374">
        <v>43285</v>
      </c>
      <c r="G114" s="363" t="s">
        <v>357</v>
      </c>
      <c r="H114" s="363" t="s">
        <v>233</v>
      </c>
      <c r="I114" s="348" t="s">
        <v>3070</v>
      </c>
      <c r="J114" s="363" t="s">
        <v>5686</v>
      </c>
      <c r="K114" s="30"/>
      <c r="L114" s="30"/>
      <c r="M114" s="345"/>
      <c r="N114" s="345"/>
      <c r="O114" s="30"/>
      <c r="P114" s="78" t="s">
        <v>9898</v>
      </c>
      <c r="Q114" s="30" t="s">
        <v>9899</v>
      </c>
      <c r="R114" s="30" t="s">
        <v>9900</v>
      </c>
      <c r="S114" s="30" t="s">
        <v>633</v>
      </c>
      <c r="T114" s="422">
        <v>9277800207</v>
      </c>
      <c r="U114" s="30" t="s">
        <v>9901</v>
      </c>
      <c r="V114" s="44" t="s">
        <v>221</v>
      </c>
      <c r="W114" s="44" t="s">
        <v>221</v>
      </c>
      <c r="X114" s="44" t="s">
        <v>221</v>
      </c>
      <c r="Y114" s="44" t="s">
        <v>221</v>
      </c>
      <c r="Z114" s="44" t="s">
        <v>221</v>
      </c>
      <c r="AA114" s="44" t="s">
        <v>9902</v>
      </c>
      <c r="AB114" s="44">
        <v>9277800207</v>
      </c>
      <c r="AC114" s="44" t="s">
        <v>223</v>
      </c>
      <c r="AD114" s="347" t="s">
        <v>4711</v>
      </c>
      <c r="AE114" s="44" t="s">
        <v>9903</v>
      </c>
      <c r="AF114" s="44" t="s">
        <v>226</v>
      </c>
      <c r="AG114" s="363" t="s">
        <v>226</v>
      </c>
      <c r="AH114" s="363" t="s">
        <v>226</v>
      </c>
      <c r="AI114" s="30">
        <v>111</v>
      </c>
      <c r="AJ114" s="30" t="s">
        <v>227</v>
      </c>
      <c r="AK114" s="30">
        <v>1</v>
      </c>
      <c r="AL114" s="30">
        <v>8</v>
      </c>
      <c r="AM114" s="30">
        <v>23</v>
      </c>
      <c r="AN114" s="347" t="s">
        <v>432</v>
      </c>
      <c r="AO114" s="347" t="s">
        <v>432</v>
      </c>
      <c r="AP114" s="347" t="s">
        <v>434</v>
      </c>
      <c r="AQ114" s="347" t="s">
        <v>3079</v>
      </c>
      <c r="AR114" s="347" t="s">
        <v>6459</v>
      </c>
      <c r="AS114" s="30"/>
      <c r="AT114" s="30"/>
      <c r="AU114" s="30"/>
      <c r="AV114" s="30"/>
      <c r="AW114" s="30"/>
      <c r="AX114" s="30" t="s">
        <v>6715</v>
      </c>
      <c r="AY114" s="30" t="s">
        <v>227</v>
      </c>
      <c r="AZ114" s="30"/>
      <c r="BA114" s="31">
        <v>0.5854166666666667</v>
      </c>
      <c r="BB114" s="78" t="s">
        <v>4713</v>
      </c>
      <c r="BC114" s="344">
        <v>0.61527777777777781</v>
      </c>
      <c r="BD114" s="344">
        <v>0.66805555555555562</v>
      </c>
      <c r="BE114" s="63">
        <f t="shared" si="4"/>
        <v>16</v>
      </c>
      <c r="BF114" s="30">
        <v>2</v>
      </c>
      <c r="BG114" s="30">
        <v>2</v>
      </c>
      <c r="BH114" s="30">
        <v>2</v>
      </c>
      <c r="BI114" s="30">
        <v>2</v>
      </c>
      <c r="BJ114" s="30">
        <v>2</v>
      </c>
      <c r="BK114" s="30">
        <v>2</v>
      </c>
      <c r="BL114" s="30">
        <v>2</v>
      </c>
      <c r="BM114" s="30">
        <v>2</v>
      </c>
      <c r="BN114" s="30">
        <v>2</v>
      </c>
      <c r="BO114" s="30">
        <v>2</v>
      </c>
      <c r="BP114" s="30">
        <v>2</v>
      </c>
      <c r="BQ114" s="30">
        <v>2</v>
      </c>
      <c r="BR114" s="30">
        <v>2</v>
      </c>
      <c r="BS114" s="30">
        <v>2</v>
      </c>
      <c r="BT114" s="30">
        <v>2</v>
      </c>
      <c r="BU114" s="63">
        <f t="shared" si="5"/>
        <v>0</v>
      </c>
      <c r="BV114" s="78" t="s">
        <v>4713</v>
      </c>
      <c r="BW114" s="344">
        <v>0.62638888888888888</v>
      </c>
      <c r="BX114" s="344">
        <v>0.6333333333333333</v>
      </c>
      <c r="BY114" s="63">
        <f t="shared" si="6"/>
        <v>10</v>
      </c>
      <c r="BZ114" s="30">
        <v>3</v>
      </c>
      <c r="CA114" s="30">
        <v>3</v>
      </c>
      <c r="CB114" s="30">
        <v>3</v>
      </c>
      <c r="CC114" s="30">
        <v>3</v>
      </c>
      <c r="CD114" s="30" t="s">
        <v>260</v>
      </c>
      <c r="CE114" s="30" t="s">
        <v>4713</v>
      </c>
      <c r="CF114" s="30">
        <v>15</v>
      </c>
      <c r="CG114" s="30"/>
      <c r="CH114" s="30"/>
      <c r="CI114" s="30"/>
      <c r="CJ114" s="30"/>
      <c r="CK114" s="30"/>
      <c r="CL114" s="30"/>
      <c r="CM114" s="348" t="s">
        <v>3403</v>
      </c>
      <c r="CN114" s="44" t="s">
        <v>3403</v>
      </c>
      <c r="CO114" s="30"/>
      <c r="CP114" s="30"/>
      <c r="CQ114" s="30"/>
      <c r="CR114" s="34" t="s">
        <v>4714</v>
      </c>
      <c r="CS114" s="34" t="s">
        <v>4715</v>
      </c>
      <c r="CT114" s="34" t="s">
        <v>3869</v>
      </c>
      <c r="CU114" s="34" t="s">
        <v>9904</v>
      </c>
      <c r="CV114" s="34" t="s">
        <v>9899</v>
      </c>
      <c r="CW114" s="34" t="s">
        <v>9900</v>
      </c>
      <c r="CX114" s="34" t="s">
        <v>633</v>
      </c>
      <c r="CY114" s="34" t="s">
        <v>9905</v>
      </c>
      <c r="CZ114" s="38" t="s">
        <v>9109</v>
      </c>
      <c r="DA114" s="38" t="s">
        <v>9906</v>
      </c>
      <c r="DB114" s="38" t="s">
        <v>3840</v>
      </c>
      <c r="DC114" s="38" t="s">
        <v>3841</v>
      </c>
      <c r="DD114" s="38" t="s">
        <v>6094</v>
      </c>
      <c r="DE114" s="38" t="s">
        <v>9109</v>
      </c>
      <c r="DF114" s="38" t="s">
        <v>9906</v>
      </c>
      <c r="DG114" s="38" t="s">
        <v>3840</v>
      </c>
      <c r="DH114" s="38" t="s">
        <v>3841</v>
      </c>
      <c r="DI114" s="38" t="s">
        <v>6094</v>
      </c>
      <c r="DJ114" s="38" t="s">
        <v>3848</v>
      </c>
      <c r="DK114" s="38" t="s">
        <v>4249</v>
      </c>
      <c r="DL114" s="38" t="s">
        <v>5826</v>
      </c>
      <c r="DM114" s="38" t="s">
        <v>3914</v>
      </c>
      <c r="DN114" s="38" t="s">
        <v>3852</v>
      </c>
      <c r="DO114" s="38" t="s">
        <v>3853</v>
      </c>
      <c r="DP114" s="38" t="s">
        <v>3854</v>
      </c>
      <c r="DQ114" s="38" t="s">
        <v>9907</v>
      </c>
      <c r="DR114" s="38" t="s">
        <v>1239</v>
      </c>
      <c r="DS114" s="38" t="s">
        <v>9901</v>
      </c>
      <c r="DT114" s="38" t="s">
        <v>3848</v>
      </c>
      <c r="DU114" s="38" t="s">
        <v>3848</v>
      </c>
      <c r="DV114" s="38" t="s">
        <v>3848</v>
      </c>
      <c r="DW114" s="38" t="s">
        <v>3848</v>
      </c>
      <c r="DX114" s="38" t="s">
        <v>3848</v>
      </c>
      <c r="DY114" s="38" t="s">
        <v>3848</v>
      </c>
      <c r="DZ114" s="38" t="s">
        <v>3848</v>
      </c>
      <c r="EA114" s="38" t="s">
        <v>3848</v>
      </c>
      <c r="EB114" s="38" t="s">
        <v>3861</v>
      </c>
      <c r="EC114" s="38" t="s">
        <v>3862</v>
      </c>
      <c r="ED114" s="38" t="s">
        <v>3848</v>
      </c>
      <c r="EE114" s="38" t="s">
        <v>4306</v>
      </c>
      <c r="EF114" s="38" t="s">
        <v>432</v>
      </c>
      <c r="EG114" s="38" t="s">
        <v>3919</v>
      </c>
      <c r="EH114" s="38" t="s">
        <v>3920</v>
      </c>
      <c r="EI114" s="38" t="s">
        <v>9908</v>
      </c>
      <c r="EJ114" s="38" t="s">
        <v>9909</v>
      </c>
      <c r="EK114" s="38" t="s">
        <v>3848</v>
      </c>
      <c r="EL114" s="38" t="s">
        <v>3868</v>
      </c>
      <c r="EM114" s="38" t="s">
        <v>3869</v>
      </c>
      <c r="EN114" s="38" t="s">
        <v>3869</v>
      </c>
      <c r="EO114" s="38" t="s">
        <v>3870</v>
      </c>
      <c r="EP114" s="38" t="s">
        <v>4002</v>
      </c>
      <c r="EQ114" s="38" t="s">
        <v>9910</v>
      </c>
      <c r="ER114" s="38" t="s">
        <v>3964</v>
      </c>
      <c r="ES114" s="38" t="s">
        <v>9911</v>
      </c>
      <c r="ET114" s="38" t="s">
        <v>9912</v>
      </c>
      <c r="EU114" s="38" t="s">
        <v>9913</v>
      </c>
      <c r="EV114" s="38" t="s">
        <v>3877</v>
      </c>
      <c r="EW114" s="38" t="s">
        <v>3876</v>
      </c>
      <c r="EX114" s="38" t="s">
        <v>3848</v>
      </c>
      <c r="EY114" s="38" t="s">
        <v>3848</v>
      </c>
      <c r="EZ114" s="38" t="s">
        <v>3877</v>
      </c>
      <c r="FA114" s="38" t="s">
        <v>3878</v>
      </c>
      <c r="FB114" s="38" t="s">
        <v>9914</v>
      </c>
      <c r="FC114" s="38" t="s">
        <v>9915</v>
      </c>
      <c r="FD114" s="38" t="s">
        <v>3848</v>
      </c>
      <c r="FE114" s="38" t="s">
        <v>8755</v>
      </c>
      <c r="FF114" s="38" t="s">
        <v>9916</v>
      </c>
      <c r="FG114" s="38" t="s">
        <v>3848</v>
      </c>
      <c r="FH114" s="38" t="s">
        <v>9917</v>
      </c>
      <c r="FI114" s="38" t="s">
        <v>9918</v>
      </c>
      <c r="FJ114" s="38" t="s">
        <v>9919</v>
      </c>
      <c r="FK114" s="38" t="s">
        <v>9920</v>
      </c>
      <c r="FL114" s="38" t="s">
        <v>9921</v>
      </c>
      <c r="FM114" s="38" t="s">
        <v>633</v>
      </c>
      <c r="FN114" s="38" t="s">
        <v>8112</v>
      </c>
      <c r="FO114" s="38" t="s">
        <v>9922</v>
      </c>
      <c r="FP114" s="38" t="s">
        <v>3848</v>
      </c>
      <c r="FQ114" s="38" t="s">
        <v>9923</v>
      </c>
      <c r="FR114" s="38" t="s">
        <v>4367</v>
      </c>
      <c r="FS114" s="38" t="s">
        <v>9924</v>
      </c>
      <c r="FT114" s="38" t="s">
        <v>3943</v>
      </c>
      <c r="FU114" s="38" t="s">
        <v>3943</v>
      </c>
      <c r="FV114" s="38" t="s">
        <v>3943</v>
      </c>
      <c r="FW114" s="38" t="s">
        <v>3943</v>
      </c>
      <c r="FX114" s="38" t="s">
        <v>3894</v>
      </c>
      <c r="FY114" s="38" t="s">
        <v>3848</v>
      </c>
      <c r="FZ114" s="38" t="s">
        <v>7144</v>
      </c>
      <c r="GA114" s="38" t="s">
        <v>3945</v>
      </c>
      <c r="GB114" s="370" t="s">
        <v>3945</v>
      </c>
      <c r="GC114" s="370" t="s">
        <v>3946</v>
      </c>
      <c r="HL114" s="349" t="s">
        <v>9925</v>
      </c>
      <c r="HM114" s="44" t="s">
        <v>6633</v>
      </c>
      <c r="HN114" s="44" t="s">
        <v>3403</v>
      </c>
      <c r="HO114" s="350" t="s">
        <v>9926</v>
      </c>
      <c r="HP114" s="44" t="s">
        <v>3869</v>
      </c>
      <c r="HQ114" s="44">
        <f t="shared" si="7"/>
        <v>1</v>
      </c>
      <c r="HT114" s="44" t="s">
        <v>3403</v>
      </c>
      <c r="HU114" s="44" t="s">
        <v>3403</v>
      </c>
      <c r="HX114" s="44" t="s">
        <v>6495</v>
      </c>
      <c r="HY114" s="44" t="s">
        <v>223</v>
      </c>
    </row>
    <row r="115" spans="1:233" s="44" customFormat="1" ht="12.75" x14ac:dyDescent="0.2">
      <c r="A115" s="348">
        <v>16</v>
      </c>
      <c r="B115" s="344">
        <v>0.54999999999999993</v>
      </c>
      <c r="C115" s="393" t="s">
        <v>4703</v>
      </c>
      <c r="D115" s="348" t="s">
        <v>211</v>
      </c>
      <c r="E115" s="30" t="s">
        <v>212</v>
      </c>
      <c r="F115" s="374">
        <v>43285</v>
      </c>
      <c r="G115" s="363" t="s">
        <v>357</v>
      </c>
      <c r="H115" s="363" t="s">
        <v>233</v>
      </c>
      <c r="I115" s="363" t="s">
        <v>3070</v>
      </c>
      <c r="J115" s="363" t="s">
        <v>5686</v>
      </c>
      <c r="K115" s="30"/>
      <c r="L115" s="30"/>
      <c r="M115" s="345"/>
      <c r="N115" s="345"/>
      <c r="O115" s="30"/>
      <c r="P115" s="78" t="s">
        <v>9927</v>
      </c>
      <c r="Q115" s="30" t="s">
        <v>9928</v>
      </c>
      <c r="R115" s="30" t="s">
        <v>5382</v>
      </c>
      <c r="S115" s="30" t="s">
        <v>9929</v>
      </c>
      <c r="T115" s="346">
        <v>9228835521</v>
      </c>
      <c r="U115" s="30" t="s">
        <v>9930</v>
      </c>
      <c r="V115" s="44" t="s">
        <v>221</v>
      </c>
      <c r="W115" s="44" t="s">
        <v>221</v>
      </c>
      <c r="X115" s="44" t="s">
        <v>221</v>
      </c>
      <c r="Y115" s="44" t="s">
        <v>221</v>
      </c>
      <c r="Z115" s="44" t="s">
        <v>221</v>
      </c>
      <c r="AA115" s="44" t="s">
        <v>9931</v>
      </c>
      <c r="AB115" s="44">
        <v>9054531668</v>
      </c>
      <c r="AC115" s="44" t="s">
        <v>223</v>
      </c>
      <c r="AD115" s="347" t="s">
        <v>4711</v>
      </c>
      <c r="AE115" s="44" t="s">
        <v>9932</v>
      </c>
      <c r="AF115" s="44" t="s">
        <v>226</v>
      </c>
      <c r="AG115" s="30" t="s">
        <v>221</v>
      </c>
      <c r="AH115" s="30" t="s">
        <v>226</v>
      </c>
      <c r="AI115" s="30">
        <f>11*12+8+21*12</f>
        <v>392</v>
      </c>
      <c r="AJ115" s="30" t="s">
        <v>227</v>
      </c>
      <c r="AK115" s="30">
        <v>1</v>
      </c>
      <c r="AL115" s="30">
        <f>11*12+8</f>
        <v>140</v>
      </c>
      <c r="AM115" s="30">
        <f>21*12</f>
        <v>252</v>
      </c>
      <c r="AN115" s="347" t="s">
        <v>432</v>
      </c>
      <c r="AO115" s="347" t="s">
        <v>432</v>
      </c>
      <c r="AP115" s="347" t="s">
        <v>434</v>
      </c>
      <c r="AQ115" s="347" t="s">
        <v>3079</v>
      </c>
      <c r="AR115" s="347" t="s">
        <v>6459</v>
      </c>
      <c r="AS115" s="30"/>
      <c r="AT115" s="30"/>
      <c r="AU115" s="30"/>
      <c r="AV115" s="30"/>
      <c r="AW115" s="30"/>
      <c r="AX115" s="30" t="s">
        <v>8448</v>
      </c>
      <c r="AY115" s="30" t="s">
        <v>227</v>
      </c>
      <c r="AZ115" s="30"/>
      <c r="BA115" s="31">
        <v>0.61736111111111114</v>
      </c>
      <c r="BB115" s="78" t="s">
        <v>4495</v>
      </c>
      <c r="BC115" s="344">
        <v>0.65416666666666667</v>
      </c>
      <c r="BD115" s="344">
        <v>0.66388888888888886</v>
      </c>
      <c r="BE115" s="63">
        <f t="shared" si="4"/>
        <v>14</v>
      </c>
      <c r="BF115" s="30">
        <v>2</v>
      </c>
      <c r="BG115" s="30">
        <v>2</v>
      </c>
      <c r="BH115" s="30">
        <v>2</v>
      </c>
      <c r="BI115" s="30">
        <v>2</v>
      </c>
      <c r="BJ115" s="30">
        <v>2</v>
      </c>
      <c r="BK115" s="30">
        <v>2</v>
      </c>
      <c r="BL115" s="30">
        <v>2</v>
      </c>
      <c r="BM115" s="30">
        <v>2</v>
      </c>
      <c r="BN115" s="30">
        <v>2</v>
      </c>
      <c r="BO115" s="30">
        <v>2</v>
      </c>
      <c r="BP115" s="30">
        <v>2</v>
      </c>
      <c r="BQ115" s="30">
        <v>2</v>
      </c>
      <c r="BR115" s="30">
        <v>2</v>
      </c>
      <c r="BS115" s="30">
        <v>2</v>
      </c>
      <c r="BT115" s="30">
        <v>2</v>
      </c>
      <c r="BU115" s="63">
        <f t="shared" si="5"/>
        <v>0</v>
      </c>
      <c r="BV115" s="78" t="s">
        <v>4495</v>
      </c>
      <c r="BW115" s="344">
        <v>0.66388888888888886</v>
      </c>
      <c r="BX115" s="344">
        <v>0.67152777777777783</v>
      </c>
      <c r="BY115" s="63">
        <f t="shared" si="6"/>
        <v>11</v>
      </c>
      <c r="BZ115" s="30">
        <v>3</v>
      </c>
      <c r="CA115" s="30">
        <v>3</v>
      </c>
      <c r="CB115" s="30">
        <v>3</v>
      </c>
      <c r="CC115" s="30">
        <v>3</v>
      </c>
      <c r="CD115" s="30" t="s">
        <v>260</v>
      </c>
      <c r="CE115" s="30" t="s">
        <v>4495</v>
      </c>
      <c r="CF115" s="30">
        <v>15</v>
      </c>
      <c r="CG115" s="30"/>
      <c r="CH115" s="30"/>
      <c r="CI115" s="30"/>
      <c r="CJ115" s="30"/>
      <c r="CK115" s="30"/>
      <c r="CL115" s="30"/>
      <c r="CM115" s="348" t="s">
        <v>3403</v>
      </c>
      <c r="CN115" s="44" t="s">
        <v>3403</v>
      </c>
      <c r="CO115" s="30"/>
      <c r="CP115" s="30"/>
      <c r="CQ115" s="30"/>
      <c r="CR115" s="34" t="s">
        <v>4714</v>
      </c>
      <c r="CS115" s="34" t="s">
        <v>4715</v>
      </c>
      <c r="CT115" s="34" t="s">
        <v>3869</v>
      </c>
      <c r="CU115" s="34" t="s">
        <v>9933</v>
      </c>
      <c r="CV115" s="34" t="s">
        <v>9928</v>
      </c>
      <c r="CW115" s="34" t="s">
        <v>5382</v>
      </c>
      <c r="CX115" s="34" t="s">
        <v>9929</v>
      </c>
      <c r="CY115" s="34" t="s">
        <v>9934</v>
      </c>
      <c r="CZ115" s="38" t="s">
        <v>6857</v>
      </c>
      <c r="DA115" s="38" t="s">
        <v>9935</v>
      </c>
      <c r="DB115" s="38" t="s">
        <v>3845</v>
      </c>
      <c r="DC115" s="38" t="s">
        <v>3846</v>
      </c>
      <c r="DD115" s="38" t="s">
        <v>5650</v>
      </c>
      <c r="DE115" s="38" t="s">
        <v>6857</v>
      </c>
      <c r="DF115" s="38" t="s">
        <v>9936</v>
      </c>
      <c r="DG115" s="38" t="s">
        <v>9937</v>
      </c>
      <c r="DH115" s="38" t="s">
        <v>8568</v>
      </c>
      <c r="DI115" s="38" t="s">
        <v>9938</v>
      </c>
      <c r="DJ115" s="38" t="s">
        <v>9939</v>
      </c>
      <c r="DK115" s="38" t="s">
        <v>3957</v>
      </c>
      <c r="DL115" s="38" t="s">
        <v>9940</v>
      </c>
      <c r="DM115" s="38" t="s">
        <v>3914</v>
      </c>
      <c r="DN115" s="38" t="s">
        <v>3852</v>
      </c>
      <c r="DO115" s="38" t="s">
        <v>3853</v>
      </c>
      <c r="DP115" s="38" t="s">
        <v>4299</v>
      </c>
      <c r="DQ115" s="38" t="s">
        <v>9941</v>
      </c>
      <c r="DR115" s="38" t="s">
        <v>1228</v>
      </c>
      <c r="DS115" s="38" t="s">
        <v>9930</v>
      </c>
      <c r="DT115" s="38" t="s">
        <v>9942</v>
      </c>
      <c r="DU115" s="38" t="s">
        <v>9943</v>
      </c>
      <c r="DV115" s="38" t="s">
        <v>7502</v>
      </c>
      <c r="DW115" s="38" t="s">
        <v>7502</v>
      </c>
      <c r="DX115" s="38" t="s">
        <v>3848</v>
      </c>
      <c r="DY115" s="38" t="s">
        <v>3848</v>
      </c>
      <c r="DZ115" s="38" t="s">
        <v>3848</v>
      </c>
      <c r="EA115" s="38" t="s">
        <v>3848</v>
      </c>
      <c r="EB115" s="38" t="s">
        <v>3861</v>
      </c>
      <c r="EC115" s="38" t="s">
        <v>3862</v>
      </c>
      <c r="ED115" s="38" t="s">
        <v>9944</v>
      </c>
      <c r="EE115" s="38" t="s">
        <v>4306</v>
      </c>
      <c r="EF115" s="38" t="s">
        <v>3864</v>
      </c>
      <c r="EG115" s="38" t="s">
        <v>598</v>
      </c>
      <c r="EH115" s="38" t="s">
        <v>1008</v>
      </c>
      <c r="EI115" s="38" t="s">
        <v>1008</v>
      </c>
      <c r="EJ115" s="38" t="s">
        <v>8448</v>
      </c>
      <c r="EK115" s="38" t="s">
        <v>3848</v>
      </c>
      <c r="EL115" s="38" t="s">
        <v>3868</v>
      </c>
      <c r="EM115" s="38" t="s">
        <v>3869</v>
      </c>
      <c r="EN115" s="38" t="s">
        <v>3869</v>
      </c>
      <c r="EO115" s="38" t="s">
        <v>3869</v>
      </c>
      <c r="EP115" s="38" t="s">
        <v>3869</v>
      </c>
      <c r="EQ115" s="38" t="s">
        <v>9945</v>
      </c>
      <c r="ER115" s="38" t="s">
        <v>3872</v>
      </c>
      <c r="ES115" s="38" t="s">
        <v>9946</v>
      </c>
      <c r="ET115" s="38" t="s">
        <v>9947</v>
      </c>
      <c r="EU115" s="38" t="s">
        <v>9273</v>
      </c>
      <c r="EV115" s="38" t="s">
        <v>3876</v>
      </c>
      <c r="EW115" s="38" t="s">
        <v>3876</v>
      </c>
      <c r="EX115" s="38" t="s">
        <v>3848</v>
      </c>
      <c r="EY115" s="38" t="s">
        <v>3848</v>
      </c>
      <c r="EZ115" s="38" t="s">
        <v>3877</v>
      </c>
      <c r="FA115" s="38" t="s">
        <v>3878</v>
      </c>
      <c r="FB115" s="38" t="s">
        <v>9948</v>
      </c>
      <c r="FC115" s="38" t="s">
        <v>9949</v>
      </c>
      <c r="FD115" s="38" t="s">
        <v>9950</v>
      </c>
      <c r="FE115" s="38" t="s">
        <v>9951</v>
      </c>
      <c r="FF115" s="38" t="s">
        <v>9952</v>
      </c>
      <c r="FG115" s="38" t="s">
        <v>9953</v>
      </c>
      <c r="FH115" s="38" t="s">
        <v>9954</v>
      </c>
      <c r="FI115" s="38" t="s">
        <v>9955</v>
      </c>
      <c r="FJ115" s="38" t="s">
        <v>9956</v>
      </c>
      <c r="FK115" s="38" t="s">
        <v>9957</v>
      </c>
      <c r="FL115" s="38" t="s">
        <v>9958</v>
      </c>
      <c r="FM115" s="38" t="s">
        <v>9929</v>
      </c>
      <c r="FN115" s="38" t="s">
        <v>1201</v>
      </c>
      <c r="FO115" s="38" t="s">
        <v>9959</v>
      </c>
      <c r="FP115" s="38" t="s">
        <v>9960</v>
      </c>
      <c r="FQ115" s="38" t="s">
        <v>9961</v>
      </c>
      <c r="FR115" s="38" t="s">
        <v>5887</v>
      </c>
      <c r="FS115" s="38" t="s">
        <v>9962</v>
      </c>
      <c r="FT115" s="38" t="s">
        <v>9963</v>
      </c>
      <c r="FU115" s="38" t="s">
        <v>9964</v>
      </c>
      <c r="FV115" s="38" t="s">
        <v>9965</v>
      </c>
      <c r="FW115" s="38" t="s">
        <v>9966</v>
      </c>
      <c r="FX115" s="38" t="s">
        <v>3894</v>
      </c>
      <c r="FY115" s="38" t="s">
        <v>3848</v>
      </c>
      <c r="FZ115" s="38" t="s">
        <v>9967</v>
      </c>
      <c r="GA115" s="38" t="s">
        <v>3945</v>
      </c>
      <c r="GB115" s="370" t="s">
        <v>3946</v>
      </c>
      <c r="GC115" s="370" t="s">
        <v>3946</v>
      </c>
      <c r="HL115" s="349" t="s">
        <v>9968</v>
      </c>
      <c r="HM115" s="44" t="s">
        <v>6633</v>
      </c>
      <c r="HN115" s="44" t="s">
        <v>3403</v>
      </c>
      <c r="HO115" s="350" t="s">
        <v>7177</v>
      </c>
      <c r="HP115" s="44" t="s">
        <v>3869</v>
      </c>
      <c r="HQ115" s="44">
        <f t="shared" si="7"/>
        <v>1</v>
      </c>
      <c r="HT115" s="44" t="s">
        <v>3403</v>
      </c>
      <c r="HU115" s="44" t="s">
        <v>3403</v>
      </c>
      <c r="HX115" s="44" t="s">
        <v>6495</v>
      </c>
      <c r="HY115" s="44" t="s">
        <v>223</v>
      </c>
    </row>
    <row r="116" spans="1:233" s="44" customFormat="1" ht="12.75" x14ac:dyDescent="0.2">
      <c r="A116" s="348">
        <v>17</v>
      </c>
      <c r="B116" s="344">
        <v>0.5625</v>
      </c>
      <c r="C116" s="391" t="s">
        <v>4703</v>
      </c>
      <c r="D116" s="363" t="s">
        <v>211</v>
      </c>
      <c r="E116" s="44" t="s">
        <v>212</v>
      </c>
      <c r="F116" s="374">
        <v>43285</v>
      </c>
      <c r="G116" s="363" t="s">
        <v>3082</v>
      </c>
      <c r="H116" s="363" t="s">
        <v>246</v>
      </c>
      <c r="I116" s="363" t="s">
        <v>247</v>
      </c>
      <c r="J116" s="363" t="s">
        <v>5686</v>
      </c>
      <c r="K116" s="30" t="s">
        <v>4528</v>
      </c>
      <c r="L116" s="30" t="s">
        <v>250</v>
      </c>
      <c r="M116" s="374">
        <v>43285</v>
      </c>
      <c r="N116" s="345">
        <v>43300</v>
      </c>
      <c r="O116" s="30" t="s">
        <v>4032</v>
      </c>
      <c r="P116" s="78" t="s">
        <v>9969</v>
      </c>
      <c r="Q116" s="30" t="s">
        <v>2131</v>
      </c>
      <c r="R116" s="30" t="s">
        <v>9970</v>
      </c>
      <c r="S116" s="30" t="s">
        <v>9971</v>
      </c>
      <c r="T116" s="346">
        <v>9774745064</v>
      </c>
      <c r="U116" s="30" t="s">
        <v>9972</v>
      </c>
      <c r="V116" s="44" t="s">
        <v>221</v>
      </c>
      <c r="W116" s="44" t="s">
        <v>221</v>
      </c>
      <c r="X116" s="44" t="s">
        <v>221</v>
      </c>
      <c r="Y116" s="44" t="s">
        <v>221</v>
      </c>
      <c r="Z116" s="44" t="s">
        <v>221</v>
      </c>
      <c r="AA116" s="44" t="s">
        <v>9973</v>
      </c>
      <c r="AB116" s="44">
        <v>9069663325</v>
      </c>
      <c r="AC116" s="44" t="s">
        <v>223</v>
      </c>
      <c r="AD116" s="347" t="s">
        <v>4711</v>
      </c>
      <c r="AE116" s="44" t="s">
        <v>8511</v>
      </c>
      <c r="AF116" s="44" t="s">
        <v>221</v>
      </c>
      <c r="AG116" s="30" t="s">
        <v>221</v>
      </c>
      <c r="AH116" s="30" t="s">
        <v>226</v>
      </c>
      <c r="AI116" s="30">
        <v>32</v>
      </c>
      <c r="AJ116" s="30" t="s">
        <v>227</v>
      </c>
      <c r="AK116" s="30">
        <v>1</v>
      </c>
      <c r="AL116" s="30">
        <v>32</v>
      </c>
      <c r="AM116" s="30">
        <v>0</v>
      </c>
      <c r="AN116" s="363" t="s">
        <v>228</v>
      </c>
      <c r="AO116" s="363" t="s">
        <v>228</v>
      </c>
      <c r="AP116" s="363" t="s">
        <v>281</v>
      </c>
      <c r="AQ116" s="363" t="s">
        <v>282</v>
      </c>
      <c r="AR116" s="363"/>
      <c r="AS116" s="30"/>
      <c r="AT116" s="30"/>
      <c r="AU116" s="30"/>
      <c r="AV116" s="30"/>
      <c r="AW116" s="30"/>
      <c r="AX116" s="30"/>
      <c r="AY116" s="30" t="s">
        <v>227</v>
      </c>
      <c r="AZ116" s="30"/>
      <c r="BA116" s="31">
        <v>0.5854166666666667</v>
      </c>
      <c r="BB116" s="78" t="s">
        <v>4495</v>
      </c>
      <c r="BC116" s="344">
        <v>0.62847222222222221</v>
      </c>
      <c r="BD116" s="344">
        <v>0.63750000000000007</v>
      </c>
      <c r="BE116" s="63">
        <f t="shared" si="4"/>
        <v>13</v>
      </c>
      <c r="BF116" s="30">
        <v>2</v>
      </c>
      <c r="BG116" s="30">
        <v>2</v>
      </c>
      <c r="BH116" s="30">
        <v>2</v>
      </c>
      <c r="BI116" s="30">
        <v>2</v>
      </c>
      <c r="BJ116" s="30">
        <v>2</v>
      </c>
      <c r="BK116" s="30">
        <v>2</v>
      </c>
      <c r="BL116" s="30">
        <v>2</v>
      </c>
      <c r="BM116" s="30">
        <v>2</v>
      </c>
      <c r="BN116" s="30">
        <v>2</v>
      </c>
      <c r="BO116" s="30">
        <v>2</v>
      </c>
      <c r="BP116" s="30">
        <v>2</v>
      </c>
      <c r="BQ116" s="30">
        <v>2</v>
      </c>
      <c r="BR116" s="30">
        <v>2</v>
      </c>
      <c r="BS116" s="30">
        <v>2</v>
      </c>
      <c r="BT116" s="30">
        <v>2</v>
      </c>
      <c r="BU116" s="63">
        <f t="shared" si="5"/>
        <v>0</v>
      </c>
      <c r="BV116" s="78" t="s">
        <v>4495</v>
      </c>
      <c r="BW116" s="344">
        <v>0.63750000000000007</v>
      </c>
      <c r="BX116" s="344">
        <v>0.64513888888888882</v>
      </c>
      <c r="BY116" s="63">
        <f t="shared" si="6"/>
        <v>11</v>
      </c>
      <c r="BZ116" s="30">
        <v>3</v>
      </c>
      <c r="CA116" s="30">
        <v>3</v>
      </c>
      <c r="CB116" s="30">
        <v>3</v>
      </c>
      <c r="CC116" s="30">
        <v>3</v>
      </c>
      <c r="CD116" s="30" t="s">
        <v>260</v>
      </c>
      <c r="CE116" s="30" t="s">
        <v>4495</v>
      </c>
      <c r="CF116" s="30">
        <v>15</v>
      </c>
      <c r="CG116" s="30"/>
      <c r="CH116" s="30"/>
      <c r="CI116" s="30"/>
      <c r="CJ116" s="30"/>
      <c r="CK116" s="30"/>
      <c r="CL116" s="30"/>
      <c r="CM116" s="348" t="s">
        <v>3403</v>
      </c>
      <c r="CN116" s="348" t="s">
        <v>6676</v>
      </c>
      <c r="CO116" s="30"/>
      <c r="CP116" s="30"/>
      <c r="CQ116" s="30"/>
      <c r="CR116" s="34" t="s">
        <v>4714</v>
      </c>
      <c r="CS116" s="34" t="s">
        <v>4715</v>
      </c>
      <c r="CT116" s="34" t="s">
        <v>3869</v>
      </c>
      <c r="CU116" s="34" t="s">
        <v>9974</v>
      </c>
      <c r="CV116" s="34" t="s">
        <v>2131</v>
      </c>
      <c r="CW116" s="34" t="s">
        <v>9970</v>
      </c>
      <c r="CX116" s="34" t="s">
        <v>9971</v>
      </c>
      <c r="CY116" s="34" t="s">
        <v>9975</v>
      </c>
      <c r="CZ116" s="38" t="s">
        <v>4246</v>
      </c>
      <c r="DA116" s="38" t="s">
        <v>9976</v>
      </c>
      <c r="DB116" s="38" t="s">
        <v>3840</v>
      </c>
      <c r="DC116" s="38" t="s">
        <v>3841</v>
      </c>
      <c r="DD116" s="38" t="s">
        <v>4248</v>
      </c>
      <c r="DE116" s="38" t="s">
        <v>9977</v>
      </c>
      <c r="DF116" s="38" t="s">
        <v>9978</v>
      </c>
      <c r="DG116" s="38" t="s">
        <v>8885</v>
      </c>
      <c r="DH116" s="38" t="s">
        <v>3846</v>
      </c>
      <c r="DI116" s="38" t="s">
        <v>8886</v>
      </c>
      <c r="DJ116" s="38" t="s">
        <v>9979</v>
      </c>
      <c r="DK116" s="38" t="s">
        <v>3849</v>
      </c>
      <c r="DL116" s="38" t="s">
        <v>9980</v>
      </c>
      <c r="DM116" s="38" t="s">
        <v>3914</v>
      </c>
      <c r="DN116" s="38" t="s">
        <v>4062</v>
      </c>
      <c r="DO116" s="38" t="s">
        <v>3853</v>
      </c>
      <c r="DP116" s="38" t="s">
        <v>3854</v>
      </c>
      <c r="DQ116" s="38" t="s">
        <v>9981</v>
      </c>
      <c r="DR116" s="38" t="s">
        <v>9981</v>
      </c>
      <c r="DS116" s="38" t="s">
        <v>9972</v>
      </c>
      <c r="DT116" s="38" t="s">
        <v>3848</v>
      </c>
      <c r="DU116" s="38" t="s">
        <v>3848</v>
      </c>
      <c r="DV116" s="38" t="s">
        <v>3848</v>
      </c>
      <c r="DW116" s="38" t="s">
        <v>3848</v>
      </c>
      <c r="DX116" s="38" t="s">
        <v>3848</v>
      </c>
      <c r="DY116" s="38" t="s">
        <v>3848</v>
      </c>
      <c r="DZ116" s="38" t="s">
        <v>3848</v>
      </c>
      <c r="EA116" s="38" t="s">
        <v>3848</v>
      </c>
      <c r="EB116" s="38" t="s">
        <v>3861</v>
      </c>
      <c r="EC116" s="38" t="s">
        <v>4118</v>
      </c>
      <c r="ED116" s="38" t="s">
        <v>3848</v>
      </c>
      <c r="EE116" s="38" t="s">
        <v>4510</v>
      </c>
      <c r="EF116" s="38" t="s">
        <v>3864</v>
      </c>
      <c r="EG116" s="38" t="s">
        <v>2755</v>
      </c>
      <c r="EH116" s="38" t="s">
        <v>282</v>
      </c>
      <c r="EI116" s="38" t="s">
        <v>3848</v>
      </c>
      <c r="EJ116" s="38" t="s">
        <v>3848</v>
      </c>
      <c r="EK116" s="38" t="s">
        <v>3848</v>
      </c>
      <c r="EL116" s="38" t="s">
        <v>4473</v>
      </c>
      <c r="EM116" s="38" t="s">
        <v>3869</v>
      </c>
      <c r="EN116" s="38" t="s">
        <v>3869</v>
      </c>
      <c r="EO116" s="38" t="s">
        <v>3870</v>
      </c>
      <c r="EP116" s="38" t="s">
        <v>4002</v>
      </c>
      <c r="EQ116" s="38" t="s">
        <v>5341</v>
      </c>
      <c r="ER116" s="38" t="s">
        <v>3872</v>
      </c>
      <c r="ES116" s="38" t="s">
        <v>9982</v>
      </c>
      <c r="ET116" s="38" t="s">
        <v>4954</v>
      </c>
      <c r="EU116" s="38" t="s">
        <v>4017</v>
      </c>
      <c r="EV116" s="38" t="s">
        <v>3876</v>
      </c>
      <c r="EW116" s="38" t="s">
        <v>3876</v>
      </c>
      <c r="EX116" s="38" t="s">
        <v>3848</v>
      </c>
      <c r="EY116" s="38" t="s">
        <v>3848</v>
      </c>
      <c r="EZ116" s="38" t="s">
        <v>3877</v>
      </c>
      <c r="FA116" s="38" t="s">
        <v>3878</v>
      </c>
      <c r="FB116" s="38" t="s">
        <v>9983</v>
      </c>
      <c r="FC116" s="38" t="s">
        <v>9984</v>
      </c>
      <c r="FD116" s="38" t="s">
        <v>3848</v>
      </c>
      <c r="FE116" s="38" t="s">
        <v>4011</v>
      </c>
      <c r="FF116" s="38" t="s">
        <v>5268</v>
      </c>
      <c r="FG116" s="38" t="s">
        <v>3848</v>
      </c>
      <c r="FH116" s="38" t="s">
        <v>9985</v>
      </c>
      <c r="FI116" s="38" t="s">
        <v>9986</v>
      </c>
      <c r="FJ116" s="38" t="s">
        <v>5190</v>
      </c>
      <c r="FK116" s="38" t="s">
        <v>4017</v>
      </c>
      <c r="FL116" s="38" t="s">
        <v>4017</v>
      </c>
      <c r="FM116" s="38" t="s">
        <v>9971</v>
      </c>
      <c r="FN116" s="38" t="s">
        <v>9987</v>
      </c>
      <c r="FO116" s="38" t="s">
        <v>9988</v>
      </c>
      <c r="FP116" s="38" t="s">
        <v>3848</v>
      </c>
      <c r="FQ116" s="38" t="s">
        <v>9989</v>
      </c>
      <c r="FR116" s="38" t="s">
        <v>8867</v>
      </c>
      <c r="FS116" s="38" t="s">
        <v>9990</v>
      </c>
      <c r="FT116" s="38" t="s">
        <v>9991</v>
      </c>
      <c r="FU116" s="38" t="s">
        <v>9992</v>
      </c>
      <c r="FV116" s="38" t="s">
        <v>3943</v>
      </c>
      <c r="FW116" s="38" t="s">
        <v>9993</v>
      </c>
      <c r="FX116" s="38" t="s">
        <v>176</v>
      </c>
      <c r="FY116" s="38" t="s">
        <v>9994</v>
      </c>
      <c r="FZ116" s="38" t="s">
        <v>9995</v>
      </c>
      <c r="GA116" s="38" t="s">
        <v>3945</v>
      </c>
      <c r="GB116" s="370" t="s">
        <v>3945</v>
      </c>
      <c r="GC116" s="370" t="s">
        <v>3945</v>
      </c>
      <c r="HL116" s="349" t="s">
        <v>9996</v>
      </c>
      <c r="HM116" s="44" t="s">
        <v>6705</v>
      </c>
      <c r="HN116" s="44" t="s">
        <v>7016</v>
      </c>
      <c r="HO116" s="350" t="s">
        <v>7177</v>
      </c>
      <c r="HP116" s="44" t="s">
        <v>3869</v>
      </c>
      <c r="HQ116" s="44">
        <f t="shared" si="7"/>
        <v>1</v>
      </c>
      <c r="HT116" s="351">
        <v>43300</v>
      </c>
      <c r="HU116" s="44" t="s">
        <v>3403</v>
      </c>
      <c r="HX116" s="44" t="s">
        <v>3403</v>
      </c>
      <c r="HY116" s="44" t="s">
        <v>223</v>
      </c>
    </row>
    <row r="117" spans="1:233" s="44" customFormat="1" ht="12.75" x14ac:dyDescent="0.2">
      <c r="A117" s="348">
        <v>18</v>
      </c>
      <c r="B117" s="390">
        <v>0.5756944444444444</v>
      </c>
      <c r="C117" s="391" t="s">
        <v>4703</v>
      </c>
      <c r="D117" s="363" t="s">
        <v>211</v>
      </c>
      <c r="E117" s="30" t="s">
        <v>212</v>
      </c>
      <c r="F117" s="374">
        <v>43285</v>
      </c>
      <c r="G117" s="363" t="s">
        <v>3082</v>
      </c>
      <c r="H117" s="363" t="s">
        <v>246</v>
      </c>
      <c r="I117" s="363" t="s">
        <v>247</v>
      </c>
      <c r="J117" s="363" t="s">
        <v>5686</v>
      </c>
      <c r="K117" s="30" t="s">
        <v>4528</v>
      </c>
      <c r="L117" s="30" t="s">
        <v>250</v>
      </c>
      <c r="M117" s="374">
        <v>43285</v>
      </c>
      <c r="N117" s="345">
        <v>43286</v>
      </c>
      <c r="O117" s="30" t="s">
        <v>4032</v>
      </c>
      <c r="P117" s="78" t="s">
        <v>9997</v>
      </c>
      <c r="Q117" s="30" t="s">
        <v>9998</v>
      </c>
      <c r="R117" s="30" t="s">
        <v>9999</v>
      </c>
      <c r="S117" s="30" t="s">
        <v>528</v>
      </c>
      <c r="T117" s="346">
        <v>9509041877</v>
      </c>
      <c r="U117" s="30" t="s">
        <v>10000</v>
      </c>
      <c r="V117" s="44" t="s">
        <v>221</v>
      </c>
      <c r="W117" s="44" t="s">
        <v>221</v>
      </c>
      <c r="X117" s="44" t="s">
        <v>221</v>
      </c>
      <c r="Y117" s="44" t="s">
        <v>221</v>
      </c>
      <c r="Z117" s="44" t="s">
        <v>221</v>
      </c>
      <c r="AA117" s="44" t="s">
        <v>10001</v>
      </c>
      <c r="AB117" s="44">
        <v>9509041876</v>
      </c>
      <c r="AC117" s="44" t="s">
        <v>223</v>
      </c>
      <c r="AD117" s="347" t="s">
        <v>4711</v>
      </c>
      <c r="AE117" s="370" t="s">
        <v>10002</v>
      </c>
      <c r="AF117" s="44" t="s">
        <v>226</v>
      </c>
      <c r="AG117" s="363" t="s">
        <v>221</v>
      </c>
      <c r="AH117" s="363" t="s">
        <v>226</v>
      </c>
      <c r="AI117" s="30">
        <v>31</v>
      </c>
      <c r="AJ117" s="30" t="s">
        <v>3575</v>
      </c>
      <c r="AK117" s="30">
        <v>1</v>
      </c>
      <c r="AL117" s="30">
        <v>31</v>
      </c>
      <c r="AM117" s="30">
        <v>0</v>
      </c>
      <c r="AN117" s="363" t="s">
        <v>228</v>
      </c>
      <c r="AO117" s="363" t="s">
        <v>228</v>
      </c>
      <c r="AP117" s="363" t="s">
        <v>643</v>
      </c>
      <c r="AQ117" s="363" t="s">
        <v>643</v>
      </c>
      <c r="AR117" s="363"/>
      <c r="AT117" s="30"/>
      <c r="AU117" s="30"/>
      <c r="AV117" s="30" t="s">
        <v>10003</v>
      </c>
      <c r="AW117" s="30"/>
      <c r="AX117" s="30"/>
      <c r="AY117" s="30" t="s">
        <v>227</v>
      </c>
      <c r="AZ117" s="30"/>
      <c r="BA117" s="31">
        <v>0.59791666666666665</v>
      </c>
      <c r="BB117" s="78" t="s">
        <v>7252</v>
      </c>
      <c r="BC117" s="344">
        <v>0.63888888888888895</v>
      </c>
      <c r="BD117" s="344">
        <v>0.64583333333333337</v>
      </c>
      <c r="BE117" s="63">
        <f t="shared" si="4"/>
        <v>10</v>
      </c>
      <c r="BF117" s="30">
        <v>2</v>
      </c>
      <c r="BG117" s="30">
        <v>2</v>
      </c>
      <c r="BH117" s="30">
        <v>2</v>
      </c>
      <c r="BI117" s="30">
        <v>2</v>
      </c>
      <c r="BJ117" s="30">
        <v>2</v>
      </c>
      <c r="BK117" s="30">
        <v>2</v>
      </c>
      <c r="BL117" s="30">
        <v>2</v>
      </c>
      <c r="BM117" s="30">
        <v>2</v>
      </c>
      <c r="BN117" s="30">
        <v>2</v>
      </c>
      <c r="BO117" s="30">
        <v>2</v>
      </c>
      <c r="BP117" s="30">
        <v>2</v>
      </c>
      <c r="BQ117" s="30">
        <v>2</v>
      </c>
      <c r="BR117" s="30">
        <v>2</v>
      </c>
      <c r="BS117" s="30">
        <v>2</v>
      </c>
      <c r="BT117" s="30">
        <v>2</v>
      </c>
      <c r="BU117" s="63">
        <f t="shared" si="5"/>
        <v>0</v>
      </c>
      <c r="BV117" s="78" t="s">
        <v>7252</v>
      </c>
      <c r="BW117" s="344">
        <v>0.64583333333333337</v>
      </c>
      <c r="BX117" s="344">
        <v>0.65625</v>
      </c>
      <c r="BY117" s="63">
        <f t="shared" si="6"/>
        <v>15</v>
      </c>
      <c r="BZ117" s="30">
        <v>3</v>
      </c>
      <c r="CA117" s="30">
        <v>3</v>
      </c>
      <c r="CB117" s="30">
        <v>3</v>
      </c>
      <c r="CC117" s="30">
        <v>3</v>
      </c>
      <c r="CD117" s="30" t="s">
        <v>260</v>
      </c>
      <c r="CE117" s="30" t="s">
        <v>7252</v>
      </c>
      <c r="CF117" s="30">
        <v>15</v>
      </c>
      <c r="CG117" s="30"/>
      <c r="CH117" s="30"/>
      <c r="CI117" s="30"/>
      <c r="CJ117" s="30"/>
      <c r="CK117" s="30"/>
      <c r="CL117" s="30"/>
      <c r="CM117" s="348" t="s">
        <v>3403</v>
      </c>
      <c r="CN117" s="348" t="s">
        <v>6676</v>
      </c>
      <c r="CO117" s="30"/>
      <c r="CP117" s="30"/>
      <c r="CQ117" s="30"/>
      <c r="CR117" s="34" t="s">
        <v>4714</v>
      </c>
      <c r="CS117" s="34" t="s">
        <v>4715</v>
      </c>
      <c r="CT117" s="34" t="s">
        <v>3869</v>
      </c>
      <c r="CU117" s="34" t="s">
        <v>10004</v>
      </c>
      <c r="CV117" s="34" t="s">
        <v>9998</v>
      </c>
      <c r="CW117" s="34" t="s">
        <v>9999</v>
      </c>
      <c r="CX117" s="34" t="s">
        <v>528</v>
      </c>
      <c r="CY117" s="34" t="s">
        <v>10005</v>
      </c>
      <c r="CZ117" s="38" t="s">
        <v>7084</v>
      </c>
      <c r="DA117" s="38" t="s">
        <v>10006</v>
      </c>
      <c r="DB117" s="38" t="s">
        <v>3845</v>
      </c>
      <c r="DC117" s="38" t="s">
        <v>3846</v>
      </c>
      <c r="DD117" s="38" t="s">
        <v>6946</v>
      </c>
      <c r="DE117" s="38" t="s">
        <v>7084</v>
      </c>
      <c r="DF117" s="38" t="s">
        <v>10006</v>
      </c>
      <c r="DG117" s="38" t="s">
        <v>3845</v>
      </c>
      <c r="DH117" s="38" t="s">
        <v>3846</v>
      </c>
      <c r="DI117" s="38" t="s">
        <v>6946</v>
      </c>
      <c r="DJ117" s="38" t="s">
        <v>10007</v>
      </c>
      <c r="DK117" s="38" t="s">
        <v>3957</v>
      </c>
      <c r="DL117" s="38" t="s">
        <v>8644</v>
      </c>
      <c r="DM117" s="38" t="s">
        <v>3914</v>
      </c>
      <c r="DN117" s="38" t="s">
        <v>4062</v>
      </c>
      <c r="DO117" s="38" t="s">
        <v>3853</v>
      </c>
      <c r="DP117" s="38" t="s">
        <v>8096</v>
      </c>
      <c r="DQ117" s="38" t="s">
        <v>10008</v>
      </c>
      <c r="DR117" s="38" t="s">
        <v>10009</v>
      </c>
      <c r="DS117" s="38" t="s">
        <v>10000</v>
      </c>
      <c r="DT117" s="38" t="s">
        <v>3848</v>
      </c>
      <c r="DU117" s="38" t="s">
        <v>3848</v>
      </c>
      <c r="DV117" s="38" t="s">
        <v>3848</v>
      </c>
      <c r="DW117" s="38" t="s">
        <v>3848</v>
      </c>
      <c r="DX117" s="38" t="s">
        <v>3848</v>
      </c>
      <c r="DY117" s="38" t="s">
        <v>3848</v>
      </c>
      <c r="DZ117" s="38" t="s">
        <v>3848</v>
      </c>
      <c r="EA117" s="38" t="s">
        <v>3848</v>
      </c>
      <c r="EB117" s="38" t="s">
        <v>3861</v>
      </c>
      <c r="EC117" s="38" t="s">
        <v>3862</v>
      </c>
      <c r="ED117" s="38" t="s">
        <v>3848</v>
      </c>
      <c r="EE117" s="38" t="s">
        <v>4399</v>
      </c>
      <c r="EF117" s="38" t="s">
        <v>3864</v>
      </c>
      <c r="EG117" s="38" t="s">
        <v>598</v>
      </c>
      <c r="EH117" s="38" t="s">
        <v>5303</v>
      </c>
      <c r="EI117" s="38" t="s">
        <v>4068</v>
      </c>
      <c r="EJ117" s="38" t="s">
        <v>10010</v>
      </c>
      <c r="EK117" s="38" t="s">
        <v>3848</v>
      </c>
      <c r="EL117" s="38" t="s">
        <v>4473</v>
      </c>
      <c r="EM117" s="38" t="s">
        <v>3869</v>
      </c>
      <c r="EN117" s="38" t="s">
        <v>3869</v>
      </c>
      <c r="EO117" s="38" t="s">
        <v>3870</v>
      </c>
      <c r="EP117" s="38" t="s">
        <v>4002</v>
      </c>
      <c r="EQ117" s="38" t="s">
        <v>4017</v>
      </c>
      <c r="ER117" s="38" t="s">
        <v>4017</v>
      </c>
      <c r="ES117" s="38" t="s">
        <v>4017</v>
      </c>
      <c r="ET117" s="38" t="s">
        <v>4017</v>
      </c>
      <c r="EU117" s="38" t="s">
        <v>4017</v>
      </c>
      <c r="EV117" s="38" t="s">
        <v>3848</v>
      </c>
      <c r="EW117" s="38" t="s">
        <v>3848</v>
      </c>
      <c r="EX117" s="38" t="s">
        <v>3848</v>
      </c>
      <c r="EY117" s="38" t="s">
        <v>3848</v>
      </c>
      <c r="EZ117" s="38" t="s">
        <v>3848</v>
      </c>
      <c r="FA117" s="38" t="s">
        <v>3848</v>
      </c>
      <c r="FB117" s="38" t="s">
        <v>3848</v>
      </c>
      <c r="FC117" s="38" t="s">
        <v>3848</v>
      </c>
      <c r="FD117" s="38" t="s">
        <v>3848</v>
      </c>
      <c r="FE117" s="38" t="s">
        <v>4017</v>
      </c>
      <c r="FF117" s="38" t="s">
        <v>4017</v>
      </c>
      <c r="FG117" s="38" t="s">
        <v>3848</v>
      </c>
      <c r="FH117" s="38" t="s">
        <v>3848</v>
      </c>
      <c r="FI117" s="38" t="s">
        <v>3848</v>
      </c>
      <c r="FJ117" s="38" t="s">
        <v>4017</v>
      </c>
      <c r="FK117" s="38" t="s">
        <v>4017</v>
      </c>
      <c r="FL117" s="38" t="s">
        <v>4017</v>
      </c>
      <c r="FM117" s="38" t="s">
        <v>10011</v>
      </c>
      <c r="FN117" s="38" t="s">
        <v>10012</v>
      </c>
      <c r="FO117" s="38" t="s">
        <v>10013</v>
      </c>
      <c r="FP117" s="38" t="s">
        <v>3848</v>
      </c>
      <c r="FQ117" s="38" t="s">
        <v>10014</v>
      </c>
      <c r="FR117" s="38" t="s">
        <v>4089</v>
      </c>
      <c r="FS117" s="38" t="s">
        <v>10015</v>
      </c>
      <c r="FT117" s="38" t="s">
        <v>3943</v>
      </c>
      <c r="FU117" s="38" t="s">
        <v>3943</v>
      </c>
      <c r="FV117" s="38" t="s">
        <v>3943</v>
      </c>
      <c r="FW117" s="38" t="s">
        <v>3943</v>
      </c>
      <c r="FX117" s="38" t="s">
        <v>176</v>
      </c>
      <c r="FY117" s="38" t="s">
        <v>6538</v>
      </c>
      <c r="FZ117" s="38" t="s">
        <v>10016</v>
      </c>
      <c r="GA117" s="38" t="s">
        <v>3946</v>
      </c>
      <c r="GB117" s="370" t="s">
        <v>3945</v>
      </c>
      <c r="GC117" s="370" t="s">
        <v>3946</v>
      </c>
      <c r="HL117" s="349" t="s">
        <v>10017</v>
      </c>
      <c r="HM117" s="44" t="s">
        <v>6705</v>
      </c>
      <c r="HN117" s="30" t="s">
        <v>6706</v>
      </c>
      <c r="HO117" s="350" t="s">
        <v>7177</v>
      </c>
      <c r="HP117" s="44" t="s">
        <v>3869</v>
      </c>
      <c r="HQ117" s="44">
        <f t="shared" si="7"/>
        <v>1</v>
      </c>
      <c r="HT117" s="351">
        <v>43286</v>
      </c>
      <c r="HU117" s="44" t="s">
        <v>3403</v>
      </c>
      <c r="HX117" s="44" t="s">
        <v>3403</v>
      </c>
      <c r="HY117" s="44" t="s">
        <v>223</v>
      </c>
    </row>
    <row r="118" spans="1:233" s="44" customFormat="1" ht="12.75" x14ac:dyDescent="0.2">
      <c r="A118" s="348">
        <v>19</v>
      </c>
      <c r="B118" s="344">
        <v>0.5756944444444444</v>
      </c>
      <c r="C118" s="391" t="s">
        <v>4703</v>
      </c>
      <c r="D118" s="363" t="s">
        <v>211</v>
      </c>
      <c r="E118" s="30" t="s">
        <v>212</v>
      </c>
      <c r="F118" s="374">
        <v>43285</v>
      </c>
      <c r="G118" s="363" t="s">
        <v>1202</v>
      </c>
      <c r="H118" s="363" t="s">
        <v>214</v>
      </c>
      <c r="I118" s="363" t="s">
        <v>1222</v>
      </c>
      <c r="J118" s="30"/>
      <c r="K118" s="30"/>
      <c r="L118" s="30"/>
      <c r="M118" s="345"/>
      <c r="N118" s="345"/>
      <c r="O118" s="30"/>
      <c r="P118" s="78" t="s">
        <v>10018</v>
      </c>
      <c r="Q118" s="30" t="s">
        <v>10019</v>
      </c>
      <c r="R118" s="30" t="s">
        <v>10020</v>
      </c>
      <c r="S118" s="30" t="s">
        <v>10021</v>
      </c>
      <c r="T118" s="346">
        <v>9558468791</v>
      </c>
      <c r="U118" s="30" t="s">
        <v>10022</v>
      </c>
      <c r="V118" s="44" t="s">
        <v>221</v>
      </c>
      <c r="W118" s="44" t="s">
        <v>221</v>
      </c>
      <c r="X118" s="44" t="s">
        <v>221</v>
      </c>
      <c r="Y118" s="44" t="s">
        <v>221</v>
      </c>
      <c r="Z118" s="44" t="s">
        <v>221</v>
      </c>
      <c r="AA118" s="44" t="s">
        <v>10023</v>
      </c>
      <c r="AB118" s="44">
        <v>9178496645</v>
      </c>
      <c r="AC118" s="44" t="s">
        <v>314</v>
      </c>
      <c r="AD118" s="44" t="s">
        <v>224</v>
      </c>
      <c r="AE118" s="44" t="s">
        <v>10024</v>
      </c>
      <c r="AF118" s="347" t="s">
        <v>259</v>
      </c>
      <c r="AG118" s="363" t="s">
        <v>259</v>
      </c>
      <c r="AH118" s="363" t="s">
        <v>259</v>
      </c>
      <c r="AI118" s="30">
        <v>17</v>
      </c>
      <c r="AJ118" s="30" t="s">
        <v>227</v>
      </c>
      <c r="AK118" s="30">
        <v>1</v>
      </c>
      <c r="AL118" s="30">
        <v>11</v>
      </c>
      <c r="AM118" s="30">
        <v>6</v>
      </c>
      <c r="AN118" s="363" t="s">
        <v>228</v>
      </c>
      <c r="AO118" s="363" t="s">
        <v>228</v>
      </c>
      <c r="AP118" s="363" t="s">
        <v>1076</v>
      </c>
      <c r="AQ118" s="363" t="s">
        <v>1077</v>
      </c>
      <c r="AR118" s="363"/>
      <c r="AS118" s="30"/>
      <c r="AT118" s="30"/>
      <c r="AU118" s="30"/>
      <c r="AV118" s="30"/>
      <c r="AW118" s="30"/>
      <c r="AX118" s="30"/>
      <c r="AY118" s="30" t="s">
        <v>227</v>
      </c>
      <c r="AZ118" s="30"/>
      <c r="BA118" s="31">
        <v>0.60625000000000007</v>
      </c>
      <c r="BB118" s="78" t="s">
        <v>7252</v>
      </c>
      <c r="BC118" s="344">
        <v>0.63055555555555554</v>
      </c>
      <c r="BD118" s="344">
        <v>0.63263888888888886</v>
      </c>
      <c r="BE118" s="63">
        <f t="shared" si="4"/>
        <v>3</v>
      </c>
      <c r="BF118" s="30">
        <v>2</v>
      </c>
      <c r="BG118" s="30">
        <v>2</v>
      </c>
      <c r="BH118" s="30">
        <v>2</v>
      </c>
      <c r="BI118" s="30">
        <v>2</v>
      </c>
      <c r="BJ118" s="30">
        <v>2</v>
      </c>
      <c r="BK118" s="30">
        <v>2</v>
      </c>
      <c r="BL118" s="30">
        <v>2</v>
      </c>
      <c r="BM118" s="30">
        <v>2</v>
      </c>
      <c r="BN118" s="30">
        <v>2</v>
      </c>
      <c r="BO118" s="30">
        <v>2</v>
      </c>
      <c r="BP118" s="30">
        <v>2</v>
      </c>
      <c r="BQ118" s="30">
        <v>2</v>
      </c>
      <c r="BR118" s="30">
        <v>2</v>
      </c>
      <c r="BS118" s="30">
        <v>2</v>
      </c>
      <c r="BT118" s="30">
        <v>2</v>
      </c>
      <c r="BU118" s="63">
        <f t="shared" si="5"/>
        <v>0</v>
      </c>
      <c r="BV118" s="78"/>
      <c r="BW118" s="344"/>
      <c r="BX118" s="344"/>
      <c r="BY118" s="63">
        <f t="shared" si="6"/>
        <v>0</v>
      </c>
      <c r="BZ118" s="30"/>
      <c r="CA118" s="30"/>
      <c r="CB118" s="30"/>
      <c r="CC118" s="30"/>
      <c r="CD118" s="30"/>
      <c r="CE118" s="30"/>
      <c r="CF118" s="30"/>
      <c r="CG118" s="30"/>
      <c r="CH118" s="30"/>
      <c r="CI118" s="30"/>
      <c r="CJ118" s="30"/>
      <c r="CK118" s="30"/>
      <c r="CL118" s="30"/>
      <c r="CM118" s="348" t="s">
        <v>3403</v>
      </c>
      <c r="CN118" s="44" t="s">
        <v>3403</v>
      </c>
      <c r="CO118" s="363"/>
      <c r="CP118" s="363"/>
      <c r="CQ118" s="363"/>
      <c r="CR118" s="38" t="s">
        <v>4714</v>
      </c>
      <c r="CS118" s="38" t="s">
        <v>4715</v>
      </c>
      <c r="CT118" s="38" t="s">
        <v>3869</v>
      </c>
      <c r="CU118" s="38" t="s">
        <v>10025</v>
      </c>
      <c r="CV118" s="38" t="s">
        <v>10026</v>
      </c>
      <c r="CW118" s="38" t="s">
        <v>10027</v>
      </c>
      <c r="CX118" s="38" t="s">
        <v>10028</v>
      </c>
      <c r="CY118" s="38" t="s">
        <v>10029</v>
      </c>
      <c r="CZ118" s="38" t="s">
        <v>3848</v>
      </c>
      <c r="DA118" s="38" t="s">
        <v>10030</v>
      </c>
      <c r="DB118" s="38" t="s">
        <v>3840</v>
      </c>
      <c r="DC118" s="38" t="s">
        <v>3841</v>
      </c>
      <c r="DD118" s="38" t="s">
        <v>6094</v>
      </c>
      <c r="DE118" s="38" t="s">
        <v>10031</v>
      </c>
      <c r="DF118" s="38" t="s">
        <v>10032</v>
      </c>
      <c r="DG118" s="38" t="s">
        <v>6025</v>
      </c>
      <c r="DH118" s="38" t="s">
        <v>4159</v>
      </c>
      <c r="DI118" s="38" t="s">
        <v>10033</v>
      </c>
      <c r="DJ118" s="38" t="s">
        <v>10034</v>
      </c>
      <c r="DK118" s="38" t="s">
        <v>3849</v>
      </c>
      <c r="DL118" s="38" t="s">
        <v>10035</v>
      </c>
      <c r="DM118" s="38" t="s">
        <v>4116</v>
      </c>
      <c r="DN118" s="38" t="s">
        <v>4062</v>
      </c>
      <c r="DO118" s="38" t="s">
        <v>3853</v>
      </c>
      <c r="DP118" s="38" t="s">
        <v>3854</v>
      </c>
      <c r="DQ118" s="38" t="s">
        <v>10036</v>
      </c>
      <c r="DR118" s="38" t="s">
        <v>10036</v>
      </c>
      <c r="DS118" s="38" t="s">
        <v>10022</v>
      </c>
      <c r="DT118" s="38" t="s">
        <v>3848</v>
      </c>
      <c r="DU118" s="38" t="s">
        <v>3848</v>
      </c>
      <c r="DV118" s="38" t="s">
        <v>3848</v>
      </c>
      <c r="DW118" s="38" t="s">
        <v>3848</v>
      </c>
      <c r="DX118" s="38" t="s">
        <v>3848</v>
      </c>
      <c r="DY118" s="38" t="s">
        <v>3848</v>
      </c>
      <c r="DZ118" s="38" t="s">
        <v>3848</v>
      </c>
      <c r="EA118" s="38" t="s">
        <v>3848</v>
      </c>
      <c r="EB118" s="38" t="s">
        <v>3861</v>
      </c>
      <c r="EC118" s="38" t="s">
        <v>3862</v>
      </c>
      <c r="ED118" s="38" t="s">
        <v>3848</v>
      </c>
      <c r="EE118" s="38" t="s">
        <v>4306</v>
      </c>
      <c r="EF118" s="38" t="s">
        <v>3864</v>
      </c>
      <c r="EG118" s="38" t="s">
        <v>598</v>
      </c>
      <c r="EH118" s="38" t="s">
        <v>5303</v>
      </c>
      <c r="EI118" s="38" t="s">
        <v>6519</v>
      </c>
      <c r="EJ118" s="38" t="s">
        <v>3848</v>
      </c>
      <c r="EK118" s="38" t="s">
        <v>3848</v>
      </c>
      <c r="EL118" s="38" t="s">
        <v>3868</v>
      </c>
      <c r="EM118" s="38" t="s">
        <v>3869</v>
      </c>
      <c r="EN118" s="38" t="s">
        <v>3869</v>
      </c>
      <c r="EO118" s="38" t="s">
        <v>3869</v>
      </c>
      <c r="EP118" s="38" t="s">
        <v>3869</v>
      </c>
      <c r="EQ118" s="38" t="s">
        <v>10037</v>
      </c>
      <c r="ER118" s="38" t="s">
        <v>4073</v>
      </c>
      <c r="ES118" s="38" t="s">
        <v>10038</v>
      </c>
      <c r="ET118" s="38" t="s">
        <v>10039</v>
      </c>
      <c r="EU118" s="38" t="s">
        <v>4017</v>
      </c>
      <c r="EV118" s="38" t="s">
        <v>3876</v>
      </c>
      <c r="EW118" s="38" t="s">
        <v>3876</v>
      </c>
      <c r="EX118" s="38" t="s">
        <v>3848</v>
      </c>
      <c r="EY118" s="38" t="s">
        <v>3848</v>
      </c>
      <c r="EZ118" s="38" t="s">
        <v>3877</v>
      </c>
      <c r="FA118" s="38" t="s">
        <v>4008</v>
      </c>
      <c r="FB118" s="38" t="s">
        <v>10040</v>
      </c>
      <c r="FC118" s="38" t="s">
        <v>10041</v>
      </c>
      <c r="FD118" s="38" t="s">
        <v>3848</v>
      </c>
      <c r="FE118" s="38" t="s">
        <v>4011</v>
      </c>
      <c r="FF118" s="38" t="s">
        <v>4012</v>
      </c>
      <c r="FG118" s="38" t="s">
        <v>3848</v>
      </c>
      <c r="FH118" s="38" t="s">
        <v>10042</v>
      </c>
      <c r="FI118" s="38" t="s">
        <v>9126</v>
      </c>
      <c r="FJ118" s="38" t="s">
        <v>4446</v>
      </c>
      <c r="FK118" s="38" t="s">
        <v>10043</v>
      </c>
      <c r="FL118" s="38" t="s">
        <v>4017</v>
      </c>
      <c r="FM118" s="38" t="s">
        <v>10028</v>
      </c>
      <c r="FN118" s="38" t="s">
        <v>10044</v>
      </c>
      <c r="FO118" s="38" t="s">
        <v>10045</v>
      </c>
      <c r="FP118" s="38" t="s">
        <v>3848</v>
      </c>
      <c r="FQ118" s="38" t="s">
        <v>10046</v>
      </c>
      <c r="FR118" s="38" t="s">
        <v>10047</v>
      </c>
      <c r="FS118" s="38" t="s">
        <v>10048</v>
      </c>
      <c r="FT118" s="38" t="s">
        <v>3943</v>
      </c>
      <c r="FU118" s="38" t="s">
        <v>3943</v>
      </c>
      <c r="FV118" s="38" t="s">
        <v>3943</v>
      </c>
      <c r="FW118" s="38" t="s">
        <v>3943</v>
      </c>
      <c r="FX118" s="38" t="s">
        <v>3944</v>
      </c>
      <c r="FY118" s="38" t="s">
        <v>3848</v>
      </c>
      <c r="FZ118" s="38" t="s">
        <v>3848</v>
      </c>
      <c r="GA118" s="38" t="s">
        <v>3945</v>
      </c>
      <c r="GB118" s="370" t="s">
        <v>3945</v>
      </c>
      <c r="GC118" s="370" t="s">
        <v>3945</v>
      </c>
      <c r="HL118" s="349" t="s">
        <v>10049</v>
      </c>
      <c r="HM118" s="44" t="s">
        <v>3403</v>
      </c>
      <c r="HN118" s="44" t="s">
        <v>3403</v>
      </c>
      <c r="HO118" s="350" t="s">
        <v>7177</v>
      </c>
      <c r="HP118" s="44" t="s">
        <v>3869</v>
      </c>
      <c r="HQ118" s="44">
        <f t="shared" si="7"/>
        <v>1</v>
      </c>
      <c r="HT118" s="44" t="s">
        <v>3403</v>
      </c>
      <c r="HU118" s="44" t="s">
        <v>3403</v>
      </c>
      <c r="HX118" s="44" t="s">
        <v>3403</v>
      </c>
      <c r="HY118" s="44" t="s">
        <v>314</v>
      </c>
    </row>
    <row r="119" spans="1:233" s="44" customFormat="1" ht="12.75" x14ac:dyDescent="0.2">
      <c r="A119" s="348">
        <v>20</v>
      </c>
      <c r="B119" s="344">
        <v>0.58194444444444449</v>
      </c>
      <c r="C119" s="391" t="s">
        <v>4703</v>
      </c>
      <c r="D119" s="363" t="s">
        <v>211</v>
      </c>
      <c r="E119" s="30" t="s">
        <v>212</v>
      </c>
      <c r="F119" s="374">
        <v>43285</v>
      </c>
      <c r="G119" s="363" t="s">
        <v>1202</v>
      </c>
      <c r="H119" s="363" t="s">
        <v>233</v>
      </c>
      <c r="I119" s="363" t="s">
        <v>1713</v>
      </c>
      <c r="J119" s="30"/>
      <c r="K119" s="30"/>
      <c r="L119" s="30"/>
      <c r="M119" s="345"/>
      <c r="N119" s="345"/>
      <c r="O119" s="30"/>
      <c r="P119" s="78" t="s">
        <v>10050</v>
      </c>
      <c r="Q119" s="30" t="s">
        <v>10051</v>
      </c>
      <c r="R119" s="30" t="s">
        <v>10052</v>
      </c>
      <c r="S119" s="30" t="s">
        <v>10053</v>
      </c>
      <c r="T119" s="346">
        <v>9258132011</v>
      </c>
      <c r="U119" s="30" t="s">
        <v>10054</v>
      </c>
      <c r="V119" s="44" t="s">
        <v>221</v>
      </c>
      <c r="W119" s="44" t="s">
        <v>221</v>
      </c>
      <c r="X119" s="44" t="s">
        <v>221</v>
      </c>
      <c r="Y119" s="44" t="s">
        <v>221</v>
      </c>
      <c r="Z119" s="44" t="s">
        <v>221</v>
      </c>
      <c r="AA119" s="44" t="s">
        <v>10055</v>
      </c>
      <c r="AB119" s="44">
        <v>22566158</v>
      </c>
      <c r="AC119" s="44" t="s">
        <v>223</v>
      </c>
      <c r="AD119" s="347" t="s">
        <v>4711</v>
      </c>
      <c r="AE119" s="44" t="s">
        <v>10056</v>
      </c>
      <c r="AF119" s="44" t="s">
        <v>226</v>
      </c>
      <c r="AG119" s="30" t="s">
        <v>221</v>
      </c>
      <c r="AH119" s="30" t="s">
        <v>221</v>
      </c>
      <c r="AI119" s="30">
        <v>20</v>
      </c>
      <c r="AJ119" s="30" t="s">
        <v>227</v>
      </c>
      <c r="AK119" s="30">
        <v>1</v>
      </c>
      <c r="AL119" s="30">
        <v>5</v>
      </c>
      <c r="AM119" s="30">
        <v>5</v>
      </c>
      <c r="AN119" s="363" t="s">
        <v>432</v>
      </c>
      <c r="AO119" s="363" t="s">
        <v>432</v>
      </c>
      <c r="AP119" s="363" t="s">
        <v>434</v>
      </c>
      <c r="AQ119" s="363" t="s">
        <v>3079</v>
      </c>
      <c r="AR119" s="363" t="s">
        <v>6459</v>
      </c>
      <c r="AS119" s="30"/>
      <c r="AT119" s="30"/>
      <c r="AU119" s="30"/>
      <c r="AV119" s="30"/>
      <c r="AW119" s="30"/>
      <c r="AX119" s="30" t="s">
        <v>4712</v>
      </c>
      <c r="AY119" s="30" t="s">
        <v>227</v>
      </c>
      <c r="AZ119" s="30"/>
      <c r="BA119" s="31">
        <v>0.63680555555555551</v>
      </c>
      <c r="BB119" s="78" t="s">
        <v>6504</v>
      </c>
      <c r="BC119" s="344">
        <v>0.58333333333333337</v>
      </c>
      <c r="BD119" s="344">
        <v>9.4444444444444442E-2</v>
      </c>
      <c r="BE119" s="63" t="e">
        <f t="shared" si="4"/>
        <v>#NUM!</v>
      </c>
      <c r="BF119" s="30">
        <v>1</v>
      </c>
      <c r="BG119" s="30">
        <v>1</v>
      </c>
      <c r="BH119" s="30">
        <v>1</v>
      </c>
      <c r="BI119" s="30">
        <v>1</v>
      </c>
      <c r="BJ119" s="30">
        <v>1</v>
      </c>
      <c r="BK119" s="30">
        <v>1</v>
      </c>
      <c r="BL119" s="30">
        <v>1</v>
      </c>
      <c r="BM119" s="30">
        <v>1</v>
      </c>
      <c r="BN119" s="30">
        <v>1</v>
      </c>
      <c r="BO119" s="30">
        <v>1</v>
      </c>
      <c r="BP119" s="30">
        <v>1</v>
      </c>
      <c r="BQ119" s="30">
        <v>1</v>
      </c>
      <c r="BR119" s="30">
        <v>1</v>
      </c>
      <c r="BS119" s="30">
        <v>1</v>
      </c>
      <c r="BT119" s="30">
        <v>1</v>
      </c>
      <c r="BU119" s="63">
        <f t="shared" si="5"/>
        <v>15</v>
      </c>
      <c r="BV119" s="78"/>
      <c r="BW119" s="344"/>
      <c r="BX119" s="344"/>
      <c r="BY119" s="63">
        <f t="shared" si="6"/>
        <v>0</v>
      </c>
      <c r="BZ119" s="30"/>
      <c r="CA119" s="30"/>
      <c r="CB119" s="30"/>
      <c r="CC119" s="30"/>
      <c r="CD119" s="30"/>
      <c r="CE119" s="30"/>
      <c r="CF119" s="30"/>
      <c r="CG119" s="30"/>
      <c r="CH119" s="30"/>
      <c r="CI119" s="30"/>
      <c r="CJ119" s="30"/>
      <c r="CK119" s="30"/>
      <c r="CL119" s="30"/>
      <c r="CM119" s="348" t="s">
        <v>3403</v>
      </c>
      <c r="CN119" s="44" t="s">
        <v>3403</v>
      </c>
      <c r="CO119" s="363"/>
      <c r="CP119" s="363"/>
      <c r="CQ119" s="363"/>
      <c r="CR119" s="38" t="s">
        <v>4714</v>
      </c>
      <c r="CS119" s="38" t="s">
        <v>4715</v>
      </c>
      <c r="CT119" s="38" t="s">
        <v>3869</v>
      </c>
      <c r="CU119" s="38" t="s">
        <v>10057</v>
      </c>
      <c r="CV119" s="38" t="s">
        <v>10051</v>
      </c>
      <c r="CW119" s="38" t="s">
        <v>10058</v>
      </c>
      <c r="CX119" s="38" t="s">
        <v>10053</v>
      </c>
      <c r="CY119" s="38" t="s">
        <v>10059</v>
      </c>
      <c r="CZ119" s="38" t="s">
        <v>4106</v>
      </c>
      <c r="DA119" s="38" t="s">
        <v>10060</v>
      </c>
      <c r="DB119" s="38" t="s">
        <v>3840</v>
      </c>
      <c r="DC119" s="38" t="s">
        <v>3841</v>
      </c>
      <c r="DD119" s="38" t="s">
        <v>4108</v>
      </c>
      <c r="DE119" s="38" t="s">
        <v>4106</v>
      </c>
      <c r="DF119" s="38" t="s">
        <v>10060</v>
      </c>
      <c r="DG119" s="38" t="s">
        <v>3840</v>
      </c>
      <c r="DH119" s="38" t="s">
        <v>3841</v>
      </c>
      <c r="DI119" s="38" t="s">
        <v>4108</v>
      </c>
      <c r="DJ119" s="38" t="s">
        <v>10061</v>
      </c>
      <c r="DK119" s="38" t="s">
        <v>3849</v>
      </c>
      <c r="DL119" s="38" t="s">
        <v>4298</v>
      </c>
      <c r="DM119" s="38" t="s">
        <v>3914</v>
      </c>
      <c r="DN119" s="38" t="s">
        <v>3852</v>
      </c>
      <c r="DO119" s="38" t="s">
        <v>3853</v>
      </c>
      <c r="DP119" s="38" t="s">
        <v>3996</v>
      </c>
      <c r="DQ119" s="38" t="s">
        <v>10062</v>
      </c>
      <c r="DR119" s="38" t="s">
        <v>10063</v>
      </c>
      <c r="DS119" s="38" t="s">
        <v>10064</v>
      </c>
      <c r="DT119" s="38" t="s">
        <v>3848</v>
      </c>
      <c r="DU119" s="38" t="s">
        <v>3848</v>
      </c>
      <c r="DV119" s="38" t="s">
        <v>3848</v>
      </c>
      <c r="DW119" s="38" t="s">
        <v>3848</v>
      </c>
      <c r="DX119" s="38" t="s">
        <v>3848</v>
      </c>
      <c r="DY119" s="38" t="s">
        <v>3848</v>
      </c>
      <c r="DZ119" s="38" t="s">
        <v>3848</v>
      </c>
      <c r="EA119" s="38" t="s">
        <v>3848</v>
      </c>
      <c r="EB119" s="38" t="s">
        <v>3861</v>
      </c>
      <c r="EC119" s="38" t="s">
        <v>4118</v>
      </c>
      <c r="ED119" s="38" t="s">
        <v>3848</v>
      </c>
      <c r="EE119" s="38" t="s">
        <v>10065</v>
      </c>
      <c r="EF119" s="38" t="s">
        <v>432</v>
      </c>
      <c r="EG119" s="38" t="s">
        <v>3919</v>
      </c>
      <c r="EH119" s="38" t="s">
        <v>3920</v>
      </c>
      <c r="EI119" s="38" t="s">
        <v>6795</v>
      </c>
      <c r="EJ119" s="38" t="s">
        <v>3848</v>
      </c>
      <c r="EK119" s="38" t="s">
        <v>3848</v>
      </c>
      <c r="EL119" s="38" t="s">
        <v>3868</v>
      </c>
      <c r="EM119" s="38" t="s">
        <v>3869</v>
      </c>
      <c r="EN119" s="38" t="s">
        <v>3869</v>
      </c>
      <c r="EO119" s="38" t="s">
        <v>3870</v>
      </c>
      <c r="EP119" s="38" t="s">
        <v>4002</v>
      </c>
      <c r="EQ119" s="38" t="s">
        <v>10066</v>
      </c>
      <c r="ER119" s="38" t="s">
        <v>10067</v>
      </c>
      <c r="ES119" s="38" t="s">
        <v>10068</v>
      </c>
      <c r="ET119" s="38" t="s">
        <v>10069</v>
      </c>
      <c r="EU119" s="38" t="s">
        <v>10070</v>
      </c>
      <c r="EV119" s="38" t="s">
        <v>3876</v>
      </c>
      <c r="EW119" s="38" t="s">
        <v>3876</v>
      </c>
      <c r="EX119" s="38" t="s">
        <v>3848</v>
      </c>
      <c r="EY119" s="38" t="s">
        <v>3848</v>
      </c>
      <c r="EZ119" s="38" t="s">
        <v>3877</v>
      </c>
      <c r="FA119" s="38" t="s">
        <v>3878</v>
      </c>
      <c r="FB119" s="38" t="s">
        <v>10071</v>
      </c>
      <c r="FC119" s="38" t="s">
        <v>10072</v>
      </c>
      <c r="FD119" s="38" t="s">
        <v>3848</v>
      </c>
      <c r="FE119" s="38" t="s">
        <v>4357</v>
      </c>
      <c r="FF119" s="38" t="s">
        <v>10073</v>
      </c>
      <c r="FG119" s="38" t="s">
        <v>3848</v>
      </c>
      <c r="FH119" s="38" t="s">
        <v>10074</v>
      </c>
      <c r="FI119" s="38" t="s">
        <v>10075</v>
      </c>
      <c r="FJ119" s="38" t="s">
        <v>10076</v>
      </c>
      <c r="FK119" s="38" t="s">
        <v>10077</v>
      </c>
      <c r="FL119" s="38" t="s">
        <v>10078</v>
      </c>
      <c r="FM119" s="38" t="s">
        <v>10053</v>
      </c>
      <c r="FN119" s="38" t="s">
        <v>8112</v>
      </c>
      <c r="FO119" s="38" t="s">
        <v>10079</v>
      </c>
      <c r="FP119" s="38" t="s">
        <v>3848</v>
      </c>
      <c r="FQ119" s="38" t="s">
        <v>10080</v>
      </c>
      <c r="FR119" s="38" t="s">
        <v>4367</v>
      </c>
      <c r="FS119" s="38" t="s">
        <v>10081</v>
      </c>
      <c r="FT119" s="38" t="s">
        <v>3943</v>
      </c>
      <c r="FU119" s="38" t="s">
        <v>3943</v>
      </c>
      <c r="FV119" s="38" t="s">
        <v>3943</v>
      </c>
      <c r="FW119" s="38" t="s">
        <v>3943</v>
      </c>
      <c r="FX119" s="38" t="s">
        <v>3944</v>
      </c>
      <c r="FY119" s="38" t="s">
        <v>3848</v>
      </c>
      <c r="FZ119" s="38" t="s">
        <v>3848</v>
      </c>
      <c r="GA119" s="38" t="s">
        <v>3946</v>
      </c>
      <c r="GB119" s="370" t="s">
        <v>3945</v>
      </c>
      <c r="GC119" s="370" t="s">
        <v>3946</v>
      </c>
      <c r="HL119" s="349" t="s">
        <v>10082</v>
      </c>
      <c r="HM119" s="44" t="s">
        <v>3403</v>
      </c>
      <c r="HN119" s="44" t="s">
        <v>3403</v>
      </c>
      <c r="HO119" s="350" t="s">
        <v>7177</v>
      </c>
      <c r="HP119" s="44" t="s">
        <v>3869</v>
      </c>
      <c r="HQ119" s="44">
        <f t="shared" si="7"/>
        <v>1</v>
      </c>
      <c r="HT119" s="44" t="s">
        <v>3403</v>
      </c>
      <c r="HU119" s="44" t="s">
        <v>3403</v>
      </c>
      <c r="HX119" s="44" t="s">
        <v>6495</v>
      </c>
      <c r="HY119" s="44" t="s">
        <v>223</v>
      </c>
    </row>
    <row r="120" spans="1:233" s="44" customFormat="1" ht="12.75" x14ac:dyDescent="0.2">
      <c r="A120" s="348">
        <v>21</v>
      </c>
      <c r="B120" s="344">
        <v>0.57500000000000007</v>
      </c>
      <c r="C120" s="393" t="s">
        <v>4703</v>
      </c>
      <c r="D120" s="348" t="s">
        <v>211</v>
      </c>
      <c r="E120" s="30" t="s">
        <v>212</v>
      </c>
      <c r="F120" s="62">
        <v>43285</v>
      </c>
      <c r="G120" s="363" t="s">
        <v>3082</v>
      </c>
      <c r="H120" s="363" t="s">
        <v>246</v>
      </c>
      <c r="I120" s="363" t="s">
        <v>247</v>
      </c>
      <c r="J120" s="363" t="s">
        <v>5686</v>
      </c>
      <c r="K120" s="30" t="s">
        <v>4528</v>
      </c>
      <c r="L120" s="30" t="s">
        <v>250</v>
      </c>
      <c r="M120" s="374">
        <v>43285</v>
      </c>
      <c r="N120" s="345">
        <v>43293</v>
      </c>
      <c r="O120" s="30" t="s">
        <v>4032</v>
      </c>
      <c r="P120" s="78" t="s">
        <v>10083</v>
      </c>
      <c r="Q120" s="30" t="s">
        <v>10084</v>
      </c>
      <c r="R120" s="30" t="s">
        <v>10085</v>
      </c>
      <c r="S120" s="30" t="s">
        <v>10086</v>
      </c>
      <c r="T120" s="346">
        <v>9155724974</v>
      </c>
      <c r="U120" s="30" t="s">
        <v>10087</v>
      </c>
      <c r="V120" s="44" t="s">
        <v>221</v>
      </c>
      <c r="W120" s="44" t="s">
        <v>221</v>
      </c>
      <c r="X120" s="44" t="s">
        <v>221</v>
      </c>
      <c r="Y120" s="44" t="s">
        <v>221</v>
      </c>
      <c r="Z120" s="44" t="s">
        <v>221</v>
      </c>
      <c r="AA120" s="44" t="s">
        <v>10088</v>
      </c>
      <c r="AB120" s="44">
        <v>9776838920</v>
      </c>
      <c r="AC120" s="44" t="s">
        <v>223</v>
      </c>
      <c r="AD120" s="347" t="s">
        <v>4711</v>
      </c>
      <c r="AE120" s="44" t="s">
        <v>10089</v>
      </c>
      <c r="AF120" s="44" t="s">
        <v>226</v>
      </c>
      <c r="AG120" s="363" t="s">
        <v>226</v>
      </c>
      <c r="AH120" s="363" t="s">
        <v>280</v>
      </c>
      <c r="AI120" s="30">
        <v>68</v>
      </c>
      <c r="AJ120" s="30" t="s">
        <v>227</v>
      </c>
      <c r="AK120" s="30">
        <v>1</v>
      </c>
      <c r="AL120" s="30">
        <v>20</v>
      </c>
      <c r="AM120" s="30">
        <v>30</v>
      </c>
      <c r="AN120" s="363" t="s">
        <v>228</v>
      </c>
      <c r="AO120" s="363" t="s">
        <v>228</v>
      </c>
      <c r="AP120" s="363" t="s">
        <v>229</v>
      </c>
      <c r="AQ120" s="363" t="s">
        <v>229</v>
      </c>
      <c r="AR120" s="363"/>
      <c r="AS120" s="30" t="s">
        <v>10090</v>
      </c>
      <c r="AT120" s="30">
        <v>249822</v>
      </c>
      <c r="AU120" s="30" t="s">
        <v>8742</v>
      </c>
      <c r="AV120" s="30"/>
      <c r="AW120" s="30"/>
      <c r="AX120" s="30"/>
      <c r="AY120" s="30" t="s">
        <v>227</v>
      </c>
      <c r="AZ120" s="30"/>
      <c r="BA120" s="31">
        <v>0.63611111111111118</v>
      </c>
      <c r="BB120" s="78" t="s">
        <v>4713</v>
      </c>
      <c r="BC120" s="344">
        <v>0.71666666666666667</v>
      </c>
      <c r="BD120" s="344">
        <v>0.73055555555555562</v>
      </c>
      <c r="BE120" s="63">
        <f t="shared" si="4"/>
        <v>20</v>
      </c>
      <c r="BF120" s="30">
        <v>3</v>
      </c>
      <c r="BG120" s="30">
        <v>3</v>
      </c>
      <c r="BH120" s="30">
        <v>3</v>
      </c>
      <c r="BI120" s="30">
        <v>3</v>
      </c>
      <c r="BJ120" s="30">
        <v>3</v>
      </c>
      <c r="BK120" s="30">
        <v>3</v>
      </c>
      <c r="BL120" s="30">
        <v>3</v>
      </c>
      <c r="BM120" s="30">
        <v>3</v>
      </c>
      <c r="BN120" s="30">
        <v>3</v>
      </c>
      <c r="BO120" s="30">
        <v>3</v>
      </c>
      <c r="BP120" s="30">
        <v>3</v>
      </c>
      <c r="BQ120" s="30">
        <v>3</v>
      </c>
      <c r="BR120" s="30">
        <v>3</v>
      </c>
      <c r="BS120" s="30">
        <v>3</v>
      </c>
      <c r="BT120" s="30">
        <v>3</v>
      </c>
      <c r="BU120" s="63">
        <f t="shared" si="5"/>
        <v>0</v>
      </c>
      <c r="BV120" s="78" t="s">
        <v>4713</v>
      </c>
      <c r="BW120" s="344">
        <v>0.73055555555555562</v>
      </c>
      <c r="BX120" s="344">
        <v>0.7368055555555556</v>
      </c>
      <c r="BY120" s="63">
        <f t="shared" si="6"/>
        <v>9</v>
      </c>
      <c r="BZ120" s="30">
        <v>3</v>
      </c>
      <c r="CA120" s="30">
        <v>3</v>
      </c>
      <c r="CB120" s="30">
        <v>3</v>
      </c>
      <c r="CC120" s="30">
        <v>3</v>
      </c>
      <c r="CD120" s="30" t="s">
        <v>260</v>
      </c>
      <c r="CE120" s="30" t="s">
        <v>4713</v>
      </c>
      <c r="CF120" s="30">
        <v>15</v>
      </c>
      <c r="CG120" s="30"/>
      <c r="CH120" s="30"/>
      <c r="CI120" s="30"/>
      <c r="CJ120" s="30"/>
      <c r="CK120" s="30"/>
      <c r="CL120" s="30"/>
      <c r="CM120" s="348" t="s">
        <v>3403</v>
      </c>
      <c r="CN120" s="348" t="s">
        <v>6676</v>
      </c>
      <c r="CO120" s="348"/>
      <c r="CP120" s="348"/>
      <c r="CQ120" s="348"/>
      <c r="CR120" s="38" t="s">
        <v>4714</v>
      </c>
      <c r="CS120" s="38" t="s">
        <v>4715</v>
      </c>
      <c r="CT120" s="38" t="s">
        <v>3869</v>
      </c>
      <c r="CU120" s="38" t="s">
        <v>10091</v>
      </c>
      <c r="CV120" s="38" t="s">
        <v>10084</v>
      </c>
      <c r="CW120" s="38" t="s">
        <v>10085</v>
      </c>
      <c r="CX120" s="38" t="s">
        <v>10086</v>
      </c>
      <c r="CY120" s="38" t="s">
        <v>10092</v>
      </c>
      <c r="CZ120" s="38" t="s">
        <v>6680</v>
      </c>
      <c r="DA120" s="38" t="s">
        <v>10093</v>
      </c>
      <c r="DB120" s="38" t="s">
        <v>3840</v>
      </c>
      <c r="DC120" s="38" t="s">
        <v>3841</v>
      </c>
      <c r="DD120" s="38" t="s">
        <v>5104</v>
      </c>
      <c r="DE120" s="38" t="s">
        <v>6680</v>
      </c>
      <c r="DF120" s="38" t="s">
        <v>10093</v>
      </c>
      <c r="DG120" s="38" t="s">
        <v>3840</v>
      </c>
      <c r="DH120" s="38" t="s">
        <v>3841</v>
      </c>
      <c r="DI120" s="38" t="s">
        <v>5104</v>
      </c>
      <c r="DJ120" s="38" t="s">
        <v>10094</v>
      </c>
      <c r="DK120" s="38" t="s">
        <v>3957</v>
      </c>
      <c r="DL120" s="38" t="s">
        <v>5215</v>
      </c>
      <c r="DM120" s="38" t="s">
        <v>3914</v>
      </c>
      <c r="DN120" s="38" t="s">
        <v>3852</v>
      </c>
      <c r="DO120" s="38" t="s">
        <v>3853</v>
      </c>
      <c r="DP120" s="38" t="s">
        <v>3854</v>
      </c>
      <c r="DQ120" s="38" t="s">
        <v>10095</v>
      </c>
      <c r="DR120" s="38" t="s">
        <v>1239</v>
      </c>
      <c r="DS120" s="38" t="s">
        <v>10087</v>
      </c>
      <c r="DT120" s="38" t="s">
        <v>3848</v>
      </c>
      <c r="DU120" s="38" t="s">
        <v>3848</v>
      </c>
      <c r="DV120" s="38" t="s">
        <v>3848</v>
      </c>
      <c r="DW120" s="38" t="s">
        <v>3848</v>
      </c>
      <c r="DX120" s="38" t="s">
        <v>3848</v>
      </c>
      <c r="DY120" s="38" t="s">
        <v>3848</v>
      </c>
      <c r="DZ120" s="38" t="s">
        <v>3848</v>
      </c>
      <c r="EA120" s="38" t="s">
        <v>3848</v>
      </c>
      <c r="EB120" s="38" t="s">
        <v>3861</v>
      </c>
      <c r="EC120" s="38" t="s">
        <v>3862</v>
      </c>
      <c r="ED120" s="38" t="s">
        <v>3848</v>
      </c>
      <c r="EE120" s="38" t="s">
        <v>5942</v>
      </c>
      <c r="EF120" s="38" t="s">
        <v>3864</v>
      </c>
      <c r="EG120" s="38" t="s">
        <v>4068</v>
      </c>
      <c r="EH120" s="38" t="s">
        <v>4069</v>
      </c>
      <c r="EI120" s="38" t="s">
        <v>10096</v>
      </c>
      <c r="EJ120" s="38" t="s">
        <v>10096</v>
      </c>
      <c r="EK120" s="38" t="s">
        <v>3848</v>
      </c>
      <c r="EL120" s="38" t="s">
        <v>3868</v>
      </c>
      <c r="EM120" s="38" t="s">
        <v>3869</v>
      </c>
      <c r="EN120" s="38" t="s">
        <v>3869</v>
      </c>
      <c r="EO120" s="38" t="s">
        <v>3869</v>
      </c>
      <c r="EP120" s="38" t="s">
        <v>3869</v>
      </c>
      <c r="EQ120" s="38" t="s">
        <v>10097</v>
      </c>
      <c r="ER120" s="38" t="s">
        <v>3872</v>
      </c>
      <c r="ES120" s="38" t="s">
        <v>10098</v>
      </c>
      <c r="ET120" s="38" t="s">
        <v>10099</v>
      </c>
      <c r="EU120" s="38" t="s">
        <v>10100</v>
      </c>
      <c r="EV120" s="38" t="s">
        <v>3876</v>
      </c>
      <c r="EW120" s="38" t="s">
        <v>3876</v>
      </c>
      <c r="EX120" s="38" t="s">
        <v>3848</v>
      </c>
      <c r="EY120" s="38" t="s">
        <v>3848</v>
      </c>
      <c r="EZ120" s="38" t="s">
        <v>3877</v>
      </c>
      <c r="FA120" s="38" t="s">
        <v>3878</v>
      </c>
      <c r="FB120" s="38" t="s">
        <v>4009</v>
      </c>
      <c r="FC120" s="38" t="s">
        <v>4010</v>
      </c>
      <c r="FD120" s="38" t="s">
        <v>10101</v>
      </c>
      <c r="FE120" s="38" t="s">
        <v>4011</v>
      </c>
      <c r="FF120" s="38" t="s">
        <v>4017</v>
      </c>
      <c r="FG120" s="38" t="s">
        <v>6193</v>
      </c>
      <c r="FH120" s="38" t="s">
        <v>7096</v>
      </c>
      <c r="FI120" s="38" t="s">
        <v>10102</v>
      </c>
      <c r="FJ120" s="38" t="s">
        <v>4083</v>
      </c>
      <c r="FK120" s="38" t="s">
        <v>10103</v>
      </c>
      <c r="FL120" s="38" t="s">
        <v>4017</v>
      </c>
      <c r="FM120" s="38" t="s">
        <v>10104</v>
      </c>
      <c r="FN120" s="38" t="s">
        <v>10086</v>
      </c>
      <c r="FO120" s="38" t="s">
        <v>10084</v>
      </c>
      <c r="FP120" s="38" t="s">
        <v>10105</v>
      </c>
      <c r="FQ120" s="38" t="s">
        <v>10106</v>
      </c>
      <c r="FR120" s="38" t="s">
        <v>9895</v>
      </c>
      <c r="FS120" s="38" t="s">
        <v>10107</v>
      </c>
      <c r="FT120" s="38" t="s">
        <v>10108</v>
      </c>
      <c r="FU120" s="38" t="s">
        <v>10109</v>
      </c>
      <c r="FV120" s="38" t="s">
        <v>10110</v>
      </c>
      <c r="FW120" s="38" t="s">
        <v>10111</v>
      </c>
      <c r="FX120" s="38" t="s">
        <v>176</v>
      </c>
      <c r="FY120" s="38" t="s">
        <v>9287</v>
      </c>
      <c r="FZ120" s="38" t="s">
        <v>7144</v>
      </c>
      <c r="GA120" s="38" t="s">
        <v>3945</v>
      </c>
      <c r="GB120" s="370" t="s">
        <v>3945</v>
      </c>
      <c r="GC120" s="370" t="s">
        <v>3945</v>
      </c>
      <c r="HL120" s="349" t="s">
        <v>10112</v>
      </c>
      <c r="HM120" s="44" t="s">
        <v>6705</v>
      </c>
      <c r="HN120" s="44" t="s">
        <v>7016</v>
      </c>
      <c r="HO120" s="350" t="s">
        <v>7177</v>
      </c>
      <c r="HP120" s="44" t="s">
        <v>3869</v>
      </c>
      <c r="HQ120" s="44">
        <f t="shared" si="7"/>
        <v>1</v>
      </c>
      <c r="HT120" s="351">
        <v>43293</v>
      </c>
      <c r="HU120" s="44" t="s">
        <v>3403</v>
      </c>
      <c r="HX120" s="44" t="s">
        <v>3403</v>
      </c>
      <c r="HY120" s="44" t="s">
        <v>223</v>
      </c>
    </row>
    <row r="121" spans="1:233" s="44" customFormat="1" ht="12.75" x14ac:dyDescent="0.2">
      <c r="A121" s="348">
        <v>22</v>
      </c>
      <c r="B121" s="344">
        <v>0.59305555555555556</v>
      </c>
      <c r="C121" s="393" t="s">
        <v>4703</v>
      </c>
      <c r="D121" s="348" t="s">
        <v>211</v>
      </c>
      <c r="E121" s="30" t="s">
        <v>212</v>
      </c>
      <c r="F121" s="62">
        <v>43285</v>
      </c>
      <c r="G121" s="363" t="s">
        <v>3082</v>
      </c>
      <c r="H121" s="363" t="s">
        <v>246</v>
      </c>
      <c r="I121" s="363" t="s">
        <v>247</v>
      </c>
      <c r="J121" s="363" t="s">
        <v>5686</v>
      </c>
      <c r="K121" s="30" t="s">
        <v>4494</v>
      </c>
      <c r="L121" s="30" t="s">
        <v>250</v>
      </c>
      <c r="M121" s="345">
        <v>43287</v>
      </c>
      <c r="N121" s="345">
        <v>43288</v>
      </c>
      <c r="O121" s="30" t="s">
        <v>4032</v>
      </c>
      <c r="P121" s="78" t="s">
        <v>10113</v>
      </c>
      <c r="Q121" s="30" t="s">
        <v>10114</v>
      </c>
      <c r="R121" s="30" t="s">
        <v>10115</v>
      </c>
      <c r="S121" s="30" t="s">
        <v>10116</v>
      </c>
      <c r="T121" s="346">
        <v>9202832835</v>
      </c>
      <c r="U121" s="30" t="s">
        <v>10117</v>
      </c>
      <c r="V121" s="44" t="s">
        <v>221</v>
      </c>
      <c r="W121" s="44" t="s">
        <v>221</v>
      </c>
      <c r="X121" s="44" t="s">
        <v>221</v>
      </c>
      <c r="Y121" s="44" t="s">
        <v>221</v>
      </c>
      <c r="Z121" s="44" t="s">
        <v>221</v>
      </c>
      <c r="AA121" s="44" t="s">
        <v>221</v>
      </c>
      <c r="AB121" s="44" t="s">
        <v>221</v>
      </c>
      <c r="AC121" s="44" t="s">
        <v>223</v>
      </c>
      <c r="AD121" s="44" t="s">
        <v>224</v>
      </c>
      <c r="AE121" s="44" t="s">
        <v>10118</v>
      </c>
      <c r="AF121" s="44" t="s">
        <v>226</v>
      </c>
      <c r="AG121" s="347" t="s">
        <v>226</v>
      </c>
      <c r="AH121" s="347" t="s">
        <v>226</v>
      </c>
      <c r="AI121" s="30">
        <v>0</v>
      </c>
      <c r="AJ121" s="30" t="s">
        <v>3574</v>
      </c>
      <c r="AK121" s="30">
        <v>0</v>
      </c>
      <c r="AL121" s="30">
        <v>0</v>
      </c>
      <c r="AM121" s="30">
        <v>0</v>
      </c>
      <c r="AN121" s="363" t="s">
        <v>432</v>
      </c>
      <c r="AO121" s="363" t="s">
        <v>432</v>
      </c>
      <c r="AP121" s="363" t="s">
        <v>434</v>
      </c>
      <c r="AQ121" s="363" t="s">
        <v>435</v>
      </c>
      <c r="AR121" s="363" t="s">
        <v>6940</v>
      </c>
      <c r="AS121" s="30"/>
      <c r="AT121" s="30"/>
      <c r="AU121" s="30"/>
      <c r="AV121" s="30"/>
      <c r="AW121" s="30"/>
      <c r="AX121" s="30" t="s">
        <v>6970</v>
      </c>
      <c r="AY121" s="30" t="s">
        <v>227</v>
      </c>
      <c r="AZ121" s="30"/>
      <c r="BA121" s="31">
        <v>0.62916666666666665</v>
      </c>
      <c r="BB121" s="78" t="s">
        <v>4713</v>
      </c>
      <c r="BC121" s="344">
        <v>0.66666666666666663</v>
      </c>
      <c r="BD121" s="344">
        <v>0.68055555555555547</v>
      </c>
      <c r="BE121" s="63">
        <f t="shared" si="4"/>
        <v>20</v>
      </c>
      <c r="BF121" s="30">
        <v>3</v>
      </c>
      <c r="BG121" s="30">
        <v>3</v>
      </c>
      <c r="BH121" s="30">
        <v>3</v>
      </c>
      <c r="BI121" s="30">
        <v>3</v>
      </c>
      <c r="BJ121" s="30">
        <v>3</v>
      </c>
      <c r="BK121" s="30">
        <v>3</v>
      </c>
      <c r="BL121" s="30">
        <v>3</v>
      </c>
      <c r="BM121" s="30">
        <v>3</v>
      </c>
      <c r="BN121" s="30">
        <v>3</v>
      </c>
      <c r="BO121" s="30">
        <v>3</v>
      </c>
      <c r="BP121" s="30">
        <v>3</v>
      </c>
      <c r="BQ121" s="30">
        <v>3</v>
      </c>
      <c r="BR121" s="30">
        <v>3</v>
      </c>
      <c r="BS121" s="30">
        <v>3</v>
      </c>
      <c r="BT121" s="30">
        <v>3</v>
      </c>
      <c r="BU121" s="63">
        <f t="shared" si="5"/>
        <v>0</v>
      </c>
      <c r="BV121" s="78" t="s">
        <v>4713</v>
      </c>
      <c r="BW121" s="344">
        <v>0.68055555555555547</v>
      </c>
      <c r="BX121" s="344">
        <v>0.6875</v>
      </c>
      <c r="BY121" s="63">
        <f t="shared" si="6"/>
        <v>10</v>
      </c>
      <c r="BZ121" s="30">
        <v>3</v>
      </c>
      <c r="CA121" s="30">
        <v>3</v>
      </c>
      <c r="CB121" s="30">
        <v>3</v>
      </c>
      <c r="CC121" s="30">
        <v>3</v>
      </c>
      <c r="CD121" s="30" t="s">
        <v>260</v>
      </c>
      <c r="CE121" s="30" t="s">
        <v>4713</v>
      </c>
      <c r="CF121" s="30">
        <v>15</v>
      </c>
      <c r="CG121" s="30"/>
      <c r="CH121" s="30"/>
      <c r="CI121" s="30"/>
      <c r="CJ121" s="30"/>
      <c r="CK121" s="348"/>
      <c r="CL121" s="348"/>
      <c r="CM121" s="348" t="s">
        <v>3403</v>
      </c>
      <c r="CN121" s="348" t="s">
        <v>6676</v>
      </c>
      <c r="CO121" s="348"/>
      <c r="CP121" s="348"/>
      <c r="CQ121" s="348"/>
      <c r="CR121" s="38" t="s">
        <v>4714</v>
      </c>
      <c r="CS121" s="38" t="s">
        <v>4715</v>
      </c>
      <c r="CT121" s="38" t="s">
        <v>3869</v>
      </c>
      <c r="CU121" s="38" t="s">
        <v>10119</v>
      </c>
      <c r="CV121" s="38" t="s">
        <v>10114</v>
      </c>
      <c r="CW121" s="38" t="s">
        <v>10115</v>
      </c>
      <c r="CX121" s="38" t="s">
        <v>10116</v>
      </c>
      <c r="CY121" s="38" t="s">
        <v>10120</v>
      </c>
      <c r="CZ121" s="38" t="s">
        <v>3848</v>
      </c>
      <c r="DA121" s="38" t="s">
        <v>10121</v>
      </c>
      <c r="DB121" s="38" t="s">
        <v>3840</v>
      </c>
      <c r="DC121" s="38" t="s">
        <v>3841</v>
      </c>
      <c r="DD121" s="38" t="s">
        <v>4036</v>
      </c>
      <c r="DE121" s="38" t="s">
        <v>10122</v>
      </c>
      <c r="DF121" s="38" t="s">
        <v>10123</v>
      </c>
      <c r="DG121" s="38" t="s">
        <v>3840</v>
      </c>
      <c r="DH121" s="38" t="s">
        <v>3841</v>
      </c>
      <c r="DI121" s="38" t="s">
        <v>4036</v>
      </c>
      <c r="DJ121" s="38" t="s">
        <v>3848</v>
      </c>
      <c r="DK121" s="38" t="s">
        <v>3849</v>
      </c>
      <c r="DL121" s="38" t="s">
        <v>10124</v>
      </c>
      <c r="DM121" s="38" t="s">
        <v>3914</v>
      </c>
      <c r="DN121" s="38" t="s">
        <v>3852</v>
      </c>
      <c r="DO121" s="38" t="s">
        <v>3853</v>
      </c>
      <c r="DP121" s="38" t="s">
        <v>3854</v>
      </c>
      <c r="DQ121" s="38" t="s">
        <v>10125</v>
      </c>
      <c r="DR121" s="38" t="s">
        <v>10126</v>
      </c>
      <c r="DS121" s="38" t="s">
        <v>10127</v>
      </c>
      <c r="DT121" s="38" t="s">
        <v>3848</v>
      </c>
      <c r="DU121" s="38" t="s">
        <v>3848</v>
      </c>
      <c r="DV121" s="38" t="s">
        <v>3848</v>
      </c>
      <c r="DW121" s="38" t="s">
        <v>3848</v>
      </c>
      <c r="DX121" s="38" t="s">
        <v>3848</v>
      </c>
      <c r="DY121" s="38" t="s">
        <v>3848</v>
      </c>
      <c r="DZ121" s="38" t="s">
        <v>3848</v>
      </c>
      <c r="EA121" s="38" t="s">
        <v>3848</v>
      </c>
      <c r="EB121" s="38" t="s">
        <v>3861</v>
      </c>
      <c r="EC121" s="38" t="s">
        <v>3862</v>
      </c>
      <c r="ED121" s="38" t="s">
        <v>3848</v>
      </c>
      <c r="EE121" s="38" t="s">
        <v>4510</v>
      </c>
      <c r="EF121" s="38" t="s">
        <v>432</v>
      </c>
      <c r="EG121" s="38" t="s">
        <v>598</v>
      </c>
      <c r="EH121" s="38" t="s">
        <v>5303</v>
      </c>
      <c r="EI121" s="38" t="s">
        <v>10128</v>
      </c>
      <c r="EJ121" s="38" t="s">
        <v>3848</v>
      </c>
      <c r="EK121" s="38" t="s">
        <v>3848</v>
      </c>
      <c r="EL121" s="38" t="s">
        <v>3868</v>
      </c>
      <c r="EM121" s="38" t="s">
        <v>3869</v>
      </c>
      <c r="EN121" s="38" t="s">
        <v>3869</v>
      </c>
      <c r="EO121" s="38" t="s">
        <v>4002</v>
      </c>
      <c r="EP121" s="38" t="s">
        <v>3870</v>
      </c>
      <c r="EQ121" s="38" t="s">
        <v>10129</v>
      </c>
      <c r="ER121" s="38" t="s">
        <v>3924</v>
      </c>
      <c r="ES121" s="38" t="s">
        <v>10130</v>
      </c>
      <c r="ET121" s="38" t="s">
        <v>10131</v>
      </c>
      <c r="EU121" s="38" t="s">
        <v>10132</v>
      </c>
      <c r="EV121" s="38" t="s">
        <v>3876</v>
      </c>
      <c r="EW121" s="38" t="s">
        <v>3876</v>
      </c>
      <c r="EX121" s="38" t="s">
        <v>3848</v>
      </c>
      <c r="EY121" s="38" t="s">
        <v>3848</v>
      </c>
      <c r="EZ121" s="38" t="s">
        <v>3877</v>
      </c>
      <c r="FA121" s="38" t="s">
        <v>3878</v>
      </c>
      <c r="FB121" s="38" t="s">
        <v>10133</v>
      </c>
      <c r="FC121" s="38" t="s">
        <v>10134</v>
      </c>
      <c r="FD121" s="38" t="s">
        <v>10135</v>
      </c>
      <c r="FE121" s="38" t="s">
        <v>10136</v>
      </c>
      <c r="FF121" s="38" t="s">
        <v>10137</v>
      </c>
      <c r="FG121" s="38" t="s">
        <v>10138</v>
      </c>
      <c r="FH121" s="38" t="s">
        <v>10139</v>
      </c>
      <c r="FI121" s="38" t="s">
        <v>10140</v>
      </c>
      <c r="FJ121" s="38" t="s">
        <v>10141</v>
      </c>
      <c r="FK121" s="38" t="s">
        <v>10142</v>
      </c>
      <c r="FL121" s="38" t="s">
        <v>10143</v>
      </c>
      <c r="FM121" s="38" t="s">
        <v>10116</v>
      </c>
      <c r="FN121" s="38" t="s">
        <v>10144</v>
      </c>
      <c r="FO121" s="38" t="s">
        <v>10145</v>
      </c>
      <c r="FP121" s="38" t="s">
        <v>3848</v>
      </c>
      <c r="FQ121" s="38" t="s">
        <v>10146</v>
      </c>
      <c r="FR121" s="38" t="s">
        <v>9895</v>
      </c>
      <c r="FS121" s="38" t="s">
        <v>10147</v>
      </c>
      <c r="FT121" s="38" t="s">
        <v>3943</v>
      </c>
      <c r="FU121" s="38" t="s">
        <v>3943</v>
      </c>
      <c r="FV121" s="38" t="s">
        <v>3943</v>
      </c>
      <c r="FW121" s="38" t="s">
        <v>3943</v>
      </c>
      <c r="FX121" s="38" t="s">
        <v>3894</v>
      </c>
      <c r="FY121" s="38" t="s">
        <v>3848</v>
      </c>
      <c r="FZ121" s="38" t="s">
        <v>3848</v>
      </c>
      <c r="GA121" s="38" t="s">
        <v>3945</v>
      </c>
      <c r="GB121" s="370" t="s">
        <v>3945</v>
      </c>
      <c r="GC121" s="370" t="s">
        <v>3946</v>
      </c>
      <c r="HL121" s="349" t="s">
        <v>10148</v>
      </c>
      <c r="HM121" s="44" t="s">
        <v>6705</v>
      </c>
      <c r="HN121" s="30" t="s">
        <v>6706</v>
      </c>
      <c r="HO121" s="350" t="s">
        <v>7440</v>
      </c>
      <c r="HP121" s="44" t="s">
        <v>3869</v>
      </c>
      <c r="HQ121" s="44">
        <f t="shared" si="7"/>
        <v>1</v>
      </c>
      <c r="HT121" s="351">
        <v>43288</v>
      </c>
      <c r="HU121" s="44" t="s">
        <v>3403</v>
      </c>
      <c r="HX121" s="44" t="s">
        <v>6970</v>
      </c>
      <c r="HY121" s="44" t="s">
        <v>223</v>
      </c>
    </row>
    <row r="122" spans="1:233" s="44" customFormat="1" ht="12.75" x14ac:dyDescent="0.2">
      <c r="A122" s="348">
        <v>23</v>
      </c>
      <c r="B122" s="344">
        <v>0.60069444444444442</v>
      </c>
      <c r="C122" s="393" t="s">
        <v>4703</v>
      </c>
      <c r="D122" s="348" t="s">
        <v>211</v>
      </c>
      <c r="E122" s="30" t="s">
        <v>212</v>
      </c>
      <c r="F122" s="62">
        <v>43285</v>
      </c>
      <c r="G122" s="363" t="s">
        <v>3082</v>
      </c>
      <c r="H122" s="363" t="s">
        <v>246</v>
      </c>
      <c r="I122" s="363" t="s">
        <v>247</v>
      </c>
      <c r="J122" s="363" t="s">
        <v>5686</v>
      </c>
      <c r="K122" s="30" t="s">
        <v>4494</v>
      </c>
      <c r="L122" s="30" t="s">
        <v>250</v>
      </c>
      <c r="M122" s="62">
        <v>43285</v>
      </c>
      <c r="N122" s="345">
        <v>43286</v>
      </c>
      <c r="O122" s="30" t="s">
        <v>4032</v>
      </c>
      <c r="P122" s="78" t="s">
        <v>10149</v>
      </c>
      <c r="Q122" s="30" t="s">
        <v>10150</v>
      </c>
      <c r="R122" s="30" t="s">
        <v>10151</v>
      </c>
      <c r="S122" s="30" t="s">
        <v>10152</v>
      </c>
      <c r="T122" s="346">
        <v>9063248720</v>
      </c>
      <c r="U122" s="30" t="s">
        <v>10153</v>
      </c>
      <c r="V122" s="44" t="s">
        <v>221</v>
      </c>
      <c r="W122" s="44" t="s">
        <v>221</v>
      </c>
      <c r="X122" s="44" t="s">
        <v>221</v>
      </c>
      <c r="Y122" s="44" t="s">
        <v>221</v>
      </c>
      <c r="Z122" s="44" t="s">
        <v>221</v>
      </c>
      <c r="AA122" s="44" t="s">
        <v>10154</v>
      </c>
      <c r="AB122" s="44">
        <v>9958931554</v>
      </c>
      <c r="AC122" s="44" t="s">
        <v>223</v>
      </c>
      <c r="AD122" s="44" t="s">
        <v>224</v>
      </c>
      <c r="AE122" s="44" t="s">
        <v>7799</v>
      </c>
      <c r="AF122" s="44" t="s">
        <v>226</v>
      </c>
      <c r="AG122" s="363" t="s">
        <v>226</v>
      </c>
      <c r="AH122" s="363" t="s">
        <v>226</v>
      </c>
      <c r="AI122" s="30">
        <v>34</v>
      </c>
      <c r="AJ122" s="30" t="s">
        <v>227</v>
      </c>
      <c r="AK122" s="30">
        <v>1</v>
      </c>
      <c r="AL122" s="30">
        <v>34</v>
      </c>
      <c r="AM122" s="30">
        <v>0</v>
      </c>
      <c r="AN122" s="363" t="s">
        <v>228</v>
      </c>
      <c r="AO122" s="363" t="s">
        <v>228</v>
      </c>
      <c r="AP122" s="363" t="s">
        <v>281</v>
      </c>
      <c r="AQ122" s="363" t="s">
        <v>282</v>
      </c>
      <c r="AR122" s="363"/>
      <c r="AS122" s="30"/>
      <c r="AT122" s="30"/>
      <c r="AU122" s="30"/>
      <c r="AV122" s="30"/>
      <c r="AW122" s="30"/>
      <c r="AX122" s="30"/>
      <c r="AY122" s="30" t="s">
        <v>227</v>
      </c>
      <c r="AZ122" s="30"/>
      <c r="BA122" s="31">
        <v>0.64652777777777781</v>
      </c>
      <c r="BB122" s="424" t="s">
        <v>6504</v>
      </c>
      <c r="BC122" s="344">
        <v>9.5833333333333326E-2</v>
      </c>
      <c r="BD122" s="344">
        <v>0.1076388888888889</v>
      </c>
      <c r="BE122" s="63">
        <f t="shared" si="4"/>
        <v>17</v>
      </c>
      <c r="BF122" s="30">
        <v>3</v>
      </c>
      <c r="BG122" s="30">
        <v>3</v>
      </c>
      <c r="BH122" s="30">
        <v>3</v>
      </c>
      <c r="BI122" s="30">
        <v>3</v>
      </c>
      <c r="BJ122" s="30">
        <v>3</v>
      </c>
      <c r="BK122" s="30">
        <v>3</v>
      </c>
      <c r="BL122" s="30">
        <v>3</v>
      </c>
      <c r="BM122" s="30">
        <v>3</v>
      </c>
      <c r="BN122" s="30">
        <v>3</v>
      </c>
      <c r="BO122" s="30">
        <v>3</v>
      </c>
      <c r="BP122" s="30">
        <v>3</v>
      </c>
      <c r="BQ122" s="30">
        <v>3</v>
      </c>
      <c r="BR122" s="30">
        <v>3</v>
      </c>
      <c r="BS122" s="30">
        <v>3</v>
      </c>
      <c r="BT122" s="30">
        <v>3</v>
      </c>
      <c r="BU122" s="63">
        <f t="shared" si="5"/>
        <v>0</v>
      </c>
      <c r="BV122" s="424" t="s">
        <v>6504</v>
      </c>
      <c r="BW122" s="344">
        <v>9.5833333333333326E-2</v>
      </c>
      <c r="BX122" s="344">
        <v>0.1076388888888889</v>
      </c>
      <c r="BY122" s="63">
        <f t="shared" si="6"/>
        <v>17</v>
      </c>
      <c r="BZ122" s="30">
        <v>3</v>
      </c>
      <c r="CA122" s="30">
        <v>3</v>
      </c>
      <c r="CB122" s="30">
        <v>3</v>
      </c>
      <c r="CC122" s="30">
        <v>3</v>
      </c>
      <c r="CD122" s="30" t="s">
        <v>260</v>
      </c>
      <c r="CE122" s="30" t="s">
        <v>6504</v>
      </c>
      <c r="CF122" s="30">
        <v>15</v>
      </c>
      <c r="CG122" s="30"/>
      <c r="CH122" s="30"/>
      <c r="CI122" s="30"/>
      <c r="CJ122" s="30"/>
      <c r="CK122" s="348"/>
      <c r="CL122" s="348"/>
      <c r="CM122" s="348" t="s">
        <v>3403</v>
      </c>
      <c r="CN122" s="348" t="s">
        <v>6676</v>
      </c>
      <c r="CO122" s="348"/>
      <c r="CP122" s="348"/>
      <c r="CQ122" s="348"/>
      <c r="CR122" s="38" t="s">
        <v>4714</v>
      </c>
      <c r="CS122" s="38" t="s">
        <v>4715</v>
      </c>
      <c r="CT122" s="38" t="s">
        <v>3869</v>
      </c>
      <c r="CU122" s="38" t="s">
        <v>10155</v>
      </c>
      <c r="CV122" s="38" t="s">
        <v>10150</v>
      </c>
      <c r="CW122" s="38" t="s">
        <v>10156</v>
      </c>
      <c r="CX122" s="38" t="s">
        <v>10152</v>
      </c>
      <c r="CY122" s="38" t="s">
        <v>10157</v>
      </c>
      <c r="CZ122" s="38" t="s">
        <v>3848</v>
      </c>
      <c r="DA122" s="38" t="s">
        <v>10158</v>
      </c>
      <c r="DB122" s="38" t="s">
        <v>3840</v>
      </c>
      <c r="DC122" s="38" t="s">
        <v>3841</v>
      </c>
      <c r="DD122" s="38" t="s">
        <v>4295</v>
      </c>
      <c r="DE122" s="38" t="s">
        <v>3848</v>
      </c>
      <c r="DF122" s="38" t="s">
        <v>10159</v>
      </c>
      <c r="DG122" s="38" t="s">
        <v>5140</v>
      </c>
      <c r="DH122" s="38" t="s">
        <v>5141</v>
      </c>
      <c r="DI122" s="38" t="s">
        <v>5018</v>
      </c>
      <c r="DJ122" s="38" t="s">
        <v>10160</v>
      </c>
      <c r="DK122" s="38" t="s">
        <v>3957</v>
      </c>
      <c r="DL122" s="38" t="s">
        <v>470</v>
      </c>
      <c r="DM122" s="38" t="s">
        <v>3914</v>
      </c>
      <c r="DN122" s="38" t="s">
        <v>3852</v>
      </c>
      <c r="DO122" s="38" t="s">
        <v>3853</v>
      </c>
      <c r="DP122" s="38" t="s">
        <v>3848</v>
      </c>
      <c r="DQ122" s="38" t="s">
        <v>10161</v>
      </c>
      <c r="DR122" s="38" t="s">
        <v>1228</v>
      </c>
      <c r="DS122" s="38" t="s">
        <v>10153</v>
      </c>
      <c r="DT122" s="38" t="s">
        <v>10162</v>
      </c>
      <c r="DU122" s="38" t="s">
        <v>10163</v>
      </c>
      <c r="DV122" s="38" t="s">
        <v>10164</v>
      </c>
      <c r="DW122" s="38" t="s">
        <v>10165</v>
      </c>
      <c r="DX122" s="38" t="s">
        <v>3848</v>
      </c>
      <c r="DY122" s="38" t="s">
        <v>3848</v>
      </c>
      <c r="DZ122" s="38" t="s">
        <v>3848</v>
      </c>
      <c r="EA122" s="38" t="s">
        <v>3848</v>
      </c>
      <c r="EB122" s="38" t="s">
        <v>3861</v>
      </c>
      <c r="EC122" s="38" t="s">
        <v>3862</v>
      </c>
      <c r="ED122" s="38" t="s">
        <v>3848</v>
      </c>
      <c r="EE122" s="38" t="s">
        <v>10166</v>
      </c>
      <c r="EF122" s="38" t="s">
        <v>3864</v>
      </c>
      <c r="EG122" s="38" t="s">
        <v>598</v>
      </c>
      <c r="EH122" s="38" t="s">
        <v>5303</v>
      </c>
      <c r="EI122" s="38" t="s">
        <v>3744</v>
      </c>
      <c r="EJ122" s="38" t="s">
        <v>3848</v>
      </c>
      <c r="EK122" s="38" t="s">
        <v>3848</v>
      </c>
      <c r="EL122" s="38" t="s">
        <v>5147</v>
      </c>
      <c r="EM122" s="38" t="s">
        <v>3869</v>
      </c>
      <c r="EN122" s="38" t="s">
        <v>3869</v>
      </c>
      <c r="EO122" s="38" t="s">
        <v>3870</v>
      </c>
      <c r="EP122" s="38" t="s">
        <v>4002</v>
      </c>
      <c r="EQ122" s="38" t="s">
        <v>10167</v>
      </c>
      <c r="ER122" s="38" t="s">
        <v>3924</v>
      </c>
      <c r="ES122" s="38" t="s">
        <v>10168</v>
      </c>
      <c r="ET122" s="38" t="s">
        <v>6101</v>
      </c>
      <c r="EU122" s="38" t="s">
        <v>4017</v>
      </c>
      <c r="EV122" s="38" t="s">
        <v>3876</v>
      </c>
      <c r="EW122" s="38" t="s">
        <v>3876</v>
      </c>
      <c r="EX122" s="38" t="s">
        <v>3848</v>
      </c>
      <c r="EY122" s="38" t="s">
        <v>3848</v>
      </c>
      <c r="EZ122" s="38" t="s">
        <v>3877</v>
      </c>
      <c r="FA122" s="38" t="s">
        <v>3878</v>
      </c>
      <c r="FB122" s="38" t="s">
        <v>10169</v>
      </c>
      <c r="FC122" s="38" t="s">
        <v>10170</v>
      </c>
      <c r="FD122" s="38" t="s">
        <v>3848</v>
      </c>
      <c r="FE122" s="38" t="s">
        <v>3930</v>
      </c>
      <c r="FF122" s="38" t="s">
        <v>3931</v>
      </c>
      <c r="FG122" s="38" t="s">
        <v>10171</v>
      </c>
      <c r="FH122" s="38" t="s">
        <v>10172</v>
      </c>
      <c r="FI122" s="38" t="s">
        <v>10102</v>
      </c>
      <c r="FJ122" s="38" t="s">
        <v>6196</v>
      </c>
      <c r="FK122" s="38" t="s">
        <v>4017</v>
      </c>
      <c r="FL122" s="38" t="s">
        <v>4017</v>
      </c>
      <c r="FM122" s="38" t="s">
        <v>10152</v>
      </c>
      <c r="FN122" s="38" t="s">
        <v>10173</v>
      </c>
      <c r="FO122" s="38" t="s">
        <v>470</v>
      </c>
      <c r="FP122" s="38" t="s">
        <v>3848</v>
      </c>
      <c r="FQ122" s="38" t="s">
        <v>10174</v>
      </c>
      <c r="FR122" s="38" t="s">
        <v>4739</v>
      </c>
      <c r="FS122" s="38" t="s">
        <v>10175</v>
      </c>
      <c r="FT122" s="38" t="s">
        <v>10176</v>
      </c>
      <c r="FU122" s="38" t="s">
        <v>7476</v>
      </c>
      <c r="FV122" s="38" t="s">
        <v>10177</v>
      </c>
      <c r="FW122" s="38" t="s">
        <v>10178</v>
      </c>
      <c r="FX122" s="38" t="s">
        <v>3894</v>
      </c>
      <c r="FY122" s="38" t="s">
        <v>3848</v>
      </c>
      <c r="FZ122" s="38" t="s">
        <v>6539</v>
      </c>
      <c r="GA122" s="38" t="s">
        <v>3946</v>
      </c>
      <c r="GB122" s="370" t="s">
        <v>3946</v>
      </c>
      <c r="GC122" s="370" t="s">
        <v>3946</v>
      </c>
      <c r="HL122" s="349" t="s">
        <v>10179</v>
      </c>
      <c r="HM122" s="44" t="s">
        <v>6705</v>
      </c>
      <c r="HN122" s="30" t="s">
        <v>6706</v>
      </c>
      <c r="HO122" s="350" t="s">
        <v>7440</v>
      </c>
      <c r="HP122" s="44" t="s">
        <v>3869</v>
      </c>
      <c r="HQ122" s="44">
        <f t="shared" si="7"/>
        <v>1</v>
      </c>
      <c r="HT122" s="351">
        <v>43286</v>
      </c>
      <c r="HU122" s="44" t="s">
        <v>3403</v>
      </c>
      <c r="HX122" s="44" t="s">
        <v>3403</v>
      </c>
      <c r="HY122" s="44" t="s">
        <v>223</v>
      </c>
    </row>
    <row r="123" spans="1:233" s="44" customFormat="1" ht="12.75" x14ac:dyDescent="0.2">
      <c r="A123" s="348">
        <v>24</v>
      </c>
      <c r="B123" s="344">
        <v>0.60486111111111118</v>
      </c>
      <c r="C123" s="393" t="s">
        <v>4703</v>
      </c>
      <c r="D123" s="348" t="s">
        <v>211</v>
      </c>
      <c r="E123" s="30" t="s">
        <v>212</v>
      </c>
      <c r="F123" s="62">
        <v>43285</v>
      </c>
      <c r="G123" s="30" t="s">
        <v>1202</v>
      </c>
      <c r="H123" s="30" t="s">
        <v>233</v>
      </c>
      <c r="I123" s="30" t="s">
        <v>1203</v>
      </c>
      <c r="J123" s="30"/>
      <c r="K123" s="30"/>
      <c r="L123" s="30"/>
      <c r="M123" s="345"/>
      <c r="N123" s="345"/>
      <c r="O123" s="30"/>
      <c r="P123" s="78" t="s">
        <v>10180</v>
      </c>
      <c r="Q123" s="30" t="s">
        <v>10181</v>
      </c>
      <c r="R123" s="30" t="s">
        <v>10182</v>
      </c>
      <c r="S123" s="30" t="s">
        <v>10183</v>
      </c>
      <c r="T123" s="346">
        <v>9083019817</v>
      </c>
      <c r="U123" s="30" t="s">
        <v>10184</v>
      </c>
      <c r="V123" s="44" t="s">
        <v>221</v>
      </c>
      <c r="W123" s="44" t="s">
        <v>221</v>
      </c>
      <c r="X123" s="44" t="s">
        <v>221</v>
      </c>
      <c r="Y123" s="44" t="s">
        <v>221</v>
      </c>
      <c r="Z123" s="44" t="s">
        <v>221</v>
      </c>
      <c r="AA123" s="44" t="s">
        <v>10185</v>
      </c>
      <c r="AB123" s="44">
        <v>9997316860</v>
      </c>
      <c r="AC123" s="44" t="s">
        <v>314</v>
      </c>
      <c r="AD123" s="347" t="s">
        <v>4711</v>
      </c>
      <c r="AG123" s="30"/>
      <c r="AH123" s="30"/>
      <c r="AI123" s="30"/>
      <c r="AJ123" s="30"/>
      <c r="AK123" s="30"/>
      <c r="AL123" s="30"/>
      <c r="AM123" s="30"/>
      <c r="AN123" s="363" t="s">
        <v>228</v>
      </c>
      <c r="AO123" s="363" t="s">
        <v>228</v>
      </c>
      <c r="AP123" s="363" t="s">
        <v>643</v>
      </c>
      <c r="AQ123" s="363" t="s">
        <v>643</v>
      </c>
      <c r="AR123" s="363"/>
      <c r="AS123" s="30"/>
      <c r="AT123" s="30"/>
      <c r="AU123" s="30"/>
      <c r="AV123" s="30" t="s">
        <v>10186</v>
      </c>
      <c r="AW123" s="30"/>
      <c r="AX123" s="30"/>
      <c r="AY123" s="30" t="s">
        <v>227</v>
      </c>
      <c r="AZ123" s="30"/>
      <c r="BA123" s="31">
        <v>0.63472222222222219</v>
      </c>
      <c r="BB123" s="78"/>
      <c r="BC123" s="344"/>
      <c r="BD123" s="344"/>
      <c r="BE123" s="63">
        <f t="shared" si="4"/>
        <v>0</v>
      </c>
      <c r="BF123" s="30"/>
      <c r="BG123" s="30"/>
      <c r="BH123" s="30"/>
      <c r="BI123" s="30"/>
      <c r="BJ123" s="30"/>
      <c r="BK123" s="30"/>
      <c r="BL123" s="30"/>
      <c r="BM123" s="30"/>
      <c r="BN123" s="30"/>
      <c r="BO123" s="30"/>
      <c r="BP123" s="30"/>
      <c r="BQ123" s="30"/>
      <c r="BR123" s="30"/>
      <c r="BS123" s="30"/>
      <c r="BT123" s="30"/>
      <c r="BU123" s="63">
        <f t="shared" si="5"/>
        <v>0</v>
      </c>
      <c r="BV123" s="78"/>
      <c r="BW123" s="344"/>
      <c r="BX123" s="344"/>
      <c r="BY123" s="63">
        <f t="shared" si="6"/>
        <v>0</v>
      </c>
      <c r="BZ123" s="30"/>
      <c r="CA123" s="30"/>
      <c r="CB123" s="30"/>
      <c r="CC123" s="30"/>
      <c r="CD123" s="30"/>
      <c r="CE123" s="30"/>
      <c r="CF123" s="30"/>
      <c r="CG123" s="30"/>
      <c r="CH123" s="30"/>
      <c r="CI123" s="30"/>
      <c r="CJ123" s="30"/>
      <c r="CK123" s="348"/>
      <c r="CL123" s="348"/>
      <c r="CM123" s="348" t="s">
        <v>3403</v>
      </c>
      <c r="CN123" s="44" t="s">
        <v>3403</v>
      </c>
      <c r="CO123" s="348"/>
      <c r="CP123" s="348"/>
      <c r="CQ123" s="348"/>
      <c r="CR123" s="38" t="s">
        <v>4714</v>
      </c>
      <c r="CS123" s="38" t="s">
        <v>4715</v>
      </c>
      <c r="CT123" s="38" t="s">
        <v>3869</v>
      </c>
      <c r="CU123" s="38" t="s">
        <v>10187</v>
      </c>
      <c r="CV123" s="38" t="s">
        <v>10188</v>
      </c>
      <c r="CW123" s="38" t="s">
        <v>10189</v>
      </c>
      <c r="CX123" s="38" t="s">
        <v>10190</v>
      </c>
      <c r="CY123" s="38" t="s">
        <v>10191</v>
      </c>
      <c r="CZ123" s="38" t="s">
        <v>3848</v>
      </c>
      <c r="DA123" s="38" t="s">
        <v>10192</v>
      </c>
      <c r="DB123" s="38" t="s">
        <v>3845</v>
      </c>
      <c r="DC123" s="38" t="s">
        <v>3846</v>
      </c>
      <c r="DD123" s="38" t="s">
        <v>5650</v>
      </c>
      <c r="DE123" s="38" t="s">
        <v>3848</v>
      </c>
      <c r="DF123" s="38" t="s">
        <v>10192</v>
      </c>
      <c r="DG123" s="38" t="s">
        <v>3845</v>
      </c>
      <c r="DH123" s="38" t="s">
        <v>3846</v>
      </c>
      <c r="DI123" s="38" t="s">
        <v>5650</v>
      </c>
      <c r="DJ123" s="38" t="s">
        <v>10193</v>
      </c>
      <c r="DK123" s="38" t="s">
        <v>3957</v>
      </c>
      <c r="DL123" s="38" t="s">
        <v>9980</v>
      </c>
      <c r="DM123" s="38" t="s">
        <v>4116</v>
      </c>
      <c r="DN123" s="38" t="s">
        <v>3852</v>
      </c>
      <c r="DO123" s="38" t="s">
        <v>3853</v>
      </c>
      <c r="DP123" s="38" t="s">
        <v>3854</v>
      </c>
      <c r="DQ123" s="38" t="s">
        <v>10194</v>
      </c>
      <c r="DR123" s="38" t="s">
        <v>10194</v>
      </c>
      <c r="DS123" s="38" t="s">
        <v>10184</v>
      </c>
      <c r="DT123" s="38" t="s">
        <v>3848</v>
      </c>
      <c r="DU123" s="38" t="s">
        <v>3848</v>
      </c>
      <c r="DV123" s="38" t="s">
        <v>3848</v>
      </c>
      <c r="DW123" s="38" t="s">
        <v>3848</v>
      </c>
      <c r="DX123" s="38" t="s">
        <v>3848</v>
      </c>
      <c r="DY123" s="38" t="s">
        <v>3848</v>
      </c>
      <c r="DZ123" s="38" t="s">
        <v>3848</v>
      </c>
      <c r="EA123" s="38" t="s">
        <v>3848</v>
      </c>
      <c r="EB123" s="38" t="s">
        <v>3861</v>
      </c>
      <c r="EC123" s="38" t="s">
        <v>3862</v>
      </c>
      <c r="ED123" s="38" t="s">
        <v>3848</v>
      </c>
      <c r="EE123" s="38" t="s">
        <v>4212</v>
      </c>
      <c r="EF123" s="38" t="s">
        <v>3864</v>
      </c>
      <c r="EG123" s="38" t="s">
        <v>4068</v>
      </c>
      <c r="EH123" s="38" t="s">
        <v>4069</v>
      </c>
      <c r="EI123" s="38" t="s">
        <v>10195</v>
      </c>
      <c r="EJ123" s="38" t="s">
        <v>10195</v>
      </c>
      <c r="EK123" s="38" t="s">
        <v>3848</v>
      </c>
      <c r="EL123" s="38" t="s">
        <v>3868</v>
      </c>
      <c r="EM123" s="38" t="s">
        <v>3869</v>
      </c>
      <c r="EN123" s="38" t="s">
        <v>3869</v>
      </c>
      <c r="EO123" s="38" t="s">
        <v>3869</v>
      </c>
      <c r="EP123" s="38" t="s">
        <v>3869</v>
      </c>
      <c r="EQ123" s="38" t="s">
        <v>10196</v>
      </c>
      <c r="ER123" s="38" t="s">
        <v>3872</v>
      </c>
      <c r="ES123" s="38" t="s">
        <v>9810</v>
      </c>
      <c r="ET123" s="38" t="s">
        <v>10197</v>
      </c>
      <c r="EU123" s="38" t="s">
        <v>10198</v>
      </c>
      <c r="EV123" s="38" t="s">
        <v>3876</v>
      </c>
      <c r="EW123" s="38" t="s">
        <v>3876</v>
      </c>
      <c r="EX123" s="38" t="s">
        <v>3848</v>
      </c>
      <c r="EY123" s="38" t="s">
        <v>3848</v>
      </c>
      <c r="EZ123" s="38" t="s">
        <v>3877</v>
      </c>
      <c r="FA123" s="38" t="s">
        <v>3878</v>
      </c>
      <c r="FB123" s="38" t="s">
        <v>10199</v>
      </c>
      <c r="FC123" s="38" t="s">
        <v>10200</v>
      </c>
      <c r="FD123" s="38" t="s">
        <v>3848</v>
      </c>
      <c r="FE123" s="38" t="s">
        <v>3970</v>
      </c>
      <c r="FF123" s="38" t="s">
        <v>3971</v>
      </c>
      <c r="FG123" s="38" t="s">
        <v>3848</v>
      </c>
      <c r="FH123" s="38" t="s">
        <v>10201</v>
      </c>
      <c r="FI123" s="38" t="s">
        <v>10202</v>
      </c>
      <c r="FJ123" s="38" t="s">
        <v>10203</v>
      </c>
      <c r="FK123" s="38" t="s">
        <v>10204</v>
      </c>
      <c r="FL123" s="38" t="s">
        <v>3943</v>
      </c>
      <c r="FM123" s="38" t="s">
        <v>10183</v>
      </c>
      <c r="FN123" s="38" t="s">
        <v>7510</v>
      </c>
      <c r="FO123" s="38" t="s">
        <v>10205</v>
      </c>
      <c r="FP123" s="38" t="s">
        <v>3848</v>
      </c>
      <c r="FQ123" s="38" t="s">
        <v>10206</v>
      </c>
      <c r="FR123" s="38" t="s">
        <v>10207</v>
      </c>
      <c r="FS123" s="38" t="s">
        <v>10208</v>
      </c>
      <c r="FT123" s="38" t="s">
        <v>3943</v>
      </c>
      <c r="FU123" s="38" t="s">
        <v>3943</v>
      </c>
      <c r="FV123" s="38" t="s">
        <v>3943</v>
      </c>
      <c r="FW123" s="38" t="s">
        <v>3943</v>
      </c>
      <c r="FX123" s="38" t="s">
        <v>3944</v>
      </c>
      <c r="FY123" s="38" t="s">
        <v>3848</v>
      </c>
      <c r="FZ123" s="38" t="s">
        <v>3848</v>
      </c>
      <c r="GA123" s="38" t="s">
        <v>3946</v>
      </c>
      <c r="GB123" s="370" t="s">
        <v>3945</v>
      </c>
      <c r="GC123" s="370" t="s">
        <v>3946</v>
      </c>
      <c r="HL123" s="349" t="s">
        <v>10209</v>
      </c>
      <c r="HM123" s="44" t="s">
        <v>3403</v>
      </c>
      <c r="HN123" s="44" t="s">
        <v>3403</v>
      </c>
      <c r="HO123" s="350" t="s">
        <v>7440</v>
      </c>
      <c r="HP123" s="44" t="s">
        <v>3869</v>
      </c>
      <c r="HQ123" s="44">
        <f t="shared" si="7"/>
        <v>1</v>
      </c>
      <c r="HT123" s="44" t="s">
        <v>3403</v>
      </c>
      <c r="HU123" s="44" t="s">
        <v>3403</v>
      </c>
      <c r="HX123" s="44" t="s">
        <v>3403</v>
      </c>
      <c r="HY123" s="44" t="s">
        <v>314</v>
      </c>
    </row>
    <row r="124" spans="1:233" s="43" customFormat="1" ht="12.75" x14ac:dyDescent="0.2">
      <c r="A124" s="348">
        <v>25</v>
      </c>
      <c r="B124" s="369">
        <v>0.61527777777777781</v>
      </c>
      <c r="C124" s="393" t="s">
        <v>4703</v>
      </c>
      <c r="D124" s="348" t="s">
        <v>211</v>
      </c>
      <c r="E124" s="44" t="s">
        <v>212</v>
      </c>
      <c r="F124" s="374">
        <v>43285</v>
      </c>
      <c r="G124" s="44" t="s">
        <v>1202</v>
      </c>
      <c r="H124" s="44" t="s">
        <v>214</v>
      </c>
      <c r="I124" s="44" t="s">
        <v>1222</v>
      </c>
      <c r="J124" s="348"/>
      <c r="K124" s="365"/>
      <c r="L124" s="365"/>
      <c r="M124" s="365"/>
      <c r="N124" s="365"/>
      <c r="O124" s="348"/>
      <c r="P124" s="68" t="s">
        <v>10210</v>
      </c>
      <c r="Q124" s="348" t="s">
        <v>2005</v>
      </c>
      <c r="R124" s="348" t="s">
        <v>10211</v>
      </c>
      <c r="S124" s="365" t="s">
        <v>10212</v>
      </c>
      <c r="T124" s="353">
        <v>9770498478</v>
      </c>
      <c r="U124" s="365" t="s">
        <v>10213</v>
      </c>
      <c r="V124" s="353" t="s">
        <v>221</v>
      </c>
      <c r="W124" s="44" t="s">
        <v>221</v>
      </c>
      <c r="X124" s="44" t="s">
        <v>221</v>
      </c>
      <c r="Y124" s="44" t="s">
        <v>221</v>
      </c>
      <c r="Z124" s="44" t="s">
        <v>221</v>
      </c>
      <c r="AA124" s="348" t="s">
        <v>10214</v>
      </c>
      <c r="AB124" s="348">
        <v>9468520885</v>
      </c>
      <c r="AC124" s="36" t="s">
        <v>314</v>
      </c>
      <c r="AD124" s="347" t="s">
        <v>4711</v>
      </c>
      <c r="AE124" s="348" t="s">
        <v>6015</v>
      </c>
      <c r="AF124" s="348" t="s">
        <v>259</v>
      </c>
      <c r="AG124" s="348" t="s">
        <v>221</v>
      </c>
      <c r="AH124" s="348" t="s">
        <v>259</v>
      </c>
      <c r="AI124" s="348">
        <v>10</v>
      </c>
      <c r="AJ124" s="348" t="s">
        <v>3575</v>
      </c>
      <c r="AK124" s="348">
        <v>1</v>
      </c>
      <c r="AL124" s="348">
        <v>10</v>
      </c>
      <c r="AM124" s="348">
        <v>0</v>
      </c>
      <c r="AN124" s="348" t="s">
        <v>228</v>
      </c>
      <c r="AO124" s="348" t="s">
        <v>228</v>
      </c>
      <c r="AP124" s="348" t="s">
        <v>229</v>
      </c>
      <c r="AQ124" s="348" t="s">
        <v>229</v>
      </c>
      <c r="AR124" s="348"/>
      <c r="AS124" s="348" t="s">
        <v>10215</v>
      </c>
      <c r="AT124" s="348">
        <v>251203</v>
      </c>
      <c r="AU124" s="348" t="s">
        <v>8742</v>
      </c>
      <c r="AV124" s="348"/>
      <c r="AW124" s="348"/>
      <c r="AX124" s="348"/>
      <c r="AY124" s="348" t="s">
        <v>227</v>
      </c>
      <c r="AZ124" s="348"/>
      <c r="BA124" s="369">
        <v>0.66111111111111109</v>
      </c>
      <c r="BB124" s="394" t="s">
        <v>7252</v>
      </c>
      <c r="BC124" s="369">
        <v>0.67291666666666661</v>
      </c>
      <c r="BD124" s="369">
        <v>0.67638888888888893</v>
      </c>
      <c r="BE124" s="50">
        <f t="shared" si="4"/>
        <v>5</v>
      </c>
      <c r="BF124" s="348">
        <v>2</v>
      </c>
      <c r="BG124" s="348">
        <v>2</v>
      </c>
      <c r="BH124" s="348">
        <v>2</v>
      </c>
      <c r="BI124" s="348">
        <v>2</v>
      </c>
      <c r="BJ124" s="348">
        <v>2</v>
      </c>
      <c r="BK124" s="348">
        <v>2</v>
      </c>
      <c r="BL124" s="348">
        <v>2</v>
      </c>
      <c r="BM124" s="348">
        <v>2</v>
      </c>
      <c r="BN124" s="348">
        <v>2</v>
      </c>
      <c r="BO124" s="348">
        <v>2</v>
      </c>
      <c r="BP124" s="348">
        <v>2</v>
      </c>
      <c r="BQ124" s="348">
        <v>2</v>
      </c>
      <c r="BR124" s="348">
        <v>2</v>
      </c>
      <c r="BS124" s="348">
        <v>2</v>
      </c>
      <c r="BT124" s="348">
        <v>2</v>
      </c>
      <c r="BU124" s="50">
        <f t="shared" si="5"/>
        <v>0</v>
      </c>
      <c r="BV124" s="368"/>
      <c r="BW124" s="369"/>
      <c r="BX124" s="369"/>
      <c r="BY124" s="50">
        <f t="shared" si="6"/>
        <v>0</v>
      </c>
      <c r="BZ124" s="348"/>
      <c r="CA124" s="348"/>
      <c r="CB124" s="348"/>
      <c r="CC124" s="348"/>
      <c r="CD124" s="348"/>
      <c r="CE124" s="348"/>
      <c r="CF124" s="348"/>
      <c r="CG124" s="348"/>
      <c r="CH124" s="348"/>
      <c r="CI124" s="348"/>
      <c r="CJ124" s="348"/>
      <c r="CK124" s="348"/>
      <c r="CL124" s="348"/>
      <c r="CM124" s="348" t="s">
        <v>3403</v>
      </c>
      <c r="CN124" s="44" t="s">
        <v>3403</v>
      </c>
      <c r="CO124" s="348"/>
      <c r="CP124" s="348"/>
      <c r="CQ124" s="348"/>
      <c r="CR124" s="38" t="s">
        <v>4714</v>
      </c>
      <c r="CS124" s="38" t="s">
        <v>4715</v>
      </c>
      <c r="CT124" s="38" t="s">
        <v>3869</v>
      </c>
      <c r="CU124" s="38" t="s">
        <v>10216</v>
      </c>
      <c r="CV124" s="38" t="s">
        <v>2005</v>
      </c>
      <c r="CW124" s="38" t="s">
        <v>10217</v>
      </c>
      <c r="CX124" s="38" t="s">
        <v>10218</v>
      </c>
      <c r="CY124" s="38" t="s">
        <v>10219</v>
      </c>
      <c r="CZ124" s="38" t="s">
        <v>3848</v>
      </c>
      <c r="DA124" s="38" t="s">
        <v>10220</v>
      </c>
      <c r="DB124" s="38" t="s">
        <v>3840</v>
      </c>
      <c r="DC124" s="38" t="s">
        <v>3841</v>
      </c>
      <c r="DD124" s="38" t="s">
        <v>5700</v>
      </c>
      <c r="DE124" s="38" t="s">
        <v>10221</v>
      </c>
      <c r="DF124" s="38" t="s">
        <v>10222</v>
      </c>
      <c r="DG124" s="38" t="s">
        <v>4541</v>
      </c>
      <c r="DH124" s="38" t="s">
        <v>4542</v>
      </c>
      <c r="DI124" s="38" t="s">
        <v>4285</v>
      </c>
      <c r="DJ124" s="38" t="s">
        <v>10223</v>
      </c>
      <c r="DK124" s="38" t="s">
        <v>4249</v>
      </c>
      <c r="DL124" s="38" t="s">
        <v>10224</v>
      </c>
      <c r="DM124" s="38" t="s">
        <v>10225</v>
      </c>
      <c r="DN124" s="38" t="s">
        <v>3852</v>
      </c>
      <c r="DO124" s="38" t="s">
        <v>3848</v>
      </c>
      <c r="DP124" s="38" t="s">
        <v>3854</v>
      </c>
      <c r="DQ124" s="38" t="s">
        <v>10226</v>
      </c>
      <c r="DR124" s="38" t="s">
        <v>10227</v>
      </c>
      <c r="DS124" s="38" t="s">
        <v>10228</v>
      </c>
      <c r="DT124" s="38" t="s">
        <v>3848</v>
      </c>
      <c r="DU124" s="38" t="s">
        <v>3848</v>
      </c>
      <c r="DV124" s="38" t="s">
        <v>3848</v>
      </c>
      <c r="DW124" s="38" t="s">
        <v>3848</v>
      </c>
      <c r="DX124" s="38" t="s">
        <v>3848</v>
      </c>
      <c r="DY124" s="38" t="s">
        <v>3848</v>
      </c>
      <c r="DZ124" s="38" t="s">
        <v>3848</v>
      </c>
      <c r="EA124" s="38" t="s">
        <v>3848</v>
      </c>
      <c r="EB124" s="38" t="s">
        <v>3861</v>
      </c>
      <c r="EC124" s="38" t="s">
        <v>3862</v>
      </c>
      <c r="ED124" s="38" t="s">
        <v>3848</v>
      </c>
      <c r="EE124" s="38" t="s">
        <v>10229</v>
      </c>
      <c r="EF124" s="38" t="s">
        <v>3864</v>
      </c>
      <c r="EG124" s="38" t="s">
        <v>4068</v>
      </c>
      <c r="EH124" s="38" t="s">
        <v>10230</v>
      </c>
      <c r="EI124" s="38" t="s">
        <v>10231</v>
      </c>
      <c r="EJ124" s="38" t="s">
        <v>10231</v>
      </c>
      <c r="EK124" s="38" t="s">
        <v>3848</v>
      </c>
      <c r="EL124" s="38" t="s">
        <v>3868</v>
      </c>
      <c r="EM124" s="38" t="s">
        <v>3869</v>
      </c>
      <c r="EN124" s="38" t="s">
        <v>3869</v>
      </c>
      <c r="EO124" s="38" t="s">
        <v>3870</v>
      </c>
      <c r="EP124" s="38" t="s">
        <v>3869</v>
      </c>
      <c r="EQ124" s="38" t="s">
        <v>10232</v>
      </c>
      <c r="ER124" s="38" t="s">
        <v>3872</v>
      </c>
      <c r="ES124" s="38" t="s">
        <v>10233</v>
      </c>
      <c r="ET124" s="38" t="s">
        <v>10234</v>
      </c>
      <c r="EU124" s="38" t="s">
        <v>4017</v>
      </c>
      <c r="EV124" s="38" t="s">
        <v>3876</v>
      </c>
      <c r="EW124" s="38" t="s">
        <v>3876</v>
      </c>
      <c r="EX124" s="38" t="s">
        <v>3848</v>
      </c>
      <c r="EY124" s="38" t="s">
        <v>3848</v>
      </c>
      <c r="EZ124" s="38" t="s">
        <v>3877</v>
      </c>
      <c r="FA124" s="38" t="s">
        <v>5376</v>
      </c>
      <c r="FB124" s="38" t="s">
        <v>4443</v>
      </c>
      <c r="FC124" s="38" t="s">
        <v>3848</v>
      </c>
      <c r="FD124" s="38" t="s">
        <v>3848</v>
      </c>
      <c r="FE124" s="38" t="s">
        <v>4011</v>
      </c>
      <c r="FF124" s="38" t="s">
        <v>5268</v>
      </c>
      <c r="FG124" s="38" t="s">
        <v>6959</v>
      </c>
      <c r="FH124" s="38" t="s">
        <v>10235</v>
      </c>
      <c r="FI124" s="38" t="s">
        <v>10236</v>
      </c>
      <c r="FJ124" s="38" t="s">
        <v>4017</v>
      </c>
      <c r="FK124" s="38" t="s">
        <v>10237</v>
      </c>
      <c r="FL124" s="38" t="s">
        <v>4017</v>
      </c>
      <c r="FM124" s="38" t="s">
        <v>10238</v>
      </c>
      <c r="FN124" s="38" t="s">
        <v>10239</v>
      </c>
      <c r="FO124" s="38" t="s">
        <v>10240</v>
      </c>
      <c r="FP124" s="38" t="s">
        <v>3848</v>
      </c>
      <c r="FQ124" s="38" t="s">
        <v>10241</v>
      </c>
      <c r="FR124" s="38" t="s">
        <v>4367</v>
      </c>
      <c r="FS124" s="38" t="s">
        <v>10242</v>
      </c>
      <c r="FT124" s="38" t="s">
        <v>10243</v>
      </c>
      <c r="FU124" s="38" t="s">
        <v>10244</v>
      </c>
      <c r="FV124" s="38" t="s">
        <v>10245</v>
      </c>
      <c r="FW124" s="38" t="s">
        <v>10246</v>
      </c>
      <c r="FX124" s="38" t="s">
        <v>3944</v>
      </c>
      <c r="FY124" s="38" t="s">
        <v>3848</v>
      </c>
      <c r="FZ124" s="38" t="s">
        <v>3848</v>
      </c>
      <c r="GA124" s="38" t="s">
        <v>3945</v>
      </c>
      <c r="GB124" s="370" t="s">
        <v>3945</v>
      </c>
      <c r="GC124" s="370" t="s">
        <v>3946</v>
      </c>
      <c r="HL124" s="349" t="s">
        <v>10247</v>
      </c>
      <c r="HM124" s="44" t="s">
        <v>3403</v>
      </c>
      <c r="HN124" s="44" t="s">
        <v>3403</v>
      </c>
      <c r="HO124" s="350" t="s">
        <v>7440</v>
      </c>
      <c r="HP124" s="44" t="s">
        <v>3869</v>
      </c>
      <c r="HQ124" s="44">
        <f t="shared" si="7"/>
        <v>1</v>
      </c>
      <c r="HT124" s="44" t="s">
        <v>3403</v>
      </c>
      <c r="HU124" s="44" t="s">
        <v>3403</v>
      </c>
      <c r="HX124" s="44" t="s">
        <v>3403</v>
      </c>
      <c r="HY124" s="44" t="s">
        <v>314</v>
      </c>
    </row>
    <row r="125" spans="1:233" s="44" customFormat="1" ht="12.75" x14ac:dyDescent="0.2">
      <c r="A125" s="348">
        <v>26</v>
      </c>
      <c r="B125" s="369">
        <v>0.61527777777777781</v>
      </c>
      <c r="C125" s="393" t="s">
        <v>4703</v>
      </c>
      <c r="D125" s="348" t="s">
        <v>211</v>
      </c>
      <c r="E125" s="44" t="s">
        <v>212</v>
      </c>
      <c r="F125" s="374">
        <v>43285</v>
      </c>
      <c r="G125" s="348" t="s">
        <v>357</v>
      </c>
      <c r="H125" s="348" t="s">
        <v>233</v>
      </c>
      <c r="I125" s="348" t="s">
        <v>3070</v>
      </c>
      <c r="J125" s="348" t="s">
        <v>6080</v>
      </c>
      <c r="K125" s="353"/>
      <c r="L125" s="365"/>
      <c r="M125" s="365"/>
      <c r="N125" s="365"/>
      <c r="O125" s="348"/>
      <c r="P125" s="366" t="s">
        <v>10248</v>
      </c>
      <c r="Q125" s="348" t="s">
        <v>10249</v>
      </c>
      <c r="R125" s="348" t="s">
        <v>10250</v>
      </c>
      <c r="S125" s="365" t="s">
        <v>10251</v>
      </c>
      <c r="T125" s="353">
        <v>9653072487</v>
      </c>
      <c r="U125" s="425" t="s">
        <v>10252</v>
      </c>
      <c r="V125" s="425" t="s">
        <v>221</v>
      </c>
      <c r="W125" s="44" t="s">
        <v>221</v>
      </c>
      <c r="X125" s="44" t="s">
        <v>221</v>
      </c>
      <c r="Y125" s="44" t="s">
        <v>221</v>
      </c>
      <c r="Z125" s="44" t="s">
        <v>221</v>
      </c>
      <c r="AA125" s="348" t="s">
        <v>10253</v>
      </c>
      <c r="AB125" s="348">
        <v>9102838804</v>
      </c>
      <c r="AC125" s="36" t="s">
        <v>223</v>
      </c>
      <c r="AD125" s="348" t="s">
        <v>8159</v>
      </c>
      <c r="AE125" s="348" t="s">
        <v>8916</v>
      </c>
      <c r="AF125" s="44" t="s">
        <v>226</v>
      </c>
      <c r="AG125" s="348" t="s">
        <v>226</v>
      </c>
      <c r="AH125" s="348" t="s">
        <v>226</v>
      </c>
      <c r="AI125" s="348">
        <v>16</v>
      </c>
      <c r="AJ125" s="348" t="s">
        <v>3575</v>
      </c>
      <c r="AK125" s="348">
        <v>1</v>
      </c>
      <c r="AL125" s="348">
        <v>3</v>
      </c>
      <c r="AM125" s="348">
        <v>13</v>
      </c>
      <c r="AN125" s="348" t="s">
        <v>432</v>
      </c>
      <c r="AO125" s="348" t="s">
        <v>432</v>
      </c>
      <c r="AP125" s="348" t="s">
        <v>434</v>
      </c>
      <c r="AQ125" s="348" t="s">
        <v>3079</v>
      </c>
      <c r="AR125" s="348" t="s">
        <v>6459</v>
      </c>
      <c r="AS125" s="348"/>
      <c r="AT125" s="348"/>
      <c r="AU125" s="348"/>
      <c r="AV125" s="348"/>
      <c r="AW125" s="348"/>
      <c r="AX125" s="348" t="s">
        <v>855</v>
      </c>
      <c r="AY125" s="348" t="s">
        <v>227</v>
      </c>
      <c r="AZ125" s="348" t="s">
        <v>446</v>
      </c>
      <c r="BA125" s="369">
        <v>0.65625</v>
      </c>
      <c r="BB125" s="394" t="s">
        <v>7252</v>
      </c>
      <c r="BC125" s="369">
        <v>0.70833333333333337</v>
      </c>
      <c r="BD125" s="369">
        <v>0.71527777777777779</v>
      </c>
      <c r="BE125" s="50">
        <f t="shared" si="4"/>
        <v>10</v>
      </c>
      <c r="BF125" s="348">
        <v>2</v>
      </c>
      <c r="BG125" s="348">
        <v>2</v>
      </c>
      <c r="BH125" s="348">
        <v>2</v>
      </c>
      <c r="BI125" s="348">
        <v>2</v>
      </c>
      <c r="BJ125" s="348">
        <v>2</v>
      </c>
      <c r="BK125" s="348">
        <v>2</v>
      </c>
      <c r="BL125" s="348">
        <v>2</v>
      </c>
      <c r="BM125" s="348">
        <v>2</v>
      </c>
      <c r="BN125" s="348">
        <v>2</v>
      </c>
      <c r="BO125" s="348">
        <v>2</v>
      </c>
      <c r="BP125" s="348">
        <v>2</v>
      </c>
      <c r="BQ125" s="348">
        <v>2</v>
      </c>
      <c r="BR125" s="348">
        <v>2</v>
      </c>
      <c r="BS125" s="348">
        <v>2</v>
      </c>
      <c r="BT125" s="348">
        <v>2</v>
      </c>
      <c r="BU125" s="50">
        <f t="shared" si="5"/>
        <v>0</v>
      </c>
      <c r="BV125" s="368" t="s">
        <v>7252</v>
      </c>
      <c r="BW125" s="369">
        <v>0.72222222222222221</v>
      </c>
      <c r="BX125" s="369">
        <v>0.72916666666666663</v>
      </c>
      <c r="BY125" s="50">
        <f t="shared" si="6"/>
        <v>10</v>
      </c>
      <c r="BZ125" s="348">
        <v>3</v>
      </c>
      <c r="CA125" s="348">
        <v>3</v>
      </c>
      <c r="CB125" s="348">
        <v>3</v>
      </c>
      <c r="CC125" s="348">
        <v>3</v>
      </c>
      <c r="CD125" s="348" t="s">
        <v>260</v>
      </c>
      <c r="CE125" s="348" t="s">
        <v>8056</v>
      </c>
      <c r="CF125" s="348">
        <v>15</v>
      </c>
      <c r="CG125" s="348"/>
      <c r="CH125" s="348"/>
      <c r="CI125" s="348"/>
      <c r="CJ125" s="348"/>
      <c r="CK125" s="348"/>
      <c r="CL125" s="348"/>
      <c r="CM125" s="348" t="s">
        <v>3403</v>
      </c>
      <c r="CN125" s="44" t="s">
        <v>3403</v>
      </c>
      <c r="CO125" s="348"/>
      <c r="CP125" s="348"/>
      <c r="CQ125" s="348"/>
      <c r="CR125" s="38" t="s">
        <v>4714</v>
      </c>
      <c r="CS125" s="38" t="s">
        <v>4715</v>
      </c>
      <c r="CT125" s="38" t="s">
        <v>3869</v>
      </c>
      <c r="CU125" s="38" t="s">
        <v>10254</v>
      </c>
      <c r="CV125" s="38" t="s">
        <v>10249</v>
      </c>
      <c r="CW125" s="38" t="s">
        <v>10255</v>
      </c>
      <c r="CX125" s="38" t="s">
        <v>10251</v>
      </c>
      <c r="CY125" s="38" t="s">
        <v>10256</v>
      </c>
      <c r="CZ125" s="38" t="s">
        <v>7084</v>
      </c>
      <c r="DA125" s="38" t="s">
        <v>8024</v>
      </c>
      <c r="DB125" s="38" t="s">
        <v>3845</v>
      </c>
      <c r="DC125" s="38" t="s">
        <v>3846</v>
      </c>
      <c r="DD125" s="38" t="s">
        <v>6946</v>
      </c>
      <c r="DE125" s="38" t="s">
        <v>7084</v>
      </c>
      <c r="DF125" s="38" t="s">
        <v>10257</v>
      </c>
      <c r="DG125" s="38" t="s">
        <v>3840</v>
      </c>
      <c r="DH125" s="38" t="s">
        <v>3841</v>
      </c>
      <c r="DI125" s="38" t="s">
        <v>4295</v>
      </c>
      <c r="DJ125" s="38" t="s">
        <v>10258</v>
      </c>
      <c r="DK125" s="38" t="s">
        <v>3849</v>
      </c>
      <c r="DL125" s="38" t="s">
        <v>4002</v>
      </c>
      <c r="DM125" s="38" t="s">
        <v>3914</v>
      </c>
      <c r="DN125" s="38" t="s">
        <v>3852</v>
      </c>
      <c r="DO125" s="38" t="s">
        <v>3853</v>
      </c>
      <c r="DP125" s="38" t="s">
        <v>3854</v>
      </c>
      <c r="DQ125" s="38" t="s">
        <v>10259</v>
      </c>
      <c r="DR125" s="38" t="s">
        <v>10259</v>
      </c>
      <c r="DS125" s="38" t="s">
        <v>10252</v>
      </c>
      <c r="DT125" s="38" t="s">
        <v>3848</v>
      </c>
      <c r="DU125" s="38" t="s">
        <v>3848</v>
      </c>
      <c r="DV125" s="38" t="s">
        <v>3848</v>
      </c>
      <c r="DW125" s="38" t="s">
        <v>3848</v>
      </c>
      <c r="DX125" s="38" t="s">
        <v>3848</v>
      </c>
      <c r="DY125" s="38" t="s">
        <v>3848</v>
      </c>
      <c r="DZ125" s="38" t="s">
        <v>3848</v>
      </c>
      <c r="EA125" s="38" t="s">
        <v>3848</v>
      </c>
      <c r="EB125" s="38" t="s">
        <v>3861</v>
      </c>
      <c r="EC125" s="38" t="s">
        <v>3862</v>
      </c>
      <c r="ED125" s="38" t="s">
        <v>3848</v>
      </c>
      <c r="EE125" s="38" t="s">
        <v>5981</v>
      </c>
      <c r="EF125" s="38" t="s">
        <v>432</v>
      </c>
      <c r="EG125" s="38" t="s">
        <v>598</v>
      </c>
      <c r="EH125" s="38" t="s">
        <v>5303</v>
      </c>
      <c r="EI125" s="38" t="s">
        <v>10260</v>
      </c>
      <c r="EJ125" s="38" t="s">
        <v>855</v>
      </c>
      <c r="EK125" s="38" t="s">
        <v>3848</v>
      </c>
      <c r="EL125" s="38" t="s">
        <v>3868</v>
      </c>
      <c r="EM125" s="38" t="s">
        <v>3869</v>
      </c>
      <c r="EN125" s="38" t="s">
        <v>3869</v>
      </c>
      <c r="EO125" s="38" t="s">
        <v>3870</v>
      </c>
      <c r="EP125" s="38" t="s">
        <v>4002</v>
      </c>
      <c r="EQ125" s="38" t="s">
        <v>10261</v>
      </c>
      <c r="ER125" s="38" t="s">
        <v>5223</v>
      </c>
      <c r="ES125" s="38" t="s">
        <v>10262</v>
      </c>
      <c r="ET125" s="38" t="s">
        <v>10263</v>
      </c>
      <c r="EU125" s="38" t="s">
        <v>10264</v>
      </c>
      <c r="EV125" s="38" t="s">
        <v>3848</v>
      </c>
      <c r="EW125" s="38" t="s">
        <v>3876</v>
      </c>
      <c r="EX125" s="38" t="s">
        <v>3848</v>
      </c>
      <c r="EY125" s="38" t="s">
        <v>3848</v>
      </c>
      <c r="EZ125" s="38" t="s">
        <v>3877</v>
      </c>
      <c r="FA125" s="38" t="s">
        <v>4008</v>
      </c>
      <c r="FB125" s="38" t="s">
        <v>4009</v>
      </c>
      <c r="FC125" s="38" t="s">
        <v>4267</v>
      </c>
      <c r="FD125" s="38" t="s">
        <v>3848</v>
      </c>
      <c r="FE125" s="38" t="s">
        <v>4011</v>
      </c>
      <c r="FF125" s="38" t="s">
        <v>4012</v>
      </c>
      <c r="FG125" s="38" t="s">
        <v>6193</v>
      </c>
      <c r="FH125" s="38" t="s">
        <v>10265</v>
      </c>
      <c r="FI125" s="38" t="s">
        <v>10266</v>
      </c>
      <c r="FJ125" s="38" t="s">
        <v>6196</v>
      </c>
      <c r="FK125" s="38" t="s">
        <v>6622</v>
      </c>
      <c r="FL125" s="38" t="s">
        <v>4017</v>
      </c>
      <c r="FM125" s="38" t="s">
        <v>10251</v>
      </c>
      <c r="FN125" s="38" t="s">
        <v>3103</v>
      </c>
      <c r="FO125" s="38" t="s">
        <v>10267</v>
      </c>
      <c r="FP125" s="38" t="s">
        <v>3848</v>
      </c>
      <c r="FQ125" s="38" t="s">
        <v>10268</v>
      </c>
      <c r="FR125" s="38" t="s">
        <v>9595</v>
      </c>
      <c r="FS125" s="38" t="s">
        <v>10269</v>
      </c>
      <c r="FT125" s="38" t="s">
        <v>10270</v>
      </c>
      <c r="FU125" s="38" t="s">
        <v>10271</v>
      </c>
      <c r="FV125" s="38" t="s">
        <v>10272</v>
      </c>
      <c r="FW125" s="38" t="s">
        <v>10273</v>
      </c>
      <c r="FX125" s="38" t="s">
        <v>3894</v>
      </c>
      <c r="FY125" s="38" t="s">
        <v>3848</v>
      </c>
      <c r="FZ125" s="38" t="s">
        <v>10274</v>
      </c>
      <c r="GA125" s="38" t="s">
        <v>3945</v>
      </c>
      <c r="GB125" s="370" t="s">
        <v>3946</v>
      </c>
      <c r="GC125" s="370" t="s">
        <v>3946</v>
      </c>
      <c r="HL125" s="349" t="s">
        <v>10275</v>
      </c>
      <c r="HM125" s="44" t="s">
        <v>6633</v>
      </c>
      <c r="HN125" s="44" t="s">
        <v>3403</v>
      </c>
      <c r="HO125" s="350" t="s">
        <v>7440</v>
      </c>
      <c r="HP125" s="44" t="s">
        <v>3869</v>
      </c>
      <c r="HQ125" s="44">
        <f t="shared" si="7"/>
        <v>1</v>
      </c>
      <c r="HT125" s="44" t="s">
        <v>3403</v>
      </c>
      <c r="HU125" s="44" t="s">
        <v>3403</v>
      </c>
      <c r="HX125" s="44" t="s">
        <v>6495</v>
      </c>
      <c r="HY125" s="44" t="s">
        <v>223</v>
      </c>
    </row>
    <row r="126" spans="1:233" s="44" customFormat="1" ht="12.75" x14ac:dyDescent="0.2">
      <c r="A126" s="348">
        <v>27</v>
      </c>
      <c r="B126" s="369">
        <v>0.61597222222222225</v>
      </c>
      <c r="C126" s="393" t="s">
        <v>4703</v>
      </c>
      <c r="D126" s="348" t="s">
        <v>211</v>
      </c>
      <c r="E126" s="44" t="s">
        <v>212</v>
      </c>
      <c r="F126" s="374">
        <v>43285</v>
      </c>
      <c r="G126" s="85" t="s">
        <v>387</v>
      </c>
      <c r="H126" s="44" t="s">
        <v>214</v>
      </c>
      <c r="I126" s="44" t="s">
        <v>1222</v>
      </c>
      <c r="J126" s="348"/>
      <c r="K126" s="365"/>
      <c r="L126" s="365"/>
      <c r="M126" s="365"/>
      <c r="N126" s="365"/>
      <c r="O126" s="348"/>
      <c r="P126" s="78" t="s">
        <v>8805</v>
      </c>
      <c r="Q126" s="348" t="s">
        <v>10276</v>
      </c>
      <c r="R126" s="348" t="s">
        <v>10277</v>
      </c>
      <c r="S126" s="365" t="s">
        <v>10278</v>
      </c>
      <c r="T126" s="353">
        <v>9361111124</v>
      </c>
      <c r="U126" s="365" t="s">
        <v>10279</v>
      </c>
      <c r="V126" s="353" t="s">
        <v>221</v>
      </c>
      <c r="W126" s="44" t="s">
        <v>221</v>
      </c>
      <c r="X126" s="44" t="s">
        <v>221</v>
      </c>
      <c r="Y126" s="44" t="s">
        <v>221</v>
      </c>
      <c r="Z126" s="44" t="s">
        <v>221</v>
      </c>
      <c r="AA126" s="348" t="s">
        <v>10280</v>
      </c>
      <c r="AB126" s="348">
        <v>9559216367</v>
      </c>
      <c r="AC126" s="36" t="s">
        <v>223</v>
      </c>
      <c r="AD126" s="347" t="s">
        <v>4711</v>
      </c>
      <c r="AE126" s="348"/>
      <c r="AF126" s="348"/>
      <c r="AG126" s="348"/>
      <c r="AH126" s="348"/>
      <c r="AI126" s="348"/>
      <c r="AJ126" s="348"/>
      <c r="AK126" s="348"/>
      <c r="AL126" s="348"/>
      <c r="AM126" s="348"/>
      <c r="AN126" s="348" t="s">
        <v>432</v>
      </c>
      <c r="AO126" s="348" t="s">
        <v>432</v>
      </c>
      <c r="AP126" s="348" t="s">
        <v>434</v>
      </c>
      <c r="AQ126" s="348" t="s">
        <v>3079</v>
      </c>
      <c r="AR126" s="348" t="s">
        <v>6459</v>
      </c>
      <c r="AS126" s="348"/>
      <c r="AT126" s="348"/>
      <c r="AU126" s="348"/>
      <c r="AV126" s="348"/>
      <c r="AW126" s="348"/>
      <c r="AX126" s="348" t="s">
        <v>579</v>
      </c>
      <c r="AY126" s="348" t="s">
        <v>227</v>
      </c>
      <c r="AZ126" s="348"/>
      <c r="BA126" s="369">
        <v>0.66111111111111109</v>
      </c>
      <c r="BB126" s="394"/>
      <c r="BC126" s="369"/>
      <c r="BD126" s="369"/>
      <c r="BE126" s="50">
        <f t="shared" si="4"/>
        <v>0</v>
      </c>
      <c r="BF126" s="348"/>
      <c r="BG126" s="348"/>
      <c r="BH126" s="348"/>
      <c r="BI126" s="348"/>
      <c r="BJ126" s="348"/>
      <c r="BK126" s="348"/>
      <c r="BL126" s="348"/>
      <c r="BM126" s="348"/>
      <c r="BN126" s="348"/>
      <c r="BO126" s="348"/>
      <c r="BP126" s="348"/>
      <c r="BQ126" s="348"/>
      <c r="BR126" s="348"/>
      <c r="BS126" s="348"/>
      <c r="BT126" s="348"/>
      <c r="BU126" s="50">
        <f t="shared" si="5"/>
        <v>0</v>
      </c>
      <c r="BV126" s="368"/>
      <c r="BW126" s="369"/>
      <c r="BX126" s="369"/>
      <c r="BY126" s="50">
        <f t="shared" si="6"/>
        <v>0</v>
      </c>
      <c r="BZ126" s="348"/>
      <c r="CA126" s="348"/>
      <c r="CB126" s="348"/>
      <c r="CC126" s="348"/>
      <c r="CD126" s="348"/>
      <c r="CE126" s="348"/>
      <c r="CF126" s="348"/>
      <c r="CG126" s="348"/>
      <c r="CH126" s="348"/>
      <c r="CI126" s="348"/>
      <c r="CJ126" s="348"/>
      <c r="CK126" s="348"/>
      <c r="CL126" s="348"/>
      <c r="CM126" s="348" t="s">
        <v>3403</v>
      </c>
      <c r="CN126" s="44" t="s">
        <v>3403</v>
      </c>
      <c r="CO126" s="348"/>
      <c r="CP126" s="348"/>
      <c r="CQ126" s="348"/>
      <c r="CR126" s="38" t="s">
        <v>4714</v>
      </c>
      <c r="CS126" s="38" t="s">
        <v>4715</v>
      </c>
      <c r="CT126" s="38" t="s">
        <v>3869</v>
      </c>
      <c r="CU126" s="38" t="s">
        <v>10281</v>
      </c>
      <c r="CV126" s="38" t="s">
        <v>10276</v>
      </c>
      <c r="CW126" s="38" t="s">
        <v>10277</v>
      </c>
      <c r="CX126" s="38" t="s">
        <v>10278</v>
      </c>
      <c r="CY126" s="38" t="s">
        <v>10282</v>
      </c>
      <c r="CZ126" s="38" t="s">
        <v>3848</v>
      </c>
      <c r="DA126" s="38" t="s">
        <v>10283</v>
      </c>
      <c r="DB126" s="38" t="s">
        <v>3840</v>
      </c>
      <c r="DC126" s="38" t="s">
        <v>3841</v>
      </c>
      <c r="DD126" s="38" t="s">
        <v>3842</v>
      </c>
      <c r="DE126" s="38" t="s">
        <v>3848</v>
      </c>
      <c r="DF126" s="38" t="s">
        <v>10284</v>
      </c>
      <c r="DG126" s="38" t="s">
        <v>5334</v>
      </c>
      <c r="DH126" s="38" t="s">
        <v>4607</v>
      </c>
      <c r="DI126" s="38" t="s">
        <v>5568</v>
      </c>
      <c r="DJ126" s="38" t="s">
        <v>3848</v>
      </c>
      <c r="DK126" s="38" t="s">
        <v>3957</v>
      </c>
      <c r="DL126" s="38" t="s">
        <v>5336</v>
      </c>
      <c r="DM126" s="38" t="s">
        <v>3914</v>
      </c>
      <c r="DN126" s="38" t="s">
        <v>3852</v>
      </c>
      <c r="DO126" s="38" t="s">
        <v>3853</v>
      </c>
      <c r="DP126" s="38" t="s">
        <v>4299</v>
      </c>
      <c r="DQ126" s="38" t="s">
        <v>10285</v>
      </c>
      <c r="DR126" s="38" t="s">
        <v>2718</v>
      </c>
      <c r="DS126" s="38" t="s">
        <v>10286</v>
      </c>
      <c r="DT126" s="38" t="s">
        <v>3848</v>
      </c>
      <c r="DU126" s="38" t="s">
        <v>3848</v>
      </c>
      <c r="DV126" s="38" t="s">
        <v>3848</v>
      </c>
      <c r="DW126" s="38" t="s">
        <v>3848</v>
      </c>
      <c r="DX126" s="38" t="s">
        <v>3848</v>
      </c>
      <c r="DY126" s="38" t="s">
        <v>3848</v>
      </c>
      <c r="DZ126" s="38" t="s">
        <v>3848</v>
      </c>
      <c r="EA126" s="38" t="s">
        <v>3848</v>
      </c>
      <c r="EB126" s="38" t="s">
        <v>3861</v>
      </c>
      <c r="EC126" s="38" t="s">
        <v>3862</v>
      </c>
      <c r="ED126" s="38" t="s">
        <v>3848</v>
      </c>
      <c r="EE126" s="38" t="s">
        <v>10287</v>
      </c>
      <c r="EF126" s="38" t="s">
        <v>3864</v>
      </c>
      <c r="EG126" s="38" t="s">
        <v>4068</v>
      </c>
      <c r="EH126" s="38" t="s">
        <v>6473</v>
      </c>
      <c r="EI126" s="38" t="s">
        <v>579</v>
      </c>
      <c r="EJ126" s="38" t="s">
        <v>10288</v>
      </c>
      <c r="EK126" s="38" t="s">
        <v>3848</v>
      </c>
      <c r="EL126" s="38" t="s">
        <v>6759</v>
      </c>
      <c r="EM126" s="38" t="s">
        <v>3869</v>
      </c>
      <c r="EN126" s="38" t="s">
        <v>3869</v>
      </c>
      <c r="EO126" s="38" t="s">
        <v>3870</v>
      </c>
      <c r="EP126" s="38" t="s">
        <v>4002</v>
      </c>
      <c r="EQ126" s="38" t="s">
        <v>10289</v>
      </c>
      <c r="ER126" s="38" t="s">
        <v>3872</v>
      </c>
      <c r="ES126" s="38" t="s">
        <v>10290</v>
      </c>
      <c r="ET126" s="38" t="s">
        <v>10291</v>
      </c>
      <c r="EU126" s="38" t="s">
        <v>10292</v>
      </c>
      <c r="EV126" s="38" t="s">
        <v>3876</v>
      </c>
      <c r="EW126" s="38" t="s">
        <v>3876</v>
      </c>
      <c r="EX126" s="38" t="s">
        <v>3848</v>
      </c>
      <c r="EY126" s="38" t="s">
        <v>3848</v>
      </c>
      <c r="EZ126" s="38" t="s">
        <v>3877</v>
      </c>
      <c r="FA126" s="38" t="s">
        <v>3878</v>
      </c>
      <c r="FB126" s="38" t="s">
        <v>4443</v>
      </c>
      <c r="FC126" s="38" t="s">
        <v>4010</v>
      </c>
      <c r="FD126" s="38" t="s">
        <v>3848</v>
      </c>
      <c r="FE126" s="38" t="s">
        <v>4011</v>
      </c>
      <c r="FF126" s="38" t="s">
        <v>5268</v>
      </c>
      <c r="FG126" s="38" t="s">
        <v>3848</v>
      </c>
      <c r="FH126" s="38" t="s">
        <v>10293</v>
      </c>
      <c r="FI126" s="38" t="s">
        <v>10294</v>
      </c>
      <c r="FJ126" s="38" t="s">
        <v>4271</v>
      </c>
      <c r="FK126" s="38" t="s">
        <v>6233</v>
      </c>
      <c r="FL126" s="38" t="s">
        <v>4017</v>
      </c>
      <c r="FM126" s="38" t="s">
        <v>10278</v>
      </c>
      <c r="FN126" s="38" t="s">
        <v>6838</v>
      </c>
      <c r="FO126" s="38" t="s">
        <v>1038</v>
      </c>
      <c r="FP126" s="38" t="s">
        <v>3848</v>
      </c>
      <c r="FQ126" s="38" t="s">
        <v>10295</v>
      </c>
      <c r="FR126" s="38" t="s">
        <v>4367</v>
      </c>
      <c r="FS126" s="38" t="s">
        <v>10296</v>
      </c>
      <c r="FT126" s="38" t="s">
        <v>10297</v>
      </c>
      <c r="FU126" s="38" t="s">
        <v>10298</v>
      </c>
      <c r="FV126" s="38" t="s">
        <v>10299</v>
      </c>
      <c r="FW126" s="38" t="s">
        <v>10300</v>
      </c>
      <c r="FX126" s="38" t="s">
        <v>3894</v>
      </c>
      <c r="FY126" s="38" t="s">
        <v>3848</v>
      </c>
      <c r="FZ126" s="38" t="s">
        <v>3848</v>
      </c>
      <c r="GA126" s="38" t="s">
        <v>3945</v>
      </c>
      <c r="GB126" s="370" t="s">
        <v>3945</v>
      </c>
      <c r="GC126" s="370" t="s">
        <v>3946</v>
      </c>
      <c r="HL126" s="349" t="s">
        <v>10301</v>
      </c>
      <c r="HM126" s="44" t="s">
        <v>3403</v>
      </c>
      <c r="HN126" s="44" t="s">
        <v>3403</v>
      </c>
      <c r="HO126" s="350" t="s">
        <v>7440</v>
      </c>
      <c r="HP126" s="44" t="s">
        <v>3869</v>
      </c>
      <c r="HQ126" s="44">
        <f t="shared" si="7"/>
        <v>1</v>
      </c>
      <c r="HT126" s="44" t="s">
        <v>3403</v>
      </c>
      <c r="HU126" s="44" t="s">
        <v>3403</v>
      </c>
      <c r="HX126" s="44" t="s">
        <v>6495</v>
      </c>
      <c r="HY126" s="44" t="s">
        <v>223</v>
      </c>
    </row>
    <row r="127" spans="1:233" s="44" customFormat="1" ht="12.75" x14ac:dyDescent="0.2">
      <c r="A127" s="348">
        <v>28</v>
      </c>
      <c r="B127" s="369">
        <v>0.61736111111111114</v>
      </c>
      <c r="C127" s="393" t="s">
        <v>4703</v>
      </c>
      <c r="D127" s="348" t="s">
        <v>211</v>
      </c>
      <c r="E127" s="44" t="s">
        <v>212</v>
      </c>
      <c r="F127" s="374">
        <v>43285</v>
      </c>
      <c r="G127" s="348" t="s">
        <v>3082</v>
      </c>
      <c r="H127" s="348" t="s">
        <v>246</v>
      </c>
      <c r="I127" s="348" t="s">
        <v>247</v>
      </c>
      <c r="J127" s="348" t="s">
        <v>5686</v>
      </c>
      <c r="K127" s="353" t="s">
        <v>4528</v>
      </c>
      <c r="L127" s="365" t="s">
        <v>250</v>
      </c>
      <c r="M127" s="365">
        <v>43285</v>
      </c>
      <c r="N127" s="345">
        <v>43300</v>
      </c>
      <c r="O127" s="30" t="s">
        <v>4032</v>
      </c>
      <c r="P127" s="361" t="s">
        <v>10302</v>
      </c>
      <c r="Q127" s="348" t="s">
        <v>10303</v>
      </c>
      <c r="R127" s="348" t="s">
        <v>1588</v>
      </c>
      <c r="S127" s="365" t="s">
        <v>10304</v>
      </c>
      <c r="T127" s="353">
        <v>9777552983</v>
      </c>
      <c r="U127" s="365" t="s">
        <v>10305</v>
      </c>
      <c r="V127" s="353" t="s">
        <v>221</v>
      </c>
      <c r="W127" s="44" t="s">
        <v>221</v>
      </c>
      <c r="X127" s="44" t="s">
        <v>221</v>
      </c>
      <c r="Y127" s="44" t="s">
        <v>221</v>
      </c>
      <c r="Z127" s="44" t="s">
        <v>221</v>
      </c>
      <c r="AA127" s="348" t="s">
        <v>10306</v>
      </c>
      <c r="AB127" s="348" t="s">
        <v>221</v>
      </c>
      <c r="AC127" s="348" t="s">
        <v>223</v>
      </c>
      <c r="AD127" s="348" t="s">
        <v>224</v>
      </c>
      <c r="AE127" s="348" t="s">
        <v>10307</v>
      </c>
      <c r="AF127" s="44" t="s">
        <v>226</v>
      </c>
      <c r="AG127" s="348" t="s">
        <v>226</v>
      </c>
      <c r="AH127" s="348" t="s">
        <v>2464</v>
      </c>
      <c r="AI127" s="348">
        <v>45</v>
      </c>
      <c r="AJ127" s="348" t="s">
        <v>227</v>
      </c>
      <c r="AK127" s="348">
        <v>1</v>
      </c>
      <c r="AL127" s="348">
        <v>12</v>
      </c>
      <c r="AM127" s="348">
        <v>24</v>
      </c>
      <c r="AN127" s="348" t="s">
        <v>432</v>
      </c>
      <c r="AO127" s="348" t="s">
        <v>432</v>
      </c>
      <c r="AP127" s="348" t="s">
        <v>434</v>
      </c>
      <c r="AQ127" s="348" t="s">
        <v>3079</v>
      </c>
      <c r="AR127" s="348" t="s">
        <v>6459</v>
      </c>
      <c r="AS127" s="348"/>
      <c r="AT127" s="348"/>
      <c r="AU127" s="348"/>
      <c r="AV127" s="348"/>
      <c r="AW127" s="348"/>
      <c r="AX127" s="348" t="s">
        <v>855</v>
      </c>
      <c r="AY127" s="348" t="s">
        <v>227</v>
      </c>
      <c r="AZ127" s="348"/>
      <c r="BA127" s="369">
        <v>0.65625</v>
      </c>
      <c r="BB127" s="394" t="s">
        <v>6504</v>
      </c>
      <c r="BC127" s="369">
        <v>0.10902777777777778</v>
      </c>
      <c r="BD127" s="369">
        <v>0.12222222222222223</v>
      </c>
      <c r="BE127" s="50">
        <f t="shared" si="4"/>
        <v>19</v>
      </c>
      <c r="BF127" s="348">
        <v>3</v>
      </c>
      <c r="BG127" s="348">
        <v>3</v>
      </c>
      <c r="BH127" s="348">
        <v>3</v>
      </c>
      <c r="BI127" s="348">
        <v>3</v>
      </c>
      <c r="BJ127" s="348">
        <v>3</v>
      </c>
      <c r="BK127" s="348">
        <v>3</v>
      </c>
      <c r="BL127" s="348">
        <v>3</v>
      </c>
      <c r="BM127" s="348">
        <v>3</v>
      </c>
      <c r="BN127" s="348">
        <v>3</v>
      </c>
      <c r="BO127" s="348">
        <v>3</v>
      </c>
      <c r="BP127" s="348">
        <v>3</v>
      </c>
      <c r="BQ127" s="348">
        <v>3</v>
      </c>
      <c r="BR127" s="348">
        <v>3</v>
      </c>
      <c r="BS127" s="348">
        <v>3</v>
      </c>
      <c r="BT127" s="348">
        <v>3</v>
      </c>
      <c r="BU127" s="50">
        <f t="shared" si="5"/>
        <v>0</v>
      </c>
      <c r="BV127" s="394" t="s">
        <v>6504</v>
      </c>
      <c r="BW127" s="369">
        <v>0.10902777777777778</v>
      </c>
      <c r="BX127" s="369">
        <v>0.12222222222222223</v>
      </c>
      <c r="BY127" s="50">
        <f t="shared" si="6"/>
        <v>19</v>
      </c>
      <c r="BZ127" s="348">
        <v>3</v>
      </c>
      <c r="CA127" s="348">
        <v>3</v>
      </c>
      <c r="CB127" s="348">
        <v>3</v>
      </c>
      <c r="CC127" s="348">
        <v>3</v>
      </c>
      <c r="CD127" s="348" t="s">
        <v>260</v>
      </c>
      <c r="CE127" s="348" t="s">
        <v>6504</v>
      </c>
      <c r="CF127" s="348">
        <v>15</v>
      </c>
      <c r="CG127" s="348"/>
      <c r="CH127" s="348"/>
      <c r="CI127" s="348"/>
      <c r="CJ127" s="348"/>
      <c r="CK127" s="348"/>
      <c r="CL127" s="348"/>
      <c r="CM127" s="348" t="s">
        <v>3403</v>
      </c>
      <c r="CN127" s="348" t="s">
        <v>6676</v>
      </c>
      <c r="CO127" s="348"/>
      <c r="CP127" s="348"/>
      <c r="CQ127" s="348"/>
      <c r="CR127" s="38" t="s">
        <v>4714</v>
      </c>
      <c r="CS127" s="38" t="s">
        <v>4715</v>
      </c>
      <c r="CT127" s="38" t="s">
        <v>3869</v>
      </c>
      <c r="CU127" s="38" t="s">
        <v>10308</v>
      </c>
      <c r="CV127" s="38" t="s">
        <v>10303</v>
      </c>
      <c r="CW127" s="38" t="s">
        <v>1588</v>
      </c>
      <c r="CX127" s="38" t="s">
        <v>10304</v>
      </c>
      <c r="CY127" s="38" t="s">
        <v>10309</v>
      </c>
      <c r="CZ127" s="38" t="s">
        <v>3848</v>
      </c>
      <c r="DA127" s="38" t="s">
        <v>10310</v>
      </c>
      <c r="DB127" s="38" t="s">
        <v>3840</v>
      </c>
      <c r="DC127" s="38" t="s">
        <v>3841</v>
      </c>
      <c r="DD127" s="38" t="s">
        <v>4801</v>
      </c>
      <c r="DE127" s="38" t="s">
        <v>3848</v>
      </c>
      <c r="DF127" s="38" t="s">
        <v>10310</v>
      </c>
      <c r="DG127" s="38" t="s">
        <v>3840</v>
      </c>
      <c r="DH127" s="38" t="s">
        <v>3841</v>
      </c>
      <c r="DI127" s="38" t="s">
        <v>4801</v>
      </c>
      <c r="DJ127" s="38" t="s">
        <v>10311</v>
      </c>
      <c r="DK127" s="38" t="s">
        <v>3957</v>
      </c>
      <c r="DL127" s="38" t="s">
        <v>10312</v>
      </c>
      <c r="DM127" s="38" t="s">
        <v>3914</v>
      </c>
      <c r="DN127" s="38" t="s">
        <v>3852</v>
      </c>
      <c r="DO127" s="38" t="s">
        <v>3853</v>
      </c>
      <c r="DP127" s="38" t="s">
        <v>3854</v>
      </c>
      <c r="DQ127" s="38" t="s">
        <v>10313</v>
      </c>
      <c r="DR127" s="38" t="s">
        <v>10314</v>
      </c>
      <c r="DS127" s="38" t="s">
        <v>10305</v>
      </c>
      <c r="DT127" s="38" t="s">
        <v>3848</v>
      </c>
      <c r="DU127" s="38" t="s">
        <v>3848</v>
      </c>
      <c r="DV127" s="38" t="s">
        <v>3848</v>
      </c>
      <c r="DW127" s="38" t="s">
        <v>3848</v>
      </c>
      <c r="DX127" s="38" t="s">
        <v>3848</v>
      </c>
      <c r="DY127" s="38" t="s">
        <v>3848</v>
      </c>
      <c r="DZ127" s="38" t="s">
        <v>3848</v>
      </c>
      <c r="EA127" s="38" t="s">
        <v>3848</v>
      </c>
      <c r="EB127" s="38" t="s">
        <v>3861</v>
      </c>
      <c r="EC127" s="38" t="s">
        <v>3862</v>
      </c>
      <c r="ED127" s="38" t="s">
        <v>3848</v>
      </c>
      <c r="EE127" s="38" t="s">
        <v>3960</v>
      </c>
      <c r="EF127" s="38" t="s">
        <v>432</v>
      </c>
      <c r="EG127" s="38" t="s">
        <v>3919</v>
      </c>
      <c r="EH127" s="38" t="s">
        <v>3920</v>
      </c>
      <c r="EI127" s="38" t="s">
        <v>10315</v>
      </c>
      <c r="EJ127" s="38" t="s">
        <v>3848</v>
      </c>
      <c r="EK127" s="38" t="s">
        <v>3848</v>
      </c>
      <c r="EL127" s="38" t="s">
        <v>4473</v>
      </c>
      <c r="EM127" s="38" t="s">
        <v>3869</v>
      </c>
      <c r="EN127" s="38" t="s">
        <v>3869</v>
      </c>
      <c r="EO127" s="38" t="s">
        <v>3870</v>
      </c>
      <c r="EP127" s="38" t="s">
        <v>4002</v>
      </c>
      <c r="EQ127" s="38" t="s">
        <v>10316</v>
      </c>
      <c r="ER127" s="38" t="s">
        <v>3924</v>
      </c>
      <c r="ES127" s="38" t="s">
        <v>10317</v>
      </c>
      <c r="ET127" s="38" t="s">
        <v>10318</v>
      </c>
      <c r="EU127" s="38" t="s">
        <v>4615</v>
      </c>
      <c r="EV127" s="38" t="s">
        <v>3876</v>
      </c>
      <c r="EW127" s="38" t="s">
        <v>3876</v>
      </c>
      <c r="EX127" s="38" t="s">
        <v>3848</v>
      </c>
      <c r="EY127" s="38" t="s">
        <v>3848</v>
      </c>
      <c r="EZ127" s="38" t="s">
        <v>3877</v>
      </c>
      <c r="FA127" s="38" t="s">
        <v>3878</v>
      </c>
      <c r="FB127" s="38" t="s">
        <v>10319</v>
      </c>
      <c r="FC127" s="38" t="s">
        <v>10320</v>
      </c>
      <c r="FD127" s="38" t="s">
        <v>3848</v>
      </c>
      <c r="FE127" s="38" t="s">
        <v>3881</v>
      </c>
      <c r="FF127" s="38" t="s">
        <v>9617</v>
      </c>
      <c r="FG127" s="38" t="s">
        <v>10321</v>
      </c>
      <c r="FH127" s="38" t="s">
        <v>10322</v>
      </c>
      <c r="FI127" s="38" t="s">
        <v>10323</v>
      </c>
      <c r="FJ127" s="38" t="s">
        <v>10324</v>
      </c>
      <c r="FK127" s="38" t="s">
        <v>10325</v>
      </c>
      <c r="FL127" s="38" t="s">
        <v>4523</v>
      </c>
      <c r="FM127" s="38" t="s">
        <v>10304</v>
      </c>
      <c r="FN127" s="38" t="s">
        <v>10326</v>
      </c>
      <c r="FO127" s="38" t="s">
        <v>10327</v>
      </c>
      <c r="FP127" s="38" t="s">
        <v>3848</v>
      </c>
      <c r="FQ127" s="38" t="s">
        <v>10328</v>
      </c>
      <c r="FR127" s="38" t="s">
        <v>3941</v>
      </c>
      <c r="FS127" s="38" t="s">
        <v>10329</v>
      </c>
      <c r="FT127" s="38" t="s">
        <v>3943</v>
      </c>
      <c r="FU127" s="38" t="s">
        <v>3943</v>
      </c>
      <c r="FV127" s="38" t="s">
        <v>3943</v>
      </c>
      <c r="FW127" s="38" t="s">
        <v>3943</v>
      </c>
      <c r="FX127" s="38" t="s">
        <v>176</v>
      </c>
      <c r="FY127" s="38" t="s">
        <v>9287</v>
      </c>
      <c r="FZ127" s="38" t="s">
        <v>10330</v>
      </c>
      <c r="GA127" s="38" t="s">
        <v>3945</v>
      </c>
      <c r="GB127" s="370" t="s">
        <v>3945</v>
      </c>
      <c r="GC127" s="370" t="s">
        <v>3946</v>
      </c>
      <c r="HL127" s="349" t="s">
        <v>10331</v>
      </c>
      <c r="HM127" s="44" t="s">
        <v>6705</v>
      </c>
      <c r="HN127" s="44" t="s">
        <v>7016</v>
      </c>
      <c r="HO127" s="350" t="s">
        <v>7440</v>
      </c>
      <c r="HP127" s="44" t="s">
        <v>3869</v>
      </c>
      <c r="HQ127" s="44">
        <f t="shared" si="7"/>
        <v>1</v>
      </c>
      <c r="HT127" s="351">
        <v>43286</v>
      </c>
      <c r="HU127" s="44" t="s">
        <v>3403</v>
      </c>
      <c r="HX127" s="44" t="s">
        <v>6495</v>
      </c>
      <c r="HY127" s="44" t="s">
        <v>223</v>
      </c>
    </row>
    <row r="128" spans="1:233" s="44" customFormat="1" ht="12.75" x14ac:dyDescent="0.2">
      <c r="A128" s="348">
        <v>29</v>
      </c>
      <c r="B128" s="369">
        <v>0.64930555555555558</v>
      </c>
      <c r="C128" s="393" t="s">
        <v>4703</v>
      </c>
      <c r="D128" s="348" t="s">
        <v>211</v>
      </c>
      <c r="E128" s="44" t="s">
        <v>212</v>
      </c>
      <c r="F128" s="374">
        <v>43285</v>
      </c>
      <c r="G128" s="348" t="s">
        <v>3082</v>
      </c>
      <c r="H128" s="348" t="s">
        <v>246</v>
      </c>
      <c r="I128" s="348" t="s">
        <v>247</v>
      </c>
      <c r="J128" s="348" t="s">
        <v>5686</v>
      </c>
      <c r="K128" s="365" t="s">
        <v>4494</v>
      </c>
      <c r="L128" s="365" t="s">
        <v>250</v>
      </c>
      <c r="M128" s="365">
        <v>43285</v>
      </c>
      <c r="N128" s="345">
        <v>43286</v>
      </c>
      <c r="O128" s="30" t="s">
        <v>4032</v>
      </c>
      <c r="P128" s="361" t="s">
        <v>10332</v>
      </c>
      <c r="Q128" s="348" t="s">
        <v>10333</v>
      </c>
      <c r="R128" s="348" t="s">
        <v>1853</v>
      </c>
      <c r="S128" s="365" t="s">
        <v>10334</v>
      </c>
      <c r="T128" s="353">
        <v>9352072462</v>
      </c>
      <c r="U128" s="426" t="s">
        <v>10335</v>
      </c>
      <c r="V128" s="425" t="s">
        <v>221</v>
      </c>
      <c r="W128" s="44" t="s">
        <v>221</v>
      </c>
      <c r="X128" s="44" t="s">
        <v>221</v>
      </c>
      <c r="Y128" s="44" t="s">
        <v>221</v>
      </c>
      <c r="Z128" s="44" t="s">
        <v>221</v>
      </c>
      <c r="AA128" s="348" t="s">
        <v>10336</v>
      </c>
      <c r="AB128" s="348">
        <v>9498188044</v>
      </c>
      <c r="AC128" s="36" t="s">
        <v>223</v>
      </c>
      <c r="AD128" s="348" t="s">
        <v>224</v>
      </c>
      <c r="AE128" s="348" t="s">
        <v>10337</v>
      </c>
      <c r="AF128" s="44" t="s">
        <v>226</v>
      </c>
      <c r="AG128" s="348" t="s">
        <v>226</v>
      </c>
      <c r="AH128" s="348" t="s">
        <v>226</v>
      </c>
      <c r="AI128" s="348">
        <v>101</v>
      </c>
      <c r="AJ128" s="348" t="s">
        <v>227</v>
      </c>
      <c r="AK128" s="348">
        <v>2</v>
      </c>
      <c r="AL128" s="348">
        <v>5</v>
      </c>
      <c r="AM128" s="348">
        <v>9</v>
      </c>
      <c r="AN128" s="348" t="s">
        <v>228</v>
      </c>
      <c r="AO128" s="348" t="s">
        <v>228</v>
      </c>
      <c r="AP128" s="348" t="s">
        <v>229</v>
      </c>
      <c r="AQ128" s="348" t="s">
        <v>229</v>
      </c>
      <c r="AR128" s="348"/>
      <c r="AS128" s="348" t="s">
        <v>6675</v>
      </c>
      <c r="AT128" s="348">
        <v>210261</v>
      </c>
      <c r="AU128" s="348" t="s">
        <v>8018</v>
      </c>
      <c r="AV128" s="348"/>
      <c r="AW128" s="348"/>
      <c r="AX128" s="348"/>
      <c r="AY128" s="348" t="s">
        <v>227</v>
      </c>
      <c r="AZ128" s="348"/>
      <c r="BA128" s="369">
        <v>0.69027777777777777</v>
      </c>
      <c r="BB128" s="394" t="s">
        <v>4713</v>
      </c>
      <c r="BC128" s="369">
        <v>0.7402777777777777</v>
      </c>
      <c r="BD128" s="369">
        <v>0.75694444444444453</v>
      </c>
      <c r="BE128" s="50">
        <f t="shared" si="4"/>
        <v>24</v>
      </c>
      <c r="BF128" s="348">
        <v>3</v>
      </c>
      <c r="BG128" s="348">
        <v>3</v>
      </c>
      <c r="BH128" s="348">
        <v>3</v>
      </c>
      <c r="BI128" s="348">
        <v>3</v>
      </c>
      <c r="BJ128" s="348">
        <v>3</v>
      </c>
      <c r="BK128" s="348">
        <v>3</v>
      </c>
      <c r="BL128" s="348">
        <v>3</v>
      </c>
      <c r="BM128" s="348">
        <v>3</v>
      </c>
      <c r="BN128" s="348">
        <v>3</v>
      </c>
      <c r="BO128" s="348">
        <v>3</v>
      </c>
      <c r="BP128" s="348">
        <v>3</v>
      </c>
      <c r="BQ128" s="348">
        <v>3</v>
      </c>
      <c r="BR128" s="348">
        <v>3</v>
      </c>
      <c r="BS128" s="348">
        <v>3</v>
      </c>
      <c r="BT128" s="348">
        <v>3</v>
      </c>
      <c r="BU128" s="50">
        <f t="shared" si="5"/>
        <v>0</v>
      </c>
      <c r="BV128" s="368" t="s">
        <v>4713</v>
      </c>
      <c r="BW128" s="369">
        <v>0.75694444444444453</v>
      </c>
      <c r="BX128" s="369">
        <v>0.76388888888888884</v>
      </c>
      <c r="BY128" s="50">
        <f t="shared" si="6"/>
        <v>10</v>
      </c>
      <c r="BZ128" s="348">
        <v>3</v>
      </c>
      <c r="CA128" s="348">
        <v>3</v>
      </c>
      <c r="CB128" s="348">
        <v>3</v>
      </c>
      <c r="CC128" s="348">
        <v>3</v>
      </c>
      <c r="CD128" s="348" t="s">
        <v>260</v>
      </c>
      <c r="CE128" s="348" t="s">
        <v>4713</v>
      </c>
      <c r="CF128" s="348">
        <v>15</v>
      </c>
      <c r="CG128" s="348"/>
      <c r="CH128" s="348"/>
      <c r="CI128" s="348"/>
      <c r="CJ128" s="348"/>
      <c r="CK128" s="348"/>
      <c r="CL128" s="348"/>
      <c r="CM128" s="348" t="s">
        <v>3403</v>
      </c>
      <c r="CN128" s="348" t="s">
        <v>6676</v>
      </c>
      <c r="CO128" s="348"/>
      <c r="CP128" s="348"/>
      <c r="CQ128" s="348"/>
      <c r="CR128" s="38" t="s">
        <v>4714</v>
      </c>
      <c r="CS128" s="38" t="s">
        <v>4715</v>
      </c>
      <c r="CT128" s="38" t="s">
        <v>3869</v>
      </c>
      <c r="CU128" s="38" t="s">
        <v>10338</v>
      </c>
      <c r="CV128" s="38" t="s">
        <v>10339</v>
      </c>
      <c r="CW128" s="38" t="s">
        <v>10340</v>
      </c>
      <c r="CX128" s="38" t="s">
        <v>10341</v>
      </c>
      <c r="CY128" s="38" t="s">
        <v>10342</v>
      </c>
      <c r="CZ128" s="38" t="s">
        <v>3848</v>
      </c>
      <c r="DA128" s="38" t="s">
        <v>10343</v>
      </c>
      <c r="DB128" s="38" t="s">
        <v>3840</v>
      </c>
      <c r="DC128" s="38" t="s">
        <v>3841</v>
      </c>
      <c r="DD128" s="38" t="s">
        <v>5104</v>
      </c>
      <c r="DE128" s="38" t="s">
        <v>3848</v>
      </c>
      <c r="DF128" s="38" t="s">
        <v>10344</v>
      </c>
      <c r="DG128" s="38" t="s">
        <v>3840</v>
      </c>
      <c r="DH128" s="38" t="s">
        <v>3841</v>
      </c>
      <c r="DI128" s="38" t="s">
        <v>5104</v>
      </c>
      <c r="DJ128" s="38" t="s">
        <v>10345</v>
      </c>
      <c r="DK128" s="38" t="s">
        <v>3957</v>
      </c>
      <c r="DL128" s="38" t="s">
        <v>5144</v>
      </c>
      <c r="DM128" s="38" t="s">
        <v>3851</v>
      </c>
      <c r="DN128" s="38" t="s">
        <v>3852</v>
      </c>
      <c r="DO128" s="38" t="s">
        <v>3853</v>
      </c>
      <c r="DP128" s="38" t="s">
        <v>3996</v>
      </c>
      <c r="DQ128" s="38" t="s">
        <v>10346</v>
      </c>
      <c r="DR128" s="38" t="s">
        <v>10346</v>
      </c>
      <c r="DS128" s="38" t="s">
        <v>10347</v>
      </c>
      <c r="DT128" s="38" t="s">
        <v>3848</v>
      </c>
      <c r="DU128" s="38" t="s">
        <v>3848</v>
      </c>
      <c r="DV128" s="38" t="s">
        <v>3848</v>
      </c>
      <c r="DW128" s="38" t="s">
        <v>3848</v>
      </c>
      <c r="DX128" s="38" t="s">
        <v>3848</v>
      </c>
      <c r="DY128" s="38" t="s">
        <v>3848</v>
      </c>
      <c r="DZ128" s="38" t="s">
        <v>3848</v>
      </c>
      <c r="EA128" s="38" t="s">
        <v>3848</v>
      </c>
      <c r="EB128" s="38" t="s">
        <v>3861</v>
      </c>
      <c r="EC128" s="38" t="s">
        <v>3862</v>
      </c>
      <c r="ED128" s="38" t="s">
        <v>3848</v>
      </c>
      <c r="EE128" s="38" t="s">
        <v>8821</v>
      </c>
      <c r="EF128" s="38" t="s">
        <v>432</v>
      </c>
      <c r="EG128" s="38" t="s">
        <v>4068</v>
      </c>
      <c r="EH128" s="38" t="s">
        <v>4438</v>
      </c>
      <c r="EI128" s="38" t="s">
        <v>10348</v>
      </c>
      <c r="EJ128" s="38" t="s">
        <v>10348</v>
      </c>
      <c r="EK128" s="38" t="s">
        <v>3848</v>
      </c>
      <c r="EL128" s="38" t="s">
        <v>3868</v>
      </c>
      <c r="EM128" s="38" t="s">
        <v>3869</v>
      </c>
      <c r="EN128" s="38" t="s">
        <v>3869</v>
      </c>
      <c r="EO128" s="38" t="s">
        <v>3870</v>
      </c>
      <c r="EP128" s="38" t="s">
        <v>4002</v>
      </c>
      <c r="EQ128" s="38" t="s">
        <v>10349</v>
      </c>
      <c r="ER128" s="38" t="s">
        <v>3872</v>
      </c>
      <c r="ES128" s="38" t="s">
        <v>10350</v>
      </c>
      <c r="ET128" s="38" t="s">
        <v>10351</v>
      </c>
      <c r="EU128" s="38" t="s">
        <v>10352</v>
      </c>
      <c r="EV128" s="38" t="s">
        <v>3876</v>
      </c>
      <c r="EW128" s="38" t="s">
        <v>3876</v>
      </c>
      <c r="EX128" s="38" t="s">
        <v>3848</v>
      </c>
      <c r="EY128" s="38" t="s">
        <v>3848</v>
      </c>
      <c r="EZ128" s="38" t="s">
        <v>3877</v>
      </c>
      <c r="FA128" s="38" t="s">
        <v>3878</v>
      </c>
      <c r="FB128" s="38" t="s">
        <v>10353</v>
      </c>
      <c r="FC128" s="38" t="s">
        <v>10354</v>
      </c>
      <c r="FD128" s="38" t="s">
        <v>3848</v>
      </c>
      <c r="FE128" s="38" t="s">
        <v>3881</v>
      </c>
      <c r="FF128" s="38" t="s">
        <v>10355</v>
      </c>
      <c r="FG128" s="38" t="s">
        <v>3848</v>
      </c>
      <c r="FH128" s="38" t="s">
        <v>10356</v>
      </c>
      <c r="FI128" s="38" t="s">
        <v>10357</v>
      </c>
      <c r="FJ128" s="38" t="s">
        <v>10358</v>
      </c>
      <c r="FK128" s="38" t="s">
        <v>10359</v>
      </c>
      <c r="FL128" s="38" t="s">
        <v>10360</v>
      </c>
      <c r="FM128" s="38" t="s">
        <v>10341</v>
      </c>
      <c r="FN128" s="38" t="s">
        <v>10361</v>
      </c>
      <c r="FO128" s="38" t="s">
        <v>10362</v>
      </c>
      <c r="FP128" s="38" t="s">
        <v>3848</v>
      </c>
      <c r="FQ128" s="38" t="s">
        <v>10363</v>
      </c>
      <c r="FR128" s="38" t="s">
        <v>4895</v>
      </c>
      <c r="FS128" s="38" t="s">
        <v>10364</v>
      </c>
      <c r="FT128" s="38" t="s">
        <v>10365</v>
      </c>
      <c r="FU128" s="38" t="s">
        <v>10366</v>
      </c>
      <c r="FV128" s="38" t="s">
        <v>10367</v>
      </c>
      <c r="FW128" s="38" t="s">
        <v>10368</v>
      </c>
      <c r="FX128" s="38" t="s">
        <v>176</v>
      </c>
      <c r="FY128" s="38" t="s">
        <v>6538</v>
      </c>
      <c r="FZ128" s="38" t="s">
        <v>7144</v>
      </c>
      <c r="GA128" s="38" t="s">
        <v>3945</v>
      </c>
      <c r="GB128" s="370" t="s">
        <v>3945</v>
      </c>
      <c r="GC128" s="370" t="s">
        <v>3946</v>
      </c>
      <c r="HL128" s="349" t="s">
        <v>10369</v>
      </c>
      <c r="HM128" s="44" t="s">
        <v>6705</v>
      </c>
      <c r="HN128" s="30" t="s">
        <v>6706</v>
      </c>
      <c r="HO128" s="350" t="s">
        <v>7599</v>
      </c>
      <c r="HP128" s="44" t="s">
        <v>3869</v>
      </c>
      <c r="HQ128" s="44">
        <f t="shared" si="7"/>
        <v>1</v>
      </c>
      <c r="HT128" s="351">
        <v>43286</v>
      </c>
      <c r="HU128" s="44" t="s">
        <v>3403</v>
      </c>
      <c r="HX128" s="44" t="s">
        <v>3403</v>
      </c>
      <c r="HY128" s="44" t="s">
        <v>223</v>
      </c>
    </row>
    <row r="129" spans="1:233" s="44" customFormat="1" ht="12.75" x14ac:dyDescent="0.2">
      <c r="A129" s="348">
        <v>30</v>
      </c>
      <c r="B129" s="369">
        <v>0.65972222222222221</v>
      </c>
      <c r="C129" s="393" t="s">
        <v>4703</v>
      </c>
      <c r="D129" s="348" t="s">
        <v>211</v>
      </c>
      <c r="E129" s="44" t="s">
        <v>212</v>
      </c>
      <c r="F129" s="374">
        <v>43285</v>
      </c>
      <c r="G129" s="44" t="s">
        <v>1202</v>
      </c>
      <c r="H129" s="44" t="s">
        <v>214</v>
      </c>
      <c r="I129" s="44" t="s">
        <v>10370</v>
      </c>
      <c r="J129" s="348"/>
      <c r="K129" s="365"/>
      <c r="L129" s="365"/>
      <c r="M129" s="365"/>
      <c r="N129" s="365"/>
      <c r="O129" s="348"/>
      <c r="P129" s="68" t="s">
        <v>10371</v>
      </c>
      <c r="Q129" s="348" t="s">
        <v>10372</v>
      </c>
      <c r="R129" s="348" t="s">
        <v>10373</v>
      </c>
      <c r="S129" s="365" t="s">
        <v>4298</v>
      </c>
      <c r="T129" s="427">
        <v>9050840245</v>
      </c>
      <c r="U129" s="428" t="s">
        <v>10374</v>
      </c>
      <c r="V129" s="425" t="s">
        <v>221</v>
      </c>
      <c r="W129" s="44" t="s">
        <v>221</v>
      </c>
      <c r="X129" s="44" t="s">
        <v>221</v>
      </c>
      <c r="Y129" s="44" t="s">
        <v>221</v>
      </c>
      <c r="Z129" s="44" t="s">
        <v>221</v>
      </c>
      <c r="AA129" s="348" t="s">
        <v>10375</v>
      </c>
      <c r="AB129" s="348">
        <v>9356434605</v>
      </c>
      <c r="AC129" s="348" t="s">
        <v>223</v>
      </c>
      <c r="AD129" s="347" t="s">
        <v>4711</v>
      </c>
      <c r="AE129" s="348" t="s">
        <v>10376</v>
      </c>
      <c r="AF129" s="44" t="s">
        <v>226</v>
      </c>
      <c r="AG129" s="348" t="s">
        <v>226</v>
      </c>
      <c r="AH129" s="348" t="s">
        <v>226</v>
      </c>
      <c r="AI129" s="348">
        <v>48</v>
      </c>
      <c r="AJ129" s="348" t="s">
        <v>3575</v>
      </c>
      <c r="AK129" s="348">
        <v>1</v>
      </c>
      <c r="AL129" s="348">
        <v>48</v>
      </c>
      <c r="AM129" s="348">
        <v>0</v>
      </c>
      <c r="AN129" s="348" t="s">
        <v>228</v>
      </c>
      <c r="AO129" s="348" t="s">
        <v>228</v>
      </c>
      <c r="AP129" s="348" t="s">
        <v>281</v>
      </c>
      <c r="AQ129" s="348" t="s">
        <v>282</v>
      </c>
      <c r="AR129" s="348"/>
      <c r="AS129" s="348"/>
      <c r="AT129" s="348"/>
      <c r="AU129" s="348"/>
      <c r="AV129" s="348"/>
      <c r="AW129" s="348"/>
      <c r="AX129" s="348"/>
      <c r="AY129" s="348" t="s">
        <v>227</v>
      </c>
      <c r="AZ129" s="348"/>
      <c r="BA129" s="369">
        <v>0.70486111111111116</v>
      </c>
      <c r="BB129" s="394" t="s">
        <v>7252</v>
      </c>
      <c r="BC129" s="369">
        <v>0.77083333333333337</v>
      </c>
      <c r="BD129" s="369">
        <v>0.78125</v>
      </c>
      <c r="BE129" s="50">
        <f t="shared" si="4"/>
        <v>15</v>
      </c>
      <c r="BF129" s="348">
        <v>2</v>
      </c>
      <c r="BG129" s="348">
        <v>2</v>
      </c>
      <c r="BH129" s="348">
        <v>2</v>
      </c>
      <c r="BI129" s="348">
        <v>2</v>
      </c>
      <c r="BJ129" s="348">
        <v>2</v>
      </c>
      <c r="BK129" s="348">
        <v>2</v>
      </c>
      <c r="BL129" s="348">
        <v>2</v>
      </c>
      <c r="BM129" s="348">
        <v>2</v>
      </c>
      <c r="BN129" s="348">
        <v>2</v>
      </c>
      <c r="BO129" s="348">
        <v>2</v>
      </c>
      <c r="BP129" s="348">
        <v>2</v>
      </c>
      <c r="BQ129" s="348">
        <v>2</v>
      </c>
      <c r="BR129" s="348">
        <v>2</v>
      </c>
      <c r="BS129" s="348">
        <v>2</v>
      </c>
      <c r="BT129" s="348">
        <v>2</v>
      </c>
      <c r="BU129" s="50">
        <f t="shared" si="5"/>
        <v>0</v>
      </c>
      <c r="BV129" s="368" t="s">
        <v>7252</v>
      </c>
      <c r="BW129" s="369">
        <v>0.78125</v>
      </c>
      <c r="BX129" s="369">
        <v>0.78611111111111109</v>
      </c>
      <c r="BY129" s="50">
        <f t="shared" si="6"/>
        <v>7</v>
      </c>
      <c r="BZ129" s="348">
        <v>3</v>
      </c>
      <c r="CA129" s="348">
        <v>3</v>
      </c>
      <c r="CB129" s="348">
        <v>3</v>
      </c>
      <c r="CC129" s="348">
        <v>3</v>
      </c>
      <c r="CD129" s="348" t="s">
        <v>260</v>
      </c>
      <c r="CE129" s="348" t="s">
        <v>7252</v>
      </c>
      <c r="CF129" s="348">
        <v>15</v>
      </c>
      <c r="CG129" s="348"/>
      <c r="CH129" s="348"/>
      <c r="CI129" s="348"/>
      <c r="CJ129" s="348"/>
      <c r="CK129" s="348"/>
      <c r="CL129" s="348"/>
      <c r="CM129" s="348" t="s">
        <v>3403</v>
      </c>
      <c r="CN129" s="44" t="s">
        <v>3403</v>
      </c>
      <c r="CO129" s="348"/>
      <c r="CP129" s="348"/>
      <c r="CQ129" s="348"/>
      <c r="CR129" s="38" t="s">
        <v>4714</v>
      </c>
      <c r="CS129" s="38" t="s">
        <v>4715</v>
      </c>
      <c r="CT129" s="38" t="s">
        <v>3869</v>
      </c>
      <c r="CU129" s="38" t="s">
        <v>10377</v>
      </c>
      <c r="CV129" s="38" t="s">
        <v>10378</v>
      </c>
      <c r="CW129" s="38" t="s">
        <v>10373</v>
      </c>
      <c r="CX129" s="38" t="s">
        <v>4298</v>
      </c>
      <c r="CY129" s="38" t="s">
        <v>10379</v>
      </c>
      <c r="CZ129" s="38" t="s">
        <v>10380</v>
      </c>
      <c r="DA129" s="38" t="s">
        <v>10381</v>
      </c>
      <c r="DB129" s="38" t="s">
        <v>5401</v>
      </c>
      <c r="DC129" s="38" t="s">
        <v>4159</v>
      </c>
      <c r="DD129" s="38" t="s">
        <v>10382</v>
      </c>
      <c r="DE129" s="38" t="s">
        <v>10380</v>
      </c>
      <c r="DF129" s="38" t="s">
        <v>10381</v>
      </c>
      <c r="DG129" s="38" t="s">
        <v>5401</v>
      </c>
      <c r="DH129" s="38" t="s">
        <v>4159</v>
      </c>
      <c r="DI129" s="38" t="s">
        <v>10382</v>
      </c>
      <c r="DJ129" s="38" t="s">
        <v>10383</v>
      </c>
      <c r="DK129" s="38" t="s">
        <v>3849</v>
      </c>
      <c r="DL129" s="38" t="s">
        <v>8887</v>
      </c>
      <c r="DM129" s="38" t="s">
        <v>3914</v>
      </c>
      <c r="DN129" s="38" t="s">
        <v>5105</v>
      </c>
      <c r="DO129" s="38" t="s">
        <v>3853</v>
      </c>
      <c r="DP129" s="38" t="s">
        <v>8096</v>
      </c>
      <c r="DQ129" s="38" t="s">
        <v>10384</v>
      </c>
      <c r="DR129" s="38" t="s">
        <v>10384</v>
      </c>
      <c r="DS129" s="38" t="s">
        <v>10374</v>
      </c>
      <c r="DT129" s="38" t="s">
        <v>10385</v>
      </c>
      <c r="DU129" s="38" t="s">
        <v>10386</v>
      </c>
      <c r="DV129" s="38" t="s">
        <v>3848</v>
      </c>
      <c r="DW129" s="38" t="s">
        <v>3848</v>
      </c>
      <c r="DX129" s="38" t="s">
        <v>10387</v>
      </c>
      <c r="DY129" s="38" t="s">
        <v>1239</v>
      </c>
      <c r="DZ129" s="38" t="s">
        <v>1239</v>
      </c>
      <c r="EA129" s="38" t="s">
        <v>1239</v>
      </c>
      <c r="EB129" s="38" t="s">
        <v>3861</v>
      </c>
      <c r="EC129" s="38" t="s">
        <v>4118</v>
      </c>
      <c r="ED129" s="38" t="s">
        <v>3848</v>
      </c>
      <c r="EE129" s="38" t="s">
        <v>10388</v>
      </c>
      <c r="EF129" s="38" t="s">
        <v>3864</v>
      </c>
      <c r="EG129" s="38" t="s">
        <v>2755</v>
      </c>
      <c r="EH129" s="38" t="s">
        <v>282</v>
      </c>
      <c r="EI129" s="38" t="s">
        <v>3848</v>
      </c>
      <c r="EJ129" s="38" t="s">
        <v>3848</v>
      </c>
      <c r="EK129" s="38" t="s">
        <v>3848</v>
      </c>
      <c r="EL129" s="38" t="s">
        <v>5147</v>
      </c>
      <c r="EM129" s="38" t="s">
        <v>3869</v>
      </c>
      <c r="EN129" s="38" t="s">
        <v>3869</v>
      </c>
      <c r="EO129" s="38" t="s">
        <v>4401</v>
      </c>
      <c r="EP129" s="38" t="s">
        <v>4401</v>
      </c>
      <c r="EQ129" s="38" t="s">
        <v>10389</v>
      </c>
      <c r="ER129" s="38" t="s">
        <v>4073</v>
      </c>
      <c r="ES129" s="38" t="s">
        <v>10390</v>
      </c>
      <c r="ET129" s="38" t="s">
        <v>10391</v>
      </c>
      <c r="EU129" s="38" t="s">
        <v>10392</v>
      </c>
      <c r="EV129" s="38" t="s">
        <v>3876</v>
      </c>
      <c r="EW129" s="38" t="s">
        <v>3876</v>
      </c>
      <c r="EX129" s="38" t="s">
        <v>3848</v>
      </c>
      <c r="EY129" s="38" t="s">
        <v>3848</v>
      </c>
      <c r="EZ129" s="38" t="s">
        <v>3877</v>
      </c>
      <c r="FA129" s="38" t="s">
        <v>3878</v>
      </c>
      <c r="FB129" s="38" t="s">
        <v>10169</v>
      </c>
      <c r="FC129" s="38" t="s">
        <v>10393</v>
      </c>
      <c r="FD129" s="38" t="s">
        <v>10394</v>
      </c>
      <c r="FE129" s="38" t="s">
        <v>4011</v>
      </c>
      <c r="FF129" s="38" t="s">
        <v>5268</v>
      </c>
      <c r="FG129" s="38" t="s">
        <v>10395</v>
      </c>
      <c r="FH129" s="38" t="s">
        <v>10396</v>
      </c>
      <c r="FI129" s="38" t="s">
        <v>10294</v>
      </c>
      <c r="FJ129" s="38" t="s">
        <v>4446</v>
      </c>
      <c r="FK129" s="38" t="s">
        <v>10397</v>
      </c>
      <c r="FL129" s="38" t="s">
        <v>4017</v>
      </c>
      <c r="FM129" s="38" t="s">
        <v>4298</v>
      </c>
      <c r="FN129" s="38" t="s">
        <v>10398</v>
      </c>
      <c r="FO129" s="38" t="s">
        <v>10399</v>
      </c>
      <c r="FP129" s="38" t="s">
        <v>3848</v>
      </c>
      <c r="FQ129" s="38" t="s">
        <v>10400</v>
      </c>
      <c r="FR129" s="38" t="s">
        <v>4367</v>
      </c>
      <c r="FS129" s="38" t="s">
        <v>10401</v>
      </c>
      <c r="FT129" s="38" t="s">
        <v>10402</v>
      </c>
      <c r="FU129" s="38" t="s">
        <v>10403</v>
      </c>
      <c r="FV129" s="38" t="s">
        <v>10404</v>
      </c>
      <c r="FW129" s="38" t="s">
        <v>10405</v>
      </c>
      <c r="FX129" s="38" t="s">
        <v>3894</v>
      </c>
      <c r="FY129" s="38" t="s">
        <v>3848</v>
      </c>
      <c r="FZ129" s="38" t="s">
        <v>3848</v>
      </c>
      <c r="GA129" s="38" t="s">
        <v>3945</v>
      </c>
      <c r="GB129" s="370" t="s">
        <v>3946</v>
      </c>
      <c r="GC129" s="370" t="s">
        <v>3946</v>
      </c>
      <c r="HL129" s="349" t="s">
        <v>10406</v>
      </c>
      <c r="HM129" s="44" t="s">
        <v>3403</v>
      </c>
      <c r="HN129" s="44" t="s">
        <v>3403</v>
      </c>
      <c r="HO129" s="350" t="s">
        <v>7599</v>
      </c>
      <c r="HP129" s="44" t="s">
        <v>3869</v>
      </c>
      <c r="HQ129" s="44">
        <f t="shared" si="7"/>
        <v>1</v>
      </c>
      <c r="HT129" s="44" t="s">
        <v>3403</v>
      </c>
      <c r="HU129" s="44" t="s">
        <v>3403</v>
      </c>
      <c r="HX129" s="44" t="s">
        <v>3403</v>
      </c>
      <c r="HY129" s="44" t="s">
        <v>223</v>
      </c>
    </row>
    <row r="130" spans="1:233" s="44" customFormat="1" ht="12.75" x14ac:dyDescent="0.2">
      <c r="A130" s="348">
        <v>31</v>
      </c>
      <c r="B130" s="369">
        <v>0.65972222222222221</v>
      </c>
      <c r="C130" s="393" t="s">
        <v>4703</v>
      </c>
      <c r="D130" s="348" t="s">
        <v>211</v>
      </c>
      <c r="E130" s="44" t="s">
        <v>212</v>
      </c>
      <c r="F130" s="374">
        <v>43285</v>
      </c>
      <c r="G130" s="348" t="s">
        <v>3082</v>
      </c>
      <c r="H130" s="348" t="s">
        <v>246</v>
      </c>
      <c r="I130" s="348" t="s">
        <v>247</v>
      </c>
      <c r="J130" s="348" t="s">
        <v>5686</v>
      </c>
      <c r="K130" s="353" t="s">
        <v>4528</v>
      </c>
      <c r="L130" s="365" t="s">
        <v>250</v>
      </c>
      <c r="M130" s="365">
        <v>43285</v>
      </c>
      <c r="N130" s="345">
        <v>43300</v>
      </c>
      <c r="O130" s="30" t="s">
        <v>4032</v>
      </c>
      <c r="P130" s="361" t="s">
        <v>10407</v>
      </c>
      <c r="Q130" s="348" t="s">
        <v>10408</v>
      </c>
      <c r="R130" s="348" t="s">
        <v>10409</v>
      </c>
      <c r="S130" s="395" t="s">
        <v>10410</v>
      </c>
      <c r="T130" s="353">
        <v>9958195895</v>
      </c>
      <c r="U130" s="428" t="s">
        <v>10411</v>
      </c>
      <c r="V130" s="425" t="s">
        <v>221</v>
      </c>
      <c r="W130" s="44" t="s">
        <v>221</v>
      </c>
      <c r="X130" s="44" t="s">
        <v>221</v>
      </c>
      <c r="Y130" s="44" t="s">
        <v>221</v>
      </c>
      <c r="Z130" s="44" t="s">
        <v>221</v>
      </c>
      <c r="AA130" s="363" t="s">
        <v>10412</v>
      </c>
      <c r="AB130" s="363">
        <v>9369649569</v>
      </c>
      <c r="AC130" s="348" t="s">
        <v>223</v>
      </c>
      <c r="AD130" s="348" t="s">
        <v>224</v>
      </c>
      <c r="AE130" s="348" t="s">
        <v>10413</v>
      </c>
      <c r="AF130" s="44" t="s">
        <v>226</v>
      </c>
      <c r="AG130" s="348" t="s">
        <v>226</v>
      </c>
      <c r="AH130" s="348" t="s">
        <v>226</v>
      </c>
      <c r="AI130" s="348">
        <v>56</v>
      </c>
      <c r="AJ130" s="348" t="s">
        <v>227</v>
      </c>
      <c r="AK130" s="348">
        <v>1</v>
      </c>
      <c r="AL130" s="348">
        <v>36</v>
      </c>
      <c r="AM130" s="348">
        <v>12</v>
      </c>
      <c r="AN130" s="348" t="s">
        <v>228</v>
      </c>
      <c r="AO130" s="348" t="s">
        <v>228</v>
      </c>
      <c r="AP130" s="348" t="s">
        <v>281</v>
      </c>
      <c r="AQ130" s="348" t="s">
        <v>282</v>
      </c>
      <c r="AR130" s="348"/>
      <c r="AS130" s="348"/>
      <c r="AT130" s="348"/>
      <c r="AU130" s="348"/>
      <c r="AV130" s="348"/>
      <c r="AW130" s="348"/>
      <c r="AX130" s="348"/>
      <c r="AY130" s="348" t="s">
        <v>227</v>
      </c>
      <c r="AZ130" s="348"/>
      <c r="BA130" s="369">
        <v>0.70208333333333339</v>
      </c>
      <c r="BB130" s="394" t="s">
        <v>6504</v>
      </c>
      <c r="BC130" s="369">
        <v>0.12708333333333333</v>
      </c>
      <c r="BD130" s="369">
        <v>0.15694444444444444</v>
      </c>
      <c r="BE130" s="50">
        <f t="shared" ref="BE130:BE193" si="8">MINUTE(BD130-BC130)</f>
        <v>43</v>
      </c>
      <c r="BF130" s="348">
        <v>3</v>
      </c>
      <c r="BG130" s="348">
        <v>3</v>
      </c>
      <c r="BH130" s="348">
        <v>3</v>
      </c>
      <c r="BI130" s="348">
        <v>3</v>
      </c>
      <c r="BJ130" s="348">
        <v>3</v>
      </c>
      <c r="BK130" s="348">
        <v>3</v>
      </c>
      <c r="BL130" s="348">
        <v>3</v>
      </c>
      <c r="BM130" s="348">
        <v>3</v>
      </c>
      <c r="BN130" s="348">
        <v>3</v>
      </c>
      <c r="BO130" s="348">
        <v>3</v>
      </c>
      <c r="BP130" s="348">
        <v>3</v>
      </c>
      <c r="BQ130" s="348">
        <v>3</v>
      </c>
      <c r="BR130" s="348">
        <v>3</v>
      </c>
      <c r="BS130" s="348">
        <v>3</v>
      </c>
      <c r="BT130" s="348">
        <v>3</v>
      </c>
      <c r="BU130" s="50">
        <f t="shared" ref="BU130:BU193" si="9">COUNTIF(BF130:BT130,1)</f>
        <v>0</v>
      </c>
      <c r="BV130" s="394" t="s">
        <v>6504</v>
      </c>
      <c r="BW130" s="369">
        <v>0.12708333333333333</v>
      </c>
      <c r="BX130" s="369">
        <v>0.15694444444444444</v>
      </c>
      <c r="BY130" s="50">
        <f t="shared" ref="BY130:BY193" si="10">MINUTE(BX130-BW130)</f>
        <v>43</v>
      </c>
      <c r="BZ130" s="348">
        <v>3</v>
      </c>
      <c r="CA130" s="348">
        <v>3</v>
      </c>
      <c r="CB130" s="348">
        <v>3</v>
      </c>
      <c r="CC130" s="348">
        <v>3</v>
      </c>
      <c r="CD130" s="348" t="s">
        <v>260</v>
      </c>
      <c r="CE130" s="348" t="s">
        <v>6504</v>
      </c>
      <c r="CF130" s="348">
        <v>15</v>
      </c>
      <c r="CG130" s="348"/>
      <c r="CH130" s="348"/>
      <c r="CI130" s="348"/>
      <c r="CJ130" s="348"/>
      <c r="CK130" s="348"/>
      <c r="CL130" s="348"/>
      <c r="CM130" s="348" t="s">
        <v>3403</v>
      </c>
      <c r="CN130" s="348" t="s">
        <v>6676</v>
      </c>
      <c r="CO130" s="348"/>
      <c r="CP130" s="348"/>
      <c r="CQ130" s="348"/>
      <c r="CR130" s="38" t="s">
        <v>4714</v>
      </c>
      <c r="CS130" s="38" t="s">
        <v>4715</v>
      </c>
      <c r="CT130" s="38" t="s">
        <v>3869</v>
      </c>
      <c r="CU130" s="38" t="s">
        <v>10414</v>
      </c>
      <c r="CV130" s="38" t="s">
        <v>10408</v>
      </c>
      <c r="CW130" s="38" t="s">
        <v>10409</v>
      </c>
      <c r="CX130" s="38" t="s">
        <v>10410</v>
      </c>
      <c r="CY130" s="38" t="s">
        <v>10415</v>
      </c>
      <c r="CZ130" s="38" t="s">
        <v>3848</v>
      </c>
      <c r="DA130" s="38" t="s">
        <v>10416</v>
      </c>
      <c r="DB130" s="38" t="s">
        <v>3840</v>
      </c>
      <c r="DC130" s="38" t="s">
        <v>3841</v>
      </c>
      <c r="DD130" s="38" t="s">
        <v>4036</v>
      </c>
      <c r="DE130" s="38" t="s">
        <v>3848</v>
      </c>
      <c r="DF130" s="38" t="s">
        <v>10417</v>
      </c>
      <c r="DG130" s="38" t="s">
        <v>8487</v>
      </c>
      <c r="DH130" s="38" t="s">
        <v>4159</v>
      </c>
      <c r="DI130" s="38" t="s">
        <v>8488</v>
      </c>
      <c r="DJ130" s="38" t="s">
        <v>10418</v>
      </c>
      <c r="DK130" s="38" t="s">
        <v>3849</v>
      </c>
      <c r="DL130" s="38" t="s">
        <v>10419</v>
      </c>
      <c r="DM130" s="38" t="s">
        <v>3914</v>
      </c>
      <c r="DN130" s="38" t="s">
        <v>4062</v>
      </c>
      <c r="DO130" s="38" t="s">
        <v>3853</v>
      </c>
      <c r="DP130" s="38" t="s">
        <v>4299</v>
      </c>
      <c r="DQ130" s="38" t="s">
        <v>10420</v>
      </c>
      <c r="DR130" s="38" t="s">
        <v>10420</v>
      </c>
      <c r="DS130" s="38" t="s">
        <v>10421</v>
      </c>
      <c r="DT130" s="38" t="s">
        <v>10422</v>
      </c>
      <c r="DU130" s="38" t="s">
        <v>10423</v>
      </c>
      <c r="DV130" s="38" t="s">
        <v>10424</v>
      </c>
      <c r="DW130" s="38" t="s">
        <v>3848</v>
      </c>
      <c r="DX130" s="38" t="s">
        <v>10425</v>
      </c>
      <c r="DY130" s="38" t="s">
        <v>3848</v>
      </c>
      <c r="DZ130" s="38" t="s">
        <v>3848</v>
      </c>
      <c r="EA130" s="38" t="s">
        <v>3848</v>
      </c>
      <c r="EB130" s="38" t="s">
        <v>3861</v>
      </c>
      <c r="EC130" s="38" t="s">
        <v>4118</v>
      </c>
      <c r="ED130" s="38" t="s">
        <v>3848</v>
      </c>
      <c r="EE130" s="38" t="s">
        <v>10426</v>
      </c>
      <c r="EF130" s="38" t="s">
        <v>3864</v>
      </c>
      <c r="EG130" s="38" t="s">
        <v>2755</v>
      </c>
      <c r="EH130" s="38" t="s">
        <v>282</v>
      </c>
      <c r="EI130" s="38" t="s">
        <v>3848</v>
      </c>
      <c r="EJ130" s="38" t="s">
        <v>3848</v>
      </c>
      <c r="EK130" s="38" t="s">
        <v>3848</v>
      </c>
      <c r="EL130" s="38" t="s">
        <v>5147</v>
      </c>
      <c r="EM130" s="38" t="s">
        <v>3869</v>
      </c>
      <c r="EN130" s="38" t="s">
        <v>3869</v>
      </c>
      <c r="EO130" s="38" t="s">
        <v>3869</v>
      </c>
      <c r="EP130" s="38" t="s">
        <v>3869</v>
      </c>
      <c r="EQ130" s="38" t="s">
        <v>10427</v>
      </c>
      <c r="ER130" s="38" t="s">
        <v>10428</v>
      </c>
      <c r="ES130" s="38" t="s">
        <v>10429</v>
      </c>
      <c r="ET130" s="38" t="s">
        <v>10430</v>
      </c>
      <c r="EU130" s="38" t="s">
        <v>10431</v>
      </c>
      <c r="EV130" s="38" t="s">
        <v>3876</v>
      </c>
      <c r="EW130" s="38" t="s">
        <v>3876</v>
      </c>
      <c r="EX130" s="38" t="s">
        <v>3848</v>
      </c>
      <c r="EY130" s="38" t="s">
        <v>3848</v>
      </c>
      <c r="EZ130" s="38" t="s">
        <v>3877</v>
      </c>
      <c r="FA130" s="38" t="s">
        <v>3878</v>
      </c>
      <c r="FB130" s="38" t="s">
        <v>10432</v>
      </c>
      <c r="FC130" s="38" t="s">
        <v>10433</v>
      </c>
      <c r="FD130" s="38" t="s">
        <v>3848</v>
      </c>
      <c r="FE130" s="38" t="s">
        <v>10434</v>
      </c>
      <c r="FF130" s="38" t="s">
        <v>10435</v>
      </c>
      <c r="FG130" s="38" t="s">
        <v>10436</v>
      </c>
      <c r="FH130" s="38" t="s">
        <v>10437</v>
      </c>
      <c r="FI130" s="38" t="s">
        <v>10438</v>
      </c>
      <c r="FJ130" s="38" t="s">
        <v>10439</v>
      </c>
      <c r="FK130" s="38" t="s">
        <v>10440</v>
      </c>
      <c r="FL130" s="38" t="s">
        <v>4523</v>
      </c>
      <c r="FM130" s="38" t="s">
        <v>10408</v>
      </c>
      <c r="FN130" s="38" t="s">
        <v>10441</v>
      </c>
      <c r="FO130" s="38" t="s">
        <v>10410</v>
      </c>
      <c r="FP130" s="38" t="s">
        <v>3848</v>
      </c>
      <c r="FQ130" s="38" t="s">
        <v>10442</v>
      </c>
      <c r="FR130" s="38" t="s">
        <v>4367</v>
      </c>
      <c r="FS130" s="38" t="s">
        <v>10443</v>
      </c>
      <c r="FT130" s="38" t="s">
        <v>10444</v>
      </c>
      <c r="FU130" s="38" t="s">
        <v>10445</v>
      </c>
      <c r="FV130" s="38" t="s">
        <v>10446</v>
      </c>
      <c r="FW130" s="38" t="s">
        <v>10447</v>
      </c>
      <c r="FX130" s="38" t="s">
        <v>176</v>
      </c>
      <c r="FY130" s="38" t="s">
        <v>6538</v>
      </c>
      <c r="FZ130" s="38" t="s">
        <v>10448</v>
      </c>
      <c r="GA130" s="38" t="s">
        <v>3945</v>
      </c>
      <c r="GB130" s="370" t="s">
        <v>3945</v>
      </c>
      <c r="GC130" s="370" t="s">
        <v>3945</v>
      </c>
      <c r="HL130" s="349" t="s">
        <v>10449</v>
      </c>
      <c r="HM130" s="44" t="s">
        <v>6705</v>
      </c>
      <c r="HN130" s="44" t="s">
        <v>7016</v>
      </c>
      <c r="HO130" s="350" t="s">
        <v>7599</v>
      </c>
      <c r="HP130" s="44" t="s">
        <v>3869</v>
      </c>
      <c r="HQ130" s="44">
        <f t="shared" ref="HQ130:HQ193" si="11">COUNTIF(HL:HL,HL:HL)</f>
        <v>1</v>
      </c>
      <c r="HT130" s="351">
        <v>43300</v>
      </c>
      <c r="HU130" s="44" t="s">
        <v>3403</v>
      </c>
      <c r="HX130" s="44" t="s">
        <v>3403</v>
      </c>
      <c r="HY130" s="44" t="s">
        <v>223</v>
      </c>
    </row>
    <row r="131" spans="1:233" s="44" customFormat="1" ht="12.75" x14ac:dyDescent="0.2">
      <c r="A131" s="348">
        <v>32</v>
      </c>
      <c r="B131" s="369">
        <v>0.66111111111111109</v>
      </c>
      <c r="C131" s="393" t="s">
        <v>4703</v>
      </c>
      <c r="D131" s="348" t="s">
        <v>211</v>
      </c>
      <c r="E131" s="44" t="s">
        <v>212</v>
      </c>
      <c r="F131" s="374">
        <v>43285</v>
      </c>
      <c r="G131" s="348" t="s">
        <v>357</v>
      </c>
      <c r="H131" s="348" t="s">
        <v>233</v>
      </c>
      <c r="I131" s="348" t="s">
        <v>3070</v>
      </c>
      <c r="J131" s="348" t="s">
        <v>5969</v>
      </c>
      <c r="K131" s="353"/>
      <c r="L131" s="365"/>
      <c r="M131" s="365"/>
      <c r="N131" s="365"/>
      <c r="O131" s="348"/>
      <c r="P131" s="361" t="s">
        <v>10450</v>
      </c>
      <c r="Q131" s="348" t="s">
        <v>633</v>
      </c>
      <c r="R131" s="348" t="s">
        <v>10451</v>
      </c>
      <c r="S131" s="365" t="s">
        <v>10452</v>
      </c>
      <c r="T131" s="353">
        <v>9773690515</v>
      </c>
      <c r="U131" s="428" t="s">
        <v>10453</v>
      </c>
      <c r="V131" s="194" t="s">
        <v>221</v>
      </c>
      <c r="W131" s="44" t="s">
        <v>221</v>
      </c>
      <c r="X131" s="44" t="s">
        <v>221</v>
      </c>
      <c r="Y131" s="44" t="s">
        <v>221</v>
      </c>
      <c r="Z131" s="44" t="s">
        <v>221</v>
      </c>
      <c r="AA131" s="348" t="s">
        <v>10454</v>
      </c>
      <c r="AB131" s="348">
        <v>9062980017</v>
      </c>
      <c r="AC131" s="348" t="s">
        <v>223</v>
      </c>
      <c r="AD131" s="353" t="s">
        <v>267</v>
      </c>
      <c r="AE131" s="348" t="s">
        <v>10455</v>
      </c>
      <c r="AF131" s="348" t="s">
        <v>221</v>
      </c>
      <c r="AG131" s="348" t="s">
        <v>221</v>
      </c>
      <c r="AH131" s="348" t="s">
        <v>221</v>
      </c>
      <c r="AI131" s="348">
        <v>31</v>
      </c>
      <c r="AJ131" s="348" t="s">
        <v>227</v>
      </c>
      <c r="AK131" s="348">
        <v>1</v>
      </c>
      <c r="AL131" s="348">
        <v>31</v>
      </c>
      <c r="AM131" s="348">
        <v>0</v>
      </c>
      <c r="AN131" s="348" t="s">
        <v>228</v>
      </c>
      <c r="AO131" s="348" t="s">
        <v>228</v>
      </c>
      <c r="AP131" s="348" t="s">
        <v>598</v>
      </c>
      <c r="AQ131" s="348" t="s">
        <v>928</v>
      </c>
      <c r="AR131" s="348"/>
      <c r="AS131" s="348"/>
      <c r="AT131" s="348"/>
      <c r="AU131" s="348"/>
      <c r="AV131" s="348"/>
      <c r="AW131" s="348"/>
      <c r="AX131" s="348"/>
      <c r="AY131" s="348" t="s">
        <v>227</v>
      </c>
      <c r="AZ131" s="348" t="s">
        <v>446</v>
      </c>
      <c r="BA131" s="369">
        <v>0.69027777777777777</v>
      </c>
      <c r="BB131" s="394" t="s">
        <v>4032</v>
      </c>
      <c r="BC131" s="369">
        <v>0.72569444444444453</v>
      </c>
      <c r="BD131" s="369">
        <v>0.75</v>
      </c>
      <c r="BE131" s="50">
        <f t="shared" si="8"/>
        <v>35</v>
      </c>
      <c r="BF131" s="348">
        <v>1</v>
      </c>
      <c r="BG131" s="348">
        <v>1</v>
      </c>
      <c r="BH131" s="348">
        <v>1</v>
      </c>
      <c r="BI131" s="348">
        <v>1</v>
      </c>
      <c r="BJ131" s="348">
        <v>1</v>
      </c>
      <c r="BK131" s="348">
        <v>1</v>
      </c>
      <c r="BL131" s="348">
        <v>1</v>
      </c>
      <c r="BM131" s="348">
        <v>1</v>
      </c>
      <c r="BN131" s="348">
        <v>1</v>
      </c>
      <c r="BO131" s="348">
        <v>1</v>
      </c>
      <c r="BP131" s="348">
        <v>1</v>
      </c>
      <c r="BQ131" s="348">
        <v>1</v>
      </c>
      <c r="BR131" s="348">
        <v>1</v>
      </c>
      <c r="BS131" s="348">
        <v>1</v>
      </c>
      <c r="BT131" s="348">
        <v>1</v>
      </c>
      <c r="BU131" s="50">
        <f t="shared" si="9"/>
        <v>15</v>
      </c>
      <c r="BV131" s="368" t="s">
        <v>4032</v>
      </c>
      <c r="BW131" s="369">
        <v>0.75</v>
      </c>
      <c r="BX131" s="369">
        <v>0.75694444444444453</v>
      </c>
      <c r="BY131" s="50">
        <f t="shared" si="10"/>
        <v>10</v>
      </c>
      <c r="BZ131" s="348">
        <v>1</v>
      </c>
      <c r="CA131" s="348">
        <v>1</v>
      </c>
      <c r="CB131" s="348">
        <v>1</v>
      </c>
      <c r="CC131" s="348">
        <v>1</v>
      </c>
      <c r="CD131" s="348" t="s">
        <v>831</v>
      </c>
      <c r="CE131" s="348"/>
      <c r="CF131" s="348"/>
      <c r="CG131" s="348"/>
      <c r="CH131" s="348"/>
      <c r="CI131" s="348"/>
      <c r="CJ131" s="348"/>
      <c r="CK131" s="348"/>
      <c r="CL131" s="348"/>
      <c r="CM131" s="348" t="s">
        <v>3403</v>
      </c>
      <c r="CN131" s="44" t="s">
        <v>3403</v>
      </c>
      <c r="CO131" s="348"/>
      <c r="CP131" s="348"/>
      <c r="CQ131" s="348"/>
      <c r="CR131" s="38" t="s">
        <v>4714</v>
      </c>
      <c r="CS131" s="38" t="s">
        <v>4715</v>
      </c>
      <c r="CT131" s="38" t="s">
        <v>3869</v>
      </c>
      <c r="CU131" s="38" t="s">
        <v>10456</v>
      </c>
      <c r="CV131" s="38" t="s">
        <v>633</v>
      </c>
      <c r="CW131" s="38" t="s">
        <v>10451</v>
      </c>
      <c r="CX131" s="38" t="s">
        <v>10457</v>
      </c>
      <c r="CY131" s="38" t="s">
        <v>10458</v>
      </c>
      <c r="CZ131" s="38" t="s">
        <v>3848</v>
      </c>
      <c r="DA131" s="38" t="s">
        <v>3870</v>
      </c>
      <c r="DB131" s="38" t="s">
        <v>4341</v>
      </c>
      <c r="DC131" s="38" t="s">
        <v>3846</v>
      </c>
      <c r="DD131" s="38" t="s">
        <v>10459</v>
      </c>
      <c r="DE131" s="38" t="s">
        <v>3848</v>
      </c>
      <c r="DF131" s="38" t="s">
        <v>4941</v>
      </c>
      <c r="DG131" s="38" t="s">
        <v>8819</v>
      </c>
      <c r="DH131" s="38" t="s">
        <v>6790</v>
      </c>
      <c r="DI131" s="38" t="s">
        <v>10460</v>
      </c>
      <c r="DJ131" s="38" t="s">
        <v>10461</v>
      </c>
      <c r="DK131" s="38" t="s">
        <v>3849</v>
      </c>
      <c r="DL131" s="38" t="s">
        <v>3958</v>
      </c>
      <c r="DM131" s="38" t="s">
        <v>6162</v>
      </c>
      <c r="DN131" s="38" t="s">
        <v>3852</v>
      </c>
      <c r="DO131" s="38" t="s">
        <v>3853</v>
      </c>
      <c r="DP131" s="38" t="s">
        <v>10462</v>
      </c>
      <c r="DQ131" s="38" t="s">
        <v>10463</v>
      </c>
      <c r="DR131" s="38" t="s">
        <v>10463</v>
      </c>
      <c r="DS131" s="38" t="s">
        <v>10453</v>
      </c>
      <c r="DT131" s="38" t="s">
        <v>3848</v>
      </c>
      <c r="DU131" s="38" t="s">
        <v>3848</v>
      </c>
      <c r="DV131" s="38" t="s">
        <v>3848</v>
      </c>
      <c r="DW131" s="38" t="s">
        <v>3848</v>
      </c>
      <c r="DX131" s="38" t="s">
        <v>3848</v>
      </c>
      <c r="DY131" s="38" t="s">
        <v>3848</v>
      </c>
      <c r="DZ131" s="38" t="s">
        <v>3848</v>
      </c>
      <c r="EA131" s="38" t="s">
        <v>3848</v>
      </c>
      <c r="EB131" s="38" t="s">
        <v>3861</v>
      </c>
      <c r="EC131" s="38" t="s">
        <v>3862</v>
      </c>
      <c r="ED131" s="38" t="s">
        <v>3848</v>
      </c>
      <c r="EE131" s="38" t="s">
        <v>7614</v>
      </c>
      <c r="EF131" s="38" t="s">
        <v>3864</v>
      </c>
      <c r="EG131" s="38" t="s">
        <v>598</v>
      </c>
      <c r="EH131" s="38" t="s">
        <v>5303</v>
      </c>
      <c r="EI131" s="38" t="s">
        <v>10464</v>
      </c>
      <c r="EJ131" s="38" t="s">
        <v>3848</v>
      </c>
      <c r="EK131" s="38" t="s">
        <v>3848</v>
      </c>
      <c r="EL131" s="38" t="s">
        <v>3868</v>
      </c>
      <c r="EM131" s="38" t="s">
        <v>3869</v>
      </c>
      <c r="EN131" s="38" t="s">
        <v>3869</v>
      </c>
      <c r="EO131" s="38" t="s">
        <v>4002</v>
      </c>
      <c r="EP131" s="38" t="s">
        <v>3870</v>
      </c>
      <c r="EQ131" s="38" t="s">
        <v>10465</v>
      </c>
      <c r="ER131" s="38" t="s">
        <v>4073</v>
      </c>
      <c r="ES131" s="38" t="s">
        <v>10466</v>
      </c>
      <c r="ET131" s="38" t="s">
        <v>10467</v>
      </c>
      <c r="EU131" s="38" t="s">
        <v>10468</v>
      </c>
      <c r="EV131" s="38" t="s">
        <v>3877</v>
      </c>
      <c r="EW131" s="38" t="s">
        <v>3876</v>
      </c>
      <c r="EX131" s="38" t="s">
        <v>3848</v>
      </c>
      <c r="EY131" s="38" t="s">
        <v>3848</v>
      </c>
      <c r="EZ131" s="38" t="s">
        <v>3877</v>
      </c>
      <c r="FA131" s="38" t="s">
        <v>4008</v>
      </c>
      <c r="FB131" s="38" t="s">
        <v>10469</v>
      </c>
      <c r="FC131" s="38" t="s">
        <v>10470</v>
      </c>
      <c r="FD131" s="38" t="s">
        <v>3848</v>
      </c>
      <c r="FE131" s="38" t="s">
        <v>4011</v>
      </c>
      <c r="FF131" s="38" t="s">
        <v>10471</v>
      </c>
      <c r="FG131" s="38" t="s">
        <v>3848</v>
      </c>
      <c r="FH131" s="38" t="s">
        <v>7349</v>
      </c>
      <c r="FI131" s="38" t="s">
        <v>10472</v>
      </c>
      <c r="FJ131" s="38" t="s">
        <v>4446</v>
      </c>
      <c r="FK131" s="38" t="s">
        <v>8498</v>
      </c>
      <c r="FL131" s="38" t="s">
        <v>4017</v>
      </c>
      <c r="FM131" s="38" t="s">
        <v>633</v>
      </c>
      <c r="FN131" s="38" t="s">
        <v>945</v>
      </c>
      <c r="FO131" s="38" t="s">
        <v>10452</v>
      </c>
      <c r="FP131" s="38" t="s">
        <v>3848</v>
      </c>
      <c r="FQ131" s="38" t="s">
        <v>10473</v>
      </c>
      <c r="FR131" s="38" t="s">
        <v>7354</v>
      </c>
      <c r="FS131" s="38" t="s">
        <v>10474</v>
      </c>
      <c r="FT131" s="38" t="s">
        <v>3943</v>
      </c>
      <c r="FU131" s="38" t="s">
        <v>3943</v>
      </c>
      <c r="FV131" s="38" t="s">
        <v>3943</v>
      </c>
      <c r="FW131" s="38" t="s">
        <v>3943</v>
      </c>
      <c r="FX131" s="38" t="s">
        <v>3894</v>
      </c>
      <c r="FY131" s="38" t="s">
        <v>3848</v>
      </c>
      <c r="FZ131" s="38" t="s">
        <v>10475</v>
      </c>
      <c r="GA131" s="38" t="s">
        <v>3945</v>
      </c>
      <c r="GB131" s="370" t="s">
        <v>3945</v>
      </c>
      <c r="GC131" s="370" t="s">
        <v>3946</v>
      </c>
      <c r="HL131" s="349" t="s">
        <v>10476</v>
      </c>
      <c r="HM131" s="44" t="s">
        <v>6633</v>
      </c>
      <c r="HN131" s="44" t="s">
        <v>3403</v>
      </c>
      <c r="HO131" s="350" t="s">
        <v>7599</v>
      </c>
      <c r="HP131" s="44" t="s">
        <v>9403</v>
      </c>
      <c r="HQ131" s="44">
        <f t="shared" si="11"/>
        <v>1</v>
      </c>
      <c r="HT131" s="44" t="s">
        <v>3403</v>
      </c>
      <c r="HU131" s="44" t="s">
        <v>3403</v>
      </c>
      <c r="HX131" s="44" t="s">
        <v>3403</v>
      </c>
      <c r="HY131" s="44" t="s">
        <v>223</v>
      </c>
    </row>
    <row r="132" spans="1:233" s="44" customFormat="1" ht="12.75" x14ac:dyDescent="0.2">
      <c r="A132" s="348">
        <v>33</v>
      </c>
      <c r="B132" s="369">
        <v>0.67222222222222217</v>
      </c>
      <c r="C132" s="393" t="s">
        <v>4703</v>
      </c>
      <c r="D132" s="348" t="s">
        <v>211</v>
      </c>
      <c r="E132" s="44" t="s">
        <v>212</v>
      </c>
      <c r="F132" s="374">
        <v>43285</v>
      </c>
      <c r="G132" s="348" t="s">
        <v>1202</v>
      </c>
      <c r="H132" s="348" t="s">
        <v>214</v>
      </c>
      <c r="I132" s="348" t="s">
        <v>1222</v>
      </c>
      <c r="J132" s="348"/>
      <c r="K132" s="365"/>
      <c r="L132" s="365"/>
      <c r="M132" s="365"/>
      <c r="N132" s="365"/>
      <c r="O132" s="348"/>
      <c r="P132" s="361" t="s">
        <v>10477</v>
      </c>
      <c r="Q132" s="348" t="s">
        <v>10478</v>
      </c>
      <c r="R132" s="348" t="s">
        <v>10479</v>
      </c>
      <c r="S132" s="365" t="s">
        <v>10480</v>
      </c>
      <c r="T132" s="353">
        <v>9656780202</v>
      </c>
      <c r="U132" s="365" t="s">
        <v>10481</v>
      </c>
      <c r="V132" s="194" t="s">
        <v>221</v>
      </c>
      <c r="W132" s="44" t="s">
        <v>221</v>
      </c>
      <c r="X132" s="44" t="s">
        <v>221</v>
      </c>
      <c r="Y132" s="44" t="s">
        <v>221</v>
      </c>
      <c r="Z132" s="44" t="s">
        <v>221</v>
      </c>
      <c r="AA132" s="348" t="s">
        <v>10482</v>
      </c>
      <c r="AB132" s="348">
        <v>9128314153</v>
      </c>
      <c r="AC132" s="348" t="s">
        <v>223</v>
      </c>
      <c r="AD132" s="348" t="s">
        <v>224</v>
      </c>
      <c r="AE132" s="348" t="s">
        <v>6457</v>
      </c>
      <c r="AF132" s="44" t="s">
        <v>226</v>
      </c>
      <c r="AG132" s="348" t="s">
        <v>221</v>
      </c>
      <c r="AH132" s="348" t="s">
        <v>221</v>
      </c>
      <c r="AI132" s="348">
        <v>24</v>
      </c>
      <c r="AJ132" s="348" t="s">
        <v>227</v>
      </c>
      <c r="AK132" s="348">
        <v>1</v>
      </c>
      <c r="AL132" s="348">
        <v>24</v>
      </c>
      <c r="AM132" s="348">
        <v>0</v>
      </c>
      <c r="AN132" s="348" t="s">
        <v>432</v>
      </c>
      <c r="AO132" s="348" t="s">
        <v>432</v>
      </c>
      <c r="AP132" s="348" t="s">
        <v>434</v>
      </c>
      <c r="AQ132" s="348" t="s">
        <v>435</v>
      </c>
      <c r="AR132" s="348" t="s">
        <v>10483</v>
      </c>
      <c r="AS132" s="348"/>
      <c r="AT132" s="348"/>
      <c r="AU132" s="348"/>
      <c r="AV132" s="348"/>
      <c r="AW132" s="348"/>
      <c r="AX132" s="348" t="s">
        <v>10484</v>
      </c>
      <c r="AY132" s="348" t="s">
        <v>227</v>
      </c>
      <c r="AZ132" s="348"/>
      <c r="BA132" s="369">
        <v>0.7270833333333333</v>
      </c>
      <c r="BB132" s="394" t="s">
        <v>4713</v>
      </c>
      <c r="BC132" s="369">
        <v>0.77569444444444446</v>
      </c>
      <c r="BD132" s="369">
        <v>0.77847222222222223</v>
      </c>
      <c r="BE132" s="50">
        <f t="shared" si="8"/>
        <v>4</v>
      </c>
      <c r="BF132" s="348">
        <v>2</v>
      </c>
      <c r="BG132" s="348">
        <v>2</v>
      </c>
      <c r="BH132" s="348">
        <v>2</v>
      </c>
      <c r="BI132" s="348">
        <v>2</v>
      </c>
      <c r="BJ132" s="348">
        <v>2</v>
      </c>
      <c r="BK132" s="348">
        <v>2</v>
      </c>
      <c r="BL132" s="348">
        <v>2</v>
      </c>
      <c r="BM132" s="348">
        <v>2</v>
      </c>
      <c r="BN132" s="348">
        <v>2</v>
      </c>
      <c r="BO132" s="348">
        <v>2</v>
      </c>
      <c r="BP132" s="348">
        <v>2</v>
      </c>
      <c r="BQ132" s="348">
        <v>2</v>
      </c>
      <c r="BR132" s="348">
        <v>2</v>
      </c>
      <c r="BS132" s="348">
        <v>2</v>
      </c>
      <c r="BT132" s="348">
        <v>2</v>
      </c>
      <c r="BU132" s="50">
        <f t="shared" si="9"/>
        <v>0</v>
      </c>
      <c r="BV132" s="368"/>
      <c r="BW132" s="369"/>
      <c r="BX132" s="369"/>
      <c r="BY132" s="50">
        <f t="shared" si="10"/>
        <v>0</v>
      </c>
      <c r="BZ132" s="348"/>
      <c r="CA132" s="348"/>
      <c r="CB132" s="348"/>
      <c r="CC132" s="348"/>
      <c r="CD132" s="348"/>
      <c r="CE132" s="348"/>
      <c r="CF132" s="348"/>
      <c r="CG132" s="348"/>
      <c r="CH132" s="348"/>
      <c r="CI132" s="348"/>
      <c r="CJ132" s="348"/>
      <c r="CK132" s="348"/>
      <c r="CL132" s="348"/>
      <c r="CM132" s="348" t="s">
        <v>3403</v>
      </c>
      <c r="CN132" s="44" t="s">
        <v>3403</v>
      </c>
      <c r="CO132" s="348"/>
      <c r="CP132" s="348"/>
      <c r="CQ132" s="348"/>
      <c r="CR132" s="38" t="s">
        <v>4714</v>
      </c>
      <c r="CS132" s="38" t="s">
        <v>4715</v>
      </c>
      <c r="CT132" s="38" t="s">
        <v>3869</v>
      </c>
      <c r="CU132" s="38" t="s">
        <v>10485</v>
      </c>
      <c r="CV132" s="38" t="s">
        <v>10478</v>
      </c>
      <c r="CW132" s="38" t="s">
        <v>10479</v>
      </c>
      <c r="CX132" s="38" t="s">
        <v>10480</v>
      </c>
      <c r="CY132" s="38" t="s">
        <v>10486</v>
      </c>
      <c r="CZ132" s="38" t="s">
        <v>10487</v>
      </c>
      <c r="DA132" s="38" t="s">
        <v>10488</v>
      </c>
      <c r="DB132" s="38" t="s">
        <v>3845</v>
      </c>
      <c r="DC132" s="38" t="s">
        <v>3846</v>
      </c>
      <c r="DD132" s="38" t="s">
        <v>10489</v>
      </c>
      <c r="DE132" s="38" t="s">
        <v>10487</v>
      </c>
      <c r="DF132" s="38" t="s">
        <v>10488</v>
      </c>
      <c r="DG132" s="38" t="s">
        <v>3845</v>
      </c>
      <c r="DH132" s="38" t="s">
        <v>3846</v>
      </c>
      <c r="DI132" s="38" t="s">
        <v>10489</v>
      </c>
      <c r="DJ132" s="38" t="s">
        <v>3848</v>
      </c>
      <c r="DK132" s="38" t="s">
        <v>3957</v>
      </c>
      <c r="DL132" s="38" t="s">
        <v>10490</v>
      </c>
      <c r="DM132" s="38" t="s">
        <v>3914</v>
      </c>
      <c r="DN132" s="38" t="s">
        <v>3852</v>
      </c>
      <c r="DO132" s="38" t="s">
        <v>3853</v>
      </c>
      <c r="DP132" s="38" t="s">
        <v>3854</v>
      </c>
      <c r="DQ132" s="38" t="s">
        <v>10491</v>
      </c>
      <c r="DR132" s="38" t="s">
        <v>221</v>
      </c>
      <c r="DS132" s="38" t="s">
        <v>10481</v>
      </c>
      <c r="DT132" s="38" t="s">
        <v>10492</v>
      </c>
      <c r="DU132" s="38" t="s">
        <v>10493</v>
      </c>
      <c r="DV132" s="38" t="s">
        <v>10494</v>
      </c>
      <c r="DW132" s="38" t="s">
        <v>10495</v>
      </c>
      <c r="DX132" s="38" t="s">
        <v>10496</v>
      </c>
      <c r="DY132" s="38" t="s">
        <v>10497</v>
      </c>
      <c r="DZ132" s="38" t="s">
        <v>3848</v>
      </c>
      <c r="EA132" s="38" t="s">
        <v>3848</v>
      </c>
      <c r="EB132" s="38" t="s">
        <v>3861</v>
      </c>
      <c r="EC132" s="38" t="s">
        <v>3862</v>
      </c>
      <c r="ED132" s="38" t="s">
        <v>3848</v>
      </c>
      <c r="EE132" s="38" t="s">
        <v>4510</v>
      </c>
      <c r="EF132" s="38" t="s">
        <v>395</v>
      </c>
      <c r="EG132" s="38" t="s">
        <v>1720</v>
      </c>
      <c r="EH132" s="38" t="s">
        <v>3865</v>
      </c>
      <c r="EI132" s="38" t="s">
        <v>3920</v>
      </c>
      <c r="EJ132" s="38" t="s">
        <v>10498</v>
      </c>
      <c r="EK132" s="38" t="s">
        <v>3848</v>
      </c>
      <c r="EL132" s="38" t="s">
        <v>4260</v>
      </c>
      <c r="EM132" s="38" t="s">
        <v>3869</v>
      </c>
      <c r="EN132" s="38" t="s">
        <v>3869</v>
      </c>
      <c r="EO132" s="38" t="s">
        <v>3870</v>
      </c>
      <c r="EP132" s="38" t="s">
        <v>3870</v>
      </c>
      <c r="EQ132" s="38" t="s">
        <v>10499</v>
      </c>
      <c r="ER132" s="38" t="s">
        <v>4073</v>
      </c>
      <c r="ES132" s="38" t="s">
        <v>10500</v>
      </c>
      <c r="ET132" s="38" t="s">
        <v>5051</v>
      </c>
      <c r="EU132" s="38" t="s">
        <v>10501</v>
      </c>
      <c r="EV132" s="38" t="s">
        <v>3876</v>
      </c>
      <c r="EW132" s="38" t="s">
        <v>3876</v>
      </c>
      <c r="EX132" s="38" t="s">
        <v>3848</v>
      </c>
      <c r="EY132" s="38" t="s">
        <v>3848</v>
      </c>
      <c r="EZ132" s="38" t="s">
        <v>3877</v>
      </c>
      <c r="FA132" s="38" t="s">
        <v>3878</v>
      </c>
      <c r="FB132" s="38" t="s">
        <v>10169</v>
      </c>
      <c r="FC132" s="38" t="s">
        <v>10502</v>
      </c>
      <c r="FD132" s="38" t="s">
        <v>3848</v>
      </c>
      <c r="FE132" s="38" t="s">
        <v>4011</v>
      </c>
      <c r="FF132" s="38" t="s">
        <v>4012</v>
      </c>
      <c r="FG132" s="38" t="s">
        <v>8034</v>
      </c>
      <c r="FH132" s="38" t="s">
        <v>10503</v>
      </c>
      <c r="FI132" s="38" t="s">
        <v>10504</v>
      </c>
      <c r="FJ132" s="38" t="s">
        <v>4446</v>
      </c>
      <c r="FK132" s="38" t="s">
        <v>6529</v>
      </c>
      <c r="FL132" s="38" t="s">
        <v>4017</v>
      </c>
      <c r="FM132" s="38" t="s">
        <v>10478</v>
      </c>
      <c r="FN132" s="38" t="s">
        <v>10505</v>
      </c>
      <c r="FO132" s="38" t="s">
        <v>10480</v>
      </c>
      <c r="FP132" s="38" t="s">
        <v>3848</v>
      </c>
      <c r="FQ132" s="38" t="s">
        <v>10506</v>
      </c>
      <c r="FR132" s="38" t="s">
        <v>4367</v>
      </c>
      <c r="FS132" s="38" t="s">
        <v>10507</v>
      </c>
      <c r="FT132" s="38" t="s">
        <v>10508</v>
      </c>
      <c r="FU132" s="38" t="s">
        <v>10509</v>
      </c>
      <c r="FV132" s="38" t="s">
        <v>7240</v>
      </c>
      <c r="FW132" s="38" t="s">
        <v>10510</v>
      </c>
      <c r="FX132" s="38" t="s">
        <v>3944</v>
      </c>
      <c r="FY132" s="38" t="s">
        <v>3848</v>
      </c>
      <c r="FZ132" s="38" t="s">
        <v>3848</v>
      </c>
      <c r="GA132" s="38" t="s">
        <v>3945</v>
      </c>
      <c r="GB132" s="370" t="s">
        <v>3946</v>
      </c>
      <c r="GC132" s="370" t="s">
        <v>3946</v>
      </c>
      <c r="HL132" s="349" t="s">
        <v>10511</v>
      </c>
      <c r="HM132" s="44" t="s">
        <v>3403</v>
      </c>
      <c r="HN132" s="44" t="s">
        <v>3403</v>
      </c>
      <c r="HO132" s="350" t="s">
        <v>7889</v>
      </c>
      <c r="HP132" s="44" t="s">
        <v>3869</v>
      </c>
      <c r="HQ132" s="44">
        <f t="shared" si="11"/>
        <v>1</v>
      </c>
      <c r="HT132" s="44" t="s">
        <v>3403</v>
      </c>
      <c r="HU132" s="44" t="s">
        <v>3403</v>
      </c>
      <c r="HX132" s="30" t="s">
        <v>4001</v>
      </c>
      <c r="HY132" s="44" t="s">
        <v>223</v>
      </c>
    </row>
    <row r="133" spans="1:233" s="44" customFormat="1" ht="12.75" x14ac:dyDescent="0.2">
      <c r="A133" s="348">
        <v>34</v>
      </c>
      <c r="B133" s="369">
        <v>0.67222222222222217</v>
      </c>
      <c r="C133" s="393" t="s">
        <v>4703</v>
      </c>
      <c r="D133" s="348" t="s">
        <v>211</v>
      </c>
      <c r="E133" s="44" t="s">
        <v>212</v>
      </c>
      <c r="F133" s="374">
        <v>43285</v>
      </c>
      <c r="G133" s="85" t="s">
        <v>387</v>
      </c>
      <c r="H133" s="44" t="s">
        <v>214</v>
      </c>
      <c r="I133" s="44" t="s">
        <v>1222</v>
      </c>
      <c r="J133" s="348"/>
      <c r="K133" s="365"/>
      <c r="L133" s="365"/>
      <c r="M133" s="365"/>
      <c r="N133" s="365"/>
      <c r="O133" s="348"/>
      <c r="P133" s="78" t="s">
        <v>8805</v>
      </c>
      <c r="Q133" s="348" t="s">
        <v>478</v>
      </c>
      <c r="R133" s="348" t="s">
        <v>10512</v>
      </c>
      <c r="S133" s="365" t="s">
        <v>869</v>
      </c>
      <c r="T133" s="353">
        <v>9267155951</v>
      </c>
      <c r="U133" s="428" t="s">
        <v>10513</v>
      </c>
      <c r="V133" s="425" t="s">
        <v>221</v>
      </c>
      <c r="W133" s="44" t="s">
        <v>221</v>
      </c>
      <c r="X133" s="44" t="s">
        <v>221</v>
      </c>
      <c r="Y133" s="44" t="s">
        <v>221</v>
      </c>
      <c r="Z133" s="44" t="s">
        <v>221</v>
      </c>
      <c r="AA133" s="348" t="s">
        <v>10514</v>
      </c>
      <c r="AB133" s="348">
        <v>9272186552</v>
      </c>
      <c r="AC133" s="348" t="s">
        <v>223</v>
      </c>
      <c r="AD133" s="347" t="s">
        <v>4711</v>
      </c>
      <c r="AE133" s="348"/>
      <c r="AF133" s="348"/>
      <c r="AG133" s="348"/>
      <c r="AH133" s="348"/>
      <c r="AI133" s="348"/>
      <c r="AJ133" s="348"/>
      <c r="AK133" s="348"/>
      <c r="AL133" s="348"/>
      <c r="AM133" s="348"/>
      <c r="AN133" s="348" t="s">
        <v>432</v>
      </c>
      <c r="AO133" s="348" t="s">
        <v>432</v>
      </c>
      <c r="AP133" s="348" t="s">
        <v>434</v>
      </c>
      <c r="AQ133" s="348" t="s">
        <v>435</v>
      </c>
      <c r="AR133" s="348" t="s">
        <v>10483</v>
      </c>
      <c r="AS133" s="348"/>
      <c r="AT133" s="348"/>
      <c r="AU133" s="348"/>
      <c r="AV133" s="348"/>
      <c r="AW133" s="348"/>
      <c r="AX133" s="348" t="s">
        <v>10484</v>
      </c>
      <c r="AY133" s="348" t="s">
        <v>227</v>
      </c>
      <c r="AZ133" s="348"/>
      <c r="BA133" s="369">
        <v>0.70972222222222225</v>
      </c>
      <c r="BB133" s="394"/>
      <c r="BC133" s="369"/>
      <c r="BD133" s="369"/>
      <c r="BE133" s="50">
        <f t="shared" si="8"/>
        <v>0</v>
      </c>
      <c r="BF133" s="348"/>
      <c r="BG133" s="348"/>
      <c r="BH133" s="348"/>
      <c r="BI133" s="348"/>
      <c r="BJ133" s="348"/>
      <c r="BK133" s="348"/>
      <c r="BL133" s="348"/>
      <c r="BM133" s="348"/>
      <c r="BN133" s="348"/>
      <c r="BO133" s="348"/>
      <c r="BP133" s="348"/>
      <c r="BQ133" s="348"/>
      <c r="BR133" s="348"/>
      <c r="BS133" s="348"/>
      <c r="BT133" s="348"/>
      <c r="BU133" s="50">
        <f t="shared" si="9"/>
        <v>0</v>
      </c>
      <c r="BV133" s="368"/>
      <c r="BW133" s="369"/>
      <c r="BX133" s="369"/>
      <c r="BY133" s="50">
        <f t="shared" si="10"/>
        <v>0</v>
      </c>
      <c r="BZ133" s="348"/>
      <c r="CA133" s="348"/>
      <c r="CB133" s="348"/>
      <c r="CC133" s="348"/>
      <c r="CD133" s="348"/>
      <c r="CE133" s="348"/>
      <c r="CF133" s="348"/>
      <c r="CG133" s="348"/>
      <c r="CH133" s="348"/>
      <c r="CI133" s="348"/>
      <c r="CJ133" s="348"/>
      <c r="CK133" s="348"/>
      <c r="CL133" s="348"/>
      <c r="CM133" s="348" t="s">
        <v>3403</v>
      </c>
      <c r="CN133" s="44" t="s">
        <v>3403</v>
      </c>
      <c r="CO133" s="348"/>
      <c r="CP133" s="348"/>
      <c r="CQ133" s="348"/>
      <c r="CR133" s="38" t="s">
        <v>4714</v>
      </c>
      <c r="CS133" s="38" t="s">
        <v>4715</v>
      </c>
      <c r="CT133" s="38" t="s">
        <v>3869</v>
      </c>
      <c r="CU133" s="38" t="s">
        <v>10515</v>
      </c>
      <c r="CV133" s="38" t="s">
        <v>478</v>
      </c>
      <c r="CW133" s="38" t="s">
        <v>10512</v>
      </c>
      <c r="CX133" s="38" t="s">
        <v>869</v>
      </c>
      <c r="CY133" s="38" t="s">
        <v>10516</v>
      </c>
      <c r="CZ133" s="38" t="s">
        <v>10487</v>
      </c>
      <c r="DA133" s="38" t="s">
        <v>10517</v>
      </c>
      <c r="DB133" s="38" t="s">
        <v>3845</v>
      </c>
      <c r="DC133" s="38" t="s">
        <v>3846</v>
      </c>
      <c r="DD133" s="38" t="s">
        <v>10489</v>
      </c>
      <c r="DE133" s="38" t="s">
        <v>10487</v>
      </c>
      <c r="DF133" s="38" t="s">
        <v>10518</v>
      </c>
      <c r="DG133" s="38" t="s">
        <v>3845</v>
      </c>
      <c r="DH133" s="38" t="s">
        <v>3846</v>
      </c>
      <c r="DI133" s="38" t="s">
        <v>10489</v>
      </c>
      <c r="DJ133" s="38" t="s">
        <v>10519</v>
      </c>
      <c r="DK133" s="38" t="s">
        <v>3957</v>
      </c>
      <c r="DL133" s="38" t="s">
        <v>5144</v>
      </c>
      <c r="DM133" s="38" t="s">
        <v>3914</v>
      </c>
      <c r="DN133" s="38" t="s">
        <v>3852</v>
      </c>
      <c r="DO133" s="38" t="s">
        <v>3853</v>
      </c>
      <c r="DP133" s="38" t="s">
        <v>3848</v>
      </c>
      <c r="DQ133" s="38" t="s">
        <v>10520</v>
      </c>
      <c r="DR133" s="38" t="s">
        <v>10521</v>
      </c>
      <c r="DS133" s="38" t="s">
        <v>10513</v>
      </c>
      <c r="DT133" s="38" t="s">
        <v>3848</v>
      </c>
      <c r="DU133" s="38" t="s">
        <v>3848</v>
      </c>
      <c r="DV133" s="38" t="s">
        <v>3848</v>
      </c>
      <c r="DW133" s="38" t="s">
        <v>3848</v>
      </c>
      <c r="DX133" s="38" t="s">
        <v>3848</v>
      </c>
      <c r="DY133" s="38" t="s">
        <v>3848</v>
      </c>
      <c r="DZ133" s="38" t="s">
        <v>3848</v>
      </c>
      <c r="EA133" s="38" t="s">
        <v>3848</v>
      </c>
      <c r="EB133" s="38" t="s">
        <v>3861</v>
      </c>
      <c r="EC133" s="38" t="s">
        <v>3862</v>
      </c>
      <c r="ED133" s="38" t="s">
        <v>3848</v>
      </c>
      <c r="EE133" s="38" t="s">
        <v>9840</v>
      </c>
      <c r="EF133" s="38" t="s">
        <v>3864</v>
      </c>
      <c r="EG133" s="38" t="s">
        <v>3919</v>
      </c>
      <c r="EH133" s="38" t="s">
        <v>8968</v>
      </c>
      <c r="EI133" s="38" t="s">
        <v>6940</v>
      </c>
      <c r="EJ133" s="38" t="s">
        <v>3848</v>
      </c>
      <c r="EK133" s="38" t="s">
        <v>3848</v>
      </c>
      <c r="EL133" s="38" t="s">
        <v>3868</v>
      </c>
      <c r="EM133" s="38" t="s">
        <v>3869</v>
      </c>
      <c r="EN133" s="38" t="s">
        <v>3869</v>
      </c>
      <c r="EO133" s="38" t="s">
        <v>3869</v>
      </c>
      <c r="EP133" s="38" t="s">
        <v>3869</v>
      </c>
      <c r="EQ133" s="38" t="s">
        <v>10522</v>
      </c>
      <c r="ER133" s="38" t="s">
        <v>9154</v>
      </c>
      <c r="ES133" s="38" t="s">
        <v>10523</v>
      </c>
      <c r="ET133" s="38" t="s">
        <v>10524</v>
      </c>
      <c r="EU133" s="38" t="s">
        <v>10525</v>
      </c>
      <c r="EV133" s="38" t="s">
        <v>3876</v>
      </c>
      <c r="EW133" s="38" t="s">
        <v>3876</v>
      </c>
      <c r="EX133" s="38" t="s">
        <v>3848</v>
      </c>
      <c r="EY133" s="38" t="s">
        <v>3848</v>
      </c>
      <c r="EZ133" s="38" t="s">
        <v>3877</v>
      </c>
      <c r="FA133" s="38" t="s">
        <v>3878</v>
      </c>
      <c r="FB133" s="38" t="s">
        <v>10526</v>
      </c>
      <c r="FC133" s="38" t="s">
        <v>10527</v>
      </c>
      <c r="FD133" s="38" t="s">
        <v>3848</v>
      </c>
      <c r="FE133" s="38" t="s">
        <v>3970</v>
      </c>
      <c r="FF133" s="38" t="s">
        <v>10528</v>
      </c>
      <c r="FG133" s="38" t="s">
        <v>10529</v>
      </c>
      <c r="FH133" s="38" t="s">
        <v>10530</v>
      </c>
      <c r="FI133" s="38" t="s">
        <v>10531</v>
      </c>
      <c r="FJ133" s="38" t="s">
        <v>9480</v>
      </c>
      <c r="FK133" s="38" t="s">
        <v>10532</v>
      </c>
      <c r="FL133" s="38" t="s">
        <v>3943</v>
      </c>
      <c r="FM133" s="38" t="s">
        <v>869</v>
      </c>
      <c r="FN133" s="38" t="s">
        <v>10533</v>
      </c>
      <c r="FO133" s="38" t="s">
        <v>1029</v>
      </c>
      <c r="FP133" s="38" t="s">
        <v>3848</v>
      </c>
      <c r="FQ133" s="38" t="s">
        <v>10534</v>
      </c>
      <c r="FR133" s="38" t="s">
        <v>4367</v>
      </c>
      <c r="FS133" s="38" t="s">
        <v>10535</v>
      </c>
      <c r="FT133" s="38" t="s">
        <v>10536</v>
      </c>
      <c r="FU133" s="38" t="s">
        <v>10537</v>
      </c>
      <c r="FV133" s="38" t="s">
        <v>10538</v>
      </c>
      <c r="FW133" s="38" t="s">
        <v>10539</v>
      </c>
      <c r="FX133" s="38" t="s">
        <v>3894</v>
      </c>
      <c r="FY133" s="38" t="s">
        <v>3848</v>
      </c>
      <c r="FZ133" s="38" t="s">
        <v>3848</v>
      </c>
      <c r="GA133" s="38" t="s">
        <v>3945</v>
      </c>
      <c r="GB133" s="370" t="s">
        <v>3945</v>
      </c>
      <c r="GC133" s="370" t="s">
        <v>3946</v>
      </c>
      <c r="HL133" s="349" t="s">
        <v>10540</v>
      </c>
      <c r="HM133" s="44" t="s">
        <v>3403</v>
      </c>
      <c r="HN133" s="44" t="s">
        <v>3403</v>
      </c>
      <c r="HO133" s="350" t="s">
        <v>7889</v>
      </c>
      <c r="HP133" s="44" t="s">
        <v>3869</v>
      </c>
      <c r="HQ133" s="44">
        <f t="shared" si="11"/>
        <v>1</v>
      </c>
      <c r="HT133" s="44" t="s">
        <v>3403</v>
      </c>
      <c r="HU133" s="44" t="s">
        <v>3403</v>
      </c>
      <c r="HX133" s="30" t="s">
        <v>4001</v>
      </c>
      <c r="HY133" s="44" t="s">
        <v>223</v>
      </c>
    </row>
    <row r="134" spans="1:233" s="44" customFormat="1" ht="12.75" x14ac:dyDescent="0.2">
      <c r="A134" s="348">
        <v>35</v>
      </c>
      <c r="B134" s="369">
        <v>0.67222222222222217</v>
      </c>
      <c r="C134" s="393" t="s">
        <v>4703</v>
      </c>
      <c r="D134" s="347" t="s">
        <v>211</v>
      </c>
      <c r="E134" s="44" t="s">
        <v>212</v>
      </c>
      <c r="F134" s="374">
        <v>43285</v>
      </c>
      <c r="G134" s="348" t="s">
        <v>1202</v>
      </c>
      <c r="H134" s="348" t="s">
        <v>214</v>
      </c>
      <c r="I134" s="348" t="s">
        <v>1222</v>
      </c>
      <c r="J134" s="348"/>
      <c r="K134" s="365"/>
      <c r="L134" s="365"/>
      <c r="M134" s="365"/>
      <c r="N134" s="365"/>
      <c r="O134" s="348"/>
      <c r="P134" s="361" t="s">
        <v>10541</v>
      </c>
      <c r="Q134" s="348" t="s">
        <v>10542</v>
      </c>
      <c r="R134" s="348" t="s">
        <v>10543</v>
      </c>
      <c r="S134" s="365" t="s">
        <v>10544</v>
      </c>
      <c r="T134" s="353">
        <v>9972136374</v>
      </c>
      <c r="U134" s="365" t="s">
        <v>10545</v>
      </c>
      <c r="V134" s="194" t="s">
        <v>221</v>
      </c>
      <c r="W134" s="44" t="s">
        <v>221</v>
      </c>
      <c r="X134" s="44" t="s">
        <v>221</v>
      </c>
      <c r="Y134" s="44" t="s">
        <v>221</v>
      </c>
      <c r="Z134" s="44" t="s">
        <v>221</v>
      </c>
      <c r="AA134" s="348" t="s">
        <v>10546</v>
      </c>
      <c r="AB134" s="348">
        <v>9567800202</v>
      </c>
      <c r="AC134" s="348" t="s">
        <v>223</v>
      </c>
      <c r="AD134" s="348" t="s">
        <v>802</v>
      </c>
      <c r="AE134" s="348" t="s">
        <v>10547</v>
      </c>
      <c r="AF134" s="44" t="s">
        <v>226</v>
      </c>
      <c r="AG134" s="348" t="s">
        <v>226</v>
      </c>
      <c r="AH134" s="348" t="s">
        <v>226</v>
      </c>
      <c r="AI134" s="348">
        <v>25</v>
      </c>
      <c r="AJ134" s="348" t="s">
        <v>227</v>
      </c>
      <c r="AK134" s="348">
        <v>1</v>
      </c>
      <c r="AL134" s="348">
        <v>25</v>
      </c>
      <c r="AM134" s="348">
        <v>0</v>
      </c>
      <c r="AN134" s="348" t="s">
        <v>432</v>
      </c>
      <c r="AO134" s="348" t="s">
        <v>432</v>
      </c>
      <c r="AP134" s="348" t="s">
        <v>434</v>
      </c>
      <c r="AQ134" s="348" t="s">
        <v>435</v>
      </c>
      <c r="AR134" s="348" t="s">
        <v>10483</v>
      </c>
      <c r="AS134" s="348"/>
      <c r="AT134" s="348"/>
      <c r="AU134" s="348"/>
      <c r="AV134" s="348"/>
      <c r="AW134" s="348"/>
      <c r="AX134" s="348" t="s">
        <v>10484</v>
      </c>
      <c r="AY134" s="348" t="s">
        <v>227</v>
      </c>
      <c r="AZ134" s="348"/>
      <c r="BA134" s="369">
        <v>0.71458333333333324</v>
      </c>
      <c r="BB134" s="394" t="s">
        <v>4713</v>
      </c>
      <c r="BC134" s="369">
        <v>0.76527777777777783</v>
      </c>
      <c r="BD134" s="369">
        <v>0.77222222222222225</v>
      </c>
      <c r="BE134" s="50">
        <f t="shared" si="8"/>
        <v>10</v>
      </c>
      <c r="BF134" s="348">
        <v>2</v>
      </c>
      <c r="BG134" s="348">
        <v>2</v>
      </c>
      <c r="BH134" s="348">
        <v>2</v>
      </c>
      <c r="BI134" s="348">
        <v>2</v>
      </c>
      <c r="BJ134" s="348">
        <v>2</v>
      </c>
      <c r="BK134" s="348">
        <v>2</v>
      </c>
      <c r="BL134" s="348">
        <v>2</v>
      </c>
      <c r="BM134" s="348">
        <v>2</v>
      </c>
      <c r="BN134" s="348">
        <v>2</v>
      </c>
      <c r="BO134" s="348">
        <v>2</v>
      </c>
      <c r="BP134" s="348">
        <v>1</v>
      </c>
      <c r="BQ134" s="348">
        <v>1</v>
      </c>
      <c r="BR134" s="348">
        <v>1</v>
      </c>
      <c r="BS134" s="348">
        <v>1</v>
      </c>
      <c r="BT134" s="348">
        <v>1</v>
      </c>
      <c r="BU134" s="50">
        <f t="shared" si="9"/>
        <v>5</v>
      </c>
      <c r="BV134" s="368"/>
      <c r="BW134" s="369"/>
      <c r="BX134" s="369"/>
      <c r="BY134" s="50">
        <f t="shared" si="10"/>
        <v>0</v>
      </c>
      <c r="BZ134" s="348"/>
      <c r="CA134" s="348"/>
      <c r="CB134" s="348"/>
      <c r="CC134" s="348"/>
      <c r="CD134" s="348"/>
      <c r="CE134" s="348"/>
      <c r="CF134" s="348"/>
      <c r="CG134" s="348"/>
      <c r="CH134" s="348"/>
      <c r="CI134" s="348"/>
      <c r="CJ134" s="348"/>
      <c r="CK134" s="348"/>
      <c r="CL134" s="348"/>
      <c r="CM134" s="348" t="s">
        <v>3403</v>
      </c>
      <c r="CN134" s="44" t="s">
        <v>3403</v>
      </c>
      <c r="CO134" s="348"/>
      <c r="CP134" s="348"/>
      <c r="CQ134" s="348"/>
      <c r="CR134" s="38" t="s">
        <v>4714</v>
      </c>
      <c r="CS134" s="38" t="s">
        <v>4715</v>
      </c>
      <c r="CT134" s="38" t="s">
        <v>3869</v>
      </c>
      <c r="CU134" s="38" t="s">
        <v>10548</v>
      </c>
      <c r="CV134" s="38" t="s">
        <v>10542</v>
      </c>
      <c r="CW134" s="38" t="s">
        <v>10549</v>
      </c>
      <c r="CX134" s="38" t="s">
        <v>10542</v>
      </c>
      <c r="CY134" s="38" t="s">
        <v>10550</v>
      </c>
      <c r="CZ134" s="38" t="s">
        <v>4339</v>
      </c>
      <c r="DA134" s="38" t="s">
        <v>10551</v>
      </c>
      <c r="DB134" s="38" t="s">
        <v>4341</v>
      </c>
      <c r="DC134" s="38" t="s">
        <v>3846</v>
      </c>
      <c r="DD134" s="38" t="s">
        <v>4342</v>
      </c>
      <c r="DE134" s="38" t="s">
        <v>4339</v>
      </c>
      <c r="DF134" s="38" t="s">
        <v>10551</v>
      </c>
      <c r="DG134" s="38" t="s">
        <v>4341</v>
      </c>
      <c r="DH134" s="38" t="s">
        <v>3846</v>
      </c>
      <c r="DI134" s="38" t="s">
        <v>4342</v>
      </c>
      <c r="DJ134" s="38" t="s">
        <v>10552</v>
      </c>
      <c r="DK134" s="38" t="s">
        <v>3849</v>
      </c>
      <c r="DL134" s="38" t="s">
        <v>5826</v>
      </c>
      <c r="DM134" s="38" t="s">
        <v>3914</v>
      </c>
      <c r="DN134" s="38" t="s">
        <v>3852</v>
      </c>
      <c r="DO134" s="38" t="s">
        <v>3853</v>
      </c>
      <c r="DP134" s="38" t="s">
        <v>10553</v>
      </c>
      <c r="DQ134" s="38" t="s">
        <v>10554</v>
      </c>
      <c r="DR134" s="38" t="s">
        <v>10554</v>
      </c>
      <c r="DS134" s="38" t="s">
        <v>10545</v>
      </c>
      <c r="DT134" s="38" t="s">
        <v>10555</v>
      </c>
      <c r="DU134" s="38" t="s">
        <v>10556</v>
      </c>
      <c r="DV134" s="38" t="s">
        <v>10557</v>
      </c>
      <c r="DW134" s="38" t="s">
        <v>3848</v>
      </c>
      <c r="DX134" s="38" t="s">
        <v>10558</v>
      </c>
      <c r="DY134" s="38" t="s">
        <v>10559</v>
      </c>
      <c r="DZ134" s="38" t="s">
        <v>2718</v>
      </c>
      <c r="EA134" s="38" t="s">
        <v>2718</v>
      </c>
      <c r="EB134" s="38" t="s">
        <v>3861</v>
      </c>
      <c r="EC134" s="38" t="s">
        <v>3862</v>
      </c>
      <c r="ED134" s="38" t="s">
        <v>3848</v>
      </c>
      <c r="EE134" s="38" t="s">
        <v>4042</v>
      </c>
      <c r="EF134" s="38" t="s">
        <v>5081</v>
      </c>
      <c r="EG134" s="38" t="s">
        <v>3919</v>
      </c>
      <c r="EH134" s="38" t="s">
        <v>3920</v>
      </c>
      <c r="EI134" s="38" t="s">
        <v>10560</v>
      </c>
      <c r="EJ134" s="38" t="s">
        <v>3848</v>
      </c>
      <c r="EK134" s="38" t="s">
        <v>3848</v>
      </c>
      <c r="EL134" s="38" t="s">
        <v>4260</v>
      </c>
      <c r="EM134" s="38" t="s">
        <v>3869</v>
      </c>
      <c r="EN134" s="38" t="s">
        <v>3870</v>
      </c>
      <c r="EO134" s="38" t="s">
        <v>3869</v>
      </c>
      <c r="EP134" s="38" t="s">
        <v>4002</v>
      </c>
      <c r="EQ134" s="38" t="s">
        <v>10561</v>
      </c>
      <c r="ER134" s="38" t="s">
        <v>4004</v>
      </c>
      <c r="ES134" s="38" t="s">
        <v>10562</v>
      </c>
      <c r="ET134" s="38" t="s">
        <v>4614</v>
      </c>
      <c r="EU134" s="38" t="s">
        <v>10563</v>
      </c>
      <c r="EV134" s="38" t="s">
        <v>3876</v>
      </c>
      <c r="EW134" s="38" t="s">
        <v>3876</v>
      </c>
      <c r="EX134" s="38" t="s">
        <v>3848</v>
      </c>
      <c r="EY134" s="38" t="s">
        <v>3848</v>
      </c>
      <c r="EZ134" s="38" t="s">
        <v>3877</v>
      </c>
      <c r="FA134" s="38" t="s">
        <v>4008</v>
      </c>
      <c r="FB134" s="38" t="s">
        <v>10564</v>
      </c>
      <c r="FC134" s="38" t="s">
        <v>4267</v>
      </c>
      <c r="FD134" s="38" t="s">
        <v>3848</v>
      </c>
      <c r="FE134" s="38" t="s">
        <v>4011</v>
      </c>
      <c r="FF134" s="38" t="s">
        <v>4012</v>
      </c>
      <c r="FG134" s="38" t="s">
        <v>10565</v>
      </c>
      <c r="FH134" s="38" t="s">
        <v>10566</v>
      </c>
      <c r="FI134" s="38" t="s">
        <v>10567</v>
      </c>
      <c r="FJ134" s="38" t="s">
        <v>6196</v>
      </c>
      <c r="FK134" s="38" t="s">
        <v>10568</v>
      </c>
      <c r="FL134" s="38" t="s">
        <v>10569</v>
      </c>
      <c r="FM134" s="38" t="s">
        <v>10542</v>
      </c>
      <c r="FN134" s="38" t="s">
        <v>4320</v>
      </c>
      <c r="FO134" s="38" t="s">
        <v>10570</v>
      </c>
      <c r="FP134" s="38" t="s">
        <v>3848</v>
      </c>
      <c r="FQ134" s="38" t="s">
        <v>10571</v>
      </c>
      <c r="FR134" s="38" t="s">
        <v>6196</v>
      </c>
      <c r="FS134" s="38" t="s">
        <v>10572</v>
      </c>
      <c r="FT134" s="38" t="s">
        <v>3943</v>
      </c>
      <c r="FU134" s="38" t="s">
        <v>3943</v>
      </c>
      <c r="FV134" s="38" t="s">
        <v>3943</v>
      </c>
      <c r="FW134" s="38" t="s">
        <v>3943</v>
      </c>
      <c r="FX134" s="38" t="s">
        <v>3944</v>
      </c>
      <c r="FY134" s="38" t="s">
        <v>3848</v>
      </c>
      <c r="FZ134" s="38" t="s">
        <v>3848</v>
      </c>
      <c r="GA134" s="38" t="s">
        <v>3945</v>
      </c>
      <c r="GB134" s="370" t="s">
        <v>3945</v>
      </c>
      <c r="GC134" s="370" t="s">
        <v>3946</v>
      </c>
      <c r="HL134" s="349" t="s">
        <v>10573</v>
      </c>
      <c r="HM134" s="44" t="s">
        <v>3403</v>
      </c>
      <c r="HN134" s="44" t="s">
        <v>3403</v>
      </c>
      <c r="HO134" s="350" t="s">
        <v>7889</v>
      </c>
      <c r="HP134" s="44" t="s">
        <v>3869</v>
      </c>
      <c r="HQ134" s="44">
        <f t="shared" si="11"/>
        <v>1</v>
      </c>
      <c r="HT134" s="44" t="s">
        <v>3403</v>
      </c>
      <c r="HU134" s="44" t="s">
        <v>3403</v>
      </c>
      <c r="HX134" s="30" t="s">
        <v>4001</v>
      </c>
      <c r="HY134" s="44" t="s">
        <v>223</v>
      </c>
    </row>
    <row r="135" spans="1:233" s="44" customFormat="1" ht="12.75" x14ac:dyDescent="0.2">
      <c r="A135" s="348">
        <v>36</v>
      </c>
      <c r="B135" s="369">
        <v>0.68819444444444444</v>
      </c>
      <c r="C135" s="393" t="s">
        <v>4703</v>
      </c>
      <c r="D135" s="348" t="s">
        <v>211</v>
      </c>
      <c r="E135" s="44" t="s">
        <v>212</v>
      </c>
      <c r="F135" s="374">
        <v>43285</v>
      </c>
      <c r="G135" s="348" t="s">
        <v>1202</v>
      </c>
      <c r="H135" s="348" t="s">
        <v>233</v>
      </c>
      <c r="I135" s="348" t="s">
        <v>3057</v>
      </c>
      <c r="J135" s="348"/>
      <c r="K135" s="365"/>
      <c r="L135" s="365"/>
      <c r="M135" s="365"/>
      <c r="N135" s="365"/>
      <c r="O135" s="348"/>
      <c r="P135" s="361" t="s">
        <v>10574</v>
      </c>
      <c r="Q135" s="348" t="s">
        <v>10575</v>
      </c>
      <c r="R135" s="348" t="s">
        <v>10576</v>
      </c>
      <c r="S135" s="365" t="s">
        <v>1326</v>
      </c>
      <c r="T135" s="353">
        <v>9302326603</v>
      </c>
      <c r="U135" s="428" t="s">
        <v>10577</v>
      </c>
      <c r="V135" s="425" t="s">
        <v>221</v>
      </c>
      <c r="W135" s="44" t="s">
        <v>221</v>
      </c>
      <c r="X135" s="44" t="s">
        <v>221</v>
      </c>
      <c r="Y135" s="44" t="s">
        <v>221</v>
      </c>
      <c r="Z135" s="44" t="s">
        <v>221</v>
      </c>
      <c r="AA135" s="348" t="s">
        <v>10578</v>
      </c>
      <c r="AB135" s="348">
        <v>9396567286</v>
      </c>
      <c r="AC135" s="348" t="s">
        <v>402</v>
      </c>
      <c r="AD135" s="348" t="s">
        <v>224</v>
      </c>
      <c r="AE135" s="348" t="s">
        <v>10579</v>
      </c>
      <c r="AF135" s="44" t="s">
        <v>226</v>
      </c>
      <c r="AG135" s="348" t="s">
        <v>280</v>
      </c>
      <c r="AH135" s="348" t="s">
        <v>221</v>
      </c>
      <c r="AI135" s="348">
        <v>19</v>
      </c>
      <c r="AJ135" s="348" t="s">
        <v>3575</v>
      </c>
      <c r="AK135" s="348">
        <v>1</v>
      </c>
      <c r="AL135" s="348">
        <v>14</v>
      </c>
      <c r="AM135" s="348">
        <v>5</v>
      </c>
      <c r="AN135" s="348" t="s">
        <v>228</v>
      </c>
      <c r="AO135" s="348" t="s">
        <v>228</v>
      </c>
      <c r="AP135" s="348" t="s">
        <v>598</v>
      </c>
      <c r="AQ135" s="348" t="s">
        <v>928</v>
      </c>
      <c r="AR135" s="348"/>
      <c r="AS135" s="348"/>
      <c r="AT135" s="348"/>
      <c r="AU135" s="348"/>
      <c r="AV135" s="348"/>
      <c r="AW135" s="348"/>
      <c r="AX135" s="348"/>
      <c r="AY135" s="348" t="s">
        <v>227</v>
      </c>
      <c r="AZ135" s="348"/>
      <c r="BA135" s="369">
        <v>0.71458333333333324</v>
      </c>
      <c r="BB135" s="394" t="s">
        <v>7252</v>
      </c>
      <c r="BC135" s="369">
        <v>0.76041666666666663</v>
      </c>
      <c r="BD135" s="369">
        <v>0.76388888888888884</v>
      </c>
      <c r="BE135" s="50">
        <f t="shared" si="8"/>
        <v>5</v>
      </c>
      <c r="BF135" s="348">
        <v>1</v>
      </c>
      <c r="BG135" s="348">
        <v>1</v>
      </c>
      <c r="BH135" s="348">
        <v>1</v>
      </c>
      <c r="BI135" s="348">
        <v>1</v>
      </c>
      <c r="BJ135" s="348">
        <v>1</v>
      </c>
      <c r="BK135" s="348">
        <v>1</v>
      </c>
      <c r="BL135" s="348">
        <v>1</v>
      </c>
      <c r="BM135" s="348">
        <v>1</v>
      </c>
      <c r="BN135" s="348">
        <v>1</v>
      </c>
      <c r="BO135" s="348">
        <v>1</v>
      </c>
      <c r="BP135" s="348">
        <v>1</v>
      </c>
      <c r="BQ135" s="348">
        <v>1</v>
      </c>
      <c r="BR135" s="348">
        <v>1</v>
      </c>
      <c r="BS135" s="348">
        <v>1</v>
      </c>
      <c r="BT135" s="348">
        <v>1</v>
      </c>
      <c r="BU135" s="50">
        <f t="shared" si="9"/>
        <v>15</v>
      </c>
      <c r="BV135" s="368"/>
      <c r="BW135" s="369"/>
      <c r="BX135" s="369"/>
      <c r="BY135" s="50">
        <f t="shared" si="10"/>
        <v>0</v>
      </c>
      <c r="BZ135" s="348"/>
      <c r="CA135" s="348"/>
      <c r="CB135" s="348"/>
      <c r="CC135" s="348"/>
      <c r="CD135" s="348"/>
      <c r="CE135" s="348"/>
      <c r="CF135" s="348"/>
      <c r="CG135" s="348"/>
      <c r="CH135" s="348"/>
      <c r="CI135" s="348"/>
      <c r="CJ135" s="348"/>
      <c r="CK135" s="348"/>
      <c r="CL135" s="348"/>
      <c r="CM135" s="348" t="s">
        <v>3403</v>
      </c>
      <c r="CN135" s="44" t="s">
        <v>3403</v>
      </c>
      <c r="CO135" s="348"/>
      <c r="CP135" s="348"/>
      <c r="CQ135" s="348"/>
      <c r="CR135" s="38" t="s">
        <v>4714</v>
      </c>
      <c r="CS135" s="38" t="s">
        <v>4715</v>
      </c>
      <c r="CT135" s="38" t="s">
        <v>3869</v>
      </c>
      <c r="CU135" s="38" t="s">
        <v>10580</v>
      </c>
      <c r="CV135" s="38" t="s">
        <v>10581</v>
      </c>
      <c r="CW135" s="38" t="s">
        <v>10582</v>
      </c>
      <c r="CX135" s="38" t="s">
        <v>10583</v>
      </c>
      <c r="CY135" s="38" t="s">
        <v>10584</v>
      </c>
      <c r="CZ135" s="38" t="s">
        <v>6508</v>
      </c>
      <c r="DA135" s="38" t="s">
        <v>10585</v>
      </c>
      <c r="DB135" s="38" t="s">
        <v>4341</v>
      </c>
      <c r="DC135" s="38" t="s">
        <v>3846</v>
      </c>
      <c r="DD135" s="38" t="s">
        <v>6510</v>
      </c>
      <c r="DE135" s="38" t="s">
        <v>6508</v>
      </c>
      <c r="DF135" s="38" t="s">
        <v>10585</v>
      </c>
      <c r="DG135" s="38" t="s">
        <v>4341</v>
      </c>
      <c r="DH135" s="38" t="s">
        <v>3846</v>
      </c>
      <c r="DI135" s="38" t="s">
        <v>6510</v>
      </c>
      <c r="DJ135" s="38" t="s">
        <v>10586</v>
      </c>
      <c r="DK135" s="38" t="s">
        <v>3957</v>
      </c>
      <c r="DL135" s="38" t="s">
        <v>6512</v>
      </c>
      <c r="DM135" s="38" t="s">
        <v>4116</v>
      </c>
      <c r="DN135" s="38" t="s">
        <v>6337</v>
      </c>
      <c r="DO135" s="38" t="s">
        <v>3853</v>
      </c>
      <c r="DP135" s="38" t="s">
        <v>3854</v>
      </c>
      <c r="DQ135" s="38" t="s">
        <v>10587</v>
      </c>
      <c r="DR135" s="38" t="s">
        <v>1228</v>
      </c>
      <c r="DS135" s="38" t="s">
        <v>10577</v>
      </c>
      <c r="DT135" s="38" t="s">
        <v>10588</v>
      </c>
      <c r="DU135" s="38" t="s">
        <v>10589</v>
      </c>
      <c r="DV135" s="38" t="s">
        <v>10590</v>
      </c>
      <c r="DW135" s="38" t="s">
        <v>10591</v>
      </c>
      <c r="DX135" s="38" t="s">
        <v>10592</v>
      </c>
      <c r="DY135" s="38" t="s">
        <v>1228</v>
      </c>
      <c r="DZ135" s="38" t="s">
        <v>1228</v>
      </c>
      <c r="EA135" s="38" t="s">
        <v>1228</v>
      </c>
      <c r="EB135" s="38" t="s">
        <v>3861</v>
      </c>
      <c r="EC135" s="38" t="s">
        <v>3862</v>
      </c>
      <c r="ED135" s="38" t="s">
        <v>3848</v>
      </c>
      <c r="EE135" s="38" t="s">
        <v>4212</v>
      </c>
      <c r="EF135" s="38" t="s">
        <v>3864</v>
      </c>
      <c r="EG135" s="38" t="s">
        <v>2755</v>
      </c>
      <c r="EH135" s="38" t="s">
        <v>282</v>
      </c>
      <c r="EI135" s="38" t="s">
        <v>3848</v>
      </c>
      <c r="EJ135" s="38" t="s">
        <v>3848</v>
      </c>
      <c r="EK135" s="38" t="s">
        <v>3848</v>
      </c>
      <c r="EL135" s="38" t="s">
        <v>3868</v>
      </c>
      <c r="EM135" s="38" t="s">
        <v>3869</v>
      </c>
      <c r="EN135" s="38" t="s">
        <v>3869</v>
      </c>
      <c r="EO135" s="38" t="s">
        <v>3870</v>
      </c>
      <c r="EP135" s="38" t="s">
        <v>4002</v>
      </c>
      <c r="EQ135" s="38" t="s">
        <v>10593</v>
      </c>
      <c r="ER135" s="38" t="s">
        <v>3924</v>
      </c>
      <c r="ES135" s="38" t="s">
        <v>10594</v>
      </c>
      <c r="ET135" s="38" t="s">
        <v>10595</v>
      </c>
      <c r="EU135" s="38" t="s">
        <v>8789</v>
      </c>
      <c r="EV135" s="38" t="s">
        <v>3876</v>
      </c>
      <c r="EW135" s="38" t="s">
        <v>3876</v>
      </c>
      <c r="EX135" s="38" t="s">
        <v>3848</v>
      </c>
      <c r="EY135" s="38" t="s">
        <v>3848</v>
      </c>
      <c r="EZ135" s="38" t="s">
        <v>3876</v>
      </c>
      <c r="FA135" s="38" t="s">
        <v>3848</v>
      </c>
      <c r="FB135" s="38" t="s">
        <v>3848</v>
      </c>
      <c r="FC135" s="38" t="s">
        <v>3848</v>
      </c>
      <c r="FD135" s="38" t="s">
        <v>3848</v>
      </c>
      <c r="FE135" s="38" t="s">
        <v>4017</v>
      </c>
      <c r="FF135" s="38" t="s">
        <v>4017</v>
      </c>
      <c r="FG135" s="38" t="s">
        <v>3848</v>
      </c>
      <c r="FH135" s="38" t="s">
        <v>3848</v>
      </c>
      <c r="FI135" s="38" t="s">
        <v>3848</v>
      </c>
      <c r="FJ135" s="38" t="s">
        <v>4017</v>
      </c>
      <c r="FK135" s="38" t="s">
        <v>4017</v>
      </c>
      <c r="FL135" s="38" t="s">
        <v>4017</v>
      </c>
      <c r="FM135" s="38" t="s">
        <v>1326</v>
      </c>
      <c r="FN135" s="38" t="s">
        <v>10596</v>
      </c>
      <c r="FO135" s="38" t="s">
        <v>1029</v>
      </c>
      <c r="FP135" s="38" t="s">
        <v>3848</v>
      </c>
      <c r="FQ135" s="38" t="s">
        <v>10597</v>
      </c>
      <c r="FR135" s="38" t="s">
        <v>4367</v>
      </c>
      <c r="FS135" s="38" t="s">
        <v>10598</v>
      </c>
      <c r="FT135" s="38" t="s">
        <v>3943</v>
      </c>
      <c r="FU135" s="38" t="s">
        <v>3943</v>
      </c>
      <c r="FV135" s="38" t="s">
        <v>3943</v>
      </c>
      <c r="FW135" s="38" t="s">
        <v>3943</v>
      </c>
      <c r="FX135" s="38" t="s">
        <v>3894</v>
      </c>
      <c r="FY135" s="38" t="s">
        <v>3848</v>
      </c>
      <c r="FZ135" s="38" t="s">
        <v>3848</v>
      </c>
      <c r="GA135" s="38" t="s">
        <v>3945</v>
      </c>
      <c r="GB135" s="370" t="s">
        <v>3946</v>
      </c>
      <c r="GC135" s="370" t="s">
        <v>3945</v>
      </c>
      <c r="HL135" s="349" t="s">
        <v>10599</v>
      </c>
      <c r="HM135" s="44" t="s">
        <v>3403</v>
      </c>
      <c r="HN135" s="44" t="s">
        <v>3403</v>
      </c>
      <c r="HO135" s="350" t="s">
        <v>7889</v>
      </c>
      <c r="HP135" s="44" t="s">
        <v>3869</v>
      </c>
      <c r="HQ135" s="44">
        <f t="shared" si="11"/>
        <v>1</v>
      </c>
      <c r="HT135" s="44" t="s">
        <v>3403</v>
      </c>
      <c r="HU135" s="44" t="s">
        <v>3403</v>
      </c>
      <c r="HX135" s="44" t="s">
        <v>3403</v>
      </c>
      <c r="HY135" s="44" t="s">
        <v>7281</v>
      </c>
    </row>
    <row r="136" spans="1:233" s="44" customFormat="1" ht="12.75" x14ac:dyDescent="0.2">
      <c r="A136" s="348">
        <v>37</v>
      </c>
      <c r="B136" s="369">
        <v>0.68819444444444444</v>
      </c>
      <c r="C136" s="393" t="s">
        <v>4703</v>
      </c>
      <c r="D136" s="348" t="s">
        <v>211</v>
      </c>
      <c r="E136" s="44" t="s">
        <v>212</v>
      </c>
      <c r="F136" s="374">
        <v>43285</v>
      </c>
      <c r="G136" s="348" t="s">
        <v>1202</v>
      </c>
      <c r="H136" s="348" t="s">
        <v>214</v>
      </c>
      <c r="I136" s="348" t="s">
        <v>1222</v>
      </c>
      <c r="J136" s="348"/>
      <c r="K136" s="365"/>
      <c r="L136" s="365"/>
      <c r="M136" s="365"/>
      <c r="N136" s="365"/>
      <c r="O136" s="348"/>
      <c r="P136" s="361" t="s">
        <v>10600</v>
      </c>
      <c r="Q136" s="348" t="s">
        <v>10601</v>
      </c>
      <c r="R136" s="348" t="s">
        <v>10602</v>
      </c>
      <c r="S136" s="365" t="s">
        <v>10603</v>
      </c>
      <c r="T136" s="353">
        <v>9759518009</v>
      </c>
      <c r="U136" s="365" t="s">
        <v>10604</v>
      </c>
      <c r="V136" s="194" t="s">
        <v>221</v>
      </c>
      <c r="W136" s="44" t="s">
        <v>221</v>
      </c>
      <c r="X136" s="44" t="s">
        <v>221</v>
      </c>
      <c r="Y136" s="44" t="s">
        <v>221</v>
      </c>
      <c r="Z136" s="44" t="s">
        <v>221</v>
      </c>
      <c r="AA136" s="348" t="s">
        <v>10605</v>
      </c>
      <c r="AB136" s="348">
        <v>9759518009</v>
      </c>
      <c r="AC136" s="348" t="s">
        <v>314</v>
      </c>
      <c r="AD136" s="347" t="s">
        <v>4711</v>
      </c>
      <c r="AE136" s="348" t="s">
        <v>10606</v>
      </c>
      <c r="AF136" s="348" t="s">
        <v>259</v>
      </c>
      <c r="AG136" s="348" t="s">
        <v>259</v>
      </c>
      <c r="AH136" s="348" t="s">
        <v>259</v>
      </c>
      <c r="AI136" s="348">
        <f>6+8+5</f>
        <v>19</v>
      </c>
      <c r="AJ136" s="348" t="s">
        <v>3575</v>
      </c>
      <c r="AK136" s="348">
        <v>1</v>
      </c>
      <c r="AL136" s="348">
        <v>5</v>
      </c>
      <c r="AM136" s="348">
        <v>8</v>
      </c>
      <c r="AN136" s="348" t="s">
        <v>228</v>
      </c>
      <c r="AO136" s="348" t="s">
        <v>228</v>
      </c>
      <c r="AP136" s="348" t="s">
        <v>281</v>
      </c>
      <c r="AQ136" s="348" t="s">
        <v>282</v>
      </c>
      <c r="AR136" s="348"/>
      <c r="AS136" s="348"/>
      <c r="AT136" s="348"/>
      <c r="AU136" s="348"/>
      <c r="AV136" s="348"/>
      <c r="AW136" s="348"/>
      <c r="AX136" s="348"/>
      <c r="AY136" s="348" t="s">
        <v>227</v>
      </c>
      <c r="AZ136" s="348"/>
      <c r="BA136" s="369">
        <v>0.71250000000000002</v>
      </c>
      <c r="BB136" s="394" t="s">
        <v>7252</v>
      </c>
      <c r="BC136" s="369">
        <v>0.74305555555555547</v>
      </c>
      <c r="BD136" s="369">
        <v>0.74722222222222223</v>
      </c>
      <c r="BE136" s="50">
        <f t="shared" si="8"/>
        <v>6</v>
      </c>
      <c r="BF136" s="348">
        <v>2</v>
      </c>
      <c r="BG136" s="348">
        <v>2</v>
      </c>
      <c r="BH136" s="348">
        <v>2</v>
      </c>
      <c r="BI136" s="348">
        <v>2</v>
      </c>
      <c r="BJ136" s="348">
        <v>2</v>
      </c>
      <c r="BK136" s="348">
        <v>2</v>
      </c>
      <c r="BL136" s="348">
        <v>2</v>
      </c>
      <c r="BM136" s="348">
        <v>2</v>
      </c>
      <c r="BN136" s="348">
        <v>2</v>
      </c>
      <c r="BO136" s="348">
        <v>2</v>
      </c>
      <c r="BP136" s="348">
        <v>2</v>
      </c>
      <c r="BQ136" s="348">
        <v>2</v>
      </c>
      <c r="BR136" s="348">
        <v>2</v>
      </c>
      <c r="BS136" s="348">
        <v>2</v>
      </c>
      <c r="BT136" s="348">
        <v>2</v>
      </c>
      <c r="BU136" s="50">
        <f t="shared" si="9"/>
        <v>0</v>
      </c>
      <c r="BV136" s="368"/>
      <c r="BW136" s="369"/>
      <c r="BX136" s="369"/>
      <c r="BY136" s="50">
        <f t="shared" si="10"/>
        <v>0</v>
      </c>
      <c r="BZ136" s="348"/>
      <c r="CA136" s="348"/>
      <c r="CB136" s="348"/>
      <c r="CC136" s="348"/>
      <c r="CD136" s="348"/>
      <c r="CE136" s="348"/>
      <c r="CF136" s="348"/>
      <c r="CG136" s="348"/>
      <c r="CH136" s="348"/>
      <c r="CI136" s="348"/>
      <c r="CJ136" s="348"/>
      <c r="CK136" s="348"/>
      <c r="CL136" s="348"/>
      <c r="CM136" s="348" t="s">
        <v>3403</v>
      </c>
      <c r="CN136" s="44" t="s">
        <v>3403</v>
      </c>
      <c r="CO136" s="348"/>
      <c r="CP136" s="348"/>
      <c r="CQ136" s="348"/>
      <c r="CR136" s="38" t="s">
        <v>4714</v>
      </c>
      <c r="CS136" s="38" t="s">
        <v>4715</v>
      </c>
      <c r="CT136" s="38" t="s">
        <v>3869</v>
      </c>
      <c r="CU136" s="38" t="s">
        <v>10607</v>
      </c>
      <c r="CV136" s="38" t="s">
        <v>10608</v>
      </c>
      <c r="CW136" s="38" t="s">
        <v>10609</v>
      </c>
      <c r="CX136" s="38" t="s">
        <v>10610</v>
      </c>
      <c r="CY136" s="38" t="s">
        <v>10611</v>
      </c>
      <c r="CZ136" s="38" t="s">
        <v>10612</v>
      </c>
      <c r="DA136" s="38" t="s">
        <v>10613</v>
      </c>
      <c r="DB136" s="38" t="s">
        <v>5214</v>
      </c>
      <c r="DC136" s="38" t="s">
        <v>3846</v>
      </c>
      <c r="DD136" s="38" t="s">
        <v>10614</v>
      </c>
      <c r="DE136" s="38" t="s">
        <v>10615</v>
      </c>
      <c r="DF136" s="38" t="s">
        <v>10616</v>
      </c>
      <c r="DG136" s="38" t="s">
        <v>5214</v>
      </c>
      <c r="DH136" s="38" t="s">
        <v>3846</v>
      </c>
      <c r="DI136" s="38" t="s">
        <v>10614</v>
      </c>
      <c r="DJ136" s="38" t="s">
        <v>3848</v>
      </c>
      <c r="DK136" s="38" t="s">
        <v>3849</v>
      </c>
      <c r="DL136" s="38" t="s">
        <v>4722</v>
      </c>
      <c r="DM136" s="38" t="s">
        <v>3851</v>
      </c>
      <c r="DN136" s="38" t="s">
        <v>3852</v>
      </c>
      <c r="DO136" s="38" t="s">
        <v>3853</v>
      </c>
      <c r="DP136" s="38" t="s">
        <v>3854</v>
      </c>
      <c r="DQ136" s="38" t="s">
        <v>10617</v>
      </c>
      <c r="DR136" s="38" t="s">
        <v>10617</v>
      </c>
      <c r="DS136" s="38" t="s">
        <v>10604</v>
      </c>
      <c r="DT136" s="38" t="s">
        <v>3848</v>
      </c>
      <c r="DU136" s="38" t="s">
        <v>3848</v>
      </c>
      <c r="DV136" s="38" t="s">
        <v>3848</v>
      </c>
      <c r="DW136" s="38" t="s">
        <v>3848</v>
      </c>
      <c r="DX136" s="38" t="s">
        <v>3848</v>
      </c>
      <c r="DY136" s="38" t="s">
        <v>3848</v>
      </c>
      <c r="DZ136" s="38" t="s">
        <v>3848</v>
      </c>
      <c r="EA136" s="38" t="s">
        <v>3848</v>
      </c>
      <c r="EB136" s="38" t="s">
        <v>3861</v>
      </c>
      <c r="EC136" s="38" t="s">
        <v>3862</v>
      </c>
      <c r="ED136" s="38" t="s">
        <v>3848</v>
      </c>
      <c r="EE136" s="38" t="s">
        <v>4067</v>
      </c>
      <c r="EF136" s="38" t="s">
        <v>3864</v>
      </c>
      <c r="EG136" s="38" t="s">
        <v>598</v>
      </c>
      <c r="EH136" s="38" t="s">
        <v>5303</v>
      </c>
      <c r="EI136" s="38" t="s">
        <v>3744</v>
      </c>
      <c r="EJ136" s="38" t="s">
        <v>3848</v>
      </c>
      <c r="EK136" s="38" t="s">
        <v>3848</v>
      </c>
      <c r="EL136" s="38" t="s">
        <v>3868</v>
      </c>
      <c r="EM136" s="38" t="s">
        <v>3869</v>
      </c>
      <c r="EN136" s="38" t="s">
        <v>3869</v>
      </c>
      <c r="EO136" s="38" t="s">
        <v>3869</v>
      </c>
      <c r="EP136" s="38" t="s">
        <v>3869</v>
      </c>
      <c r="EQ136" s="38" t="s">
        <v>10618</v>
      </c>
      <c r="ER136" s="38" t="s">
        <v>3872</v>
      </c>
      <c r="ES136" s="38" t="s">
        <v>10619</v>
      </c>
      <c r="ET136" s="38" t="s">
        <v>10620</v>
      </c>
      <c r="EU136" s="38" t="s">
        <v>4017</v>
      </c>
      <c r="EV136" s="38" t="s">
        <v>3877</v>
      </c>
      <c r="EW136" s="38" t="s">
        <v>3876</v>
      </c>
      <c r="EX136" s="38" t="s">
        <v>3848</v>
      </c>
      <c r="EY136" s="38" t="s">
        <v>3848</v>
      </c>
      <c r="EZ136" s="38" t="s">
        <v>3877</v>
      </c>
      <c r="FA136" s="38" t="s">
        <v>4008</v>
      </c>
      <c r="FB136" s="38" t="s">
        <v>10621</v>
      </c>
      <c r="FC136" s="38" t="s">
        <v>10622</v>
      </c>
      <c r="FD136" s="38" t="s">
        <v>3848</v>
      </c>
      <c r="FE136" s="38" t="s">
        <v>3881</v>
      </c>
      <c r="FF136" s="38" t="s">
        <v>10623</v>
      </c>
      <c r="FG136" s="38" t="s">
        <v>10624</v>
      </c>
      <c r="FH136" s="38" t="s">
        <v>10625</v>
      </c>
      <c r="FI136" s="38" t="s">
        <v>10626</v>
      </c>
      <c r="FJ136" s="38" t="s">
        <v>10627</v>
      </c>
      <c r="FK136" s="38" t="s">
        <v>10628</v>
      </c>
      <c r="FL136" s="38" t="s">
        <v>10629</v>
      </c>
      <c r="FM136" s="38" t="s">
        <v>10610</v>
      </c>
      <c r="FN136" s="38" t="s">
        <v>10630</v>
      </c>
      <c r="FO136" s="38" t="s">
        <v>10631</v>
      </c>
      <c r="FP136" s="38" t="s">
        <v>3848</v>
      </c>
      <c r="FQ136" s="38" t="s">
        <v>10632</v>
      </c>
      <c r="FR136" s="38" t="s">
        <v>7750</v>
      </c>
      <c r="FS136" s="38" t="s">
        <v>10633</v>
      </c>
      <c r="FT136" s="38" t="s">
        <v>10634</v>
      </c>
      <c r="FU136" s="38" t="s">
        <v>9749</v>
      </c>
      <c r="FV136" s="38" t="s">
        <v>10635</v>
      </c>
      <c r="FW136" s="38" t="s">
        <v>10636</v>
      </c>
      <c r="FX136" s="38" t="s">
        <v>3944</v>
      </c>
      <c r="FY136" s="38" t="s">
        <v>3848</v>
      </c>
      <c r="FZ136" s="38" t="s">
        <v>3848</v>
      </c>
      <c r="GA136" s="38" t="s">
        <v>3946</v>
      </c>
      <c r="GB136" s="370" t="s">
        <v>3945</v>
      </c>
      <c r="GC136" s="370" t="s">
        <v>3946</v>
      </c>
      <c r="HL136" s="349" t="s">
        <v>10637</v>
      </c>
      <c r="HM136" s="44" t="s">
        <v>3403</v>
      </c>
      <c r="HN136" s="44" t="s">
        <v>3403</v>
      </c>
      <c r="HO136" s="350" t="s">
        <v>7889</v>
      </c>
      <c r="HP136" s="44" t="s">
        <v>3869</v>
      </c>
      <c r="HQ136" s="44">
        <f t="shared" si="11"/>
        <v>1</v>
      </c>
      <c r="HT136" s="44" t="s">
        <v>3403</v>
      </c>
      <c r="HU136" s="44" t="s">
        <v>3403</v>
      </c>
      <c r="HX136" s="44" t="s">
        <v>3403</v>
      </c>
      <c r="HY136" s="44" t="s">
        <v>314</v>
      </c>
    </row>
    <row r="137" spans="1:233" s="44" customFormat="1" ht="12.75" x14ac:dyDescent="0.2">
      <c r="A137" s="348">
        <v>38</v>
      </c>
      <c r="B137" s="369">
        <v>0.71666666666666667</v>
      </c>
      <c r="C137" s="393" t="s">
        <v>4703</v>
      </c>
      <c r="D137" s="348" t="s">
        <v>211</v>
      </c>
      <c r="E137" s="44" t="s">
        <v>212</v>
      </c>
      <c r="F137" s="374">
        <v>43285</v>
      </c>
      <c r="G137" s="348" t="s">
        <v>1202</v>
      </c>
      <c r="H137" s="348" t="s">
        <v>214</v>
      </c>
      <c r="I137" s="348" t="s">
        <v>1222</v>
      </c>
      <c r="J137" s="348"/>
      <c r="K137" s="365"/>
      <c r="L137" s="365"/>
      <c r="M137" s="365"/>
      <c r="N137" s="365"/>
      <c r="O137" s="348"/>
      <c r="P137" s="361" t="s">
        <v>10638</v>
      </c>
      <c r="Q137" s="348" t="s">
        <v>10639</v>
      </c>
      <c r="R137" s="348" t="s">
        <v>2024</v>
      </c>
      <c r="S137" s="365" t="s">
        <v>10333</v>
      </c>
      <c r="T137" s="353">
        <v>9567590298</v>
      </c>
      <c r="U137" s="395" t="s">
        <v>10640</v>
      </c>
      <c r="V137" s="194" t="s">
        <v>221</v>
      </c>
      <c r="W137" s="44" t="s">
        <v>221</v>
      </c>
      <c r="X137" s="44" t="s">
        <v>221</v>
      </c>
      <c r="Y137" s="44" t="s">
        <v>221</v>
      </c>
      <c r="Z137" s="44" t="s">
        <v>221</v>
      </c>
      <c r="AA137" s="363" t="s">
        <v>10641</v>
      </c>
      <c r="AB137" s="363" t="s">
        <v>10642</v>
      </c>
      <c r="AC137" s="348" t="s">
        <v>223</v>
      </c>
      <c r="AD137" s="347" t="s">
        <v>4711</v>
      </c>
      <c r="AE137" s="348" t="s">
        <v>10643</v>
      </c>
      <c r="AF137" s="44" t="s">
        <v>226</v>
      </c>
      <c r="AG137" s="348" t="s">
        <v>221</v>
      </c>
      <c r="AH137" s="348" t="s">
        <v>226</v>
      </c>
      <c r="AI137" s="348">
        <v>87</v>
      </c>
      <c r="AJ137" s="348" t="s">
        <v>227</v>
      </c>
      <c r="AK137" s="348">
        <v>1</v>
      </c>
      <c r="AL137" s="348">
        <v>10</v>
      </c>
      <c r="AM137" s="348">
        <v>1</v>
      </c>
      <c r="AN137" s="348" t="s">
        <v>432</v>
      </c>
      <c r="AO137" s="348" t="s">
        <v>432</v>
      </c>
      <c r="AP137" s="348" t="s">
        <v>434</v>
      </c>
      <c r="AQ137" s="348" t="s">
        <v>3079</v>
      </c>
      <c r="AR137" s="348" t="s">
        <v>6459</v>
      </c>
      <c r="AS137" s="429"/>
      <c r="AT137" s="348"/>
      <c r="AU137" s="348"/>
      <c r="AV137" s="348"/>
      <c r="AW137" s="348"/>
      <c r="AX137" s="348"/>
      <c r="AY137" s="348"/>
      <c r="AZ137" s="348"/>
      <c r="BA137" s="369">
        <v>0.75416666666666676</v>
      </c>
      <c r="BB137" s="394" t="s">
        <v>4713</v>
      </c>
      <c r="BC137" s="369">
        <v>0.78333333333333333</v>
      </c>
      <c r="BD137" s="369">
        <v>0.78888888888888886</v>
      </c>
      <c r="BE137" s="50">
        <f t="shared" si="8"/>
        <v>8</v>
      </c>
      <c r="BF137" s="348">
        <v>3</v>
      </c>
      <c r="BG137" s="348">
        <v>3</v>
      </c>
      <c r="BH137" s="348">
        <v>3</v>
      </c>
      <c r="BI137" s="348">
        <v>3</v>
      </c>
      <c r="BJ137" s="348">
        <v>3</v>
      </c>
      <c r="BK137" s="348">
        <v>3</v>
      </c>
      <c r="BL137" s="348">
        <v>3</v>
      </c>
      <c r="BM137" s="348">
        <v>3</v>
      </c>
      <c r="BN137" s="348">
        <v>3</v>
      </c>
      <c r="BO137" s="348">
        <v>3</v>
      </c>
      <c r="BP137" s="348">
        <v>3</v>
      </c>
      <c r="BQ137" s="348">
        <v>3</v>
      </c>
      <c r="BR137" s="348">
        <v>3</v>
      </c>
      <c r="BS137" s="348">
        <v>3</v>
      </c>
      <c r="BT137" s="348">
        <v>3</v>
      </c>
      <c r="BU137" s="50">
        <f t="shared" si="9"/>
        <v>0</v>
      </c>
      <c r="BV137" s="368"/>
      <c r="BW137" s="369"/>
      <c r="BX137" s="369"/>
      <c r="BY137" s="50">
        <f t="shared" si="10"/>
        <v>0</v>
      </c>
      <c r="BZ137" s="348"/>
      <c r="CA137" s="348"/>
      <c r="CB137" s="348"/>
      <c r="CC137" s="348"/>
      <c r="CD137" s="348"/>
      <c r="CE137" s="348"/>
      <c r="CF137" s="348"/>
      <c r="CG137" s="348"/>
      <c r="CH137" s="348"/>
      <c r="CI137" s="348"/>
      <c r="CJ137" s="348"/>
      <c r="CK137" s="348"/>
      <c r="CL137" s="348"/>
      <c r="CM137" s="348" t="s">
        <v>3403</v>
      </c>
      <c r="CN137" s="44" t="s">
        <v>3403</v>
      </c>
      <c r="CO137" s="348"/>
      <c r="CP137" s="348"/>
      <c r="CQ137" s="348"/>
      <c r="CR137" s="38" t="s">
        <v>4714</v>
      </c>
      <c r="CS137" s="38" t="s">
        <v>4715</v>
      </c>
      <c r="CT137" s="38" t="s">
        <v>3869</v>
      </c>
      <c r="CU137" s="38" t="s">
        <v>10644</v>
      </c>
      <c r="CV137" s="38" t="s">
        <v>10639</v>
      </c>
      <c r="CW137" s="38" t="s">
        <v>2024</v>
      </c>
      <c r="CX137" s="38" t="s">
        <v>10333</v>
      </c>
      <c r="CY137" s="38" t="s">
        <v>10645</v>
      </c>
      <c r="CZ137" s="38" t="s">
        <v>4156</v>
      </c>
      <c r="DA137" s="38" t="s">
        <v>10646</v>
      </c>
      <c r="DB137" s="38" t="s">
        <v>3840</v>
      </c>
      <c r="DC137" s="38" t="s">
        <v>3841</v>
      </c>
      <c r="DD137" s="38" t="s">
        <v>5700</v>
      </c>
      <c r="DE137" s="38" t="s">
        <v>4156</v>
      </c>
      <c r="DF137" s="38" t="s">
        <v>10646</v>
      </c>
      <c r="DG137" s="38" t="s">
        <v>3840</v>
      </c>
      <c r="DH137" s="38" t="s">
        <v>3841</v>
      </c>
      <c r="DI137" s="38" t="s">
        <v>5700</v>
      </c>
      <c r="DJ137" s="38" t="s">
        <v>10647</v>
      </c>
      <c r="DK137" s="38" t="s">
        <v>3849</v>
      </c>
      <c r="DL137" s="38" t="s">
        <v>4624</v>
      </c>
      <c r="DM137" s="38" t="s">
        <v>3914</v>
      </c>
      <c r="DN137" s="38" t="s">
        <v>3852</v>
      </c>
      <c r="DO137" s="38" t="s">
        <v>3853</v>
      </c>
      <c r="DP137" s="38" t="s">
        <v>4299</v>
      </c>
      <c r="DQ137" s="38" t="s">
        <v>10648</v>
      </c>
      <c r="DR137" s="38" t="s">
        <v>10649</v>
      </c>
      <c r="DS137" s="38" t="s">
        <v>10640</v>
      </c>
      <c r="DT137" s="38" t="s">
        <v>3848</v>
      </c>
      <c r="DU137" s="38" t="s">
        <v>3848</v>
      </c>
      <c r="DV137" s="38" t="s">
        <v>3848</v>
      </c>
      <c r="DW137" s="38" t="s">
        <v>3848</v>
      </c>
      <c r="DX137" s="38" t="s">
        <v>3848</v>
      </c>
      <c r="DY137" s="38" t="s">
        <v>3848</v>
      </c>
      <c r="DZ137" s="38" t="s">
        <v>3848</v>
      </c>
      <c r="EA137" s="38" t="s">
        <v>3848</v>
      </c>
      <c r="EB137" s="38" t="s">
        <v>3861</v>
      </c>
      <c r="EC137" s="38" t="s">
        <v>4118</v>
      </c>
      <c r="ED137" s="38" t="s">
        <v>3848</v>
      </c>
      <c r="EE137" s="38" t="s">
        <v>8821</v>
      </c>
      <c r="EF137" s="38" t="s">
        <v>432</v>
      </c>
      <c r="EG137" s="38" t="s">
        <v>3919</v>
      </c>
      <c r="EH137" s="38" t="s">
        <v>3920</v>
      </c>
      <c r="EI137" s="38" t="s">
        <v>3666</v>
      </c>
      <c r="EJ137" s="38" t="s">
        <v>3848</v>
      </c>
      <c r="EK137" s="38" t="s">
        <v>3848</v>
      </c>
      <c r="EL137" s="38" t="s">
        <v>3868</v>
      </c>
      <c r="EM137" s="38" t="s">
        <v>3869</v>
      </c>
      <c r="EN137" s="38" t="s">
        <v>3869</v>
      </c>
      <c r="EO137" s="38" t="s">
        <v>3869</v>
      </c>
      <c r="EP137" s="38" t="s">
        <v>3869</v>
      </c>
      <c r="EQ137" s="38" t="s">
        <v>10650</v>
      </c>
      <c r="ER137" s="38" t="s">
        <v>3964</v>
      </c>
      <c r="ES137" s="38" t="s">
        <v>10651</v>
      </c>
      <c r="ET137" s="38" t="s">
        <v>10652</v>
      </c>
      <c r="EU137" s="38" t="s">
        <v>10653</v>
      </c>
      <c r="EV137" s="38" t="s">
        <v>3877</v>
      </c>
      <c r="EW137" s="38" t="s">
        <v>3876</v>
      </c>
      <c r="EX137" s="38" t="s">
        <v>3848</v>
      </c>
      <c r="EY137" s="38" t="s">
        <v>3848</v>
      </c>
      <c r="EZ137" s="38" t="s">
        <v>3877</v>
      </c>
      <c r="FA137" s="38" t="s">
        <v>3878</v>
      </c>
      <c r="FB137" s="38" t="s">
        <v>10654</v>
      </c>
      <c r="FC137" s="38" t="s">
        <v>10655</v>
      </c>
      <c r="FD137" s="38" t="s">
        <v>3848</v>
      </c>
      <c r="FE137" s="38" t="s">
        <v>7740</v>
      </c>
      <c r="FF137" s="38" t="s">
        <v>10656</v>
      </c>
      <c r="FG137" s="38" t="s">
        <v>3848</v>
      </c>
      <c r="FH137" s="38" t="s">
        <v>10657</v>
      </c>
      <c r="FI137" s="38" t="s">
        <v>10658</v>
      </c>
      <c r="FJ137" s="38" t="s">
        <v>10659</v>
      </c>
      <c r="FK137" s="38" t="s">
        <v>6877</v>
      </c>
      <c r="FL137" s="38" t="s">
        <v>6877</v>
      </c>
      <c r="FM137" s="38" t="s">
        <v>10333</v>
      </c>
      <c r="FN137" s="38" t="s">
        <v>10660</v>
      </c>
      <c r="FO137" s="38" t="s">
        <v>10661</v>
      </c>
      <c r="FP137" s="38" t="s">
        <v>3848</v>
      </c>
      <c r="FQ137" s="38" t="s">
        <v>10662</v>
      </c>
      <c r="FR137" s="38" t="s">
        <v>4739</v>
      </c>
      <c r="FS137" s="38" t="s">
        <v>10663</v>
      </c>
      <c r="FT137" s="38" t="s">
        <v>3943</v>
      </c>
      <c r="FU137" s="38" t="s">
        <v>3943</v>
      </c>
      <c r="FV137" s="38" t="s">
        <v>3943</v>
      </c>
      <c r="FW137" s="38" t="s">
        <v>3943</v>
      </c>
      <c r="FX137" s="38" t="s">
        <v>3944</v>
      </c>
      <c r="FY137" s="38" t="s">
        <v>3848</v>
      </c>
      <c r="FZ137" s="38" t="s">
        <v>3848</v>
      </c>
      <c r="GA137" s="38" t="s">
        <v>3945</v>
      </c>
      <c r="GB137" s="370" t="s">
        <v>3945</v>
      </c>
      <c r="GC137" s="370" t="s">
        <v>3946</v>
      </c>
      <c r="HL137" s="349" t="s">
        <v>10664</v>
      </c>
      <c r="HM137" s="44" t="s">
        <v>3403</v>
      </c>
      <c r="HN137" s="44" t="s">
        <v>3403</v>
      </c>
      <c r="HO137" s="350" t="s">
        <v>7757</v>
      </c>
      <c r="HP137" s="44" t="s">
        <v>3869</v>
      </c>
      <c r="HQ137" s="44">
        <f t="shared" si="11"/>
        <v>1</v>
      </c>
      <c r="HT137" s="44" t="s">
        <v>3403</v>
      </c>
      <c r="HU137" s="44" t="s">
        <v>3403</v>
      </c>
      <c r="HX137" s="44" t="s">
        <v>6495</v>
      </c>
      <c r="HY137" s="44" t="s">
        <v>223</v>
      </c>
    </row>
    <row r="138" spans="1:233" s="44" customFormat="1" ht="12.75" x14ac:dyDescent="0.2">
      <c r="A138" s="348">
        <v>39</v>
      </c>
      <c r="B138" s="369">
        <v>0.7319444444444444</v>
      </c>
      <c r="C138" s="393" t="s">
        <v>4703</v>
      </c>
      <c r="D138" s="348" t="s">
        <v>211</v>
      </c>
      <c r="E138" s="44" t="s">
        <v>212</v>
      </c>
      <c r="F138" s="374">
        <v>43285</v>
      </c>
      <c r="G138" s="348" t="s">
        <v>1202</v>
      </c>
      <c r="H138" s="348" t="s">
        <v>233</v>
      </c>
      <c r="I138" s="348" t="s">
        <v>3057</v>
      </c>
      <c r="J138" s="348"/>
      <c r="K138" s="365"/>
      <c r="L138" s="365"/>
      <c r="M138" s="365"/>
      <c r="N138" s="365"/>
      <c r="O138" s="348"/>
      <c r="P138" s="361" t="s">
        <v>10665</v>
      </c>
      <c r="Q138" s="348" t="s">
        <v>10666</v>
      </c>
      <c r="R138" s="348" t="s">
        <v>2407</v>
      </c>
      <c r="S138" s="365" t="s">
        <v>10667</v>
      </c>
      <c r="T138" s="353" t="s">
        <v>10668</v>
      </c>
      <c r="U138" s="365" t="s">
        <v>10669</v>
      </c>
      <c r="V138" s="194" t="s">
        <v>221</v>
      </c>
      <c r="W138" s="44" t="s">
        <v>221</v>
      </c>
      <c r="X138" s="44" t="s">
        <v>221</v>
      </c>
      <c r="Y138" s="44" t="s">
        <v>221</v>
      </c>
      <c r="Z138" s="44" t="s">
        <v>221</v>
      </c>
      <c r="AA138" s="348" t="s">
        <v>10670</v>
      </c>
      <c r="AB138" s="348">
        <v>9496610966</v>
      </c>
      <c r="AC138" s="348" t="s">
        <v>402</v>
      </c>
      <c r="AD138" s="348" t="s">
        <v>224</v>
      </c>
      <c r="AE138" s="348" t="s">
        <v>10671</v>
      </c>
      <c r="AF138" s="348" t="s">
        <v>280</v>
      </c>
      <c r="AG138" s="348" t="s">
        <v>280</v>
      </c>
      <c r="AH138" s="348" t="s">
        <v>221</v>
      </c>
      <c r="AI138" s="348">
        <v>3</v>
      </c>
      <c r="AJ138" s="348" t="s">
        <v>227</v>
      </c>
      <c r="AK138" s="348">
        <v>1</v>
      </c>
      <c r="AL138" s="348">
        <v>3</v>
      </c>
      <c r="AM138" s="348">
        <v>0</v>
      </c>
      <c r="AN138" s="348" t="s">
        <v>228</v>
      </c>
      <c r="AO138" s="348" t="s">
        <v>228</v>
      </c>
      <c r="AP138" s="348" t="s">
        <v>229</v>
      </c>
      <c r="AQ138" s="348" t="s">
        <v>229</v>
      </c>
      <c r="AR138" s="348"/>
      <c r="AS138" s="348" t="s">
        <v>10090</v>
      </c>
      <c r="AT138" s="348">
        <v>249822</v>
      </c>
      <c r="AU138" s="348"/>
      <c r="AV138" s="348"/>
      <c r="AW138" s="348"/>
      <c r="AX138" s="348"/>
      <c r="AY138" s="348"/>
      <c r="AZ138" s="348"/>
      <c r="BA138" s="369">
        <v>0.77361111111111114</v>
      </c>
      <c r="BB138" s="394" t="s">
        <v>6504</v>
      </c>
      <c r="BC138" s="369">
        <v>0.15902777777777777</v>
      </c>
      <c r="BD138" s="369">
        <v>0.16458333333333333</v>
      </c>
      <c r="BE138" s="50">
        <f t="shared" si="8"/>
        <v>8</v>
      </c>
      <c r="BF138" s="348">
        <v>1</v>
      </c>
      <c r="BG138" s="348">
        <v>1</v>
      </c>
      <c r="BH138" s="348">
        <v>1</v>
      </c>
      <c r="BI138" s="348">
        <v>1</v>
      </c>
      <c r="BJ138" s="348">
        <v>1</v>
      </c>
      <c r="BK138" s="348">
        <v>1</v>
      </c>
      <c r="BL138" s="348">
        <v>1</v>
      </c>
      <c r="BM138" s="348">
        <v>1</v>
      </c>
      <c r="BN138" s="348">
        <v>1</v>
      </c>
      <c r="BO138" s="348">
        <v>1</v>
      </c>
      <c r="BP138" s="348">
        <v>1</v>
      </c>
      <c r="BQ138" s="348">
        <v>1</v>
      </c>
      <c r="BR138" s="348">
        <v>1</v>
      </c>
      <c r="BS138" s="348">
        <v>1</v>
      </c>
      <c r="BT138" s="348">
        <v>1</v>
      </c>
      <c r="BU138" s="50">
        <f t="shared" si="9"/>
        <v>15</v>
      </c>
      <c r="BV138" s="368"/>
      <c r="BW138" s="369"/>
      <c r="BX138" s="369"/>
      <c r="BY138" s="50">
        <f t="shared" si="10"/>
        <v>0</v>
      </c>
      <c r="BZ138" s="348"/>
      <c r="CA138" s="348"/>
      <c r="CB138" s="348"/>
      <c r="CC138" s="348"/>
      <c r="CD138" s="348"/>
      <c r="CE138" s="348"/>
      <c r="CF138" s="348"/>
      <c r="CG138" s="348"/>
      <c r="CH138" s="348"/>
      <c r="CI138" s="348"/>
      <c r="CJ138" s="348"/>
      <c r="CK138" s="348"/>
      <c r="CL138" s="348"/>
      <c r="CM138" s="348" t="s">
        <v>3403</v>
      </c>
      <c r="CN138" s="44" t="s">
        <v>3403</v>
      </c>
      <c r="CO138" s="348"/>
      <c r="CP138" s="348"/>
      <c r="CQ138" s="348"/>
      <c r="CR138" s="38" t="s">
        <v>4714</v>
      </c>
      <c r="CS138" s="38" t="s">
        <v>4715</v>
      </c>
      <c r="CT138" s="38" t="s">
        <v>3869</v>
      </c>
      <c r="CU138" s="38" t="s">
        <v>10672</v>
      </c>
      <c r="CV138" s="38" t="s">
        <v>10673</v>
      </c>
      <c r="CW138" s="38" t="s">
        <v>10674</v>
      </c>
      <c r="CX138" s="38" t="s">
        <v>10675</v>
      </c>
      <c r="CY138" s="38" t="s">
        <v>10676</v>
      </c>
      <c r="CZ138" s="38" t="s">
        <v>3848</v>
      </c>
      <c r="DA138" s="38" t="s">
        <v>10677</v>
      </c>
      <c r="DB138" s="38" t="s">
        <v>3840</v>
      </c>
      <c r="DC138" s="38" t="s">
        <v>3841</v>
      </c>
      <c r="DD138" s="38" t="s">
        <v>5104</v>
      </c>
      <c r="DE138" s="38" t="s">
        <v>3848</v>
      </c>
      <c r="DF138" s="38" t="s">
        <v>10678</v>
      </c>
      <c r="DG138" s="38" t="s">
        <v>8855</v>
      </c>
      <c r="DH138" s="38" t="s">
        <v>6603</v>
      </c>
      <c r="DI138" s="38" t="s">
        <v>8994</v>
      </c>
      <c r="DJ138" s="38" t="s">
        <v>10679</v>
      </c>
      <c r="DK138" s="38" t="s">
        <v>3957</v>
      </c>
      <c r="DL138" s="38" t="s">
        <v>8994</v>
      </c>
      <c r="DM138" s="38" t="s">
        <v>3851</v>
      </c>
      <c r="DN138" s="38" t="s">
        <v>3852</v>
      </c>
      <c r="DO138" s="38" t="s">
        <v>3853</v>
      </c>
      <c r="DP138" s="38" t="s">
        <v>3854</v>
      </c>
      <c r="DQ138" s="38" t="s">
        <v>10680</v>
      </c>
      <c r="DR138" s="38" t="s">
        <v>2718</v>
      </c>
      <c r="DS138" s="38" t="s">
        <v>10669</v>
      </c>
      <c r="DT138" s="38" t="s">
        <v>10681</v>
      </c>
      <c r="DU138" s="38" t="s">
        <v>10682</v>
      </c>
      <c r="DV138" s="38" t="s">
        <v>3848</v>
      </c>
      <c r="DW138" s="38" t="s">
        <v>3848</v>
      </c>
      <c r="DX138" s="38" t="s">
        <v>10683</v>
      </c>
      <c r="DY138" s="38" t="s">
        <v>10684</v>
      </c>
      <c r="DZ138" s="38" t="s">
        <v>3848</v>
      </c>
      <c r="EA138" s="38" t="s">
        <v>3848</v>
      </c>
      <c r="EB138" s="38" t="s">
        <v>3861</v>
      </c>
      <c r="EC138" s="38" t="s">
        <v>3862</v>
      </c>
      <c r="ED138" s="38" t="s">
        <v>3848</v>
      </c>
      <c r="EE138" s="38" t="s">
        <v>4437</v>
      </c>
      <c r="EF138" s="38" t="s">
        <v>3864</v>
      </c>
      <c r="EG138" s="38" t="s">
        <v>4068</v>
      </c>
      <c r="EH138" s="38" t="s">
        <v>4069</v>
      </c>
      <c r="EI138" s="38" t="s">
        <v>6188</v>
      </c>
      <c r="EJ138" s="38" t="s">
        <v>10685</v>
      </c>
      <c r="EK138" s="38" t="s">
        <v>3848</v>
      </c>
      <c r="EL138" s="38" t="s">
        <v>6759</v>
      </c>
      <c r="EM138" s="38" t="s">
        <v>3869</v>
      </c>
      <c r="EN138" s="38" t="s">
        <v>3869</v>
      </c>
      <c r="EO138" s="38" t="s">
        <v>3870</v>
      </c>
      <c r="EP138" s="38" t="s">
        <v>4002</v>
      </c>
      <c r="EQ138" s="38" t="s">
        <v>10686</v>
      </c>
      <c r="ER138" s="38" t="s">
        <v>3924</v>
      </c>
      <c r="ES138" s="38" t="s">
        <v>10687</v>
      </c>
      <c r="ET138" s="38" t="s">
        <v>10688</v>
      </c>
      <c r="EU138" s="38" t="s">
        <v>7309</v>
      </c>
      <c r="EV138" s="38" t="s">
        <v>3876</v>
      </c>
      <c r="EW138" s="38" t="s">
        <v>3876</v>
      </c>
      <c r="EX138" s="38" t="s">
        <v>3848</v>
      </c>
      <c r="EY138" s="38" t="s">
        <v>3848</v>
      </c>
      <c r="EZ138" s="38" t="s">
        <v>3876</v>
      </c>
      <c r="FA138" s="38" t="s">
        <v>3848</v>
      </c>
      <c r="FB138" s="38" t="s">
        <v>3848</v>
      </c>
      <c r="FC138" s="38" t="s">
        <v>3848</v>
      </c>
      <c r="FD138" s="38" t="s">
        <v>3848</v>
      </c>
      <c r="FE138" s="38" t="s">
        <v>4017</v>
      </c>
      <c r="FF138" s="38" t="s">
        <v>4017</v>
      </c>
      <c r="FG138" s="38" t="s">
        <v>3848</v>
      </c>
      <c r="FH138" s="38" t="s">
        <v>3848</v>
      </c>
      <c r="FI138" s="38" t="s">
        <v>3848</v>
      </c>
      <c r="FJ138" s="38" t="s">
        <v>4017</v>
      </c>
      <c r="FK138" s="38" t="s">
        <v>4017</v>
      </c>
      <c r="FL138" s="38" t="s">
        <v>4017</v>
      </c>
      <c r="FM138" s="38" t="s">
        <v>10675</v>
      </c>
      <c r="FN138" s="38" t="s">
        <v>10689</v>
      </c>
      <c r="FO138" s="38" t="s">
        <v>10690</v>
      </c>
      <c r="FP138" s="38" t="s">
        <v>3848</v>
      </c>
      <c r="FQ138" s="38" t="s">
        <v>10691</v>
      </c>
      <c r="FR138" s="38" t="s">
        <v>4592</v>
      </c>
      <c r="FS138" s="38" t="s">
        <v>10692</v>
      </c>
      <c r="FT138" s="38" t="s">
        <v>10693</v>
      </c>
      <c r="FU138" s="38" t="s">
        <v>10694</v>
      </c>
      <c r="FV138" s="38" t="s">
        <v>10695</v>
      </c>
      <c r="FW138" s="38" t="s">
        <v>10696</v>
      </c>
      <c r="FX138" s="38" t="s">
        <v>3944</v>
      </c>
      <c r="FY138" s="38" t="s">
        <v>3848</v>
      </c>
      <c r="FZ138" s="38" t="s">
        <v>3848</v>
      </c>
      <c r="GA138" s="38" t="s">
        <v>3946</v>
      </c>
      <c r="GB138" s="370" t="s">
        <v>3945</v>
      </c>
      <c r="GC138" s="370" t="s">
        <v>3946</v>
      </c>
      <c r="HL138" s="349" t="s">
        <v>10697</v>
      </c>
      <c r="HM138" s="44" t="s">
        <v>3403</v>
      </c>
      <c r="HN138" s="44" t="s">
        <v>3403</v>
      </c>
      <c r="HO138" s="350" t="s">
        <v>7757</v>
      </c>
      <c r="HP138" s="44" t="s">
        <v>3869</v>
      </c>
      <c r="HQ138" s="44">
        <f t="shared" si="11"/>
        <v>1</v>
      </c>
      <c r="HT138" s="44" t="s">
        <v>3403</v>
      </c>
      <c r="HU138" s="44" t="s">
        <v>3403</v>
      </c>
      <c r="HX138" s="44" t="s">
        <v>3403</v>
      </c>
      <c r="HY138" s="44" t="s">
        <v>402</v>
      </c>
    </row>
    <row r="139" spans="1:233" s="44" customFormat="1" ht="12.75" x14ac:dyDescent="0.2">
      <c r="A139" s="348">
        <v>1</v>
      </c>
      <c r="B139" s="369">
        <v>0.49583333333333335</v>
      </c>
      <c r="C139" s="393"/>
      <c r="D139" s="348" t="s">
        <v>211</v>
      </c>
      <c r="E139" s="44" t="s">
        <v>212</v>
      </c>
      <c r="F139" s="374">
        <v>43285</v>
      </c>
      <c r="G139" s="348" t="s">
        <v>1202</v>
      </c>
      <c r="H139" s="348" t="s">
        <v>233</v>
      </c>
      <c r="I139" s="348" t="s">
        <v>3057</v>
      </c>
      <c r="J139" s="348"/>
      <c r="K139" s="365"/>
      <c r="L139" s="365"/>
      <c r="M139" s="365"/>
      <c r="N139" s="365"/>
      <c r="O139" s="348"/>
      <c r="P139" s="361" t="s">
        <v>10698</v>
      </c>
      <c r="Q139" s="348" t="s">
        <v>10699</v>
      </c>
      <c r="R139" s="348" t="s">
        <v>10700</v>
      </c>
      <c r="S139" s="365" t="s">
        <v>10701</v>
      </c>
      <c r="T139" s="353">
        <v>9067872171</v>
      </c>
      <c r="U139" s="428" t="s">
        <v>10702</v>
      </c>
      <c r="V139" s="425" t="s">
        <v>221</v>
      </c>
      <c r="W139" s="44" t="s">
        <v>221</v>
      </c>
      <c r="X139" s="44" t="s">
        <v>221</v>
      </c>
      <c r="Y139" s="44" t="s">
        <v>221</v>
      </c>
      <c r="Z139" s="44" t="s">
        <v>221</v>
      </c>
      <c r="AA139" s="348" t="s">
        <v>10703</v>
      </c>
      <c r="AB139" s="348">
        <v>9058876621</v>
      </c>
      <c r="AC139" s="348" t="s">
        <v>314</v>
      </c>
      <c r="AD139" s="353" t="s">
        <v>267</v>
      </c>
      <c r="AE139" s="348" t="s">
        <v>10704</v>
      </c>
      <c r="AF139" s="348" t="s">
        <v>259</v>
      </c>
      <c r="AG139" s="348" t="s">
        <v>259</v>
      </c>
      <c r="AH139" s="348" t="s">
        <v>221</v>
      </c>
      <c r="AI139" s="348">
        <v>22</v>
      </c>
      <c r="AJ139" s="348" t="s">
        <v>227</v>
      </c>
      <c r="AK139" s="348">
        <v>1</v>
      </c>
      <c r="AL139" s="348">
        <v>3</v>
      </c>
      <c r="AM139" s="348">
        <v>3</v>
      </c>
      <c r="AN139" s="348" t="s">
        <v>394</v>
      </c>
      <c r="AO139" s="348" t="s">
        <v>1210</v>
      </c>
      <c r="AP139" s="348" t="s">
        <v>10705</v>
      </c>
      <c r="AQ139" s="348" t="s">
        <v>10706</v>
      </c>
      <c r="AR139" s="348"/>
      <c r="AS139" s="348"/>
      <c r="AT139" s="348"/>
      <c r="AU139" s="348"/>
      <c r="AV139" s="348"/>
      <c r="AW139" s="348" t="s">
        <v>7934</v>
      </c>
      <c r="AX139" s="348"/>
      <c r="AY139" s="348" t="s">
        <v>227</v>
      </c>
      <c r="AZ139" s="348" t="s">
        <v>227</v>
      </c>
      <c r="BA139" s="369" t="s">
        <v>7951</v>
      </c>
      <c r="BB139" s="394" t="s">
        <v>6373</v>
      </c>
      <c r="BC139" s="369">
        <v>0.99930555555555556</v>
      </c>
      <c r="BD139" s="369">
        <f>BC139+10/1440</f>
        <v>1.0062500000000001</v>
      </c>
      <c r="BE139" s="50">
        <f t="shared" si="8"/>
        <v>10</v>
      </c>
      <c r="BF139" s="348">
        <v>1</v>
      </c>
      <c r="BG139" s="348">
        <v>1</v>
      </c>
      <c r="BH139" s="348">
        <v>1</v>
      </c>
      <c r="BI139" s="348">
        <v>1</v>
      </c>
      <c r="BJ139" s="348">
        <v>1</v>
      </c>
      <c r="BK139" s="348">
        <v>1</v>
      </c>
      <c r="BL139" s="348">
        <v>1</v>
      </c>
      <c r="BM139" s="348">
        <v>1</v>
      </c>
      <c r="BN139" s="348">
        <v>1</v>
      </c>
      <c r="BO139" s="348">
        <v>1</v>
      </c>
      <c r="BP139" s="348">
        <v>1</v>
      </c>
      <c r="BQ139" s="348">
        <v>1</v>
      </c>
      <c r="BR139" s="348">
        <v>1</v>
      </c>
      <c r="BS139" s="348">
        <v>1</v>
      </c>
      <c r="BT139" s="348">
        <v>1</v>
      </c>
      <c r="BU139" s="50">
        <f t="shared" si="9"/>
        <v>15</v>
      </c>
      <c r="BV139" s="368"/>
      <c r="BW139" s="369"/>
      <c r="BX139" s="369"/>
      <c r="BY139" s="50">
        <f t="shared" si="10"/>
        <v>0</v>
      </c>
      <c r="BZ139" s="348"/>
      <c r="CA139" s="348"/>
      <c r="CB139" s="348"/>
      <c r="CC139" s="348"/>
      <c r="CD139" s="348"/>
      <c r="CE139" s="348"/>
      <c r="CF139" s="348"/>
      <c r="CG139" s="348"/>
      <c r="CH139" s="348"/>
      <c r="CI139" s="348"/>
      <c r="CJ139" s="348"/>
      <c r="CK139" s="348"/>
      <c r="CL139" s="348"/>
      <c r="CM139" s="348" t="s">
        <v>3403</v>
      </c>
      <c r="CN139" s="44" t="s">
        <v>3403</v>
      </c>
      <c r="CO139" s="348"/>
      <c r="CP139" s="348"/>
      <c r="CQ139" s="348"/>
      <c r="CR139" s="38" t="s">
        <v>4714</v>
      </c>
      <c r="CS139" s="38" t="s">
        <v>4715</v>
      </c>
      <c r="CT139" s="38" t="s">
        <v>3869</v>
      </c>
      <c r="CU139" s="38" t="s">
        <v>10707</v>
      </c>
      <c r="CV139" s="38" t="s">
        <v>10699</v>
      </c>
      <c r="CW139" s="38" t="s">
        <v>10700</v>
      </c>
      <c r="CX139" s="38" t="s">
        <v>10701</v>
      </c>
      <c r="CY139" s="38" t="s">
        <v>10708</v>
      </c>
      <c r="CZ139" s="38" t="s">
        <v>3848</v>
      </c>
      <c r="DA139" s="38" t="s">
        <v>10709</v>
      </c>
      <c r="DB139" s="38" t="s">
        <v>4037</v>
      </c>
      <c r="DC139" s="38" t="s">
        <v>4038</v>
      </c>
      <c r="DD139" s="38" t="s">
        <v>4039</v>
      </c>
      <c r="DE139" s="38" t="s">
        <v>3848</v>
      </c>
      <c r="DF139" s="38" t="s">
        <v>10709</v>
      </c>
      <c r="DG139" s="38" t="s">
        <v>4037</v>
      </c>
      <c r="DH139" s="38" t="s">
        <v>4038</v>
      </c>
      <c r="DI139" s="38" t="s">
        <v>4039</v>
      </c>
      <c r="DJ139" s="38" t="s">
        <v>3848</v>
      </c>
      <c r="DK139" s="38" t="s">
        <v>3957</v>
      </c>
      <c r="DL139" s="38" t="s">
        <v>3848</v>
      </c>
      <c r="DM139" s="38" t="s">
        <v>3914</v>
      </c>
      <c r="DN139" s="38" t="s">
        <v>3852</v>
      </c>
      <c r="DO139" s="38" t="s">
        <v>3848</v>
      </c>
      <c r="DP139" s="38" t="s">
        <v>3848</v>
      </c>
      <c r="DQ139" s="38" t="s">
        <v>10710</v>
      </c>
      <c r="DR139" s="38" t="s">
        <v>10710</v>
      </c>
      <c r="DS139" s="38" t="s">
        <v>10702</v>
      </c>
      <c r="DT139" s="38" t="s">
        <v>3848</v>
      </c>
      <c r="DU139" s="38" t="s">
        <v>3848</v>
      </c>
      <c r="DV139" s="38" t="s">
        <v>3848</v>
      </c>
      <c r="DW139" s="38" t="s">
        <v>3848</v>
      </c>
      <c r="DX139" s="38" t="s">
        <v>3848</v>
      </c>
      <c r="DY139" s="38" t="s">
        <v>3848</v>
      </c>
      <c r="DZ139" s="38" t="s">
        <v>3848</v>
      </c>
      <c r="EA139" s="38" t="s">
        <v>3848</v>
      </c>
      <c r="EB139" s="38" t="s">
        <v>3861</v>
      </c>
      <c r="EC139" s="38" t="s">
        <v>3862</v>
      </c>
      <c r="ED139" s="38" t="s">
        <v>3848</v>
      </c>
      <c r="EE139" s="38" t="s">
        <v>4067</v>
      </c>
      <c r="EF139" s="38" t="s">
        <v>5081</v>
      </c>
      <c r="EG139" s="38" t="s">
        <v>598</v>
      </c>
      <c r="EH139" s="38" t="s">
        <v>5303</v>
      </c>
      <c r="EI139" s="38" t="s">
        <v>10711</v>
      </c>
      <c r="EJ139" s="38" t="s">
        <v>3848</v>
      </c>
      <c r="EK139" s="38" t="s">
        <v>3848</v>
      </c>
      <c r="EL139" s="38" t="s">
        <v>4473</v>
      </c>
      <c r="EM139" s="38" t="s">
        <v>3869</v>
      </c>
      <c r="EN139" s="38" t="s">
        <v>3870</v>
      </c>
      <c r="EO139" s="38" t="s">
        <v>4401</v>
      </c>
      <c r="EP139" s="38" t="s">
        <v>4401</v>
      </c>
      <c r="EQ139" s="38" t="s">
        <v>4017</v>
      </c>
      <c r="ER139" s="38" t="s">
        <v>4017</v>
      </c>
      <c r="ES139" s="38" t="s">
        <v>4017</v>
      </c>
      <c r="ET139" s="38" t="s">
        <v>4017</v>
      </c>
      <c r="EU139" s="38" t="s">
        <v>4017</v>
      </c>
      <c r="EV139" s="38" t="s">
        <v>3848</v>
      </c>
      <c r="EW139" s="38" t="s">
        <v>3848</v>
      </c>
      <c r="EX139" s="38" t="s">
        <v>3848</v>
      </c>
      <c r="EY139" s="38" t="s">
        <v>3848</v>
      </c>
      <c r="EZ139" s="38" t="s">
        <v>3848</v>
      </c>
      <c r="FA139" s="38" t="s">
        <v>3848</v>
      </c>
      <c r="FB139" s="38" t="s">
        <v>3848</v>
      </c>
      <c r="FC139" s="38" t="s">
        <v>3848</v>
      </c>
      <c r="FD139" s="38" t="s">
        <v>3848</v>
      </c>
      <c r="FE139" s="38" t="s">
        <v>4017</v>
      </c>
      <c r="FF139" s="38" t="s">
        <v>4017</v>
      </c>
      <c r="FG139" s="38" t="s">
        <v>3848</v>
      </c>
      <c r="FH139" s="38" t="s">
        <v>3848</v>
      </c>
      <c r="FI139" s="38" t="s">
        <v>3848</v>
      </c>
      <c r="FJ139" s="38" t="s">
        <v>4017</v>
      </c>
      <c r="FK139" s="38" t="s">
        <v>4017</v>
      </c>
      <c r="FL139" s="38" t="s">
        <v>4017</v>
      </c>
      <c r="FM139" s="38" t="s">
        <v>10703</v>
      </c>
      <c r="FN139" s="38" t="s">
        <v>10703</v>
      </c>
      <c r="FO139" s="38" t="s">
        <v>3848</v>
      </c>
      <c r="FP139" s="38" t="s">
        <v>3848</v>
      </c>
      <c r="FQ139" s="38" t="s">
        <v>10712</v>
      </c>
      <c r="FR139" s="38" t="s">
        <v>5276</v>
      </c>
      <c r="FS139" s="38" t="s">
        <v>10713</v>
      </c>
      <c r="FT139" s="38" t="s">
        <v>3943</v>
      </c>
      <c r="FU139" s="38" t="s">
        <v>3943</v>
      </c>
      <c r="FV139" s="38" t="s">
        <v>3943</v>
      </c>
      <c r="FW139" s="38" t="s">
        <v>3943</v>
      </c>
      <c r="FX139" s="38" t="s">
        <v>3944</v>
      </c>
      <c r="FY139" s="38" t="s">
        <v>3848</v>
      </c>
      <c r="FZ139" s="38" t="s">
        <v>3848</v>
      </c>
      <c r="GA139" s="38" t="s">
        <v>3848</v>
      </c>
      <c r="GB139" s="370" t="s">
        <v>3848</v>
      </c>
      <c r="GC139" s="370" t="s">
        <v>3848</v>
      </c>
      <c r="HL139" s="349" t="s">
        <v>10714</v>
      </c>
      <c r="HM139" s="44" t="s">
        <v>3403</v>
      </c>
      <c r="HN139" s="44" t="s">
        <v>3403</v>
      </c>
      <c r="HO139" s="350" t="s">
        <v>6707</v>
      </c>
      <c r="HP139" s="44" t="s">
        <v>3869</v>
      </c>
      <c r="HQ139" s="44">
        <f t="shared" si="11"/>
        <v>1</v>
      </c>
      <c r="HT139" s="44" t="s">
        <v>3403</v>
      </c>
      <c r="HU139" s="30" t="s">
        <v>7777</v>
      </c>
      <c r="HX139" s="44" t="s">
        <v>3403</v>
      </c>
      <c r="HY139" s="44" t="s">
        <v>314</v>
      </c>
    </row>
    <row r="140" spans="1:233" s="44" customFormat="1" ht="12.75" x14ac:dyDescent="0.2">
      <c r="A140" s="348">
        <v>2</v>
      </c>
      <c r="B140" s="369">
        <v>0.51041666666666663</v>
      </c>
      <c r="C140" s="348"/>
      <c r="D140" s="348" t="s">
        <v>211</v>
      </c>
      <c r="E140" s="44" t="s">
        <v>212</v>
      </c>
      <c r="F140" s="374">
        <v>43285</v>
      </c>
      <c r="G140" s="348" t="s">
        <v>3082</v>
      </c>
      <c r="H140" s="348" t="s">
        <v>246</v>
      </c>
      <c r="I140" s="348" t="s">
        <v>247</v>
      </c>
      <c r="J140" s="348" t="s">
        <v>5686</v>
      </c>
      <c r="K140" s="353" t="s">
        <v>4528</v>
      </c>
      <c r="L140" s="365" t="s">
        <v>250</v>
      </c>
      <c r="M140" s="365">
        <v>43287</v>
      </c>
      <c r="N140" s="365">
        <v>43288</v>
      </c>
      <c r="O140" s="348" t="s">
        <v>4032</v>
      </c>
      <c r="P140" s="361" t="s">
        <v>10715</v>
      </c>
      <c r="Q140" s="348" t="s">
        <v>10716</v>
      </c>
      <c r="R140" s="348" t="s">
        <v>10717</v>
      </c>
      <c r="S140" s="365" t="s">
        <v>10718</v>
      </c>
      <c r="T140" s="353">
        <v>9661327103</v>
      </c>
      <c r="U140" s="365" t="s">
        <v>10719</v>
      </c>
      <c r="V140" s="194" t="s">
        <v>221</v>
      </c>
      <c r="W140" s="44" t="s">
        <v>221</v>
      </c>
      <c r="X140" s="44" t="s">
        <v>221</v>
      </c>
      <c r="Y140" s="44" t="s">
        <v>221</v>
      </c>
      <c r="Z140" s="44" t="s">
        <v>221</v>
      </c>
      <c r="AA140" s="348" t="s">
        <v>10720</v>
      </c>
      <c r="AB140" s="348">
        <v>9778393283</v>
      </c>
      <c r="AC140" s="348" t="s">
        <v>223</v>
      </c>
      <c r="AD140" s="347" t="s">
        <v>4711</v>
      </c>
      <c r="AE140" s="348" t="s">
        <v>10721</v>
      </c>
      <c r="AF140" s="44" t="s">
        <v>226</v>
      </c>
      <c r="AG140" s="348" t="s">
        <v>226</v>
      </c>
      <c r="AH140" s="348" t="s">
        <v>226</v>
      </c>
      <c r="AI140" s="348">
        <v>76</v>
      </c>
      <c r="AJ140" s="348" t="s">
        <v>227</v>
      </c>
      <c r="AK140" s="348">
        <v>1</v>
      </c>
      <c r="AL140" s="348">
        <v>10</v>
      </c>
      <c r="AM140" s="348">
        <v>5</v>
      </c>
      <c r="AN140" s="348" t="s">
        <v>394</v>
      </c>
      <c r="AO140" s="348" t="s">
        <v>5074</v>
      </c>
      <c r="AP140" s="348" t="s">
        <v>281</v>
      </c>
      <c r="AQ140" s="50" t="s">
        <v>1211</v>
      </c>
      <c r="AR140" s="348"/>
      <c r="AS140" s="348"/>
      <c r="AT140" s="348"/>
      <c r="AU140" s="348"/>
      <c r="AV140" s="348"/>
      <c r="AW140" s="348" t="s">
        <v>7934</v>
      </c>
      <c r="AX140" s="348"/>
      <c r="AY140" s="348" t="s">
        <v>227</v>
      </c>
      <c r="AZ140" s="348" t="s">
        <v>227</v>
      </c>
      <c r="BA140" s="369" t="s">
        <v>7951</v>
      </c>
      <c r="BB140" s="394" t="s">
        <v>6373</v>
      </c>
      <c r="BC140" s="369">
        <v>0.50902777777777775</v>
      </c>
      <c r="BD140" s="369">
        <f>BC140+15/1440</f>
        <v>0.51944444444444438</v>
      </c>
      <c r="BE140" s="50">
        <f t="shared" si="8"/>
        <v>15</v>
      </c>
      <c r="BF140" s="348">
        <v>3</v>
      </c>
      <c r="BG140" s="348">
        <v>3</v>
      </c>
      <c r="BH140" s="348">
        <v>3</v>
      </c>
      <c r="BI140" s="348">
        <v>3</v>
      </c>
      <c r="BJ140" s="348">
        <v>3</v>
      </c>
      <c r="BK140" s="348">
        <v>3</v>
      </c>
      <c r="BL140" s="348">
        <v>3</v>
      </c>
      <c r="BM140" s="348">
        <v>3</v>
      </c>
      <c r="BN140" s="348">
        <v>3</v>
      </c>
      <c r="BO140" s="348">
        <v>3</v>
      </c>
      <c r="BP140" s="348">
        <v>3</v>
      </c>
      <c r="BQ140" s="348">
        <v>3</v>
      </c>
      <c r="BR140" s="348">
        <v>3</v>
      </c>
      <c r="BS140" s="348">
        <v>3</v>
      </c>
      <c r="BT140" s="348">
        <v>3</v>
      </c>
      <c r="BU140" s="50">
        <f t="shared" si="9"/>
        <v>0</v>
      </c>
      <c r="BV140" s="368" t="str">
        <f>BB140</f>
        <v>Anthony Esguerra</v>
      </c>
      <c r="BW140" s="369">
        <f>BD140</f>
        <v>0.51944444444444438</v>
      </c>
      <c r="BX140" s="369">
        <f>BW140+15/1440</f>
        <v>0.52986111111111101</v>
      </c>
      <c r="BY140" s="50">
        <f t="shared" si="10"/>
        <v>15</v>
      </c>
      <c r="BZ140" s="348">
        <v>3</v>
      </c>
      <c r="CA140" s="348">
        <v>3</v>
      </c>
      <c r="CB140" s="348">
        <v>3</v>
      </c>
      <c r="CC140" s="348">
        <v>3</v>
      </c>
      <c r="CD140" s="348" t="s">
        <v>260</v>
      </c>
      <c r="CE140" s="348" t="s">
        <v>6373</v>
      </c>
      <c r="CF140" s="348">
        <v>15</v>
      </c>
      <c r="CG140" s="348"/>
      <c r="CH140" s="348"/>
      <c r="CI140" s="348"/>
      <c r="CJ140" s="348"/>
      <c r="CK140" s="348"/>
      <c r="CL140" s="348"/>
      <c r="CM140" s="348" t="s">
        <v>3403</v>
      </c>
      <c r="CN140" s="348" t="s">
        <v>6676</v>
      </c>
      <c r="CO140" s="348"/>
      <c r="CP140" s="348"/>
      <c r="CQ140" s="348"/>
      <c r="CR140" s="38" t="s">
        <v>4714</v>
      </c>
      <c r="CS140" s="38" t="s">
        <v>4715</v>
      </c>
      <c r="CT140" s="38" t="s">
        <v>3869</v>
      </c>
      <c r="CU140" s="38" t="s">
        <v>10722</v>
      </c>
      <c r="CV140" s="38" t="s">
        <v>10716</v>
      </c>
      <c r="CW140" s="38" t="s">
        <v>10723</v>
      </c>
      <c r="CX140" s="38" t="s">
        <v>10718</v>
      </c>
      <c r="CY140" s="38" t="s">
        <v>10724</v>
      </c>
      <c r="CZ140" s="38" t="s">
        <v>3848</v>
      </c>
      <c r="DA140" s="38" t="s">
        <v>10725</v>
      </c>
      <c r="DB140" s="38" t="s">
        <v>4037</v>
      </c>
      <c r="DC140" s="38" t="s">
        <v>4038</v>
      </c>
      <c r="DD140" s="38" t="s">
        <v>4039</v>
      </c>
      <c r="DE140" s="38" t="s">
        <v>3848</v>
      </c>
      <c r="DF140" s="38" t="s">
        <v>10725</v>
      </c>
      <c r="DG140" s="38" t="s">
        <v>4037</v>
      </c>
      <c r="DH140" s="38" t="s">
        <v>4038</v>
      </c>
      <c r="DI140" s="38" t="s">
        <v>4039</v>
      </c>
      <c r="DJ140" s="38" t="s">
        <v>3848</v>
      </c>
      <c r="DK140" s="38" t="s">
        <v>3957</v>
      </c>
      <c r="DL140" s="38" t="s">
        <v>3848</v>
      </c>
      <c r="DM140" s="38" t="s">
        <v>3914</v>
      </c>
      <c r="DN140" s="38" t="s">
        <v>3852</v>
      </c>
      <c r="DO140" s="38" t="s">
        <v>3848</v>
      </c>
      <c r="DP140" s="38" t="s">
        <v>3848</v>
      </c>
      <c r="DQ140" s="38" t="s">
        <v>10726</v>
      </c>
      <c r="DR140" s="38" t="s">
        <v>10726</v>
      </c>
      <c r="DS140" s="38" t="s">
        <v>10719</v>
      </c>
      <c r="DT140" s="38" t="s">
        <v>3848</v>
      </c>
      <c r="DU140" s="38" t="s">
        <v>3848</v>
      </c>
      <c r="DV140" s="38" t="s">
        <v>3848</v>
      </c>
      <c r="DW140" s="38" t="s">
        <v>3848</v>
      </c>
      <c r="DX140" s="38" t="s">
        <v>3848</v>
      </c>
      <c r="DY140" s="38" t="s">
        <v>3848</v>
      </c>
      <c r="DZ140" s="38" t="s">
        <v>3848</v>
      </c>
      <c r="EA140" s="38" t="s">
        <v>3848</v>
      </c>
      <c r="EB140" s="38" t="s">
        <v>3861</v>
      </c>
      <c r="EC140" s="38" t="s">
        <v>3862</v>
      </c>
      <c r="ED140" s="38" t="s">
        <v>3848</v>
      </c>
      <c r="EE140" s="38" t="s">
        <v>7614</v>
      </c>
      <c r="EF140" s="38" t="s">
        <v>5081</v>
      </c>
      <c r="EG140" s="38" t="s">
        <v>598</v>
      </c>
      <c r="EH140" s="38" t="s">
        <v>5303</v>
      </c>
      <c r="EI140" s="38" t="s">
        <v>10727</v>
      </c>
      <c r="EJ140" s="38" t="s">
        <v>3848</v>
      </c>
      <c r="EK140" s="38" t="s">
        <v>3848</v>
      </c>
      <c r="EL140" s="38" t="s">
        <v>4473</v>
      </c>
      <c r="EM140" s="38" t="s">
        <v>3869</v>
      </c>
      <c r="EN140" s="38" t="s">
        <v>3870</v>
      </c>
      <c r="EO140" s="38" t="s">
        <v>5305</v>
      </c>
      <c r="EP140" s="38" t="s">
        <v>7885</v>
      </c>
      <c r="EQ140" s="38" t="s">
        <v>4017</v>
      </c>
      <c r="ER140" s="38" t="s">
        <v>4017</v>
      </c>
      <c r="ES140" s="38" t="s">
        <v>4017</v>
      </c>
      <c r="ET140" s="38" t="s">
        <v>4017</v>
      </c>
      <c r="EU140" s="38" t="s">
        <v>4017</v>
      </c>
      <c r="EV140" s="38" t="s">
        <v>3848</v>
      </c>
      <c r="EW140" s="38" t="s">
        <v>3848</v>
      </c>
      <c r="EX140" s="38" t="s">
        <v>3848</v>
      </c>
      <c r="EY140" s="38" t="s">
        <v>3848</v>
      </c>
      <c r="EZ140" s="38" t="s">
        <v>3848</v>
      </c>
      <c r="FA140" s="38" t="s">
        <v>3848</v>
      </c>
      <c r="FB140" s="38" t="s">
        <v>3848</v>
      </c>
      <c r="FC140" s="38" t="s">
        <v>3848</v>
      </c>
      <c r="FD140" s="38" t="s">
        <v>3848</v>
      </c>
      <c r="FE140" s="38" t="s">
        <v>4017</v>
      </c>
      <c r="FF140" s="38" t="s">
        <v>4017</v>
      </c>
      <c r="FG140" s="38" t="s">
        <v>3848</v>
      </c>
      <c r="FH140" s="38" t="s">
        <v>3848</v>
      </c>
      <c r="FI140" s="38" t="s">
        <v>3848</v>
      </c>
      <c r="FJ140" s="38" t="s">
        <v>4017</v>
      </c>
      <c r="FK140" s="38" t="s">
        <v>4017</v>
      </c>
      <c r="FL140" s="38" t="s">
        <v>4017</v>
      </c>
      <c r="FM140" s="38" t="s">
        <v>10728</v>
      </c>
      <c r="FN140" s="38" t="s">
        <v>10729</v>
      </c>
      <c r="FO140" s="38" t="s">
        <v>3848</v>
      </c>
      <c r="FP140" s="38" t="s">
        <v>3848</v>
      </c>
      <c r="FQ140" s="38" t="s">
        <v>10730</v>
      </c>
      <c r="FR140" s="38" t="s">
        <v>3941</v>
      </c>
      <c r="FS140" s="38" t="s">
        <v>10731</v>
      </c>
      <c r="FT140" s="38" t="s">
        <v>3943</v>
      </c>
      <c r="FU140" s="38" t="s">
        <v>3943</v>
      </c>
      <c r="FV140" s="38" t="s">
        <v>3943</v>
      </c>
      <c r="FW140" s="38" t="s">
        <v>3943</v>
      </c>
      <c r="FX140" s="38" t="s">
        <v>3894</v>
      </c>
      <c r="FY140" s="38" t="s">
        <v>3848</v>
      </c>
      <c r="FZ140" s="38" t="s">
        <v>10732</v>
      </c>
      <c r="GA140" s="38" t="s">
        <v>3848</v>
      </c>
      <c r="GB140" s="370" t="s">
        <v>3848</v>
      </c>
      <c r="GC140" s="370" t="s">
        <v>3848</v>
      </c>
      <c r="HL140" s="349" t="s">
        <v>10733</v>
      </c>
      <c r="HM140" s="44" t="s">
        <v>6705</v>
      </c>
      <c r="HN140" s="30" t="s">
        <v>6706</v>
      </c>
      <c r="HO140" s="350" t="s">
        <v>6933</v>
      </c>
      <c r="HP140" s="44" t="s">
        <v>3869</v>
      </c>
      <c r="HQ140" s="44">
        <f t="shared" si="11"/>
        <v>1</v>
      </c>
      <c r="HT140" s="351">
        <v>43288</v>
      </c>
      <c r="HU140" s="44" t="s">
        <v>9321</v>
      </c>
      <c r="HX140" s="44" t="s">
        <v>3403</v>
      </c>
      <c r="HY140" s="44" t="s">
        <v>223</v>
      </c>
    </row>
    <row r="141" spans="1:233" s="44" customFormat="1" ht="12.75" x14ac:dyDescent="0.2">
      <c r="A141" s="348">
        <v>3</v>
      </c>
      <c r="B141" s="369">
        <v>0.52361111111111114</v>
      </c>
      <c r="C141" s="348"/>
      <c r="D141" s="348" t="s">
        <v>211</v>
      </c>
      <c r="E141" s="44" t="s">
        <v>212</v>
      </c>
      <c r="F141" s="374">
        <v>43285</v>
      </c>
      <c r="G141" s="347" t="s">
        <v>357</v>
      </c>
      <c r="H141" s="44" t="s">
        <v>337</v>
      </c>
      <c r="I141" s="44" t="s">
        <v>437</v>
      </c>
      <c r="J141" s="348" t="s">
        <v>5686</v>
      </c>
      <c r="K141" s="365"/>
      <c r="L141" s="365"/>
      <c r="M141" s="365"/>
      <c r="N141" s="365"/>
      <c r="O141" s="348"/>
      <c r="P141" s="361" t="s">
        <v>10734</v>
      </c>
      <c r="Q141" s="351" t="s">
        <v>1703</v>
      </c>
      <c r="R141" s="348" t="s">
        <v>10735</v>
      </c>
      <c r="S141" s="365"/>
      <c r="T141" s="353">
        <v>9063269791</v>
      </c>
      <c r="U141" s="428" t="s">
        <v>10736</v>
      </c>
      <c r="V141" s="425" t="s">
        <v>221</v>
      </c>
      <c r="W141" s="44" t="s">
        <v>221</v>
      </c>
      <c r="X141" s="44" t="s">
        <v>221</v>
      </c>
      <c r="Y141" s="44" t="s">
        <v>221</v>
      </c>
      <c r="Z141" s="44" t="s">
        <v>221</v>
      </c>
      <c r="AA141" s="348" t="s">
        <v>10737</v>
      </c>
      <c r="AB141" s="348">
        <v>9338533541</v>
      </c>
      <c r="AC141" s="348" t="s">
        <v>223</v>
      </c>
      <c r="AD141" s="347" t="s">
        <v>4711</v>
      </c>
      <c r="AE141" s="348" t="s">
        <v>10738</v>
      </c>
      <c r="AF141" s="44" t="s">
        <v>226</v>
      </c>
      <c r="AG141" s="348" t="s">
        <v>226</v>
      </c>
      <c r="AH141" s="348" t="s">
        <v>226</v>
      </c>
      <c r="AI141" s="348">
        <v>120</v>
      </c>
      <c r="AJ141" s="348" t="s">
        <v>227</v>
      </c>
      <c r="AK141" s="348">
        <v>1</v>
      </c>
      <c r="AL141" s="348">
        <f>5*12</f>
        <v>60</v>
      </c>
      <c r="AM141" s="348">
        <v>3</v>
      </c>
      <c r="AN141" s="348" t="s">
        <v>394</v>
      </c>
      <c r="AO141" s="348" t="s">
        <v>5074</v>
      </c>
      <c r="AP141" s="348" t="s">
        <v>281</v>
      </c>
      <c r="AQ141" s="50" t="s">
        <v>1211</v>
      </c>
      <c r="AR141" s="348"/>
      <c r="AS141" s="348"/>
      <c r="AT141" s="348"/>
      <c r="AU141" s="348"/>
      <c r="AV141" s="348"/>
      <c r="AW141" s="348"/>
      <c r="AX141" s="348"/>
      <c r="AY141" s="348" t="s">
        <v>227</v>
      </c>
      <c r="AZ141" s="348" t="s">
        <v>227</v>
      </c>
      <c r="BA141" s="369" t="s">
        <v>7951</v>
      </c>
      <c r="BB141" s="394" t="s">
        <v>6504</v>
      </c>
      <c r="BC141" s="369">
        <v>0.51527777777777783</v>
      </c>
      <c r="BD141" s="369">
        <v>0.52361111111111114</v>
      </c>
      <c r="BE141" s="50">
        <f t="shared" si="8"/>
        <v>12</v>
      </c>
      <c r="BF141" s="348">
        <v>3</v>
      </c>
      <c r="BG141" s="348">
        <v>3</v>
      </c>
      <c r="BH141" s="348">
        <v>3</v>
      </c>
      <c r="BI141" s="348">
        <v>3</v>
      </c>
      <c r="BJ141" s="348">
        <v>3</v>
      </c>
      <c r="BK141" s="348">
        <v>3</v>
      </c>
      <c r="BL141" s="348">
        <v>3</v>
      </c>
      <c r="BM141" s="348">
        <v>3</v>
      </c>
      <c r="BN141" s="348">
        <v>3</v>
      </c>
      <c r="BO141" s="348">
        <v>3</v>
      </c>
      <c r="BP141" s="348">
        <v>3</v>
      </c>
      <c r="BQ141" s="348">
        <v>3</v>
      </c>
      <c r="BR141" s="348">
        <v>3</v>
      </c>
      <c r="BS141" s="348">
        <v>3</v>
      </c>
      <c r="BT141" s="348">
        <v>3</v>
      </c>
      <c r="BU141" s="50">
        <f t="shared" si="9"/>
        <v>0</v>
      </c>
      <c r="BV141" s="368" t="s">
        <v>6504</v>
      </c>
      <c r="BW141" s="369">
        <v>0.51527777777777783</v>
      </c>
      <c r="BX141" s="369">
        <v>0.52361111111111114</v>
      </c>
      <c r="BY141" s="50">
        <f t="shared" si="10"/>
        <v>12</v>
      </c>
      <c r="BZ141" s="348">
        <v>3</v>
      </c>
      <c r="CA141" s="348">
        <v>3</v>
      </c>
      <c r="CB141" s="348">
        <v>3</v>
      </c>
      <c r="CC141" s="348">
        <v>3</v>
      </c>
      <c r="CD141" s="348" t="s">
        <v>260</v>
      </c>
      <c r="CE141" s="348" t="s">
        <v>6504</v>
      </c>
      <c r="CF141" s="348">
        <v>15</v>
      </c>
      <c r="CG141" s="348"/>
      <c r="CH141" s="348"/>
      <c r="CI141" s="348"/>
      <c r="CJ141" s="348"/>
      <c r="CK141" s="348"/>
      <c r="CL141" s="348"/>
      <c r="CM141" s="348" t="s">
        <v>3403</v>
      </c>
      <c r="CN141" s="44" t="s">
        <v>3403</v>
      </c>
      <c r="CO141" s="348"/>
      <c r="CP141" s="348"/>
      <c r="CQ141" s="348"/>
      <c r="CR141" s="348" t="s">
        <v>221</v>
      </c>
      <c r="CS141" s="348"/>
      <c r="CT141" s="348"/>
      <c r="CU141" s="348"/>
      <c r="CV141" s="348"/>
      <c r="CW141" s="348"/>
      <c r="CX141" s="348"/>
      <c r="CY141" s="348"/>
      <c r="CZ141" s="348"/>
      <c r="DA141" s="348"/>
      <c r="DB141" s="348"/>
      <c r="DC141" s="348"/>
      <c r="DD141" s="348"/>
      <c r="DE141" s="348"/>
      <c r="DF141" s="348"/>
      <c r="DG141" s="348"/>
      <c r="DH141" s="348"/>
      <c r="DI141" s="348"/>
      <c r="DJ141" s="348"/>
      <c r="DK141" s="348"/>
      <c r="DL141" s="348"/>
      <c r="DM141" s="348"/>
      <c r="DN141" s="348"/>
      <c r="DO141" s="348"/>
      <c r="DP141" s="348"/>
      <c r="DQ141" s="348"/>
      <c r="DR141" s="348"/>
      <c r="DS141" s="348"/>
      <c r="DT141" s="348"/>
      <c r="DU141" s="348"/>
      <c r="DV141" s="348"/>
      <c r="DW141" s="348"/>
      <c r="DX141" s="348"/>
      <c r="DY141" s="348"/>
      <c r="DZ141" s="348"/>
      <c r="EA141" s="348"/>
      <c r="EB141" s="348"/>
      <c r="EC141" s="348"/>
      <c r="ED141" s="348"/>
      <c r="EE141" s="348"/>
      <c r="EF141" s="348"/>
      <c r="EG141" s="348"/>
      <c r="EH141" s="348"/>
      <c r="EI141" s="348"/>
      <c r="EJ141" s="348"/>
      <c r="EK141" s="348"/>
      <c r="EL141" s="348"/>
      <c r="EM141" s="348"/>
      <c r="EN141" s="348"/>
      <c r="EO141" s="348"/>
      <c r="EP141" s="348"/>
      <c r="EQ141" s="348"/>
      <c r="ER141" s="348"/>
      <c r="ES141" s="348"/>
      <c r="ET141" s="348"/>
      <c r="EU141" s="348"/>
      <c r="EV141" s="371"/>
      <c r="EW141" s="371"/>
      <c r="EX141" s="371"/>
      <c r="EY141" s="371"/>
      <c r="EZ141" s="371"/>
      <c r="FA141" s="371"/>
      <c r="FB141" s="371"/>
      <c r="FC141" s="371"/>
      <c r="FD141" s="371"/>
      <c r="FE141" s="371"/>
      <c r="FF141" s="371"/>
      <c r="FG141" s="371"/>
      <c r="FH141" s="371"/>
      <c r="FI141" s="371"/>
      <c r="FJ141" s="371"/>
      <c r="FK141" s="371"/>
      <c r="FL141" s="371"/>
      <c r="FM141" s="371"/>
      <c r="FN141" s="371"/>
      <c r="FO141" s="371"/>
      <c r="FP141" s="348"/>
      <c r="FQ141" s="372"/>
      <c r="FR141" s="372"/>
      <c r="FS141" s="372"/>
      <c r="FT141" s="372"/>
      <c r="FU141" s="372"/>
      <c r="FV141" s="348"/>
      <c r="FW141" s="348"/>
      <c r="FX141" s="348"/>
      <c r="FY141" s="348"/>
      <c r="FZ141" s="348"/>
      <c r="GA141" s="348"/>
      <c r="HL141" s="349" t="s">
        <v>10739</v>
      </c>
      <c r="HM141" s="30" t="s">
        <v>7776</v>
      </c>
      <c r="HN141" s="30" t="s">
        <v>3403</v>
      </c>
      <c r="HO141" s="350" t="s">
        <v>6933</v>
      </c>
      <c r="HP141" s="44" t="s">
        <v>3869</v>
      </c>
      <c r="HQ141" s="44">
        <f t="shared" si="11"/>
        <v>1</v>
      </c>
      <c r="HT141" s="44" t="s">
        <v>3403</v>
      </c>
      <c r="HU141" s="30" t="s">
        <v>7777</v>
      </c>
      <c r="HX141" s="44" t="s">
        <v>3403</v>
      </c>
      <c r="HY141" s="44" t="s">
        <v>223</v>
      </c>
    </row>
    <row r="142" spans="1:233" s="44" customFormat="1" ht="12.75" x14ac:dyDescent="0.2">
      <c r="A142" s="348">
        <v>4</v>
      </c>
      <c r="B142" s="369"/>
      <c r="C142" s="348"/>
      <c r="D142" s="348" t="s">
        <v>211</v>
      </c>
      <c r="E142" s="44" t="s">
        <v>212</v>
      </c>
      <c r="F142" s="374">
        <v>43285</v>
      </c>
      <c r="G142" s="348" t="s">
        <v>1202</v>
      </c>
      <c r="H142" s="348" t="s">
        <v>233</v>
      </c>
      <c r="I142" s="348" t="s">
        <v>1203</v>
      </c>
      <c r="J142" s="348"/>
      <c r="K142" s="365"/>
      <c r="L142" s="365"/>
      <c r="M142" s="365"/>
      <c r="N142" s="365"/>
      <c r="O142" s="348"/>
      <c r="P142" s="361" t="s">
        <v>10740</v>
      </c>
      <c r="Q142" s="348" t="s">
        <v>10741</v>
      </c>
      <c r="R142" s="348" t="s">
        <v>10742</v>
      </c>
      <c r="S142" s="365" t="s">
        <v>4044</v>
      </c>
      <c r="T142" s="353">
        <v>9064707244</v>
      </c>
      <c r="U142" s="365" t="s">
        <v>10743</v>
      </c>
      <c r="V142" s="194" t="s">
        <v>221</v>
      </c>
      <c r="W142" s="44" t="s">
        <v>221</v>
      </c>
      <c r="X142" s="44" t="s">
        <v>221</v>
      </c>
      <c r="Y142" s="44" t="s">
        <v>221</v>
      </c>
      <c r="Z142" s="44" t="s">
        <v>221</v>
      </c>
      <c r="AA142" s="348" t="s">
        <v>221</v>
      </c>
      <c r="AB142" s="348" t="s">
        <v>221</v>
      </c>
      <c r="AC142" s="348" t="s">
        <v>314</v>
      </c>
      <c r="AD142" s="347" t="s">
        <v>4711</v>
      </c>
      <c r="AE142" s="348" t="s">
        <v>10744</v>
      </c>
      <c r="AF142" s="348" t="s">
        <v>259</v>
      </c>
      <c r="AG142" s="348" t="s">
        <v>259</v>
      </c>
      <c r="AH142" s="348" t="s">
        <v>259</v>
      </c>
      <c r="AI142" s="348">
        <v>14</v>
      </c>
      <c r="AJ142" s="348" t="s">
        <v>227</v>
      </c>
      <c r="AK142" s="348">
        <v>1</v>
      </c>
      <c r="AL142" s="348">
        <v>7</v>
      </c>
      <c r="AM142" s="348">
        <v>6</v>
      </c>
      <c r="AN142" s="348" t="s">
        <v>394</v>
      </c>
      <c r="AO142" s="348" t="s">
        <v>5074</v>
      </c>
      <c r="AP142" s="348" t="s">
        <v>281</v>
      </c>
      <c r="AQ142" s="50" t="s">
        <v>1211</v>
      </c>
      <c r="AR142" s="348"/>
      <c r="AS142" s="348"/>
      <c r="AT142" s="348"/>
      <c r="AU142" s="348"/>
      <c r="AV142" s="348"/>
      <c r="AW142" s="348"/>
      <c r="AX142" s="348"/>
      <c r="AY142" s="348" t="s">
        <v>227</v>
      </c>
      <c r="AZ142" s="348" t="s">
        <v>227</v>
      </c>
      <c r="BA142" s="369" t="s">
        <v>7968</v>
      </c>
      <c r="BB142" s="394" t="s">
        <v>6504</v>
      </c>
      <c r="BC142" s="369">
        <v>0.53125</v>
      </c>
      <c r="BD142" s="369">
        <v>0.54166666666666663</v>
      </c>
      <c r="BE142" s="50">
        <f t="shared" si="8"/>
        <v>15</v>
      </c>
      <c r="BF142" s="348">
        <v>1</v>
      </c>
      <c r="BG142" s="348">
        <v>1</v>
      </c>
      <c r="BH142" s="348">
        <v>1</v>
      </c>
      <c r="BI142" s="348">
        <v>1</v>
      </c>
      <c r="BJ142" s="348">
        <v>1</v>
      </c>
      <c r="BK142" s="348">
        <v>1</v>
      </c>
      <c r="BL142" s="348">
        <v>1</v>
      </c>
      <c r="BM142" s="348">
        <v>1</v>
      </c>
      <c r="BN142" s="348">
        <v>1</v>
      </c>
      <c r="BO142" s="348">
        <v>1</v>
      </c>
      <c r="BP142" s="348">
        <v>1</v>
      </c>
      <c r="BQ142" s="348">
        <v>1</v>
      </c>
      <c r="BR142" s="348">
        <v>1</v>
      </c>
      <c r="BS142" s="348">
        <v>1</v>
      </c>
      <c r="BT142" s="348">
        <v>1</v>
      </c>
      <c r="BU142" s="50">
        <f t="shared" si="9"/>
        <v>15</v>
      </c>
      <c r="BV142" s="368"/>
      <c r="BW142" s="369"/>
      <c r="BX142" s="369"/>
      <c r="BY142" s="50">
        <f t="shared" si="10"/>
        <v>0</v>
      </c>
      <c r="BZ142" s="348"/>
      <c r="CA142" s="348"/>
      <c r="CB142" s="348"/>
      <c r="CC142" s="348"/>
      <c r="CD142" s="348"/>
      <c r="CE142" s="348"/>
      <c r="CF142" s="348"/>
      <c r="CG142" s="348"/>
      <c r="CH142" s="348"/>
      <c r="CI142" s="348"/>
      <c r="CJ142" s="348"/>
      <c r="CK142" s="348"/>
      <c r="CL142" s="348"/>
      <c r="CM142" s="348" t="s">
        <v>3403</v>
      </c>
      <c r="CN142" s="44" t="s">
        <v>3403</v>
      </c>
      <c r="CO142" s="348"/>
      <c r="CP142" s="348"/>
      <c r="CQ142" s="348"/>
      <c r="CR142" s="38" t="s">
        <v>4714</v>
      </c>
      <c r="CS142" s="38" t="s">
        <v>4715</v>
      </c>
      <c r="CT142" s="38" t="s">
        <v>3869</v>
      </c>
      <c r="CU142" s="38" t="s">
        <v>10745</v>
      </c>
      <c r="CV142" s="38" t="s">
        <v>10741</v>
      </c>
      <c r="CW142" s="38" t="s">
        <v>10742</v>
      </c>
      <c r="CX142" s="38" t="s">
        <v>4044</v>
      </c>
      <c r="CY142" s="38" t="s">
        <v>10746</v>
      </c>
      <c r="CZ142" s="38" t="s">
        <v>3848</v>
      </c>
      <c r="DA142" s="38" t="s">
        <v>4298</v>
      </c>
      <c r="DB142" s="38" t="s">
        <v>3840</v>
      </c>
      <c r="DC142" s="38" t="s">
        <v>3841</v>
      </c>
      <c r="DD142" s="38" t="s">
        <v>4036</v>
      </c>
      <c r="DE142" s="38" t="s">
        <v>3848</v>
      </c>
      <c r="DF142" s="38" t="s">
        <v>4298</v>
      </c>
      <c r="DG142" s="38" t="s">
        <v>3840</v>
      </c>
      <c r="DH142" s="38" t="s">
        <v>3841</v>
      </c>
      <c r="DI142" s="38" t="s">
        <v>4036</v>
      </c>
      <c r="DJ142" s="38" t="s">
        <v>3848</v>
      </c>
      <c r="DK142" s="38" t="s">
        <v>3957</v>
      </c>
      <c r="DL142" s="38" t="s">
        <v>3848</v>
      </c>
      <c r="DM142" s="38" t="s">
        <v>10747</v>
      </c>
      <c r="DN142" s="38" t="s">
        <v>3852</v>
      </c>
      <c r="DO142" s="38" t="s">
        <v>3848</v>
      </c>
      <c r="DP142" s="38" t="s">
        <v>3848</v>
      </c>
      <c r="DQ142" s="38" t="s">
        <v>10748</v>
      </c>
      <c r="DR142" s="38" t="s">
        <v>10749</v>
      </c>
      <c r="DS142" s="38" t="s">
        <v>10743</v>
      </c>
      <c r="DT142" s="38" t="s">
        <v>3848</v>
      </c>
      <c r="DU142" s="38" t="s">
        <v>3848</v>
      </c>
      <c r="DV142" s="38" t="s">
        <v>3848</v>
      </c>
      <c r="DW142" s="38" t="s">
        <v>3848</v>
      </c>
      <c r="DX142" s="38" t="s">
        <v>3848</v>
      </c>
      <c r="DY142" s="38" t="s">
        <v>3848</v>
      </c>
      <c r="DZ142" s="38" t="s">
        <v>3848</v>
      </c>
      <c r="EA142" s="38" t="s">
        <v>3848</v>
      </c>
      <c r="EB142" s="38" t="s">
        <v>3861</v>
      </c>
      <c r="EC142" s="38" t="s">
        <v>3862</v>
      </c>
      <c r="ED142" s="38" t="s">
        <v>3848</v>
      </c>
      <c r="EE142" s="38" t="s">
        <v>4510</v>
      </c>
      <c r="EF142" s="38" t="s">
        <v>5081</v>
      </c>
      <c r="EG142" s="38" t="s">
        <v>598</v>
      </c>
      <c r="EH142" s="38" t="s">
        <v>3865</v>
      </c>
      <c r="EI142" s="38" t="s">
        <v>10750</v>
      </c>
      <c r="EJ142" s="38" t="s">
        <v>3848</v>
      </c>
      <c r="EK142" s="38" t="s">
        <v>3848</v>
      </c>
      <c r="EL142" s="38" t="s">
        <v>3868</v>
      </c>
      <c r="EM142" s="38" t="s">
        <v>3869</v>
      </c>
      <c r="EN142" s="38" t="s">
        <v>3869</v>
      </c>
      <c r="EO142" s="38" t="s">
        <v>3869</v>
      </c>
      <c r="EP142" s="38" t="s">
        <v>3869</v>
      </c>
      <c r="EQ142" s="38" t="s">
        <v>4017</v>
      </c>
      <c r="ER142" s="38" t="s">
        <v>4017</v>
      </c>
      <c r="ES142" s="38" t="s">
        <v>4017</v>
      </c>
      <c r="ET142" s="38" t="s">
        <v>4017</v>
      </c>
      <c r="EU142" s="38" t="s">
        <v>4017</v>
      </c>
      <c r="EV142" s="38" t="s">
        <v>3848</v>
      </c>
      <c r="EW142" s="38" t="s">
        <v>3848</v>
      </c>
      <c r="EX142" s="38" t="s">
        <v>3848</v>
      </c>
      <c r="EY142" s="38" t="s">
        <v>3848</v>
      </c>
      <c r="EZ142" s="38" t="s">
        <v>3848</v>
      </c>
      <c r="FA142" s="38" t="s">
        <v>3848</v>
      </c>
      <c r="FB142" s="38" t="s">
        <v>3848</v>
      </c>
      <c r="FC142" s="38" t="s">
        <v>3848</v>
      </c>
      <c r="FD142" s="38" t="s">
        <v>3848</v>
      </c>
      <c r="FE142" s="38" t="s">
        <v>4017</v>
      </c>
      <c r="FF142" s="38" t="s">
        <v>4017</v>
      </c>
      <c r="FG142" s="38" t="s">
        <v>3848</v>
      </c>
      <c r="FH142" s="38" t="s">
        <v>3848</v>
      </c>
      <c r="FI142" s="38" t="s">
        <v>3848</v>
      </c>
      <c r="FJ142" s="38" t="s">
        <v>4017</v>
      </c>
      <c r="FK142" s="38" t="s">
        <v>4017</v>
      </c>
      <c r="FL142" s="38" t="s">
        <v>4017</v>
      </c>
      <c r="FM142" s="38" t="s">
        <v>5405</v>
      </c>
      <c r="FN142" s="38" t="s">
        <v>5405</v>
      </c>
      <c r="FO142" s="38" t="s">
        <v>5405</v>
      </c>
      <c r="FP142" s="38" t="s">
        <v>5405</v>
      </c>
      <c r="FQ142" s="38" t="s">
        <v>7351</v>
      </c>
      <c r="FR142" s="38" t="s">
        <v>7351</v>
      </c>
      <c r="FS142" s="38" t="s">
        <v>7351</v>
      </c>
      <c r="FT142" s="38" t="s">
        <v>10751</v>
      </c>
      <c r="FU142" s="38" t="s">
        <v>3943</v>
      </c>
      <c r="FV142" s="38" t="s">
        <v>3943</v>
      </c>
      <c r="FW142" s="38" t="s">
        <v>3943</v>
      </c>
      <c r="FX142" s="38" t="s">
        <v>3944</v>
      </c>
      <c r="FY142" s="38" t="s">
        <v>3848</v>
      </c>
      <c r="FZ142" s="38" t="s">
        <v>3848</v>
      </c>
      <c r="GA142" s="38" t="s">
        <v>3848</v>
      </c>
      <c r="GB142" s="370" t="s">
        <v>3848</v>
      </c>
      <c r="GC142" s="370" t="s">
        <v>3848</v>
      </c>
      <c r="HL142" s="349" t="s">
        <v>10752</v>
      </c>
      <c r="HM142" s="44" t="s">
        <v>3403</v>
      </c>
      <c r="HN142" s="44" t="s">
        <v>3403</v>
      </c>
      <c r="HO142" s="350" t="s">
        <v>6933</v>
      </c>
      <c r="HP142" s="44" t="s">
        <v>3869</v>
      </c>
      <c r="HQ142" s="44">
        <f t="shared" si="11"/>
        <v>1</v>
      </c>
      <c r="HT142" s="44" t="s">
        <v>3403</v>
      </c>
      <c r="HU142" s="30" t="s">
        <v>7777</v>
      </c>
      <c r="HX142" s="44" t="s">
        <v>3403</v>
      </c>
      <c r="HY142" s="44" t="s">
        <v>314</v>
      </c>
    </row>
    <row r="143" spans="1:233" s="44" customFormat="1" ht="12.75" x14ac:dyDescent="0.2">
      <c r="A143" s="348">
        <v>5</v>
      </c>
      <c r="B143" s="369"/>
      <c r="C143" s="348"/>
      <c r="D143" s="348" t="s">
        <v>211</v>
      </c>
      <c r="E143" s="44" t="s">
        <v>212</v>
      </c>
      <c r="F143" s="374">
        <v>43285</v>
      </c>
      <c r="G143" s="348" t="s">
        <v>357</v>
      </c>
      <c r="H143" s="348" t="s">
        <v>337</v>
      </c>
      <c r="I143" s="348" t="s">
        <v>437</v>
      </c>
      <c r="J143" s="348" t="s">
        <v>5686</v>
      </c>
      <c r="K143" s="365"/>
      <c r="L143" s="365"/>
      <c r="M143" s="365"/>
      <c r="N143" s="365"/>
      <c r="O143" s="348"/>
      <c r="P143" s="361" t="s">
        <v>10753</v>
      </c>
      <c r="Q143" s="348" t="s">
        <v>10754</v>
      </c>
      <c r="R143" s="348" t="s">
        <v>10755</v>
      </c>
      <c r="S143" s="365" t="s">
        <v>10756</v>
      </c>
      <c r="T143" s="353">
        <v>9354247100</v>
      </c>
      <c r="U143" s="365" t="s">
        <v>10757</v>
      </c>
      <c r="V143" s="194" t="s">
        <v>221</v>
      </c>
      <c r="W143" s="44" t="s">
        <v>221</v>
      </c>
      <c r="X143" s="44" t="s">
        <v>221</v>
      </c>
      <c r="Y143" s="44" t="s">
        <v>221</v>
      </c>
      <c r="Z143" s="44" t="s">
        <v>221</v>
      </c>
      <c r="AA143" s="348" t="s">
        <v>10758</v>
      </c>
      <c r="AB143" s="348">
        <v>9305486053</v>
      </c>
      <c r="AC143" s="348" t="s">
        <v>223</v>
      </c>
      <c r="AD143" s="353" t="s">
        <v>267</v>
      </c>
      <c r="AE143" s="348" t="s">
        <v>650</v>
      </c>
      <c r="AF143" s="44" t="s">
        <v>226</v>
      </c>
      <c r="AG143" s="348" t="s">
        <v>226</v>
      </c>
      <c r="AH143" s="348" t="s">
        <v>226</v>
      </c>
      <c r="AI143" s="348">
        <v>24</v>
      </c>
      <c r="AJ143" s="348" t="s">
        <v>227</v>
      </c>
      <c r="AK143" s="348">
        <v>1</v>
      </c>
      <c r="AL143" s="348">
        <v>24</v>
      </c>
      <c r="AM143" s="348">
        <v>0</v>
      </c>
      <c r="AN143" s="348" t="s">
        <v>394</v>
      </c>
      <c r="AO143" s="348" t="s">
        <v>5074</v>
      </c>
      <c r="AP143" s="348" t="s">
        <v>281</v>
      </c>
      <c r="AQ143" s="50" t="s">
        <v>1211</v>
      </c>
      <c r="AR143" s="348"/>
      <c r="AS143" s="348"/>
      <c r="AT143" s="348"/>
      <c r="AU143" s="348"/>
      <c r="AV143" s="348"/>
      <c r="AW143" s="348" t="s">
        <v>7934</v>
      </c>
      <c r="AX143" s="348"/>
      <c r="AY143" s="348" t="s">
        <v>227</v>
      </c>
      <c r="AZ143" s="348" t="s">
        <v>227</v>
      </c>
      <c r="BA143" s="369"/>
      <c r="BB143" s="394" t="s">
        <v>3829</v>
      </c>
      <c r="BC143" s="369">
        <v>0.55208333333333337</v>
      </c>
      <c r="BD143" s="369">
        <v>0.56388888888888888</v>
      </c>
      <c r="BE143" s="50">
        <f t="shared" si="8"/>
        <v>17</v>
      </c>
      <c r="BF143" s="348">
        <v>2</v>
      </c>
      <c r="BG143" s="348">
        <v>2</v>
      </c>
      <c r="BH143" s="348">
        <v>2</v>
      </c>
      <c r="BI143" s="348">
        <v>2</v>
      </c>
      <c r="BJ143" s="348">
        <v>2</v>
      </c>
      <c r="BK143" s="348">
        <v>2</v>
      </c>
      <c r="BL143" s="348">
        <v>2</v>
      </c>
      <c r="BM143" s="348">
        <v>2</v>
      </c>
      <c r="BN143" s="348">
        <v>2</v>
      </c>
      <c r="BO143" s="348">
        <v>2</v>
      </c>
      <c r="BP143" s="348">
        <v>2</v>
      </c>
      <c r="BQ143" s="348">
        <v>2</v>
      </c>
      <c r="BR143" s="348">
        <v>2</v>
      </c>
      <c r="BS143" s="348">
        <v>2</v>
      </c>
      <c r="BT143" s="348">
        <v>2</v>
      </c>
      <c r="BU143" s="50">
        <f t="shared" si="9"/>
        <v>0</v>
      </c>
      <c r="BV143" s="368" t="s">
        <v>3829</v>
      </c>
      <c r="BW143" s="369">
        <v>0.56388888888888888</v>
      </c>
      <c r="BX143" s="369">
        <v>0.56944444444444442</v>
      </c>
      <c r="BY143" s="50">
        <f t="shared" si="10"/>
        <v>8</v>
      </c>
      <c r="BZ143" s="348">
        <v>3</v>
      </c>
      <c r="CA143" s="348">
        <v>3</v>
      </c>
      <c r="CB143" s="348">
        <v>3</v>
      </c>
      <c r="CC143" s="348">
        <v>3</v>
      </c>
      <c r="CD143" s="348" t="s">
        <v>260</v>
      </c>
      <c r="CE143" s="348" t="s">
        <v>3829</v>
      </c>
      <c r="CF143" s="348">
        <v>15</v>
      </c>
      <c r="CG143" s="348"/>
      <c r="CH143" s="348"/>
      <c r="CI143" s="348"/>
      <c r="CJ143" s="348"/>
      <c r="CK143" s="348"/>
      <c r="CL143" s="348"/>
      <c r="CM143" s="348" t="s">
        <v>3403</v>
      </c>
      <c r="CN143" s="44" t="s">
        <v>3403</v>
      </c>
      <c r="CO143" s="348"/>
      <c r="CP143" s="348"/>
      <c r="CQ143" s="348"/>
      <c r="CR143" s="38" t="s">
        <v>4714</v>
      </c>
      <c r="CS143" s="38" t="s">
        <v>4715</v>
      </c>
      <c r="CT143" s="38" t="s">
        <v>3869</v>
      </c>
      <c r="CU143" s="38" t="s">
        <v>10759</v>
      </c>
      <c r="CV143" s="38" t="s">
        <v>10754</v>
      </c>
      <c r="CW143" s="38" t="s">
        <v>10755</v>
      </c>
      <c r="CX143" s="38" t="s">
        <v>10756</v>
      </c>
      <c r="CY143" s="38" t="s">
        <v>10760</v>
      </c>
      <c r="CZ143" s="38" t="s">
        <v>3848</v>
      </c>
      <c r="DA143" s="38" t="s">
        <v>10761</v>
      </c>
      <c r="DB143" s="38" t="s">
        <v>3840</v>
      </c>
      <c r="DC143" s="38" t="s">
        <v>3841</v>
      </c>
      <c r="DD143" s="38" t="s">
        <v>3994</v>
      </c>
      <c r="DE143" s="38" t="s">
        <v>3848</v>
      </c>
      <c r="DF143" s="38" t="s">
        <v>10762</v>
      </c>
      <c r="DG143" s="38" t="s">
        <v>6556</v>
      </c>
      <c r="DH143" s="38" t="s">
        <v>4159</v>
      </c>
      <c r="DI143" s="38" t="s">
        <v>10763</v>
      </c>
      <c r="DJ143" s="38" t="s">
        <v>3848</v>
      </c>
      <c r="DK143" s="38" t="s">
        <v>3957</v>
      </c>
      <c r="DL143" s="38" t="s">
        <v>3848</v>
      </c>
      <c r="DM143" s="38" t="s">
        <v>3914</v>
      </c>
      <c r="DN143" s="38" t="s">
        <v>3852</v>
      </c>
      <c r="DO143" s="38" t="s">
        <v>3848</v>
      </c>
      <c r="DP143" s="38" t="s">
        <v>3848</v>
      </c>
      <c r="DQ143" s="38" t="s">
        <v>10764</v>
      </c>
      <c r="DR143" s="38" t="s">
        <v>10764</v>
      </c>
      <c r="DS143" s="38" t="s">
        <v>10757</v>
      </c>
      <c r="DT143" s="38" t="s">
        <v>3848</v>
      </c>
      <c r="DU143" s="38" t="s">
        <v>3848</v>
      </c>
      <c r="DV143" s="38" t="s">
        <v>3848</v>
      </c>
      <c r="DW143" s="38" t="s">
        <v>3848</v>
      </c>
      <c r="DX143" s="38" t="s">
        <v>3848</v>
      </c>
      <c r="DY143" s="38" t="s">
        <v>3848</v>
      </c>
      <c r="DZ143" s="38" t="s">
        <v>3848</v>
      </c>
      <c r="EA143" s="38" t="s">
        <v>3848</v>
      </c>
      <c r="EB143" s="38" t="s">
        <v>3861</v>
      </c>
      <c r="EC143" s="38" t="s">
        <v>3862</v>
      </c>
      <c r="ED143" s="38" t="s">
        <v>3848</v>
      </c>
      <c r="EE143" s="38" t="s">
        <v>10765</v>
      </c>
      <c r="EF143" s="38" t="s">
        <v>5081</v>
      </c>
      <c r="EG143" s="38" t="s">
        <v>2755</v>
      </c>
      <c r="EH143" s="38" t="s">
        <v>282</v>
      </c>
      <c r="EI143" s="38" t="s">
        <v>10766</v>
      </c>
      <c r="EJ143" s="38" t="s">
        <v>3848</v>
      </c>
      <c r="EK143" s="38" t="s">
        <v>3848</v>
      </c>
      <c r="EL143" s="38" t="s">
        <v>4260</v>
      </c>
      <c r="EM143" s="38" t="s">
        <v>3869</v>
      </c>
      <c r="EN143" s="38" t="s">
        <v>3869</v>
      </c>
      <c r="EO143" s="38" t="s">
        <v>3870</v>
      </c>
      <c r="EP143" s="38" t="s">
        <v>4002</v>
      </c>
      <c r="EQ143" s="38" t="s">
        <v>10767</v>
      </c>
      <c r="ER143" s="38" t="s">
        <v>4073</v>
      </c>
      <c r="ES143" s="38" t="s">
        <v>10768</v>
      </c>
      <c r="ET143" s="38" t="s">
        <v>10769</v>
      </c>
      <c r="EU143" s="38" t="s">
        <v>4615</v>
      </c>
      <c r="EV143" s="38" t="s">
        <v>3876</v>
      </c>
      <c r="EW143" s="38" t="s">
        <v>3876</v>
      </c>
      <c r="EX143" s="38" t="s">
        <v>3848</v>
      </c>
      <c r="EY143" s="38" t="s">
        <v>3848</v>
      </c>
      <c r="EZ143" s="38" t="s">
        <v>3877</v>
      </c>
      <c r="FA143" s="38" t="s">
        <v>4008</v>
      </c>
      <c r="FB143" s="38" t="s">
        <v>10770</v>
      </c>
      <c r="FC143" s="38" t="s">
        <v>10771</v>
      </c>
      <c r="FD143" s="38" t="s">
        <v>3848</v>
      </c>
      <c r="FE143" s="38" t="s">
        <v>4011</v>
      </c>
      <c r="FF143" s="38" t="s">
        <v>4012</v>
      </c>
      <c r="FG143" s="38" t="s">
        <v>8034</v>
      </c>
      <c r="FH143" s="38" t="s">
        <v>10772</v>
      </c>
      <c r="FI143" s="38" t="s">
        <v>10102</v>
      </c>
      <c r="FJ143" s="38" t="s">
        <v>4271</v>
      </c>
      <c r="FK143" s="38" t="s">
        <v>4017</v>
      </c>
      <c r="FL143" s="38" t="s">
        <v>4017</v>
      </c>
      <c r="FM143" s="38" t="s">
        <v>10773</v>
      </c>
      <c r="FN143" s="38" t="s">
        <v>10774</v>
      </c>
      <c r="FO143" s="38" t="s">
        <v>633</v>
      </c>
      <c r="FP143" s="38" t="s">
        <v>3848</v>
      </c>
      <c r="FQ143" s="38" t="s">
        <v>10775</v>
      </c>
      <c r="FR143" s="38" t="s">
        <v>4414</v>
      </c>
      <c r="FS143" s="38" t="s">
        <v>10776</v>
      </c>
      <c r="FT143" s="38" t="s">
        <v>3943</v>
      </c>
      <c r="FU143" s="38" t="s">
        <v>3943</v>
      </c>
      <c r="FV143" s="38" t="s">
        <v>3943</v>
      </c>
      <c r="FW143" s="38" t="s">
        <v>3943</v>
      </c>
      <c r="FX143" s="38" t="s">
        <v>3894</v>
      </c>
      <c r="FY143" s="38" t="s">
        <v>3848</v>
      </c>
      <c r="FZ143" s="38" t="s">
        <v>10777</v>
      </c>
      <c r="GA143" s="38" t="s">
        <v>3848</v>
      </c>
      <c r="GB143" s="370" t="s">
        <v>3848</v>
      </c>
      <c r="GC143" s="370" t="s">
        <v>3848</v>
      </c>
      <c r="HL143" s="349" t="s">
        <v>10778</v>
      </c>
      <c r="HM143" s="44" t="s">
        <v>7823</v>
      </c>
      <c r="HN143" s="30" t="s">
        <v>3403</v>
      </c>
      <c r="HO143" s="350" t="s">
        <v>7177</v>
      </c>
      <c r="HP143" s="44" t="s">
        <v>3869</v>
      </c>
      <c r="HQ143" s="44">
        <f t="shared" si="11"/>
        <v>1</v>
      </c>
      <c r="HT143" s="44" t="s">
        <v>3403</v>
      </c>
      <c r="HU143" s="30" t="s">
        <v>7777</v>
      </c>
      <c r="HX143" s="44" t="s">
        <v>3403</v>
      </c>
      <c r="HY143" s="44" t="s">
        <v>223</v>
      </c>
    </row>
    <row r="144" spans="1:233" s="44" customFormat="1" ht="12.75" x14ac:dyDescent="0.2">
      <c r="A144" s="348">
        <v>6</v>
      </c>
      <c r="B144" s="369" t="s">
        <v>10779</v>
      </c>
      <c r="C144" s="348"/>
      <c r="D144" s="348" t="s">
        <v>211</v>
      </c>
      <c r="E144" s="44" t="s">
        <v>212</v>
      </c>
      <c r="F144" s="374">
        <v>43285</v>
      </c>
      <c r="G144" s="348" t="s">
        <v>357</v>
      </c>
      <c r="H144" s="348" t="s">
        <v>233</v>
      </c>
      <c r="I144" s="348" t="s">
        <v>3070</v>
      </c>
      <c r="J144" s="348" t="s">
        <v>6080</v>
      </c>
      <c r="K144" s="365"/>
      <c r="L144" s="365"/>
      <c r="M144" s="365"/>
      <c r="N144" s="365"/>
      <c r="O144" s="348"/>
      <c r="P144" s="361" t="s">
        <v>10780</v>
      </c>
      <c r="Q144" s="348" t="s">
        <v>1610</v>
      </c>
      <c r="R144" s="348" t="s">
        <v>1728</v>
      </c>
      <c r="S144" s="365" t="s">
        <v>10781</v>
      </c>
      <c r="T144" s="353">
        <v>9972171689</v>
      </c>
      <c r="U144" s="428" t="s">
        <v>10782</v>
      </c>
      <c r="V144" s="425" t="s">
        <v>221</v>
      </c>
      <c r="W144" s="44" t="s">
        <v>221</v>
      </c>
      <c r="X144" s="44" t="s">
        <v>221</v>
      </c>
      <c r="Y144" s="44" t="s">
        <v>221</v>
      </c>
      <c r="Z144" s="44" t="s">
        <v>221</v>
      </c>
      <c r="AA144" s="348" t="s">
        <v>221</v>
      </c>
      <c r="AB144" s="348" t="s">
        <v>221</v>
      </c>
      <c r="AC144" s="348" t="s">
        <v>223</v>
      </c>
      <c r="AD144" s="348" t="s">
        <v>224</v>
      </c>
      <c r="AE144" s="348" t="s">
        <v>10783</v>
      </c>
      <c r="AF144" s="44" t="s">
        <v>226</v>
      </c>
      <c r="AG144" s="348" t="s">
        <v>221</v>
      </c>
      <c r="AH144" s="348" t="s">
        <v>221</v>
      </c>
      <c r="AI144" s="348">
        <f>12*8</f>
        <v>96</v>
      </c>
      <c r="AJ144" s="348" t="s">
        <v>227</v>
      </c>
      <c r="AK144" s="348">
        <v>1</v>
      </c>
      <c r="AL144" s="348">
        <v>96</v>
      </c>
      <c r="AM144" s="348">
        <v>0</v>
      </c>
      <c r="AN144" s="348" t="s">
        <v>394</v>
      </c>
      <c r="AO144" s="348" t="s">
        <v>1210</v>
      </c>
      <c r="AP144" s="348" t="s">
        <v>10784</v>
      </c>
      <c r="AQ144" s="348" t="s">
        <v>10785</v>
      </c>
      <c r="AR144" s="348"/>
      <c r="AS144" s="348"/>
      <c r="AT144" s="348"/>
      <c r="AU144" s="348"/>
      <c r="AV144" s="348"/>
      <c r="AW144" s="348" t="s">
        <v>7934</v>
      </c>
      <c r="AX144" s="348"/>
      <c r="AY144" s="348" t="s">
        <v>227</v>
      </c>
      <c r="AZ144" s="348" t="s">
        <v>227</v>
      </c>
      <c r="BA144" s="369" t="s">
        <v>7968</v>
      </c>
      <c r="BB144" s="394" t="s">
        <v>4032</v>
      </c>
      <c r="BC144" s="369">
        <v>0.57291666666666663</v>
      </c>
      <c r="BD144" s="369">
        <v>0.58333333333333337</v>
      </c>
      <c r="BE144" s="50">
        <f t="shared" si="8"/>
        <v>15</v>
      </c>
      <c r="BF144" s="348">
        <v>2</v>
      </c>
      <c r="BG144" s="348">
        <v>2</v>
      </c>
      <c r="BH144" s="348">
        <v>2</v>
      </c>
      <c r="BI144" s="348">
        <v>2</v>
      </c>
      <c r="BJ144" s="348">
        <v>2</v>
      </c>
      <c r="BK144" s="348">
        <v>2</v>
      </c>
      <c r="BL144" s="348">
        <v>2</v>
      </c>
      <c r="BM144" s="348">
        <v>2</v>
      </c>
      <c r="BN144" s="348">
        <v>2</v>
      </c>
      <c r="BO144" s="348">
        <v>2</v>
      </c>
      <c r="BP144" s="348">
        <v>2</v>
      </c>
      <c r="BQ144" s="348">
        <v>2</v>
      </c>
      <c r="BR144" s="348">
        <v>2</v>
      </c>
      <c r="BS144" s="348">
        <v>2</v>
      </c>
      <c r="BT144" s="348">
        <v>2</v>
      </c>
      <c r="BU144" s="50">
        <f t="shared" si="9"/>
        <v>0</v>
      </c>
      <c r="BV144" s="368" t="s">
        <v>4032</v>
      </c>
      <c r="BW144" s="369">
        <v>0.58333333333333337</v>
      </c>
      <c r="BX144" s="369">
        <v>0.59027777777777779</v>
      </c>
      <c r="BY144" s="50">
        <f t="shared" si="10"/>
        <v>10</v>
      </c>
      <c r="BZ144" s="348">
        <v>2</v>
      </c>
      <c r="CA144" s="348">
        <v>2</v>
      </c>
      <c r="CB144" s="348">
        <v>2</v>
      </c>
      <c r="CC144" s="348">
        <v>2</v>
      </c>
      <c r="CD144" s="348" t="s">
        <v>260</v>
      </c>
      <c r="CE144" s="348" t="s">
        <v>4032</v>
      </c>
      <c r="CF144" s="348">
        <v>15</v>
      </c>
      <c r="CG144" s="348"/>
      <c r="CH144" s="348"/>
      <c r="CI144" s="348"/>
      <c r="CJ144" s="348"/>
      <c r="CK144" s="348"/>
      <c r="CL144" s="348"/>
      <c r="CM144" s="348" t="s">
        <v>3403</v>
      </c>
      <c r="CN144" s="44" t="s">
        <v>3403</v>
      </c>
      <c r="CO144" s="348"/>
      <c r="CP144" s="348"/>
      <c r="CQ144" s="348"/>
      <c r="CR144" s="38" t="s">
        <v>4714</v>
      </c>
      <c r="CS144" s="38" t="s">
        <v>4715</v>
      </c>
      <c r="CT144" s="38" t="s">
        <v>3869</v>
      </c>
      <c r="CU144" s="38" t="s">
        <v>10786</v>
      </c>
      <c r="CV144" s="38" t="s">
        <v>1610</v>
      </c>
      <c r="CW144" s="38" t="s">
        <v>1728</v>
      </c>
      <c r="CX144" s="38" t="s">
        <v>10781</v>
      </c>
      <c r="CY144" s="38" t="s">
        <v>10787</v>
      </c>
      <c r="CZ144" s="38" t="s">
        <v>3848</v>
      </c>
      <c r="DA144" s="38" t="s">
        <v>10788</v>
      </c>
      <c r="DB144" s="38" t="s">
        <v>3845</v>
      </c>
      <c r="DC144" s="38" t="s">
        <v>3846</v>
      </c>
      <c r="DD144" s="38" t="s">
        <v>3847</v>
      </c>
      <c r="DE144" s="38" t="s">
        <v>3848</v>
      </c>
      <c r="DF144" s="38" t="s">
        <v>3666</v>
      </c>
      <c r="DG144" s="38" t="s">
        <v>4037</v>
      </c>
      <c r="DH144" s="38" t="s">
        <v>4038</v>
      </c>
      <c r="DI144" s="38" t="s">
        <v>4039</v>
      </c>
      <c r="DJ144" s="38" t="s">
        <v>3848</v>
      </c>
      <c r="DK144" s="38" t="s">
        <v>3849</v>
      </c>
      <c r="DL144" s="38" t="s">
        <v>3848</v>
      </c>
      <c r="DM144" s="38" t="s">
        <v>3914</v>
      </c>
      <c r="DN144" s="38" t="s">
        <v>3852</v>
      </c>
      <c r="DO144" s="38" t="s">
        <v>3848</v>
      </c>
      <c r="DP144" s="38" t="s">
        <v>3848</v>
      </c>
      <c r="DQ144" s="38" t="s">
        <v>10789</v>
      </c>
      <c r="DR144" s="38" t="s">
        <v>10789</v>
      </c>
      <c r="DS144" s="38" t="s">
        <v>10790</v>
      </c>
      <c r="DT144" s="38" t="s">
        <v>3848</v>
      </c>
      <c r="DU144" s="38" t="s">
        <v>3848</v>
      </c>
      <c r="DV144" s="38" t="s">
        <v>3848</v>
      </c>
      <c r="DW144" s="38" t="s">
        <v>3848</v>
      </c>
      <c r="DX144" s="38" t="s">
        <v>3848</v>
      </c>
      <c r="DY144" s="38" t="s">
        <v>3848</v>
      </c>
      <c r="DZ144" s="38" t="s">
        <v>3848</v>
      </c>
      <c r="EA144" s="38" t="s">
        <v>3848</v>
      </c>
      <c r="EB144" s="38" t="s">
        <v>3861</v>
      </c>
      <c r="EC144" s="38" t="s">
        <v>3862</v>
      </c>
      <c r="ED144" s="38" t="s">
        <v>3848</v>
      </c>
      <c r="EE144" s="38" t="s">
        <v>10791</v>
      </c>
      <c r="EF144" s="38" t="s">
        <v>5081</v>
      </c>
      <c r="EG144" s="38" t="s">
        <v>3919</v>
      </c>
      <c r="EH144" s="38" t="s">
        <v>3920</v>
      </c>
      <c r="EI144" s="38" t="s">
        <v>10792</v>
      </c>
      <c r="EJ144" s="38" t="s">
        <v>3848</v>
      </c>
      <c r="EK144" s="38" t="s">
        <v>3848</v>
      </c>
      <c r="EL144" s="38" t="s">
        <v>3868</v>
      </c>
      <c r="EM144" s="38" t="s">
        <v>3869</v>
      </c>
      <c r="EN144" s="38" t="s">
        <v>3869</v>
      </c>
      <c r="EO144" s="38" t="s">
        <v>3869</v>
      </c>
      <c r="EP144" s="38" t="s">
        <v>3869</v>
      </c>
      <c r="EQ144" s="38" t="s">
        <v>4017</v>
      </c>
      <c r="ER144" s="38" t="s">
        <v>3924</v>
      </c>
      <c r="ES144" s="38" t="s">
        <v>4017</v>
      </c>
      <c r="ET144" s="38" t="s">
        <v>4017</v>
      </c>
      <c r="EU144" s="38" t="s">
        <v>4017</v>
      </c>
      <c r="EV144" s="38" t="s">
        <v>3877</v>
      </c>
      <c r="EW144" s="38" t="s">
        <v>3876</v>
      </c>
      <c r="EX144" s="38" t="s">
        <v>3848</v>
      </c>
      <c r="EY144" s="38" t="s">
        <v>3848</v>
      </c>
      <c r="EZ144" s="38" t="s">
        <v>3877</v>
      </c>
      <c r="FA144" s="38" t="s">
        <v>3878</v>
      </c>
      <c r="FB144" s="38" t="s">
        <v>10793</v>
      </c>
      <c r="FC144" s="38" t="s">
        <v>10794</v>
      </c>
      <c r="FD144" s="38" t="s">
        <v>3848</v>
      </c>
      <c r="FE144" s="38" t="s">
        <v>4011</v>
      </c>
      <c r="FF144" s="38" t="s">
        <v>4557</v>
      </c>
      <c r="FG144" s="38" t="s">
        <v>10795</v>
      </c>
      <c r="FH144" s="38" t="s">
        <v>3848</v>
      </c>
      <c r="FI144" s="38" t="s">
        <v>3848</v>
      </c>
      <c r="FJ144" s="38" t="s">
        <v>4017</v>
      </c>
      <c r="FK144" s="38" t="s">
        <v>4017</v>
      </c>
      <c r="FL144" s="38" t="s">
        <v>4017</v>
      </c>
      <c r="FM144" s="38" t="s">
        <v>3666</v>
      </c>
      <c r="FN144" s="38" t="s">
        <v>3666</v>
      </c>
      <c r="FO144" s="38" t="s">
        <v>3848</v>
      </c>
      <c r="FP144" s="38" t="s">
        <v>3848</v>
      </c>
      <c r="FQ144" s="38" t="s">
        <v>5082</v>
      </c>
      <c r="FR144" s="38" t="s">
        <v>5082</v>
      </c>
      <c r="FS144" s="38" t="s">
        <v>5082</v>
      </c>
      <c r="FT144" s="38" t="s">
        <v>3943</v>
      </c>
      <c r="FU144" s="38" t="s">
        <v>3943</v>
      </c>
      <c r="FV144" s="38" t="s">
        <v>3943</v>
      </c>
      <c r="FW144" s="38" t="s">
        <v>3943</v>
      </c>
      <c r="FX144" s="38" t="s">
        <v>3894</v>
      </c>
      <c r="FY144" s="38" t="s">
        <v>3848</v>
      </c>
      <c r="FZ144" s="38" t="s">
        <v>10796</v>
      </c>
      <c r="GA144" s="38" t="s">
        <v>3848</v>
      </c>
      <c r="GB144" s="370" t="s">
        <v>3848</v>
      </c>
      <c r="GC144" s="370" t="s">
        <v>3848</v>
      </c>
      <c r="HL144" s="349" t="s">
        <v>10797</v>
      </c>
      <c r="HM144" s="44" t="s">
        <v>6633</v>
      </c>
      <c r="HN144" s="44" t="s">
        <v>3403</v>
      </c>
      <c r="HO144" s="350" t="str">
        <f>B144</f>
        <v>Reapp</v>
      </c>
      <c r="HP144" s="44" t="s">
        <v>3869</v>
      </c>
      <c r="HQ144" s="44">
        <f t="shared" si="11"/>
        <v>1</v>
      </c>
      <c r="HT144" s="44" t="s">
        <v>3403</v>
      </c>
      <c r="HU144" s="30" t="s">
        <v>7777</v>
      </c>
      <c r="HX144" s="44" t="s">
        <v>3403</v>
      </c>
      <c r="HY144" s="44" t="s">
        <v>223</v>
      </c>
    </row>
    <row r="145" spans="1:233" s="44" customFormat="1" ht="12.75" x14ac:dyDescent="0.2">
      <c r="A145" s="348">
        <v>7</v>
      </c>
      <c r="B145" s="369"/>
      <c r="C145" s="348"/>
      <c r="D145" s="348" t="s">
        <v>211</v>
      </c>
      <c r="E145" s="44" t="s">
        <v>212</v>
      </c>
      <c r="F145" s="374">
        <v>43285</v>
      </c>
      <c r="G145" s="348" t="s">
        <v>1202</v>
      </c>
      <c r="H145" s="348" t="s">
        <v>214</v>
      </c>
      <c r="I145" s="348" t="s">
        <v>1222</v>
      </c>
      <c r="J145" s="348"/>
      <c r="K145" s="365"/>
      <c r="L145" s="365"/>
      <c r="M145" s="365"/>
      <c r="N145" s="365"/>
      <c r="O145" s="348"/>
      <c r="P145" s="361" t="s">
        <v>10798</v>
      </c>
      <c r="Q145" s="348" t="s">
        <v>10799</v>
      </c>
      <c r="R145" s="348" t="s">
        <v>10800</v>
      </c>
      <c r="S145" s="365" t="s">
        <v>10801</v>
      </c>
      <c r="T145" s="353">
        <v>9260112992</v>
      </c>
      <c r="U145" s="365" t="s">
        <v>10802</v>
      </c>
      <c r="V145" s="194" t="s">
        <v>221</v>
      </c>
      <c r="W145" s="44" t="s">
        <v>221</v>
      </c>
      <c r="X145" s="44" t="s">
        <v>221</v>
      </c>
      <c r="Y145" s="44" t="s">
        <v>221</v>
      </c>
      <c r="Z145" s="44" t="s">
        <v>221</v>
      </c>
      <c r="AA145" s="348" t="s">
        <v>10803</v>
      </c>
      <c r="AB145" s="348">
        <v>9497120161</v>
      </c>
      <c r="AC145" s="348" t="s">
        <v>223</v>
      </c>
      <c r="AD145" s="348" t="s">
        <v>224</v>
      </c>
      <c r="AE145" s="348" t="s">
        <v>10804</v>
      </c>
      <c r="AF145" s="44" t="s">
        <v>226</v>
      </c>
      <c r="AG145" s="348" t="s">
        <v>221</v>
      </c>
      <c r="AH145" s="348" t="s">
        <v>221</v>
      </c>
      <c r="AI145" s="348">
        <f>5*12</f>
        <v>60</v>
      </c>
      <c r="AJ145" s="348" t="s">
        <v>227</v>
      </c>
      <c r="AK145" s="348">
        <v>1</v>
      </c>
      <c r="AL145" s="348">
        <v>10</v>
      </c>
      <c r="AM145" s="348">
        <v>12</v>
      </c>
      <c r="AN145" s="348" t="s">
        <v>394</v>
      </c>
      <c r="AO145" s="348" t="s">
        <v>5074</v>
      </c>
      <c r="AP145" s="348" t="s">
        <v>281</v>
      </c>
      <c r="AQ145" s="348" t="s">
        <v>10805</v>
      </c>
      <c r="AR145" s="348"/>
      <c r="AS145" s="348"/>
      <c r="AT145" s="348"/>
      <c r="AU145" s="348"/>
      <c r="AV145" s="348"/>
      <c r="AW145" s="348"/>
      <c r="AX145" s="348"/>
      <c r="AY145" s="348" t="s">
        <v>227</v>
      </c>
      <c r="AZ145" s="348" t="s">
        <v>227</v>
      </c>
      <c r="BA145" s="369" t="s">
        <v>7968</v>
      </c>
      <c r="BB145" s="394" t="s">
        <v>6504</v>
      </c>
      <c r="BC145" s="369">
        <v>0.61111111111111105</v>
      </c>
      <c r="BD145" s="369">
        <v>0.61944444444444446</v>
      </c>
      <c r="BE145" s="50">
        <f t="shared" si="8"/>
        <v>12</v>
      </c>
      <c r="BF145" s="348">
        <v>2</v>
      </c>
      <c r="BG145" s="348">
        <v>2</v>
      </c>
      <c r="BH145" s="348">
        <v>2</v>
      </c>
      <c r="BI145" s="348">
        <v>2</v>
      </c>
      <c r="BJ145" s="348">
        <v>2</v>
      </c>
      <c r="BK145" s="348">
        <v>2</v>
      </c>
      <c r="BL145" s="348">
        <v>2</v>
      </c>
      <c r="BM145" s="348">
        <v>2</v>
      </c>
      <c r="BN145" s="348">
        <v>2</v>
      </c>
      <c r="BO145" s="348">
        <v>2</v>
      </c>
      <c r="BP145" s="348">
        <v>2</v>
      </c>
      <c r="BQ145" s="348">
        <v>2</v>
      </c>
      <c r="BR145" s="348">
        <v>2</v>
      </c>
      <c r="BS145" s="348">
        <v>2</v>
      </c>
      <c r="BT145" s="348">
        <v>2</v>
      </c>
      <c r="BU145" s="50">
        <f t="shared" si="9"/>
        <v>0</v>
      </c>
      <c r="BV145" s="368"/>
      <c r="BW145" s="369"/>
      <c r="BX145" s="369"/>
      <c r="BY145" s="50">
        <f t="shared" si="10"/>
        <v>0</v>
      </c>
      <c r="BZ145" s="348"/>
      <c r="CA145" s="348"/>
      <c r="CB145" s="348"/>
      <c r="CC145" s="348"/>
      <c r="CD145" s="348"/>
      <c r="CE145" s="348"/>
      <c r="CF145" s="348"/>
      <c r="CG145" s="348"/>
      <c r="CH145" s="348"/>
      <c r="CI145" s="348"/>
      <c r="CJ145" s="348"/>
      <c r="CK145" s="348"/>
      <c r="CL145" s="348"/>
      <c r="CM145" s="348" t="s">
        <v>3403</v>
      </c>
      <c r="CN145" s="44" t="s">
        <v>3403</v>
      </c>
      <c r="CO145" s="348"/>
      <c r="CP145" s="348"/>
      <c r="CQ145" s="348"/>
      <c r="CR145" s="38" t="s">
        <v>4714</v>
      </c>
      <c r="CS145" s="38" t="s">
        <v>4715</v>
      </c>
      <c r="CT145" s="38" t="s">
        <v>3869</v>
      </c>
      <c r="CU145" s="38" t="s">
        <v>10806</v>
      </c>
      <c r="CV145" s="38" t="s">
        <v>10799</v>
      </c>
      <c r="CW145" s="38" t="s">
        <v>10800</v>
      </c>
      <c r="CX145" s="38" t="s">
        <v>10801</v>
      </c>
      <c r="CY145" s="38" t="s">
        <v>10807</v>
      </c>
      <c r="CZ145" s="38" t="s">
        <v>3848</v>
      </c>
      <c r="DA145" s="38" t="s">
        <v>4298</v>
      </c>
      <c r="DB145" s="38" t="s">
        <v>3840</v>
      </c>
      <c r="DC145" s="38" t="s">
        <v>3841</v>
      </c>
      <c r="DD145" s="38" t="s">
        <v>4036</v>
      </c>
      <c r="DE145" s="38" t="s">
        <v>3848</v>
      </c>
      <c r="DF145" s="38" t="s">
        <v>4298</v>
      </c>
      <c r="DG145" s="38" t="s">
        <v>3840</v>
      </c>
      <c r="DH145" s="38" t="s">
        <v>3841</v>
      </c>
      <c r="DI145" s="38" t="s">
        <v>4036</v>
      </c>
      <c r="DJ145" s="38" t="s">
        <v>3848</v>
      </c>
      <c r="DK145" s="38" t="s">
        <v>3849</v>
      </c>
      <c r="DL145" s="38" t="s">
        <v>3848</v>
      </c>
      <c r="DM145" s="38" t="s">
        <v>10747</v>
      </c>
      <c r="DN145" s="38" t="s">
        <v>3852</v>
      </c>
      <c r="DO145" s="38" t="s">
        <v>3848</v>
      </c>
      <c r="DP145" s="38" t="s">
        <v>3848</v>
      </c>
      <c r="DQ145" s="38" t="s">
        <v>10808</v>
      </c>
      <c r="DR145" s="38" t="s">
        <v>7301</v>
      </c>
      <c r="DS145" s="38" t="s">
        <v>10802</v>
      </c>
      <c r="DT145" s="38" t="s">
        <v>3848</v>
      </c>
      <c r="DU145" s="38" t="s">
        <v>3848</v>
      </c>
      <c r="DV145" s="38" t="s">
        <v>3848</v>
      </c>
      <c r="DW145" s="38" t="s">
        <v>3848</v>
      </c>
      <c r="DX145" s="38" t="s">
        <v>3848</v>
      </c>
      <c r="DY145" s="38" t="s">
        <v>3848</v>
      </c>
      <c r="DZ145" s="38" t="s">
        <v>3848</v>
      </c>
      <c r="EA145" s="38" t="s">
        <v>3848</v>
      </c>
      <c r="EB145" s="38" t="s">
        <v>3861</v>
      </c>
      <c r="EC145" s="38" t="s">
        <v>3862</v>
      </c>
      <c r="ED145" s="38" t="s">
        <v>3848</v>
      </c>
      <c r="EE145" s="38" t="s">
        <v>4510</v>
      </c>
      <c r="EF145" s="38" t="s">
        <v>5081</v>
      </c>
      <c r="EG145" s="38" t="s">
        <v>598</v>
      </c>
      <c r="EH145" s="38" t="s">
        <v>5303</v>
      </c>
      <c r="EI145" s="38" t="s">
        <v>10809</v>
      </c>
      <c r="EJ145" s="38" t="s">
        <v>3848</v>
      </c>
      <c r="EK145" s="38" t="s">
        <v>3848</v>
      </c>
      <c r="EL145" s="38" t="s">
        <v>3868</v>
      </c>
      <c r="EM145" s="38" t="s">
        <v>3869</v>
      </c>
      <c r="EN145" s="38" t="s">
        <v>3869</v>
      </c>
      <c r="EO145" s="38" t="s">
        <v>3869</v>
      </c>
      <c r="EP145" s="38" t="s">
        <v>3869</v>
      </c>
      <c r="EQ145" s="38" t="s">
        <v>4017</v>
      </c>
      <c r="ER145" s="38" t="s">
        <v>4017</v>
      </c>
      <c r="ES145" s="38" t="s">
        <v>4017</v>
      </c>
      <c r="ET145" s="38" t="s">
        <v>4017</v>
      </c>
      <c r="EU145" s="38" t="s">
        <v>4017</v>
      </c>
      <c r="EV145" s="38" t="s">
        <v>3848</v>
      </c>
      <c r="EW145" s="38" t="s">
        <v>3848</v>
      </c>
      <c r="EX145" s="38" t="s">
        <v>3848</v>
      </c>
      <c r="EY145" s="38" t="s">
        <v>3848</v>
      </c>
      <c r="EZ145" s="38" t="s">
        <v>3848</v>
      </c>
      <c r="FA145" s="38" t="s">
        <v>3848</v>
      </c>
      <c r="FB145" s="38" t="s">
        <v>3848</v>
      </c>
      <c r="FC145" s="38" t="s">
        <v>3848</v>
      </c>
      <c r="FD145" s="38" t="s">
        <v>3848</v>
      </c>
      <c r="FE145" s="38" t="s">
        <v>4017</v>
      </c>
      <c r="FF145" s="38" t="s">
        <v>4017</v>
      </c>
      <c r="FG145" s="38" t="s">
        <v>3848</v>
      </c>
      <c r="FH145" s="38" t="s">
        <v>3848</v>
      </c>
      <c r="FI145" s="38" t="s">
        <v>3848</v>
      </c>
      <c r="FJ145" s="38" t="s">
        <v>4017</v>
      </c>
      <c r="FK145" s="38" t="s">
        <v>4017</v>
      </c>
      <c r="FL145" s="38" t="s">
        <v>4017</v>
      </c>
      <c r="FM145" s="38" t="s">
        <v>5405</v>
      </c>
      <c r="FN145" s="38" t="s">
        <v>5405</v>
      </c>
      <c r="FO145" s="38" t="s">
        <v>5405</v>
      </c>
      <c r="FP145" s="38" t="s">
        <v>5405</v>
      </c>
      <c r="FQ145" s="38" t="s">
        <v>7351</v>
      </c>
      <c r="FR145" s="38" t="s">
        <v>7351</v>
      </c>
      <c r="FS145" s="38" t="s">
        <v>7351</v>
      </c>
      <c r="FT145" s="38" t="s">
        <v>3943</v>
      </c>
      <c r="FU145" s="38" t="s">
        <v>3943</v>
      </c>
      <c r="FV145" s="38" t="s">
        <v>3943</v>
      </c>
      <c r="FW145" s="38" t="s">
        <v>3943</v>
      </c>
      <c r="FX145" s="38" t="s">
        <v>3944</v>
      </c>
      <c r="FY145" s="38" t="s">
        <v>3848</v>
      </c>
      <c r="FZ145" s="38" t="s">
        <v>3848</v>
      </c>
      <c r="GA145" s="38" t="s">
        <v>3848</v>
      </c>
      <c r="GB145" s="370" t="s">
        <v>3848</v>
      </c>
      <c r="GC145" s="370" t="s">
        <v>3848</v>
      </c>
      <c r="HL145" s="349" t="s">
        <v>10810</v>
      </c>
      <c r="HM145" s="44" t="s">
        <v>3403</v>
      </c>
      <c r="HN145" s="44" t="s">
        <v>3403</v>
      </c>
      <c r="HO145" s="350" t="s">
        <v>7440</v>
      </c>
      <c r="HP145" s="44" t="s">
        <v>3869</v>
      </c>
      <c r="HQ145" s="44">
        <f t="shared" si="11"/>
        <v>1</v>
      </c>
      <c r="HT145" s="44" t="s">
        <v>3403</v>
      </c>
      <c r="HU145" s="30" t="s">
        <v>7777</v>
      </c>
      <c r="HX145" s="44" t="s">
        <v>3403</v>
      </c>
      <c r="HY145" s="44" t="s">
        <v>223</v>
      </c>
    </row>
    <row r="146" spans="1:233" s="44" customFormat="1" ht="12.75" x14ac:dyDescent="0.2">
      <c r="A146" s="348">
        <v>8</v>
      </c>
      <c r="B146" s="369"/>
      <c r="C146" s="348"/>
      <c r="D146" s="348" t="s">
        <v>211</v>
      </c>
      <c r="E146" s="44" t="s">
        <v>212</v>
      </c>
      <c r="F146" s="374">
        <v>43285</v>
      </c>
      <c r="G146" s="348" t="s">
        <v>1202</v>
      </c>
      <c r="H146" s="348" t="s">
        <v>233</v>
      </c>
      <c r="I146" s="348" t="s">
        <v>1713</v>
      </c>
      <c r="J146" s="348"/>
      <c r="K146" s="365"/>
      <c r="L146" s="365"/>
      <c r="M146" s="365"/>
      <c r="N146" s="365"/>
      <c r="O146" s="348"/>
      <c r="P146" s="361" t="s">
        <v>10811</v>
      </c>
      <c r="Q146" s="348" t="s">
        <v>10812</v>
      </c>
      <c r="R146" s="348" t="s">
        <v>10813</v>
      </c>
      <c r="S146" s="365" t="s">
        <v>10814</v>
      </c>
      <c r="T146" s="353">
        <v>9472471506</v>
      </c>
      <c r="U146" s="365" t="s">
        <v>10815</v>
      </c>
      <c r="V146" s="194" t="s">
        <v>221</v>
      </c>
      <c r="W146" s="44" t="s">
        <v>221</v>
      </c>
      <c r="X146" s="44" t="s">
        <v>221</v>
      </c>
      <c r="Y146" s="44" t="s">
        <v>221</v>
      </c>
      <c r="Z146" s="44" t="s">
        <v>221</v>
      </c>
      <c r="AA146" s="348" t="s">
        <v>10816</v>
      </c>
      <c r="AB146" s="348">
        <v>9102533104</v>
      </c>
      <c r="AC146" s="348" t="s">
        <v>223</v>
      </c>
      <c r="AD146" s="347" t="s">
        <v>4711</v>
      </c>
      <c r="AE146" s="348" t="s">
        <v>10817</v>
      </c>
      <c r="AF146" s="44" t="s">
        <v>226</v>
      </c>
      <c r="AG146" s="348" t="s">
        <v>280</v>
      </c>
      <c r="AH146" s="348" t="s">
        <v>280</v>
      </c>
      <c r="AI146" s="348">
        <v>19</v>
      </c>
      <c r="AJ146" s="348" t="s">
        <v>227</v>
      </c>
      <c r="AK146" s="348">
        <v>1</v>
      </c>
      <c r="AL146" s="348">
        <v>3</v>
      </c>
      <c r="AM146" s="348">
        <v>4</v>
      </c>
      <c r="AN146" s="348" t="s">
        <v>394</v>
      </c>
      <c r="AO146" s="348" t="s">
        <v>5074</v>
      </c>
      <c r="AP146" s="348" t="s">
        <v>281</v>
      </c>
      <c r="AQ146" s="50" t="s">
        <v>1211</v>
      </c>
      <c r="AR146" s="348"/>
      <c r="AS146" s="348"/>
      <c r="AT146" s="348"/>
      <c r="AU146" s="348"/>
      <c r="AV146" s="348"/>
      <c r="AW146" s="348"/>
      <c r="AX146" s="348"/>
      <c r="AY146" s="348" t="s">
        <v>227</v>
      </c>
      <c r="AZ146" s="348" t="s">
        <v>227</v>
      </c>
      <c r="BA146" s="369" t="s">
        <v>7968</v>
      </c>
      <c r="BB146" s="394" t="s">
        <v>6504</v>
      </c>
      <c r="BC146" s="369">
        <v>0.625</v>
      </c>
      <c r="BD146" s="369">
        <v>0.63402777777777775</v>
      </c>
      <c r="BE146" s="50">
        <f t="shared" si="8"/>
        <v>13</v>
      </c>
      <c r="BF146" s="348">
        <v>1</v>
      </c>
      <c r="BG146" s="348">
        <v>1</v>
      </c>
      <c r="BH146" s="348">
        <v>1</v>
      </c>
      <c r="BI146" s="348">
        <v>1</v>
      </c>
      <c r="BJ146" s="348">
        <v>1</v>
      </c>
      <c r="BK146" s="348">
        <v>1</v>
      </c>
      <c r="BL146" s="348">
        <v>1</v>
      </c>
      <c r="BM146" s="348">
        <v>1</v>
      </c>
      <c r="BN146" s="348">
        <v>1</v>
      </c>
      <c r="BO146" s="348">
        <v>1</v>
      </c>
      <c r="BP146" s="348">
        <v>1</v>
      </c>
      <c r="BQ146" s="348">
        <v>1</v>
      </c>
      <c r="BR146" s="348">
        <v>1</v>
      </c>
      <c r="BS146" s="348">
        <v>1</v>
      </c>
      <c r="BT146" s="348">
        <v>1</v>
      </c>
      <c r="BU146" s="50">
        <f t="shared" si="9"/>
        <v>15</v>
      </c>
      <c r="BV146" s="368"/>
      <c r="BW146" s="369"/>
      <c r="BX146" s="369"/>
      <c r="BY146" s="50">
        <f t="shared" si="10"/>
        <v>0</v>
      </c>
      <c r="BZ146" s="348"/>
      <c r="CA146" s="348"/>
      <c r="CB146" s="348"/>
      <c r="CC146" s="348"/>
      <c r="CD146" s="348"/>
      <c r="CE146" s="348"/>
      <c r="CF146" s="348"/>
      <c r="CG146" s="348"/>
      <c r="CH146" s="348"/>
      <c r="CI146" s="348"/>
      <c r="CJ146" s="348"/>
      <c r="CK146" s="348"/>
      <c r="CL146" s="348"/>
      <c r="CM146" s="348" t="s">
        <v>3403</v>
      </c>
      <c r="CN146" s="44" t="s">
        <v>3403</v>
      </c>
      <c r="CO146" s="348"/>
      <c r="CP146" s="348"/>
      <c r="CQ146" s="348"/>
      <c r="CR146" s="38" t="s">
        <v>4714</v>
      </c>
      <c r="CS146" s="38" t="s">
        <v>4715</v>
      </c>
      <c r="CT146" s="38" t="s">
        <v>3869</v>
      </c>
      <c r="CU146" s="38" t="s">
        <v>10818</v>
      </c>
      <c r="CV146" s="38" t="s">
        <v>10812</v>
      </c>
      <c r="CW146" s="38" t="s">
        <v>10813</v>
      </c>
      <c r="CX146" s="38" t="s">
        <v>10814</v>
      </c>
      <c r="CY146" s="38" t="s">
        <v>10819</v>
      </c>
      <c r="CZ146" s="38" t="s">
        <v>3848</v>
      </c>
      <c r="DA146" s="38" t="s">
        <v>4298</v>
      </c>
      <c r="DB146" s="38" t="s">
        <v>3840</v>
      </c>
      <c r="DC146" s="38" t="s">
        <v>3841</v>
      </c>
      <c r="DD146" s="38" t="s">
        <v>4036</v>
      </c>
      <c r="DE146" s="38" t="s">
        <v>3848</v>
      </c>
      <c r="DF146" s="38" t="s">
        <v>4298</v>
      </c>
      <c r="DG146" s="38" t="s">
        <v>3840</v>
      </c>
      <c r="DH146" s="38" t="s">
        <v>3841</v>
      </c>
      <c r="DI146" s="38" t="s">
        <v>4036</v>
      </c>
      <c r="DJ146" s="38" t="s">
        <v>3848</v>
      </c>
      <c r="DK146" s="38" t="s">
        <v>3957</v>
      </c>
      <c r="DL146" s="38" t="s">
        <v>3848</v>
      </c>
      <c r="DM146" s="38" t="s">
        <v>5594</v>
      </c>
      <c r="DN146" s="38" t="s">
        <v>3852</v>
      </c>
      <c r="DO146" s="38" t="s">
        <v>3848</v>
      </c>
      <c r="DP146" s="38" t="s">
        <v>3848</v>
      </c>
      <c r="DQ146" s="38" t="s">
        <v>10820</v>
      </c>
      <c r="DR146" s="38" t="s">
        <v>10749</v>
      </c>
      <c r="DS146" s="38" t="s">
        <v>10815</v>
      </c>
      <c r="DT146" s="38" t="s">
        <v>3848</v>
      </c>
      <c r="DU146" s="38" t="s">
        <v>3848</v>
      </c>
      <c r="DV146" s="38" t="s">
        <v>3848</v>
      </c>
      <c r="DW146" s="38" t="s">
        <v>3848</v>
      </c>
      <c r="DX146" s="38" t="s">
        <v>3848</v>
      </c>
      <c r="DY146" s="38" t="s">
        <v>3848</v>
      </c>
      <c r="DZ146" s="38" t="s">
        <v>3848</v>
      </c>
      <c r="EA146" s="38" t="s">
        <v>3848</v>
      </c>
      <c r="EB146" s="38" t="s">
        <v>3861</v>
      </c>
      <c r="EC146" s="38" t="s">
        <v>3862</v>
      </c>
      <c r="ED146" s="38" t="s">
        <v>3848</v>
      </c>
      <c r="EE146" s="38" t="s">
        <v>4510</v>
      </c>
      <c r="EF146" s="38" t="s">
        <v>5081</v>
      </c>
      <c r="EG146" s="38" t="s">
        <v>598</v>
      </c>
      <c r="EH146" s="38" t="s">
        <v>5303</v>
      </c>
      <c r="EI146" s="38" t="s">
        <v>10821</v>
      </c>
      <c r="EJ146" s="38" t="s">
        <v>3848</v>
      </c>
      <c r="EK146" s="38" t="s">
        <v>3848</v>
      </c>
      <c r="EL146" s="38" t="s">
        <v>3868</v>
      </c>
      <c r="EM146" s="38" t="s">
        <v>3869</v>
      </c>
      <c r="EN146" s="38" t="s">
        <v>3869</v>
      </c>
      <c r="EO146" s="38" t="s">
        <v>3869</v>
      </c>
      <c r="EP146" s="38" t="s">
        <v>3869</v>
      </c>
      <c r="EQ146" s="38" t="s">
        <v>4017</v>
      </c>
      <c r="ER146" s="38" t="s">
        <v>4017</v>
      </c>
      <c r="ES146" s="38" t="s">
        <v>4017</v>
      </c>
      <c r="ET146" s="38" t="s">
        <v>4017</v>
      </c>
      <c r="EU146" s="38" t="s">
        <v>4017</v>
      </c>
      <c r="EV146" s="38" t="s">
        <v>3848</v>
      </c>
      <c r="EW146" s="38" t="s">
        <v>3848</v>
      </c>
      <c r="EX146" s="38" t="s">
        <v>3848</v>
      </c>
      <c r="EY146" s="38" t="s">
        <v>3848</v>
      </c>
      <c r="EZ146" s="38" t="s">
        <v>3848</v>
      </c>
      <c r="FA146" s="38" t="s">
        <v>3848</v>
      </c>
      <c r="FB146" s="38" t="s">
        <v>3848</v>
      </c>
      <c r="FC146" s="38" t="s">
        <v>3848</v>
      </c>
      <c r="FD146" s="38" t="s">
        <v>3848</v>
      </c>
      <c r="FE146" s="38" t="s">
        <v>4017</v>
      </c>
      <c r="FF146" s="38" t="s">
        <v>4017</v>
      </c>
      <c r="FG146" s="38" t="s">
        <v>3848</v>
      </c>
      <c r="FH146" s="38" t="s">
        <v>3848</v>
      </c>
      <c r="FI146" s="38" t="s">
        <v>3848</v>
      </c>
      <c r="FJ146" s="38" t="s">
        <v>4017</v>
      </c>
      <c r="FK146" s="38" t="s">
        <v>4017</v>
      </c>
      <c r="FL146" s="38" t="s">
        <v>4017</v>
      </c>
      <c r="FM146" s="38" t="s">
        <v>5405</v>
      </c>
      <c r="FN146" s="38" t="s">
        <v>5405</v>
      </c>
      <c r="FO146" s="38" t="s">
        <v>5405</v>
      </c>
      <c r="FP146" s="38" t="s">
        <v>5405</v>
      </c>
      <c r="FQ146" s="38" t="s">
        <v>7351</v>
      </c>
      <c r="FR146" s="38" t="s">
        <v>7351</v>
      </c>
      <c r="FS146" s="38" t="s">
        <v>7351</v>
      </c>
      <c r="FT146" s="38" t="s">
        <v>3943</v>
      </c>
      <c r="FU146" s="38" t="s">
        <v>3943</v>
      </c>
      <c r="FV146" s="38" t="s">
        <v>3943</v>
      </c>
      <c r="FW146" s="38" t="s">
        <v>3943</v>
      </c>
      <c r="FX146" s="38" t="s">
        <v>3944</v>
      </c>
      <c r="FY146" s="38" t="s">
        <v>3848</v>
      </c>
      <c r="FZ146" s="38" t="s">
        <v>3848</v>
      </c>
      <c r="GA146" s="38" t="s">
        <v>3848</v>
      </c>
      <c r="GB146" s="370" t="s">
        <v>3848</v>
      </c>
      <c r="GC146" s="370" t="s">
        <v>3848</v>
      </c>
      <c r="HL146" s="349" t="s">
        <v>10822</v>
      </c>
      <c r="HM146" s="44" t="s">
        <v>3403</v>
      </c>
      <c r="HN146" s="44" t="s">
        <v>3403</v>
      </c>
      <c r="HO146" s="350" t="s">
        <v>7599</v>
      </c>
      <c r="HP146" s="44" t="s">
        <v>3869</v>
      </c>
      <c r="HQ146" s="44">
        <f t="shared" si="11"/>
        <v>1</v>
      </c>
      <c r="HT146" s="44" t="s">
        <v>3403</v>
      </c>
      <c r="HU146" s="30" t="s">
        <v>7777</v>
      </c>
      <c r="HX146" s="44" t="s">
        <v>3403</v>
      </c>
      <c r="HY146" s="44" t="s">
        <v>223</v>
      </c>
    </row>
    <row r="147" spans="1:233" s="44" customFormat="1" ht="12.75" x14ac:dyDescent="0.2">
      <c r="A147" s="348">
        <v>9</v>
      </c>
      <c r="B147" s="369"/>
      <c r="C147" s="348"/>
      <c r="D147" s="348" t="s">
        <v>211</v>
      </c>
      <c r="E147" s="44" t="s">
        <v>212</v>
      </c>
      <c r="F147" s="374">
        <v>43285</v>
      </c>
      <c r="G147" s="348" t="s">
        <v>1202</v>
      </c>
      <c r="H147" s="348" t="s">
        <v>233</v>
      </c>
      <c r="I147" s="348" t="s">
        <v>6889</v>
      </c>
      <c r="J147" s="348"/>
      <c r="K147" s="365"/>
      <c r="L147" s="365"/>
      <c r="M147" s="365"/>
      <c r="N147" s="365"/>
      <c r="O147" s="348"/>
      <c r="P147" s="361" t="s">
        <v>10823</v>
      </c>
      <c r="Q147" s="348" t="s">
        <v>10824</v>
      </c>
      <c r="R147" s="348" t="s">
        <v>10825</v>
      </c>
      <c r="S147" s="365" t="s">
        <v>10826</v>
      </c>
      <c r="T147" s="353" t="s">
        <v>10827</v>
      </c>
      <c r="U147" s="365" t="s">
        <v>10828</v>
      </c>
      <c r="V147" s="194" t="s">
        <v>221</v>
      </c>
      <c r="W147" s="44" t="s">
        <v>221</v>
      </c>
      <c r="X147" s="44" t="s">
        <v>221</v>
      </c>
      <c r="Y147" s="44" t="s">
        <v>221</v>
      </c>
      <c r="Z147" s="44" t="s">
        <v>221</v>
      </c>
      <c r="AA147" s="348" t="s">
        <v>10829</v>
      </c>
      <c r="AB147" s="348">
        <v>9192192338</v>
      </c>
      <c r="AC147" s="348" t="s">
        <v>223</v>
      </c>
      <c r="AD147" s="348" t="s">
        <v>224</v>
      </c>
      <c r="AE147" s="348" t="s">
        <v>10830</v>
      </c>
      <c r="AF147" s="44" t="s">
        <v>226</v>
      </c>
      <c r="AG147" s="348" t="s">
        <v>259</v>
      </c>
      <c r="AH147" s="348" t="s">
        <v>259</v>
      </c>
      <c r="AI147" s="348">
        <v>23</v>
      </c>
      <c r="AJ147" s="348" t="s">
        <v>227</v>
      </c>
      <c r="AK147" s="348">
        <v>1</v>
      </c>
      <c r="AL147" s="348">
        <v>2</v>
      </c>
      <c r="AM147" s="348">
        <v>3</v>
      </c>
      <c r="AN147" s="348" t="s">
        <v>394</v>
      </c>
      <c r="AO147" s="348" t="s">
        <v>5074</v>
      </c>
      <c r="AP147" s="348" t="s">
        <v>281</v>
      </c>
      <c r="AQ147" s="50" t="s">
        <v>1211</v>
      </c>
      <c r="AR147" s="348"/>
      <c r="AS147" s="348"/>
      <c r="AT147" s="348"/>
      <c r="AU147" s="348"/>
      <c r="AV147" s="348"/>
      <c r="AW147" s="348"/>
      <c r="AX147" s="348"/>
      <c r="AY147" s="348" t="s">
        <v>227</v>
      </c>
      <c r="AZ147" s="348" t="s">
        <v>227</v>
      </c>
      <c r="BA147" s="369" t="s">
        <v>7968</v>
      </c>
      <c r="BB147" s="394" t="s">
        <v>6504</v>
      </c>
      <c r="BC147" s="369">
        <v>0.66666666666666663</v>
      </c>
      <c r="BD147" s="369">
        <v>0.6743055555555556</v>
      </c>
      <c r="BE147" s="50">
        <f t="shared" si="8"/>
        <v>11</v>
      </c>
      <c r="BF147" s="348">
        <v>2</v>
      </c>
      <c r="BG147" s="348">
        <v>2</v>
      </c>
      <c r="BH147" s="348">
        <v>2</v>
      </c>
      <c r="BI147" s="348">
        <v>2</v>
      </c>
      <c r="BJ147" s="348">
        <v>2</v>
      </c>
      <c r="BK147" s="348">
        <v>2</v>
      </c>
      <c r="BL147" s="348">
        <v>2</v>
      </c>
      <c r="BM147" s="348">
        <v>2</v>
      </c>
      <c r="BN147" s="348">
        <v>2</v>
      </c>
      <c r="BO147" s="348">
        <v>2</v>
      </c>
      <c r="BP147" s="348">
        <v>2</v>
      </c>
      <c r="BQ147" s="348">
        <v>2</v>
      </c>
      <c r="BR147" s="348">
        <v>2</v>
      </c>
      <c r="BS147" s="348">
        <v>2</v>
      </c>
      <c r="BT147" s="348">
        <v>2</v>
      </c>
      <c r="BU147" s="50">
        <f t="shared" si="9"/>
        <v>0</v>
      </c>
      <c r="BV147" s="368"/>
      <c r="BW147" s="369"/>
      <c r="BX147" s="369"/>
      <c r="BY147" s="50">
        <f t="shared" si="10"/>
        <v>0</v>
      </c>
      <c r="BZ147" s="348"/>
      <c r="CA147" s="348"/>
      <c r="CB147" s="348"/>
      <c r="CC147" s="348"/>
      <c r="CD147" s="348"/>
      <c r="CE147" s="348"/>
      <c r="CF147" s="348"/>
      <c r="CG147" s="348"/>
      <c r="CH147" s="348"/>
      <c r="CI147" s="348"/>
      <c r="CJ147" s="348"/>
      <c r="CK147" s="348"/>
      <c r="CL147" s="348"/>
      <c r="CM147" s="348" t="s">
        <v>3403</v>
      </c>
      <c r="CN147" s="44" t="s">
        <v>3403</v>
      </c>
      <c r="CO147" s="348"/>
      <c r="CP147" s="348"/>
      <c r="CQ147" s="348"/>
      <c r="CR147" s="38" t="s">
        <v>4714</v>
      </c>
      <c r="CS147" s="38" t="s">
        <v>4715</v>
      </c>
      <c r="CT147" s="38" t="s">
        <v>3869</v>
      </c>
      <c r="CU147" s="38" t="s">
        <v>10831</v>
      </c>
      <c r="CV147" s="38" t="s">
        <v>10824</v>
      </c>
      <c r="CW147" s="38" t="s">
        <v>10825</v>
      </c>
      <c r="CX147" s="38" t="s">
        <v>10826</v>
      </c>
      <c r="CY147" s="38" t="s">
        <v>10832</v>
      </c>
      <c r="CZ147" s="38" t="s">
        <v>3848</v>
      </c>
      <c r="DA147" s="38" t="s">
        <v>4298</v>
      </c>
      <c r="DB147" s="38" t="s">
        <v>3840</v>
      </c>
      <c r="DC147" s="38" t="s">
        <v>3841</v>
      </c>
      <c r="DD147" s="38" t="s">
        <v>4036</v>
      </c>
      <c r="DE147" s="38" t="s">
        <v>3848</v>
      </c>
      <c r="DF147" s="38" t="s">
        <v>4298</v>
      </c>
      <c r="DG147" s="38" t="s">
        <v>3840</v>
      </c>
      <c r="DH147" s="38" t="s">
        <v>3841</v>
      </c>
      <c r="DI147" s="38" t="s">
        <v>4036</v>
      </c>
      <c r="DJ147" s="38" t="s">
        <v>3848</v>
      </c>
      <c r="DK147" s="38" t="s">
        <v>3849</v>
      </c>
      <c r="DL147" s="38" t="s">
        <v>3848</v>
      </c>
      <c r="DM147" s="38" t="s">
        <v>10747</v>
      </c>
      <c r="DN147" s="38" t="s">
        <v>3852</v>
      </c>
      <c r="DO147" s="38" t="s">
        <v>3848</v>
      </c>
      <c r="DP147" s="38" t="s">
        <v>3848</v>
      </c>
      <c r="DQ147" s="38" t="s">
        <v>10827</v>
      </c>
      <c r="DR147" s="38" t="s">
        <v>10749</v>
      </c>
      <c r="DS147" s="38" t="s">
        <v>10828</v>
      </c>
      <c r="DT147" s="38" t="s">
        <v>3848</v>
      </c>
      <c r="DU147" s="38" t="s">
        <v>3848</v>
      </c>
      <c r="DV147" s="38" t="s">
        <v>3848</v>
      </c>
      <c r="DW147" s="38" t="s">
        <v>3848</v>
      </c>
      <c r="DX147" s="38" t="s">
        <v>3848</v>
      </c>
      <c r="DY147" s="38" t="s">
        <v>3848</v>
      </c>
      <c r="DZ147" s="38" t="s">
        <v>3848</v>
      </c>
      <c r="EA147" s="38" t="s">
        <v>3848</v>
      </c>
      <c r="EB147" s="38" t="s">
        <v>3861</v>
      </c>
      <c r="EC147" s="38" t="s">
        <v>3862</v>
      </c>
      <c r="ED147" s="38" t="s">
        <v>3848</v>
      </c>
      <c r="EE147" s="38" t="s">
        <v>5405</v>
      </c>
      <c r="EF147" s="38" t="s">
        <v>5081</v>
      </c>
      <c r="EG147" s="38" t="s">
        <v>598</v>
      </c>
      <c r="EH147" s="38" t="s">
        <v>5303</v>
      </c>
      <c r="EI147" s="38" t="s">
        <v>7816</v>
      </c>
      <c r="EJ147" s="38" t="s">
        <v>3848</v>
      </c>
      <c r="EK147" s="38" t="s">
        <v>3848</v>
      </c>
      <c r="EL147" s="38" t="s">
        <v>3868</v>
      </c>
      <c r="EM147" s="38" t="s">
        <v>3869</v>
      </c>
      <c r="EN147" s="38" t="s">
        <v>3869</v>
      </c>
      <c r="EO147" s="38" t="s">
        <v>3869</v>
      </c>
      <c r="EP147" s="38" t="s">
        <v>3869</v>
      </c>
      <c r="EQ147" s="38" t="s">
        <v>4017</v>
      </c>
      <c r="ER147" s="38" t="s">
        <v>4017</v>
      </c>
      <c r="ES147" s="38" t="s">
        <v>4017</v>
      </c>
      <c r="ET147" s="38" t="s">
        <v>4017</v>
      </c>
      <c r="EU147" s="38" t="s">
        <v>4017</v>
      </c>
      <c r="EV147" s="38" t="s">
        <v>3848</v>
      </c>
      <c r="EW147" s="38" t="s">
        <v>3848</v>
      </c>
      <c r="EX147" s="38" t="s">
        <v>3848</v>
      </c>
      <c r="EY147" s="38" t="s">
        <v>3848</v>
      </c>
      <c r="EZ147" s="38" t="s">
        <v>3848</v>
      </c>
      <c r="FA147" s="38" t="s">
        <v>3848</v>
      </c>
      <c r="FB147" s="38" t="s">
        <v>3848</v>
      </c>
      <c r="FC147" s="38" t="s">
        <v>3848</v>
      </c>
      <c r="FD147" s="38" t="s">
        <v>3848</v>
      </c>
      <c r="FE147" s="38" t="s">
        <v>4017</v>
      </c>
      <c r="FF147" s="38" t="s">
        <v>4017</v>
      </c>
      <c r="FG147" s="38" t="s">
        <v>3848</v>
      </c>
      <c r="FH147" s="38" t="s">
        <v>3848</v>
      </c>
      <c r="FI147" s="38" t="s">
        <v>3848</v>
      </c>
      <c r="FJ147" s="38" t="s">
        <v>4017</v>
      </c>
      <c r="FK147" s="38" t="s">
        <v>4017</v>
      </c>
      <c r="FL147" s="38" t="s">
        <v>4017</v>
      </c>
      <c r="FM147" s="38" t="s">
        <v>5405</v>
      </c>
      <c r="FN147" s="38" t="s">
        <v>5405</v>
      </c>
      <c r="FO147" s="38" t="s">
        <v>5405</v>
      </c>
      <c r="FP147" s="38" t="s">
        <v>5405</v>
      </c>
      <c r="FQ147" s="38" t="s">
        <v>7351</v>
      </c>
      <c r="FR147" s="38" t="s">
        <v>7351</v>
      </c>
      <c r="FS147" s="38" t="s">
        <v>7351</v>
      </c>
      <c r="FT147" s="38" t="s">
        <v>3943</v>
      </c>
      <c r="FU147" s="38" t="s">
        <v>3943</v>
      </c>
      <c r="FV147" s="38" t="s">
        <v>3943</v>
      </c>
      <c r="FW147" s="38" t="s">
        <v>3943</v>
      </c>
      <c r="FX147" s="38" t="s">
        <v>3944</v>
      </c>
      <c r="FY147" s="38" t="s">
        <v>3848</v>
      </c>
      <c r="FZ147" s="38" t="s">
        <v>3848</v>
      </c>
      <c r="GA147" s="38" t="s">
        <v>3848</v>
      </c>
      <c r="GB147" s="370" t="s">
        <v>3848</v>
      </c>
      <c r="GC147" s="370" t="s">
        <v>3848</v>
      </c>
      <c r="HL147" s="349" t="s">
        <v>10833</v>
      </c>
      <c r="HM147" s="44" t="s">
        <v>3403</v>
      </c>
      <c r="HN147" s="44" t="s">
        <v>3403</v>
      </c>
      <c r="HO147" s="350" t="s">
        <v>7889</v>
      </c>
      <c r="HP147" s="44" t="s">
        <v>3869</v>
      </c>
      <c r="HQ147" s="44">
        <f t="shared" si="11"/>
        <v>1</v>
      </c>
      <c r="HT147" s="44" t="s">
        <v>3403</v>
      </c>
      <c r="HU147" s="30" t="s">
        <v>7777</v>
      </c>
      <c r="HX147" s="44" t="s">
        <v>3403</v>
      </c>
      <c r="HY147" s="44" t="s">
        <v>223</v>
      </c>
    </row>
    <row r="148" spans="1:233" s="44" customFormat="1" ht="12.75" x14ac:dyDescent="0.2">
      <c r="A148" s="348">
        <v>10</v>
      </c>
      <c r="B148" s="369"/>
      <c r="C148" s="348"/>
      <c r="D148" s="348" t="s">
        <v>211</v>
      </c>
      <c r="E148" s="44" t="s">
        <v>212</v>
      </c>
      <c r="F148" s="374">
        <v>43285</v>
      </c>
      <c r="G148" s="348" t="s">
        <v>357</v>
      </c>
      <c r="H148" s="348" t="s">
        <v>337</v>
      </c>
      <c r="I148" s="348" t="s">
        <v>437</v>
      </c>
      <c r="J148" s="348" t="s">
        <v>6080</v>
      </c>
      <c r="K148" s="365"/>
      <c r="L148" s="365"/>
      <c r="M148" s="365"/>
      <c r="N148" s="365"/>
      <c r="O148" s="348"/>
      <c r="P148" s="361" t="s">
        <v>10834</v>
      </c>
      <c r="Q148" s="348" t="s">
        <v>10835</v>
      </c>
      <c r="R148" s="348" t="s">
        <v>2390</v>
      </c>
      <c r="S148" s="365" t="s">
        <v>221</v>
      </c>
      <c r="T148" s="353">
        <v>9123445736</v>
      </c>
      <c r="U148" s="365" t="s">
        <v>10836</v>
      </c>
      <c r="V148" s="194" t="s">
        <v>221</v>
      </c>
      <c r="W148" s="44" t="s">
        <v>221</v>
      </c>
      <c r="X148" s="44" t="s">
        <v>221</v>
      </c>
      <c r="Y148" s="44" t="s">
        <v>221</v>
      </c>
      <c r="Z148" s="44" t="s">
        <v>221</v>
      </c>
      <c r="AA148" s="348" t="s">
        <v>221</v>
      </c>
      <c r="AB148" s="50" t="s">
        <v>221</v>
      </c>
      <c r="AC148" s="348" t="s">
        <v>223</v>
      </c>
      <c r="AD148" s="347" t="s">
        <v>4711</v>
      </c>
      <c r="AE148" s="348" t="s">
        <v>10837</v>
      </c>
      <c r="AF148" s="44" t="s">
        <v>226</v>
      </c>
      <c r="AG148" s="348" t="s">
        <v>221</v>
      </c>
      <c r="AH148" s="348" t="s">
        <v>221</v>
      </c>
      <c r="AI148" s="348">
        <v>25</v>
      </c>
      <c r="AJ148" s="348" t="s">
        <v>227</v>
      </c>
      <c r="AK148" s="348">
        <v>1</v>
      </c>
      <c r="AL148" s="348">
        <v>25</v>
      </c>
      <c r="AM148" s="348">
        <v>0</v>
      </c>
      <c r="AN148" s="348" t="s">
        <v>394</v>
      </c>
      <c r="AO148" s="348" t="s">
        <v>5074</v>
      </c>
      <c r="AP148" s="348" t="s">
        <v>281</v>
      </c>
      <c r="AQ148" s="50" t="s">
        <v>1211</v>
      </c>
      <c r="AR148" s="348"/>
      <c r="AS148" s="348"/>
      <c r="AT148" s="348"/>
      <c r="AU148" s="348"/>
      <c r="AV148" s="348"/>
      <c r="AW148" s="348"/>
      <c r="AX148" s="348"/>
      <c r="AY148" s="348" t="s">
        <v>227</v>
      </c>
      <c r="AZ148" s="348" t="s">
        <v>227</v>
      </c>
      <c r="BA148" s="390"/>
      <c r="BB148" s="368" t="s">
        <v>6504</v>
      </c>
      <c r="BC148" s="369">
        <v>0.6972222222222223</v>
      </c>
      <c r="BD148" s="369">
        <v>0.71250000000000002</v>
      </c>
      <c r="BE148" s="50">
        <f t="shared" si="8"/>
        <v>22</v>
      </c>
      <c r="BF148" s="348">
        <v>2</v>
      </c>
      <c r="BG148" s="348">
        <v>2</v>
      </c>
      <c r="BH148" s="348">
        <v>2</v>
      </c>
      <c r="BI148" s="348">
        <v>2</v>
      </c>
      <c r="BJ148" s="348">
        <v>2</v>
      </c>
      <c r="BK148" s="348">
        <v>2</v>
      </c>
      <c r="BL148" s="348">
        <v>2</v>
      </c>
      <c r="BM148" s="348">
        <v>2</v>
      </c>
      <c r="BN148" s="348">
        <v>2</v>
      </c>
      <c r="BO148" s="348">
        <v>2</v>
      </c>
      <c r="BP148" s="348">
        <v>2</v>
      </c>
      <c r="BQ148" s="348">
        <v>2</v>
      </c>
      <c r="BR148" s="348">
        <v>2</v>
      </c>
      <c r="BS148" s="348">
        <v>2</v>
      </c>
      <c r="BT148" s="348">
        <v>2</v>
      </c>
      <c r="BU148" s="50">
        <f t="shared" si="9"/>
        <v>0</v>
      </c>
      <c r="BV148" s="368" t="s">
        <v>6504</v>
      </c>
      <c r="BW148" s="369">
        <v>0.6972222222222223</v>
      </c>
      <c r="BX148" s="369">
        <v>0.71250000000000002</v>
      </c>
      <c r="BY148" s="50">
        <f t="shared" si="10"/>
        <v>22</v>
      </c>
      <c r="BZ148" s="348">
        <v>3</v>
      </c>
      <c r="CA148" s="348">
        <v>3</v>
      </c>
      <c r="CB148" s="348">
        <v>3</v>
      </c>
      <c r="CC148" s="348">
        <v>3</v>
      </c>
      <c r="CD148" s="348" t="s">
        <v>260</v>
      </c>
      <c r="CE148" s="348" t="s">
        <v>6504</v>
      </c>
      <c r="CF148" s="348">
        <v>15</v>
      </c>
      <c r="CG148" s="348"/>
      <c r="CH148" s="348"/>
      <c r="CI148" s="348"/>
      <c r="CJ148" s="348"/>
      <c r="CK148" s="348"/>
      <c r="CL148" s="348"/>
      <c r="CM148" s="348" t="s">
        <v>3403</v>
      </c>
      <c r="CN148" s="44" t="s">
        <v>3403</v>
      </c>
      <c r="CO148" s="348"/>
      <c r="CP148" s="348"/>
      <c r="CQ148" s="348"/>
      <c r="CR148" s="348" t="s">
        <v>221</v>
      </c>
      <c r="CS148" s="348"/>
      <c r="CT148" s="348"/>
      <c r="CU148" s="348"/>
      <c r="CV148" s="348"/>
      <c r="CW148" s="348"/>
      <c r="CX148" s="348"/>
      <c r="CY148" s="348"/>
      <c r="CZ148" s="348"/>
      <c r="DA148" s="348"/>
      <c r="DB148" s="348"/>
      <c r="DC148" s="348"/>
      <c r="DD148" s="348"/>
      <c r="DE148" s="348"/>
      <c r="DF148" s="348"/>
      <c r="DG148" s="348"/>
      <c r="DH148" s="348"/>
      <c r="DI148" s="348"/>
      <c r="DJ148" s="348"/>
      <c r="DK148" s="348"/>
      <c r="DL148" s="348"/>
      <c r="DM148" s="348"/>
      <c r="DN148" s="348"/>
      <c r="DO148" s="348"/>
      <c r="DP148" s="348"/>
      <c r="DQ148" s="348"/>
      <c r="DR148" s="348"/>
      <c r="DS148" s="348"/>
      <c r="DT148" s="348"/>
      <c r="DU148" s="348"/>
      <c r="DV148" s="348"/>
      <c r="DW148" s="348"/>
      <c r="DX148" s="348"/>
      <c r="DY148" s="348"/>
      <c r="DZ148" s="348"/>
      <c r="EA148" s="348"/>
      <c r="EB148" s="348"/>
      <c r="EC148" s="348"/>
      <c r="ED148" s="348"/>
      <c r="EE148" s="348"/>
      <c r="EF148" s="348"/>
      <c r="EG148" s="348"/>
      <c r="EH148" s="348"/>
      <c r="EI148" s="348"/>
      <c r="EJ148" s="348"/>
      <c r="EK148" s="348"/>
      <c r="EL148" s="348"/>
      <c r="EM148" s="348"/>
      <c r="EN148" s="348"/>
      <c r="EO148" s="348"/>
      <c r="EP148" s="348"/>
      <c r="EQ148" s="348"/>
      <c r="ER148" s="348"/>
      <c r="ES148" s="348"/>
      <c r="ET148" s="348"/>
      <c r="EU148" s="348"/>
      <c r="EV148" s="371"/>
      <c r="EW148" s="371"/>
      <c r="EX148" s="371"/>
      <c r="EY148" s="371"/>
      <c r="EZ148" s="371"/>
      <c r="FA148" s="371"/>
      <c r="FB148" s="371"/>
      <c r="FC148" s="371"/>
      <c r="FD148" s="371"/>
      <c r="FE148" s="371"/>
      <c r="FF148" s="371"/>
      <c r="FG148" s="371"/>
      <c r="FH148" s="371"/>
      <c r="FI148" s="371"/>
      <c r="FJ148" s="371"/>
      <c r="FK148" s="371"/>
      <c r="FL148" s="371"/>
      <c r="FM148" s="371"/>
      <c r="FN148" s="371"/>
      <c r="FO148" s="371"/>
      <c r="FP148" s="348"/>
      <c r="FQ148" s="372"/>
      <c r="FR148" s="372"/>
      <c r="FS148" s="372"/>
      <c r="FT148" s="372"/>
      <c r="FU148" s="372"/>
      <c r="FV148" s="348"/>
      <c r="FW148" s="348"/>
      <c r="FX148" s="348"/>
      <c r="FY148" s="348"/>
      <c r="FZ148" s="348"/>
      <c r="GA148" s="348"/>
      <c r="HL148" s="349" t="s">
        <v>10838</v>
      </c>
      <c r="HM148" s="30" t="s">
        <v>7776</v>
      </c>
      <c r="HN148" s="30" t="s">
        <v>3403</v>
      </c>
      <c r="HO148" s="350" t="s">
        <v>7889</v>
      </c>
      <c r="HP148" s="44" t="s">
        <v>3869</v>
      </c>
      <c r="HQ148" s="44">
        <f t="shared" si="11"/>
        <v>1</v>
      </c>
      <c r="HT148" s="44" t="s">
        <v>3403</v>
      </c>
      <c r="HU148" s="30" t="s">
        <v>7777</v>
      </c>
      <c r="HX148" s="44" t="s">
        <v>3403</v>
      </c>
      <c r="HY148" s="44" t="s">
        <v>223</v>
      </c>
    </row>
    <row r="149" spans="1:233" s="44" customFormat="1" ht="12.75" x14ac:dyDescent="0.2">
      <c r="A149" s="348">
        <v>11</v>
      </c>
      <c r="B149" s="369"/>
      <c r="C149" s="348"/>
      <c r="D149" s="348" t="s">
        <v>211</v>
      </c>
      <c r="E149" s="44" t="s">
        <v>212</v>
      </c>
      <c r="F149" s="374">
        <v>43285</v>
      </c>
      <c r="G149" s="44" t="s">
        <v>387</v>
      </c>
      <c r="H149" s="44" t="s">
        <v>214</v>
      </c>
      <c r="I149" s="44" t="s">
        <v>1222</v>
      </c>
      <c r="J149" s="348"/>
      <c r="K149" s="365"/>
      <c r="L149" s="365"/>
      <c r="M149" s="365"/>
      <c r="N149" s="365"/>
      <c r="O149" s="194"/>
      <c r="P149" s="368" t="s">
        <v>10839</v>
      </c>
      <c r="Q149" s="348" t="s">
        <v>478</v>
      </c>
      <c r="R149" s="348" t="s">
        <v>10840</v>
      </c>
      <c r="S149" s="365" t="s">
        <v>1752</v>
      </c>
      <c r="T149" s="353">
        <v>9061512210</v>
      </c>
      <c r="U149" s="365" t="s">
        <v>10841</v>
      </c>
      <c r="V149" s="194" t="s">
        <v>221</v>
      </c>
      <c r="W149" s="44" t="s">
        <v>221</v>
      </c>
      <c r="X149" s="44" t="s">
        <v>221</v>
      </c>
      <c r="Y149" s="44" t="s">
        <v>221</v>
      </c>
      <c r="Z149" s="44" t="s">
        <v>221</v>
      </c>
      <c r="AA149" s="50" t="s">
        <v>221</v>
      </c>
      <c r="AB149" s="50" t="s">
        <v>221</v>
      </c>
      <c r="AC149" s="348" t="s">
        <v>223</v>
      </c>
      <c r="AD149" s="347" t="s">
        <v>4711</v>
      </c>
      <c r="AE149" s="348" t="s">
        <v>10837</v>
      </c>
      <c r="AF149" s="44" t="s">
        <v>226</v>
      </c>
      <c r="AG149" s="348" t="s">
        <v>221</v>
      </c>
      <c r="AH149" s="348" t="s">
        <v>221</v>
      </c>
      <c r="AI149" s="348">
        <v>0</v>
      </c>
      <c r="AJ149" s="348">
        <v>0</v>
      </c>
      <c r="AK149" s="348">
        <v>0</v>
      </c>
      <c r="AL149" s="348">
        <v>0</v>
      </c>
      <c r="AM149" s="348">
        <v>0</v>
      </c>
      <c r="AN149" s="348" t="s">
        <v>394</v>
      </c>
      <c r="AO149" s="348" t="s">
        <v>3540</v>
      </c>
      <c r="AP149" s="348" t="s">
        <v>281</v>
      </c>
      <c r="AQ149" s="348" t="s">
        <v>282</v>
      </c>
      <c r="AR149" s="348"/>
      <c r="AS149" s="348"/>
      <c r="AT149" s="348"/>
      <c r="AU149" s="348"/>
      <c r="AV149" s="348"/>
      <c r="AW149" s="348" t="s">
        <v>7934</v>
      </c>
      <c r="AX149" s="348"/>
      <c r="AY149" s="348"/>
      <c r="AZ149" s="348"/>
      <c r="BA149" s="390"/>
      <c r="BB149" s="368" t="s">
        <v>9191</v>
      </c>
      <c r="BC149" s="369">
        <v>0.76597222222222217</v>
      </c>
      <c r="BD149" s="369">
        <v>0.76944444444444438</v>
      </c>
      <c r="BE149" s="50">
        <f t="shared" si="8"/>
        <v>5</v>
      </c>
      <c r="BF149" s="348">
        <v>2</v>
      </c>
      <c r="BG149" s="348">
        <v>2</v>
      </c>
      <c r="BH149" s="348">
        <v>2</v>
      </c>
      <c r="BI149" s="348">
        <v>2</v>
      </c>
      <c r="BJ149" s="348">
        <v>2</v>
      </c>
      <c r="BK149" s="348">
        <v>2</v>
      </c>
      <c r="BL149" s="348">
        <v>2</v>
      </c>
      <c r="BM149" s="348">
        <v>2</v>
      </c>
      <c r="BN149" s="348">
        <v>2</v>
      </c>
      <c r="BO149" s="348">
        <v>2</v>
      </c>
      <c r="BP149" s="348">
        <v>2</v>
      </c>
      <c r="BQ149" s="348">
        <v>2</v>
      </c>
      <c r="BR149" s="348">
        <v>2</v>
      </c>
      <c r="BS149" s="348">
        <v>2</v>
      </c>
      <c r="BT149" s="348">
        <v>2</v>
      </c>
      <c r="BU149" s="50">
        <f t="shared" si="9"/>
        <v>0</v>
      </c>
      <c r="BV149" s="368"/>
      <c r="BW149" s="369"/>
      <c r="BX149" s="369"/>
      <c r="BY149" s="50">
        <f t="shared" si="10"/>
        <v>0</v>
      </c>
      <c r="BZ149" s="348"/>
      <c r="CA149" s="348"/>
      <c r="CB149" s="348"/>
      <c r="CC149" s="348"/>
      <c r="CD149" s="348"/>
      <c r="CE149" s="348"/>
      <c r="CF149" s="348"/>
      <c r="CG149" s="348"/>
      <c r="CH149" s="348"/>
      <c r="CI149" s="348"/>
      <c r="CJ149" s="348"/>
      <c r="CK149" s="348"/>
      <c r="CL149" s="348"/>
      <c r="CM149" s="348" t="s">
        <v>3403</v>
      </c>
      <c r="CN149" s="44" t="s">
        <v>3403</v>
      </c>
      <c r="CO149" s="348"/>
      <c r="CP149" s="348"/>
      <c r="CQ149" s="348"/>
      <c r="CR149" s="348" t="s">
        <v>221</v>
      </c>
      <c r="CS149" s="348"/>
      <c r="CT149" s="348"/>
      <c r="CU149" s="348"/>
      <c r="CV149" s="348"/>
      <c r="CW149" s="348"/>
      <c r="CX149" s="348"/>
      <c r="CY149" s="348"/>
      <c r="CZ149" s="348"/>
      <c r="DA149" s="348"/>
      <c r="DB149" s="348"/>
      <c r="DC149" s="348"/>
      <c r="DD149" s="348"/>
      <c r="DE149" s="348"/>
      <c r="DF149" s="348"/>
      <c r="DG149" s="348"/>
      <c r="DH149" s="348"/>
      <c r="DI149" s="348"/>
      <c r="DJ149" s="348"/>
      <c r="DK149" s="348"/>
      <c r="DL149" s="348"/>
      <c r="DM149" s="348"/>
      <c r="DN149" s="348"/>
      <c r="DO149" s="348"/>
      <c r="DP149" s="348"/>
      <c r="DQ149" s="348"/>
      <c r="DR149" s="348"/>
      <c r="DS149" s="348"/>
      <c r="DT149" s="348"/>
      <c r="DU149" s="348"/>
      <c r="DV149" s="348"/>
      <c r="DW149" s="348"/>
      <c r="DX149" s="348"/>
      <c r="DY149" s="348"/>
      <c r="DZ149" s="348"/>
      <c r="EA149" s="348"/>
      <c r="EB149" s="348"/>
      <c r="EC149" s="348"/>
      <c r="ED149" s="348"/>
      <c r="EE149" s="348"/>
      <c r="EF149" s="348"/>
      <c r="EG149" s="348"/>
      <c r="EH149" s="348"/>
      <c r="EI149" s="348"/>
      <c r="EJ149" s="348"/>
      <c r="EK149" s="348"/>
      <c r="EL149" s="348"/>
      <c r="EM149" s="348"/>
      <c r="EN149" s="348"/>
      <c r="EO149" s="348"/>
      <c r="EP149" s="348"/>
      <c r="EQ149" s="348"/>
      <c r="ER149" s="348"/>
      <c r="ES149" s="348"/>
      <c r="ET149" s="348"/>
      <c r="EU149" s="348"/>
      <c r="EV149" s="371"/>
      <c r="EW149" s="371"/>
      <c r="EX149" s="371"/>
      <c r="EY149" s="371"/>
      <c r="EZ149" s="371"/>
      <c r="FA149" s="371"/>
      <c r="FB149" s="371"/>
      <c r="FC149" s="371"/>
      <c r="FD149" s="371"/>
      <c r="FE149" s="371"/>
      <c r="FF149" s="371"/>
      <c r="FG149" s="371"/>
      <c r="FH149" s="371"/>
      <c r="FI149" s="371"/>
      <c r="FJ149" s="371"/>
      <c r="FK149" s="371"/>
      <c r="FL149" s="371"/>
      <c r="FM149" s="371"/>
      <c r="FN149" s="371"/>
      <c r="FO149" s="371"/>
      <c r="FP149" s="348"/>
      <c r="FQ149" s="372"/>
      <c r="FR149" s="372"/>
      <c r="FS149" s="372"/>
      <c r="FT149" s="372"/>
      <c r="FU149" s="372"/>
      <c r="FV149" s="348"/>
      <c r="FW149" s="348"/>
      <c r="FX149" s="348"/>
      <c r="FY149" s="348"/>
      <c r="FZ149" s="348"/>
      <c r="GA149" s="348"/>
      <c r="HL149" s="349" t="s">
        <v>10842</v>
      </c>
      <c r="HM149" s="44" t="s">
        <v>3403</v>
      </c>
      <c r="HN149" s="44" t="s">
        <v>3403</v>
      </c>
      <c r="HO149" s="350" t="s">
        <v>7944</v>
      </c>
      <c r="HP149" s="44" t="s">
        <v>3869</v>
      </c>
      <c r="HQ149" s="44">
        <f t="shared" si="11"/>
        <v>1</v>
      </c>
      <c r="HT149" s="44" t="s">
        <v>3403</v>
      </c>
      <c r="HU149" s="30" t="s">
        <v>7777</v>
      </c>
      <c r="HX149" s="44" t="s">
        <v>3403</v>
      </c>
      <c r="HY149" s="44" t="s">
        <v>223</v>
      </c>
    </row>
    <row r="150" spans="1:233" s="44" customFormat="1" ht="12.75" x14ac:dyDescent="0.2">
      <c r="A150" s="348">
        <v>12</v>
      </c>
      <c r="B150" s="369">
        <v>0.46111111111111108</v>
      </c>
      <c r="C150" s="348"/>
      <c r="D150" s="348" t="s">
        <v>211</v>
      </c>
      <c r="E150" s="44" t="s">
        <v>212</v>
      </c>
      <c r="F150" s="374">
        <v>43285</v>
      </c>
      <c r="G150" s="348" t="s">
        <v>3082</v>
      </c>
      <c r="H150" s="348" t="s">
        <v>246</v>
      </c>
      <c r="I150" s="348" t="s">
        <v>247</v>
      </c>
      <c r="J150" s="348" t="s">
        <v>4493</v>
      </c>
      <c r="K150" s="348" t="s">
        <v>4528</v>
      </c>
      <c r="L150" s="348" t="s">
        <v>250</v>
      </c>
      <c r="M150" s="365">
        <v>43285</v>
      </c>
      <c r="N150" s="365">
        <v>43293</v>
      </c>
      <c r="O150" s="348" t="s">
        <v>4032</v>
      </c>
      <c r="P150" s="361" t="s">
        <v>10843</v>
      </c>
      <c r="Q150" s="348" t="s">
        <v>10844</v>
      </c>
      <c r="R150" s="348" t="s">
        <v>10845</v>
      </c>
      <c r="S150" s="365" t="s">
        <v>10846</v>
      </c>
      <c r="T150" s="353">
        <v>9064020485</v>
      </c>
      <c r="U150" s="365" t="s">
        <v>10847</v>
      </c>
      <c r="V150" s="194" t="s">
        <v>221</v>
      </c>
      <c r="W150" s="44" t="s">
        <v>221</v>
      </c>
      <c r="X150" s="44" t="s">
        <v>221</v>
      </c>
      <c r="Y150" s="44" t="s">
        <v>221</v>
      </c>
      <c r="Z150" s="44" t="s">
        <v>221</v>
      </c>
      <c r="AA150" s="50" t="s">
        <v>10848</v>
      </c>
      <c r="AB150" s="50">
        <v>9997111325</v>
      </c>
      <c r="AC150" s="348" t="s">
        <v>223</v>
      </c>
      <c r="AD150" s="348" t="s">
        <v>224</v>
      </c>
      <c r="AE150" s="348" t="s">
        <v>10849</v>
      </c>
      <c r="AF150" s="44" t="s">
        <v>226</v>
      </c>
      <c r="AG150" s="348" t="s">
        <v>226</v>
      </c>
      <c r="AH150" s="348" t="s">
        <v>226</v>
      </c>
      <c r="AI150" s="348">
        <v>194</v>
      </c>
      <c r="AJ150" s="348" t="s">
        <v>227</v>
      </c>
      <c r="AK150" s="348">
        <v>1</v>
      </c>
      <c r="AL150" s="348">
        <v>18</v>
      </c>
      <c r="AM150" s="348">
        <v>25</v>
      </c>
      <c r="AN150" s="348" t="s">
        <v>394</v>
      </c>
      <c r="AO150" s="348" t="s">
        <v>5074</v>
      </c>
      <c r="AP150" s="348" t="s">
        <v>281</v>
      </c>
      <c r="AQ150" s="348" t="s">
        <v>7764</v>
      </c>
      <c r="AR150" s="348"/>
      <c r="AS150" s="348"/>
      <c r="AT150" s="348"/>
      <c r="AU150" s="348"/>
      <c r="AV150" s="348"/>
      <c r="AW150" s="348"/>
      <c r="AX150" s="348"/>
      <c r="AY150" s="348" t="s">
        <v>227</v>
      </c>
      <c r="AZ150" s="348" t="s">
        <v>227</v>
      </c>
      <c r="BA150" s="390"/>
      <c r="BB150" s="368" t="s">
        <v>6373</v>
      </c>
      <c r="BC150" s="369">
        <f t="shared" ref="BC150:BC155" si="12">B150</f>
        <v>0.46111111111111108</v>
      </c>
      <c r="BD150" s="369">
        <f t="shared" ref="BD150:BD155" si="13">BC150+15/1440</f>
        <v>0.47152777777777777</v>
      </c>
      <c r="BE150" s="50">
        <f t="shared" si="8"/>
        <v>15</v>
      </c>
      <c r="BF150" s="348">
        <v>3</v>
      </c>
      <c r="BG150" s="348">
        <v>3</v>
      </c>
      <c r="BH150" s="348">
        <v>3</v>
      </c>
      <c r="BI150" s="348">
        <v>3</v>
      </c>
      <c r="BJ150" s="348">
        <v>3</v>
      </c>
      <c r="BK150" s="348">
        <v>3</v>
      </c>
      <c r="BL150" s="348">
        <v>3</v>
      </c>
      <c r="BM150" s="348">
        <v>3</v>
      </c>
      <c r="BN150" s="348">
        <v>3</v>
      </c>
      <c r="BO150" s="348">
        <v>3</v>
      </c>
      <c r="BP150" s="348">
        <v>3</v>
      </c>
      <c r="BQ150" s="348">
        <v>3</v>
      </c>
      <c r="BR150" s="348">
        <v>3</v>
      </c>
      <c r="BS150" s="348">
        <v>3</v>
      </c>
      <c r="BT150" s="348">
        <v>3</v>
      </c>
      <c r="BU150" s="50">
        <f t="shared" si="9"/>
        <v>0</v>
      </c>
      <c r="BV150" s="368" t="s">
        <v>6373</v>
      </c>
      <c r="BW150" s="369">
        <f>BD150</f>
        <v>0.47152777777777777</v>
      </c>
      <c r="BX150" s="369">
        <f>BW150+15/1440</f>
        <v>0.48194444444444445</v>
      </c>
      <c r="BY150" s="50">
        <f t="shared" si="10"/>
        <v>15</v>
      </c>
      <c r="BZ150" s="348">
        <v>3</v>
      </c>
      <c r="CA150" s="348">
        <v>3</v>
      </c>
      <c r="CB150" s="348">
        <v>3</v>
      </c>
      <c r="CC150" s="348">
        <v>3</v>
      </c>
      <c r="CD150" s="348" t="s">
        <v>260</v>
      </c>
      <c r="CE150" s="348"/>
      <c r="CF150" s="348"/>
      <c r="CG150" s="348"/>
      <c r="CH150" s="348"/>
      <c r="CI150" s="348"/>
      <c r="CJ150" s="348"/>
      <c r="CK150" s="348"/>
      <c r="CL150" s="348"/>
      <c r="CM150" s="348" t="s">
        <v>3403</v>
      </c>
      <c r="CN150" s="348" t="s">
        <v>6676</v>
      </c>
      <c r="CO150" s="348"/>
      <c r="CP150" s="348"/>
      <c r="CQ150" s="348"/>
      <c r="CR150" s="38" t="s">
        <v>4714</v>
      </c>
      <c r="CS150" s="38" t="s">
        <v>4715</v>
      </c>
      <c r="CT150" s="38" t="s">
        <v>3869</v>
      </c>
      <c r="CU150" s="38" t="s">
        <v>10850</v>
      </c>
      <c r="CV150" s="38" t="s">
        <v>10844</v>
      </c>
      <c r="CW150" s="38" t="s">
        <v>10845</v>
      </c>
      <c r="CX150" s="38" t="s">
        <v>10846</v>
      </c>
      <c r="CY150" s="38" t="s">
        <v>10851</v>
      </c>
      <c r="CZ150" s="38" t="s">
        <v>3848</v>
      </c>
      <c r="DA150" s="38" t="s">
        <v>10852</v>
      </c>
      <c r="DB150" s="38" t="s">
        <v>4037</v>
      </c>
      <c r="DC150" s="38" t="s">
        <v>4038</v>
      </c>
      <c r="DD150" s="38" t="s">
        <v>4039</v>
      </c>
      <c r="DE150" s="38" t="s">
        <v>3848</v>
      </c>
      <c r="DF150" s="38" t="s">
        <v>10852</v>
      </c>
      <c r="DG150" s="38" t="s">
        <v>4037</v>
      </c>
      <c r="DH150" s="38" t="s">
        <v>4038</v>
      </c>
      <c r="DI150" s="38" t="s">
        <v>4039</v>
      </c>
      <c r="DJ150" s="38" t="s">
        <v>3848</v>
      </c>
      <c r="DK150" s="38" t="s">
        <v>3957</v>
      </c>
      <c r="DL150" s="38" t="s">
        <v>3848</v>
      </c>
      <c r="DM150" s="38" t="s">
        <v>3914</v>
      </c>
      <c r="DN150" s="38" t="s">
        <v>3852</v>
      </c>
      <c r="DO150" s="38" t="s">
        <v>3848</v>
      </c>
      <c r="DP150" s="38" t="s">
        <v>3848</v>
      </c>
      <c r="DQ150" s="38" t="s">
        <v>10853</v>
      </c>
      <c r="DR150" s="38" t="s">
        <v>10853</v>
      </c>
      <c r="DS150" s="38" t="s">
        <v>10847</v>
      </c>
      <c r="DT150" s="38" t="s">
        <v>3848</v>
      </c>
      <c r="DU150" s="38" t="s">
        <v>3848</v>
      </c>
      <c r="DV150" s="38" t="s">
        <v>3848</v>
      </c>
      <c r="DW150" s="38" t="s">
        <v>3848</v>
      </c>
      <c r="DX150" s="38" t="s">
        <v>3848</v>
      </c>
      <c r="DY150" s="38" t="s">
        <v>3848</v>
      </c>
      <c r="DZ150" s="38" t="s">
        <v>3848</v>
      </c>
      <c r="EA150" s="38" t="s">
        <v>3848</v>
      </c>
      <c r="EB150" s="38" t="s">
        <v>3861</v>
      </c>
      <c r="EC150" s="38" t="s">
        <v>3862</v>
      </c>
      <c r="ED150" s="38" t="s">
        <v>3848</v>
      </c>
      <c r="EE150" s="38" t="s">
        <v>4306</v>
      </c>
      <c r="EF150" s="38" t="s">
        <v>5081</v>
      </c>
      <c r="EG150" s="38" t="s">
        <v>598</v>
      </c>
      <c r="EH150" s="38" t="s">
        <v>5303</v>
      </c>
      <c r="EI150" s="38" t="s">
        <v>9413</v>
      </c>
      <c r="EJ150" s="38" t="s">
        <v>3848</v>
      </c>
      <c r="EK150" s="38" t="s">
        <v>3848</v>
      </c>
      <c r="EL150" s="38" t="s">
        <v>4473</v>
      </c>
      <c r="EM150" s="38" t="s">
        <v>3869</v>
      </c>
      <c r="EN150" s="38" t="s">
        <v>3870</v>
      </c>
      <c r="EO150" s="38" t="s">
        <v>7885</v>
      </c>
      <c r="EP150" s="38" t="s">
        <v>5305</v>
      </c>
      <c r="EQ150" s="38" t="s">
        <v>4017</v>
      </c>
      <c r="ER150" s="38" t="s">
        <v>4017</v>
      </c>
      <c r="ES150" s="38" t="s">
        <v>4017</v>
      </c>
      <c r="ET150" s="38" t="s">
        <v>4017</v>
      </c>
      <c r="EU150" s="38" t="s">
        <v>4017</v>
      </c>
      <c r="EV150" s="38" t="s">
        <v>3848</v>
      </c>
      <c r="EW150" s="38" t="s">
        <v>3848</v>
      </c>
      <c r="EX150" s="38" t="s">
        <v>3848</v>
      </c>
      <c r="EY150" s="38" t="s">
        <v>3848</v>
      </c>
      <c r="EZ150" s="38" t="s">
        <v>3848</v>
      </c>
      <c r="FA150" s="38" t="s">
        <v>3848</v>
      </c>
      <c r="FB150" s="38" t="s">
        <v>3848</v>
      </c>
      <c r="FC150" s="38" t="s">
        <v>3848</v>
      </c>
      <c r="FD150" s="38" t="s">
        <v>3848</v>
      </c>
      <c r="FE150" s="38" t="s">
        <v>4017</v>
      </c>
      <c r="FF150" s="38" t="s">
        <v>4017</v>
      </c>
      <c r="FG150" s="38" t="s">
        <v>3848</v>
      </c>
      <c r="FH150" s="38" t="s">
        <v>3848</v>
      </c>
      <c r="FI150" s="38" t="s">
        <v>3848</v>
      </c>
      <c r="FJ150" s="38" t="s">
        <v>4017</v>
      </c>
      <c r="FK150" s="38" t="s">
        <v>4017</v>
      </c>
      <c r="FL150" s="38" t="s">
        <v>4017</v>
      </c>
      <c r="FM150" s="38" t="s">
        <v>10854</v>
      </c>
      <c r="FN150" s="38" t="s">
        <v>10855</v>
      </c>
      <c r="FO150" s="38" t="s">
        <v>3848</v>
      </c>
      <c r="FP150" s="38" t="s">
        <v>3848</v>
      </c>
      <c r="FQ150" s="38" t="s">
        <v>10856</v>
      </c>
      <c r="FR150" s="38" t="s">
        <v>4367</v>
      </c>
      <c r="FS150" s="38" t="s">
        <v>10857</v>
      </c>
      <c r="FT150" s="38" t="s">
        <v>3943</v>
      </c>
      <c r="FU150" s="38" t="s">
        <v>3943</v>
      </c>
      <c r="FV150" s="38" t="s">
        <v>3943</v>
      </c>
      <c r="FW150" s="38" t="s">
        <v>3943</v>
      </c>
      <c r="FX150" s="38" t="s">
        <v>176</v>
      </c>
      <c r="FY150" s="38" t="s">
        <v>9287</v>
      </c>
      <c r="FZ150" s="38" t="s">
        <v>10858</v>
      </c>
      <c r="GA150" s="38" t="s">
        <v>3848</v>
      </c>
      <c r="GB150" s="370" t="s">
        <v>3848</v>
      </c>
      <c r="GC150" s="370" t="s">
        <v>3848</v>
      </c>
      <c r="HL150" s="349" t="s">
        <v>10859</v>
      </c>
      <c r="HM150" s="44" t="s">
        <v>6705</v>
      </c>
      <c r="HN150" s="44" t="s">
        <v>7016</v>
      </c>
      <c r="HO150" s="350" t="s">
        <v>6707</v>
      </c>
      <c r="HP150" s="44" t="s">
        <v>3869</v>
      </c>
      <c r="HQ150" s="44">
        <f t="shared" si="11"/>
        <v>1</v>
      </c>
      <c r="HT150" s="351">
        <v>43293</v>
      </c>
      <c r="HU150" s="44" t="s">
        <v>9321</v>
      </c>
      <c r="HX150" s="44" t="s">
        <v>3403</v>
      </c>
      <c r="HY150" s="44" t="s">
        <v>223</v>
      </c>
    </row>
    <row r="151" spans="1:233" s="44" customFormat="1" ht="12.75" x14ac:dyDescent="0.2">
      <c r="A151" s="348">
        <v>13</v>
      </c>
      <c r="B151" s="369">
        <v>0.54166666666666663</v>
      </c>
      <c r="C151" s="348"/>
      <c r="D151" s="348" t="s">
        <v>211</v>
      </c>
      <c r="E151" s="44" t="s">
        <v>212</v>
      </c>
      <c r="F151" s="374">
        <v>43285</v>
      </c>
      <c r="G151" s="348" t="s">
        <v>3082</v>
      </c>
      <c r="H151" s="348" t="s">
        <v>246</v>
      </c>
      <c r="I151" s="348" t="s">
        <v>247</v>
      </c>
      <c r="J151" s="348" t="s">
        <v>4493</v>
      </c>
      <c r="K151" s="365" t="s">
        <v>4494</v>
      </c>
      <c r="L151" s="353" t="s">
        <v>250</v>
      </c>
      <c r="M151" s="365">
        <v>43290</v>
      </c>
      <c r="N151" s="365">
        <v>43300</v>
      </c>
      <c r="O151" s="348" t="s">
        <v>4032</v>
      </c>
      <c r="P151" s="361" t="s">
        <v>10860</v>
      </c>
      <c r="Q151" s="348" t="s">
        <v>10861</v>
      </c>
      <c r="R151" s="348" t="s">
        <v>10862</v>
      </c>
      <c r="S151" s="365" t="s">
        <v>10863</v>
      </c>
      <c r="T151" s="353">
        <v>9770958106</v>
      </c>
      <c r="U151" s="365" t="s">
        <v>10864</v>
      </c>
      <c r="V151" s="194" t="s">
        <v>221</v>
      </c>
      <c r="W151" s="44" t="s">
        <v>221</v>
      </c>
      <c r="X151" s="44" t="s">
        <v>221</v>
      </c>
      <c r="Y151" s="44" t="s">
        <v>221</v>
      </c>
      <c r="Z151" s="44" t="s">
        <v>221</v>
      </c>
      <c r="AA151" s="50" t="s">
        <v>10865</v>
      </c>
      <c r="AB151" s="50">
        <v>9151806089</v>
      </c>
      <c r="AC151" s="348" t="s">
        <v>223</v>
      </c>
      <c r="AD151" s="347" t="s">
        <v>4711</v>
      </c>
      <c r="AE151" s="348" t="s">
        <v>10866</v>
      </c>
      <c r="AF151" s="44" t="s">
        <v>226</v>
      </c>
      <c r="AG151" s="348" t="s">
        <v>226</v>
      </c>
      <c r="AH151" s="348" t="s">
        <v>226</v>
      </c>
      <c r="AI151" s="348">
        <v>79</v>
      </c>
      <c r="AJ151" s="348" t="s">
        <v>227</v>
      </c>
      <c r="AK151" s="348">
        <v>1</v>
      </c>
      <c r="AL151" s="348">
        <v>5</v>
      </c>
      <c r="AM151" s="348">
        <v>6</v>
      </c>
      <c r="AN151" s="348" t="s">
        <v>394</v>
      </c>
      <c r="AO151" s="348" t="s">
        <v>5074</v>
      </c>
      <c r="AP151" s="348" t="s">
        <v>281</v>
      </c>
      <c r="AQ151" s="348" t="s">
        <v>10805</v>
      </c>
      <c r="AR151" s="348"/>
      <c r="AS151" s="348"/>
      <c r="AT151" s="348"/>
      <c r="AU151" s="348"/>
      <c r="AV151" s="348"/>
      <c r="AW151" s="348"/>
      <c r="AX151" s="348"/>
      <c r="AY151" s="348" t="s">
        <v>227</v>
      </c>
      <c r="AZ151" s="348" t="s">
        <v>227</v>
      </c>
      <c r="BA151" s="390"/>
      <c r="BB151" s="368" t="s">
        <v>6373</v>
      </c>
      <c r="BC151" s="369">
        <f t="shared" si="12"/>
        <v>0.54166666666666663</v>
      </c>
      <c r="BD151" s="369">
        <f t="shared" si="13"/>
        <v>0.55208333333333326</v>
      </c>
      <c r="BE151" s="50">
        <f t="shared" si="8"/>
        <v>15</v>
      </c>
      <c r="BF151" s="348">
        <v>3</v>
      </c>
      <c r="BG151" s="348">
        <v>3</v>
      </c>
      <c r="BH151" s="348">
        <v>3</v>
      </c>
      <c r="BI151" s="348">
        <v>3</v>
      </c>
      <c r="BJ151" s="348">
        <v>3</v>
      </c>
      <c r="BK151" s="348">
        <v>3</v>
      </c>
      <c r="BL151" s="348">
        <v>3</v>
      </c>
      <c r="BM151" s="348">
        <v>3</v>
      </c>
      <c r="BN151" s="348">
        <v>3</v>
      </c>
      <c r="BO151" s="348">
        <v>3</v>
      </c>
      <c r="BP151" s="348">
        <v>3</v>
      </c>
      <c r="BQ151" s="348">
        <v>3</v>
      </c>
      <c r="BR151" s="348">
        <v>3</v>
      </c>
      <c r="BS151" s="348">
        <v>3</v>
      </c>
      <c r="BT151" s="348">
        <v>3</v>
      </c>
      <c r="BU151" s="50">
        <f t="shared" si="9"/>
        <v>0</v>
      </c>
      <c r="BV151" s="368" t="s">
        <v>6373</v>
      </c>
      <c r="BW151" s="369">
        <f>BD151</f>
        <v>0.55208333333333326</v>
      </c>
      <c r="BX151" s="369">
        <f>BW151+15/1440</f>
        <v>0.56249999999999989</v>
      </c>
      <c r="BY151" s="50">
        <f t="shared" si="10"/>
        <v>15</v>
      </c>
      <c r="BZ151" s="348">
        <v>3</v>
      </c>
      <c r="CA151" s="348">
        <v>3</v>
      </c>
      <c r="CB151" s="348">
        <v>3</v>
      </c>
      <c r="CC151" s="348">
        <v>3</v>
      </c>
      <c r="CD151" s="348" t="s">
        <v>260</v>
      </c>
      <c r="CE151" s="348"/>
      <c r="CF151" s="348"/>
      <c r="CG151" s="348"/>
      <c r="CH151" s="348"/>
      <c r="CI151" s="348"/>
      <c r="CJ151" s="348"/>
      <c r="CK151" s="348"/>
      <c r="CL151" s="348"/>
      <c r="CM151" s="348" t="s">
        <v>3403</v>
      </c>
      <c r="CN151" s="348" t="s">
        <v>251</v>
      </c>
      <c r="CO151" s="348"/>
      <c r="CP151" s="348"/>
      <c r="CQ151" s="348"/>
      <c r="CR151" s="38" t="s">
        <v>4714</v>
      </c>
      <c r="CS151" s="38" t="s">
        <v>4715</v>
      </c>
      <c r="CT151" s="38" t="s">
        <v>3869</v>
      </c>
      <c r="CU151" s="38" t="s">
        <v>10867</v>
      </c>
      <c r="CV151" s="38" t="s">
        <v>10861</v>
      </c>
      <c r="CW151" s="38" t="s">
        <v>10862</v>
      </c>
      <c r="CX151" s="38" t="s">
        <v>10868</v>
      </c>
      <c r="CY151" s="38" t="s">
        <v>10869</v>
      </c>
      <c r="CZ151" s="38" t="s">
        <v>3848</v>
      </c>
      <c r="DA151" s="38" t="s">
        <v>10870</v>
      </c>
      <c r="DB151" s="38" t="s">
        <v>4037</v>
      </c>
      <c r="DC151" s="38" t="s">
        <v>4038</v>
      </c>
      <c r="DD151" s="38" t="s">
        <v>4039</v>
      </c>
      <c r="DE151" s="38" t="s">
        <v>3848</v>
      </c>
      <c r="DF151" s="38" t="s">
        <v>10870</v>
      </c>
      <c r="DG151" s="38" t="s">
        <v>4037</v>
      </c>
      <c r="DH151" s="38" t="s">
        <v>4038</v>
      </c>
      <c r="DI151" s="38" t="s">
        <v>4039</v>
      </c>
      <c r="DJ151" s="38" t="s">
        <v>3848</v>
      </c>
      <c r="DK151" s="38" t="s">
        <v>3849</v>
      </c>
      <c r="DL151" s="38" t="s">
        <v>3848</v>
      </c>
      <c r="DM151" s="38" t="s">
        <v>3914</v>
      </c>
      <c r="DN151" s="38" t="s">
        <v>3852</v>
      </c>
      <c r="DO151" s="38" t="s">
        <v>3848</v>
      </c>
      <c r="DP151" s="38" t="s">
        <v>3848</v>
      </c>
      <c r="DQ151" s="38" t="s">
        <v>10871</v>
      </c>
      <c r="DR151" s="38" t="s">
        <v>10871</v>
      </c>
      <c r="DS151" s="38" t="s">
        <v>10864</v>
      </c>
      <c r="DT151" s="38" t="s">
        <v>3848</v>
      </c>
      <c r="DU151" s="38" t="s">
        <v>3848</v>
      </c>
      <c r="DV151" s="38" t="s">
        <v>3848</v>
      </c>
      <c r="DW151" s="38" t="s">
        <v>3848</v>
      </c>
      <c r="DX151" s="38" t="s">
        <v>3848</v>
      </c>
      <c r="DY151" s="38" t="s">
        <v>3848</v>
      </c>
      <c r="DZ151" s="38" t="s">
        <v>3848</v>
      </c>
      <c r="EA151" s="38" t="s">
        <v>3848</v>
      </c>
      <c r="EB151" s="38" t="s">
        <v>3861</v>
      </c>
      <c r="EC151" s="38" t="s">
        <v>3862</v>
      </c>
      <c r="ED151" s="38" t="s">
        <v>3848</v>
      </c>
      <c r="EE151" s="38" t="s">
        <v>4399</v>
      </c>
      <c r="EF151" s="38" t="s">
        <v>5081</v>
      </c>
      <c r="EG151" s="38" t="s">
        <v>598</v>
      </c>
      <c r="EH151" s="38" t="s">
        <v>5303</v>
      </c>
      <c r="EI151" s="38" t="s">
        <v>9413</v>
      </c>
      <c r="EJ151" s="38" t="s">
        <v>3848</v>
      </c>
      <c r="EK151" s="38" t="s">
        <v>3848</v>
      </c>
      <c r="EL151" s="38" t="s">
        <v>4473</v>
      </c>
      <c r="EM151" s="38" t="s">
        <v>3869</v>
      </c>
      <c r="EN151" s="38" t="s">
        <v>3870</v>
      </c>
      <c r="EO151" s="38" t="s">
        <v>4002</v>
      </c>
      <c r="EP151" s="38" t="s">
        <v>4401</v>
      </c>
      <c r="EQ151" s="38" t="s">
        <v>4017</v>
      </c>
      <c r="ER151" s="38" t="s">
        <v>4017</v>
      </c>
      <c r="ES151" s="38" t="s">
        <v>4017</v>
      </c>
      <c r="ET151" s="38" t="s">
        <v>4017</v>
      </c>
      <c r="EU151" s="38" t="s">
        <v>4017</v>
      </c>
      <c r="EV151" s="38" t="s">
        <v>3848</v>
      </c>
      <c r="EW151" s="38" t="s">
        <v>3848</v>
      </c>
      <c r="EX151" s="38" t="s">
        <v>3848</v>
      </c>
      <c r="EY151" s="38" t="s">
        <v>3848</v>
      </c>
      <c r="EZ151" s="38" t="s">
        <v>3848</v>
      </c>
      <c r="FA151" s="38" t="s">
        <v>3848</v>
      </c>
      <c r="FB151" s="38" t="s">
        <v>3848</v>
      </c>
      <c r="FC151" s="38" t="s">
        <v>3848</v>
      </c>
      <c r="FD151" s="38" t="s">
        <v>3848</v>
      </c>
      <c r="FE151" s="38" t="s">
        <v>4017</v>
      </c>
      <c r="FF151" s="38" t="s">
        <v>4017</v>
      </c>
      <c r="FG151" s="38" t="s">
        <v>3848</v>
      </c>
      <c r="FH151" s="38" t="s">
        <v>3848</v>
      </c>
      <c r="FI151" s="38" t="s">
        <v>3848</v>
      </c>
      <c r="FJ151" s="38" t="s">
        <v>4017</v>
      </c>
      <c r="FK151" s="38" t="s">
        <v>4017</v>
      </c>
      <c r="FL151" s="38" t="s">
        <v>4017</v>
      </c>
      <c r="FM151" s="38" t="s">
        <v>10861</v>
      </c>
      <c r="FN151" s="38" t="s">
        <v>10872</v>
      </c>
      <c r="FO151" s="38" t="s">
        <v>3848</v>
      </c>
      <c r="FP151" s="38" t="s">
        <v>3848</v>
      </c>
      <c r="FQ151" s="38" t="s">
        <v>10873</v>
      </c>
      <c r="FR151" s="38" t="s">
        <v>5385</v>
      </c>
      <c r="FS151" s="38" t="s">
        <v>10874</v>
      </c>
      <c r="FT151" s="38" t="s">
        <v>3943</v>
      </c>
      <c r="FU151" s="38" t="s">
        <v>3943</v>
      </c>
      <c r="FV151" s="38" t="s">
        <v>3943</v>
      </c>
      <c r="FW151" s="38" t="s">
        <v>3943</v>
      </c>
      <c r="FX151" s="38" t="s">
        <v>3894</v>
      </c>
      <c r="FY151" s="38" t="s">
        <v>3848</v>
      </c>
      <c r="FZ151" s="38" t="s">
        <v>10875</v>
      </c>
      <c r="GA151" s="38" t="s">
        <v>3848</v>
      </c>
      <c r="GB151" s="370" t="s">
        <v>3848</v>
      </c>
      <c r="GC151" s="370" t="s">
        <v>3848</v>
      </c>
      <c r="HL151" s="349" t="s">
        <v>10876</v>
      </c>
      <c r="HM151" s="44" t="s">
        <v>10877</v>
      </c>
      <c r="HN151" s="44" t="s">
        <v>3403</v>
      </c>
      <c r="HO151" s="350" t="s">
        <v>7177</v>
      </c>
      <c r="HP151" s="44" t="s">
        <v>3869</v>
      </c>
      <c r="HQ151" s="44">
        <f t="shared" si="11"/>
        <v>1</v>
      </c>
      <c r="HT151" s="44" t="s">
        <v>3403</v>
      </c>
      <c r="HU151" s="30" t="s">
        <v>7777</v>
      </c>
      <c r="HX151" s="44" t="s">
        <v>3403</v>
      </c>
      <c r="HY151" s="44" t="s">
        <v>223</v>
      </c>
    </row>
    <row r="152" spans="1:233" s="44" customFormat="1" ht="12.75" x14ac:dyDescent="0.2">
      <c r="A152" s="348">
        <v>14</v>
      </c>
      <c r="B152" s="369">
        <v>0.58333333333333337</v>
      </c>
      <c r="C152" s="348"/>
      <c r="D152" s="348" t="s">
        <v>211</v>
      </c>
      <c r="E152" s="44" t="s">
        <v>212</v>
      </c>
      <c r="F152" s="374">
        <v>43285</v>
      </c>
      <c r="G152" s="348" t="s">
        <v>357</v>
      </c>
      <c r="H152" s="348" t="s">
        <v>337</v>
      </c>
      <c r="I152" s="348" t="s">
        <v>437</v>
      </c>
      <c r="J152" s="348" t="s">
        <v>4493</v>
      </c>
      <c r="K152" s="348"/>
      <c r="L152" s="348"/>
      <c r="M152" s="365"/>
      <c r="N152" s="365"/>
      <c r="O152" s="348"/>
      <c r="P152" s="361" t="s">
        <v>10878</v>
      </c>
      <c r="Q152" s="348" t="s">
        <v>5286</v>
      </c>
      <c r="R152" s="348" t="s">
        <v>10879</v>
      </c>
      <c r="S152" s="348" t="s">
        <v>10880</v>
      </c>
      <c r="T152" s="353">
        <v>9101817942</v>
      </c>
      <c r="U152" s="430" t="s">
        <v>10881</v>
      </c>
      <c r="V152" s="431" t="s">
        <v>221</v>
      </c>
      <c r="W152" s="44" t="s">
        <v>221</v>
      </c>
      <c r="X152" s="44" t="s">
        <v>221</v>
      </c>
      <c r="Y152" s="44" t="s">
        <v>221</v>
      </c>
      <c r="Z152" s="44" t="s">
        <v>221</v>
      </c>
      <c r="AA152" s="348" t="s">
        <v>10882</v>
      </c>
      <c r="AB152" s="348">
        <v>9462341443</v>
      </c>
      <c r="AC152" s="348" t="s">
        <v>223</v>
      </c>
      <c r="AD152" s="347" t="s">
        <v>4711</v>
      </c>
      <c r="AE152" s="348" t="s">
        <v>10883</v>
      </c>
      <c r="AF152" s="44" t="s">
        <v>226</v>
      </c>
      <c r="AG152" s="348" t="s">
        <v>226</v>
      </c>
      <c r="AH152" s="348" t="s">
        <v>226</v>
      </c>
      <c r="AI152" s="348">
        <v>98</v>
      </c>
      <c r="AJ152" s="348" t="s">
        <v>227</v>
      </c>
      <c r="AK152" s="348">
        <v>1</v>
      </c>
      <c r="AL152" s="348">
        <v>8</v>
      </c>
      <c r="AM152" s="348">
        <v>9</v>
      </c>
      <c r="AN152" s="348" t="s">
        <v>394</v>
      </c>
      <c r="AO152" s="348" t="s">
        <v>5074</v>
      </c>
      <c r="AP152" s="348" t="s">
        <v>281</v>
      </c>
      <c r="AQ152" s="348" t="s">
        <v>10805</v>
      </c>
      <c r="AR152" s="348"/>
      <c r="AS152" s="348"/>
      <c r="AT152" s="348"/>
      <c r="AU152" s="348"/>
      <c r="AV152" s="348"/>
      <c r="AW152" s="348"/>
      <c r="AX152" s="348"/>
      <c r="AY152" s="348" t="s">
        <v>227</v>
      </c>
      <c r="AZ152" s="348" t="s">
        <v>227</v>
      </c>
      <c r="BA152" s="390"/>
      <c r="BB152" s="368" t="s">
        <v>6373</v>
      </c>
      <c r="BC152" s="369">
        <f t="shared" si="12"/>
        <v>0.58333333333333337</v>
      </c>
      <c r="BD152" s="369">
        <f t="shared" si="13"/>
        <v>0.59375</v>
      </c>
      <c r="BE152" s="50">
        <f t="shared" si="8"/>
        <v>15</v>
      </c>
      <c r="BF152" s="348">
        <v>3</v>
      </c>
      <c r="BG152" s="348">
        <v>3</v>
      </c>
      <c r="BH152" s="348">
        <v>3</v>
      </c>
      <c r="BI152" s="348">
        <v>3</v>
      </c>
      <c r="BJ152" s="348">
        <v>3</v>
      </c>
      <c r="BK152" s="348">
        <v>3</v>
      </c>
      <c r="BL152" s="348">
        <v>3</v>
      </c>
      <c r="BM152" s="348">
        <v>3</v>
      </c>
      <c r="BN152" s="348">
        <v>3</v>
      </c>
      <c r="BO152" s="348">
        <v>3</v>
      </c>
      <c r="BP152" s="348">
        <v>3</v>
      </c>
      <c r="BQ152" s="348">
        <v>3</v>
      </c>
      <c r="BR152" s="348">
        <v>3</v>
      </c>
      <c r="BS152" s="348">
        <v>3</v>
      </c>
      <c r="BT152" s="348">
        <v>3</v>
      </c>
      <c r="BU152" s="50">
        <f t="shared" si="9"/>
        <v>0</v>
      </c>
      <c r="BV152" s="368" t="s">
        <v>6373</v>
      </c>
      <c r="BW152" s="369">
        <f>BD152</f>
        <v>0.59375</v>
      </c>
      <c r="BX152" s="369">
        <f>BW152+15/1440</f>
        <v>0.60416666666666663</v>
      </c>
      <c r="BY152" s="50">
        <f t="shared" si="10"/>
        <v>15</v>
      </c>
      <c r="BZ152" s="348">
        <v>3</v>
      </c>
      <c r="CA152" s="348">
        <v>3</v>
      </c>
      <c r="CB152" s="348">
        <v>3</v>
      </c>
      <c r="CC152" s="348">
        <v>3</v>
      </c>
      <c r="CD152" s="348" t="s">
        <v>260</v>
      </c>
      <c r="CE152" s="348"/>
      <c r="CF152" s="348"/>
      <c r="CG152" s="348"/>
      <c r="CH152" s="348"/>
      <c r="CI152" s="348"/>
      <c r="CJ152" s="348"/>
      <c r="CK152" s="348"/>
      <c r="CL152" s="348"/>
      <c r="CM152" s="348" t="s">
        <v>3403</v>
      </c>
      <c r="CN152" s="44" t="s">
        <v>3403</v>
      </c>
      <c r="CO152" s="348"/>
      <c r="CP152" s="348"/>
      <c r="CQ152" s="348"/>
      <c r="CR152" s="38" t="s">
        <v>4714</v>
      </c>
      <c r="CS152" s="38" t="s">
        <v>4715</v>
      </c>
      <c r="CT152" s="38" t="s">
        <v>3869</v>
      </c>
      <c r="CU152" s="38" t="s">
        <v>10884</v>
      </c>
      <c r="CV152" s="38" t="s">
        <v>5286</v>
      </c>
      <c r="CW152" s="38" t="s">
        <v>10879</v>
      </c>
      <c r="CX152" s="38" t="s">
        <v>10880</v>
      </c>
      <c r="CY152" s="38" t="s">
        <v>10885</v>
      </c>
      <c r="CZ152" s="38" t="s">
        <v>3848</v>
      </c>
      <c r="DA152" s="38" t="s">
        <v>10886</v>
      </c>
      <c r="DB152" s="38" t="s">
        <v>4037</v>
      </c>
      <c r="DC152" s="38" t="s">
        <v>4038</v>
      </c>
      <c r="DD152" s="38" t="s">
        <v>4039</v>
      </c>
      <c r="DE152" s="38" t="s">
        <v>3848</v>
      </c>
      <c r="DF152" s="38" t="s">
        <v>10886</v>
      </c>
      <c r="DG152" s="38" t="s">
        <v>4037</v>
      </c>
      <c r="DH152" s="38" t="s">
        <v>4038</v>
      </c>
      <c r="DI152" s="38" t="s">
        <v>4039</v>
      </c>
      <c r="DJ152" s="38" t="s">
        <v>3848</v>
      </c>
      <c r="DK152" s="38" t="s">
        <v>3849</v>
      </c>
      <c r="DL152" s="38" t="s">
        <v>3848</v>
      </c>
      <c r="DM152" s="38" t="s">
        <v>3914</v>
      </c>
      <c r="DN152" s="38" t="s">
        <v>3852</v>
      </c>
      <c r="DO152" s="38" t="s">
        <v>3848</v>
      </c>
      <c r="DP152" s="38" t="s">
        <v>3848</v>
      </c>
      <c r="DQ152" s="38" t="s">
        <v>10887</v>
      </c>
      <c r="DR152" s="38" t="s">
        <v>10887</v>
      </c>
      <c r="DS152" s="38" t="s">
        <v>10881</v>
      </c>
      <c r="DT152" s="38" t="s">
        <v>3848</v>
      </c>
      <c r="DU152" s="38" t="s">
        <v>3848</v>
      </c>
      <c r="DV152" s="38" t="s">
        <v>3848</v>
      </c>
      <c r="DW152" s="38" t="s">
        <v>3848</v>
      </c>
      <c r="DX152" s="38" t="s">
        <v>3848</v>
      </c>
      <c r="DY152" s="38" t="s">
        <v>3848</v>
      </c>
      <c r="DZ152" s="38" t="s">
        <v>3848</v>
      </c>
      <c r="EA152" s="38" t="s">
        <v>3848</v>
      </c>
      <c r="EB152" s="38" t="s">
        <v>3861</v>
      </c>
      <c r="EC152" s="38" t="s">
        <v>3862</v>
      </c>
      <c r="ED152" s="38" t="s">
        <v>3848</v>
      </c>
      <c r="EE152" s="38" t="s">
        <v>5408</v>
      </c>
      <c r="EF152" s="38" t="s">
        <v>5081</v>
      </c>
      <c r="EG152" s="38" t="s">
        <v>598</v>
      </c>
      <c r="EH152" s="38" t="s">
        <v>5303</v>
      </c>
      <c r="EI152" s="38" t="s">
        <v>9413</v>
      </c>
      <c r="EJ152" s="38" t="s">
        <v>3848</v>
      </c>
      <c r="EK152" s="38" t="s">
        <v>3848</v>
      </c>
      <c r="EL152" s="38" t="s">
        <v>4473</v>
      </c>
      <c r="EM152" s="38" t="s">
        <v>3869</v>
      </c>
      <c r="EN152" s="38" t="s">
        <v>3870</v>
      </c>
      <c r="EO152" s="38" t="s">
        <v>4002</v>
      </c>
      <c r="EP152" s="38" t="s">
        <v>4401</v>
      </c>
      <c r="EQ152" s="38" t="s">
        <v>4017</v>
      </c>
      <c r="ER152" s="38" t="s">
        <v>4017</v>
      </c>
      <c r="ES152" s="38" t="s">
        <v>4017</v>
      </c>
      <c r="ET152" s="38" t="s">
        <v>4017</v>
      </c>
      <c r="EU152" s="38" t="s">
        <v>4017</v>
      </c>
      <c r="EV152" s="38" t="s">
        <v>3848</v>
      </c>
      <c r="EW152" s="38" t="s">
        <v>3848</v>
      </c>
      <c r="EX152" s="38" t="s">
        <v>3848</v>
      </c>
      <c r="EY152" s="38" t="s">
        <v>3848</v>
      </c>
      <c r="EZ152" s="38" t="s">
        <v>3848</v>
      </c>
      <c r="FA152" s="38" t="s">
        <v>3848</v>
      </c>
      <c r="FB152" s="38" t="s">
        <v>3848</v>
      </c>
      <c r="FC152" s="38" t="s">
        <v>3848</v>
      </c>
      <c r="FD152" s="38" t="s">
        <v>3848</v>
      </c>
      <c r="FE152" s="38" t="s">
        <v>4017</v>
      </c>
      <c r="FF152" s="38" t="s">
        <v>4017</v>
      </c>
      <c r="FG152" s="38" t="s">
        <v>3848</v>
      </c>
      <c r="FH152" s="38" t="s">
        <v>3848</v>
      </c>
      <c r="FI152" s="38" t="s">
        <v>3848</v>
      </c>
      <c r="FJ152" s="38" t="s">
        <v>4017</v>
      </c>
      <c r="FK152" s="38" t="s">
        <v>4017</v>
      </c>
      <c r="FL152" s="38" t="s">
        <v>4017</v>
      </c>
      <c r="FM152" s="38" t="s">
        <v>5286</v>
      </c>
      <c r="FN152" s="38" t="s">
        <v>10888</v>
      </c>
      <c r="FO152" s="38" t="s">
        <v>3848</v>
      </c>
      <c r="FP152" s="38" t="s">
        <v>3848</v>
      </c>
      <c r="FQ152" s="38" t="s">
        <v>10889</v>
      </c>
      <c r="FR152" s="38" t="s">
        <v>10889</v>
      </c>
      <c r="FS152" s="38" t="s">
        <v>10890</v>
      </c>
      <c r="FT152" s="38" t="s">
        <v>3943</v>
      </c>
      <c r="FU152" s="38" t="s">
        <v>3943</v>
      </c>
      <c r="FV152" s="38" t="s">
        <v>3943</v>
      </c>
      <c r="FW152" s="38" t="s">
        <v>3943</v>
      </c>
      <c r="FX152" s="38" t="s">
        <v>3894</v>
      </c>
      <c r="FY152" s="38" t="s">
        <v>3848</v>
      </c>
      <c r="FZ152" s="38" t="s">
        <v>10891</v>
      </c>
      <c r="GA152" s="38" t="s">
        <v>3848</v>
      </c>
      <c r="GB152" s="370" t="s">
        <v>3848</v>
      </c>
      <c r="GC152" s="370" t="s">
        <v>3848</v>
      </c>
      <c r="HL152" s="349" t="s">
        <v>10892</v>
      </c>
      <c r="HM152" s="30" t="s">
        <v>7776</v>
      </c>
      <c r="HN152" s="30" t="s">
        <v>3403</v>
      </c>
      <c r="HO152" s="350" t="s">
        <v>7440</v>
      </c>
      <c r="HP152" s="44" t="s">
        <v>3869</v>
      </c>
      <c r="HQ152" s="44">
        <f t="shared" si="11"/>
        <v>1</v>
      </c>
      <c r="HT152" s="44" t="s">
        <v>3403</v>
      </c>
      <c r="HU152" s="30" t="s">
        <v>7777</v>
      </c>
      <c r="HX152" s="44" t="s">
        <v>3403</v>
      </c>
      <c r="HY152" s="44" t="s">
        <v>223</v>
      </c>
    </row>
    <row r="153" spans="1:233" s="44" customFormat="1" ht="12.75" x14ac:dyDescent="0.2">
      <c r="A153" s="348">
        <v>15</v>
      </c>
      <c r="B153" s="369">
        <v>0.65625</v>
      </c>
      <c r="C153" s="348"/>
      <c r="D153" s="348" t="s">
        <v>211</v>
      </c>
      <c r="E153" s="44" t="s">
        <v>212</v>
      </c>
      <c r="F153" s="374">
        <v>43285</v>
      </c>
      <c r="G153" s="348" t="s">
        <v>357</v>
      </c>
      <c r="H153" s="348" t="s">
        <v>337</v>
      </c>
      <c r="I153" s="348" t="s">
        <v>437</v>
      </c>
      <c r="J153" s="348" t="s">
        <v>4493</v>
      </c>
      <c r="K153" s="365"/>
      <c r="L153" s="365"/>
      <c r="M153" s="365"/>
      <c r="N153" s="365"/>
      <c r="O153" s="348"/>
      <c r="P153" s="361" t="s">
        <v>10893</v>
      </c>
      <c r="Q153" s="348" t="s">
        <v>1059</v>
      </c>
      <c r="R153" s="348" t="s">
        <v>10894</v>
      </c>
      <c r="S153" s="365" t="s">
        <v>723</v>
      </c>
      <c r="T153" s="353">
        <v>9176720626</v>
      </c>
      <c r="U153" s="428" t="s">
        <v>10895</v>
      </c>
      <c r="V153" s="425" t="s">
        <v>221</v>
      </c>
      <c r="W153" s="44" t="s">
        <v>221</v>
      </c>
      <c r="X153" s="44" t="s">
        <v>221</v>
      </c>
      <c r="Y153" s="44" t="s">
        <v>221</v>
      </c>
      <c r="Z153" s="44" t="s">
        <v>221</v>
      </c>
      <c r="AA153" s="348" t="s">
        <v>10896</v>
      </c>
      <c r="AB153" s="348">
        <v>9167996315</v>
      </c>
      <c r="AC153" s="348" t="s">
        <v>223</v>
      </c>
      <c r="AD153" s="348" t="s">
        <v>224</v>
      </c>
      <c r="AE153" s="348" t="s">
        <v>10897</v>
      </c>
      <c r="AF153" s="44" t="s">
        <v>226</v>
      </c>
      <c r="AG153" s="348" t="s">
        <v>226</v>
      </c>
      <c r="AH153" s="348" t="s">
        <v>221</v>
      </c>
      <c r="AI153" s="348">
        <v>41</v>
      </c>
      <c r="AJ153" s="348" t="s">
        <v>227</v>
      </c>
      <c r="AK153" s="348">
        <v>1</v>
      </c>
      <c r="AL153" s="348">
        <v>5</v>
      </c>
      <c r="AM153" s="348">
        <v>10</v>
      </c>
      <c r="AN153" s="348" t="s">
        <v>394</v>
      </c>
      <c r="AO153" s="348" t="s">
        <v>5074</v>
      </c>
      <c r="AP153" s="348" t="s">
        <v>281</v>
      </c>
      <c r="AQ153" s="348" t="s">
        <v>10805</v>
      </c>
      <c r="AR153" s="348"/>
      <c r="AS153" s="348"/>
      <c r="AT153" s="348"/>
      <c r="AU153" s="348"/>
      <c r="AV153" s="348"/>
      <c r="AW153" s="348"/>
      <c r="AX153" s="348"/>
      <c r="AY153" s="348" t="s">
        <v>227</v>
      </c>
      <c r="AZ153" s="348" t="s">
        <v>227</v>
      </c>
      <c r="BA153" s="369"/>
      <c r="BB153" s="432" t="s">
        <v>6373</v>
      </c>
      <c r="BC153" s="369">
        <f t="shared" si="12"/>
        <v>0.65625</v>
      </c>
      <c r="BD153" s="369">
        <f t="shared" si="13"/>
        <v>0.66666666666666663</v>
      </c>
      <c r="BE153" s="50">
        <f t="shared" si="8"/>
        <v>15</v>
      </c>
      <c r="BF153" s="348">
        <v>3</v>
      </c>
      <c r="BG153" s="348">
        <v>3</v>
      </c>
      <c r="BH153" s="348">
        <v>3</v>
      </c>
      <c r="BI153" s="348">
        <v>3</v>
      </c>
      <c r="BJ153" s="348">
        <v>3</v>
      </c>
      <c r="BK153" s="348">
        <v>3</v>
      </c>
      <c r="BL153" s="348">
        <v>3</v>
      </c>
      <c r="BM153" s="348">
        <v>3</v>
      </c>
      <c r="BN153" s="348">
        <v>3</v>
      </c>
      <c r="BO153" s="348">
        <v>3</v>
      </c>
      <c r="BP153" s="348">
        <v>3</v>
      </c>
      <c r="BQ153" s="348">
        <v>3</v>
      </c>
      <c r="BR153" s="348">
        <v>3</v>
      </c>
      <c r="BS153" s="348">
        <v>3</v>
      </c>
      <c r="BT153" s="348">
        <v>3</v>
      </c>
      <c r="BU153" s="50">
        <f t="shared" si="9"/>
        <v>0</v>
      </c>
      <c r="BV153" s="368" t="s">
        <v>6373</v>
      </c>
      <c r="BW153" s="369">
        <f>BD153</f>
        <v>0.66666666666666663</v>
      </c>
      <c r="BX153" s="369">
        <f>BW153+15/1440</f>
        <v>0.67708333333333326</v>
      </c>
      <c r="BY153" s="50">
        <f t="shared" si="10"/>
        <v>15</v>
      </c>
      <c r="BZ153" s="348">
        <v>3</v>
      </c>
      <c r="CA153" s="348">
        <v>3</v>
      </c>
      <c r="CB153" s="348">
        <v>3</v>
      </c>
      <c r="CC153" s="348">
        <v>3</v>
      </c>
      <c r="CD153" s="348" t="s">
        <v>260</v>
      </c>
      <c r="CE153" s="348"/>
      <c r="CF153" s="348"/>
      <c r="CG153" s="348"/>
      <c r="CH153" s="348"/>
      <c r="CI153" s="348"/>
      <c r="CJ153" s="348"/>
      <c r="CK153" s="348"/>
      <c r="CL153" s="348"/>
      <c r="CM153" s="348" t="s">
        <v>3403</v>
      </c>
      <c r="CN153" s="44" t="s">
        <v>3403</v>
      </c>
      <c r="CO153" s="348"/>
      <c r="CP153" s="348"/>
      <c r="CQ153" s="348"/>
      <c r="CR153" s="38" t="s">
        <v>4714</v>
      </c>
      <c r="CS153" s="38" t="s">
        <v>4715</v>
      </c>
      <c r="CT153" s="38" t="s">
        <v>3869</v>
      </c>
      <c r="CU153" s="38" t="s">
        <v>10898</v>
      </c>
      <c r="CV153" s="38" t="s">
        <v>1059</v>
      </c>
      <c r="CW153" s="38" t="s">
        <v>10894</v>
      </c>
      <c r="CX153" s="38" t="s">
        <v>723</v>
      </c>
      <c r="CY153" s="38" t="s">
        <v>10899</v>
      </c>
      <c r="CZ153" s="38" t="s">
        <v>3848</v>
      </c>
      <c r="DA153" s="38" t="s">
        <v>10886</v>
      </c>
      <c r="DB153" s="38" t="s">
        <v>4037</v>
      </c>
      <c r="DC153" s="38" t="s">
        <v>4038</v>
      </c>
      <c r="DD153" s="38" t="s">
        <v>4039</v>
      </c>
      <c r="DE153" s="38" t="s">
        <v>3848</v>
      </c>
      <c r="DF153" s="38" t="s">
        <v>10886</v>
      </c>
      <c r="DG153" s="38" t="s">
        <v>4037</v>
      </c>
      <c r="DH153" s="38" t="s">
        <v>4038</v>
      </c>
      <c r="DI153" s="38" t="s">
        <v>4039</v>
      </c>
      <c r="DJ153" s="38" t="s">
        <v>3848</v>
      </c>
      <c r="DK153" s="38" t="s">
        <v>3957</v>
      </c>
      <c r="DL153" s="38" t="s">
        <v>3848</v>
      </c>
      <c r="DM153" s="38" t="s">
        <v>3914</v>
      </c>
      <c r="DN153" s="38" t="s">
        <v>3852</v>
      </c>
      <c r="DO153" s="38" t="s">
        <v>3848</v>
      </c>
      <c r="DP153" s="38" t="s">
        <v>3848</v>
      </c>
      <c r="DQ153" s="38" t="s">
        <v>10900</v>
      </c>
      <c r="DR153" s="38" t="s">
        <v>10900</v>
      </c>
      <c r="DS153" s="38" t="s">
        <v>10895</v>
      </c>
      <c r="DT153" s="38" t="s">
        <v>3848</v>
      </c>
      <c r="DU153" s="38" t="s">
        <v>3848</v>
      </c>
      <c r="DV153" s="38" t="s">
        <v>3848</v>
      </c>
      <c r="DW153" s="38" t="s">
        <v>3848</v>
      </c>
      <c r="DX153" s="38" t="s">
        <v>3848</v>
      </c>
      <c r="DY153" s="38" t="s">
        <v>3848</v>
      </c>
      <c r="DZ153" s="38" t="s">
        <v>3848</v>
      </c>
      <c r="EA153" s="38" t="s">
        <v>3848</v>
      </c>
      <c r="EB153" s="38" t="s">
        <v>3861</v>
      </c>
      <c r="EC153" s="38" t="s">
        <v>3862</v>
      </c>
      <c r="ED153" s="38" t="s">
        <v>3848</v>
      </c>
      <c r="EE153" s="38" t="s">
        <v>4510</v>
      </c>
      <c r="EF153" s="38" t="s">
        <v>5081</v>
      </c>
      <c r="EG153" s="38" t="s">
        <v>598</v>
      </c>
      <c r="EH153" s="38" t="s">
        <v>5303</v>
      </c>
      <c r="EI153" s="38" t="s">
        <v>10766</v>
      </c>
      <c r="EJ153" s="38" t="s">
        <v>3848</v>
      </c>
      <c r="EK153" s="38" t="s">
        <v>3848</v>
      </c>
      <c r="EL153" s="38" t="s">
        <v>4473</v>
      </c>
      <c r="EM153" s="38" t="s">
        <v>3869</v>
      </c>
      <c r="EN153" s="38" t="s">
        <v>3870</v>
      </c>
      <c r="EO153" s="38" t="s">
        <v>4002</v>
      </c>
      <c r="EP153" s="38" t="s">
        <v>5305</v>
      </c>
      <c r="EQ153" s="38" t="s">
        <v>4017</v>
      </c>
      <c r="ER153" s="38" t="s">
        <v>4017</v>
      </c>
      <c r="ES153" s="38" t="s">
        <v>4017</v>
      </c>
      <c r="ET153" s="38" t="s">
        <v>4017</v>
      </c>
      <c r="EU153" s="38" t="s">
        <v>4017</v>
      </c>
      <c r="EV153" s="38" t="s">
        <v>3848</v>
      </c>
      <c r="EW153" s="38" t="s">
        <v>3848</v>
      </c>
      <c r="EX153" s="38" t="s">
        <v>3848</v>
      </c>
      <c r="EY153" s="38" t="s">
        <v>3848</v>
      </c>
      <c r="EZ153" s="38" t="s">
        <v>3848</v>
      </c>
      <c r="FA153" s="38" t="s">
        <v>3848</v>
      </c>
      <c r="FB153" s="38" t="s">
        <v>3848</v>
      </c>
      <c r="FC153" s="38" t="s">
        <v>3848</v>
      </c>
      <c r="FD153" s="38" t="s">
        <v>3848</v>
      </c>
      <c r="FE153" s="38" t="s">
        <v>4017</v>
      </c>
      <c r="FF153" s="38" t="s">
        <v>4017</v>
      </c>
      <c r="FG153" s="38" t="s">
        <v>3848</v>
      </c>
      <c r="FH153" s="38" t="s">
        <v>3848</v>
      </c>
      <c r="FI153" s="38" t="s">
        <v>3848</v>
      </c>
      <c r="FJ153" s="38" t="s">
        <v>4017</v>
      </c>
      <c r="FK153" s="38" t="s">
        <v>4017</v>
      </c>
      <c r="FL153" s="38" t="s">
        <v>4017</v>
      </c>
      <c r="FM153" s="38" t="s">
        <v>10901</v>
      </c>
      <c r="FN153" s="38" t="s">
        <v>10902</v>
      </c>
      <c r="FO153" s="38" t="s">
        <v>3848</v>
      </c>
      <c r="FP153" s="38" t="s">
        <v>3848</v>
      </c>
      <c r="FQ153" s="38" t="s">
        <v>10903</v>
      </c>
      <c r="FR153" s="38" t="s">
        <v>10904</v>
      </c>
      <c r="FS153" s="38" t="s">
        <v>10905</v>
      </c>
      <c r="FT153" s="38" t="s">
        <v>3943</v>
      </c>
      <c r="FU153" s="38" t="s">
        <v>3943</v>
      </c>
      <c r="FV153" s="38" t="s">
        <v>3943</v>
      </c>
      <c r="FW153" s="38" t="s">
        <v>3943</v>
      </c>
      <c r="FX153" s="38" t="s">
        <v>3894</v>
      </c>
      <c r="FY153" s="38" t="s">
        <v>3848</v>
      </c>
      <c r="FZ153" s="38" t="s">
        <v>10906</v>
      </c>
      <c r="GA153" s="38" t="s">
        <v>3848</v>
      </c>
      <c r="GB153" s="370" t="s">
        <v>3848</v>
      </c>
      <c r="GC153" s="370" t="s">
        <v>3848</v>
      </c>
      <c r="HL153" s="349" t="s">
        <v>10907</v>
      </c>
      <c r="HM153" s="30" t="s">
        <v>7776</v>
      </c>
      <c r="HN153" s="30" t="s">
        <v>3403</v>
      </c>
      <c r="HO153" s="350" t="s">
        <v>7599</v>
      </c>
      <c r="HP153" s="44" t="s">
        <v>3869</v>
      </c>
      <c r="HQ153" s="44">
        <f t="shared" si="11"/>
        <v>1</v>
      </c>
      <c r="HT153" s="44" t="s">
        <v>3403</v>
      </c>
      <c r="HU153" s="30" t="s">
        <v>7777</v>
      </c>
      <c r="HX153" s="44" t="s">
        <v>3403</v>
      </c>
      <c r="HY153" s="44" t="s">
        <v>223</v>
      </c>
    </row>
    <row r="154" spans="1:233" s="44" customFormat="1" ht="12.75" x14ac:dyDescent="0.2">
      <c r="A154" s="348">
        <v>16</v>
      </c>
      <c r="B154" s="369">
        <v>0.69791666666666663</v>
      </c>
      <c r="C154" s="348"/>
      <c r="D154" s="348" t="s">
        <v>211</v>
      </c>
      <c r="E154" s="44" t="s">
        <v>212</v>
      </c>
      <c r="F154" s="374">
        <v>43285</v>
      </c>
      <c r="G154" s="44" t="s">
        <v>1202</v>
      </c>
      <c r="H154" s="44" t="s">
        <v>214</v>
      </c>
      <c r="I154" s="44" t="s">
        <v>1222</v>
      </c>
      <c r="M154" s="351"/>
      <c r="N154" s="351"/>
      <c r="P154" s="361" t="s">
        <v>10908</v>
      </c>
      <c r="Q154" s="348" t="s">
        <v>10909</v>
      </c>
      <c r="R154" s="348" t="s">
        <v>10910</v>
      </c>
      <c r="S154" s="365" t="s">
        <v>1239</v>
      </c>
      <c r="T154" s="353">
        <v>9066535499</v>
      </c>
      <c r="U154" s="365" t="s">
        <v>10911</v>
      </c>
      <c r="V154" s="194" t="s">
        <v>221</v>
      </c>
      <c r="W154" s="44" t="s">
        <v>221</v>
      </c>
      <c r="X154" s="44" t="s">
        <v>221</v>
      </c>
      <c r="Y154" s="44" t="s">
        <v>221</v>
      </c>
      <c r="Z154" s="44" t="s">
        <v>221</v>
      </c>
      <c r="AA154" s="348" t="s">
        <v>221</v>
      </c>
      <c r="AB154" s="348" t="s">
        <v>221</v>
      </c>
      <c r="AC154" s="348" t="s">
        <v>314</v>
      </c>
      <c r="AD154" s="348" t="s">
        <v>224</v>
      </c>
      <c r="AE154" s="348" t="s">
        <v>6751</v>
      </c>
      <c r="AF154" s="348" t="s">
        <v>259</v>
      </c>
      <c r="AG154" s="348" t="s">
        <v>259</v>
      </c>
      <c r="AH154" s="348" t="s">
        <v>259</v>
      </c>
      <c r="AI154" s="348">
        <v>32</v>
      </c>
      <c r="AJ154" s="348" t="s">
        <v>227</v>
      </c>
      <c r="AK154" s="44">
        <v>1</v>
      </c>
      <c r="AL154" s="348">
        <v>11</v>
      </c>
      <c r="AM154" s="348">
        <v>9</v>
      </c>
      <c r="AN154" s="348" t="s">
        <v>394</v>
      </c>
      <c r="AO154" s="348" t="s">
        <v>5074</v>
      </c>
      <c r="AP154" s="348" t="s">
        <v>281</v>
      </c>
      <c r="AQ154" s="348" t="s">
        <v>10805</v>
      </c>
      <c r="AR154" s="348"/>
      <c r="AS154" s="348"/>
      <c r="AT154" s="348"/>
      <c r="AU154" s="348"/>
      <c r="AV154" s="348"/>
      <c r="AW154" s="348"/>
      <c r="AX154" s="348"/>
      <c r="AY154" s="348" t="s">
        <v>227</v>
      </c>
      <c r="AZ154" s="348" t="s">
        <v>227</v>
      </c>
      <c r="BA154" s="369"/>
      <c r="BB154" s="368" t="s">
        <v>6373</v>
      </c>
      <c r="BC154" s="369">
        <f t="shared" si="12"/>
        <v>0.69791666666666663</v>
      </c>
      <c r="BD154" s="369">
        <f t="shared" si="13"/>
        <v>0.70833333333333326</v>
      </c>
      <c r="BE154" s="50">
        <f t="shared" si="8"/>
        <v>15</v>
      </c>
      <c r="BF154" s="348">
        <v>2</v>
      </c>
      <c r="BG154" s="348">
        <v>2</v>
      </c>
      <c r="BH154" s="348">
        <v>2</v>
      </c>
      <c r="BI154" s="348">
        <v>2</v>
      </c>
      <c r="BJ154" s="348">
        <v>2</v>
      </c>
      <c r="BK154" s="348">
        <v>2</v>
      </c>
      <c r="BL154" s="348">
        <v>2</v>
      </c>
      <c r="BM154" s="348">
        <v>2</v>
      </c>
      <c r="BN154" s="348">
        <v>2</v>
      </c>
      <c r="BO154" s="348">
        <v>2</v>
      </c>
      <c r="BP154" s="348">
        <v>2</v>
      </c>
      <c r="BQ154" s="348">
        <v>2</v>
      </c>
      <c r="BR154" s="348">
        <v>2</v>
      </c>
      <c r="BS154" s="348">
        <v>2</v>
      </c>
      <c r="BT154" s="348">
        <v>2</v>
      </c>
      <c r="BU154" s="50">
        <f t="shared" si="9"/>
        <v>0</v>
      </c>
      <c r="BV154" s="368"/>
      <c r="BW154" s="369"/>
      <c r="BX154" s="369"/>
      <c r="BY154" s="50">
        <f t="shared" si="10"/>
        <v>0</v>
      </c>
      <c r="BZ154" s="348"/>
      <c r="CA154" s="348"/>
      <c r="CB154" s="348"/>
      <c r="CC154" s="348"/>
      <c r="CD154" s="348"/>
      <c r="CE154" s="348"/>
      <c r="CF154" s="348"/>
      <c r="CG154" s="348"/>
      <c r="CH154" s="348"/>
      <c r="CI154" s="348"/>
      <c r="CJ154" s="348"/>
      <c r="CK154" s="348"/>
      <c r="CL154" s="348"/>
      <c r="CM154" s="348" t="s">
        <v>3403</v>
      </c>
      <c r="CN154" s="44" t="s">
        <v>3403</v>
      </c>
      <c r="CO154" s="348"/>
      <c r="CP154" s="348"/>
      <c r="CQ154" s="348"/>
      <c r="CR154" s="38" t="s">
        <v>4714</v>
      </c>
      <c r="CS154" s="38" t="s">
        <v>4715</v>
      </c>
      <c r="CT154" s="38" t="s">
        <v>3869</v>
      </c>
      <c r="CU154" s="38" t="s">
        <v>10912</v>
      </c>
      <c r="CV154" s="38" t="s">
        <v>10909</v>
      </c>
      <c r="CW154" s="38" t="s">
        <v>10910</v>
      </c>
      <c r="CX154" s="38" t="s">
        <v>1239</v>
      </c>
      <c r="CY154" s="38" t="s">
        <v>10913</v>
      </c>
      <c r="CZ154" s="38" t="s">
        <v>3848</v>
      </c>
      <c r="DA154" s="38" t="s">
        <v>7295</v>
      </c>
      <c r="DB154" s="38" t="s">
        <v>4037</v>
      </c>
      <c r="DC154" s="38" t="s">
        <v>4038</v>
      </c>
      <c r="DD154" s="38" t="s">
        <v>4039</v>
      </c>
      <c r="DE154" s="38" t="s">
        <v>3848</v>
      </c>
      <c r="DF154" s="38" t="s">
        <v>7295</v>
      </c>
      <c r="DG154" s="38" t="s">
        <v>4037</v>
      </c>
      <c r="DH154" s="38" t="s">
        <v>4038</v>
      </c>
      <c r="DI154" s="38" t="s">
        <v>4039</v>
      </c>
      <c r="DJ154" s="38" t="s">
        <v>3848</v>
      </c>
      <c r="DK154" s="38" t="s">
        <v>3957</v>
      </c>
      <c r="DL154" s="38" t="s">
        <v>3848</v>
      </c>
      <c r="DM154" s="38" t="s">
        <v>3914</v>
      </c>
      <c r="DN154" s="38" t="s">
        <v>3852</v>
      </c>
      <c r="DO154" s="38" t="s">
        <v>3848</v>
      </c>
      <c r="DP154" s="38" t="s">
        <v>3848</v>
      </c>
      <c r="DQ154" s="38" t="s">
        <v>10914</v>
      </c>
      <c r="DR154" s="38" t="s">
        <v>10914</v>
      </c>
      <c r="DS154" s="38" t="s">
        <v>10911</v>
      </c>
      <c r="DT154" s="38" t="s">
        <v>3848</v>
      </c>
      <c r="DU154" s="38" t="s">
        <v>3848</v>
      </c>
      <c r="DV154" s="38" t="s">
        <v>3848</v>
      </c>
      <c r="DW154" s="38" t="s">
        <v>3848</v>
      </c>
      <c r="DX154" s="38" t="s">
        <v>3848</v>
      </c>
      <c r="DY154" s="38" t="s">
        <v>3848</v>
      </c>
      <c r="DZ154" s="38" t="s">
        <v>3848</v>
      </c>
      <c r="EA154" s="38" t="s">
        <v>3848</v>
      </c>
      <c r="EB154" s="38" t="s">
        <v>3861</v>
      </c>
      <c r="EC154" s="38" t="s">
        <v>3862</v>
      </c>
      <c r="ED154" s="38" t="s">
        <v>3848</v>
      </c>
      <c r="EE154" s="38" t="s">
        <v>10915</v>
      </c>
      <c r="EF154" s="38" t="s">
        <v>5081</v>
      </c>
      <c r="EG154" s="38" t="s">
        <v>598</v>
      </c>
      <c r="EH154" s="38" t="s">
        <v>5303</v>
      </c>
      <c r="EI154" s="38" t="s">
        <v>9413</v>
      </c>
      <c r="EJ154" s="38" t="s">
        <v>3848</v>
      </c>
      <c r="EK154" s="38" t="s">
        <v>3848</v>
      </c>
      <c r="EL154" s="38" t="s">
        <v>4473</v>
      </c>
      <c r="EM154" s="38" t="s">
        <v>3869</v>
      </c>
      <c r="EN154" s="38" t="s">
        <v>5305</v>
      </c>
      <c r="EO154" s="38" t="s">
        <v>7851</v>
      </c>
      <c r="EP154" s="38" t="s">
        <v>7851</v>
      </c>
      <c r="EQ154" s="38" t="s">
        <v>4017</v>
      </c>
      <c r="ER154" s="38" t="s">
        <v>4017</v>
      </c>
      <c r="ES154" s="38" t="s">
        <v>4017</v>
      </c>
      <c r="ET154" s="38" t="s">
        <v>4017</v>
      </c>
      <c r="EU154" s="38" t="s">
        <v>4017</v>
      </c>
      <c r="EV154" s="38" t="s">
        <v>3848</v>
      </c>
      <c r="EW154" s="38" t="s">
        <v>3848</v>
      </c>
      <c r="EX154" s="38" t="s">
        <v>3848</v>
      </c>
      <c r="EY154" s="38" t="s">
        <v>3848</v>
      </c>
      <c r="EZ154" s="38" t="s">
        <v>3848</v>
      </c>
      <c r="FA154" s="38" t="s">
        <v>3848</v>
      </c>
      <c r="FB154" s="38" t="s">
        <v>3848</v>
      </c>
      <c r="FC154" s="38" t="s">
        <v>3848</v>
      </c>
      <c r="FD154" s="38" t="s">
        <v>3848</v>
      </c>
      <c r="FE154" s="38" t="s">
        <v>4017</v>
      </c>
      <c r="FF154" s="38" t="s">
        <v>4017</v>
      </c>
      <c r="FG154" s="38" t="s">
        <v>3848</v>
      </c>
      <c r="FH154" s="38" t="s">
        <v>3848</v>
      </c>
      <c r="FI154" s="38" t="s">
        <v>3848</v>
      </c>
      <c r="FJ154" s="38" t="s">
        <v>4017</v>
      </c>
      <c r="FK154" s="38" t="s">
        <v>4017</v>
      </c>
      <c r="FL154" s="38" t="s">
        <v>4017</v>
      </c>
      <c r="FM154" s="38" t="s">
        <v>221</v>
      </c>
      <c r="FN154" s="38" t="s">
        <v>221</v>
      </c>
      <c r="FO154" s="38" t="s">
        <v>3848</v>
      </c>
      <c r="FP154" s="38" t="s">
        <v>3848</v>
      </c>
      <c r="FQ154" s="38" t="s">
        <v>3848</v>
      </c>
      <c r="FR154" s="38" t="s">
        <v>3848</v>
      </c>
      <c r="FS154" s="38" t="s">
        <v>3848</v>
      </c>
      <c r="FT154" s="38" t="s">
        <v>3943</v>
      </c>
      <c r="FU154" s="38" t="s">
        <v>3943</v>
      </c>
      <c r="FV154" s="38" t="s">
        <v>3943</v>
      </c>
      <c r="FW154" s="38" t="s">
        <v>3943</v>
      </c>
      <c r="FX154" s="38" t="s">
        <v>3944</v>
      </c>
      <c r="FY154" s="38" t="s">
        <v>3848</v>
      </c>
      <c r="FZ154" s="38" t="s">
        <v>3848</v>
      </c>
      <c r="GA154" s="38" t="s">
        <v>3848</v>
      </c>
      <c r="GB154" s="370" t="s">
        <v>3848</v>
      </c>
      <c r="GC154" s="370" t="s">
        <v>3848</v>
      </c>
      <c r="HL154" s="349" t="s">
        <v>10916</v>
      </c>
      <c r="HM154" s="44" t="s">
        <v>3403</v>
      </c>
      <c r="HN154" s="44" t="s">
        <v>3403</v>
      </c>
      <c r="HO154" s="350" t="s">
        <v>7889</v>
      </c>
      <c r="HP154" s="44" t="s">
        <v>3869</v>
      </c>
      <c r="HQ154" s="44">
        <f t="shared" si="11"/>
        <v>1</v>
      </c>
      <c r="HT154" s="44" t="s">
        <v>3403</v>
      </c>
      <c r="HU154" s="30" t="s">
        <v>7777</v>
      </c>
      <c r="HX154" s="44" t="s">
        <v>3403</v>
      </c>
      <c r="HY154" s="44" t="s">
        <v>314</v>
      </c>
    </row>
    <row r="155" spans="1:233" s="378" customFormat="1" ht="12.75" x14ac:dyDescent="0.2">
      <c r="A155" s="375">
        <v>17</v>
      </c>
      <c r="B155" s="386">
        <v>0.70833333333333337</v>
      </c>
      <c r="C155" s="375"/>
      <c r="D155" s="375" t="s">
        <v>211</v>
      </c>
      <c r="E155" s="378" t="s">
        <v>212</v>
      </c>
      <c r="F155" s="379">
        <v>43285</v>
      </c>
      <c r="G155" s="375" t="s">
        <v>357</v>
      </c>
      <c r="H155" s="375" t="s">
        <v>233</v>
      </c>
      <c r="I155" s="375" t="s">
        <v>3070</v>
      </c>
      <c r="J155" s="348" t="s">
        <v>4493</v>
      </c>
      <c r="K155" s="380"/>
      <c r="L155" s="380"/>
      <c r="M155" s="380"/>
      <c r="N155" s="380"/>
      <c r="O155" s="375"/>
      <c r="P155" s="433" t="s">
        <v>10917</v>
      </c>
      <c r="Q155" s="375" t="s">
        <v>10918</v>
      </c>
      <c r="R155" s="375" t="s">
        <v>10919</v>
      </c>
      <c r="S155" s="380" t="s">
        <v>1059</v>
      </c>
      <c r="T155" s="384">
        <v>9564091857</v>
      </c>
      <c r="U155" s="434" t="s">
        <v>10920</v>
      </c>
      <c r="V155" s="435" t="s">
        <v>221</v>
      </c>
      <c r="W155" s="378" t="s">
        <v>221</v>
      </c>
      <c r="X155" s="378" t="s">
        <v>221</v>
      </c>
      <c r="Y155" s="378" t="s">
        <v>221</v>
      </c>
      <c r="Z155" s="378" t="s">
        <v>221</v>
      </c>
      <c r="AA155" s="375" t="s">
        <v>10921</v>
      </c>
      <c r="AB155" s="375">
        <v>9054563911</v>
      </c>
      <c r="AC155" s="375" t="s">
        <v>223</v>
      </c>
      <c r="AD155" s="375" t="s">
        <v>10922</v>
      </c>
      <c r="AE155" s="375" t="s">
        <v>6751</v>
      </c>
      <c r="AF155" s="44" t="s">
        <v>226</v>
      </c>
      <c r="AG155" s="348" t="s">
        <v>226</v>
      </c>
      <c r="AH155" s="348" t="s">
        <v>226</v>
      </c>
      <c r="AI155" s="375">
        <v>84</v>
      </c>
      <c r="AJ155" s="375" t="s">
        <v>227</v>
      </c>
      <c r="AK155" s="375">
        <v>1</v>
      </c>
      <c r="AL155" s="375">
        <v>45</v>
      </c>
      <c r="AM155" s="375">
        <v>26</v>
      </c>
      <c r="AN155" s="375" t="s">
        <v>394</v>
      </c>
      <c r="AO155" s="375" t="s">
        <v>5074</v>
      </c>
      <c r="AP155" s="348" t="s">
        <v>281</v>
      </c>
      <c r="AQ155" s="375" t="s">
        <v>10805</v>
      </c>
      <c r="AR155" s="375"/>
      <c r="AS155" s="375"/>
      <c r="AT155" s="375"/>
      <c r="AU155" s="375"/>
      <c r="AV155" s="375"/>
      <c r="AW155" s="375"/>
      <c r="AX155" s="375"/>
      <c r="AY155" s="375" t="s">
        <v>227</v>
      </c>
      <c r="AZ155" s="375" t="s">
        <v>227</v>
      </c>
      <c r="BA155" s="386"/>
      <c r="BB155" s="436" t="s">
        <v>6373</v>
      </c>
      <c r="BC155" s="386">
        <f t="shared" si="12"/>
        <v>0.70833333333333337</v>
      </c>
      <c r="BD155" s="386">
        <f t="shared" si="13"/>
        <v>0.71875</v>
      </c>
      <c r="BE155" s="50">
        <f t="shared" si="8"/>
        <v>15</v>
      </c>
      <c r="BF155" s="375">
        <v>3</v>
      </c>
      <c r="BG155" s="375">
        <v>3</v>
      </c>
      <c r="BH155" s="375">
        <v>3</v>
      </c>
      <c r="BI155" s="375">
        <v>3</v>
      </c>
      <c r="BJ155" s="375">
        <v>3</v>
      </c>
      <c r="BK155" s="375">
        <v>3</v>
      </c>
      <c r="BL155" s="375">
        <v>3</v>
      </c>
      <c r="BM155" s="375">
        <v>3</v>
      </c>
      <c r="BN155" s="375">
        <v>3</v>
      </c>
      <c r="BO155" s="375">
        <v>3</v>
      </c>
      <c r="BP155" s="375">
        <v>3</v>
      </c>
      <c r="BQ155" s="375">
        <v>3</v>
      </c>
      <c r="BR155" s="375">
        <v>3</v>
      </c>
      <c r="BS155" s="375">
        <v>3</v>
      </c>
      <c r="BT155" s="375">
        <v>3</v>
      </c>
      <c r="BU155" s="50">
        <f t="shared" si="9"/>
        <v>0</v>
      </c>
      <c r="BV155" s="385" t="s">
        <v>6373</v>
      </c>
      <c r="BW155" s="386">
        <f>BD155</f>
        <v>0.71875</v>
      </c>
      <c r="BX155" s="386">
        <f>BW155+15/1440</f>
        <v>0.72916666666666663</v>
      </c>
      <c r="BY155" s="50">
        <f t="shared" si="10"/>
        <v>15</v>
      </c>
      <c r="BZ155" s="375">
        <v>3</v>
      </c>
      <c r="CA155" s="375">
        <v>3</v>
      </c>
      <c r="CB155" s="375">
        <v>3</v>
      </c>
      <c r="CC155" s="375">
        <v>3</v>
      </c>
      <c r="CD155" s="375" t="s">
        <v>260</v>
      </c>
      <c r="CE155" s="375"/>
      <c r="CF155" s="375"/>
      <c r="CG155" s="375"/>
      <c r="CH155" s="375"/>
      <c r="CI155" s="375"/>
      <c r="CJ155" s="375"/>
      <c r="CK155" s="375"/>
      <c r="CL155" s="375"/>
      <c r="CM155" s="348" t="s">
        <v>3403</v>
      </c>
      <c r="CN155" s="44" t="s">
        <v>3403</v>
      </c>
      <c r="CO155" s="375"/>
      <c r="CP155" s="375"/>
      <c r="CQ155" s="375"/>
      <c r="CR155" s="388" t="s">
        <v>4714</v>
      </c>
      <c r="CS155" s="388" t="s">
        <v>4715</v>
      </c>
      <c r="CT155" s="388" t="s">
        <v>3869</v>
      </c>
      <c r="CU155" s="388" t="s">
        <v>10923</v>
      </c>
      <c r="CV155" s="388" t="s">
        <v>10918</v>
      </c>
      <c r="CW155" s="388" t="s">
        <v>10919</v>
      </c>
      <c r="CX155" s="388" t="s">
        <v>1059</v>
      </c>
      <c r="CY155" s="388" t="s">
        <v>10924</v>
      </c>
      <c r="CZ155" s="388" t="s">
        <v>3848</v>
      </c>
      <c r="DA155" s="388" t="s">
        <v>8642</v>
      </c>
      <c r="DB155" s="388" t="s">
        <v>4037</v>
      </c>
      <c r="DC155" s="388" t="s">
        <v>4038</v>
      </c>
      <c r="DD155" s="388" t="s">
        <v>4039</v>
      </c>
      <c r="DE155" s="388" t="s">
        <v>3848</v>
      </c>
      <c r="DF155" s="388" t="s">
        <v>8642</v>
      </c>
      <c r="DG155" s="388" t="s">
        <v>4037</v>
      </c>
      <c r="DH155" s="388" t="s">
        <v>4038</v>
      </c>
      <c r="DI155" s="388" t="s">
        <v>4039</v>
      </c>
      <c r="DJ155" s="388" t="s">
        <v>3848</v>
      </c>
      <c r="DK155" s="388" t="s">
        <v>3849</v>
      </c>
      <c r="DL155" s="388" t="s">
        <v>3848</v>
      </c>
      <c r="DM155" s="388" t="s">
        <v>3914</v>
      </c>
      <c r="DN155" s="388" t="s">
        <v>3852</v>
      </c>
      <c r="DO155" s="388" t="s">
        <v>3848</v>
      </c>
      <c r="DP155" s="388" t="s">
        <v>3848</v>
      </c>
      <c r="DQ155" s="388" t="s">
        <v>10925</v>
      </c>
      <c r="DR155" s="388" t="s">
        <v>10925</v>
      </c>
      <c r="DS155" s="388" t="s">
        <v>10920</v>
      </c>
      <c r="DT155" s="388" t="s">
        <v>3848</v>
      </c>
      <c r="DU155" s="388" t="s">
        <v>3848</v>
      </c>
      <c r="DV155" s="388" t="s">
        <v>3848</v>
      </c>
      <c r="DW155" s="388" t="s">
        <v>3848</v>
      </c>
      <c r="DX155" s="388" t="s">
        <v>3848</v>
      </c>
      <c r="DY155" s="388" t="s">
        <v>3848</v>
      </c>
      <c r="DZ155" s="388" t="s">
        <v>3848</v>
      </c>
      <c r="EA155" s="388" t="s">
        <v>3848</v>
      </c>
      <c r="EB155" s="388" t="s">
        <v>3861</v>
      </c>
      <c r="EC155" s="388" t="s">
        <v>3862</v>
      </c>
      <c r="ED155" s="388" t="s">
        <v>3848</v>
      </c>
      <c r="EE155" s="388" t="s">
        <v>10926</v>
      </c>
      <c r="EF155" s="388" t="s">
        <v>5081</v>
      </c>
      <c r="EG155" s="388" t="s">
        <v>598</v>
      </c>
      <c r="EH155" s="388" t="s">
        <v>5303</v>
      </c>
      <c r="EI155" s="388" t="s">
        <v>9413</v>
      </c>
      <c r="EJ155" s="388" t="s">
        <v>3848</v>
      </c>
      <c r="EK155" s="388" t="s">
        <v>3848</v>
      </c>
      <c r="EL155" s="388" t="s">
        <v>4473</v>
      </c>
      <c r="EM155" s="388" t="s">
        <v>3869</v>
      </c>
      <c r="EN155" s="388" t="s">
        <v>3870</v>
      </c>
      <c r="EO155" s="388" t="s">
        <v>4002</v>
      </c>
      <c r="EP155" s="388" t="s">
        <v>7851</v>
      </c>
      <c r="EQ155" s="388" t="s">
        <v>4017</v>
      </c>
      <c r="ER155" s="388" t="s">
        <v>4017</v>
      </c>
      <c r="ES155" s="388" t="s">
        <v>4017</v>
      </c>
      <c r="ET155" s="388" t="s">
        <v>4017</v>
      </c>
      <c r="EU155" s="388" t="s">
        <v>4017</v>
      </c>
      <c r="EV155" s="388" t="s">
        <v>3848</v>
      </c>
      <c r="EW155" s="388" t="s">
        <v>3848</v>
      </c>
      <c r="EX155" s="388" t="s">
        <v>3848</v>
      </c>
      <c r="EY155" s="388" t="s">
        <v>3848</v>
      </c>
      <c r="EZ155" s="388" t="s">
        <v>3848</v>
      </c>
      <c r="FA155" s="388" t="s">
        <v>3848</v>
      </c>
      <c r="FB155" s="388" t="s">
        <v>3848</v>
      </c>
      <c r="FC155" s="388" t="s">
        <v>3848</v>
      </c>
      <c r="FD155" s="388" t="s">
        <v>3848</v>
      </c>
      <c r="FE155" s="388" t="s">
        <v>4017</v>
      </c>
      <c r="FF155" s="388" t="s">
        <v>4017</v>
      </c>
      <c r="FG155" s="388" t="s">
        <v>3848</v>
      </c>
      <c r="FH155" s="388" t="s">
        <v>3848</v>
      </c>
      <c r="FI155" s="388" t="s">
        <v>3848</v>
      </c>
      <c r="FJ155" s="388" t="s">
        <v>4017</v>
      </c>
      <c r="FK155" s="388" t="s">
        <v>4017</v>
      </c>
      <c r="FL155" s="388" t="s">
        <v>4017</v>
      </c>
      <c r="FM155" s="388" t="s">
        <v>10918</v>
      </c>
      <c r="FN155" s="388" t="s">
        <v>9551</v>
      </c>
      <c r="FO155" s="388" t="s">
        <v>3848</v>
      </c>
      <c r="FP155" s="388" t="s">
        <v>3848</v>
      </c>
      <c r="FQ155" s="388" t="s">
        <v>10927</v>
      </c>
      <c r="FR155" s="388" t="s">
        <v>4367</v>
      </c>
      <c r="FS155" s="388" t="s">
        <v>10928</v>
      </c>
      <c r="FT155" s="388" t="s">
        <v>3943</v>
      </c>
      <c r="FU155" s="388" t="s">
        <v>3943</v>
      </c>
      <c r="FV155" s="388" t="s">
        <v>3943</v>
      </c>
      <c r="FW155" s="388" t="s">
        <v>3943</v>
      </c>
      <c r="FX155" s="388" t="s">
        <v>3894</v>
      </c>
      <c r="FY155" s="388" t="s">
        <v>3848</v>
      </c>
      <c r="FZ155" s="388" t="s">
        <v>10929</v>
      </c>
      <c r="GA155" s="388" t="s">
        <v>3848</v>
      </c>
      <c r="GB155" s="389" t="s">
        <v>3848</v>
      </c>
      <c r="GC155" s="389" t="s">
        <v>3848</v>
      </c>
      <c r="HL155" s="349" t="s">
        <v>10930</v>
      </c>
      <c r="HM155" s="44" t="s">
        <v>7793</v>
      </c>
      <c r="HN155" s="44" t="s">
        <v>3403</v>
      </c>
      <c r="HO155" s="350" t="s">
        <v>7757</v>
      </c>
      <c r="HP155" s="44" t="s">
        <v>3869</v>
      </c>
      <c r="HQ155" s="44">
        <f t="shared" si="11"/>
        <v>1</v>
      </c>
      <c r="HT155" s="44" t="s">
        <v>3403</v>
      </c>
      <c r="HU155" s="30" t="s">
        <v>7777</v>
      </c>
      <c r="HX155" s="44" t="s">
        <v>3403</v>
      </c>
      <c r="HY155" s="44" t="s">
        <v>223</v>
      </c>
    </row>
    <row r="156" spans="1:233" s="44" customFormat="1" ht="12.75" x14ac:dyDescent="0.2">
      <c r="A156" s="348">
        <v>1</v>
      </c>
      <c r="B156" s="369">
        <v>0.45694444444444443</v>
      </c>
      <c r="C156" s="393" t="s">
        <v>6542</v>
      </c>
      <c r="D156" s="437" t="s">
        <v>211</v>
      </c>
      <c r="E156" s="44" t="s">
        <v>212</v>
      </c>
      <c r="F156" s="374">
        <v>43286</v>
      </c>
      <c r="G156" s="348" t="s">
        <v>1202</v>
      </c>
      <c r="H156" s="348" t="s">
        <v>214</v>
      </c>
      <c r="I156" s="348" t="s">
        <v>1222</v>
      </c>
      <c r="J156" s="348"/>
      <c r="K156" s="365"/>
      <c r="L156" s="365"/>
      <c r="M156" s="365"/>
      <c r="N156" s="365"/>
      <c r="O156" s="348"/>
      <c r="P156" s="68" t="s">
        <v>10931</v>
      </c>
      <c r="Q156" s="348" t="s">
        <v>558</v>
      </c>
      <c r="R156" s="348" t="s">
        <v>1952</v>
      </c>
      <c r="S156" s="365" t="s">
        <v>10932</v>
      </c>
      <c r="T156" s="353">
        <v>9554153240</v>
      </c>
      <c r="U156" s="428" t="s">
        <v>10933</v>
      </c>
      <c r="V156" s="194" t="s">
        <v>221</v>
      </c>
      <c r="W156" s="44" t="s">
        <v>221</v>
      </c>
      <c r="X156" s="44" t="s">
        <v>221</v>
      </c>
      <c r="Y156" s="44" t="s">
        <v>221</v>
      </c>
      <c r="Z156" s="44" t="s">
        <v>221</v>
      </c>
      <c r="AA156" s="348" t="s">
        <v>10934</v>
      </c>
      <c r="AB156" s="348">
        <v>9168814072</v>
      </c>
      <c r="AC156" s="348" t="s">
        <v>278</v>
      </c>
      <c r="AD156" s="347" t="s">
        <v>4711</v>
      </c>
      <c r="AE156" s="348" t="s">
        <v>10935</v>
      </c>
      <c r="AF156" s="44" t="s">
        <v>226</v>
      </c>
      <c r="AG156" s="348" t="s">
        <v>221</v>
      </c>
      <c r="AH156" s="348" t="s">
        <v>221</v>
      </c>
      <c r="AI156" s="348">
        <v>12</v>
      </c>
      <c r="AJ156" s="348" t="s">
        <v>227</v>
      </c>
      <c r="AK156" s="348">
        <v>1</v>
      </c>
      <c r="AL156" s="348">
        <v>4</v>
      </c>
      <c r="AM156" s="348">
        <v>8</v>
      </c>
      <c r="AN156" s="347" t="s">
        <v>432</v>
      </c>
      <c r="AO156" s="347" t="s">
        <v>432</v>
      </c>
      <c r="AP156" s="347" t="s">
        <v>434</v>
      </c>
      <c r="AQ156" s="347" t="s">
        <v>3079</v>
      </c>
      <c r="AR156" s="347" t="s">
        <v>6459</v>
      </c>
      <c r="AS156" s="30"/>
      <c r="AT156" s="30"/>
      <c r="AU156" s="30"/>
      <c r="AV156" s="30"/>
      <c r="AW156" s="30"/>
      <c r="AX156" s="30" t="s">
        <v>6715</v>
      </c>
      <c r="AY156" s="348" t="s">
        <v>227</v>
      </c>
      <c r="AZ156" s="348"/>
      <c r="BA156" s="369">
        <v>0.4861111111111111</v>
      </c>
      <c r="BB156" s="432" t="s">
        <v>4713</v>
      </c>
      <c r="BC156" s="369">
        <v>0.49791666666666662</v>
      </c>
      <c r="BD156" s="369">
        <v>0.50347222222222221</v>
      </c>
      <c r="BE156" s="50">
        <f t="shared" si="8"/>
        <v>8</v>
      </c>
      <c r="BF156" s="348">
        <v>3</v>
      </c>
      <c r="BG156" s="348">
        <v>3</v>
      </c>
      <c r="BH156" s="348">
        <v>3</v>
      </c>
      <c r="BI156" s="348">
        <v>3</v>
      </c>
      <c r="BJ156" s="348">
        <v>3</v>
      </c>
      <c r="BK156" s="348">
        <v>3</v>
      </c>
      <c r="BL156" s="348">
        <v>3</v>
      </c>
      <c r="BM156" s="348">
        <v>3</v>
      </c>
      <c r="BN156" s="348">
        <v>3</v>
      </c>
      <c r="BO156" s="348">
        <v>3</v>
      </c>
      <c r="BP156" s="348">
        <v>3</v>
      </c>
      <c r="BQ156" s="348">
        <v>3</v>
      </c>
      <c r="BR156" s="348">
        <v>3</v>
      </c>
      <c r="BS156" s="348">
        <v>3</v>
      </c>
      <c r="BT156" s="348">
        <v>3</v>
      </c>
      <c r="BU156" s="50">
        <f t="shared" si="9"/>
        <v>0</v>
      </c>
      <c r="BV156" s="368"/>
      <c r="BW156" s="369">
        <f>BD156</f>
        <v>0.50347222222222221</v>
      </c>
      <c r="BX156" s="369">
        <f>BW156+15/1440</f>
        <v>0.51388888888888884</v>
      </c>
      <c r="BY156" s="50">
        <f t="shared" si="10"/>
        <v>15</v>
      </c>
      <c r="BZ156" s="348"/>
      <c r="CA156" s="348"/>
      <c r="CB156" s="348"/>
      <c r="CC156" s="348"/>
      <c r="CD156" s="348"/>
      <c r="CE156" s="348"/>
      <c r="CF156" s="348"/>
      <c r="CG156" s="348"/>
      <c r="CH156" s="348"/>
      <c r="CI156" s="348"/>
      <c r="CJ156" s="348"/>
      <c r="CK156" s="348"/>
      <c r="CL156" s="348"/>
      <c r="CM156" s="348" t="s">
        <v>3403</v>
      </c>
      <c r="CN156" s="44" t="s">
        <v>3403</v>
      </c>
      <c r="CO156" s="348"/>
      <c r="CP156" s="348"/>
      <c r="CQ156" s="348"/>
      <c r="CR156" s="38" t="s">
        <v>4714</v>
      </c>
      <c r="CS156" s="38" t="s">
        <v>4715</v>
      </c>
      <c r="CT156" s="38" t="s">
        <v>3869</v>
      </c>
      <c r="CU156" s="38" t="s">
        <v>10936</v>
      </c>
      <c r="CV156" s="38" t="s">
        <v>558</v>
      </c>
      <c r="CW156" s="38" t="s">
        <v>1952</v>
      </c>
      <c r="CX156" s="38" t="s">
        <v>10932</v>
      </c>
      <c r="CY156" s="38" t="s">
        <v>10937</v>
      </c>
      <c r="CZ156" s="38" t="s">
        <v>10938</v>
      </c>
      <c r="DA156" s="38" t="s">
        <v>10939</v>
      </c>
      <c r="DB156" s="38" t="s">
        <v>3845</v>
      </c>
      <c r="DC156" s="38" t="s">
        <v>3846</v>
      </c>
      <c r="DD156" s="38" t="s">
        <v>7029</v>
      </c>
      <c r="DE156" s="38" t="s">
        <v>10940</v>
      </c>
      <c r="DF156" s="38" t="s">
        <v>10941</v>
      </c>
      <c r="DG156" s="38" t="s">
        <v>4341</v>
      </c>
      <c r="DH156" s="38" t="s">
        <v>3846</v>
      </c>
      <c r="DI156" s="38" t="s">
        <v>10942</v>
      </c>
      <c r="DJ156" s="38" t="s">
        <v>3848</v>
      </c>
      <c r="DK156" s="38" t="s">
        <v>3957</v>
      </c>
      <c r="DL156" s="38" t="s">
        <v>10943</v>
      </c>
      <c r="DM156" s="38" t="s">
        <v>3914</v>
      </c>
      <c r="DN156" s="38" t="s">
        <v>3852</v>
      </c>
      <c r="DO156" s="38" t="s">
        <v>3848</v>
      </c>
      <c r="DP156" s="38" t="s">
        <v>3848</v>
      </c>
      <c r="DQ156" s="38" t="s">
        <v>10944</v>
      </c>
      <c r="DR156" s="38" t="s">
        <v>10945</v>
      </c>
      <c r="DS156" s="38" t="s">
        <v>10933</v>
      </c>
      <c r="DT156" s="38" t="s">
        <v>10946</v>
      </c>
      <c r="DU156" s="38" t="s">
        <v>3848</v>
      </c>
      <c r="DV156" s="38" t="s">
        <v>3848</v>
      </c>
      <c r="DW156" s="38" t="s">
        <v>3848</v>
      </c>
      <c r="DX156" s="38" t="s">
        <v>3848</v>
      </c>
      <c r="DY156" s="38" t="s">
        <v>3848</v>
      </c>
      <c r="DZ156" s="38" t="s">
        <v>3848</v>
      </c>
      <c r="EA156" s="38" t="s">
        <v>3848</v>
      </c>
      <c r="EB156" s="38" t="s">
        <v>3861</v>
      </c>
      <c r="EC156" s="38" t="s">
        <v>3862</v>
      </c>
      <c r="ED156" s="38" t="s">
        <v>3848</v>
      </c>
      <c r="EE156" s="38" t="s">
        <v>4067</v>
      </c>
      <c r="EF156" s="38" t="s">
        <v>3864</v>
      </c>
      <c r="EG156" s="38" t="s">
        <v>4068</v>
      </c>
      <c r="EH156" s="38" t="s">
        <v>6473</v>
      </c>
      <c r="EI156" s="38" t="s">
        <v>9909</v>
      </c>
      <c r="EJ156" s="38" t="s">
        <v>9909</v>
      </c>
      <c r="EK156" s="38" t="s">
        <v>3848</v>
      </c>
      <c r="EL156" s="38" t="s">
        <v>4473</v>
      </c>
      <c r="EM156" s="38" t="s">
        <v>3869</v>
      </c>
      <c r="EN156" s="38" t="s">
        <v>3869</v>
      </c>
      <c r="EO156" s="38" t="s">
        <v>4002</v>
      </c>
      <c r="EP156" s="38" t="s">
        <v>3870</v>
      </c>
      <c r="EQ156" s="38" t="s">
        <v>10947</v>
      </c>
      <c r="ER156" s="38" t="s">
        <v>3872</v>
      </c>
      <c r="ES156" s="38" t="s">
        <v>10098</v>
      </c>
      <c r="ET156" s="38" t="s">
        <v>10948</v>
      </c>
      <c r="EU156" s="38" t="s">
        <v>10949</v>
      </c>
      <c r="EV156" s="38" t="s">
        <v>3876</v>
      </c>
      <c r="EW156" s="38" t="s">
        <v>3876</v>
      </c>
      <c r="EX156" s="38" t="s">
        <v>3848</v>
      </c>
      <c r="EY156" s="38" t="s">
        <v>3848</v>
      </c>
      <c r="EZ156" s="38" t="s">
        <v>3877</v>
      </c>
      <c r="FA156" s="38" t="s">
        <v>5376</v>
      </c>
      <c r="FB156" s="38" t="s">
        <v>10950</v>
      </c>
      <c r="FC156" s="38" t="s">
        <v>10951</v>
      </c>
      <c r="FD156" s="38" t="s">
        <v>3848</v>
      </c>
      <c r="FE156" s="38" t="s">
        <v>3970</v>
      </c>
      <c r="FF156" s="38" t="s">
        <v>3971</v>
      </c>
      <c r="FG156" s="38" t="s">
        <v>3848</v>
      </c>
      <c r="FH156" s="38" t="s">
        <v>10952</v>
      </c>
      <c r="FI156" s="38" t="s">
        <v>10953</v>
      </c>
      <c r="FJ156" s="38" t="s">
        <v>10954</v>
      </c>
      <c r="FK156" s="38" t="s">
        <v>10955</v>
      </c>
      <c r="FL156" s="38" t="s">
        <v>10956</v>
      </c>
      <c r="FM156" s="38" t="s">
        <v>10932</v>
      </c>
      <c r="FN156" s="38" t="s">
        <v>10957</v>
      </c>
      <c r="FO156" s="38" t="s">
        <v>10958</v>
      </c>
      <c r="FP156" s="38" t="s">
        <v>3848</v>
      </c>
      <c r="FQ156" s="38" t="s">
        <v>10959</v>
      </c>
      <c r="FR156" s="38" t="s">
        <v>3941</v>
      </c>
      <c r="FS156" s="38" t="s">
        <v>10960</v>
      </c>
      <c r="FT156" s="38" t="s">
        <v>10961</v>
      </c>
      <c r="FU156" s="38" t="s">
        <v>9210</v>
      </c>
      <c r="FV156" s="38" t="s">
        <v>10962</v>
      </c>
      <c r="FW156" s="38" t="s">
        <v>10963</v>
      </c>
      <c r="FX156" s="38" t="s">
        <v>3944</v>
      </c>
      <c r="FY156" s="38" t="s">
        <v>3848</v>
      </c>
      <c r="FZ156" s="38" t="s">
        <v>3848</v>
      </c>
      <c r="GA156" s="38" t="s">
        <v>3945</v>
      </c>
      <c r="GB156" s="370" t="s">
        <v>3946</v>
      </c>
      <c r="GC156" s="370" t="s">
        <v>3946</v>
      </c>
      <c r="HL156" s="349" t="s">
        <v>10964</v>
      </c>
      <c r="HM156" s="44" t="s">
        <v>3403</v>
      </c>
      <c r="HN156" s="44" t="s">
        <v>3403</v>
      </c>
      <c r="HO156" s="350" t="s">
        <v>6587</v>
      </c>
      <c r="HP156" s="44" t="s">
        <v>3869</v>
      </c>
      <c r="HQ156" s="44">
        <f t="shared" si="11"/>
        <v>1</v>
      </c>
      <c r="HT156" s="44" t="s">
        <v>3403</v>
      </c>
      <c r="HU156" s="44" t="s">
        <v>3403</v>
      </c>
      <c r="HX156" s="44" t="s">
        <v>6495</v>
      </c>
      <c r="HY156" s="44" t="s">
        <v>278</v>
      </c>
    </row>
    <row r="157" spans="1:233" s="44" customFormat="1" ht="12.75" x14ac:dyDescent="0.2">
      <c r="A157" s="348">
        <v>2</v>
      </c>
      <c r="B157" s="350">
        <v>0.45833333333333331</v>
      </c>
      <c r="C157" s="393" t="s">
        <v>6542</v>
      </c>
      <c r="D157" s="348" t="s">
        <v>211</v>
      </c>
      <c r="E157" s="44" t="s">
        <v>212</v>
      </c>
      <c r="F157" s="374">
        <v>43286</v>
      </c>
      <c r="G157" s="44" t="s">
        <v>3082</v>
      </c>
      <c r="H157" s="44" t="s">
        <v>246</v>
      </c>
      <c r="I157" s="44" t="s">
        <v>247</v>
      </c>
      <c r="J157" s="44" t="s">
        <v>5686</v>
      </c>
      <c r="K157" s="44" t="s">
        <v>6496</v>
      </c>
      <c r="L157" s="44" t="s">
        <v>250</v>
      </c>
      <c r="M157" s="351">
        <v>43286</v>
      </c>
      <c r="N157" s="351">
        <v>43286</v>
      </c>
      <c r="O157" s="44" t="s">
        <v>4032</v>
      </c>
      <c r="P157" s="349" t="s">
        <v>10965</v>
      </c>
      <c r="Q157" s="44" t="s">
        <v>6454</v>
      </c>
      <c r="R157" s="44" t="s">
        <v>3313</v>
      </c>
      <c r="S157" s="44" t="s">
        <v>10966</v>
      </c>
      <c r="T157" s="354">
        <v>9150724505</v>
      </c>
      <c r="U157" s="399" t="s">
        <v>10967</v>
      </c>
      <c r="V157" s="194" t="s">
        <v>221</v>
      </c>
      <c r="W157" s="44" t="s">
        <v>221</v>
      </c>
      <c r="X157" s="44" t="s">
        <v>221</v>
      </c>
      <c r="Y157" s="44" t="s">
        <v>221</v>
      </c>
      <c r="Z157" s="44" t="s">
        <v>221</v>
      </c>
      <c r="AA157" s="44" t="s">
        <v>10968</v>
      </c>
      <c r="AB157" s="44">
        <v>9174124352</v>
      </c>
      <c r="AC157" s="44" t="s">
        <v>223</v>
      </c>
      <c r="AD157" s="44" t="s">
        <v>224</v>
      </c>
      <c r="AE157" s="44" t="s">
        <v>10376</v>
      </c>
      <c r="AF157" s="44" t="s">
        <v>226</v>
      </c>
      <c r="AG157" s="348" t="s">
        <v>226</v>
      </c>
      <c r="AH157" s="44" t="s">
        <v>221</v>
      </c>
      <c r="AI157" s="44">
        <v>25</v>
      </c>
      <c r="AJ157" s="44" t="s">
        <v>227</v>
      </c>
      <c r="AK157" s="44">
        <v>1</v>
      </c>
      <c r="AL157" s="44">
        <v>25</v>
      </c>
      <c r="AM157" s="44">
        <v>0</v>
      </c>
      <c r="AN157" s="348" t="s">
        <v>228</v>
      </c>
      <c r="AO157" s="348" t="s">
        <v>228</v>
      </c>
      <c r="AP157" s="348" t="s">
        <v>229</v>
      </c>
      <c r="AQ157" s="348" t="s">
        <v>229</v>
      </c>
      <c r="AR157" s="347"/>
      <c r="AS157" s="44" t="s">
        <v>10969</v>
      </c>
      <c r="AY157" s="44" t="s">
        <v>227</v>
      </c>
      <c r="BA157" s="438">
        <v>0.50555555555555554</v>
      </c>
      <c r="BB157" s="349" t="s">
        <v>4713</v>
      </c>
      <c r="BC157" s="350">
        <v>0.51944444444444449</v>
      </c>
      <c r="BD157" s="350">
        <v>0.52986111111111112</v>
      </c>
      <c r="BE157" s="51">
        <f t="shared" si="8"/>
        <v>15</v>
      </c>
      <c r="BF157" s="44">
        <v>3</v>
      </c>
      <c r="BG157" s="44">
        <v>3</v>
      </c>
      <c r="BH157" s="44">
        <v>3</v>
      </c>
      <c r="BI157" s="44">
        <v>3</v>
      </c>
      <c r="BJ157" s="44">
        <v>3</v>
      </c>
      <c r="BK157" s="44">
        <v>3</v>
      </c>
      <c r="BL157" s="44">
        <v>3</v>
      </c>
      <c r="BM157" s="44">
        <v>3</v>
      </c>
      <c r="BN157" s="44">
        <v>3</v>
      </c>
      <c r="BO157" s="44">
        <v>3</v>
      </c>
      <c r="BP157" s="44">
        <v>3</v>
      </c>
      <c r="BQ157" s="44">
        <v>3</v>
      </c>
      <c r="BR157" s="44">
        <v>3</v>
      </c>
      <c r="BS157" s="44">
        <v>3</v>
      </c>
      <c r="BT157" s="44">
        <v>3</v>
      </c>
      <c r="BU157" s="51">
        <f t="shared" si="9"/>
        <v>0</v>
      </c>
      <c r="BV157" s="349" t="s">
        <v>4713</v>
      </c>
      <c r="BW157" s="350">
        <v>0.52986111111111112</v>
      </c>
      <c r="BX157" s="350">
        <v>0.53541666666666665</v>
      </c>
      <c r="BY157" s="51">
        <f t="shared" si="10"/>
        <v>8</v>
      </c>
      <c r="BZ157" s="44">
        <v>3</v>
      </c>
      <c r="CA157" s="44">
        <v>3</v>
      </c>
      <c r="CB157" s="44">
        <v>3</v>
      </c>
      <c r="CC157" s="44">
        <v>3</v>
      </c>
      <c r="CD157" s="44" t="s">
        <v>260</v>
      </c>
      <c r="CE157" s="44" t="s">
        <v>4713</v>
      </c>
      <c r="CF157" s="44">
        <v>15</v>
      </c>
      <c r="CM157" s="348" t="s">
        <v>3403</v>
      </c>
      <c r="CN157" s="44" t="s">
        <v>6676</v>
      </c>
      <c r="CR157" s="370" t="s">
        <v>4714</v>
      </c>
      <c r="CS157" s="370" t="s">
        <v>4715</v>
      </c>
      <c r="CT157" s="370" t="s">
        <v>3869</v>
      </c>
      <c r="CU157" s="370" t="s">
        <v>10970</v>
      </c>
      <c r="CV157" s="370" t="s">
        <v>6454</v>
      </c>
      <c r="CW157" s="370" t="s">
        <v>3313</v>
      </c>
      <c r="CX157" s="370" t="s">
        <v>10966</v>
      </c>
      <c r="CY157" s="370" t="s">
        <v>10971</v>
      </c>
      <c r="CZ157" s="370" t="s">
        <v>10972</v>
      </c>
      <c r="DA157" s="370" t="s">
        <v>10973</v>
      </c>
      <c r="DB157" s="370" t="s">
        <v>3840</v>
      </c>
      <c r="DC157" s="370" t="s">
        <v>3841</v>
      </c>
      <c r="DD157" s="370" t="s">
        <v>10974</v>
      </c>
      <c r="DE157" s="370" t="s">
        <v>10972</v>
      </c>
      <c r="DF157" s="38" t="s">
        <v>10973</v>
      </c>
      <c r="DG157" s="38" t="s">
        <v>3840</v>
      </c>
      <c r="DH157" s="38" t="s">
        <v>3841</v>
      </c>
      <c r="DI157" s="38" t="s">
        <v>10974</v>
      </c>
      <c r="DJ157" s="38" t="s">
        <v>10975</v>
      </c>
      <c r="DK157" s="38" t="s">
        <v>3957</v>
      </c>
      <c r="DL157" s="38" t="s">
        <v>4298</v>
      </c>
      <c r="DM157" s="38" t="s">
        <v>3914</v>
      </c>
      <c r="DN157" s="38" t="s">
        <v>3852</v>
      </c>
      <c r="DO157" s="38" t="s">
        <v>3853</v>
      </c>
      <c r="DP157" s="38" t="s">
        <v>3854</v>
      </c>
      <c r="DQ157" s="38" t="s">
        <v>10976</v>
      </c>
      <c r="DR157" s="38" t="s">
        <v>10976</v>
      </c>
      <c r="DS157" s="38" t="s">
        <v>10967</v>
      </c>
      <c r="DT157" s="38" t="s">
        <v>10977</v>
      </c>
      <c r="DU157" s="38" t="s">
        <v>10978</v>
      </c>
      <c r="DV157" s="38" t="s">
        <v>3848</v>
      </c>
      <c r="DW157" s="38" t="s">
        <v>3848</v>
      </c>
      <c r="DX157" s="38" t="s">
        <v>10979</v>
      </c>
      <c r="DY157" s="38" t="s">
        <v>10980</v>
      </c>
      <c r="DZ157" s="38" t="s">
        <v>10980</v>
      </c>
      <c r="EA157" s="38" t="s">
        <v>3848</v>
      </c>
      <c r="EB157" s="38" t="s">
        <v>3861</v>
      </c>
      <c r="EC157" s="38" t="s">
        <v>3862</v>
      </c>
      <c r="ED157" s="38" t="s">
        <v>3848</v>
      </c>
      <c r="EE157" s="38" t="s">
        <v>4306</v>
      </c>
      <c r="EF157" s="38" t="s">
        <v>3864</v>
      </c>
      <c r="EG157" s="38" t="s">
        <v>4068</v>
      </c>
      <c r="EH157" s="38" t="s">
        <v>4069</v>
      </c>
      <c r="EI157" s="38" t="s">
        <v>10969</v>
      </c>
      <c r="EJ157" s="38" t="s">
        <v>10969</v>
      </c>
      <c r="EK157" s="38" t="s">
        <v>3848</v>
      </c>
      <c r="EL157" s="38" t="s">
        <v>3868</v>
      </c>
      <c r="EM157" s="38" t="s">
        <v>3869</v>
      </c>
      <c r="EN157" s="38" t="s">
        <v>3869</v>
      </c>
      <c r="EO157" s="38" t="s">
        <v>3869</v>
      </c>
      <c r="EP157" s="38" t="s">
        <v>3869</v>
      </c>
      <c r="EQ157" s="38" t="s">
        <v>4511</v>
      </c>
      <c r="ER157" s="38" t="s">
        <v>3924</v>
      </c>
      <c r="ES157" s="38" t="s">
        <v>10981</v>
      </c>
      <c r="ET157" s="38" t="s">
        <v>10982</v>
      </c>
      <c r="EU157" s="38" t="s">
        <v>10983</v>
      </c>
      <c r="EV157" s="38" t="s">
        <v>3876</v>
      </c>
      <c r="EW157" s="38" t="s">
        <v>3876</v>
      </c>
      <c r="EX157" s="38" t="s">
        <v>3848</v>
      </c>
      <c r="EY157" s="38" t="s">
        <v>3848</v>
      </c>
      <c r="EZ157" s="38" t="s">
        <v>3877</v>
      </c>
      <c r="FA157" s="38" t="s">
        <v>3878</v>
      </c>
      <c r="FB157" s="38" t="s">
        <v>10984</v>
      </c>
      <c r="FC157" s="38" t="s">
        <v>10985</v>
      </c>
      <c r="FD157" s="38" t="s">
        <v>3848</v>
      </c>
      <c r="FE157" s="38" t="s">
        <v>4011</v>
      </c>
      <c r="FF157" s="38" t="s">
        <v>4012</v>
      </c>
      <c r="FG157" s="38" t="s">
        <v>10986</v>
      </c>
      <c r="FH157" s="38" t="s">
        <v>10987</v>
      </c>
      <c r="FI157" s="38" t="s">
        <v>10988</v>
      </c>
      <c r="FJ157" s="38" t="s">
        <v>4083</v>
      </c>
      <c r="FK157" s="38" t="s">
        <v>4272</v>
      </c>
      <c r="FL157" s="38" t="s">
        <v>10989</v>
      </c>
      <c r="FM157" s="38" t="s">
        <v>10966</v>
      </c>
      <c r="FN157" s="38" t="s">
        <v>10990</v>
      </c>
      <c r="FO157" s="38" t="s">
        <v>10991</v>
      </c>
      <c r="FP157" s="38" t="s">
        <v>7006</v>
      </c>
      <c r="FQ157" s="38" t="s">
        <v>10992</v>
      </c>
      <c r="FR157" s="38" t="s">
        <v>4367</v>
      </c>
      <c r="FS157" s="38" t="s">
        <v>10993</v>
      </c>
      <c r="FT157" s="38" t="s">
        <v>10994</v>
      </c>
      <c r="FU157" s="38" t="s">
        <v>10995</v>
      </c>
      <c r="FV157" s="38" t="s">
        <v>10996</v>
      </c>
      <c r="FW157" s="38" t="s">
        <v>10997</v>
      </c>
      <c r="FX157" s="38" t="s">
        <v>176</v>
      </c>
      <c r="FY157" s="38" t="s">
        <v>6538</v>
      </c>
      <c r="FZ157" s="38" t="s">
        <v>7144</v>
      </c>
      <c r="GA157" s="38" t="s">
        <v>3945</v>
      </c>
      <c r="GB157" s="370" t="s">
        <v>3946</v>
      </c>
      <c r="GC157" s="370" t="s">
        <v>3946</v>
      </c>
      <c r="HL157" s="349" t="s">
        <v>10998</v>
      </c>
      <c r="HM157" s="44" t="s">
        <v>6705</v>
      </c>
      <c r="HN157" s="30" t="s">
        <v>6706</v>
      </c>
      <c r="HO157" s="350" t="s">
        <v>6707</v>
      </c>
      <c r="HP157" s="44" t="s">
        <v>3869</v>
      </c>
      <c r="HQ157" s="44">
        <f t="shared" si="11"/>
        <v>1</v>
      </c>
      <c r="HT157" s="351">
        <v>43286</v>
      </c>
      <c r="HU157" s="44" t="s">
        <v>3403</v>
      </c>
      <c r="HX157" s="44" t="s">
        <v>3403</v>
      </c>
      <c r="HY157" s="44" t="s">
        <v>223</v>
      </c>
    </row>
    <row r="158" spans="1:233" s="36" customFormat="1" ht="12.75" x14ac:dyDescent="0.2">
      <c r="A158" s="348">
        <v>3</v>
      </c>
      <c r="B158" s="439">
        <v>0.45555555555555555</v>
      </c>
      <c r="C158" s="440" t="s">
        <v>6542</v>
      </c>
      <c r="D158" s="348" t="s">
        <v>211</v>
      </c>
      <c r="E158" s="44" t="s">
        <v>212</v>
      </c>
      <c r="F158" s="374">
        <v>43286</v>
      </c>
      <c r="G158" s="348" t="s">
        <v>357</v>
      </c>
      <c r="H158" s="348" t="s">
        <v>337</v>
      </c>
      <c r="I158" s="348" t="s">
        <v>437</v>
      </c>
      <c r="J158" s="348" t="s">
        <v>4493</v>
      </c>
      <c r="M158" s="193"/>
      <c r="N158" s="193"/>
      <c r="P158" s="366" t="s">
        <v>10999</v>
      </c>
      <c r="Q158" s="36" t="s">
        <v>1160</v>
      </c>
      <c r="R158" s="36" t="s">
        <v>11000</v>
      </c>
      <c r="S158" s="36" t="s">
        <v>11001</v>
      </c>
      <c r="T158" s="194">
        <v>9271684301</v>
      </c>
      <c r="U158" s="365" t="s">
        <v>11002</v>
      </c>
      <c r="V158" s="194" t="s">
        <v>221</v>
      </c>
      <c r="W158" s="44" t="s">
        <v>221</v>
      </c>
      <c r="X158" s="44" t="s">
        <v>221</v>
      </c>
      <c r="Y158" s="44" t="s">
        <v>221</v>
      </c>
      <c r="Z158" s="44" t="s">
        <v>221</v>
      </c>
      <c r="AA158" s="213" t="s">
        <v>11003</v>
      </c>
      <c r="AB158" s="213">
        <v>27315164</v>
      </c>
      <c r="AC158" s="213" t="s">
        <v>223</v>
      </c>
      <c r="AD158" s="213" t="s">
        <v>224</v>
      </c>
      <c r="AE158" s="213" t="s">
        <v>11004</v>
      </c>
      <c r="AF158" s="44" t="s">
        <v>226</v>
      </c>
      <c r="AG158" s="213" t="s">
        <v>221</v>
      </c>
      <c r="AH158" s="213" t="s">
        <v>221</v>
      </c>
      <c r="AI158" s="213">
        <v>34</v>
      </c>
      <c r="AJ158" s="213" t="s">
        <v>3575</v>
      </c>
      <c r="AK158" s="213">
        <v>1</v>
      </c>
      <c r="AL158" s="213">
        <v>34</v>
      </c>
      <c r="AM158" s="213">
        <v>0</v>
      </c>
      <c r="AN158" s="429" t="s">
        <v>394</v>
      </c>
      <c r="AO158" s="429" t="s">
        <v>395</v>
      </c>
      <c r="AP158" s="429" t="s">
        <v>281</v>
      </c>
      <c r="AQ158" s="429" t="s">
        <v>282</v>
      </c>
      <c r="AR158" s="348"/>
      <c r="AS158" s="213"/>
      <c r="AT158" s="213"/>
      <c r="AU158" s="213"/>
      <c r="AV158" s="213"/>
      <c r="AW158" s="213" t="s">
        <v>11005</v>
      </c>
      <c r="AX158" s="213"/>
      <c r="AY158" s="213" t="s">
        <v>227</v>
      </c>
      <c r="AZ158" s="213"/>
      <c r="BA158" s="441">
        <v>0.49722222222222223</v>
      </c>
      <c r="BB158" s="442" t="s">
        <v>7252</v>
      </c>
      <c r="BC158" s="443">
        <v>0.51388888888888895</v>
      </c>
      <c r="BD158" s="443">
        <v>0.52777777777777779</v>
      </c>
      <c r="BE158" s="364">
        <f t="shared" si="8"/>
        <v>20</v>
      </c>
      <c r="BF158" s="213">
        <v>2</v>
      </c>
      <c r="BG158" s="213">
        <v>2</v>
      </c>
      <c r="BH158" s="213">
        <v>2</v>
      </c>
      <c r="BI158" s="213">
        <v>2</v>
      </c>
      <c r="BJ158" s="213">
        <v>2</v>
      </c>
      <c r="BK158" s="213">
        <v>2</v>
      </c>
      <c r="BL158" s="213">
        <v>2</v>
      </c>
      <c r="BM158" s="213">
        <v>2</v>
      </c>
      <c r="BN158" s="213">
        <v>2</v>
      </c>
      <c r="BO158" s="213">
        <v>2</v>
      </c>
      <c r="BP158" s="213">
        <v>2</v>
      </c>
      <c r="BQ158" s="213">
        <v>2</v>
      </c>
      <c r="BR158" s="213">
        <v>2</v>
      </c>
      <c r="BS158" s="213">
        <v>2</v>
      </c>
      <c r="BT158" s="213">
        <v>2</v>
      </c>
      <c r="BU158" s="364">
        <f t="shared" si="9"/>
        <v>0</v>
      </c>
      <c r="BV158" s="442" t="s">
        <v>7252</v>
      </c>
      <c r="BW158" s="443">
        <v>0.52777777777777779</v>
      </c>
      <c r="BX158" s="443">
        <v>0.53472222222222221</v>
      </c>
      <c r="BY158" s="364">
        <f t="shared" si="10"/>
        <v>10</v>
      </c>
      <c r="BZ158" s="213">
        <v>3</v>
      </c>
      <c r="CA158" s="213">
        <v>3</v>
      </c>
      <c r="CB158" s="213">
        <v>3</v>
      </c>
      <c r="CC158" s="213">
        <v>3</v>
      </c>
      <c r="CD158" s="213" t="s">
        <v>260</v>
      </c>
      <c r="CE158" s="213" t="s">
        <v>8056</v>
      </c>
      <c r="CF158" s="213"/>
      <c r="CG158" s="213"/>
      <c r="CH158" s="213"/>
      <c r="CI158" s="213"/>
      <c r="CJ158" s="213"/>
      <c r="CK158" s="213"/>
      <c r="CL158" s="213"/>
      <c r="CM158" s="348" t="s">
        <v>3403</v>
      </c>
      <c r="CN158" s="44" t="s">
        <v>3403</v>
      </c>
      <c r="CO158" s="213"/>
      <c r="CP158" s="213"/>
      <c r="CQ158" s="213"/>
      <c r="CR158" s="444" t="s">
        <v>4714</v>
      </c>
      <c r="CS158" s="444" t="s">
        <v>4715</v>
      </c>
      <c r="CT158" s="444" t="s">
        <v>3869</v>
      </c>
      <c r="CU158" s="444" t="s">
        <v>11006</v>
      </c>
      <c r="CV158" s="444" t="s">
        <v>2576</v>
      </c>
      <c r="CW158" s="444" t="s">
        <v>11000</v>
      </c>
      <c r="CX158" s="444" t="s">
        <v>11001</v>
      </c>
      <c r="CY158" s="444" t="s">
        <v>11007</v>
      </c>
      <c r="CZ158" s="444" t="s">
        <v>6752</v>
      </c>
      <c r="DA158" s="444" t="s">
        <v>11008</v>
      </c>
      <c r="DB158" s="444" t="s">
        <v>3840</v>
      </c>
      <c r="DC158" s="444" t="s">
        <v>3841</v>
      </c>
      <c r="DD158" s="444" t="s">
        <v>4200</v>
      </c>
      <c r="DE158" s="444" t="s">
        <v>3848</v>
      </c>
      <c r="DF158" s="38" t="s">
        <v>11009</v>
      </c>
      <c r="DG158" s="38" t="s">
        <v>11010</v>
      </c>
      <c r="DH158" s="38" t="s">
        <v>4159</v>
      </c>
      <c r="DI158" s="38" t="s">
        <v>4248</v>
      </c>
      <c r="DJ158" s="38" t="s">
        <v>11011</v>
      </c>
      <c r="DK158" s="38" t="s">
        <v>3957</v>
      </c>
      <c r="DL158" s="38" t="s">
        <v>11012</v>
      </c>
      <c r="DM158" s="38" t="s">
        <v>3914</v>
      </c>
      <c r="DN158" s="38" t="s">
        <v>4062</v>
      </c>
      <c r="DO158" s="38" t="s">
        <v>3853</v>
      </c>
      <c r="DP158" s="38" t="s">
        <v>3854</v>
      </c>
      <c r="DQ158" s="38" t="s">
        <v>11013</v>
      </c>
      <c r="DR158" s="38" t="s">
        <v>11014</v>
      </c>
      <c r="DS158" s="38" t="s">
        <v>11002</v>
      </c>
      <c r="DT158" s="38" t="s">
        <v>11015</v>
      </c>
      <c r="DU158" s="38" t="s">
        <v>11016</v>
      </c>
      <c r="DV158" s="38" t="s">
        <v>3848</v>
      </c>
      <c r="DW158" s="38" t="s">
        <v>3848</v>
      </c>
      <c r="DX158" s="38" t="s">
        <v>11017</v>
      </c>
      <c r="DY158" s="38" t="s">
        <v>11018</v>
      </c>
      <c r="DZ158" s="38" t="s">
        <v>3848</v>
      </c>
      <c r="EA158" s="38" t="s">
        <v>3848</v>
      </c>
      <c r="EB158" s="38" t="s">
        <v>3861</v>
      </c>
      <c r="EC158" s="38" t="s">
        <v>11019</v>
      </c>
      <c r="ED158" s="38" t="s">
        <v>3848</v>
      </c>
      <c r="EE158" s="38" t="s">
        <v>4306</v>
      </c>
      <c r="EF158" s="38" t="s">
        <v>395</v>
      </c>
      <c r="EG158" s="38" t="s">
        <v>2755</v>
      </c>
      <c r="EH158" s="38" t="s">
        <v>282</v>
      </c>
      <c r="EI158" s="38" t="s">
        <v>3848</v>
      </c>
      <c r="EJ158" s="38" t="s">
        <v>3848</v>
      </c>
      <c r="EK158" s="38" t="s">
        <v>3848</v>
      </c>
      <c r="EL158" s="38" t="s">
        <v>4260</v>
      </c>
      <c r="EM158" s="38" t="s">
        <v>3869</v>
      </c>
      <c r="EN158" s="38" t="s">
        <v>3869</v>
      </c>
      <c r="EO158" s="38" t="s">
        <v>4002</v>
      </c>
      <c r="EP158" s="38" t="s">
        <v>3870</v>
      </c>
      <c r="EQ158" s="38" t="s">
        <v>11020</v>
      </c>
      <c r="ER158" s="38" t="s">
        <v>11021</v>
      </c>
      <c r="ES158" s="38" t="s">
        <v>11022</v>
      </c>
      <c r="ET158" s="38" t="s">
        <v>11023</v>
      </c>
      <c r="EU158" s="38" t="s">
        <v>11024</v>
      </c>
      <c r="EV158" s="38" t="s">
        <v>3876</v>
      </c>
      <c r="EW158" s="38" t="s">
        <v>3876</v>
      </c>
      <c r="EX158" s="38" t="s">
        <v>3848</v>
      </c>
      <c r="EY158" s="38" t="s">
        <v>3848</v>
      </c>
      <c r="EZ158" s="38" t="s">
        <v>3877</v>
      </c>
      <c r="FA158" s="38" t="s">
        <v>3878</v>
      </c>
      <c r="FB158" s="38" t="s">
        <v>4775</v>
      </c>
      <c r="FC158" s="38" t="s">
        <v>11025</v>
      </c>
      <c r="FD158" s="38" t="s">
        <v>3848</v>
      </c>
      <c r="FE158" s="38" t="s">
        <v>4011</v>
      </c>
      <c r="FF158" s="38" t="s">
        <v>4557</v>
      </c>
      <c r="FG158" s="38" t="s">
        <v>3848</v>
      </c>
      <c r="FH158" s="38" t="s">
        <v>11026</v>
      </c>
      <c r="FI158" s="38" t="s">
        <v>4853</v>
      </c>
      <c r="FJ158" s="38" t="s">
        <v>4271</v>
      </c>
      <c r="FK158" s="38" t="s">
        <v>11027</v>
      </c>
      <c r="FL158" s="38" t="s">
        <v>4017</v>
      </c>
      <c r="FM158" s="38" t="s">
        <v>11028</v>
      </c>
      <c r="FN158" s="38" t="s">
        <v>11029</v>
      </c>
      <c r="FO158" s="38" t="s">
        <v>3462</v>
      </c>
      <c r="FP158" s="38" t="s">
        <v>3848</v>
      </c>
      <c r="FQ158" s="38" t="s">
        <v>11030</v>
      </c>
      <c r="FR158" s="38" t="s">
        <v>6487</v>
      </c>
      <c r="FS158" s="38" t="s">
        <v>11031</v>
      </c>
      <c r="FT158" s="38" t="s">
        <v>11032</v>
      </c>
      <c r="FU158" s="38" t="s">
        <v>11033</v>
      </c>
      <c r="FV158" s="38" t="s">
        <v>11034</v>
      </c>
      <c r="FW158" s="38" t="s">
        <v>11035</v>
      </c>
      <c r="FX158" s="38" t="s">
        <v>3894</v>
      </c>
      <c r="FY158" s="38" t="s">
        <v>3848</v>
      </c>
      <c r="FZ158" s="38" t="s">
        <v>11036</v>
      </c>
      <c r="GA158" s="38" t="s">
        <v>3945</v>
      </c>
      <c r="GB158" s="38" t="s">
        <v>3945</v>
      </c>
      <c r="GC158" s="38" t="s">
        <v>3945</v>
      </c>
      <c r="HL158" s="366" t="s">
        <v>11037</v>
      </c>
      <c r="HM158" s="30" t="s">
        <v>7776</v>
      </c>
      <c r="HN158" s="30" t="s">
        <v>3403</v>
      </c>
      <c r="HO158" s="350" t="s">
        <v>6587</v>
      </c>
      <c r="HP158" s="36" t="s">
        <v>3869</v>
      </c>
      <c r="HQ158" s="36">
        <f t="shared" si="11"/>
        <v>1</v>
      </c>
      <c r="HT158" s="44" t="s">
        <v>3403</v>
      </c>
      <c r="HU158" s="44" t="s">
        <v>3403</v>
      </c>
      <c r="HX158" s="44" t="s">
        <v>3403</v>
      </c>
      <c r="HY158" s="44" t="s">
        <v>223</v>
      </c>
    </row>
    <row r="159" spans="1:233" s="44" customFormat="1" ht="12.75" x14ac:dyDescent="0.2">
      <c r="A159" s="348">
        <v>4</v>
      </c>
      <c r="B159" s="344">
        <v>0.50972222222222219</v>
      </c>
      <c r="C159" s="391" t="s">
        <v>6542</v>
      </c>
      <c r="D159" s="348" t="s">
        <v>211</v>
      </c>
      <c r="E159" s="44" t="s">
        <v>212</v>
      </c>
      <c r="F159" s="374">
        <v>43286</v>
      </c>
      <c r="G159" s="347" t="s">
        <v>1202</v>
      </c>
      <c r="H159" s="347" t="s">
        <v>233</v>
      </c>
      <c r="I159" s="347" t="s">
        <v>3070</v>
      </c>
      <c r="J159" s="347" t="s">
        <v>4493</v>
      </c>
      <c r="M159" s="351"/>
      <c r="N159" s="351"/>
      <c r="P159" s="349" t="s">
        <v>11038</v>
      </c>
      <c r="Q159" s="44" t="s">
        <v>11039</v>
      </c>
      <c r="R159" s="44" t="s">
        <v>11040</v>
      </c>
      <c r="S159" s="44" t="s">
        <v>2854</v>
      </c>
      <c r="T159" s="354">
        <v>9487825657</v>
      </c>
      <c r="U159" s="399" t="s">
        <v>11041</v>
      </c>
      <c r="V159" s="194" t="s">
        <v>221</v>
      </c>
      <c r="W159" s="44" t="s">
        <v>221</v>
      </c>
      <c r="X159" s="44" t="s">
        <v>221</v>
      </c>
      <c r="Y159" s="44" t="s">
        <v>221</v>
      </c>
      <c r="Z159" s="44" t="s">
        <v>221</v>
      </c>
      <c r="AA159" s="30" t="s">
        <v>11042</v>
      </c>
      <c r="AB159" s="30">
        <v>9981706782</v>
      </c>
      <c r="AC159" s="30" t="s">
        <v>223</v>
      </c>
      <c r="AD159" s="353" t="s">
        <v>267</v>
      </c>
      <c r="AE159" s="30" t="s">
        <v>11043</v>
      </c>
      <c r="AF159" s="44" t="s">
        <v>226</v>
      </c>
      <c r="AG159" s="363" t="s">
        <v>226</v>
      </c>
      <c r="AH159" s="363" t="s">
        <v>226</v>
      </c>
      <c r="AI159" s="30">
        <v>37</v>
      </c>
      <c r="AJ159" s="30" t="s">
        <v>3575</v>
      </c>
      <c r="AK159" s="30">
        <v>1</v>
      </c>
      <c r="AL159" s="30">
        <v>37</v>
      </c>
      <c r="AM159" s="30">
        <v>0</v>
      </c>
      <c r="AN159" s="363" t="s">
        <v>228</v>
      </c>
      <c r="AO159" s="363" t="s">
        <v>228</v>
      </c>
      <c r="AP159" s="363" t="s">
        <v>229</v>
      </c>
      <c r="AQ159" s="363" t="s">
        <v>229</v>
      </c>
      <c r="AR159" s="30"/>
      <c r="AS159" s="30" t="s">
        <v>11044</v>
      </c>
      <c r="AT159" s="30">
        <v>250883</v>
      </c>
      <c r="AU159" s="30" t="s">
        <v>9226</v>
      </c>
      <c r="AV159" s="30"/>
      <c r="AW159" s="30"/>
      <c r="AX159" s="30"/>
      <c r="AY159" s="30" t="s">
        <v>227</v>
      </c>
      <c r="AZ159" s="30"/>
      <c r="BA159" s="31">
        <v>0.54166666666666663</v>
      </c>
      <c r="BB159" s="78" t="s">
        <v>7252</v>
      </c>
      <c r="BC159" s="344">
        <v>0.55208333333333337</v>
      </c>
      <c r="BD159" s="344">
        <v>0.55902777777777779</v>
      </c>
      <c r="BE159" s="63">
        <f t="shared" si="8"/>
        <v>10</v>
      </c>
      <c r="BF159" s="30">
        <v>2</v>
      </c>
      <c r="BG159" s="30">
        <v>2</v>
      </c>
      <c r="BH159" s="30">
        <v>2</v>
      </c>
      <c r="BI159" s="30">
        <v>2</v>
      </c>
      <c r="BJ159" s="30">
        <v>2</v>
      </c>
      <c r="BK159" s="30">
        <v>2</v>
      </c>
      <c r="BL159" s="30">
        <v>2</v>
      </c>
      <c r="BM159" s="30">
        <v>2</v>
      </c>
      <c r="BN159" s="30">
        <v>2</v>
      </c>
      <c r="BO159" s="30">
        <v>2</v>
      </c>
      <c r="BP159" s="30">
        <v>2</v>
      </c>
      <c r="BQ159" s="30">
        <v>2</v>
      </c>
      <c r="BR159" s="30">
        <v>2</v>
      </c>
      <c r="BS159" s="30">
        <v>2</v>
      </c>
      <c r="BT159" s="30">
        <v>2</v>
      </c>
      <c r="BU159" s="63">
        <f t="shared" si="9"/>
        <v>0</v>
      </c>
      <c r="BV159" s="78" t="s">
        <v>11045</v>
      </c>
      <c r="BW159" s="344">
        <v>0.55902777777777779</v>
      </c>
      <c r="BX159" s="344">
        <v>0.56736111111111109</v>
      </c>
      <c r="BY159" s="63">
        <f t="shared" si="10"/>
        <v>12</v>
      </c>
      <c r="BZ159" s="30">
        <v>3</v>
      </c>
      <c r="CA159" s="30">
        <v>3</v>
      </c>
      <c r="CB159" s="30">
        <v>3</v>
      </c>
      <c r="CC159" s="30">
        <v>3</v>
      </c>
      <c r="CD159" s="30" t="s">
        <v>260</v>
      </c>
      <c r="CE159" s="30" t="s">
        <v>8056</v>
      </c>
      <c r="CF159" s="30">
        <v>15</v>
      </c>
      <c r="CG159" s="30"/>
      <c r="CH159" s="30"/>
      <c r="CI159" s="30"/>
      <c r="CJ159" s="30"/>
      <c r="CK159" s="30"/>
      <c r="CL159" s="30"/>
      <c r="CM159" s="348" t="s">
        <v>3403</v>
      </c>
      <c r="CN159" s="44" t="s">
        <v>3403</v>
      </c>
      <c r="CO159" s="30"/>
      <c r="CP159" s="30"/>
      <c r="CQ159" s="30"/>
      <c r="CR159" s="34" t="s">
        <v>4714</v>
      </c>
      <c r="CS159" s="34" t="s">
        <v>4715</v>
      </c>
      <c r="CT159" s="34" t="s">
        <v>3869</v>
      </c>
      <c r="CU159" s="34" t="s">
        <v>11046</v>
      </c>
      <c r="CV159" s="34" t="s">
        <v>11039</v>
      </c>
      <c r="CW159" s="34" t="s">
        <v>11040</v>
      </c>
      <c r="CX159" s="34" t="s">
        <v>2854</v>
      </c>
      <c r="CY159" s="34" t="s">
        <v>11047</v>
      </c>
      <c r="CZ159" s="34" t="s">
        <v>3992</v>
      </c>
      <c r="DA159" s="34" t="s">
        <v>11048</v>
      </c>
      <c r="DB159" s="34" t="s">
        <v>3840</v>
      </c>
      <c r="DC159" s="34" t="s">
        <v>3841</v>
      </c>
      <c r="DD159" s="34" t="s">
        <v>4295</v>
      </c>
      <c r="DE159" s="34" t="s">
        <v>3992</v>
      </c>
      <c r="DF159" s="38" t="s">
        <v>11048</v>
      </c>
      <c r="DG159" s="38" t="s">
        <v>3840</v>
      </c>
      <c r="DH159" s="38" t="s">
        <v>3841</v>
      </c>
      <c r="DI159" s="38" t="s">
        <v>4295</v>
      </c>
      <c r="DJ159" s="38" t="s">
        <v>6095</v>
      </c>
      <c r="DK159" s="38" t="s">
        <v>3957</v>
      </c>
      <c r="DL159" s="38" t="s">
        <v>4035</v>
      </c>
      <c r="DM159" s="38" t="s">
        <v>3914</v>
      </c>
      <c r="DN159" s="38" t="s">
        <v>3852</v>
      </c>
      <c r="DO159" s="38" t="s">
        <v>3853</v>
      </c>
      <c r="DP159" s="38" t="s">
        <v>3854</v>
      </c>
      <c r="DQ159" s="38" t="s">
        <v>11049</v>
      </c>
      <c r="DR159" s="38" t="s">
        <v>11049</v>
      </c>
      <c r="DS159" s="38" t="s">
        <v>11050</v>
      </c>
      <c r="DT159" s="38" t="s">
        <v>3848</v>
      </c>
      <c r="DU159" s="38" t="s">
        <v>3848</v>
      </c>
      <c r="DV159" s="38" t="s">
        <v>3848</v>
      </c>
      <c r="DW159" s="38" t="s">
        <v>3848</v>
      </c>
      <c r="DX159" s="38" t="s">
        <v>3848</v>
      </c>
      <c r="DY159" s="38" t="s">
        <v>3848</v>
      </c>
      <c r="DZ159" s="38" t="s">
        <v>3848</v>
      </c>
      <c r="EA159" s="38" t="s">
        <v>3848</v>
      </c>
      <c r="EB159" s="38" t="s">
        <v>3861</v>
      </c>
      <c r="EC159" s="38" t="s">
        <v>3862</v>
      </c>
      <c r="ED159" s="38" t="s">
        <v>3848</v>
      </c>
      <c r="EE159" s="38" t="s">
        <v>4212</v>
      </c>
      <c r="EF159" s="38" t="s">
        <v>3864</v>
      </c>
      <c r="EG159" s="38" t="s">
        <v>4068</v>
      </c>
      <c r="EH159" s="38" t="s">
        <v>4069</v>
      </c>
      <c r="EI159" s="38" t="s">
        <v>11044</v>
      </c>
      <c r="EJ159" s="38" t="s">
        <v>11044</v>
      </c>
      <c r="EK159" s="38" t="s">
        <v>3848</v>
      </c>
      <c r="EL159" s="38" t="s">
        <v>4260</v>
      </c>
      <c r="EM159" s="38" t="s">
        <v>3869</v>
      </c>
      <c r="EN159" s="38" t="s">
        <v>3869</v>
      </c>
      <c r="EO159" s="38" t="s">
        <v>3870</v>
      </c>
      <c r="EP159" s="38" t="s">
        <v>4002</v>
      </c>
      <c r="EQ159" s="38" t="s">
        <v>11051</v>
      </c>
      <c r="ER159" s="38" t="s">
        <v>4004</v>
      </c>
      <c r="ES159" s="38" t="s">
        <v>11052</v>
      </c>
      <c r="ET159" s="38" t="s">
        <v>4004</v>
      </c>
      <c r="EU159" s="38" t="s">
        <v>11053</v>
      </c>
      <c r="EV159" s="38" t="s">
        <v>3877</v>
      </c>
      <c r="EW159" s="38" t="s">
        <v>3876</v>
      </c>
      <c r="EX159" s="38" t="s">
        <v>3848</v>
      </c>
      <c r="EY159" s="38" t="s">
        <v>3848</v>
      </c>
      <c r="EZ159" s="38" t="s">
        <v>3877</v>
      </c>
      <c r="FA159" s="38" t="s">
        <v>3878</v>
      </c>
      <c r="FB159" s="38" t="s">
        <v>4009</v>
      </c>
      <c r="FC159" s="38" t="s">
        <v>11054</v>
      </c>
      <c r="FD159" s="38" t="s">
        <v>3848</v>
      </c>
      <c r="FE159" s="38" t="s">
        <v>4011</v>
      </c>
      <c r="FF159" s="38" t="s">
        <v>4012</v>
      </c>
      <c r="FG159" s="38" t="s">
        <v>3848</v>
      </c>
      <c r="FH159" s="38" t="s">
        <v>11055</v>
      </c>
      <c r="FI159" s="38" t="s">
        <v>11056</v>
      </c>
      <c r="FJ159" s="38" t="s">
        <v>4271</v>
      </c>
      <c r="FK159" s="38" t="s">
        <v>11057</v>
      </c>
      <c r="FL159" s="38" t="s">
        <v>4017</v>
      </c>
      <c r="FM159" s="38" t="s">
        <v>2854</v>
      </c>
      <c r="FN159" s="38" t="s">
        <v>8075</v>
      </c>
      <c r="FO159" s="38" t="s">
        <v>11058</v>
      </c>
      <c r="FP159" s="38" t="s">
        <v>3848</v>
      </c>
      <c r="FQ159" s="38" t="s">
        <v>11059</v>
      </c>
      <c r="FR159" s="38" t="s">
        <v>3978</v>
      </c>
      <c r="FS159" s="38" t="s">
        <v>11060</v>
      </c>
      <c r="FT159" s="38" t="s">
        <v>11061</v>
      </c>
      <c r="FU159" s="38" t="s">
        <v>6772</v>
      </c>
      <c r="FV159" s="38" t="s">
        <v>11062</v>
      </c>
      <c r="FW159" s="38" t="s">
        <v>11063</v>
      </c>
      <c r="FX159" s="38" t="s">
        <v>3894</v>
      </c>
      <c r="FY159" s="38" t="s">
        <v>3848</v>
      </c>
      <c r="FZ159" s="38" t="s">
        <v>11064</v>
      </c>
      <c r="GA159" s="38" t="s">
        <v>3946</v>
      </c>
      <c r="GB159" s="370" t="s">
        <v>3946</v>
      </c>
      <c r="GC159" s="370" t="s">
        <v>3946</v>
      </c>
      <c r="HL159" s="349" t="s">
        <v>11065</v>
      </c>
      <c r="HM159" s="44" t="s">
        <v>3403</v>
      </c>
      <c r="HN159" s="44" t="s">
        <v>3403</v>
      </c>
      <c r="HO159" s="350" t="s">
        <v>6933</v>
      </c>
      <c r="HP159" s="44" t="s">
        <v>3869</v>
      </c>
      <c r="HQ159" s="44">
        <f t="shared" si="11"/>
        <v>1</v>
      </c>
      <c r="HT159" s="44" t="s">
        <v>3403</v>
      </c>
      <c r="HU159" s="44" t="s">
        <v>3403</v>
      </c>
      <c r="HX159" s="44" t="s">
        <v>3403</v>
      </c>
      <c r="HY159" s="44" t="s">
        <v>223</v>
      </c>
    </row>
    <row r="160" spans="1:233" s="44" customFormat="1" ht="12.75" x14ac:dyDescent="0.2">
      <c r="A160" s="348">
        <v>5</v>
      </c>
      <c r="B160" s="344">
        <v>0.52777777777777779</v>
      </c>
      <c r="C160" s="391" t="s">
        <v>6542</v>
      </c>
      <c r="D160" s="348" t="s">
        <v>211</v>
      </c>
      <c r="E160" s="44" t="s">
        <v>212</v>
      </c>
      <c r="F160" s="374">
        <v>43286</v>
      </c>
      <c r="G160" s="44" t="s">
        <v>1202</v>
      </c>
      <c r="H160" s="44" t="s">
        <v>214</v>
      </c>
      <c r="I160" s="44" t="s">
        <v>1222</v>
      </c>
      <c r="M160" s="351"/>
      <c r="N160" s="351"/>
      <c r="P160" s="349" t="s">
        <v>11066</v>
      </c>
      <c r="Q160" s="44" t="s">
        <v>11067</v>
      </c>
      <c r="R160" s="44" t="s">
        <v>991</v>
      </c>
      <c r="S160" s="44" t="s">
        <v>11068</v>
      </c>
      <c r="T160" s="354">
        <v>9287190896</v>
      </c>
      <c r="U160" s="399" t="s">
        <v>11069</v>
      </c>
      <c r="V160" s="194" t="s">
        <v>221</v>
      </c>
      <c r="W160" s="44" t="s">
        <v>221</v>
      </c>
      <c r="X160" s="44" t="s">
        <v>221</v>
      </c>
      <c r="Y160" s="44" t="s">
        <v>221</v>
      </c>
      <c r="Z160" s="44" t="s">
        <v>221</v>
      </c>
      <c r="AA160" s="30" t="s">
        <v>11070</v>
      </c>
      <c r="AB160" s="30">
        <v>9184676883</v>
      </c>
      <c r="AC160" s="30" t="s">
        <v>223</v>
      </c>
      <c r="AD160" s="348" t="s">
        <v>802</v>
      </c>
      <c r="AE160" s="30" t="s">
        <v>5073</v>
      </c>
      <c r="AF160" s="44" t="s">
        <v>226</v>
      </c>
      <c r="AG160" s="30" t="s">
        <v>221</v>
      </c>
      <c r="AH160" s="30" t="s">
        <v>221</v>
      </c>
      <c r="AI160" s="30">
        <v>15</v>
      </c>
      <c r="AJ160" s="30" t="s">
        <v>227</v>
      </c>
      <c r="AK160" s="30">
        <v>2</v>
      </c>
      <c r="AL160" s="30">
        <v>3</v>
      </c>
      <c r="AM160" s="30">
        <v>12</v>
      </c>
      <c r="AN160" s="363" t="s">
        <v>432</v>
      </c>
      <c r="AO160" s="363" t="s">
        <v>432</v>
      </c>
      <c r="AP160" s="363" t="s">
        <v>434</v>
      </c>
      <c r="AQ160" s="363" t="s">
        <v>3079</v>
      </c>
      <c r="AR160" s="30" t="s">
        <v>6459</v>
      </c>
      <c r="AS160" s="30"/>
      <c r="AT160" s="30"/>
      <c r="AU160" s="30"/>
      <c r="AV160" s="30"/>
      <c r="AW160" s="30"/>
      <c r="AX160" s="30" t="s">
        <v>8479</v>
      </c>
      <c r="AY160" s="30" t="s">
        <v>227</v>
      </c>
      <c r="AZ160" s="30"/>
      <c r="BA160" s="31">
        <v>0.56458333333333333</v>
      </c>
      <c r="BB160" s="78" t="s">
        <v>4713</v>
      </c>
      <c r="BC160" s="344">
        <v>0.56805555555555554</v>
      </c>
      <c r="BD160" s="344">
        <v>0.5708333333333333</v>
      </c>
      <c r="BE160" s="63">
        <f t="shared" si="8"/>
        <v>4</v>
      </c>
      <c r="BF160" s="30">
        <v>1</v>
      </c>
      <c r="BG160" s="30">
        <v>1</v>
      </c>
      <c r="BH160" s="30">
        <v>1</v>
      </c>
      <c r="BI160" s="30">
        <v>1</v>
      </c>
      <c r="BJ160" s="30">
        <v>1</v>
      </c>
      <c r="BK160" s="30">
        <v>1</v>
      </c>
      <c r="BL160" s="30">
        <v>1</v>
      </c>
      <c r="BM160" s="30">
        <v>1</v>
      </c>
      <c r="BN160" s="30">
        <v>1</v>
      </c>
      <c r="BO160" s="30">
        <v>1</v>
      </c>
      <c r="BP160" s="30">
        <v>1</v>
      </c>
      <c r="BQ160" s="30">
        <v>1</v>
      </c>
      <c r="BR160" s="30">
        <v>1</v>
      </c>
      <c r="BS160" s="30">
        <v>1</v>
      </c>
      <c r="BT160" s="30">
        <v>1</v>
      </c>
      <c r="BU160" s="63">
        <f t="shared" si="9"/>
        <v>15</v>
      </c>
      <c r="BV160" s="78"/>
      <c r="BW160" s="344"/>
      <c r="BX160" s="344"/>
      <c r="BY160" s="63">
        <f t="shared" si="10"/>
        <v>0</v>
      </c>
      <c r="BZ160" s="30"/>
      <c r="CA160" s="30"/>
      <c r="CB160" s="30"/>
      <c r="CC160" s="30"/>
      <c r="CD160" s="30"/>
      <c r="CE160" s="30"/>
      <c r="CF160" s="30"/>
      <c r="CG160" s="30"/>
      <c r="CH160" s="30"/>
      <c r="CI160" s="30"/>
      <c r="CJ160" s="30"/>
      <c r="CK160" s="30"/>
      <c r="CL160" s="30"/>
      <c r="CM160" s="348" t="s">
        <v>3403</v>
      </c>
      <c r="CN160" s="44" t="s">
        <v>3403</v>
      </c>
      <c r="CO160" s="30"/>
      <c r="CP160" s="30"/>
      <c r="CQ160" s="30"/>
      <c r="CR160" s="34" t="s">
        <v>4714</v>
      </c>
      <c r="CS160" s="34" t="s">
        <v>4715</v>
      </c>
      <c r="CT160" s="34" t="s">
        <v>3869</v>
      </c>
      <c r="CU160" s="34" t="s">
        <v>11071</v>
      </c>
      <c r="CV160" s="34" t="s">
        <v>11072</v>
      </c>
      <c r="CW160" s="34" t="s">
        <v>991</v>
      </c>
      <c r="CX160" s="34" t="s">
        <v>11068</v>
      </c>
      <c r="CY160" s="34" t="s">
        <v>11073</v>
      </c>
      <c r="CZ160" s="34" t="s">
        <v>11074</v>
      </c>
      <c r="DA160" s="34" t="s">
        <v>11075</v>
      </c>
      <c r="DB160" s="34" t="s">
        <v>4037</v>
      </c>
      <c r="DC160" s="34" t="s">
        <v>4038</v>
      </c>
      <c r="DD160" s="34" t="s">
        <v>4039</v>
      </c>
      <c r="DE160" s="34" t="s">
        <v>3848</v>
      </c>
      <c r="DF160" s="38" t="s">
        <v>11076</v>
      </c>
      <c r="DG160" s="38" t="s">
        <v>4037</v>
      </c>
      <c r="DH160" s="38" t="s">
        <v>4038</v>
      </c>
      <c r="DI160" s="38" t="s">
        <v>4039</v>
      </c>
      <c r="DJ160" s="38" t="s">
        <v>3848</v>
      </c>
      <c r="DK160" s="38" t="s">
        <v>3849</v>
      </c>
      <c r="DL160" s="38" t="s">
        <v>3848</v>
      </c>
      <c r="DM160" s="38" t="s">
        <v>3914</v>
      </c>
      <c r="DN160" s="38" t="s">
        <v>3852</v>
      </c>
      <c r="DO160" s="38" t="s">
        <v>3848</v>
      </c>
      <c r="DP160" s="38" t="s">
        <v>3848</v>
      </c>
      <c r="DQ160" s="38" t="s">
        <v>11077</v>
      </c>
      <c r="DR160" s="38" t="s">
        <v>11077</v>
      </c>
      <c r="DS160" s="38" t="s">
        <v>11078</v>
      </c>
      <c r="DT160" s="38" t="s">
        <v>3848</v>
      </c>
      <c r="DU160" s="38" t="s">
        <v>3848</v>
      </c>
      <c r="DV160" s="38" t="s">
        <v>3848</v>
      </c>
      <c r="DW160" s="38" t="s">
        <v>3848</v>
      </c>
      <c r="DX160" s="38" t="s">
        <v>3848</v>
      </c>
      <c r="DY160" s="38" t="s">
        <v>3848</v>
      </c>
      <c r="DZ160" s="38" t="s">
        <v>3848</v>
      </c>
      <c r="EA160" s="38" t="s">
        <v>3848</v>
      </c>
      <c r="EB160" s="38" t="s">
        <v>3861</v>
      </c>
      <c r="EC160" s="38" t="s">
        <v>3862</v>
      </c>
      <c r="ED160" s="38" t="s">
        <v>3848</v>
      </c>
      <c r="EE160" s="38" t="s">
        <v>5339</v>
      </c>
      <c r="EF160" s="38" t="s">
        <v>3864</v>
      </c>
      <c r="EG160" s="38" t="s">
        <v>4068</v>
      </c>
      <c r="EH160" s="38" t="s">
        <v>6473</v>
      </c>
      <c r="EI160" s="38" t="s">
        <v>4044</v>
      </c>
      <c r="EJ160" s="38" t="s">
        <v>8479</v>
      </c>
      <c r="EK160" s="38" t="s">
        <v>3848</v>
      </c>
      <c r="EL160" s="38" t="s">
        <v>3868</v>
      </c>
      <c r="EM160" s="38" t="s">
        <v>3869</v>
      </c>
      <c r="EN160" s="38" t="s">
        <v>3869</v>
      </c>
      <c r="EO160" s="38" t="s">
        <v>3870</v>
      </c>
      <c r="EP160" s="38" t="s">
        <v>3869</v>
      </c>
      <c r="EQ160" s="38" t="s">
        <v>4017</v>
      </c>
      <c r="ER160" s="38" t="s">
        <v>4017</v>
      </c>
      <c r="ES160" s="38" t="s">
        <v>4017</v>
      </c>
      <c r="ET160" s="38" t="s">
        <v>4017</v>
      </c>
      <c r="EU160" s="38" t="s">
        <v>4017</v>
      </c>
      <c r="EV160" s="38" t="s">
        <v>3848</v>
      </c>
      <c r="EW160" s="38" t="s">
        <v>3848</v>
      </c>
      <c r="EX160" s="38" t="s">
        <v>3848</v>
      </c>
      <c r="EY160" s="38" t="s">
        <v>3848</v>
      </c>
      <c r="EZ160" s="38" t="s">
        <v>3848</v>
      </c>
      <c r="FA160" s="38" t="s">
        <v>3848</v>
      </c>
      <c r="FB160" s="38" t="s">
        <v>3848</v>
      </c>
      <c r="FC160" s="38" t="s">
        <v>3848</v>
      </c>
      <c r="FD160" s="38" t="s">
        <v>3848</v>
      </c>
      <c r="FE160" s="38" t="s">
        <v>4017</v>
      </c>
      <c r="FF160" s="38" t="s">
        <v>4017</v>
      </c>
      <c r="FG160" s="38" t="s">
        <v>3848</v>
      </c>
      <c r="FH160" s="38" t="s">
        <v>3848</v>
      </c>
      <c r="FI160" s="38" t="s">
        <v>3848</v>
      </c>
      <c r="FJ160" s="38" t="s">
        <v>4017</v>
      </c>
      <c r="FK160" s="38" t="s">
        <v>4017</v>
      </c>
      <c r="FL160" s="38" t="s">
        <v>4017</v>
      </c>
      <c r="FM160" s="38" t="s">
        <v>11072</v>
      </c>
      <c r="FN160" s="38" t="s">
        <v>11079</v>
      </c>
      <c r="FO160" s="38" t="s">
        <v>11068</v>
      </c>
      <c r="FP160" s="38" t="s">
        <v>3848</v>
      </c>
      <c r="FQ160" s="38" t="s">
        <v>11080</v>
      </c>
      <c r="FR160" s="38" t="s">
        <v>4367</v>
      </c>
      <c r="FS160" s="38" t="s">
        <v>11080</v>
      </c>
      <c r="FT160" s="38" t="s">
        <v>3943</v>
      </c>
      <c r="FU160" s="38" t="s">
        <v>3943</v>
      </c>
      <c r="FV160" s="38" t="s">
        <v>3943</v>
      </c>
      <c r="FW160" s="38" t="s">
        <v>3943</v>
      </c>
      <c r="FX160" s="38" t="s">
        <v>3944</v>
      </c>
      <c r="FY160" s="38" t="s">
        <v>3848</v>
      </c>
      <c r="FZ160" s="38" t="s">
        <v>3848</v>
      </c>
      <c r="GA160" s="38" t="s">
        <v>3946</v>
      </c>
      <c r="GB160" s="370" t="s">
        <v>3945</v>
      </c>
      <c r="GC160" s="370" t="s">
        <v>3946</v>
      </c>
      <c r="HL160" s="349" t="s">
        <v>11081</v>
      </c>
      <c r="HM160" s="44" t="s">
        <v>3403</v>
      </c>
      <c r="HN160" s="44" t="s">
        <v>3403</v>
      </c>
      <c r="HO160" s="350" t="s">
        <v>6933</v>
      </c>
      <c r="HP160" s="44" t="s">
        <v>3869</v>
      </c>
      <c r="HQ160" s="44">
        <f t="shared" si="11"/>
        <v>1</v>
      </c>
      <c r="HT160" s="44" t="s">
        <v>3403</v>
      </c>
      <c r="HU160" s="44" t="s">
        <v>3403</v>
      </c>
      <c r="HX160" s="44" t="s">
        <v>6495</v>
      </c>
      <c r="HY160" s="44" t="s">
        <v>223</v>
      </c>
    </row>
    <row r="161" spans="1:233" s="44" customFormat="1" ht="12.75" x14ac:dyDescent="0.2">
      <c r="A161" s="348">
        <v>6</v>
      </c>
      <c r="B161" s="344">
        <v>0.53472222222222221</v>
      </c>
      <c r="C161" s="391" t="s">
        <v>6542</v>
      </c>
      <c r="D161" s="348" t="s">
        <v>211</v>
      </c>
      <c r="E161" s="44" t="s">
        <v>212</v>
      </c>
      <c r="F161" s="374">
        <v>43286</v>
      </c>
      <c r="G161" s="347" t="s">
        <v>3082</v>
      </c>
      <c r="H161" s="347" t="s">
        <v>246</v>
      </c>
      <c r="I161" s="347" t="s">
        <v>247</v>
      </c>
      <c r="J161" s="347" t="s">
        <v>4493</v>
      </c>
      <c r="K161" s="44" t="s">
        <v>4528</v>
      </c>
      <c r="L161" s="44" t="s">
        <v>250</v>
      </c>
      <c r="M161" s="351">
        <v>43286</v>
      </c>
      <c r="N161" s="351">
        <v>43319</v>
      </c>
      <c r="O161" s="44" t="s">
        <v>4032</v>
      </c>
      <c r="P161" s="349" t="s">
        <v>11082</v>
      </c>
      <c r="Q161" s="44" t="s">
        <v>11083</v>
      </c>
      <c r="R161" s="44" t="s">
        <v>11084</v>
      </c>
      <c r="S161" s="44" t="s">
        <v>11085</v>
      </c>
      <c r="T161" s="354">
        <v>9498560999</v>
      </c>
      <c r="U161" s="399" t="s">
        <v>11086</v>
      </c>
      <c r="V161" s="194" t="s">
        <v>221</v>
      </c>
      <c r="W161" s="44" t="s">
        <v>221</v>
      </c>
      <c r="X161" s="44" t="s">
        <v>221</v>
      </c>
      <c r="Y161" s="44" t="s">
        <v>221</v>
      </c>
      <c r="Z161" s="44" t="s">
        <v>221</v>
      </c>
      <c r="AA161" s="30" t="s">
        <v>11087</v>
      </c>
      <c r="AB161" s="30">
        <v>9270841986</v>
      </c>
      <c r="AC161" s="30" t="s">
        <v>223</v>
      </c>
      <c r="AD161" s="30" t="s">
        <v>224</v>
      </c>
      <c r="AE161" s="30" t="s">
        <v>650</v>
      </c>
      <c r="AF161" s="44" t="s">
        <v>226</v>
      </c>
      <c r="AG161" s="363" t="s">
        <v>226</v>
      </c>
      <c r="AH161" s="363" t="s">
        <v>221</v>
      </c>
      <c r="AI161" s="30">
        <v>57</v>
      </c>
      <c r="AJ161" s="30" t="s">
        <v>3575</v>
      </c>
      <c r="AK161" s="30">
        <v>1</v>
      </c>
      <c r="AL161" s="30">
        <v>57</v>
      </c>
      <c r="AM161" s="30">
        <v>0</v>
      </c>
      <c r="AN161" s="363" t="s">
        <v>228</v>
      </c>
      <c r="AO161" s="363" t="s">
        <v>228</v>
      </c>
      <c r="AP161" s="363" t="s">
        <v>643</v>
      </c>
      <c r="AQ161" s="363" t="s">
        <v>643</v>
      </c>
      <c r="AR161" s="30"/>
      <c r="AS161" s="44" t="s">
        <v>11088</v>
      </c>
      <c r="AT161" s="30">
        <v>250457</v>
      </c>
      <c r="AU161" s="30" t="s">
        <v>9226</v>
      </c>
      <c r="AV161" s="30"/>
      <c r="AW161" s="30"/>
      <c r="AX161" s="30"/>
      <c r="AY161" s="30" t="s">
        <v>227</v>
      </c>
      <c r="AZ161" s="30"/>
      <c r="BA161" s="31">
        <v>0.59861111111111109</v>
      </c>
      <c r="BB161" s="78" t="s">
        <v>7252</v>
      </c>
      <c r="BC161" s="344">
        <v>0.60416666666666663</v>
      </c>
      <c r="BD161" s="344">
        <v>0.61111111111111105</v>
      </c>
      <c r="BE161" s="63">
        <f t="shared" si="8"/>
        <v>10</v>
      </c>
      <c r="BF161" s="30">
        <v>2</v>
      </c>
      <c r="BG161" s="30">
        <v>2</v>
      </c>
      <c r="BH161" s="30">
        <v>2</v>
      </c>
      <c r="BI161" s="30">
        <v>2</v>
      </c>
      <c r="BJ161" s="30">
        <v>2</v>
      </c>
      <c r="BK161" s="30">
        <v>2</v>
      </c>
      <c r="BL161" s="30">
        <v>2</v>
      </c>
      <c r="BM161" s="30">
        <v>2</v>
      </c>
      <c r="BN161" s="30">
        <v>2</v>
      </c>
      <c r="BO161" s="30">
        <v>2</v>
      </c>
      <c r="BP161" s="30">
        <v>2</v>
      </c>
      <c r="BQ161" s="30">
        <v>2</v>
      </c>
      <c r="BR161" s="30">
        <v>2</v>
      </c>
      <c r="BS161" s="30">
        <v>2</v>
      </c>
      <c r="BT161" s="30">
        <v>2</v>
      </c>
      <c r="BU161" s="63">
        <f t="shared" si="9"/>
        <v>0</v>
      </c>
      <c r="BV161" s="78" t="s">
        <v>7252</v>
      </c>
      <c r="BW161" s="344">
        <v>0.61111111111111105</v>
      </c>
      <c r="BX161" s="344">
        <v>0.62013888888888891</v>
      </c>
      <c r="BY161" s="30">
        <f t="shared" si="10"/>
        <v>13</v>
      </c>
      <c r="BZ161" s="30"/>
      <c r="CA161" s="30"/>
      <c r="CB161" s="30"/>
      <c r="CC161" s="30"/>
      <c r="CD161" s="30"/>
      <c r="CE161" s="30"/>
      <c r="CF161" s="30"/>
      <c r="CG161" s="30"/>
      <c r="CH161" s="30"/>
      <c r="CI161" s="30"/>
      <c r="CJ161" s="30"/>
      <c r="CK161" s="30"/>
      <c r="CL161" s="30"/>
      <c r="CM161" s="348" t="s">
        <v>3403</v>
      </c>
      <c r="CN161" s="44" t="s">
        <v>6676</v>
      </c>
      <c r="CO161" s="30"/>
      <c r="CP161" s="30"/>
      <c r="CQ161" s="30"/>
      <c r="CR161" s="34" t="s">
        <v>4714</v>
      </c>
      <c r="CS161" s="34" t="s">
        <v>4715</v>
      </c>
      <c r="CT161" s="34" t="s">
        <v>3869</v>
      </c>
      <c r="CU161" s="34" t="s">
        <v>11089</v>
      </c>
      <c r="CV161" s="34" t="s">
        <v>11083</v>
      </c>
      <c r="CW161" s="34" t="s">
        <v>11084</v>
      </c>
      <c r="CX161" s="34" t="s">
        <v>11085</v>
      </c>
      <c r="CY161" s="34" t="s">
        <v>11090</v>
      </c>
      <c r="CZ161" s="34" t="s">
        <v>3848</v>
      </c>
      <c r="DA161" s="34" t="s">
        <v>11091</v>
      </c>
      <c r="DB161" s="34" t="s">
        <v>8855</v>
      </c>
      <c r="DC161" s="34" t="s">
        <v>6603</v>
      </c>
      <c r="DD161" s="34" t="s">
        <v>8994</v>
      </c>
      <c r="DE161" s="34" t="s">
        <v>3848</v>
      </c>
      <c r="DF161" s="38" t="s">
        <v>11092</v>
      </c>
      <c r="DG161" s="38" t="s">
        <v>8855</v>
      </c>
      <c r="DH161" s="38" t="s">
        <v>6603</v>
      </c>
      <c r="DI161" s="38" t="s">
        <v>8994</v>
      </c>
      <c r="DJ161" s="38" t="s">
        <v>3848</v>
      </c>
      <c r="DK161" s="38" t="s">
        <v>3849</v>
      </c>
      <c r="DL161" s="38" t="s">
        <v>3848</v>
      </c>
      <c r="DM161" s="38" t="s">
        <v>3914</v>
      </c>
      <c r="DN161" s="38" t="s">
        <v>4062</v>
      </c>
      <c r="DO161" s="38" t="s">
        <v>3853</v>
      </c>
      <c r="DP161" s="38" t="s">
        <v>4299</v>
      </c>
      <c r="DQ161" s="38" t="s">
        <v>11093</v>
      </c>
      <c r="DR161" s="38" t="s">
        <v>11094</v>
      </c>
      <c r="DS161" s="38" t="s">
        <v>11086</v>
      </c>
      <c r="DT161" s="38" t="s">
        <v>11095</v>
      </c>
      <c r="DU161" s="38" t="s">
        <v>11096</v>
      </c>
      <c r="DV161" s="38" t="s">
        <v>11097</v>
      </c>
      <c r="DW161" s="38" t="s">
        <v>11098</v>
      </c>
      <c r="DX161" s="38" t="s">
        <v>3848</v>
      </c>
      <c r="DY161" s="38" t="s">
        <v>3848</v>
      </c>
      <c r="DZ161" s="38" t="s">
        <v>3848</v>
      </c>
      <c r="EA161" s="38" t="s">
        <v>3848</v>
      </c>
      <c r="EB161" s="38" t="s">
        <v>3861</v>
      </c>
      <c r="EC161" s="38" t="s">
        <v>3862</v>
      </c>
      <c r="ED161" s="38" t="s">
        <v>3848</v>
      </c>
      <c r="EE161" s="38" t="s">
        <v>11099</v>
      </c>
      <c r="EF161" s="38" t="s">
        <v>432</v>
      </c>
      <c r="EG161" s="38" t="s">
        <v>4068</v>
      </c>
      <c r="EH161" s="38" t="s">
        <v>4069</v>
      </c>
      <c r="EI161" s="38" t="s">
        <v>9505</v>
      </c>
      <c r="EJ161" s="38" t="s">
        <v>11100</v>
      </c>
      <c r="EK161" s="38" t="s">
        <v>3848</v>
      </c>
      <c r="EL161" s="38" t="s">
        <v>4260</v>
      </c>
      <c r="EM161" s="38" t="s">
        <v>3869</v>
      </c>
      <c r="EN161" s="38" t="s">
        <v>3869</v>
      </c>
      <c r="EO161" s="38" t="s">
        <v>3870</v>
      </c>
      <c r="EP161" s="38" t="s">
        <v>4002</v>
      </c>
      <c r="EQ161" s="38" t="s">
        <v>11101</v>
      </c>
      <c r="ER161" s="38" t="s">
        <v>3924</v>
      </c>
      <c r="ES161" s="38" t="s">
        <v>11102</v>
      </c>
      <c r="ET161" s="38" t="s">
        <v>5655</v>
      </c>
      <c r="EU161" s="38" t="s">
        <v>11103</v>
      </c>
      <c r="EV161" s="38" t="s">
        <v>3876</v>
      </c>
      <c r="EW161" s="38" t="s">
        <v>3876</v>
      </c>
      <c r="EX161" s="38" t="s">
        <v>3848</v>
      </c>
      <c r="EY161" s="38" t="s">
        <v>3848</v>
      </c>
      <c r="EZ161" s="38" t="s">
        <v>3877</v>
      </c>
      <c r="FA161" s="38" t="s">
        <v>3878</v>
      </c>
      <c r="FB161" s="38" t="s">
        <v>4443</v>
      </c>
      <c r="FC161" s="38" t="s">
        <v>11104</v>
      </c>
      <c r="FD161" s="38" t="s">
        <v>3848</v>
      </c>
      <c r="FE161" s="38" t="s">
        <v>4011</v>
      </c>
      <c r="FF161" s="38" t="s">
        <v>4130</v>
      </c>
      <c r="FG161" s="38" t="s">
        <v>8034</v>
      </c>
      <c r="FH161" s="38" t="s">
        <v>11105</v>
      </c>
      <c r="FI161" s="38" t="s">
        <v>11106</v>
      </c>
      <c r="FJ161" s="38" t="s">
        <v>4446</v>
      </c>
      <c r="FK161" s="38" t="s">
        <v>11107</v>
      </c>
      <c r="FL161" s="38" t="s">
        <v>4017</v>
      </c>
      <c r="FM161" s="38" t="s">
        <v>11108</v>
      </c>
      <c r="FN161" s="38" t="s">
        <v>817</v>
      </c>
      <c r="FO161" s="38" t="s">
        <v>11085</v>
      </c>
      <c r="FP161" s="38" t="s">
        <v>3848</v>
      </c>
      <c r="FQ161" s="38" t="s">
        <v>11109</v>
      </c>
      <c r="FR161" s="38" t="s">
        <v>10047</v>
      </c>
      <c r="FS161" s="38" t="s">
        <v>11110</v>
      </c>
      <c r="FT161" s="38" t="s">
        <v>3943</v>
      </c>
      <c r="FU161" s="38" t="s">
        <v>3943</v>
      </c>
      <c r="FV161" s="38" t="s">
        <v>3943</v>
      </c>
      <c r="FW161" s="38" t="s">
        <v>3943</v>
      </c>
      <c r="FX161" s="38" t="s">
        <v>176</v>
      </c>
      <c r="FY161" s="38" t="s">
        <v>11111</v>
      </c>
      <c r="FZ161" s="38" t="s">
        <v>11112</v>
      </c>
      <c r="GA161" s="38" t="s">
        <v>3946</v>
      </c>
      <c r="GB161" s="370" t="s">
        <v>3946</v>
      </c>
      <c r="GC161" s="370" t="s">
        <v>3946</v>
      </c>
      <c r="HL161" s="349" t="s">
        <v>11113</v>
      </c>
      <c r="HM161" s="44" t="s">
        <v>6705</v>
      </c>
      <c r="HN161" s="44" t="s">
        <v>7016</v>
      </c>
      <c r="HO161" s="350" t="s">
        <v>6933</v>
      </c>
      <c r="HP161" s="44" t="s">
        <v>3869</v>
      </c>
      <c r="HQ161" s="44">
        <f t="shared" si="11"/>
        <v>1</v>
      </c>
      <c r="HT161" s="351">
        <v>43319</v>
      </c>
      <c r="HU161" s="44" t="s">
        <v>3403</v>
      </c>
      <c r="HX161" s="44" t="s">
        <v>3403</v>
      </c>
      <c r="HY161" s="44" t="s">
        <v>223</v>
      </c>
    </row>
    <row r="162" spans="1:233" s="44" customFormat="1" ht="12.75" x14ac:dyDescent="0.2">
      <c r="A162" s="348">
        <v>7</v>
      </c>
      <c r="B162" s="344">
        <v>0.54305555555555551</v>
      </c>
      <c r="C162" s="391" t="s">
        <v>6542</v>
      </c>
      <c r="D162" s="348" t="s">
        <v>211</v>
      </c>
      <c r="E162" s="44" t="s">
        <v>212</v>
      </c>
      <c r="F162" s="374">
        <v>43286</v>
      </c>
      <c r="G162" s="44" t="s">
        <v>1202</v>
      </c>
      <c r="H162" s="44" t="s">
        <v>233</v>
      </c>
      <c r="I162" s="44" t="s">
        <v>1713</v>
      </c>
      <c r="M162" s="351"/>
      <c r="N162" s="351"/>
      <c r="P162" s="349" t="s">
        <v>11114</v>
      </c>
      <c r="Q162" s="44" t="s">
        <v>7595</v>
      </c>
      <c r="R162" s="44" t="s">
        <v>11115</v>
      </c>
      <c r="S162" s="44" t="s">
        <v>11116</v>
      </c>
      <c r="T162" s="354">
        <v>9560939223</v>
      </c>
      <c r="U162" s="399" t="s">
        <v>11117</v>
      </c>
      <c r="V162" s="194" t="s">
        <v>221</v>
      </c>
      <c r="W162" s="44" t="s">
        <v>221</v>
      </c>
      <c r="X162" s="44" t="s">
        <v>221</v>
      </c>
      <c r="Y162" s="44" t="s">
        <v>221</v>
      </c>
      <c r="Z162" s="44" t="s">
        <v>221</v>
      </c>
      <c r="AA162" s="30" t="s">
        <v>11118</v>
      </c>
      <c r="AB162" s="30">
        <v>9176170744</v>
      </c>
      <c r="AC162" s="30" t="s">
        <v>223</v>
      </c>
      <c r="AD162" s="30" t="s">
        <v>224</v>
      </c>
      <c r="AE162" s="30" t="s">
        <v>11119</v>
      </c>
      <c r="AF162" s="44" t="s">
        <v>226</v>
      </c>
      <c r="AG162" s="30" t="s">
        <v>221</v>
      </c>
      <c r="AH162" s="429" t="s">
        <v>226</v>
      </c>
      <c r="AI162" s="30">
        <v>43</v>
      </c>
      <c r="AJ162" s="30" t="s">
        <v>227</v>
      </c>
      <c r="AK162" s="30">
        <v>1</v>
      </c>
      <c r="AL162" s="30">
        <v>19</v>
      </c>
      <c r="AM162" s="30">
        <v>24</v>
      </c>
      <c r="AN162" s="63" t="s">
        <v>228</v>
      </c>
      <c r="AO162" s="363" t="s">
        <v>228</v>
      </c>
      <c r="AP162" s="363" t="s">
        <v>229</v>
      </c>
      <c r="AQ162" s="363" t="s">
        <v>229</v>
      </c>
      <c r="AR162" s="363"/>
      <c r="AS162" s="363"/>
      <c r="AT162" s="30"/>
      <c r="AU162" s="30"/>
      <c r="AV162" s="30"/>
      <c r="AW162" s="30"/>
      <c r="AX162" s="30" t="s">
        <v>855</v>
      </c>
      <c r="AY162" s="30" t="s">
        <v>227</v>
      </c>
      <c r="AZ162" s="30"/>
      <c r="BA162" s="31">
        <v>0.5854166666666667</v>
      </c>
      <c r="BB162" s="78" t="s">
        <v>4713</v>
      </c>
      <c r="BC162" s="344">
        <v>0.60277777777777775</v>
      </c>
      <c r="BD162" s="344">
        <v>0.60902777777777783</v>
      </c>
      <c r="BE162" s="63">
        <f t="shared" si="8"/>
        <v>9</v>
      </c>
      <c r="BF162" s="30">
        <v>1</v>
      </c>
      <c r="BG162" s="30">
        <v>1</v>
      </c>
      <c r="BH162" s="30">
        <v>1</v>
      </c>
      <c r="BI162" s="30">
        <v>1</v>
      </c>
      <c r="BJ162" s="30">
        <v>1</v>
      </c>
      <c r="BK162" s="30">
        <v>1</v>
      </c>
      <c r="BL162" s="30">
        <v>1</v>
      </c>
      <c r="BM162" s="30">
        <v>1</v>
      </c>
      <c r="BN162" s="30">
        <v>1</v>
      </c>
      <c r="BO162" s="30">
        <v>1</v>
      </c>
      <c r="BP162" s="30">
        <v>1</v>
      </c>
      <c r="BQ162" s="30">
        <v>1</v>
      </c>
      <c r="BR162" s="30">
        <v>1</v>
      </c>
      <c r="BS162" s="30">
        <v>1</v>
      </c>
      <c r="BT162" s="30">
        <v>1</v>
      </c>
      <c r="BU162" s="63">
        <f t="shared" si="9"/>
        <v>15</v>
      </c>
      <c r="BV162" s="78"/>
      <c r="BW162" s="344"/>
      <c r="BX162" s="344"/>
      <c r="BY162" s="63">
        <f t="shared" si="10"/>
        <v>0</v>
      </c>
      <c r="BZ162" s="30"/>
      <c r="CA162" s="30"/>
      <c r="CB162" s="30"/>
      <c r="CC162" s="30"/>
      <c r="CD162" s="30"/>
      <c r="CE162" s="30"/>
      <c r="CF162" s="30"/>
      <c r="CG162" s="30"/>
      <c r="CH162" s="30"/>
      <c r="CI162" s="30"/>
      <c r="CJ162" s="30"/>
      <c r="CK162" s="30"/>
      <c r="CL162" s="30"/>
      <c r="CM162" s="348" t="s">
        <v>3403</v>
      </c>
      <c r="CN162" s="44" t="s">
        <v>3403</v>
      </c>
      <c r="CO162" s="30"/>
      <c r="CP162" s="30"/>
      <c r="CQ162" s="30"/>
      <c r="CR162" s="34" t="s">
        <v>4714</v>
      </c>
      <c r="CS162" s="34" t="s">
        <v>4715</v>
      </c>
      <c r="CT162" s="34" t="s">
        <v>3869</v>
      </c>
      <c r="CU162" s="34" t="s">
        <v>11120</v>
      </c>
      <c r="CV162" s="34" t="s">
        <v>7595</v>
      </c>
      <c r="CW162" s="34" t="s">
        <v>11115</v>
      </c>
      <c r="CX162" s="34" t="s">
        <v>11121</v>
      </c>
      <c r="CY162" s="34" t="s">
        <v>11122</v>
      </c>
      <c r="CZ162" s="34" t="s">
        <v>3848</v>
      </c>
      <c r="DA162" s="34" t="s">
        <v>11123</v>
      </c>
      <c r="DB162" s="34" t="s">
        <v>3845</v>
      </c>
      <c r="DC162" s="34" t="s">
        <v>3846</v>
      </c>
      <c r="DD162" s="34" t="s">
        <v>5650</v>
      </c>
      <c r="DE162" s="34" t="s">
        <v>11124</v>
      </c>
      <c r="DF162" s="38" t="s">
        <v>11125</v>
      </c>
      <c r="DG162" s="38" t="s">
        <v>6025</v>
      </c>
      <c r="DH162" s="38" t="s">
        <v>4159</v>
      </c>
      <c r="DI162" s="38" t="s">
        <v>7029</v>
      </c>
      <c r="DJ162" s="38" t="s">
        <v>11126</v>
      </c>
      <c r="DK162" s="38" t="s">
        <v>3849</v>
      </c>
      <c r="DL162" s="38" t="s">
        <v>4840</v>
      </c>
      <c r="DM162" s="38" t="s">
        <v>3914</v>
      </c>
      <c r="DN162" s="38" t="s">
        <v>4062</v>
      </c>
      <c r="DO162" s="38" t="s">
        <v>3848</v>
      </c>
      <c r="DP162" s="38" t="s">
        <v>3854</v>
      </c>
      <c r="DQ162" s="38" t="s">
        <v>11127</v>
      </c>
      <c r="DR162" s="38" t="s">
        <v>11128</v>
      </c>
      <c r="DS162" s="38" t="s">
        <v>11129</v>
      </c>
      <c r="DT162" s="38" t="s">
        <v>3848</v>
      </c>
      <c r="DU162" s="38" t="s">
        <v>3848</v>
      </c>
      <c r="DV162" s="38" t="s">
        <v>3848</v>
      </c>
      <c r="DW162" s="38" t="s">
        <v>3848</v>
      </c>
      <c r="DX162" s="38" t="s">
        <v>3848</v>
      </c>
      <c r="DY162" s="38" t="s">
        <v>3848</v>
      </c>
      <c r="DZ162" s="38" t="s">
        <v>3848</v>
      </c>
      <c r="EA162" s="38" t="s">
        <v>3848</v>
      </c>
      <c r="EB162" s="38" t="s">
        <v>3861</v>
      </c>
      <c r="EC162" s="38" t="s">
        <v>3862</v>
      </c>
      <c r="ED162" s="38" t="s">
        <v>3848</v>
      </c>
      <c r="EE162" s="38" t="s">
        <v>4212</v>
      </c>
      <c r="EF162" s="38" t="s">
        <v>3864</v>
      </c>
      <c r="EG162" s="38" t="s">
        <v>598</v>
      </c>
      <c r="EH162" s="38" t="s">
        <v>5303</v>
      </c>
      <c r="EI162" s="38" t="s">
        <v>855</v>
      </c>
      <c r="EJ162" s="38" t="s">
        <v>3848</v>
      </c>
      <c r="EK162" s="38" t="s">
        <v>3848</v>
      </c>
      <c r="EL162" s="38" t="s">
        <v>4473</v>
      </c>
      <c r="EM162" s="38" t="s">
        <v>3869</v>
      </c>
      <c r="EN162" s="38" t="s">
        <v>3869</v>
      </c>
      <c r="EO162" s="38" t="s">
        <v>3869</v>
      </c>
      <c r="EP162" s="38" t="s">
        <v>3869</v>
      </c>
      <c r="EQ162" s="38" t="s">
        <v>11130</v>
      </c>
      <c r="ER162" s="38" t="s">
        <v>3924</v>
      </c>
      <c r="ES162" s="38" t="s">
        <v>11131</v>
      </c>
      <c r="ET162" s="38" t="s">
        <v>5051</v>
      </c>
      <c r="EU162" s="38" t="s">
        <v>11132</v>
      </c>
      <c r="EV162" s="38" t="s">
        <v>3876</v>
      </c>
      <c r="EW162" s="38" t="s">
        <v>3876</v>
      </c>
      <c r="EX162" s="38" t="s">
        <v>3848</v>
      </c>
      <c r="EY162" s="38" t="s">
        <v>3848</v>
      </c>
      <c r="EZ162" s="38" t="s">
        <v>3877</v>
      </c>
      <c r="FA162" s="38" t="s">
        <v>4008</v>
      </c>
      <c r="FB162" s="38" t="s">
        <v>4009</v>
      </c>
      <c r="FC162" s="38" t="s">
        <v>4267</v>
      </c>
      <c r="FD162" s="38" t="s">
        <v>3848</v>
      </c>
      <c r="FE162" s="38" t="s">
        <v>4011</v>
      </c>
      <c r="FF162" s="38" t="s">
        <v>4012</v>
      </c>
      <c r="FG162" s="38" t="s">
        <v>11133</v>
      </c>
      <c r="FH162" s="38" t="s">
        <v>11134</v>
      </c>
      <c r="FI162" s="38" t="s">
        <v>11135</v>
      </c>
      <c r="FJ162" s="38" t="s">
        <v>5190</v>
      </c>
      <c r="FK162" s="38" t="s">
        <v>10237</v>
      </c>
      <c r="FL162" s="38" t="s">
        <v>4017</v>
      </c>
      <c r="FM162" s="38" t="s">
        <v>11121</v>
      </c>
      <c r="FN162" s="38" t="s">
        <v>11136</v>
      </c>
      <c r="FO162" s="38" t="s">
        <v>11137</v>
      </c>
      <c r="FP162" s="38" t="s">
        <v>3848</v>
      </c>
      <c r="FQ162" s="38" t="s">
        <v>11138</v>
      </c>
      <c r="FR162" s="38" t="s">
        <v>7597</v>
      </c>
      <c r="FS162" s="38" t="s">
        <v>11139</v>
      </c>
      <c r="FT162" s="38" t="s">
        <v>3943</v>
      </c>
      <c r="FU162" s="38" t="s">
        <v>3943</v>
      </c>
      <c r="FV162" s="38" t="s">
        <v>3943</v>
      </c>
      <c r="FW162" s="38" t="s">
        <v>3943</v>
      </c>
      <c r="FX162" s="38" t="s">
        <v>3944</v>
      </c>
      <c r="FY162" s="38" t="s">
        <v>3848</v>
      </c>
      <c r="FZ162" s="38" t="s">
        <v>3848</v>
      </c>
      <c r="GA162" s="38" t="s">
        <v>3945</v>
      </c>
      <c r="GB162" s="370" t="s">
        <v>3945</v>
      </c>
      <c r="GC162" s="370" t="s">
        <v>3946</v>
      </c>
      <c r="HL162" s="349" t="s">
        <v>11140</v>
      </c>
      <c r="HM162" s="44" t="s">
        <v>3403</v>
      </c>
      <c r="HN162" s="44" t="s">
        <v>3403</v>
      </c>
      <c r="HO162" s="350" t="s">
        <v>7177</v>
      </c>
      <c r="HP162" s="44" t="s">
        <v>3869</v>
      </c>
      <c r="HQ162" s="44">
        <f t="shared" si="11"/>
        <v>1</v>
      </c>
      <c r="HT162" s="44" t="s">
        <v>3403</v>
      </c>
      <c r="HU162" s="44" t="s">
        <v>3403</v>
      </c>
      <c r="HX162" s="44" t="s">
        <v>3403</v>
      </c>
      <c r="HY162" s="44" t="s">
        <v>223</v>
      </c>
    </row>
    <row r="163" spans="1:233" s="44" customFormat="1" ht="12.75" x14ac:dyDescent="0.2">
      <c r="A163" s="348">
        <v>8</v>
      </c>
      <c r="B163" s="344">
        <v>0.58472222222222225</v>
      </c>
      <c r="C163" s="391" t="s">
        <v>6542</v>
      </c>
      <c r="D163" s="348" t="s">
        <v>211</v>
      </c>
      <c r="E163" s="44" t="s">
        <v>212</v>
      </c>
      <c r="F163" s="374">
        <v>43286</v>
      </c>
      <c r="G163" s="44" t="s">
        <v>425</v>
      </c>
      <c r="H163" s="44" t="s">
        <v>233</v>
      </c>
      <c r="I163" s="44" t="s">
        <v>591</v>
      </c>
      <c r="M163" s="351"/>
      <c r="N163" s="351"/>
      <c r="P163" s="349" t="s">
        <v>11141</v>
      </c>
      <c r="Q163" s="44" t="s">
        <v>11142</v>
      </c>
      <c r="R163" s="44" t="s">
        <v>10845</v>
      </c>
      <c r="S163" s="44" t="s">
        <v>11143</v>
      </c>
      <c r="T163" s="354">
        <v>9109594826</v>
      </c>
      <c r="U163" s="399" t="s">
        <v>11144</v>
      </c>
      <c r="V163" s="194" t="s">
        <v>221</v>
      </c>
      <c r="W163" s="44" t="s">
        <v>221</v>
      </c>
      <c r="X163" s="44" t="s">
        <v>221</v>
      </c>
      <c r="Y163" s="44" t="s">
        <v>221</v>
      </c>
      <c r="Z163" s="44" t="s">
        <v>221</v>
      </c>
      <c r="AA163" s="30" t="s">
        <v>11145</v>
      </c>
      <c r="AB163" s="30">
        <v>9109989651</v>
      </c>
      <c r="AC163" s="30" t="s">
        <v>314</v>
      </c>
      <c r="AD163" s="347" t="s">
        <v>4711</v>
      </c>
      <c r="AE163" s="30" t="s">
        <v>11146</v>
      </c>
      <c r="AF163" s="44" t="s">
        <v>226</v>
      </c>
      <c r="AG163" s="429" t="s">
        <v>226</v>
      </c>
      <c r="AH163" s="429" t="s">
        <v>226</v>
      </c>
      <c r="AI163" s="30">
        <v>17</v>
      </c>
      <c r="AJ163" s="30" t="s">
        <v>227</v>
      </c>
      <c r="AK163" s="30">
        <v>2</v>
      </c>
      <c r="AL163" s="30">
        <v>5</v>
      </c>
      <c r="AM163" s="30">
        <v>11</v>
      </c>
      <c r="AN163" s="363" t="s">
        <v>432</v>
      </c>
      <c r="AO163" s="363" t="s">
        <v>432</v>
      </c>
      <c r="AP163" s="363" t="s">
        <v>434</v>
      </c>
      <c r="AQ163" s="363" t="s">
        <v>3079</v>
      </c>
      <c r="AR163" s="363" t="s">
        <v>6459</v>
      </c>
      <c r="AS163" s="30"/>
      <c r="AT163" s="30"/>
      <c r="AU163" s="30"/>
      <c r="AV163" s="30"/>
      <c r="AW163" s="30"/>
      <c r="AX163" s="30" t="s">
        <v>8448</v>
      </c>
      <c r="AY163" s="30" t="s">
        <v>227</v>
      </c>
      <c r="AZ163" s="30"/>
      <c r="BA163" s="31">
        <v>0.61249999999999993</v>
      </c>
      <c r="BB163" s="78" t="s">
        <v>4713</v>
      </c>
      <c r="BC163" s="344">
        <v>0.61388888888888882</v>
      </c>
      <c r="BD163" s="344">
        <v>0.61805555555555558</v>
      </c>
      <c r="BE163" s="63">
        <f t="shared" si="8"/>
        <v>6</v>
      </c>
      <c r="BF163" s="30">
        <v>2</v>
      </c>
      <c r="BG163" s="30">
        <v>2</v>
      </c>
      <c r="BH163" s="30">
        <v>2</v>
      </c>
      <c r="BI163" s="30">
        <v>2</v>
      </c>
      <c r="BJ163" s="30">
        <v>2</v>
      </c>
      <c r="BK163" s="30">
        <v>2</v>
      </c>
      <c r="BL163" s="30">
        <v>2</v>
      </c>
      <c r="BM163" s="30">
        <v>2</v>
      </c>
      <c r="BN163" s="30">
        <v>2</v>
      </c>
      <c r="BO163" s="30">
        <v>2</v>
      </c>
      <c r="BP163" s="30">
        <v>2</v>
      </c>
      <c r="BQ163" s="30">
        <v>2</v>
      </c>
      <c r="BR163" s="30">
        <v>2</v>
      </c>
      <c r="BS163" s="30">
        <v>2</v>
      </c>
      <c r="BT163" s="30">
        <v>2</v>
      </c>
      <c r="BU163" s="63">
        <f t="shared" si="9"/>
        <v>0</v>
      </c>
      <c r="BV163" s="78" t="s">
        <v>4713</v>
      </c>
      <c r="BW163" s="344">
        <v>0.61805555555555558</v>
      </c>
      <c r="BX163" s="344">
        <v>0.62083333333333335</v>
      </c>
      <c r="BY163" s="63">
        <f t="shared" si="10"/>
        <v>4</v>
      </c>
      <c r="BZ163" s="30">
        <v>1</v>
      </c>
      <c r="CA163" s="30">
        <v>1</v>
      </c>
      <c r="CB163" s="30">
        <v>1</v>
      </c>
      <c r="CC163" s="30">
        <v>1</v>
      </c>
      <c r="CD163" s="30" t="s">
        <v>831</v>
      </c>
      <c r="CE163" s="30"/>
      <c r="CF163" s="30"/>
      <c r="CG163" s="30"/>
      <c r="CH163" s="30"/>
      <c r="CI163" s="30"/>
      <c r="CJ163" s="30"/>
      <c r="CK163" s="30"/>
      <c r="CL163" s="30"/>
      <c r="CM163" s="348" t="s">
        <v>3403</v>
      </c>
      <c r="CN163" s="44" t="s">
        <v>3403</v>
      </c>
      <c r="CO163" s="30"/>
      <c r="CP163" s="30"/>
      <c r="CQ163" s="30"/>
      <c r="CR163" s="34" t="s">
        <v>4714</v>
      </c>
      <c r="CS163" s="34" t="s">
        <v>4715</v>
      </c>
      <c r="CT163" s="34" t="s">
        <v>3869</v>
      </c>
      <c r="CU163" s="34" t="s">
        <v>11147</v>
      </c>
      <c r="CV163" s="34" t="s">
        <v>11142</v>
      </c>
      <c r="CW163" s="34" t="s">
        <v>2758</v>
      </c>
      <c r="CX163" s="34" t="s">
        <v>11143</v>
      </c>
      <c r="CY163" s="34" t="s">
        <v>11148</v>
      </c>
      <c r="CZ163" s="34" t="s">
        <v>7084</v>
      </c>
      <c r="DA163" s="34" t="s">
        <v>11149</v>
      </c>
      <c r="DB163" s="34" t="s">
        <v>8023</v>
      </c>
      <c r="DC163" s="34" t="s">
        <v>3846</v>
      </c>
      <c r="DD163" s="34" t="s">
        <v>11150</v>
      </c>
      <c r="DE163" s="34" t="s">
        <v>7084</v>
      </c>
      <c r="DF163" s="38" t="s">
        <v>11149</v>
      </c>
      <c r="DG163" s="38" t="s">
        <v>8023</v>
      </c>
      <c r="DH163" s="38" t="s">
        <v>3846</v>
      </c>
      <c r="DI163" s="38" t="s">
        <v>11150</v>
      </c>
      <c r="DJ163" s="38" t="s">
        <v>3848</v>
      </c>
      <c r="DK163" s="38" t="s">
        <v>3957</v>
      </c>
      <c r="DL163" s="38" t="s">
        <v>264</v>
      </c>
      <c r="DM163" s="38" t="s">
        <v>3914</v>
      </c>
      <c r="DN163" s="38" t="s">
        <v>3852</v>
      </c>
      <c r="DO163" s="38" t="s">
        <v>3853</v>
      </c>
      <c r="DP163" s="38" t="s">
        <v>8096</v>
      </c>
      <c r="DQ163" s="38" t="s">
        <v>11151</v>
      </c>
      <c r="DR163" s="38" t="s">
        <v>11152</v>
      </c>
      <c r="DS163" s="38" t="s">
        <v>11144</v>
      </c>
      <c r="DT163" s="38" t="s">
        <v>3848</v>
      </c>
      <c r="DU163" s="38" t="s">
        <v>3848</v>
      </c>
      <c r="DV163" s="38" t="s">
        <v>3848</v>
      </c>
      <c r="DW163" s="38" t="s">
        <v>3848</v>
      </c>
      <c r="DX163" s="38" t="s">
        <v>3848</v>
      </c>
      <c r="DY163" s="38" t="s">
        <v>3848</v>
      </c>
      <c r="DZ163" s="38" t="s">
        <v>3848</v>
      </c>
      <c r="EA163" s="38" t="s">
        <v>3848</v>
      </c>
      <c r="EB163" s="38" t="s">
        <v>3861</v>
      </c>
      <c r="EC163" s="38" t="s">
        <v>3862</v>
      </c>
      <c r="ED163" s="38" t="s">
        <v>3848</v>
      </c>
      <c r="EE163" s="38" t="s">
        <v>4399</v>
      </c>
      <c r="EF163" s="38" t="s">
        <v>3864</v>
      </c>
      <c r="EG163" s="38" t="s">
        <v>598</v>
      </c>
      <c r="EH163" s="38" t="s">
        <v>5303</v>
      </c>
      <c r="EI163" s="38" t="s">
        <v>1077</v>
      </c>
      <c r="EJ163" s="38" t="s">
        <v>3848</v>
      </c>
      <c r="EK163" s="38" t="s">
        <v>3848</v>
      </c>
      <c r="EL163" s="38" t="s">
        <v>4473</v>
      </c>
      <c r="EM163" s="38" t="s">
        <v>3869</v>
      </c>
      <c r="EN163" s="38" t="s">
        <v>3869</v>
      </c>
      <c r="EO163" s="38" t="s">
        <v>3870</v>
      </c>
      <c r="EP163" s="38" t="s">
        <v>4002</v>
      </c>
      <c r="EQ163" s="38" t="s">
        <v>4017</v>
      </c>
      <c r="ER163" s="38" t="s">
        <v>4017</v>
      </c>
      <c r="ES163" s="38" t="s">
        <v>4017</v>
      </c>
      <c r="ET163" s="38" t="s">
        <v>4017</v>
      </c>
      <c r="EU163" s="38" t="s">
        <v>4017</v>
      </c>
      <c r="EV163" s="38" t="s">
        <v>3876</v>
      </c>
      <c r="EW163" s="38" t="s">
        <v>3876</v>
      </c>
      <c r="EX163" s="38" t="s">
        <v>3848</v>
      </c>
      <c r="EY163" s="38" t="s">
        <v>3848</v>
      </c>
      <c r="EZ163" s="38" t="s">
        <v>3877</v>
      </c>
      <c r="FA163" s="38" t="s">
        <v>4008</v>
      </c>
      <c r="FB163" s="38" t="s">
        <v>3848</v>
      </c>
      <c r="FC163" s="38" t="s">
        <v>3848</v>
      </c>
      <c r="FD163" s="38" t="s">
        <v>3848</v>
      </c>
      <c r="FE163" s="38" t="s">
        <v>4017</v>
      </c>
      <c r="FF163" s="38" t="s">
        <v>4017</v>
      </c>
      <c r="FG163" s="38" t="s">
        <v>3848</v>
      </c>
      <c r="FH163" s="38" t="s">
        <v>3848</v>
      </c>
      <c r="FI163" s="38" t="s">
        <v>3848</v>
      </c>
      <c r="FJ163" s="38" t="s">
        <v>4017</v>
      </c>
      <c r="FK163" s="38" t="s">
        <v>4017</v>
      </c>
      <c r="FL163" s="38" t="s">
        <v>4017</v>
      </c>
      <c r="FM163" s="38" t="s">
        <v>11143</v>
      </c>
      <c r="FN163" s="38" t="s">
        <v>11153</v>
      </c>
      <c r="FO163" s="38" t="s">
        <v>818</v>
      </c>
      <c r="FP163" s="38" t="s">
        <v>3848</v>
      </c>
      <c r="FQ163" s="38" t="s">
        <v>11154</v>
      </c>
      <c r="FR163" s="38" t="s">
        <v>4367</v>
      </c>
      <c r="FS163" s="38" t="s">
        <v>11155</v>
      </c>
      <c r="FT163" s="38" t="s">
        <v>3943</v>
      </c>
      <c r="FU163" s="38" t="s">
        <v>3943</v>
      </c>
      <c r="FV163" s="38" t="s">
        <v>3943</v>
      </c>
      <c r="FW163" s="38" t="s">
        <v>3943</v>
      </c>
      <c r="FX163" s="38" t="s">
        <v>3944</v>
      </c>
      <c r="FY163" s="38" t="s">
        <v>3848</v>
      </c>
      <c r="FZ163" s="38" t="s">
        <v>3848</v>
      </c>
      <c r="GA163" s="38" t="s">
        <v>3945</v>
      </c>
      <c r="GB163" s="370" t="s">
        <v>3945</v>
      </c>
      <c r="GC163" s="370" t="s">
        <v>3945</v>
      </c>
      <c r="HL163" s="349" t="s">
        <v>11156</v>
      </c>
      <c r="HM163" s="44" t="s">
        <v>3403</v>
      </c>
      <c r="HN163" s="44" t="s">
        <v>3403</v>
      </c>
      <c r="HO163" s="350" t="s">
        <v>7440</v>
      </c>
      <c r="HP163" s="44" t="s">
        <v>3869</v>
      </c>
      <c r="HQ163" s="44">
        <f t="shared" si="11"/>
        <v>1</v>
      </c>
      <c r="HT163" s="44" t="s">
        <v>3403</v>
      </c>
      <c r="HU163" s="44" t="s">
        <v>3403</v>
      </c>
      <c r="HX163" s="44" t="s">
        <v>6495</v>
      </c>
      <c r="HY163" s="44" t="s">
        <v>314</v>
      </c>
    </row>
    <row r="164" spans="1:233" s="44" customFormat="1" ht="12.75" x14ac:dyDescent="0.2">
      <c r="A164" s="348">
        <v>9</v>
      </c>
      <c r="B164" s="344">
        <v>0.59930555555555554</v>
      </c>
      <c r="C164" s="391" t="s">
        <v>6542</v>
      </c>
      <c r="D164" s="348" t="s">
        <v>211</v>
      </c>
      <c r="E164" s="44" t="s">
        <v>212</v>
      </c>
      <c r="F164" s="374">
        <v>43286</v>
      </c>
      <c r="G164" s="255" t="s">
        <v>387</v>
      </c>
      <c r="H164" s="255" t="s">
        <v>214</v>
      </c>
      <c r="I164" s="255" t="s">
        <v>1222</v>
      </c>
      <c r="M164" s="351"/>
      <c r="N164" s="351"/>
      <c r="P164" s="349" t="s">
        <v>11157</v>
      </c>
      <c r="Q164" s="44" t="s">
        <v>7182</v>
      </c>
      <c r="R164" s="44" t="s">
        <v>11158</v>
      </c>
      <c r="S164" s="44" t="s">
        <v>11159</v>
      </c>
      <c r="T164" s="354">
        <v>9485854992</v>
      </c>
      <c r="U164" s="399" t="s">
        <v>11160</v>
      </c>
      <c r="V164" s="194" t="s">
        <v>221</v>
      </c>
      <c r="W164" s="44" t="s">
        <v>221</v>
      </c>
      <c r="X164" s="44" t="s">
        <v>221</v>
      </c>
      <c r="Y164" s="44" t="s">
        <v>221</v>
      </c>
      <c r="Z164" s="44" t="s">
        <v>221</v>
      </c>
      <c r="AA164" s="30" t="s">
        <v>11161</v>
      </c>
      <c r="AB164" s="30">
        <v>9501102008</v>
      </c>
      <c r="AC164" s="30" t="s">
        <v>223</v>
      </c>
      <c r="AD164" s="30" t="s">
        <v>224</v>
      </c>
      <c r="AE164" s="30"/>
      <c r="AF164" s="30"/>
      <c r="AG164" s="30"/>
      <c r="AH164" s="30"/>
      <c r="AI164" s="30"/>
      <c r="AJ164" s="30"/>
      <c r="AK164" s="30"/>
      <c r="AL164" s="30"/>
      <c r="AM164" s="30"/>
      <c r="AN164" s="363" t="s">
        <v>432</v>
      </c>
      <c r="AO164" s="363" t="s">
        <v>432</v>
      </c>
      <c r="AP164" s="363" t="s">
        <v>434</v>
      </c>
      <c r="AQ164" s="363" t="s">
        <v>3079</v>
      </c>
      <c r="AR164" s="30" t="s">
        <v>6459</v>
      </c>
      <c r="AS164" s="30"/>
      <c r="AT164" s="30"/>
      <c r="AU164" s="30"/>
      <c r="AV164" s="30"/>
      <c r="AW164" s="30"/>
      <c r="AX164" s="30" t="s">
        <v>8479</v>
      </c>
      <c r="AY164" s="30" t="s">
        <v>227</v>
      </c>
      <c r="AZ164" s="30"/>
      <c r="BA164" s="30" t="s">
        <v>7951</v>
      </c>
      <c r="BB164" s="78"/>
      <c r="BC164" s="344"/>
      <c r="BD164" s="344"/>
      <c r="BE164" s="63">
        <f t="shared" si="8"/>
        <v>0</v>
      </c>
      <c r="BF164" s="30"/>
      <c r="BG164" s="30"/>
      <c r="BH164" s="30"/>
      <c r="BI164" s="30"/>
      <c r="BJ164" s="30"/>
      <c r="BK164" s="30"/>
      <c r="BL164" s="30"/>
      <c r="BM164" s="30"/>
      <c r="BN164" s="30"/>
      <c r="BO164" s="30"/>
      <c r="BP164" s="30"/>
      <c r="BQ164" s="30"/>
      <c r="BR164" s="30"/>
      <c r="BS164" s="30"/>
      <c r="BT164" s="30"/>
      <c r="BU164" s="63">
        <f t="shared" si="9"/>
        <v>0</v>
      </c>
      <c r="BV164" s="78"/>
      <c r="BW164" s="344"/>
      <c r="BX164" s="344"/>
      <c r="BY164" s="63">
        <f t="shared" si="10"/>
        <v>0</v>
      </c>
      <c r="BZ164" s="30"/>
      <c r="CA164" s="30"/>
      <c r="CB164" s="30"/>
      <c r="CC164" s="30"/>
      <c r="CD164" s="30"/>
      <c r="CE164" s="30"/>
      <c r="CF164" s="30"/>
      <c r="CG164" s="30"/>
      <c r="CH164" s="30"/>
      <c r="CI164" s="30"/>
      <c r="CJ164" s="30"/>
      <c r="CK164" s="30"/>
      <c r="CL164" s="30"/>
      <c r="CM164" s="348" t="s">
        <v>3403</v>
      </c>
      <c r="CN164" s="44" t="s">
        <v>3403</v>
      </c>
      <c r="CO164" s="30"/>
      <c r="CP164" s="30"/>
      <c r="CQ164" s="30"/>
      <c r="CR164" s="30" t="s">
        <v>221</v>
      </c>
      <c r="CS164" s="30"/>
      <c r="CT164" s="30"/>
      <c r="CU164" s="30"/>
      <c r="CV164" s="30"/>
      <c r="CW164" s="30"/>
      <c r="CX164" s="30"/>
      <c r="CY164" s="30"/>
      <c r="CZ164" s="30"/>
      <c r="DA164" s="30"/>
      <c r="DB164" s="30"/>
      <c r="DC164" s="30"/>
      <c r="DD164" s="30"/>
      <c r="DE164" s="30"/>
      <c r="DF164" s="348"/>
      <c r="DG164" s="348"/>
      <c r="DH164" s="348"/>
      <c r="DI164" s="348"/>
      <c r="DJ164" s="348"/>
      <c r="DK164" s="348"/>
      <c r="DL164" s="348"/>
      <c r="DM164" s="348"/>
      <c r="DN164" s="348"/>
      <c r="DO164" s="348"/>
      <c r="DP164" s="348"/>
      <c r="DQ164" s="348"/>
      <c r="DR164" s="348"/>
      <c r="DS164" s="348"/>
      <c r="DT164" s="348"/>
      <c r="DU164" s="348"/>
      <c r="DV164" s="348"/>
      <c r="DW164" s="348"/>
      <c r="DX164" s="348"/>
      <c r="DY164" s="348"/>
      <c r="DZ164" s="348"/>
      <c r="EA164" s="348"/>
      <c r="EB164" s="348"/>
      <c r="EC164" s="348"/>
      <c r="ED164" s="348"/>
      <c r="EE164" s="348"/>
      <c r="EF164" s="348"/>
      <c r="EG164" s="348"/>
      <c r="EH164" s="348"/>
      <c r="EI164" s="348"/>
      <c r="EJ164" s="348"/>
      <c r="EK164" s="348"/>
      <c r="EL164" s="348"/>
      <c r="EM164" s="348"/>
      <c r="EN164" s="348"/>
      <c r="EO164" s="348"/>
      <c r="EP164" s="348"/>
      <c r="EQ164" s="348"/>
      <c r="ER164" s="348"/>
      <c r="ES164" s="348"/>
      <c r="ET164" s="348"/>
      <c r="EU164" s="348"/>
      <c r="EV164" s="371"/>
      <c r="EW164" s="371"/>
      <c r="EX164" s="371"/>
      <c r="EY164" s="371"/>
      <c r="EZ164" s="371"/>
      <c r="FA164" s="371"/>
      <c r="FB164" s="371"/>
      <c r="FC164" s="371"/>
      <c r="FD164" s="371"/>
      <c r="FE164" s="371"/>
      <c r="FF164" s="371"/>
      <c r="FG164" s="371"/>
      <c r="FH164" s="371"/>
      <c r="FI164" s="371"/>
      <c r="FJ164" s="371"/>
      <c r="FK164" s="371"/>
      <c r="FL164" s="371"/>
      <c r="FM164" s="371"/>
      <c r="FN164" s="371"/>
      <c r="FO164" s="371"/>
      <c r="FP164" s="348"/>
      <c r="FQ164" s="372"/>
      <c r="FR164" s="372"/>
      <c r="FS164" s="372"/>
      <c r="FT164" s="372"/>
      <c r="FU164" s="372"/>
      <c r="FV164" s="348"/>
      <c r="FW164" s="348"/>
      <c r="FX164" s="348"/>
      <c r="FY164" s="348"/>
      <c r="FZ164" s="348"/>
      <c r="GA164" s="348"/>
      <c r="HL164" s="349" t="s">
        <v>11162</v>
      </c>
      <c r="HM164" s="44" t="s">
        <v>3403</v>
      </c>
      <c r="HN164" s="44" t="s">
        <v>3403</v>
      </c>
      <c r="HO164" s="350" t="s">
        <v>7440</v>
      </c>
      <c r="HP164" s="44" t="s">
        <v>3869</v>
      </c>
      <c r="HQ164" s="44">
        <f t="shared" si="11"/>
        <v>1</v>
      </c>
      <c r="HT164" s="44" t="s">
        <v>3403</v>
      </c>
      <c r="HU164" s="44" t="s">
        <v>3403</v>
      </c>
      <c r="HX164" s="44" t="s">
        <v>6495</v>
      </c>
      <c r="HY164" s="44" t="s">
        <v>223</v>
      </c>
    </row>
    <row r="165" spans="1:233" s="44" customFormat="1" ht="12.75" x14ac:dyDescent="0.2">
      <c r="A165" s="348">
        <v>10</v>
      </c>
      <c r="B165" s="344">
        <v>0.59722222222222221</v>
      </c>
      <c r="C165" s="391" t="s">
        <v>6542</v>
      </c>
      <c r="D165" s="348" t="s">
        <v>211</v>
      </c>
      <c r="E165" s="44" t="s">
        <v>212</v>
      </c>
      <c r="F165" s="374">
        <v>43286</v>
      </c>
      <c r="G165" s="44" t="s">
        <v>357</v>
      </c>
      <c r="H165" s="44" t="s">
        <v>214</v>
      </c>
      <c r="I165" s="44" t="s">
        <v>1222</v>
      </c>
      <c r="J165" s="348" t="s">
        <v>4493</v>
      </c>
      <c r="M165" s="351"/>
      <c r="N165" s="351"/>
      <c r="P165" s="349" t="s">
        <v>11163</v>
      </c>
      <c r="Q165" s="44" t="s">
        <v>11164</v>
      </c>
      <c r="R165" s="44" t="s">
        <v>11165</v>
      </c>
      <c r="S165" s="44" t="s">
        <v>6454</v>
      </c>
      <c r="T165" s="354">
        <v>9482175628</v>
      </c>
      <c r="U165" s="399" t="s">
        <v>11166</v>
      </c>
      <c r="V165" s="194" t="s">
        <v>221</v>
      </c>
      <c r="W165" s="44" t="s">
        <v>221</v>
      </c>
      <c r="X165" s="44" t="s">
        <v>221</v>
      </c>
      <c r="Y165" s="44" t="s">
        <v>221</v>
      </c>
      <c r="Z165" s="44" t="s">
        <v>221</v>
      </c>
      <c r="AA165" s="30" t="s">
        <v>11167</v>
      </c>
      <c r="AB165" s="30">
        <v>9978915690</v>
      </c>
      <c r="AC165" s="30" t="s">
        <v>223</v>
      </c>
      <c r="AD165" s="30" t="s">
        <v>224</v>
      </c>
      <c r="AE165" s="30" t="s">
        <v>11168</v>
      </c>
      <c r="AF165" s="44" t="s">
        <v>226</v>
      </c>
      <c r="AG165" s="30" t="s">
        <v>221</v>
      </c>
      <c r="AH165" s="429" t="s">
        <v>226</v>
      </c>
      <c r="AI165" s="30">
        <v>20</v>
      </c>
      <c r="AJ165" s="30" t="s">
        <v>227</v>
      </c>
      <c r="AK165" s="30">
        <v>1</v>
      </c>
      <c r="AL165" s="30">
        <v>20</v>
      </c>
      <c r="AM165" s="30">
        <v>0</v>
      </c>
      <c r="AN165" s="363" t="s">
        <v>228</v>
      </c>
      <c r="AO165" s="363" t="s">
        <v>228</v>
      </c>
      <c r="AP165" s="363" t="s">
        <v>281</v>
      </c>
      <c r="AQ165" s="363" t="s">
        <v>282</v>
      </c>
      <c r="AR165" s="30"/>
      <c r="AS165" s="30"/>
      <c r="AT165" s="30"/>
      <c r="AU165" s="30"/>
      <c r="AV165" s="30"/>
      <c r="AW165" s="30"/>
      <c r="AX165" s="30"/>
      <c r="AY165" s="30" t="s">
        <v>227</v>
      </c>
      <c r="AZ165" s="30"/>
      <c r="BA165" s="31">
        <v>0.64166666666666672</v>
      </c>
      <c r="BB165" s="78" t="s">
        <v>4713</v>
      </c>
      <c r="BC165" s="344">
        <v>0.65763888888888888</v>
      </c>
      <c r="BD165" s="344">
        <v>0.66666666666666663</v>
      </c>
      <c r="BE165" s="63">
        <f t="shared" si="8"/>
        <v>13</v>
      </c>
      <c r="BF165" s="30">
        <v>3</v>
      </c>
      <c r="BG165" s="30">
        <v>3</v>
      </c>
      <c r="BH165" s="30">
        <v>3</v>
      </c>
      <c r="BI165" s="30">
        <v>3</v>
      </c>
      <c r="BJ165" s="30">
        <v>3</v>
      </c>
      <c r="BK165" s="30">
        <v>3</v>
      </c>
      <c r="BL165" s="30">
        <v>3</v>
      </c>
      <c r="BM165" s="30">
        <v>3</v>
      </c>
      <c r="BN165" s="30">
        <v>3</v>
      </c>
      <c r="BO165" s="30">
        <v>3</v>
      </c>
      <c r="BP165" s="30">
        <v>3</v>
      </c>
      <c r="BQ165" s="30">
        <v>3</v>
      </c>
      <c r="BR165" s="30">
        <v>3</v>
      </c>
      <c r="BS165" s="30">
        <v>3</v>
      </c>
      <c r="BT165" s="30">
        <v>3</v>
      </c>
      <c r="BU165" s="63">
        <f t="shared" si="9"/>
        <v>0</v>
      </c>
      <c r="BV165" s="78" t="s">
        <v>4713</v>
      </c>
      <c r="BW165" s="344">
        <v>0.66666666666666663</v>
      </c>
      <c r="BX165" s="344">
        <v>0.67361111111111116</v>
      </c>
      <c r="BY165" s="63">
        <f t="shared" si="10"/>
        <v>10</v>
      </c>
      <c r="BZ165" s="30">
        <v>3</v>
      </c>
      <c r="CA165" s="30">
        <v>3</v>
      </c>
      <c r="CB165" s="30">
        <v>3</v>
      </c>
      <c r="CC165" s="30">
        <v>3</v>
      </c>
      <c r="CD165" s="30" t="s">
        <v>260</v>
      </c>
      <c r="CE165" s="30" t="s">
        <v>4713</v>
      </c>
      <c r="CF165" s="30">
        <v>15</v>
      </c>
      <c r="CG165" s="30"/>
      <c r="CH165" s="30"/>
      <c r="CI165" s="30"/>
      <c r="CJ165" s="30"/>
      <c r="CK165" s="30"/>
      <c r="CL165" s="30"/>
      <c r="CM165" s="348" t="s">
        <v>3403</v>
      </c>
      <c r="CN165" s="44" t="s">
        <v>3403</v>
      </c>
      <c r="CO165" s="30"/>
      <c r="CP165" s="30"/>
      <c r="CQ165" s="30"/>
      <c r="CR165" s="34" t="s">
        <v>4714</v>
      </c>
      <c r="CS165" s="34" t="s">
        <v>4715</v>
      </c>
      <c r="CT165" s="34" t="s">
        <v>3869</v>
      </c>
      <c r="CU165" s="34" t="s">
        <v>11169</v>
      </c>
      <c r="CV165" s="34" t="s">
        <v>11164</v>
      </c>
      <c r="CW165" s="34" t="s">
        <v>11170</v>
      </c>
      <c r="CX165" s="34" t="s">
        <v>6454</v>
      </c>
      <c r="CY165" s="34" t="s">
        <v>11171</v>
      </c>
      <c r="CZ165" s="34" t="s">
        <v>3848</v>
      </c>
      <c r="DA165" s="34" t="s">
        <v>11172</v>
      </c>
      <c r="DB165" s="34" t="s">
        <v>3840</v>
      </c>
      <c r="DC165" s="34" t="s">
        <v>3841</v>
      </c>
      <c r="DD165" s="34" t="s">
        <v>4295</v>
      </c>
      <c r="DE165" s="34" t="s">
        <v>3848</v>
      </c>
      <c r="DF165" s="38" t="s">
        <v>11173</v>
      </c>
      <c r="DG165" s="38" t="s">
        <v>8855</v>
      </c>
      <c r="DH165" s="38" t="s">
        <v>6603</v>
      </c>
      <c r="DI165" s="38" t="s">
        <v>11174</v>
      </c>
      <c r="DJ165" s="38" t="s">
        <v>3848</v>
      </c>
      <c r="DK165" s="38" t="s">
        <v>3849</v>
      </c>
      <c r="DL165" s="38" t="s">
        <v>4298</v>
      </c>
      <c r="DM165" s="38" t="s">
        <v>3914</v>
      </c>
      <c r="DN165" s="38" t="s">
        <v>3852</v>
      </c>
      <c r="DO165" s="38" t="s">
        <v>3853</v>
      </c>
      <c r="DP165" s="38" t="s">
        <v>3854</v>
      </c>
      <c r="DQ165" s="38" t="s">
        <v>11175</v>
      </c>
      <c r="DR165" s="38" t="s">
        <v>221</v>
      </c>
      <c r="DS165" s="38" t="s">
        <v>11166</v>
      </c>
      <c r="DT165" s="38" t="s">
        <v>3848</v>
      </c>
      <c r="DU165" s="38" t="s">
        <v>3848</v>
      </c>
      <c r="DV165" s="38" t="s">
        <v>3848</v>
      </c>
      <c r="DW165" s="38" t="s">
        <v>3848</v>
      </c>
      <c r="DX165" s="38" t="s">
        <v>3848</v>
      </c>
      <c r="DY165" s="38" t="s">
        <v>3848</v>
      </c>
      <c r="DZ165" s="38" t="s">
        <v>3848</v>
      </c>
      <c r="EA165" s="38" t="s">
        <v>3848</v>
      </c>
      <c r="EB165" s="38" t="s">
        <v>3861</v>
      </c>
      <c r="EC165" s="38" t="s">
        <v>3862</v>
      </c>
      <c r="ED165" s="38" t="s">
        <v>3848</v>
      </c>
      <c r="EE165" s="38" t="s">
        <v>4067</v>
      </c>
      <c r="EF165" s="38" t="s">
        <v>3864</v>
      </c>
      <c r="EG165" s="38" t="s">
        <v>598</v>
      </c>
      <c r="EH165" s="38" t="s">
        <v>5303</v>
      </c>
      <c r="EI165" s="38" t="s">
        <v>282</v>
      </c>
      <c r="EJ165" s="38" t="s">
        <v>3848</v>
      </c>
      <c r="EK165" s="38" t="s">
        <v>3848</v>
      </c>
      <c r="EL165" s="38" t="s">
        <v>3868</v>
      </c>
      <c r="EM165" s="38" t="s">
        <v>3869</v>
      </c>
      <c r="EN165" s="38" t="s">
        <v>3869</v>
      </c>
      <c r="EO165" s="38" t="s">
        <v>3869</v>
      </c>
      <c r="EP165" s="38" t="s">
        <v>3869</v>
      </c>
      <c r="EQ165" s="38" t="s">
        <v>11176</v>
      </c>
      <c r="ER165" s="38" t="s">
        <v>3924</v>
      </c>
      <c r="ES165" s="38" t="s">
        <v>11177</v>
      </c>
      <c r="ET165" s="38" t="s">
        <v>11178</v>
      </c>
      <c r="EU165" s="38" t="s">
        <v>5880</v>
      </c>
      <c r="EV165" s="38" t="s">
        <v>3876</v>
      </c>
      <c r="EW165" s="38" t="s">
        <v>3876</v>
      </c>
      <c r="EX165" s="38" t="s">
        <v>3848</v>
      </c>
      <c r="EY165" s="38" t="s">
        <v>3848</v>
      </c>
      <c r="EZ165" s="38" t="s">
        <v>3877</v>
      </c>
      <c r="FA165" s="38" t="s">
        <v>4008</v>
      </c>
      <c r="FB165" s="38" t="s">
        <v>5377</v>
      </c>
      <c r="FC165" s="38" t="s">
        <v>11179</v>
      </c>
      <c r="FD165" s="38" t="s">
        <v>3848</v>
      </c>
      <c r="FE165" s="38" t="s">
        <v>4011</v>
      </c>
      <c r="FF165" s="38" t="s">
        <v>4012</v>
      </c>
      <c r="FG165" s="38" t="s">
        <v>11180</v>
      </c>
      <c r="FH165" s="38" t="s">
        <v>11181</v>
      </c>
      <c r="FI165" s="38" t="s">
        <v>11182</v>
      </c>
      <c r="FJ165" s="38" t="s">
        <v>5190</v>
      </c>
      <c r="FK165" s="38" t="s">
        <v>5379</v>
      </c>
      <c r="FL165" s="38" t="s">
        <v>4017</v>
      </c>
      <c r="FM165" s="38" t="s">
        <v>6454</v>
      </c>
      <c r="FN165" s="38" t="s">
        <v>11183</v>
      </c>
      <c r="FO165" s="38" t="s">
        <v>11184</v>
      </c>
      <c r="FP165" s="38" t="s">
        <v>3848</v>
      </c>
      <c r="FQ165" s="38" t="s">
        <v>11185</v>
      </c>
      <c r="FR165" s="38" t="s">
        <v>7597</v>
      </c>
      <c r="FS165" s="38" t="s">
        <v>11186</v>
      </c>
      <c r="FT165" s="38" t="s">
        <v>11187</v>
      </c>
      <c r="FU165" s="38" t="s">
        <v>11188</v>
      </c>
      <c r="FV165" s="38" t="s">
        <v>11189</v>
      </c>
      <c r="FW165" s="38" t="s">
        <v>11190</v>
      </c>
      <c r="FX165" s="38" t="s">
        <v>3894</v>
      </c>
      <c r="FY165" s="38" t="s">
        <v>3848</v>
      </c>
      <c r="FZ165" s="38" t="s">
        <v>7144</v>
      </c>
      <c r="GA165" s="38" t="s">
        <v>3945</v>
      </c>
      <c r="GB165" s="370" t="s">
        <v>3945</v>
      </c>
      <c r="GC165" s="370" t="s">
        <v>3945</v>
      </c>
      <c r="HL165" s="349" t="s">
        <v>11191</v>
      </c>
      <c r="HM165" s="44" t="s">
        <v>7793</v>
      </c>
      <c r="HN165" s="44" t="s">
        <v>3403</v>
      </c>
      <c r="HO165" s="350" t="s">
        <v>7440</v>
      </c>
      <c r="HP165" s="44" t="s">
        <v>3869</v>
      </c>
      <c r="HQ165" s="44">
        <f t="shared" si="11"/>
        <v>1</v>
      </c>
      <c r="HT165" s="44" t="s">
        <v>3403</v>
      </c>
      <c r="HU165" s="44" t="s">
        <v>3403</v>
      </c>
      <c r="HX165" s="44" t="s">
        <v>3403</v>
      </c>
      <c r="HY165" s="44" t="s">
        <v>223</v>
      </c>
    </row>
    <row r="166" spans="1:233" s="44" customFormat="1" ht="12.75" x14ac:dyDescent="0.2">
      <c r="A166" s="348">
        <v>11</v>
      </c>
      <c r="B166" s="344">
        <v>0.59722222222222221</v>
      </c>
      <c r="C166" s="391" t="s">
        <v>6542</v>
      </c>
      <c r="D166" s="348" t="s">
        <v>211</v>
      </c>
      <c r="E166" s="44" t="s">
        <v>212</v>
      </c>
      <c r="F166" s="374">
        <v>43286</v>
      </c>
      <c r="G166" s="44" t="s">
        <v>1202</v>
      </c>
      <c r="H166" s="44" t="s">
        <v>233</v>
      </c>
      <c r="I166" s="44" t="s">
        <v>1203</v>
      </c>
      <c r="M166" s="351"/>
      <c r="N166" s="351"/>
      <c r="P166" s="349" t="s">
        <v>11192</v>
      </c>
      <c r="Q166" s="44" t="s">
        <v>11193</v>
      </c>
      <c r="R166" s="44" t="s">
        <v>11194</v>
      </c>
      <c r="S166" s="44" t="s">
        <v>1361</v>
      </c>
      <c r="T166" s="354">
        <v>9362944309</v>
      </c>
      <c r="U166" s="399" t="s">
        <v>11195</v>
      </c>
      <c r="V166" s="194" t="s">
        <v>221</v>
      </c>
      <c r="W166" s="44" t="s">
        <v>221</v>
      </c>
      <c r="X166" s="44" t="s">
        <v>221</v>
      </c>
      <c r="Y166" s="44" t="s">
        <v>221</v>
      </c>
      <c r="Z166" s="44" t="s">
        <v>221</v>
      </c>
      <c r="AA166" s="30" t="s">
        <v>11196</v>
      </c>
      <c r="AB166" s="30">
        <v>9482175628</v>
      </c>
      <c r="AC166" s="30" t="s">
        <v>314</v>
      </c>
      <c r="AD166" s="353" t="s">
        <v>267</v>
      </c>
      <c r="AE166" s="30" t="s">
        <v>11197</v>
      </c>
      <c r="AF166" s="44" t="s">
        <v>226</v>
      </c>
      <c r="AG166" s="30" t="s">
        <v>221</v>
      </c>
      <c r="AH166" s="429" t="s">
        <v>226</v>
      </c>
      <c r="AI166" s="30">
        <v>14</v>
      </c>
      <c r="AJ166" s="30" t="s">
        <v>227</v>
      </c>
      <c r="AK166" s="30">
        <v>1</v>
      </c>
      <c r="AL166" s="30">
        <v>11</v>
      </c>
      <c r="AM166" s="30">
        <v>3</v>
      </c>
      <c r="AN166" s="363" t="s">
        <v>228</v>
      </c>
      <c r="AO166" s="363" t="s">
        <v>228</v>
      </c>
      <c r="AP166" s="363" t="s">
        <v>281</v>
      </c>
      <c r="AQ166" s="363" t="s">
        <v>282</v>
      </c>
      <c r="AR166" s="363"/>
      <c r="AS166" s="30"/>
      <c r="AT166" s="30"/>
      <c r="AU166" s="30"/>
      <c r="AV166" s="30"/>
      <c r="AW166" s="30"/>
      <c r="AX166" s="30"/>
      <c r="AY166" s="30" t="s">
        <v>227</v>
      </c>
      <c r="AZ166" s="30"/>
      <c r="BA166" s="31">
        <v>0.64166666666666672</v>
      </c>
      <c r="BB166" s="78" t="s">
        <v>4713</v>
      </c>
      <c r="BC166" s="344">
        <v>0.65138888888888891</v>
      </c>
      <c r="BD166" s="344">
        <v>0.65625</v>
      </c>
      <c r="BE166" s="63">
        <f t="shared" si="8"/>
        <v>7</v>
      </c>
      <c r="BF166" s="30">
        <v>2</v>
      </c>
      <c r="BG166" s="30">
        <v>2</v>
      </c>
      <c r="BH166" s="30">
        <v>2</v>
      </c>
      <c r="BI166" s="30">
        <v>2</v>
      </c>
      <c r="BJ166" s="30">
        <v>2</v>
      </c>
      <c r="BK166" s="30">
        <v>2</v>
      </c>
      <c r="BL166" s="30">
        <v>2</v>
      </c>
      <c r="BM166" s="30">
        <v>2</v>
      </c>
      <c r="BN166" s="30">
        <v>2</v>
      </c>
      <c r="BO166" s="30">
        <v>2</v>
      </c>
      <c r="BP166" s="30">
        <v>2</v>
      </c>
      <c r="BQ166" s="30">
        <v>2</v>
      </c>
      <c r="BR166" s="30">
        <v>2</v>
      </c>
      <c r="BS166" s="30">
        <v>2</v>
      </c>
      <c r="BT166" s="30">
        <v>2</v>
      </c>
      <c r="BU166" s="63">
        <f t="shared" si="9"/>
        <v>0</v>
      </c>
      <c r="BV166" s="78"/>
      <c r="BW166" s="344"/>
      <c r="BX166" s="344"/>
      <c r="BY166" s="63">
        <f t="shared" si="10"/>
        <v>0</v>
      </c>
      <c r="BZ166" s="30"/>
      <c r="CA166" s="30"/>
      <c r="CB166" s="30"/>
      <c r="CC166" s="30"/>
      <c r="CD166" s="30"/>
      <c r="CE166" s="30"/>
      <c r="CF166" s="30"/>
      <c r="CG166" s="30"/>
      <c r="CH166" s="30"/>
      <c r="CI166" s="30"/>
      <c r="CJ166" s="30"/>
      <c r="CK166" s="30"/>
      <c r="CL166" s="30"/>
      <c r="CM166" s="348" t="s">
        <v>3403</v>
      </c>
      <c r="CN166" s="44" t="s">
        <v>3403</v>
      </c>
      <c r="CO166" s="30"/>
      <c r="CP166" s="30"/>
      <c r="CQ166" s="30"/>
      <c r="CR166" s="34" t="s">
        <v>4714</v>
      </c>
      <c r="CS166" s="34" t="s">
        <v>4715</v>
      </c>
      <c r="CT166" s="34" t="s">
        <v>3869</v>
      </c>
      <c r="CU166" s="34" t="s">
        <v>11198</v>
      </c>
      <c r="CV166" s="34" t="s">
        <v>11193</v>
      </c>
      <c r="CW166" s="34" t="s">
        <v>11194</v>
      </c>
      <c r="CX166" s="34" t="s">
        <v>1361</v>
      </c>
      <c r="CY166" s="34" t="s">
        <v>11199</v>
      </c>
      <c r="CZ166" s="34" t="s">
        <v>11200</v>
      </c>
      <c r="DA166" s="34" t="s">
        <v>11201</v>
      </c>
      <c r="DB166" s="34" t="s">
        <v>3840</v>
      </c>
      <c r="DC166" s="34" t="s">
        <v>3841</v>
      </c>
      <c r="DD166" s="34" t="s">
        <v>11202</v>
      </c>
      <c r="DE166" s="34" t="s">
        <v>2718</v>
      </c>
      <c r="DF166" s="38" t="s">
        <v>2718</v>
      </c>
      <c r="DG166" s="38" t="s">
        <v>4037</v>
      </c>
      <c r="DH166" s="38" t="s">
        <v>4038</v>
      </c>
      <c r="DI166" s="38" t="s">
        <v>4039</v>
      </c>
      <c r="DJ166" s="38" t="s">
        <v>3848</v>
      </c>
      <c r="DK166" s="38" t="s">
        <v>3957</v>
      </c>
      <c r="DL166" s="38" t="s">
        <v>4298</v>
      </c>
      <c r="DM166" s="38" t="s">
        <v>3914</v>
      </c>
      <c r="DN166" s="38" t="s">
        <v>3852</v>
      </c>
      <c r="DO166" s="38" t="s">
        <v>3853</v>
      </c>
      <c r="DP166" s="38" t="s">
        <v>3854</v>
      </c>
      <c r="DQ166" s="38" t="s">
        <v>11203</v>
      </c>
      <c r="DR166" s="38" t="s">
        <v>2718</v>
      </c>
      <c r="DS166" s="38" t="s">
        <v>11195</v>
      </c>
      <c r="DT166" s="38" t="s">
        <v>3848</v>
      </c>
      <c r="DU166" s="38" t="s">
        <v>3848</v>
      </c>
      <c r="DV166" s="38" t="s">
        <v>3848</v>
      </c>
      <c r="DW166" s="38" t="s">
        <v>3848</v>
      </c>
      <c r="DX166" s="38" t="s">
        <v>3848</v>
      </c>
      <c r="DY166" s="38" t="s">
        <v>3848</v>
      </c>
      <c r="DZ166" s="38" t="s">
        <v>3848</v>
      </c>
      <c r="EA166" s="38" t="s">
        <v>3848</v>
      </c>
      <c r="EB166" s="38" t="s">
        <v>3861</v>
      </c>
      <c r="EC166" s="38" t="s">
        <v>3862</v>
      </c>
      <c r="ED166" s="38" t="s">
        <v>3848</v>
      </c>
      <c r="EE166" s="38" t="s">
        <v>4212</v>
      </c>
      <c r="EF166" s="38" t="s">
        <v>3864</v>
      </c>
      <c r="EG166" s="38" t="s">
        <v>598</v>
      </c>
      <c r="EH166" s="38" t="s">
        <v>5303</v>
      </c>
      <c r="EI166" s="38" t="s">
        <v>11204</v>
      </c>
      <c r="EJ166" s="38" t="s">
        <v>3848</v>
      </c>
      <c r="EK166" s="38" t="s">
        <v>3848</v>
      </c>
      <c r="EL166" s="38" t="s">
        <v>3868</v>
      </c>
      <c r="EM166" s="38" t="s">
        <v>3869</v>
      </c>
      <c r="EN166" s="38" t="s">
        <v>3869</v>
      </c>
      <c r="EO166" s="38" t="s">
        <v>3869</v>
      </c>
      <c r="EP166" s="38" t="s">
        <v>4002</v>
      </c>
      <c r="EQ166" s="38" t="s">
        <v>11205</v>
      </c>
      <c r="ER166" s="38" t="s">
        <v>11206</v>
      </c>
      <c r="ES166" s="38" t="s">
        <v>11207</v>
      </c>
      <c r="ET166" s="38" t="s">
        <v>11208</v>
      </c>
      <c r="EU166" s="38" t="s">
        <v>11209</v>
      </c>
      <c r="EV166" s="38" t="s">
        <v>3876</v>
      </c>
      <c r="EW166" s="38" t="s">
        <v>3876</v>
      </c>
      <c r="EX166" s="38" t="s">
        <v>3848</v>
      </c>
      <c r="EY166" s="38" t="s">
        <v>3848</v>
      </c>
      <c r="EZ166" s="38" t="s">
        <v>3877</v>
      </c>
      <c r="FA166" s="38" t="s">
        <v>4008</v>
      </c>
      <c r="FB166" s="38" t="s">
        <v>11210</v>
      </c>
      <c r="FC166" s="38" t="s">
        <v>11211</v>
      </c>
      <c r="FD166" s="38" t="s">
        <v>3848</v>
      </c>
      <c r="FE166" s="38" t="s">
        <v>3970</v>
      </c>
      <c r="FF166" s="38" t="s">
        <v>8580</v>
      </c>
      <c r="FG166" s="38" t="s">
        <v>11212</v>
      </c>
      <c r="FH166" s="38" t="s">
        <v>11213</v>
      </c>
      <c r="FI166" s="38" t="s">
        <v>11214</v>
      </c>
      <c r="FJ166" s="38" t="s">
        <v>11215</v>
      </c>
      <c r="FK166" s="38" t="s">
        <v>11216</v>
      </c>
      <c r="FL166" s="38" t="s">
        <v>3943</v>
      </c>
      <c r="FM166" s="38" t="s">
        <v>1361</v>
      </c>
      <c r="FN166" s="38" t="s">
        <v>2306</v>
      </c>
      <c r="FO166" s="38" t="s">
        <v>11217</v>
      </c>
      <c r="FP166" s="38" t="s">
        <v>3848</v>
      </c>
      <c r="FQ166" s="38" t="s">
        <v>11218</v>
      </c>
      <c r="FR166" s="38" t="s">
        <v>4089</v>
      </c>
      <c r="FS166" s="38" t="s">
        <v>11219</v>
      </c>
      <c r="FT166" s="38" t="s">
        <v>3943</v>
      </c>
      <c r="FU166" s="38" t="s">
        <v>3943</v>
      </c>
      <c r="FV166" s="38" t="s">
        <v>3943</v>
      </c>
      <c r="FW166" s="38" t="s">
        <v>3943</v>
      </c>
      <c r="FX166" s="38" t="s">
        <v>3944</v>
      </c>
      <c r="FY166" s="38" t="s">
        <v>3848</v>
      </c>
      <c r="FZ166" s="38" t="s">
        <v>3848</v>
      </c>
      <c r="GA166" s="38" t="s">
        <v>3945</v>
      </c>
      <c r="GB166" s="370" t="s">
        <v>3945</v>
      </c>
      <c r="GC166" s="370" t="s">
        <v>3946</v>
      </c>
      <c r="HL166" s="349" t="s">
        <v>11220</v>
      </c>
      <c r="HM166" s="44" t="s">
        <v>3403</v>
      </c>
      <c r="HN166" s="44" t="s">
        <v>3403</v>
      </c>
      <c r="HO166" s="350" t="s">
        <v>7440</v>
      </c>
      <c r="HP166" s="44" t="s">
        <v>3869</v>
      </c>
      <c r="HQ166" s="44">
        <f t="shared" si="11"/>
        <v>1</v>
      </c>
      <c r="HT166" s="44" t="s">
        <v>3403</v>
      </c>
      <c r="HU166" s="44" t="s">
        <v>3403</v>
      </c>
      <c r="HX166" s="44" t="s">
        <v>3403</v>
      </c>
      <c r="HY166" s="44" t="s">
        <v>314</v>
      </c>
    </row>
    <row r="167" spans="1:233" s="44" customFormat="1" ht="12.75" x14ac:dyDescent="0.2">
      <c r="A167" s="348">
        <v>12</v>
      </c>
      <c r="B167" s="344">
        <v>0.60902777777777783</v>
      </c>
      <c r="C167" s="391" t="s">
        <v>6542</v>
      </c>
      <c r="D167" s="348" t="s">
        <v>211</v>
      </c>
      <c r="E167" s="44" t="s">
        <v>212</v>
      </c>
      <c r="F167" s="374">
        <v>43286</v>
      </c>
      <c r="G167" s="347" t="s">
        <v>3082</v>
      </c>
      <c r="H167" s="347" t="s">
        <v>246</v>
      </c>
      <c r="I167" s="347" t="s">
        <v>247</v>
      </c>
      <c r="J167" s="44" t="s">
        <v>5686</v>
      </c>
      <c r="K167" s="44" t="s">
        <v>4528</v>
      </c>
      <c r="L167" s="44" t="s">
        <v>250</v>
      </c>
      <c r="M167" s="351">
        <v>43286</v>
      </c>
      <c r="N167" s="351">
        <v>43286</v>
      </c>
      <c r="O167" s="44" t="s">
        <v>4032</v>
      </c>
      <c r="P167" s="349" t="s">
        <v>11221</v>
      </c>
      <c r="Q167" s="44" t="s">
        <v>11222</v>
      </c>
      <c r="R167" s="44" t="s">
        <v>11223</v>
      </c>
      <c r="S167" s="44" t="s">
        <v>11224</v>
      </c>
      <c r="T167" s="354">
        <v>9350582996</v>
      </c>
      <c r="U167" s="399" t="s">
        <v>11225</v>
      </c>
      <c r="V167" s="194" t="s">
        <v>221</v>
      </c>
      <c r="W167" s="44" t="s">
        <v>221</v>
      </c>
      <c r="X167" s="44" t="s">
        <v>221</v>
      </c>
      <c r="Y167" s="44" t="s">
        <v>221</v>
      </c>
      <c r="Z167" s="44" t="s">
        <v>221</v>
      </c>
      <c r="AA167" s="30" t="s">
        <v>11226</v>
      </c>
      <c r="AB167" s="30">
        <v>9954115160</v>
      </c>
      <c r="AC167" s="30" t="s">
        <v>223</v>
      </c>
      <c r="AD167" s="30" t="s">
        <v>224</v>
      </c>
      <c r="AE167" s="30" t="s">
        <v>11227</v>
      </c>
      <c r="AF167" s="44" t="s">
        <v>226</v>
      </c>
      <c r="AG167" s="363" t="s">
        <v>226</v>
      </c>
      <c r="AH167" s="363" t="s">
        <v>226</v>
      </c>
      <c r="AI167" s="30">
        <f>21+21+13+19</f>
        <v>74</v>
      </c>
      <c r="AJ167" s="30" t="s">
        <v>3575</v>
      </c>
      <c r="AK167" s="30">
        <v>1</v>
      </c>
      <c r="AL167" s="30">
        <v>19</v>
      </c>
      <c r="AM167" s="30">
        <v>13</v>
      </c>
      <c r="AN167" s="63" t="s">
        <v>228</v>
      </c>
      <c r="AO167" s="363" t="s">
        <v>228</v>
      </c>
      <c r="AP167" s="363" t="s">
        <v>229</v>
      </c>
      <c r="AQ167" s="363" t="s">
        <v>229</v>
      </c>
      <c r="AR167" s="363"/>
      <c r="AS167" s="30" t="s">
        <v>11228</v>
      </c>
      <c r="AT167" s="30"/>
      <c r="AU167" s="30" t="s">
        <v>8018</v>
      </c>
      <c r="AV167" s="30"/>
      <c r="AW167" s="30"/>
      <c r="AX167" s="30"/>
      <c r="AY167" s="30" t="s">
        <v>227</v>
      </c>
      <c r="AZ167" s="30"/>
      <c r="BA167" s="31">
        <v>0.65486111111111112</v>
      </c>
      <c r="BB167" s="78" t="s">
        <v>7252</v>
      </c>
      <c r="BC167" s="344">
        <v>0.6875</v>
      </c>
      <c r="BD167" s="344">
        <v>0.69791666666666663</v>
      </c>
      <c r="BE167" s="63">
        <f t="shared" si="8"/>
        <v>15</v>
      </c>
      <c r="BF167" s="30">
        <v>2</v>
      </c>
      <c r="BG167" s="30">
        <v>2</v>
      </c>
      <c r="BH167" s="30">
        <v>2</v>
      </c>
      <c r="BI167" s="30">
        <v>2</v>
      </c>
      <c r="BJ167" s="30">
        <v>2</v>
      </c>
      <c r="BK167" s="30">
        <v>2</v>
      </c>
      <c r="BL167" s="30">
        <v>2</v>
      </c>
      <c r="BM167" s="30">
        <v>2</v>
      </c>
      <c r="BN167" s="30">
        <v>2</v>
      </c>
      <c r="BO167" s="30">
        <v>2</v>
      </c>
      <c r="BP167" s="30">
        <v>2</v>
      </c>
      <c r="BQ167" s="30">
        <v>2</v>
      </c>
      <c r="BR167" s="30">
        <v>2</v>
      </c>
      <c r="BS167" s="30">
        <v>2</v>
      </c>
      <c r="BT167" s="30">
        <v>2</v>
      </c>
      <c r="BU167" s="63">
        <f t="shared" si="9"/>
        <v>0</v>
      </c>
      <c r="BV167" s="78" t="s">
        <v>8056</v>
      </c>
      <c r="BW167" s="344">
        <v>0.69791666666666663</v>
      </c>
      <c r="BX167" s="344">
        <v>0.70694444444444438</v>
      </c>
      <c r="BY167" s="63">
        <f t="shared" si="10"/>
        <v>13</v>
      </c>
      <c r="BZ167" s="30">
        <v>3</v>
      </c>
      <c r="CA167" s="30">
        <v>3</v>
      </c>
      <c r="CB167" s="30">
        <v>3</v>
      </c>
      <c r="CC167" s="30">
        <v>3</v>
      </c>
      <c r="CD167" s="30" t="s">
        <v>260</v>
      </c>
      <c r="CE167" s="30" t="s">
        <v>9063</v>
      </c>
      <c r="CF167" s="30">
        <v>15</v>
      </c>
      <c r="CG167" s="30"/>
      <c r="CH167" s="30"/>
      <c r="CI167" s="30"/>
      <c r="CJ167" s="30"/>
      <c r="CK167" s="30"/>
      <c r="CL167" s="30"/>
      <c r="CM167" s="348" t="s">
        <v>3403</v>
      </c>
      <c r="CN167" s="44" t="s">
        <v>6676</v>
      </c>
      <c r="CO167" s="30"/>
      <c r="CP167" s="30"/>
      <c r="CQ167" s="30"/>
      <c r="CR167" s="34" t="s">
        <v>4714</v>
      </c>
      <c r="CS167" s="34" t="s">
        <v>4715</v>
      </c>
      <c r="CT167" s="34" t="s">
        <v>3869</v>
      </c>
      <c r="CU167" s="34" t="s">
        <v>11229</v>
      </c>
      <c r="CV167" s="34" t="s">
        <v>11222</v>
      </c>
      <c r="CW167" s="34" t="s">
        <v>593</v>
      </c>
      <c r="CX167" s="34" t="s">
        <v>11224</v>
      </c>
      <c r="CY167" s="34" t="s">
        <v>11230</v>
      </c>
      <c r="CZ167" s="34" t="s">
        <v>3848</v>
      </c>
      <c r="DA167" s="34" t="s">
        <v>11231</v>
      </c>
      <c r="DB167" s="34" t="s">
        <v>3845</v>
      </c>
      <c r="DC167" s="34" t="s">
        <v>3846</v>
      </c>
      <c r="DD167" s="34" t="s">
        <v>5650</v>
      </c>
      <c r="DE167" s="34" t="s">
        <v>3848</v>
      </c>
      <c r="DF167" s="38" t="s">
        <v>11232</v>
      </c>
      <c r="DG167" s="38" t="s">
        <v>4037</v>
      </c>
      <c r="DH167" s="38" t="s">
        <v>4038</v>
      </c>
      <c r="DI167" s="38" t="s">
        <v>4039</v>
      </c>
      <c r="DJ167" s="38" t="s">
        <v>11233</v>
      </c>
      <c r="DK167" s="38" t="s">
        <v>3849</v>
      </c>
      <c r="DL167" s="38" t="s">
        <v>8926</v>
      </c>
      <c r="DM167" s="38" t="s">
        <v>3914</v>
      </c>
      <c r="DN167" s="38" t="s">
        <v>3852</v>
      </c>
      <c r="DO167" s="38" t="s">
        <v>3853</v>
      </c>
      <c r="DP167" s="38" t="s">
        <v>3854</v>
      </c>
      <c r="DQ167" s="38" t="s">
        <v>11234</v>
      </c>
      <c r="DR167" s="38" t="s">
        <v>3666</v>
      </c>
      <c r="DS167" s="38" t="s">
        <v>11235</v>
      </c>
      <c r="DT167" s="38" t="s">
        <v>3848</v>
      </c>
      <c r="DU167" s="38" t="s">
        <v>3848</v>
      </c>
      <c r="DV167" s="38" t="s">
        <v>3848</v>
      </c>
      <c r="DW167" s="38" t="s">
        <v>3848</v>
      </c>
      <c r="DX167" s="38" t="s">
        <v>3848</v>
      </c>
      <c r="DY167" s="38" t="s">
        <v>3848</v>
      </c>
      <c r="DZ167" s="38" t="s">
        <v>3848</v>
      </c>
      <c r="EA167" s="38" t="s">
        <v>3848</v>
      </c>
      <c r="EB167" s="38" t="s">
        <v>3861</v>
      </c>
      <c r="EC167" s="38" t="s">
        <v>3862</v>
      </c>
      <c r="ED167" s="38" t="s">
        <v>3848</v>
      </c>
      <c r="EE167" s="38" t="s">
        <v>4510</v>
      </c>
      <c r="EF167" s="38" t="s">
        <v>3864</v>
      </c>
      <c r="EG167" s="38" t="s">
        <v>4068</v>
      </c>
      <c r="EH167" s="38" t="s">
        <v>4438</v>
      </c>
      <c r="EI167" s="38" t="s">
        <v>11228</v>
      </c>
      <c r="EJ167" s="38" t="s">
        <v>11228</v>
      </c>
      <c r="EK167" s="38" t="s">
        <v>3848</v>
      </c>
      <c r="EL167" s="38" t="s">
        <v>3868</v>
      </c>
      <c r="EM167" s="38" t="s">
        <v>3869</v>
      </c>
      <c r="EN167" s="38" t="s">
        <v>3869</v>
      </c>
      <c r="EO167" s="38" t="s">
        <v>3869</v>
      </c>
      <c r="EP167" s="38" t="s">
        <v>3869</v>
      </c>
      <c r="EQ167" s="38" t="s">
        <v>7061</v>
      </c>
      <c r="ER167" s="38" t="s">
        <v>3924</v>
      </c>
      <c r="ES167" s="38" t="s">
        <v>11236</v>
      </c>
      <c r="ET167" s="38" t="s">
        <v>11237</v>
      </c>
      <c r="EU167" s="38" t="s">
        <v>11238</v>
      </c>
      <c r="EV167" s="38" t="s">
        <v>3877</v>
      </c>
      <c r="EW167" s="38" t="s">
        <v>3876</v>
      </c>
      <c r="EX167" s="38" t="s">
        <v>3848</v>
      </c>
      <c r="EY167" s="38" t="s">
        <v>3848</v>
      </c>
      <c r="EZ167" s="38" t="s">
        <v>3877</v>
      </c>
      <c r="FA167" s="38" t="s">
        <v>3878</v>
      </c>
      <c r="FB167" s="38" t="s">
        <v>10169</v>
      </c>
      <c r="FC167" s="38" t="s">
        <v>11239</v>
      </c>
      <c r="FD167" s="38" t="s">
        <v>3848</v>
      </c>
      <c r="FE167" s="38" t="s">
        <v>4011</v>
      </c>
      <c r="FF167" s="38" t="s">
        <v>5268</v>
      </c>
      <c r="FG167" s="38" t="s">
        <v>11240</v>
      </c>
      <c r="FH167" s="38" t="s">
        <v>11241</v>
      </c>
      <c r="FI167" s="38" t="s">
        <v>11242</v>
      </c>
      <c r="FJ167" s="38" t="s">
        <v>6196</v>
      </c>
      <c r="FK167" s="38" t="s">
        <v>6529</v>
      </c>
      <c r="FL167" s="38" t="s">
        <v>4017</v>
      </c>
      <c r="FM167" s="38" t="s">
        <v>11224</v>
      </c>
      <c r="FN167" s="38" t="s">
        <v>11243</v>
      </c>
      <c r="FO167" s="38" t="s">
        <v>11244</v>
      </c>
      <c r="FP167" s="38" t="s">
        <v>3848</v>
      </c>
      <c r="FQ167" s="38" t="s">
        <v>11245</v>
      </c>
      <c r="FR167" s="38" t="s">
        <v>4367</v>
      </c>
      <c r="FS167" s="38" t="s">
        <v>11246</v>
      </c>
      <c r="FT167" s="38" t="s">
        <v>11247</v>
      </c>
      <c r="FU167" s="38" t="s">
        <v>11248</v>
      </c>
      <c r="FV167" s="38" t="s">
        <v>11249</v>
      </c>
      <c r="FW167" s="38" t="s">
        <v>11250</v>
      </c>
      <c r="FX167" s="38" t="s">
        <v>176</v>
      </c>
      <c r="FY167" s="38" t="s">
        <v>6538</v>
      </c>
      <c r="FZ167" s="38" t="s">
        <v>11251</v>
      </c>
      <c r="GA167" s="38" t="s">
        <v>3946</v>
      </c>
      <c r="GB167" s="370" t="s">
        <v>3945</v>
      </c>
      <c r="GC167" s="370" t="s">
        <v>3945</v>
      </c>
      <c r="HL167" s="349" t="s">
        <v>11252</v>
      </c>
      <c r="HM167" s="44" t="s">
        <v>6705</v>
      </c>
      <c r="HN167" s="30" t="s">
        <v>6706</v>
      </c>
      <c r="HO167" s="350" t="s">
        <v>7440</v>
      </c>
      <c r="HP167" s="44" t="s">
        <v>3869</v>
      </c>
      <c r="HQ167" s="44">
        <f t="shared" si="11"/>
        <v>1</v>
      </c>
      <c r="HT167" s="351">
        <v>43286</v>
      </c>
      <c r="HU167" s="44" t="s">
        <v>3403</v>
      </c>
      <c r="HX167" s="44" t="s">
        <v>3403</v>
      </c>
      <c r="HY167" s="44" t="s">
        <v>223</v>
      </c>
    </row>
    <row r="168" spans="1:233" s="44" customFormat="1" ht="12.75" x14ac:dyDescent="0.2">
      <c r="A168" s="348">
        <v>13</v>
      </c>
      <c r="B168" s="344">
        <v>0.60902777777777783</v>
      </c>
      <c r="C168" s="391" t="s">
        <v>6542</v>
      </c>
      <c r="D168" s="348" t="s">
        <v>211</v>
      </c>
      <c r="E168" s="44" t="s">
        <v>212</v>
      </c>
      <c r="F168" s="374">
        <v>43286</v>
      </c>
      <c r="G168" s="347" t="s">
        <v>3082</v>
      </c>
      <c r="H168" s="347" t="s">
        <v>246</v>
      </c>
      <c r="I168" s="347" t="s">
        <v>247</v>
      </c>
      <c r="J168" s="347" t="s">
        <v>5686</v>
      </c>
      <c r="K168" s="44" t="s">
        <v>4528</v>
      </c>
      <c r="L168" s="44" t="s">
        <v>250</v>
      </c>
      <c r="M168" s="351">
        <v>43286</v>
      </c>
      <c r="N168" s="351">
        <v>43286</v>
      </c>
      <c r="O168" s="44" t="s">
        <v>4032</v>
      </c>
      <c r="P168" s="349" t="s">
        <v>11221</v>
      </c>
      <c r="Q168" s="44" t="s">
        <v>11253</v>
      </c>
      <c r="R168" s="44" t="s">
        <v>7246</v>
      </c>
      <c r="S168" s="44" t="s">
        <v>11254</v>
      </c>
      <c r="T168" s="354">
        <v>9264991829</v>
      </c>
      <c r="U168" s="44" t="s">
        <v>11255</v>
      </c>
      <c r="V168" s="194" t="s">
        <v>221</v>
      </c>
      <c r="W168" s="44" t="s">
        <v>221</v>
      </c>
      <c r="X168" s="44" t="s">
        <v>221</v>
      </c>
      <c r="Y168" s="44" t="s">
        <v>221</v>
      </c>
      <c r="Z168" s="44" t="s">
        <v>221</v>
      </c>
      <c r="AA168" s="30" t="s">
        <v>11256</v>
      </c>
      <c r="AB168" s="30">
        <v>9171659430</v>
      </c>
      <c r="AC168" s="30" t="s">
        <v>223</v>
      </c>
      <c r="AD168" s="347" t="s">
        <v>4711</v>
      </c>
      <c r="AE168" s="30" t="s">
        <v>11257</v>
      </c>
      <c r="AF168" s="44" t="s">
        <v>226</v>
      </c>
      <c r="AG168" s="363" t="s">
        <v>226</v>
      </c>
      <c r="AH168" s="363" t="s">
        <v>226</v>
      </c>
      <c r="AI168" s="30">
        <v>50</v>
      </c>
      <c r="AJ168" s="30" t="s">
        <v>3575</v>
      </c>
      <c r="AK168" s="30">
        <v>1</v>
      </c>
      <c r="AL168" s="30">
        <v>17</v>
      </c>
      <c r="AM168" s="30">
        <v>9</v>
      </c>
      <c r="AN168" s="63" t="s">
        <v>228</v>
      </c>
      <c r="AO168" s="363" t="s">
        <v>228</v>
      </c>
      <c r="AP168" s="363" t="s">
        <v>229</v>
      </c>
      <c r="AQ168" s="363" t="s">
        <v>229</v>
      </c>
      <c r="AR168" s="30"/>
      <c r="AS168" s="30" t="s">
        <v>11228</v>
      </c>
      <c r="AT168" s="30"/>
      <c r="AU168" s="30" t="s">
        <v>8018</v>
      </c>
      <c r="AV168" s="30"/>
      <c r="AW168" s="30"/>
      <c r="AX168" s="30"/>
      <c r="AY168" s="30" t="s">
        <v>227</v>
      </c>
      <c r="AZ168" s="30"/>
      <c r="BA168" s="31">
        <v>0.65486111111111112</v>
      </c>
      <c r="BB168" s="78" t="s">
        <v>7252</v>
      </c>
      <c r="BC168" s="344">
        <v>0.65277777777777779</v>
      </c>
      <c r="BD168" s="344">
        <v>0.66736111111111107</v>
      </c>
      <c r="BE168" s="63">
        <f t="shared" si="8"/>
        <v>21</v>
      </c>
      <c r="BF168" s="30">
        <v>2</v>
      </c>
      <c r="BG168" s="30">
        <v>2</v>
      </c>
      <c r="BH168" s="30">
        <v>2</v>
      </c>
      <c r="BI168" s="30">
        <v>2</v>
      </c>
      <c r="BJ168" s="30">
        <v>2</v>
      </c>
      <c r="BK168" s="30">
        <v>2</v>
      </c>
      <c r="BL168" s="30">
        <v>2</v>
      </c>
      <c r="BM168" s="30">
        <v>2</v>
      </c>
      <c r="BN168" s="30">
        <v>2</v>
      </c>
      <c r="BO168" s="30">
        <v>2</v>
      </c>
      <c r="BP168" s="30">
        <v>2</v>
      </c>
      <c r="BQ168" s="30">
        <v>2</v>
      </c>
      <c r="BR168" s="30">
        <v>2</v>
      </c>
      <c r="BS168" s="30">
        <v>2</v>
      </c>
      <c r="BT168" s="30">
        <v>3</v>
      </c>
      <c r="BU168" s="63">
        <f t="shared" si="9"/>
        <v>0</v>
      </c>
      <c r="BV168" s="78" t="s">
        <v>8056</v>
      </c>
      <c r="BW168" s="344">
        <v>0.66736111111111107</v>
      </c>
      <c r="BX168" s="344">
        <v>0.67847222222222225</v>
      </c>
      <c r="BY168" s="63">
        <f t="shared" si="10"/>
        <v>16</v>
      </c>
      <c r="BZ168" s="30">
        <v>3</v>
      </c>
      <c r="CA168" s="30">
        <v>3</v>
      </c>
      <c r="CB168" s="30">
        <v>3</v>
      </c>
      <c r="CC168" s="30">
        <v>3</v>
      </c>
      <c r="CD168" s="30" t="s">
        <v>260</v>
      </c>
      <c r="CE168" s="30" t="s">
        <v>8056</v>
      </c>
      <c r="CF168" s="30">
        <v>15</v>
      </c>
      <c r="CG168" s="30"/>
      <c r="CH168" s="30"/>
      <c r="CI168" s="30"/>
      <c r="CJ168" s="30"/>
      <c r="CK168" s="30"/>
      <c r="CL168" s="30"/>
      <c r="CM168" s="348" t="s">
        <v>3403</v>
      </c>
      <c r="CN168" s="44" t="s">
        <v>6676</v>
      </c>
      <c r="CO168" s="30"/>
      <c r="CP168" s="30"/>
      <c r="CQ168" s="30"/>
      <c r="CR168" s="34" t="s">
        <v>4714</v>
      </c>
      <c r="CS168" s="34" t="s">
        <v>4715</v>
      </c>
      <c r="CT168" s="34" t="s">
        <v>3869</v>
      </c>
      <c r="CU168" s="34" t="s">
        <v>11258</v>
      </c>
      <c r="CV168" s="34" t="s">
        <v>11253</v>
      </c>
      <c r="CW168" s="34" t="s">
        <v>7246</v>
      </c>
      <c r="CX168" s="34" t="s">
        <v>11254</v>
      </c>
      <c r="CY168" s="34" t="s">
        <v>11259</v>
      </c>
      <c r="CZ168" s="34" t="s">
        <v>7118</v>
      </c>
      <c r="DA168" s="34" t="s">
        <v>11260</v>
      </c>
      <c r="DB168" s="34" t="s">
        <v>3845</v>
      </c>
      <c r="DC168" s="34" t="s">
        <v>3846</v>
      </c>
      <c r="DD168" s="34" t="s">
        <v>7120</v>
      </c>
      <c r="DE168" s="34" t="s">
        <v>7118</v>
      </c>
      <c r="DF168" s="38" t="s">
        <v>11260</v>
      </c>
      <c r="DG168" s="38" t="s">
        <v>3845</v>
      </c>
      <c r="DH168" s="38" t="s">
        <v>3846</v>
      </c>
      <c r="DI168" s="38" t="s">
        <v>7120</v>
      </c>
      <c r="DJ168" s="38" t="s">
        <v>11261</v>
      </c>
      <c r="DK168" s="38" t="s">
        <v>3849</v>
      </c>
      <c r="DL168" s="38" t="s">
        <v>5144</v>
      </c>
      <c r="DM168" s="38" t="s">
        <v>3914</v>
      </c>
      <c r="DN168" s="38" t="s">
        <v>3852</v>
      </c>
      <c r="DO168" s="38" t="s">
        <v>3853</v>
      </c>
      <c r="DP168" s="38" t="s">
        <v>3854</v>
      </c>
      <c r="DQ168" s="38" t="s">
        <v>11262</v>
      </c>
      <c r="DR168" s="38" t="s">
        <v>11263</v>
      </c>
      <c r="DS168" s="38" t="s">
        <v>11264</v>
      </c>
      <c r="DT168" s="38" t="s">
        <v>11265</v>
      </c>
      <c r="DU168" s="38" t="s">
        <v>11266</v>
      </c>
      <c r="DV168" s="38" t="s">
        <v>11267</v>
      </c>
      <c r="DW168" s="38" t="s">
        <v>11268</v>
      </c>
      <c r="DX168" s="38" t="s">
        <v>11269</v>
      </c>
      <c r="DY168" s="38" t="s">
        <v>4044</v>
      </c>
      <c r="DZ168" s="38" t="s">
        <v>4044</v>
      </c>
      <c r="EA168" s="38" t="s">
        <v>4044</v>
      </c>
      <c r="EB168" s="38" t="s">
        <v>3861</v>
      </c>
      <c r="EC168" s="38" t="s">
        <v>3862</v>
      </c>
      <c r="ED168" s="38" t="s">
        <v>3848</v>
      </c>
      <c r="EE168" s="38" t="s">
        <v>11270</v>
      </c>
      <c r="EF168" s="38" t="s">
        <v>3864</v>
      </c>
      <c r="EG168" s="38" t="s">
        <v>2755</v>
      </c>
      <c r="EH168" s="38" t="s">
        <v>282</v>
      </c>
      <c r="EI168" s="38" t="s">
        <v>3848</v>
      </c>
      <c r="EJ168" s="38" t="s">
        <v>11228</v>
      </c>
      <c r="EK168" s="38" t="s">
        <v>3848</v>
      </c>
      <c r="EL168" s="38" t="s">
        <v>3868</v>
      </c>
      <c r="EM168" s="38" t="s">
        <v>3869</v>
      </c>
      <c r="EN168" s="38" t="s">
        <v>3869</v>
      </c>
      <c r="EO168" s="38" t="s">
        <v>3869</v>
      </c>
      <c r="EP168" s="38" t="s">
        <v>3869</v>
      </c>
      <c r="EQ168" s="38" t="s">
        <v>7061</v>
      </c>
      <c r="ER168" s="38" t="s">
        <v>3872</v>
      </c>
      <c r="ES168" s="38" t="s">
        <v>11236</v>
      </c>
      <c r="ET168" s="38" t="s">
        <v>11271</v>
      </c>
      <c r="EU168" s="38" t="s">
        <v>11272</v>
      </c>
      <c r="EV168" s="38" t="s">
        <v>3876</v>
      </c>
      <c r="EW168" s="38" t="s">
        <v>3876</v>
      </c>
      <c r="EX168" s="38" t="s">
        <v>3848</v>
      </c>
      <c r="EY168" s="38" t="s">
        <v>3848</v>
      </c>
      <c r="EZ168" s="38" t="s">
        <v>3877</v>
      </c>
      <c r="FA168" s="38" t="s">
        <v>3878</v>
      </c>
      <c r="FB168" s="38" t="s">
        <v>11273</v>
      </c>
      <c r="FC168" s="38" t="s">
        <v>8033</v>
      </c>
      <c r="FD168" s="38" t="s">
        <v>3848</v>
      </c>
      <c r="FE168" s="38" t="s">
        <v>4011</v>
      </c>
      <c r="FF168" s="38" t="s">
        <v>4557</v>
      </c>
      <c r="FG168" s="38" t="s">
        <v>4777</v>
      </c>
      <c r="FH168" s="38" t="s">
        <v>11274</v>
      </c>
      <c r="FI168" s="38" t="s">
        <v>11275</v>
      </c>
      <c r="FJ168" s="38" t="s">
        <v>3935</v>
      </c>
      <c r="FK168" s="38" t="s">
        <v>6765</v>
      </c>
      <c r="FL168" s="38" t="s">
        <v>4017</v>
      </c>
      <c r="FM168" s="38" t="s">
        <v>11254</v>
      </c>
      <c r="FN168" s="38" t="s">
        <v>11276</v>
      </c>
      <c r="FO168" s="38" t="s">
        <v>11277</v>
      </c>
      <c r="FP168" s="38" t="s">
        <v>3848</v>
      </c>
      <c r="FQ168" s="38" t="s">
        <v>11278</v>
      </c>
      <c r="FR168" s="38" t="s">
        <v>5276</v>
      </c>
      <c r="FS168" s="38" t="s">
        <v>11279</v>
      </c>
      <c r="FT168" s="38" t="s">
        <v>11280</v>
      </c>
      <c r="FU168" s="38" t="s">
        <v>4325</v>
      </c>
      <c r="FV168" s="38" t="s">
        <v>11281</v>
      </c>
      <c r="FW168" s="38" t="s">
        <v>11282</v>
      </c>
      <c r="FX168" s="38" t="s">
        <v>176</v>
      </c>
      <c r="FY168" s="38" t="s">
        <v>6538</v>
      </c>
      <c r="FZ168" s="38" t="s">
        <v>11283</v>
      </c>
      <c r="GA168" s="38" t="s">
        <v>3946</v>
      </c>
      <c r="GB168" s="370" t="s">
        <v>3946</v>
      </c>
      <c r="GC168" s="370" t="s">
        <v>3945</v>
      </c>
      <c r="HL168" s="349" t="s">
        <v>11284</v>
      </c>
      <c r="HM168" s="44" t="s">
        <v>6705</v>
      </c>
      <c r="HN168" s="30" t="s">
        <v>6706</v>
      </c>
      <c r="HO168" s="350" t="s">
        <v>7440</v>
      </c>
      <c r="HP168" s="44" t="s">
        <v>3869</v>
      </c>
      <c r="HQ168" s="44">
        <f t="shared" si="11"/>
        <v>1</v>
      </c>
      <c r="HT168" s="351">
        <v>43286</v>
      </c>
      <c r="HU168" s="44" t="s">
        <v>3403</v>
      </c>
      <c r="HX168" s="44" t="s">
        <v>3403</v>
      </c>
      <c r="HY168" s="44" t="s">
        <v>223</v>
      </c>
    </row>
    <row r="169" spans="1:233" s="44" customFormat="1" ht="12.75" x14ac:dyDescent="0.2">
      <c r="A169" s="348">
        <v>14</v>
      </c>
      <c r="B169" s="344">
        <v>0.6479166666666667</v>
      </c>
      <c r="C169" s="391" t="s">
        <v>6542</v>
      </c>
      <c r="D169" s="348" t="s">
        <v>211</v>
      </c>
      <c r="E169" s="44" t="s">
        <v>212</v>
      </c>
      <c r="F169" s="374">
        <v>43286</v>
      </c>
      <c r="G169" s="44" t="s">
        <v>357</v>
      </c>
      <c r="H169" s="347" t="s">
        <v>233</v>
      </c>
      <c r="I169" s="44" t="s">
        <v>3070</v>
      </c>
      <c r="J169" s="44" t="s">
        <v>6080</v>
      </c>
      <c r="M169" s="351"/>
      <c r="N169" s="351"/>
      <c r="P169" s="349" t="s">
        <v>11285</v>
      </c>
      <c r="Q169" s="44" t="s">
        <v>549</v>
      </c>
      <c r="R169" s="44" t="s">
        <v>1253</v>
      </c>
      <c r="S169" s="44" t="s">
        <v>11286</v>
      </c>
      <c r="T169" s="354">
        <v>9178208378</v>
      </c>
      <c r="U169" s="44" t="s">
        <v>11287</v>
      </c>
      <c r="V169" s="194" t="s">
        <v>221</v>
      </c>
      <c r="W169" s="44" t="s">
        <v>221</v>
      </c>
      <c r="X169" s="44" t="s">
        <v>221</v>
      </c>
      <c r="Y169" s="44" t="s">
        <v>221</v>
      </c>
      <c r="Z169" s="44" t="s">
        <v>221</v>
      </c>
      <c r="AA169" s="30" t="s">
        <v>11288</v>
      </c>
      <c r="AB169" s="30">
        <v>9335396259</v>
      </c>
      <c r="AC169" s="30" t="s">
        <v>223</v>
      </c>
      <c r="AD169" s="30" t="s">
        <v>224</v>
      </c>
      <c r="AE169" s="30" t="s">
        <v>11289</v>
      </c>
      <c r="AF169" s="44" t="s">
        <v>226</v>
      </c>
      <c r="AG169" s="30" t="s">
        <v>221</v>
      </c>
      <c r="AH169" s="30" t="s">
        <v>221</v>
      </c>
      <c r="AI169" s="30">
        <v>36</v>
      </c>
      <c r="AJ169" s="30" t="s">
        <v>227</v>
      </c>
      <c r="AK169" s="30">
        <v>1</v>
      </c>
      <c r="AL169" s="30">
        <v>21</v>
      </c>
      <c r="AM169" s="30">
        <v>2</v>
      </c>
      <c r="AN169" s="63" t="s">
        <v>228</v>
      </c>
      <c r="AO169" s="363" t="s">
        <v>228</v>
      </c>
      <c r="AP169" s="363" t="s">
        <v>229</v>
      </c>
      <c r="AQ169" s="363" t="s">
        <v>229</v>
      </c>
      <c r="AR169" s="30"/>
      <c r="AS169" s="30" t="s">
        <v>11290</v>
      </c>
      <c r="AT169" s="30">
        <v>170067</v>
      </c>
      <c r="AU169" s="30"/>
      <c r="AV169" s="30"/>
      <c r="AW169" s="30"/>
      <c r="AX169" s="30"/>
      <c r="AY169" s="30" t="s">
        <v>227</v>
      </c>
      <c r="AZ169" s="30"/>
      <c r="BA169" s="31">
        <v>0.69236111111111109</v>
      </c>
      <c r="BB169" s="78" t="s">
        <v>4713</v>
      </c>
      <c r="BC169" s="344">
        <v>0.72777777777777775</v>
      </c>
      <c r="BD169" s="344">
        <v>0.73958333333333337</v>
      </c>
      <c r="BE169" s="63">
        <f t="shared" si="8"/>
        <v>17</v>
      </c>
      <c r="BF169" s="30">
        <v>2</v>
      </c>
      <c r="BG169" s="30">
        <v>2</v>
      </c>
      <c r="BH169" s="30">
        <v>2</v>
      </c>
      <c r="BI169" s="30">
        <v>2</v>
      </c>
      <c r="BJ169" s="30">
        <v>2</v>
      </c>
      <c r="BK169" s="30">
        <v>2</v>
      </c>
      <c r="BL169" s="30">
        <v>2</v>
      </c>
      <c r="BM169" s="30">
        <v>2</v>
      </c>
      <c r="BN169" s="30">
        <v>2</v>
      </c>
      <c r="BO169" s="30">
        <v>2</v>
      </c>
      <c r="BP169" s="30">
        <v>2</v>
      </c>
      <c r="BQ169" s="30">
        <v>2</v>
      </c>
      <c r="BR169" s="30">
        <v>2</v>
      </c>
      <c r="BS169" s="30">
        <v>2</v>
      </c>
      <c r="BT169" s="30">
        <v>2</v>
      </c>
      <c r="BU169" s="63">
        <f t="shared" si="9"/>
        <v>0</v>
      </c>
      <c r="BV169" s="78" t="s">
        <v>4713</v>
      </c>
      <c r="BW169" s="344">
        <v>0.73958333333333337</v>
      </c>
      <c r="BX169" s="344">
        <v>0.74444444444444446</v>
      </c>
      <c r="BY169" s="63">
        <f t="shared" si="10"/>
        <v>7</v>
      </c>
      <c r="BZ169" s="30">
        <v>3</v>
      </c>
      <c r="CA169" s="30">
        <v>3</v>
      </c>
      <c r="CB169" s="30">
        <v>3</v>
      </c>
      <c r="CC169" s="30">
        <v>3</v>
      </c>
      <c r="CD169" s="30" t="s">
        <v>260</v>
      </c>
      <c r="CE169" s="30" t="s">
        <v>4713</v>
      </c>
      <c r="CF169" s="30">
        <v>15</v>
      </c>
      <c r="CG169" s="30"/>
      <c r="CH169" s="30"/>
      <c r="CI169" s="30"/>
      <c r="CJ169" s="30"/>
      <c r="CK169" s="30"/>
      <c r="CL169" s="30"/>
      <c r="CM169" s="348" t="s">
        <v>3403</v>
      </c>
      <c r="CN169" s="44" t="s">
        <v>3403</v>
      </c>
      <c r="CO169" s="30"/>
      <c r="CP169" s="30"/>
      <c r="CQ169" s="30"/>
      <c r="CR169" s="34" t="s">
        <v>4714</v>
      </c>
      <c r="CS169" s="34" t="s">
        <v>4715</v>
      </c>
      <c r="CT169" s="34" t="s">
        <v>3869</v>
      </c>
      <c r="CU169" s="34" t="s">
        <v>11291</v>
      </c>
      <c r="CV169" s="34" t="s">
        <v>549</v>
      </c>
      <c r="CW169" s="34" t="s">
        <v>1253</v>
      </c>
      <c r="CX169" s="34" t="s">
        <v>11292</v>
      </c>
      <c r="CY169" s="34" t="s">
        <v>11293</v>
      </c>
      <c r="CZ169" s="34" t="s">
        <v>5824</v>
      </c>
      <c r="DA169" s="34" t="s">
        <v>11294</v>
      </c>
      <c r="DB169" s="34" t="s">
        <v>3845</v>
      </c>
      <c r="DC169" s="34" t="s">
        <v>3846</v>
      </c>
      <c r="DD169" s="34" t="s">
        <v>3847</v>
      </c>
      <c r="DE169" s="34" t="s">
        <v>5824</v>
      </c>
      <c r="DF169" s="38" t="s">
        <v>11294</v>
      </c>
      <c r="DG169" s="38" t="s">
        <v>3845</v>
      </c>
      <c r="DH169" s="38" t="s">
        <v>3846</v>
      </c>
      <c r="DI169" s="38" t="s">
        <v>3847</v>
      </c>
      <c r="DJ169" s="38" t="s">
        <v>11295</v>
      </c>
      <c r="DK169" s="38" t="s">
        <v>3849</v>
      </c>
      <c r="DL169" s="38" t="s">
        <v>10788</v>
      </c>
      <c r="DM169" s="38" t="s">
        <v>3914</v>
      </c>
      <c r="DN169" s="38" t="s">
        <v>3852</v>
      </c>
      <c r="DO169" s="38" t="s">
        <v>3853</v>
      </c>
      <c r="DP169" s="38" t="s">
        <v>3854</v>
      </c>
      <c r="DQ169" s="38" t="s">
        <v>11296</v>
      </c>
      <c r="DR169" s="38" t="s">
        <v>4044</v>
      </c>
      <c r="DS169" s="38" t="s">
        <v>11297</v>
      </c>
      <c r="DT169" s="38" t="s">
        <v>11298</v>
      </c>
      <c r="DU169" s="38" t="s">
        <v>11299</v>
      </c>
      <c r="DV169" s="38" t="s">
        <v>3848</v>
      </c>
      <c r="DW169" s="38" t="s">
        <v>3848</v>
      </c>
      <c r="DX169" s="38" t="s">
        <v>3848</v>
      </c>
      <c r="DY169" s="38" t="s">
        <v>3848</v>
      </c>
      <c r="DZ169" s="38" t="s">
        <v>3848</v>
      </c>
      <c r="EA169" s="38" t="s">
        <v>3848</v>
      </c>
      <c r="EB169" s="38" t="s">
        <v>3861</v>
      </c>
      <c r="EC169" s="38" t="s">
        <v>3862</v>
      </c>
      <c r="ED169" s="38" t="s">
        <v>3848</v>
      </c>
      <c r="EE169" s="38" t="s">
        <v>4399</v>
      </c>
      <c r="EF169" s="38" t="s">
        <v>3864</v>
      </c>
      <c r="EG169" s="38" t="s">
        <v>4068</v>
      </c>
      <c r="EH169" s="38" t="s">
        <v>4069</v>
      </c>
      <c r="EI169" s="38" t="s">
        <v>6684</v>
      </c>
      <c r="EJ169" s="38" t="s">
        <v>11300</v>
      </c>
      <c r="EK169" s="38" t="s">
        <v>3848</v>
      </c>
      <c r="EL169" s="38" t="s">
        <v>4473</v>
      </c>
      <c r="EM169" s="38" t="s">
        <v>3869</v>
      </c>
      <c r="EN169" s="38" t="s">
        <v>3869</v>
      </c>
      <c r="EO169" s="38" t="s">
        <v>3869</v>
      </c>
      <c r="EP169" s="38" t="s">
        <v>3869</v>
      </c>
      <c r="EQ169" s="38" t="s">
        <v>11301</v>
      </c>
      <c r="ER169" s="38" t="s">
        <v>3924</v>
      </c>
      <c r="ES169" s="38" t="s">
        <v>11302</v>
      </c>
      <c r="ET169" s="38" t="s">
        <v>3926</v>
      </c>
      <c r="EU169" s="38" t="s">
        <v>11303</v>
      </c>
      <c r="EV169" s="38" t="s">
        <v>3876</v>
      </c>
      <c r="EW169" s="38" t="s">
        <v>3876</v>
      </c>
      <c r="EX169" s="38" t="s">
        <v>3848</v>
      </c>
      <c r="EY169" s="38" t="s">
        <v>3848</v>
      </c>
      <c r="EZ169" s="38" t="s">
        <v>3877</v>
      </c>
      <c r="FA169" s="38" t="s">
        <v>3878</v>
      </c>
      <c r="FB169" s="38" t="s">
        <v>11304</v>
      </c>
      <c r="FC169" s="38" t="s">
        <v>11305</v>
      </c>
      <c r="FD169" s="38" t="s">
        <v>3848</v>
      </c>
      <c r="FE169" s="38" t="s">
        <v>3881</v>
      </c>
      <c r="FF169" s="38" t="s">
        <v>11306</v>
      </c>
      <c r="FG169" s="38" t="s">
        <v>11307</v>
      </c>
      <c r="FH169" s="38" t="s">
        <v>11308</v>
      </c>
      <c r="FI169" s="38" t="s">
        <v>11309</v>
      </c>
      <c r="FJ169" s="38" t="s">
        <v>11310</v>
      </c>
      <c r="FK169" s="38" t="s">
        <v>11311</v>
      </c>
      <c r="FL169" s="38" t="s">
        <v>11312</v>
      </c>
      <c r="FM169" s="38" t="s">
        <v>11292</v>
      </c>
      <c r="FN169" s="38" t="s">
        <v>11313</v>
      </c>
      <c r="FO169" s="38" t="s">
        <v>11314</v>
      </c>
      <c r="FP169" s="38" t="s">
        <v>3848</v>
      </c>
      <c r="FQ169" s="38" t="s">
        <v>11315</v>
      </c>
      <c r="FR169" s="38" t="s">
        <v>4367</v>
      </c>
      <c r="FS169" s="38" t="s">
        <v>11316</v>
      </c>
      <c r="FT169" s="38" t="s">
        <v>11317</v>
      </c>
      <c r="FU169" s="38" t="s">
        <v>11318</v>
      </c>
      <c r="FV169" s="38" t="s">
        <v>11319</v>
      </c>
      <c r="FW169" s="38" t="s">
        <v>11320</v>
      </c>
      <c r="FX169" s="38" t="s">
        <v>3894</v>
      </c>
      <c r="FY169" s="38" t="s">
        <v>3848</v>
      </c>
      <c r="FZ169" s="38" t="s">
        <v>7144</v>
      </c>
      <c r="GA169" s="38" t="s">
        <v>3945</v>
      </c>
      <c r="GB169" s="370" t="s">
        <v>3946</v>
      </c>
      <c r="GC169" s="370" t="s">
        <v>3946</v>
      </c>
      <c r="HL169" s="349" t="s">
        <v>11321</v>
      </c>
      <c r="HM169" s="44" t="s">
        <v>6633</v>
      </c>
      <c r="HN169" s="44" t="s">
        <v>3403</v>
      </c>
      <c r="HO169" s="350" t="s">
        <v>7599</v>
      </c>
      <c r="HP169" s="44" t="s">
        <v>3869</v>
      </c>
      <c r="HQ169" s="44">
        <f t="shared" si="11"/>
        <v>1</v>
      </c>
      <c r="HT169" s="44" t="s">
        <v>3403</v>
      </c>
      <c r="HU169" s="44" t="s">
        <v>3403</v>
      </c>
      <c r="HX169" s="44" t="s">
        <v>3403</v>
      </c>
      <c r="HY169" s="44" t="s">
        <v>223</v>
      </c>
    </row>
    <row r="170" spans="1:233" s="44" customFormat="1" ht="12.75" x14ac:dyDescent="0.2">
      <c r="A170" s="348">
        <v>15</v>
      </c>
      <c r="B170" s="344">
        <v>0.72638888888888886</v>
      </c>
      <c r="C170" s="391" t="s">
        <v>6542</v>
      </c>
      <c r="D170" s="348" t="s">
        <v>211</v>
      </c>
      <c r="E170" s="44" t="s">
        <v>212</v>
      </c>
      <c r="F170" s="374">
        <v>43286</v>
      </c>
      <c r="G170" s="347" t="s">
        <v>1202</v>
      </c>
      <c r="H170" s="347" t="s">
        <v>233</v>
      </c>
      <c r="I170" s="347" t="s">
        <v>3057</v>
      </c>
      <c r="M170" s="351"/>
      <c r="N170" s="351"/>
      <c r="P170" s="349" t="s">
        <v>9631</v>
      </c>
      <c r="Q170" s="44" t="s">
        <v>1139</v>
      </c>
      <c r="R170" s="44" t="s">
        <v>11322</v>
      </c>
      <c r="S170" s="44" t="s">
        <v>11323</v>
      </c>
      <c r="T170" s="354">
        <v>9275377269</v>
      </c>
      <c r="U170" s="44" t="s">
        <v>11324</v>
      </c>
      <c r="V170" s="194" t="s">
        <v>221</v>
      </c>
      <c r="W170" s="44" t="s">
        <v>221</v>
      </c>
      <c r="X170" s="44" t="s">
        <v>221</v>
      </c>
      <c r="Y170" s="44" t="s">
        <v>221</v>
      </c>
      <c r="Z170" s="44" t="s">
        <v>221</v>
      </c>
      <c r="AA170" s="30" t="s">
        <v>11325</v>
      </c>
      <c r="AB170" s="30">
        <v>9171556149</v>
      </c>
      <c r="AC170" s="30" t="s">
        <v>402</v>
      </c>
      <c r="AD170" s="30" t="s">
        <v>224</v>
      </c>
      <c r="AE170" s="30" t="s">
        <v>221</v>
      </c>
      <c r="AF170" s="30" t="s">
        <v>221</v>
      </c>
      <c r="AG170" s="30" t="s">
        <v>221</v>
      </c>
      <c r="AH170" s="30" t="s">
        <v>221</v>
      </c>
      <c r="AI170" s="30">
        <v>0</v>
      </c>
      <c r="AJ170" s="30" t="s">
        <v>3574</v>
      </c>
      <c r="AK170" s="30">
        <v>0</v>
      </c>
      <c r="AL170" s="30">
        <v>0</v>
      </c>
      <c r="AM170" s="30">
        <v>0</v>
      </c>
      <c r="AN170" s="63" t="s">
        <v>228</v>
      </c>
      <c r="AO170" s="363" t="s">
        <v>228</v>
      </c>
      <c r="AP170" s="363" t="s">
        <v>598</v>
      </c>
      <c r="AQ170" s="363" t="s">
        <v>928</v>
      </c>
      <c r="AR170" s="30"/>
      <c r="AS170" s="30"/>
      <c r="AT170" s="30"/>
      <c r="AU170" s="30"/>
      <c r="AV170" s="30"/>
      <c r="AW170" s="30"/>
      <c r="AX170" s="30"/>
      <c r="AY170" s="30" t="s">
        <v>227</v>
      </c>
      <c r="AZ170" s="30"/>
      <c r="BA170" s="31">
        <v>0.76527777777777783</v>
      </c>
      <c r="BB170" s="78" t="s">
        <v>7252</v>
      </c>
      <c r="BC170" s="344">
        <v>0.78472222222222221</v>
      </c>
      <c r="BD170" s="344">
        <v>0.79166666666666663</v>
      </c>
      <c r="BE170" s="63">
        <f t="shared" si="8"/>
        <v>10</v>
      </c>
      <c r="BF170" s="30">
        <v>1</v>
      </c>
      <c r="BG170" s="30">
        <v>1</v>
      </c>
      <c r="BH170" s="30">
        <v>1</v>
      </c>
      <c r="BI170" s="30">
        <v>1</v>
      </c>
      <c r="BJ170" s="30">
        <v>1</v>
      </c>
      <c r="BK170" s="30">
        <v>1</v>
      </c>
      <c r="BL170" s="30">
        <v>1</v>
      </c>
      <c r="BM170" s="30">
        <v>1</v>
      </c>
      <c r="BN170" s="30">
        <v>1</v>
      </c>
      <c r="BO170" s="30">
        <v>1</v>
      </c>
      <c r="BP170" s="30">
        <v>1</v>
      </c>
      <c r="BQ170" s="30">
        <v>1</v>
      </c>
      <c r="BR170" s="30">
        <v>1</v>
      </c>
      <c r="BS170" s="30">
        <v>1</v>
      </c>
      <c r="BT170" s="30">
        <v>1</v>
      </c>
      <c r="BU170" s="63">
        <f t="shared" si="9"/>
        <v>15</v>
      </c>
      <c r="BV170" s="78"/>
      <c r="BW170" s="344"/>
      <c r="BX170" s="344"/>
      <c r="BY170" s="63">
        <f t="shared" si="10"/>
        <v>0</v>
      </c>
      <c r="BZ170" s="30"/>
      <c r="CA170" s="30"/>
      <c r="CB170" s="30"/>
      <c r="CC170" s="30"/>
      <c r="CD170" s="30"/>
      <c r="CE170" s="30"/>
      <c r="CF170" s="30"/>
      <c r="CG170" s="30"/>
      <c r="CH170" s="30"/>
      <c r="CI170" s="30"/>
      <c r="CJ170" s="30"/>
      <c r="CK170" s="30"/>
      <c r="CL170" s="30"/>
      <c r="CM170" s="348" t="s">
        <v>3403</v>
      </c>
      <c r="CN170" s="44" t="s">
        <v>3403</v>
      </c>
      <c r="CO170" s="30"/>
      <c r="CP170" s="30"/>
      <c r="CQ170" s="30"/>
      <c r="CR170" s="34" t="s">
        <v>4714</v>
      </c>
      <c r="CS170" s="34" t="s">
        <v>4715</v>
      </c>
      <c r="CT170" s="34" t="s">
        <v>3869</v>
      </c>
      <c r="CU170" s="34" t="s">
        <v>11326</v>
      </c>
      <c r="CV170" s="34" t="s">
        <v>1139</v>
      </c>
      <c r="CW170" s="34" t="s">
        <v>11322</v>
      </c>
      <c r="CX170" s="34" t="s">
        <v>11323</v>
      </c>
      <c r="CY170" s="34" t="s">
        <v>11327</v>
      </c>
      <c r="CZ170" s="34" t="s">
        <v>4106</v>
      </c>
      <c r="DA170" s="34" t="s">
        <v>11328</v>
      </c>
      <c r="DB170" s="34" t="s">
        <v>3840</v>
      </c>
      <c r="DC170" s="34" t="s">
        <v>3841</v>
      </c>
      <c r="DD170" s="34" t="s">
        <v>4108</v>
      </c>
      <c r="DE170" s="34" t="s">
        <v>3848</v>
      </c>
      <c r="DF170" s="38" t="s">
        <v>7848</v>
      </c>
      <c r="DG170" s="38" t="s">
        <v>11329</v>
      </c>
      <c r="DH170" s="38" t="s">
        <v>6603</v>
      </c>
      <c r="DI170" s="38" t="s">
        <v>10763</v>
      </c>
      <c r="DJ170" s="38" t="s">
        <v>11330</v>
      </c>
      <c r="DK170" s="38" t="s">
        <v>4249</v>
      </c>
      <c r="DL170" s="38" t="s">
        <v>3958</v>
      </c>
      <c r="DM170" s="38" t="s">
        <v>11331</v>
      </c>
      <c r="DN170" s="38" t="s">
        <v>3852</v>
      </c>
      <c r="DO170" s="38" t="s">
        <v>3853</v>
      </c>
      <c r="DP170" s="38" t="s">
        <v>3854</v>
      </c>
      <c r="DQ170" s="38" t="s">
        <v>11332</v>
      </c>
      <c r="DR170" s="38" t="s">
        <v>11332</v>
      </c>
      <c r="DS170" s="38" t="s">
        <v>11333</v>
      </c>
      <c r="DT170" s="38" t="s">
        <v>3848</v>
      </c>
      <c r="DU170" s="38" t="s">
        <v>3848</v>
      </c>
      <c r="DV170" s="38" t="s">
        <v>3848</v>
      </c>
      <c r="DW170" s="38" t="s">
        <v>3848</v>
      </c>
      <c r="DX170" s="38" t="s">
        <v>3848</v>
      </c>
      <c r="DY170" s="38" t="s">
        <v>3848</v>
      </c>
      <c r="DZ170" s="38" t="s">
        <v>3848</v>
      </c>
      <c r="EA170" s="38" t="s">
        <v>3848</v>
      </c>
      <c r="EB170" s="38" t="s">
        <v>3861</v>
      </c>
      <c r="EC170" s="38" t="s">
        <v>3862</v>
      </c>
      <c r="ED170" s="38" t="s">
        <v>3848</v>
      </c>
      <c r="EE170" s="38" t="s">
        <v>8821</v>
      </c>
      <c r="EF170" s="38" t="s">
        <v>3864</v>
      </c>
      <c r="EG170" s="38" t="s">
        <v>598</v>
      </c>
      <c r="EH170" s="38" t="s">
        <v>5303</v>
      </c>
      <c r="EI170" s="38" t="s">
        <v>2718</v>
      </c>
      <c r="EJ170" s="38" t="s">
        <v>3848</v>
      </c>
      <c r="EK170" s="38" t="s">
        <v>3848</v>
      </c>
      <c r="EL170" s="38" t="s">
        <v>3868</v>
      </c>
      <c r="EM170" s="38" t="s">
        <v>3869</v>
      </c>
      <c r="EN170" s="38" t="s">
        <v>3869</v>
      </c>
      <c r="EO170" s="38" t="s">
        <v>3869</v>
      </c>
      <c r="EP170" s="38" t="s">
        <v>3869</v>
      </c>
      <c r="EQ170" s="38" t="s">
        <v>11334</v>
      </c>
      <c r="ER170" s="38" t="s">
        <v>3924</v>
      </c>
      <c r="ES170" s="38" t="s">
        <v>11335</v>
      </c>
      <c r="ET170" s="38" t="s">
        <v>11336</v>
      </c>
      <c r="EU170" s="38" t="s">
        <v>11337</v>
      </c>
      <c r="EV170" s="38" t="s">
        <v>3876</v>
      </c>
      <c r="EW170" s="38" t="s">
        <v>3876</v>
      </c>
      <c r="EX170" s="38" t="s">
        <v>3848</v>
      </c>
      <c r="EY170" s="38" t="s">
        <v>3848</v>
      </c>
      <c r="EZ170" s="38" t="s">
        <v>3876</v>
      </c>
      <c r="FA170" s="38" t="s">
        <v>3848</v>
      </c>
      <c r="FB170" s="38" t="s">
        <v>3848</v>
      </c>
      <c r="FC170" s="38" t="s">
        <v>3848</v>
      </c>
      <c r="FD170" s="38" t="s">
        <v>3848</v>
      </c>
      <c r="FE170" s="38" t="s">
        <v>4017</v>
      </c>
      <c r="FF170" s="38" t="s">
        <v>4017</v>
      </c>
      <c r="FG170" s="38" t="s">
        <v>3848</v>
      </c>
      <c r="FH170" s="38" t="s">
        <v>3848</v>
      </c>
      <c r="FI170" s="38" t="s">
        <v>3848</v>
      </c>
      <c r="FJ170" s="38" t="s">
        <v>4017</v>
      </c>
      <c r="FK170" s="38" t="s">
        <v>4017</v>
      </c>
      <c r="FL170" s="38" t="s">
        <v>4017</v>
      </c>
      <c r="FM170" s="38" t="s">
        <v>1139</v>
      </c>
      <c r="FN170" s="38" t="s">
        <v>11338</v>
      </c>
      <c r="FO170" s="38" t="s">
        <v>11339</v>
      </c>
      <c r="FP170" s="38" t="s">
        <v>3848</v>
      </c>
      <c r="FQ170" s="38" t="s">
        <v>11340</v>
      </c>
      <c r="FR170" s="38" t="s">
        <v>11341</v>
      </c>
      <c r="FS170" s="38" t="s">
        <v>11342</v>
      </c>
      <c r="FT170" s="38" t="s">
        <v>3943</v>
      </c>
      <c r="FU170" s="38" t="s">
        <v>3943</v>
      </c>
      <c r="FV170" s="38" t="s">
        <v>3943</v>
      </c>
      <c r="FW170" s="38" t="s">
        <v>3943</v>
      </c>
      <c r="FX170" s="38" t="s">
        <v>3944</v>
      </c>
      <c r="FY170" s="38" t="s">
        <v>3848</v>
      </c>
      <c r="FZ170" s="38" t="s">
        <v>3848</v>
      </c>
      <c r="GA170" s="38" t="s">
        <v>3946</v>
      </c>
      <c r="GB170" s="370" t="s">
        <v>3945</v>
      </c>
      <c r="GC170" s="370" t="s">
        <v>3945</v>
      </c>
      <c r="HL170" s="349" t="s">
        <v>11343</v>
      </c>
      <c r="HM170" s="44" t="s">
        <v>3403</v>
      </c>
      <c r="HN170" s="44" t="s">
        <v>3403</v>
      </c>
      <c r="HO170" s="350" t="s">
        <v>7757</v>
      </c>
      <c r="HP170" s="44" t="s">
        <v>3869</v>
      </c>
      <c r="HQ170" s="44">
        <f t="shared" si="11"/>
        <v>1</v>
      </c>
      <c r="HT170" s="44" t="s">
        <v>3403</v>
      </c>
      <c r="HU170" s="44" t="s">
        <v>3403</v>
      </c>
      <c r="HX170" s="44" t="s">
        <v>3403</v>
      </c>
      <c r="HY170" s="44" t="s">
        <v>402</v>
      </c>
    </row>
    <row r="171" spans="1:233" s="44" customFormat="1" ht="12.75" x14ac:dyDescent="0.2">
      <c r="A171" s="348">
        <v>16</v>
      </c>
      <c r="B171" s="344">
        <v>0.7270833333333333</v>
      </c>
      <c r="C171" s="391" t="s">
        <v>6542</v>
      </c>
      <c r="D171" s="348" t="s">
        <v>211</v>
      </c>
      <c r="E171" s="44" t="s">
        <v>212</v>
      </c>
      <c r="F171" s="374">
        <v>43286</v>
      </c>
      <c r="G171" s="347" t="s">
        <v>1202</v>
      </c>
      <c r="H171" s="347" t="s">
        <v>233</v>
      </c>
      <c r="I171" s="347" t="s">
        <v>3057</v>
      </c>
      <c r="M171" s="351"/>
      <c r="N171" s="351"/>
      <c r="P171" s="349" t="s">
        <v>9631</v>
      </c>
      <c r="Q171" s="44" t="s">
        <v>11344</v>
      </c>
      <c r="R171" s="44" t="s">
        <v>11345</v>
      </c>
      <c r="S171" s="44" t="s">
        <v>11346</v>
      </c>
      <c r="T171" s="354">
        <v>9265908316</v>
      </c>
      <c r="U171" s="44" t="s">
        <v>11347</v>
      </c>
      <c r="V171" s="194" t="s">
        <v>221</v>
      </c>
      <c r="W171" s="44" t="s">
        <v>221</v>
      </c>
      <c r="X171" s="44" t="s">
        <v>221</v>
      </c>
      <c r="Y171" s="44" t="s">
        <v>221</v>
      </c>
      <c r="Z171" s="44" t="s">
        <v>221</v>
      </c>
      <c r="AA171" s="30" t="s">
        <v>11348</v>
      </c>
      <c r="AB171" s="30">
        <v>9351171838</v>
      </c>
      <c r="AC171" s="30" t="s">
        <v>1303</v>
      </c>
      <c r="AD171" s="30" t="s">
        <v>224</v>
      </c>
      <c r="AE171" s="30" t="s">
        <v>221</v>
      </c>
      <c r="AF171" s="30" t="s">
        <v>221</v>
      </c>
      <c r="AG171" s="30" t="s">
        <v>221</v>
      </c>
      <c r="AH171" s="30" t="s">
        <v>221</v>
      </c>
      <c r="AI171" s="30">
        <v>0</v>
      </c>
      <c r="AJ171" s="30" t="s">
        <v>3574</v>
      </c>
      <c r="AK171" s="30">
        <v>0</v>
      </c>
      <c r="AL171" s="30">
        <v>0</v>
      </c>
      <c r="AM171" s="30">
        <v>0</v>
      </c>
      <c r="AN171" s="63" t="s">
        <v>228</v>
      </c>
      <c r="AO171" s="363" t="s">
        <v>228</v>
      </c>
      <c r="AP171" s="363" t="s">
        <v>598</v>
      </c>
      <c r="AQ171" s="363" t="s">
        <v>928</v>
      </c>
      <c r="AR171" s="30"/>
      <c r="AS171" s="30"/>
      <c r="AT171" s="30"/>
      <c r="AU171" s="30"/>
      <c r="AV171" s="30"/>
      <c r="AW171" s="30"/>
      <c r="AX171" s="30"/>
      <c r="AY171" s="30" t="s">
        <v>227</v>
      </c>
      <c r="AZ171" s="30"/>
      <c r="BA171" s="31">
        <v>0.76527777777777783</v>
      </c>
      <c r="BB171" s="78" t="s">
        <v>7252</v>
      </c>
      <c r="BC171" s="344">
        <v>0.78472222222222221</v>
      </c>
      <c r="BD171" s="344">
        <v>0.79166666666666663</v>
      </c>
      <c r="BE171" s="63">
        <f t="shared" si="8"/>
        <v>10</v>
      </c>
      <c r="BF171" s="30">
        <v>1</v>
      </c>
      <c r="BG171" s="30">
        <v>1</v>
      </c>
      <c r="BH171" s="30">
        <v>1</v>
      </c>
      <c r="BI171" s="30">
        <v>1</v>
      </c>
      <c r="BJ171" s="30">
        <v>1</v>
      </c>
      <c r="BK171" s="30">
        <v>1</v>
      </c>
      <c r="BL171" s="30">
        <v>1</v>
      </c>
      <c r="BM171" s="30">
        <v>1</v>
      </c>
      <c r="BN171" s="30">
        <v>1</v>
      </c>
      <c r="BO171" s="30">
        <v>1</v>
      </c>
      <c r="BP171" s="30">
        <v>1</v>
      </c>
      <c r="BQ171" s="30">
        <v>1</v>
      </c>
      <c r="BR171" s="30">
        <v>1</v>
      </c>
      <c r="BS171" s="30">
        <v>1</v>
      </c>
      <c r="BT171" s="30">
        <v>1</v>
      </c>
      <c r="BU171" s="63">
        <f t="shared" si="9"/>
        <v>15</v>
      </c>
      <c r="BV171" s="78"/>
      <c r="BW171" s="344"/>
      <c r="BX171" s="344"/>
      <c r="BY171" s="63">
        <f t="shared" si="10"/>
        <v>0</v>
      </c>
      <c r="BZ171" s="30"/>
      <c r="CA171" s="30"/>
      <c r="CB171" s="30"/>
      <c r="CC171" s="30"/>
      <c r="CD171" s="30"/>
      <c r="CE171" s="30"/>
      <c r="CF171" s="30"/>
      <c r="CG171" s="30"/>
      <c r="CH171" s="30"/>
      <c r="CI171" s="30"/>
      <c r="CJ171" s="30"/>
      <c r="CK171" s="30"/>
      <c r="CL171" s="30"/>
      <c r="CM171" s="348" t="s">
        <v>3403</v>
      </c>
      <c r="CN171" s="44" t="s">
        <v>3403</v>
      </c>
      <c r="CO171" s="30"/>
      <c r="CP171" s="30"/>
      <c r="CQ171" s="30"/>
      <c r="CR171" s="34" t="s">
        <v>4714</v>
      </c>
      <c r="CS171" s="34" t="s">
        <v>4715</v>
      </c>
      <c r="CT171" s="34" t="s">
        <v>3869</v>
      </c>
      <c r="CU171" s="34" t="s">
        <v>11349</v>
      </c>
      <c r="CV171" s="34" t="s">
        <v>2776</v>
      </c>
      <c r="CW171" s="34" t="s">
        <v>11345</v>
      </c>
      <c r="CX171" s="34" t="s">
        <v>11346</v>
      </c>
      <c r="CY171" s="34" t="s">
        <v>11350</v>
      </c>
      <c r="CZ171" s="34" t="s">
        <v>6857</v>
      </c>
      <c r="DA171" s="34" t="s">
        <v>11351</v>
      </c>
      <c r="DB171" s="34" t="s">
        <v>3845</v>
      </c>
      <c r="DC171" s="34" t="s">
        <v>3846</v>
      </c>
      <c r="DD171" s="34" t="s">
        <v>5650</v>
      </c>
      <c r="DE171" s="34" t="s">
        <v>6857</v>
      </c>
      <c r="DF171" s="38" t="s">
        <v>11351</v>
      </c>
      <c r="DG171" s="38" t="s">
        <v>3845</v>
      </c>
      <c r="DH171" s="38" t="s">
        <v>3846</v>
      </c>
      <c r="DI171" s="38" t="s">
        <v>5650</v>
      </c>
      <c r="DJ171" s="38" t="s">
        <v>11352</v>
      </c>
      <c r="DK171" s="38" t="s">
        <v>4249</v>
      </c>
      <c r="DL171" s="38" t="s">
        <v>4298</v>
      </c>
      <c r="DM171" s="38" t="s">
        <v>3914</v>
      </c>
      <c r="DN171" s="38" t="s">
        <v>3852</v>
      </c>
      <c r="DO171" s="38" t="s">
        <v>3853</v>
      </c>
      <c r="DP171" s="38" t="s">
        <v>8413</v>
      </c>
      <c r="DQ171" s="38" t="s">
        <v>11353</v>
      </c>
      <c r="DR171" s="38" t="s">
        <v>11353</v>
      </c>
      <c r="DS171" s="38" t="s">
        <v>11347</v>
      </c>
      <c r="DT171" s="38" t="s">
        <v>3848</v>
      </c>
      <c r="DU171" s="38" t="s">
        <v>3848</v>
      </c>
      <c r="DV171" s="38" t="s">
        <v>3848</v>
      </c>
      <c r="DW171" s="38" t="s">
        <v>3848</v>
      </c>
      <c r="DX171" s="38" t="s">
        <v>3848</v>
      </c>
      <c r="DY171" s="38" t="s">
        <v>3848</v>
      </c>
      <c r="DZ171" s="38" t="s">
        <v>3848</v>
      </c>
      <c r="EA171" s="38" t="s">
        <v>3848</v>
      </c>
      <c r="EB171" s="38" t="s">
        <v>3861</v>
      </c>
      <c r="EC171" s="38" t="s">
        <v>3862</v>
      </c>
      <c r="ED171" s="38" t="s">
        <v>3848</v>
      </c>
      <c r="EE171" s="38" t="s">
        <v>9840</v>
      </c>
      <c r="EF171" s="38" t="s">
        <v>3864</v>
      </c>
      <c r="EG171" s="38" t="s">
        <v>598</v>
      </c>
      <c r="EH171" s="38" t="s">
        <v>5303</v>
      </c>
      <c r="EI171" s="38" t="s">
        <v>2718</v>
      </c>
      <c r="EJ171" s="38" t="s">
        <v>3848</v>
      </c>
      <c r="EK171" s="38" t="s">
        <v>3848</v>
      </c>
      <c r="EL171" s="38" t="s">
        <v>3868</v>
      </c>
      <c r="EM171" s="38" t="s">
        <v>3869</v>
      </c>
      <c r="EN171" s="38" t="s">
        <v>3869</v>
      </c>
      <c r="EO171" s="38" t="s">
        <v>3869</v>
      </c>
      <c r="EP171" s="38" t="s">
        <v>3869</v>
      </c>
      <c r="EQ171" s="38" t="s">
        <v>11354</v>
      </c>
      <c r="ER171" s="38" t="s">
        <v>3924</v>
      </c>
      <c r="ES171" s="38" t="s">
        <v>11355</v>
      </c>
      <c r="ET171" s="38" t="s">
        <v>11356</v>
      </c>
      <c r="EU171" s="38" t="s">
        <v>11357</v>
      </c>
      <c r="EV171" s="38" t="s">
        <v>3876</v>
      </c>
      <c r="EW171" s="38" t="s">
        <v>3876</v>
      </c>
      <c r="EX171" s="38" t="s">
        <v>3848</v>
      </c>
      <c r="EY171" s="38" t="s">
        <v>3848</v>
      </c>
      <c r="EZ171" s="38" t="s">
        <v>3876</v>
      </c>
      <c r="FA171" s="38" t="s">
        <v>3848</v>
      </c>
      <c r="FB171" s="38" t="s">
        <v>3848</v>
      </c>
      <c r="FC171" s="38" t="s">
        <v>3848</v>
      </c>
      <c r="FD171" s="38" t="s">
        <v>3848</v>
      </c>
      <c r="FE171" s="38" t="s">
        <v>4017</v>
      </c>
      <c r="FF171" s="38" t="s">
        <v>4017</v>
      </c>
      <c r="FG171" s="38" t="s">
        <v>3848</v>
      </c>
      <c r="FH171" s="38" t="s">
        <v>3848</v>
      </c>
      <c r="FI171" s="38" t="s">
        <v>3848</v>
      </c>
      <c r="FJ171" s="38" t="s">
        <v>4017</v>
      </c>
      <c r="FK171" s="38" t="s">
        <v>4017</v>
      </c>
      <c r="FL171" s="38" t="s">
        <v>4017</v>
      </c>
      <c r="FM171" s="38" t="s">
        <v>2776</v>
      </c>
      <c r="FN171" s="38" t="s">
        <v>11345</v>
      </c>
      <c r="FO171" s="38" t="s">
        <v>11346</v>
      </c>
      <c r="FP171" s="38" t="s">
        <v>3848</v>
      </c>
      <c r="FQ171" s="38" t="s">
        <v>11358</v>
      </c>
      <c r="FR171" s="38" t="s">
        <v>7101</v>
      </c>
      <c r="FS171" s="38" t="s">
        <v>11359</v>
      </c>
      <c r="FT171" s="38" t="s">
        <v>11360</v>
      </c>
      <c r="FU171" s="38" t="s">
        <v>11361</v>
      </c>
      <c r="FV171" s="38" t="s">
        <v>11362</v>
      </c>
      <c r="FW171" s="38" t="s">
        <v>3943</v>
      </c>
      <c r="FX171" s="38" t="s">
        <v>3944</v>
      </c>
      <c r="FY171" s="38" t="s">
        <v>3848</v>
      </c>
      <c r="FZ171" s="38" t="s">
        <v>3848</v>
      </c>
      <c r="GA171" s="38" t="s">
        <v>3946</v>
      </c>
      <c r="GB171" s="370" t="s">
        <v>3945</v>
      </c>
      <c r="GC171" s="370" t="s">
        <v>3945</v>
      </c>
      <c r="HL171" s="349" t="s">
        <v>11363</v>
      </c>
      <c r="HM171" s="44" t="s">
        <v>3403</v>
      </c>
      <c r="HN171" s="44" t="s">
        <v>3403</v>
      </c>
      <c r="HO171" s="350" t="s">
        <v>7757</v>
      </c>
      <c r="HP171" s="44" t="s">
        <v>3869</v>
      </c>
      <c r="HQ171" s="44">
        <f t="shared" si="11"/>
        <v>1</v>
      </c>
      <c r="HT171" s="44" t="s">
        <v>3403</v>
      </c>
      <c r="HU171" s="44" t="s">
        <v>3403</v>
      </c>
      <c r="HX171" s="44" t="s">
        <v>3403</v>
      </c>
      <c r="HY171" s="44" t="s">
        <v>1303</v>
      </c>
    </row>
    <row r="172" spans="1:233" s="44" customFormat="1" ht="12.75" x14ac:dyDescent="0.2">
      <c r="A172" s="348">
        <v>17</v>
      </c>
      <c r="B172" s="344">
        <v>0.76874999999999993</v>
      </c>
      <c r="C172" s="391" t="s">
        <v>6542</v>
      </c>
      <c r="D172" s="348" t="s">
        <v>211</v>
      </c>
      <c r="E172" s="44" t="s">
        <v>212</v>
      </c>
      <c r="F172" s="374">
        <v>43286</v>
      </c>
      <c r="G172" s="347" t="s">
        <v>1202</v>
      </c>
      <c r="H172" s="347" t="s">
        <v>233</v>
      </c>
      <c r="I172" s="347" t="s">
        <v>3057</v>
      </c>
      <c r="M172" s="351"/>
      <c r="N172" s="351"/>
      <c r="P172" s="349" t="s">
        <v>11364</v>
      </c>
      <c r="Q172" s="44" t="s">
        <v>11365</v>
      </c>
      <c r="R172" s="44" t="s">
        <v>1952</v>
      </c>
      <c r="S172" s="44" t="s">
        <v>11366</v>
      </c>
      <c r="T172" s="354" t="s">
        <v>11367</v>
      </c>
      <c r="U172" s="44" t="s">
        <v>11368</v>
      </c>
      <c r="V172" s="194" t="s">
        <v>221</v>
      </c>
      <c r="W172" s="44" t="s">
        <v>221</v>
      </c>
      <c r="X172" s="44" t="s">
        <v>221</v>
      </c>
      <c r="Y172" s="44" t="s">
        <v>221</v>
      </c>
      <c r="Z172" s="44" t="s">
        <v>221</v>
      </c>
      <c r="AA172" s="30" t="s">
        <v>11369</v>
      </c>
      <c r="AB172" s="30">
        <v>9298210879</v>
      </c>
      <c r="AC172" s="30" t="s">
        <v>1303</v>
      </c>
      <c r="AD172" s="347" t="s">
        <v>4711</v>
      </c>
      <c r="AE172" s="30" t="s">
        <v>221</v>
      </c>
      <c r="AF172" s="30" t="s">
        <v>221</v>
      </c>
      <c r="AG172" s="30" t="s">
        <v>221</v>
      </c>
      <c r="AH172" s="30" t="s">
        <v>221</v>
      </c>
      <c r="AI172" s="30">
        <v>0</v>
      </c>
      <c r="AJ172" s="30" t="s">
        <v>3574</v>
      </c>
      <c r="AK172" s="30">
        <v>0</v>
      </c>
      <c r="AL172" s="30">
        <v>0</v>
      </c>
      <c r="AM172" s="30">
        <v>0</v>
      </c>
      <c r="AN172" s="63" t="s">
        <v>228</v>
      </c>
      <c r="AO172" s="363" t="s">
        <v>228</v>
      </c>
      <c r="AP172" s="363" t="s">
        <v>229</v>
      </c>
      <c r="AQ172" s="363" t="s">
        <v>229</v>
      </c>
      <c r="AR172" s="30"/>
      <c r="AS172" s="30" t="s">
        <v>11370</v>
      </c>
      <c r="AT172" s="30">
        <v>169820</v>
      </c>
      <c r="AU172" s="30"/>
      <c r="AV172" s="30"/>
      <c r="AW172" s="30"/>
      <c r="AX172" s="30"/>
      <c r="AY172" s="30" t="s">
        <v>227</v>
      </c>
      <c r="AZ172" s="30"/>
      <c r="BA172" s="31">
        <v>0.81874999999999998</v>
      </c>
      <c r="BB172" s="78" t="s">
        <v>7252</v>
      </c>
      <c r="BC172" s="344">
        <v>0.83472222222222225</v>
      </c>
      <c r="BD172" s="344">
        <v>0.84027777777777779</v>
      </c>
      <c r="BE172" s="63">
        <f t="shared" si="8"/>
        <v>8</v>
      </c>
      <c r="BF172" s="30">
        <v>1</v>
      </c>
      <c r="BG172" s="30">
        <v>1</v>
      </c>
      <c r="BH172" s="30">
        <v>1</v>
      </c>
      <c r="BI172" s="30">
        <v>1</v>
      </c>
      <c r="BJ172" s="30">
        <v>1</v>
      </c>
      <c r="BK172" s="30">
        <v>1</v>
      </c>
      <c r="BL172" s="30">
        <v>1</v>
      </c>
      <c r="BM172" s="30">
        <v>1</v>
      </c>
      <c r="BN172" s="30">
        <v>1</v>
      </c>
      <c r="BO172" s="30">
        <v>1</v>
      </c>
      <c r="BP172" s="30">
        <v>1</v>
      </c>
      <c r="BQ172" s="30">
        <v>1</v>
      </c>
      <c r="BR172" s="30">
        <v>1</v>
      </c>
      <c r="BS172" s="30">
        <v>1</v>
      </c>
      <c r="BT172" s="30">
        <v>1</v>
      </c>
      <c r="BU172" s="63">
        <f t="shared" si="9"/>
        <v>15</v>
      </c>
      <c r="BV172" s="78"/>
      <c r="BW172" s="344"/>
      <c r="BX172" s="344"/>
      <c r="BY172" s="63">
        <f t="shared" si="10"/>
        <v>0</v>
      </c>
      <c r="BZ172" s="30"/>
      <c r="CA172" s="30"/>
      <c r="CB172" s="30"/>
      <c r="CC172" s="30"/>
      <c r="CD172" s="30"/>
      <c r="CE172" s="30"/>
      <c r="CF172" s="30"/>
      <c r="CG172" s="30"/>
      <c r="CH172" s="30"/>
      <c r="CI172" s="30"/>
      <c r="CJ172" s="30"/>
      <c r="CK172" s="30"/>
      <c r="CL172" s="30"/>
      <c r="CM172" s="348" t="s">
        <v>3403</v>
      </c>
      <c r="CN172" s="44" t="s">
        <v>3403</v>
      </c>
      <c r="CO172" s="30"/>
      <c r="CP172" s="30"/>
      <c r="CQ172" s="30"/>
      <c r="CR172" s="30" t="s">
        <v>221</v>
      </c>
      <c r="CS172" s="30"/>
      <c r="CT172" s="30"/>
      <c r="CU172" s="30"/>
      <c r="CV172" s="30"/>
      <c r="CW172" s="30"/>
      <c r="CX172" s="30"/>
      <c r="CY172" s="30"/>
      <c r="CZ172" s="30"/>
      <c r="DA172" s="30"/>
      <c r="DB172" s="30"/>
      <c r="DC172" s="30"/>
      <c r="DD172" s="30"/>
      <c r="DE172" s="30"/>
      <c r="DF172" s="348"/>
      <c r="DG172" s="348"/>
      <c r="DH172" s="348"/>
      <c r="DI172" s="348"/>
      <c r="DJ172" s="348"/>
      <c r="DK172" s="348"/>
      <c r="DL172" s="348"/>
      <c r="DM172" s="348"/>
      <c r="DN172" s="348"/>
      <c r="DO172" s="348"/>
      <c r="DP172" s="348"/>
      <c r="DQ172" s="348"/>
      <c r="DR172" s="348"/>
      <c r="DS172" s="348"/>
      <c r="DT172" s="348"/>
      <c r="DU172" s="348"/>
      <c r="DV172" s="348"/>
      <c r="DW172" s="348"/>
      <c r="DX172" s="348"/>
      <c r="DY172" s="348"/>
      <c r="DZ172" s="348"/>
      <c r="EA172" s="348"/>
      <c r="EB172" s="348"/>
      <c r="EC172" s="348"/>
      <c r="ED172" s="348"/>
      <c r="EE172" s="348"/>
      <c r="EF172" s="348"/>
      <c r="EG172" s="348"/>
      <c r="EH172" s="348"/>
      <c r="EI172" s="348"/>
      <c r="EJ172" s="348"/>
      <c r="EK172" s="348"/>
      <c r="EL172" s="348"/>
      <c r="EM172" s="348"/>
      <c r="EN172" s="348"/>
      <c r="EO172" s="348"/>
      <c r="EP172" s="348"/>
      <c r="EQ172" s="348"/>
      <c r="ER172" s="348"/>
      <c r="ES172" s="348"/>
      <c r="ET172" s="348"/>
      <c r="EU172" s="348"/>
      <c r="EV172" s="371"/>
      <c r="EW172" s="371"/>
      <c r="EX172" s="371"/>
      <c r="EY172" s="371"/>
      <c r="EZ172" s="371"/>
      <c r="FA172" s="371"/>
      <c r="FB172" s="371"/>
      <c r="FC172" s="371"/>
      <c r="FD172" s="371"/>
      <c r="FE172" s="371"/>
      <c r="FF172" s="371"/>
      <c r="FG172" s="371"/>
      <c r="FH172" s="371"/>
      <c r="FI172" s="371"/>
      <c r="FJ172" s="371"/>
      <c r="FK172" s="371"/>
      <c r="FL172" s="371"/>
      <c r="FM172" s="371"/>
      <c r="FN172" s="371"/>
      <c r="FO172" s="371"/>
      <c r="FP172" s="348"/>
      <c r="FQ172" s="372"/>
      <c r="FR172" s="372"/>
      <c r="FS172" s="372"/>
      <c r="FT172" s="372"/>
      <c r="FU172" s="372"/>
      <c r="FV172" s="348"/>
      <c r="FW172" s="348"/>
      <c r="FX172" s="348"/>
      <c r="FY172" s="348"/>
      <c r="FZ172" s="348"/>
      <c r="GA172" s="348"/>
      <c r="HL172" s="349" t="s">
        <v>11371</v>
      </c>
      <c r="HM172" s="44" t="s">
        <v>3403</v>
      </c>
      <c r="HN172" s="44" t="s">
        <v>3403</v>
      </c>
      <c r="HO172" s="350" t="s">
        <v>7944</v>
      </c>
      <c r="HP172" s="44" t="s">
        <v>3869</v>
      </c>
      <c r="HQ172" s="44">
        <f t="shared" si="11"/>
        <v>1</v>
      </c>
      <c r="HT172" s="44" t="s">
        <v>3403</v>
      </c>
      <c r="HU172" s="44" t="s">
        <v>3403</v>
      </c>
      <c r="HX172" s="44" t="s">
        <v>3403</v>
      </c>
      <c r="HY172" s="44" t="s">
        <v>1303</v>
      </c>
    </row>
    <row r="173" spans="1:233" s="44" customFormat="1" ht="12.75" x14ac:dyDescent="0.2">
      <c r="A173" s="348">
        <v>18</v>
      </c>
      <c r="B173" s="344"/>
      <c r="C173" s="30"/>
      <c r="D173" s="348" t="s">
        <v>211</v>
      </c>
      <c r="E173" s="44" t="s">
        <v>212</v>
      </c>
      <c r="F173" s="374">
        <v>43286</v>
      </c>
      <c r="G173" s="44" t="s">
        <v>3082</v>
      </c>
      <c r="H173" s="44" t="s">
        <v>246</v>
      </c>
      <c r="I173" s="44" t="s">
        <v>247</v>
      </c>
      <c r="J173" s="44" t="s">
        <v>5686</v>
      </c>
      <c r="K173" s="44" t="s">
        <v>4494</v>
      </c>
      <c r="L173" s="44" t="s">
        <v>250</v>
      </c>
      <c r="M173" s="351">
        <v>43287</v>
      </c>
      <c r="N173" s="351">
        <v>43293</v>
      </c>
      <c r="O173" s="44" t="s">
        <v>4032</v>
      </c>
      <c r="P173" s="366" t="s">
        <v>11372</v>
      </c>
      <c r="Q173" s="36" t="s">
        <v>11373</v>
      </c>
      <c r="R173" s="36" t="s">
        <v>11374</v>
      </c>
      <c r="S173" s="36" t="s">
        <v>11375</v>
      </c>
      <c r="T173" s="194">
        <v>9770941814</v>
      </c>
      <c r="U173" s="36" t="s">
        <v>11376</v>
      </c>
      <c r="V173" s="194" t="s">
        <v>221</v>
      </c>
      <c r="W173" s="36" t="s">
        <v>221</v>
      </c>
      <c r="X173" s="36" t="s">
        <v>221</v>
      </c>
      <c r="Y173" s="36" t="s">
        <v>221</v>
      </c>
      <c r="Z173" s="36" t="s">
        <v>221</v>
      </c>
      <c r="AA173" s="36" t="s">
        <v>11377</v>
      </c>
      <c r="AB173" s="36">
        <v>9774079299</v>
      </c>
      <c r="AC173" s="36" t="s">
        <v>223</v>
      </c>
      <c r="AD173" s="347" t="s">
        <v>4711</v>
      </c>
      <c r="AE173" s="36" t="s">
        <v>11378</v>
      </c>
      <c r="AF173" s="44" t="s">
        <v>226</v>
      </c>
      <c r="AG173" s="36" t="s">
        <v>226</v>
      </c>
      <c r="AH173" s="36" t="s">
        <v>226</v>
      </c>
      <c r="AI173" s="36">
        <v>35</v>
      </c>
      <c r="AJ173" s="36" t="s">
        <v>227</v>
      </c>
      <c r="AK173" s="36">
        <v>1</v>
      </c>
      <c r="AL173" s="36">
        <v>24</v>
      </c>
      <c r="AM173" s="36">
        <v>11</v>
      </c>
      <c r="AN173" s="348" t="s">
        <v>394</v>
      </c>
      <c r="AO173" s="348" t="s">
        <v>5074</v>
      </c>
      <c r="AP173" s="348" t="s">
        <v>281</v>
      </c>
      <c r="AQ173" s="50" t="s">
        <v>1211</v>
      </c>
      <c r="AR173" s="36"/>
      <c r="AS173" s="36"/>
      <c r="AT173" s="30"/>
      <c r="AU173" s="30"/>
      <c r="AV173" s="30"/>
      <c r="AW173" s="30"/>
      <c r="AX173" s="30"/>
      <c r="AY173" s="30" t="s">
        <v>227</v>
      </c>
      <c r="AZ173" s="30" t="s">
        <v>227</v>
      </c>
      <c r="BA173" s="30"/>
      <c r="BB173" s="78" t="s">
        <v>6504</v>
      </c>
      <c r="BC173" s="344">
        <v>0.45833333333333331</v>
      </c>
      <c r="BD173" s="344">
        <v>0.4680555555555555</v>
      </c>
      <c r="BE173" s="63">
        <f t="shared" si="8"/>
        <v>14</v>
      </c>
      <c r="BF173" s="30">
        <v>3</v>
      </c>
      <c r="BG173" s="30">
        <v>3</v>
      </c>
      <c r="BH173" s="30">
        <v>3</v>
      </c>
      <c r="BI173" s="30">
        <v>3</v>
      </c>
      <c r="BJ173" s="30">
        <v>3</v>
      </c>
      <c r="BK173" s="30">
        <v>3</v>
      </c>
      <c r="BL173" s="30">
        <v>3</v>
      </c>
      <c r="BM173" s="30">
        <v>3</v>
      </c>
      <c r="BN173" s="30">
        <v>3</v>
      </c>
      <c r="BO173" s="30">
        <v>3</v>
      </c>
      <c r="BP173" s="30">
        <v>3</v>
      </c>
      <c r="BQ173" s="30">
        <v>3</v>
      </c>
      <c r="BR173" s="30">
        <v>3</v>
      </c>
      <c r="BS173" s="30">
        <v>3</v>
      </c>
      <c r="BT173" s="30">
        <v>3</v>
      </c>
      <c r="BU173" s="63">
        <f t="shared" si="9"/>
        <v>0</v>
      </c>
      <c r="BV173" s="78" t="s">
        <v>6504</v>
      </c>
      <c r="BW173" s="344">
        <v>0.45833333333333331</v>
      </c>
      <c r="BX173" s="344">
        <v>0.4680555555555555</v>
      </c>
      <c r="BY173" s="63">
        <f t="shared" si="10"/>
        <v>14</v>
      </c>
      <c r="BZ173" s="30">
        <v>3</v>
      </c>
      <c r="CA173" s="30">
        <v>3</v>
      </c>
      <c r="CB173" s="30">
        <v>3</v>
      </c>
      <c r="CC173" s="30">
        <v>3</v>
      </c>
      <c r="CD173" s="30" t="s">
        <v>260</v>
      </c>
      <c r="CE173" s="30" t="s">
        <v>6504</v>
      </c>
      <c r="CF173" s="30">
        <v>15</v>
      </c>
      <c r="CG173" s="30"/>
      <c r="CH173" s="30"/>
      <c r="CI173" s="30"/>
      <c r="CJ173" s="30"/>
      <c r="CK173" s="30"/>
      <c r="CL173" s="30"/>
      <c r="CM173" s="348" t="s">
        <v>3403</v>
      </c>
      <c r="CN173" s="30" t="s">
        <v>251</v>
      </c>
      <c r="CO173" s="30"/>
      <c r="CP173" s="30"/>
      <c r="CQ173" s="30"/>
      <c r="CR173" s="34" t="s">
        <v>4714</v>
      </c>
      <c r="CS173" s="34" t="s">
        <v>4715</v>
      </c>
      <c r="CT173" s="34" t="s">
        <v>3869</v>
      </c>
      <c r="CU173" s="34" t="s">
        <v>11379</v>
      </c>
      <c r="CV173" s="34" t="s">
        <v>11373</v>
      </c>
      <c r="CW173" s="34" t="s">
        <v>11374</v>
      </c>
      <c r="CX173" s="34" t="s">
        <v>11375</v>
      </c>
      <c r="CY173" s="34" t="s">
        <v>11380</v>
      </c>
      <c r="CZ173" s="34" t="s">
        <v>7084</v>
      </c>
      <c r="DA173" s="34" t="s">
        <v>11381</v>
      </c>
      <c r="DB173" s="34" t="s">
        <v>3845</v>
      </c>
      <c r="DC173" s="34" t="s">
        <v>3846</v>
      </c>
      <c r="DD173" s="34" t="s">
        <v>6946</v>
      </c>
      <c r="DE173" s="34" t="s">
        <v>7084</v>
      </c>
      <c r="DF173" s="38" t="s">
        <v>11381</v>
      </c>
      <c r="DG173" s="38" t="s">
        <v>3845</v>
      </c>
      <c r="DH173" s="38" t="s">
        <v>3846</v>
      </c>
      <c r="DI173" s="38" t="s">
        <v>6946</v>
      </c>
      <c r="DJ173" s="38" t="s">
        <v>10552</v>
      </c>
      <c r="DK173" s="38" t="s">
        <v>3957</v>
      </c>
      <c r="DL173" s="38" t="s">
        <v>4002</v>
      </c>
      <c r="DM173" s="38" t="s">
        <v>3914</v>
      </c>
      <c r="DN173" s="38" t="s">
        <v>4062</v>
      </c>
      <c r="DO173" s="38" t="s">
        <v>3853</v>
      </c>
      <c r="DP173" s="38" t="s">
        <v>8096</v>
      </c>
      <c r="DQ173" s="38" t="s">
        <v>11382</v>
      </c>
      <c r="DR173" s="38" t="s">
        <v>11382</v>
      </c>
      <c r="DS173" s="38" t="s">
        <v>11383</v>
      </c>
      <c r="DT173" s="38" t="s">
        <v>3848</v>
      </c>
      <c r="DU173" s="38" t="s">
        <v>3848</v>
      </c>
      <c r="DV173" s="38" t="s">
        <v>3848</v>
      </c>
      <c r="DW173" s="38" t="s">
        <v>3848</v>
      </c>
      <c r="DX173" s="38" t="s">
        <v>3848</v>
      </c>
      <c r="DY173" s="38" t="s">
        <v>3848</v>
      </c>
      <c r="DZ173" s="38" t="s">
        <v>3848</v>
      </c>
      <c r="EA173" s="38" t="s">
        <v>3848</v>
      </c>
      <c r="EB173" s="38" t="s">
        <v>3861</v>
      </c>
      <c r="EC173" s="38" t="s">
        <v>3862</v>
      </c>
      <c r="ED173" s="38" t="s">
        <v>3848</v>
      </c>
      <c r="EE173" s="38" t="s">
        <v>8416</v>
      </c>
      <c r="EF173" s="38" t="s">
        <v>5081</v>
      </c>
      <c r="EG173" s="38" t="s">
        <v>2755</v>
      </c>
      <c r="EH173" s="38" t="s">
        <v>282</v>
      </c>
      <c r="EI173" s="38" t="s">
        <v>3848</v>
      </c>
      <c r="EJ173" s="38" t="s">
        <v>3848</v>
      </c>
      <c r="EK173" s="38" t="s">
        <v>3848</v>
      </c>
      <c r="EL173" s="38" t="s">
        <v>5147</v>
      </c>
      <c r="EM173" s="38" t="s">
        <v>3869</v>
      </c>
      <c r="EN173" s="38" t="s">
        <v>3869</v>
      </c>
      <c r="EO173" s="38" t="s">
        <v>3869</v>
      </c>
      <c r="EP173" s="38" t="s">
        <v>3869</v>
      </c>
      <c r="EQ173" s="38" t="s">
        <v>11384</v>
      </c>
      <c r="ER173" s="38" t="s">
        <v>5223</v>
      </c>
      <c r="ES173" s="38" t="s">
        <v>3943</v>
      </c>
      <c r="ET173" s="38" t="s">
        <v>11385</v>
      </c>
      <c r="EU173" s="38" t="s">
        <v>3943</v>
      </c>
      <c r="EV173" s="38" t="s">
        <v>3848</v>
      </c>
      <c r="EW173" s="38" t="s">
        <v>3848</v>
      </c>
      <c r="EX173" s="38" t="s">
        <v>3848</v>
      </c>
      <c r="EY173" s="38" t="s">
        <v>3848</v>
      </c>
      <c r="EZ173" s="38" t="s">
        <v>3877</v>
      </c>
      <c r="FA173" s="38" t="s">
        <v>3878</v>
      </c>
      <c r="FB173" s="38" t="s">
        <v>11386</v>
      </c>
      <c r="FC173" s="38" t="s">
        <v>11387</v>
      </c>
      <c r="FD173" s="38" t="s">
        <v>3848</v>
      </c>
      <c r="FE173" s="38" t="s">
        <v>3970</v>
      </c>
      <c r="FF173" s="38" t="s">
        <v>3971</v>
      </c>
      <c r="FG173" s="38" t="s">
        <v>11388</v>
      </c>
      <c r="FH173" s="38" t="s">
        <v>3848</v>
      </c>
      <c r="FI173" s="38" t="s">
        <v>3848</v>
      </c>
      <c r="FJ173" s="38" t="s">
        <v>11389</v>
      </c>
      <c r="FK173" s="38" t="s">
        <v>3943</v>
      </c>
      <c r="FL173" s="38" t="s">
        <v>3943</v>
      </c>
      <c r="FM173" s="38" t="s">
        <v>11375</v>
      </c>
      <c r="FN173" s="38" t="s">
        <v>817</v>
      </c>
      <c r="FO173" s="38" t="s">
        <v>1277</v>
      </c>
      <c r="FP173" s="38" t="s">
        <v>3848</v>
      </c>
      <c r="FQ173" s="38" t="s">
        <v>11390</v>
      </c>
      <c r="FR173" s="38" t="s">
        <v>4367</v>
      </c>
      <c r="FS173" s="38" t="s">
        <v>11391</v>
      </c>
      <c r="FT173" s="38" t="s">
        <v>11392</v>
      </c>
      <c r="FU173" s="38" t="s">
        <v>11393</v>
      </c>
      <c r="FV173" s="38" t="s">
        <v>4363</v>
      </c>
      <c r="FW173" s="38" t="s">
        <v>11394</v>
      </c>
      <c r="FX173" s="38" t="s">
        <v>176</v>
      </c>
      <c r="FY173" s="38" t="s">
        <v>9287</v>
      </c>
      <c r="FZ173" s="38" t="s">
        <v>3848</v>
      </c>
      <c r="GA173" s="38" t="s">
        <v>3945</v>
      </c>
      <c r="GB173" s="370" t="s">
        <v>3946</v>
      </c>
      <c r="GC173" s="370" t="s">
        <v>3946</v>
      </c>
      <c r="HL173" s="349" t="s">
        <v>11395</v>
      </c>
      <c r="HM173" s="44" t="s">
        <v>6705</v>
      </c>
      <c r="HN173" s="44" t="s">
        <v>7016</v>
      </c>
      <c r="HO173" s="350" t="s">
        <v>6707</v>
      </c>
      <c r="HP173" s="44" t="s">
        <v>3869</v>
      </c>
      <c r="HQ173" s="44">
        <f t="shared" si="11"/>
        <v>1</v>
      </c>
      <c r="HT173" s="351">
        <v>43293</v>
      </c>
      <c r="HU173" s="44" t="s">
        <v>9321</v>
      </c>
      <c r="HX173" s="44" t="s">
        <v>3403</v>
      </c>
      <c r="HY173" s="44" t="s">
        <v>223</v>
      </c>
    </row>
    <row r="174" spans="1:233" s="44" customFormat="1" ht="12.75" x14ac:dyDescent="0.2">
      <c r="A174" s="348">
        <v>19</v>
      </c>
      <c r="B174" s="344"/>
      <c r="C174" s="30"/>
      <c r="D174" s="348" t="s">
        <v>211</v>
      </c>
      <c r="E174" s="44" t="s">
        <v>212</v>
      </c>
      <c r="F174" s="374">
        <v>43286</v>
      </c>
      <c r="G174" s="30" t="s">
        <v>357</v>
      </c>
      <c r="H174" s="30" t="s">
        <v>337</v>
      </c>
      <c r="I174" s="30" t="s">
        <v>437</v>
      </c>
      <c r="J174" s="30" t="s">
        <v>5686</v>
      </c>
      <c r="K174" s="30"/>
      <c r="L174" s="30"/>
      <c r="M174" s="345"/>
      <c r="N174" s="345"/>
      <c r="O174" s="30"/>
      <c r="P174" s="366" t="s">
        <v>11396</v>
      </c>
      <c r="Q174" s="36" t="s">
        <v>11397</v>
      </c>
      <c r="R174" s="36" t="s">
        <v>11398</v>
      </c>
      <c r="S174" s="36" t="s">
        <v>11399</v>
      </c>
      <c r="T174" s="194">
        <v>9774951260</v>
      </c>
      <c r="U174" s="36" t="s">
        <v>11400</v>
      </c>
      <c r="V174" s="194" t="s">
        <v>221</v>
      </c>
      <c r="W174" s="36" t="s">
        <v>221</v>
      </c>
      <c r="X174" s="36" t="s">
        <v>221</v>
      </c>
      <c r="Y174" s="36" t="s">
        <v>221</v>
      </c>
      <c r="Z174" s="36" t="s">
        <v>221</v>
      </c>
      <c r="AA174" s="36" t="s">
        <v>11401</v>
      </c>
      <c r="AB174" s="36">
        <v>9270872335</v>
      </c>
      <c r="AC174" s="36" t="s">
        <v>223</v>
      </c>
      <c r="AD174" s="347" t="s">
        <v>4711</v>
      </c>
      <c r="AE174" s="36" t="s">
        <v>11402</v>
      </c>
      <c r="AF174" s="44" t="s">
        <v>226</v>
      </c>
      <c r="AG174" s="36" t="s">
        <v>221</v>
      </c>
      <c r="AH174" s="36" t="s">
        <v>226</v>
      </c>
      <c r="AI174" s="36">
        <v>36</v>
      </c>
      <c r="AJ174" s="36" t="s">
        <v>227</v>
      </c>
      <c r="AK174" s="36">
        <v>1</v>
      </c>
      <c r="AL174" s="36">
        <v>26</v>
      </c>
      <c r="AM174" s="36">
        <v>1</v>
      </c>
      <c r="AN174" s="348" t="s">
        <v>394</v>
      </c>
      <c r="AO174" s="348" t="s">
        <v>5074</v>
      </c>
      <c r="AP174" s="348" t="s">
        <v>281</v>
      </c>
      <c r="AQ174" s="50" t="s">
        <v>1211</v>
      </c>
      <c r="AR174" s="36"/>
      <c r="AS174" s="36"/>
      <c r="AT174" s="30"/>
      <c r="AU174" s="30"/>
      <c r="AV174" s="30"/>
      <c r="AW174" s="30"/>
      <c r="AX174" s="30"/>
      <c r="AY174" s="30" t="s">
        <v>227</v>
      </c>
      <c r="AZ174" s="30" t="s">
        <v>227</v>
      </c>
      <c r="BA174" s="30"/>
      <c r="BB174" s="78" t="s">
        <v>6504</v>
      </c>
      <c r="BC174" s="344">
        <v>0.52777777777777779</v>
      </c>
      <c r="BD174" s="344">
        <v>0.54166666666666663</v>
      </c>
      <c r="BE174" s="63">
        <f t="shared" si="8"/>
        <v>20</v>
      </c>
      <c r="BF174" s="30">
        <v>3</v>
      </c>
      <c r="BG174" s="30">
        <v>3</v>
      </c>
      <c r="BH174" s="30">
        <v>3</v>
      </c>
      <c r="BI174" s="30">
        <v>3</v>
      </c>
      <c r="BJ174" s="30">
        <v>3</v>
      </c>
      <c r="BK174" s="30">
        <v>3</v>
      </c>
      <c r="BL174" s="30">
        <v>3</v>
      </c>
      <c r="BM174" s="30">
        <v>3</v>
      </c>
      <c r="BN174" s="30">
        <v>3</v>
      </c>
      <c r="BO174" s="30">
        <v>3</v>
      </c>
      <c r="BP174" s="30">
        <v>3</v>
      </c>
      <c r="BQ174" s="30">
        <v>3</v>
      </c>
      <c r="BR174" s="30">
        <v>3</v>
      </c>
      <c r="BS174" s="30">
        <v>3</v>
      </c>
      <c r="BT174" s="30">
        <v>3</v>
      </c>
      <c r="BU174" s="63">
        <f t="shared" si="9"/>
        <v>0</v>
      </c>
      <c r="BV174" s="78" t="s">
        <v>6504</v>
      </c>
      <c r="BW174" s="344">
        <v>0.54166666666666663</v>
      </c>
      <c r="BX174" s="344">
        <v>0.54999999999999993</v>
      </c>
      <c r="BY174" s="63">
        <f t="shared" si="10"/>
        <v>12</v>
      </c>
      <c r="BZ174" s="30">
        <v>3</v>
      </c>
      <c r="CA174" s="30">
        <v>3</v>
      </c>
      <c r="CB174" s="30">
        <v>3</v>
      </c>
      <c r="CC174" s="30">
        <v>3</v>
      </c>
      <c r="CD174" s="30" t="s">
        <v>260</v>
      </c>
      <c r="CE174" s="30" t="s">
        <v>6504</v>
      </c>
      <c r="CF174" s="30">
        <v>15</v>
      </c>
      <c r="CG174" s="30"/>
      <c r="CH174" s="30"/>
      <c r="CI174" s="30"/>
      <c r="CJ174" s="30"/>
      <c r="CK174" s="30"/>
      <c r="CL174" s="30"/>
      <c r="CM174" s="348" t="s">
        <v>3403</v>
      </c>
      <c r="CN174" s="44" t="s">
        <v>3403</v>
      </c>
      <c r="CO174" s="30"/>
      <c r="CP174" s="30"/>
      <c r="CQ174" s="30"/>
      <c r="CR174" s="30" t="s">
        <v>221</v>
      </c>
      <c r="CS174" s="30"/>
      <c r="CT174" s="30"/>
      <c r="CU174" s="30"/>
      <c r="CV174" s="30"/>
      <c r="CW174" s="30"/>
      <c r="CX174" s="30"/>
      <c r="CY174" s="30"/>
      <c r="CZ174" s="30"/>
      <c r="DA174" s="30"/>
      <c r="DB174" s="30"/>
      <c r="DC174" s="30"/>
      <c r="DD174" s="30"/>
      <c r="DE174" s="30"/>
      <c r="DF174" s="348"/>
      <c r="DG174" s="348"/>
      <c r="DH174" s="348"/>
      <c r="DI174" s="348"/>
      <c r="DJ174" s="348"/>
      <c r="DK174" s="348"/>
      <c r="DL174" s="348"/>
      <c r="DM174" s="348"/>
      <c r="DN174" s="348"/>
      <c r="DO174" s="348"/>
      <c r="DP174" s="348"/>
      <c r="DQ174" s="348"/>
      <c r="DR174" s="348"/>
      <c r="DS174" s="348"/>
      <c r="DT174" s="348"/>
      <c r="DU174" s="348"/>
      <c r="DV174" s="348"/>
      <c r="DW174" s="348"/>
      <c r="DX174" s="348"/>
      <c r="DY174" s="348"/>
      <c r="DZ174" s="348"/>
      <c r="EA174" s="348"/>
      <c r="EB174" s="348"/>
      <c r="EC174" s="348"/>
      <c r="ED174" s="348"/>
      <c r="EE174" s="348"/>
      <c r="EF174" s="348"/>
      <c r="EG174" s="348"/>
      <c r="EH174" s="348"/>
      <c r="EI174" s="348"/>
      <c r="EJ174" s="348"/>
      <c r="EK174" s="348"/>
      <c r="EL174" s="348"/>
      <c r="EM174" s="348"/>
      <c r="EN174" s="348"/>
      <c r="EO174" s="348"/>
      <c r="EP174" s="348"/>
      <c r="EQ174" s="348"/>
      <c r="ER174" s="348"/>
      <c r="ES174" s="348"/>
      <c r="ET174" s="348"/>
      <c r="EU174" s="348"/>
      <c r="EV174" s="371"/>
      <c r="EW174" s="371"/>
      <c r="EX174" s="371"/>
      <c r="EY174" s="371"/>
      <c r="EZ174" s="371"/>
      <c r="FA174" s="371"/>
      <c r="FB174" s="371"/>
      <c r="FC174" s="371"/>
      <c r="FD174" s="371"/>
      <c r="FE174" s="371"/>
      <c r="FF174" s="371"/>
      <c r="FG174" s="371"/>
      <c r="FH174" s="371"/>
      <c r="FI174" s="371"/>
      <c r="FJ174" s="371"/>
      <c r="FK174" s="371"/>
      <c r="FL174" s="371"/>
      <c r="FM174" s="371"/>
      <c r="FN174" s="371"/>
      <c r="FO174" s="371"/>
      <c r="FP174" s="348"/>
      <c r="FQ174" s="372"/>
      <c r="FR174" s="372"/>
      <c r="FS174" s="372"/>
      <c r="FT174" s="372"/>
      <c r="FU174" s="372"/>
      <c r="FV174" s="348"/>
      <c r="FW174" s="348"/>
      <c r="FX174" s="348"/>
      <c r="FY174" s="348"/>
      <c r="FZ174" s="348"/>
      <c r="GA174" s="348"/>
      <c r="HL174" s="349" t="s">
        <v>11403</v>
      </c>
      <c r="HM174" s="30" t="s">
        <v>7776</v>
      </c>
      <c r="HN174" s="30" t="s">
        <v>3403</v>
      </c>
      <c r="HO174" s="350" t="s">
        <v>6933</v>
      </c>
      <c r="HP174" s="44" t="s">
        <v>3869</v>
      </c>
      <c r="HQ174" s="44">
        <f t="shared" si="11"/>
        <v>1</v>
      </c>
      <c r="HT174" s="44" t="s">
        <v>3403</v>
      </c>
      <c r="HU174" s="30" t="s">
        <v>7777</v>
      </c>
      <c r="HX174" s="44" t="s">
        <v>3403</v>
      </c>
      <c r="HY174" s="44" t="s">
        <v>223</v>
      </c>
    </row>
    <row r="175" spans="1:233" s="44" customFormat="1" ht="12.75" x14ac:dyDescent="0.2">
      <c r="A175" s="348">
        <v>20</v>
      </c>
      <c r="B175" s="344"/>
      <c r="C175" s="30"/>
      <c r="D175" s="348" t="s">
        <v>211</v>
      </c>
      <c r="E175" s="44" t="s">
        <v>212</v>
      </c>
      <c r="F175" s="374">
        <v>43286</v>
      </c>
      <c r="G175" s="30" t="s">
        <v>357</v>
      </c>
      <c r="H175" s="30" t="s">
        <v>337</v>
      </c>
      <c r="I175" s="30" t="s">
        <v>437</v>
      </c>
      <c r="J175" s="30" t="s">
        <v>6080</v>
      </c>
      <c r="K175" s="30"/>
      <c r="L175" s="30"/>
      <c r="M175" s="345"/>
      <c r="N175" s="345"/>
      <c r="O175" s="30"/>
      <c r="P175" s="366" t="s">
        <v>11404</v>
      </c>
      <c r="Q175" s="36" t="s">
        <v>798</v>
      </c>
      <c r="R175" s="36" t="s">
        <v>11405</v>
      </c>
      <c r="S175" s="36" t="s">
        <v>11406</v>
      </c>
      <c r="T175" s="194" t="s">
        <v>11407</v>
      </c>
      <c r="U175" s="36" t="s">
        <v>11408</v>
      </c>
      <c r="V175" s="194" t="s">
        <v>221</v>
      </c>
      <c r="W175" s="36" t="s">
        <v>221</v>
      </c>
      <c r="X175" s="36" t="s">
        <v>221</v>
      </c>
      <c r="Y175" s="36" t="s">
        <v>221</v>
      </c>
      <c r="Z175" s="36" t="s">
        <v>221</v>
      </c>
      <c r="AA175" s="36" t="s">
        <v>221</v>
      </c>
      <c r="AB175" s="36" t="s">
        <v>221</v>
      </c>
      <c r="AC175" s="36" t="s">
        <v>223</v>
      </c>
      <c r="AD175" s="36" t="s">
        <v>224</v>
      </c>
      <c r="AE175" s="36" t="s">
        <v>11409</v>
      </c>
      <c r="AF175" s="44" t="s">
        <v>226</v>
      </c>
      <c r="AG175" s="36" t="s">
        <v>226</v>
      </c>
      <c r="AH175" s="36" t="s">
        <v>221</v>
      </c>
      <c r="AI175" s="36">
        <v>12</v>
      </c>
      <c r="AJ175" s="36" t="s">
        <v>227</v>
      </c>
      <c r="AK175" s="36">
        <v>1</v>
      </c>
      <c r="AL175" s="36">
        <v>12</v>
      </c>
      <c r="AM175" s="36">
        <v>0</v>
      </c>
      <c r="AN175" s="348" t="s">
        <v>394</v>
      </c>
      <c r="AO175" s="348" t="s">
        <v>1210</v>
      </c>
      <c r="AP175" s="348" t="s">
        <v>281</v>
      </c>
      <c r="AQ175" s="50" t="s">
        <v>1211</v>
      </c>
      <c r="AR175" s="36"/>
      <c r="AS175" s="36"/>
      <c r="AT175" s="30"/>
      <c r="AU175" s="30"/>
      <c r="AV175" s="30"/>
      <c r="AW175" s="30" t="s">
        <v>11410</v>
      </c>
      <c r="AX175" s="30"/>
      <c r="AY175" s="30" t="s">
        <v>227</v>
      </c>
      <c r="AZ175" s="30" t="s">
        <v>227</v>
      </c>
      <c r="BA175" s="30" t="s">
        <v>7968</v>
      </c>
      <c r="BB175" s="78" t="s">
        <v>4032</v>
      </c>
      <c r="BC175" s="344">
        <v>0.60902777777777783</v>
      </c>
      <c r="BD175" s="344">
        <v>0.61319444444444449</v>
      </c>
      <c r="BE175" s="63">
        <f t="shared" si="8"/>
        <v>6</v>
      </c>
      <c r="BF175" s="30">
        <v>2</v>
      </c>
      <c r="BG175" s="30">
        <v>2</v>
      </c>
      <c r="BH175" s="30">
        <v>2</v>
      </c>
      <c r="BI175" s="30">
        <v>2</v>
      </c>
      <c r="BJ175" s="30">
        <v>2</v>
      </c>
      <c r="BK175" s="30">
        <v>2</v>
      </c>
      <c r="BL175" s="30">
        <v>2</v>
      </c>
      <c r="BM175" s="30">
        <v>2</v>
      </c>
      <c r="BN175" s="30">
        <v>2</v>
      </c>
      <c r="BO175" s="30">
        <v>2</v>
      </c>
      <c r="BP175" s="30">
        <v>2</v>
      </c>
      <c r="BQ175" s="30">
        <v>2</v>
      </c>
      <c r="BR175" s="30">
        <v>2</v>
      </c>
      <c r="BS175" s="30">
        <v>2</v>
      </c>
      <c r="BT175" s="30">
        <v>2</v>
      </c>
      <c r="BU175" s="63">
        <f t="shared" si="9"/>
        <v>0</v>
      </c>
      <c r="BV175" s="78" t="s">
        <v>4032</v>
      </c>
      <c r="BW175" s="344">
        <v>0.61319444444444449</v>
      </c>
      <c r="BX175" s="344">
        <v>0.61944444444444446</v>
      </c>
      <c r="BY175" s="63">
        <f t="shared" si="10"/>
        <v>9</v>
      </c>
      <c r="BZ175" s="30">
        <v>3</v>
      </c>
      <c r="CA175" s="30">
        <v>3</v>
      </c>
      <c r="CB175" s="30">
        <v>3</v>
      </c>
      <c r="CC175" s="30">
        <v>3</v>
      </c>
      <c r="CD175" s="30" t="s">
        <v>260</v>
      </c>
      <c r="CE175" s="30" t="s">
        <v>4032</v>
      </c>
      <c r="CF175" s="30">
        <v>15</v>
      </c>
      <c r="CG175" s="30"/>
      <c r="CH175" s="30"/>
      <c r="CI175" s="30"/>
      <c r="CJ175" s="30"/>
      <c r="CK175" s="30"/>
      <c r="CL175" s="30"/>
      <c r="CM175" s="348" t="s">
        <v>3403</v>
      </c>
      <c r="CN175" s="44" t="s">
        <v>3403</v>
      </c>
      <c r="CO175" s="30"/>
      <c r="CP175" s="30"/>
      <c r="CQ175" s="30"/>
      <c r="CR175" s="34" t="s">
        <v>4714</v>
      </c>
      <c r="CS175" s="34" t="s">
        <v>4715</v>
      </c>
      <c r="CT175" s="34" t="s">
        <v>3869</v>
      </c>
      <c r="CU175" s="34" t="s">
        <v>11411</v>
      </c>
      <c r="CV175" s="34" t="s">
        <v>11412</v>
      </c>
      <c r="CW175" s="34" t="s">
        <v>11413</v>
      </c>
      <c r="CX175" s="34" t="s">
        <v>11414</v>
      </c>
      <c r="CY175" s="34" t="s">
        <v>11415</v>
      </c>
      <c r="CZ175" s="34" t="s">
        <v>3848</v>
      </c>
      <c r="DA175" s="34" t="s">
        <v>11416</v>
      </c>
      <c r="DB175" s="34" t="s">
        <v>3845</v>
      </c>
      <c r="DC175" s="34" t="s">
        <v>3846</v>
      </c>
      <c r="DD175" s="34" t="s">
        <v>3847</v>
      </c>
      <c r="DE175" s="34" t="s">
        <v>3848</v>
      </c>
      <c r="DF175" s="38" t="s">
        <v>4044</v>
      </c>
      <c r="DG175" s="38" t="s">
        <v>4037</v>
      </c>
      <c r="DH175" s="38" t="s">
        <v>4038</v>
      </c>
      <c r="DI175" s="38" t="s">
        <v>4039</v>
      </c>
      <c r="DJ175" s="38" t="s">
        <v>3848</v>
      </c>
      <c r="DK175" s="38" t="s">
        <v>3957</v>
      </c>
      <c r="DL175" s="38" t="s">
        <v>3848</v>
      </c>
      <c r="DM175" s="38" t="s">
        <v>3851</v>
      </c>
      <c r="DN175" s="38" t="s">
        <v>3852</v>
      </c>
      <c r="DO175" s="38" t="s">
        <v>3848</v>
      </c>
      <c r="DP175" s="38" t="s">
        <v>3848</v>
      </c>
      <c r="DQ175" s="38" t="s">
        <v>11417</v>
      </c>
      <c r="DR175" s="38" t="s">
        <v>11417</v>
      </c>
      <c r="DS175" s="38" t="s">
        <v>11408</v>
      </c>
      <c r="DT175" s="38" t="s">
        <v>3848</v>
      </c>
      <c r="DU175" s="38" t="s">
        <v>3848</v>
      </c>
      <c r="DV175" s="38" t="s">
        <v>3848</v>
      </c>
      <c r="DW175" s="38" t="s">
        <v>3848</v>
      </c>
      <c r="DX175" s="38" t="s">
        <v>3848</v>
      </c>
      <c r="DY175" s="38" t="s">
        <v>3848</v>
      </c>
      <c r="DZ175" s="38" t="s">
        <v>3848</v>
      </c>
      <c r="EA175" s="38" t="s">
        <v>3848</v>
      </c>
      <c r="EB175" s="38" t="s">
        <v>3861</v>
      </c>
      <c r="EC175" s="38" t="s">
        <v>3862</v>
      </c>
      <c r="ED175" s="38" t="s">
        <v>3848</v>
      </c>
      <c r="EE175" s="38" t="s">
        <v>11418</v>
      </c>
      <c r="EF175" s="38" t="s">
        <v>5081</v>
      </c>
      <c r="EG175" s="38" t="s">
        <v>2755</v>
      </c>
      <c r="EH175" s="38" t="s">
        <v>282</v>
      </c>
      <c r="EI175" s="38" t="s">
        <v>11419</v>
      </c>
      <c r="EJ175" s="38" t="s">
        <v>3848</v>
      </c>
      <c r="EK175" s="38" t="s">
        <v>3848</v>
      </c>
      <c r="EL175" s="38" t="s">
        <v>4260</v>
      </c>
      <c r="EM175" s="38" t="s">
        <v>3869</v>
      </c>
      <c r="EN175" s="38" t="s">
        <v>3869</v>
      </c>
      <c r="EO175" s="38" t="s">
        <v>3869</v>
      </c>
      <c r="EP175" s="38" t="s">
        <v>3869</v>
      </c>
      <c r="EQ175" s="38" t="s">
        <v>11420</v>
      </c>
      <c r="ER175" s="38" t="s">
        <v>3924</v>
      </c>
      <c r="ES175" s="38" t="s">
        <v>11421</v>
      </c>
      <c r="ET175" s="38" t="s">
        <v>11422</v>
      </c>
      <c r="EU175" s="38" t="s">
        <v>4017</v>
      </c>
      <c r="EV175" s="38" t="s">
        <v>3876</v>
      </c>
      <c r="EW175" s="38" t="s">
        <v>3876</v>
      </c>
      <c r="EX175" s="38" t="s">
        <v>3848</v>
      </c>
      <c r="EY175" s="38" t="s">
        <v>3848</v>
      </c>
      <c r="EZ175" s="38" t="s">
        <v>3877</v>
      </c>
      <c r="FA175" s="38" t="s">
        <v>4008</v>
      </c>
      <c r="FB175" s="38" t="s">
        <v>11423</v>
      </c>
      <c r="FC175" s="38" t="s">
        <v>11424</v>
      </c>
      <c r="FD175" s="38" t="s">
        <v>3848</v>
      </c>
      <c r="FE175" s="38" t="s">
        <v>4011</v>
      </c>
      <c r="FF175" s="38" t="s">
        <v>4017</v>
      </c>
      <c r="FG175" s="38" t="s">
        <v>3848</v>
      </c>
      <c r="FH175" s="38" t="s">
        <v>3848</v>
      </c>
      <c r="FI175" s="38" t="s">
        <v>3848</v>
      </c>
      <c r="FJ175" s="38" t="s">
        <v>4017</v>
      </c>
      <c r="FK175" s="38" t="s">
        <v>4017</v>
      </c>
      <c r="FL175" s="38" t="s">
        <v>4017</v>
      </c>
      <c r="FM175" s="38" t="s">
        <v>4044</v>
      </c>
      <c r="FN175" s="38" t="s">
        <v>4044</v>
      </c>
      <c r="FO175" s="38" t="s">
        <v>3848</v>
      </c>
      <c r="FP175" s="38" t="s">
        <v>3848</v>
      </c>
      <c r="FQ175" s="38" t="s">
        <v>4045</v>
      </c>
      <c r="FR175" s="38" t="s">
        <v>4045</v>
      </c>
      <c r="FS175" s="38" t="s">
        <v>4045</v>
      </c>
      <c r="FT175" s="38" t="s">
        <v>3943</v>
      </c>
      <c r="FU175" s="38" t="s">
        <v>3943</v>
      </c>
      <c r="FV175" s="38" t="s">
        <v>3943</v>
      </c>
      <c r="FW175" s="38" t="s">
        <v>3943</v>
      </c>
      <c r="FX175" s="38" t="s">
        <v>3894</v>
      </c>
      <c r="FY175" s="38" t="s">
        <v>3848</v>
      </c>
      <c r="FZ175" s="38" t="s">
        <v>10796</v>
      </c>
      <c r="GA175" s="38" t="s">
        <v>3848</v>
      </c>
      <c r="GB175" s="370" t="s">
        <v>3848</v>
      </c>
      <c r="GC175" s="370" t="s">
        <v>3848</v>
      </c>
      <c r="HL175" s="349" t="s">
        <v>11425</v>
      </c>
      <c r="HM175" s="44" t="s">
        <v>7823</v>
      </c>
      <c r="HN175" s="30" t="s">
        <v>3403</v>
      </c>
      <c r="HO175" s="350" t="s">
        <v>7440</v>
      </c>
      <c r="HP175" s="44" t="s">
        <v>3869</v>
      </c>
      <c r="HQ175" s="44">
        <f t="shared" si="11"/>
        <v>1</v>
      </c>
      <c r="HT175" s="44" t="s">
        <v>3403</v>
      </c>
      <c r="HU175" s="30" t="s">
        <v>7777</v>
      </c>
      <c r="HX175" s="44" t="s">
        <v>3403</v>
      </c>
      <c r="HY175" s="44" t="s">
        <v>223</v>
      </c>
    </row>
    <row r="176" spans="1:233" s="36" customFormat="1" ht="12.75" x14ac:dyDescent="0.2">
      <c r="A176" s="348">
        <v>21</v>
      </c>
      <c r="B176" s="443"/>
      <c r="C176" s="213"/>
      <c r="D176" s="348" t="s">
        <v>211</v>
      </c>
      <c r="E176" s="36" t="s">
        <v>212</v>
      </c>
      <c r="F176" s="445">
        <v>43286</v>
      </c>
      <c r="G176" s="213" t="s">
        <v>3082</v>
      </c>
      <c r="H176" s="213" t="s">
        <v>246</v>
      </c>
      <c r="I176" s="213" t="s">
        <v>247</v>
      </c>
      <c r="J176" s="213" t="s">
        <v>5686</v>
      </c>
      <c r="K176" s="213" t="s">
        <v>4494</v>
      </c>
      <c r="L176" s="213" t="s">
        <v>250</v>
      </c>
      <c r="M176" s="446">
        <v>43287</v>
      </c>
      <c r="N176" s="446">
        <v>43287</v>
      </c>
      <c r="O176" s="213" t="s">
        <v>4032</v>
      </c>
      <c r="P176" s="366" t="s">
        <v>11426</v>
      </c>
      <c r="Q176" s="36" t="s">
        <v>11427</v>
      </c>
      <c r="R176" s="36" t="s">
        <v>11428</v>
      </c>
      <c r="S176" s="36" t="s">
        <v>11429</v>
      </c>
      <c r="T176" s="194">
        <v>9216852294</v>
      </c>
      <c r="U176" s="36" t="s">
        <v>11430</v>
      </c>
      <c r="V176" s="194" t="s">
        <v>221</v>
      </c>
      <c r="W176" s="36" t="s">
        <v>221</v>
      </c>
      <c r="X176" s="36" t="s">
        <v>221</v>
      </c>
      <c r="Y176" s="36" t="s">
        <v>221</v>
      </c>
      <c r="Z176" s="36" t="s">
        <v>221</v>
      </c>
      <c r="AA176" s="36" t="s">
        <v>11431</v>
      </c>
      <c r="AB176" s="36">
        <v>9184432109</v>
      </c>
      <c r="AC176" s="36" t="s">
        <v>223</v>
      </c>
      <c r="AD176" s="347" t="s">
        <v>4711</v>
      </c>
      <c r="AE176" s="36" t="s">
        <v>11432</v>
      </c>
      <c r="AF176" s="44" t="s">
        <v>226</v>
      </c>
      <c r="AG176" s="36" t="s">
        <v>226</v>
      </c>
      <c r="AH176" s="36" t="s">
        <v>226</v>
      </c>
      <c r="AI176" s="36">
        <v>25</v>
      </c>
      <c r="AJ176" s="36" t="s">
        <v>227</v>
      </c>
      <c r="AK176" s="36">
        <v>1</v>
      </c>
      <c r="AL176" s="36">
        <v>18</v>
      </c>
      <c r="AM176" s="36">
        <v>5</v>
      </c>
      <c r="AN176" s="348" t="s">
        <v>394</v>
      </c>
      <c r="AO176" s="348" t="s">
        <v>5074</v>
      </c>
      <c r="AP176" s="348" t="s">
        <v>281</v>
      </c>
      <c r="AQ176" s="50" t="s">
        <v>1211</v>
      </c>
      <c r="AT176" s="213"/>
      <c r="AU176" s="213"/>
      <c r="AV176" s="213"/>
      <c r="AW176" s="213"/>
      <c r="AX176" s="213"/>
      <c r="AY176" s="213" t="s">
        <v>227</v>
      </c>
      <c r="AZ176" s="213" t="s">
        <v>227</v>
      </c>
      <c r="BA176" s="213"/>
      <c r="BB176" s="442" t="s">
        <v>6504</v>
      </c>
      <c r="BC176" s="443">
        <v>0.58333333333333337</v>
      </c>
      <c r="BD176" s="443">
        <v>0.59236111111111112</v>
      </c>
      <c r="BE176" s="364">
        <f t="shared" si="8"/>
        <v>13</v>
      </c>
      <c r="BF176" s="213">
        <v>2</v>
      </c>
      <c r="BG176" s="213">
        <v>2</v>
      </c>
      <c r="BH176" s="213">
        <v>2</v>
      </c>
      <c r="BI176" s="213">
        <v>2</v>
      </c>
      <c r="BJ176" s="213">
        <v>2</v>
      </c>
      <c r="BK176" s="213">
        <v>2</v>
      </c>
      <c r="BL176" s="213">
        <v>2</v>
      </c>
      <c r="BM176" s="213">
        <v>2</v>
      </c>
      <c r="BN176" s="213">
        <v>2</v>
      </c>
      <c r="BO176" s="213">
        <v>2</v>
      </c>
      <c r="BP176" s="213">
        <v>2</v>
      </c>
      <c r="BQ176" s="213">
        <v>2</v>
      </c>
      <c r="BR176" s="213">
        <v>2</v>
      </c>
      <c r="BS176" s="213">
        <v>2</v>
      </c>
      <c r="BT176" s="213">
        <v>2</v>
      </c>
      <c r="BU176" s="364">
        <f t="shared" si="9"/>
        <v>0</v>
      </c>
      <c r="BV176" s="442" t="s">
        <v>6504</v>
      </c>
      <c r="BW176" s="443">
        <v>0.59236111111111112</v>
      </c>
      <c r="BX176" s="443">
        <v>0.59930555555555554</v>
      </c>
      <c r="BY176" s="364">
        <f t="shared" si="10"/>
        <v>10</v>
      </c>
      <c r="BZ176" s="213">
        <v>3</v>
      </c>
      <c r="CA176" s="213">
        <v>3</v>
      </c>
      <c r="CB176" s="213">
        <v>3</v>
      </c>
      <c r="CC176" s="213">
        <v>3</v>
      </c>
      <c r="CD176" s="213" t="s">
        <v>260</v>
      </c>
      <c r="CE176" s="213" t="s">
        <v>6504</v>
      </c>
      <c r="CF176" s="213">
        <v>15</v>
      </c>
      <c r="CG176" s="213"/>
      <c r="CH176" s="213"/>
      <c r="CI176" s="213"/>
      <c r="CJ176" s="213"/>
      <c r="CK176" s="213"/>
      <c r="CL176" s="213"/>
      <c r="CM176" s="348" t="s">
        <v>3403</v>
      </c>
      <c r="CN176" s="213" t="s">
        <v>6676</v>
      </c>
      <c r="CO176" s="213"/>
      <c r="CP176" s="213"/>
      <c r="CQ176" s="213"/>
      <c r="CR176" s="444" t="s">
        <v>4714</v>
      </c>
      <c r="CS176" s="444" t="s">
        <v>4715</v>
      </c>
      <c r="CT176" s="444" t="s">
        <v>3869</v>
      </c>
      <c r="CU176" s="444" t="s">
        <v>11433</v>
      </c>
      <c r="CV176" s="444" t="s">
        <v>11434</v>
      </c>
      <c r="CW176" s="444" t="s">
        <v>11435</v>
      </c>
      <c r="CX176" s="444" t="s">
        <v>11436</v>
      </c>
      <c r="CY176" s="444" t="s">
        <v>11437</v>
      </c>
      <c r="CZ176" s="444" t="s">
        <v>11438</v>
      </c>
      <c r="DA176" s="444" t="s">
        <v>11439</v>
      </c>
      <c r="DB176" s="444" t="s">
        <v>4341</v>
      </c>
      <c r="DC176" s="444" t="s">
        <v>3846</v>
      </c>
      <c r="DD176" s="444" t="s">
        <v>11440</v>
      </c>
      <c r="DE176" s="444" t="s">
        <v>3848</v>
      </c>
      <c r="DF176" s="38" t="s">
        <v>11439</v>
      </c>
      <c r="DG176" s="38" t="s">
        <v>4341</v>
      </c>
      <c r="DH176" s="38" t="s">
        <v>3846</v>
      </c>
      <c r="DI176" s="38" t="s">
        <v>11440</v>
      </c>
      <c r="DJ176" s="38" t="s">
        <v>11441</v>
      </c>
      <c r="DK176" s="38" t="s">
        <v>3957</v>
      </c>
      <c r="DL176" s="38" t="s">
        <v>7679</v>
      </c>
      <c r="DM176" s="38" t="s">
        <v>8685</v>
      </c>
      <c r="DN176" s="38" t="s">
        <v>3852</v>
      </c>
      <c r="DO176" s="38" t="s">
        <v>3853</v>
      </c>
      <c r="DP176" s="38" t="s">
        <v>3854</v>
      </c>
      <c r="DQ176" s="38" t="s">
        <v>11442</v>
      </c>
      <c r="DR176" s="38" t="s">
        <v>11442</v>
      </c>
      <c r="DS176" s="38" t="s">
        <v>11443</v>
      </c>
      <c r="DT176" s="38" t="s">
        <v>11444</v>
      </c>
      <c r="DU176" s="38" t="s">
        <v>11445</v>
      </c>
      <c r="DV176" s="38" t="s">
        <v>11446</v>
      </c>
      <c r="DW176" s="38" t="s">
        <v>11447</v>
      </c>
      <c r="DX176" s="38" t="s">
        <v>3848</v>
      </c>
      <c r="DY176" s="38" t="s">
        <v>3848</v>
      </c>
      <c r="DZ176" s="38" t="s">
        <v>3848</v>
      </c>
      <c r="EA176" s="38" t="s">
        <v>3848</v>
      </c>
      <c r="EB176" s="38" t="s">
        <v>3861</v>
      </c>
      <c r="EC176" s="38" t="s">
        <v>3862</v>
      </c>
      <c r="ED176" s="38" t="s">
        <v>3848</v>
      </c>
      <c r="EE176" s="38" t="s">
        <v>4510</v>
      </c>
      <c r="EF176" s="38" t="s">
        <v>5081</v>
      </c>
      <c r="EG176" s="38" t="s">
        <v>598</v>
      </c>
      <c r="EH176" s="38" t="s">
        <v>5303</v>
      </c>
      <c r="EI176" s="38" t="s">
        <v>11448</v>
      </c>
      <c r="EJ176" s="38" t="s">
        <v>3848</v>
      </c>
      <c r="EK176" s="38" t="s">
        <v>3848</v>
      </c>
      <c r="EL176" s="38" t="s">
        <v>3868</v>
      </c>
      <c r="EM176" s="38" t="s">
        <v>3869</v>
      </c>
      <c r="EN176" s="38" t="s">
        <v>3869</v>
      </c>
      <c r="EO176" s="38" t="s">
        <v>3869</v>
      </c>
      <c r="EP176" s="38" t="s">
        <v>3869</v>
      </c>
      <c r="EQ176" s="38" t="s">
        <v>11449</v>
      </c>
      <c r="ER176" s="38" t="s">
        <v>3872</v>
      </c>
      <c r="ES176" s="38" t="s">
        <v>11450</v>
      </c>
      <c r="ET176" s="38" t="s">
        <v>11451</v>
      </c>
      <c r="EU176" s="38" t="s">
        <v>11452</v>
      </c>
      <c r="EV176" s="38" t="s">
        <v>3876</v>
      </c>
      <c r="EW176" s="38" t="s">
        <v>3876</v>
      </c>
      <c r="EX176" s="38" t="s">
        <v>3848</v>
      </c>
      <c r="EY176" s="38" t="s">
        <v>3848</v>
      </c>
      <c r="EZ176" s="38" t="s">
        <v>3877</v>
      </c>
      <c r="FA176" s="38" t="s">
        <v>4008</v>
      </c>
      <c r="FB176" s="38" t="s">
        <v>11453</v>
      </c>
      <c r="FC176" s="38" t="s">
        <v>9203</v>
      </c>
      <c r="FD176" s="38" t="s">
        <v>3848</v>
      </c>
      <c r="FE176" s="38" t="s">
        <v>4011</v>
      </c>
      <c r="FF176" s="38" t="s">
        <v>4012</v>
      </c>
      <c r="FG176" s="38" t="s">
        <v>3848</v>
      </c>
      <c r="FH176" s="38" t="s">
        <v>11454</v>
      </c>
      <c r="FI176" s="38" t="s">
        <v>11455</v>
      </c>
      <c r="FJ176" s="38" t="s">
        <v>3935</v>
      </c>
      <c r="FK176" s="38" t="s">
        <v>6529</v>
      </c>
      <c r="FL176" s="38" t="s">
        <v>4017</v>
      </c>
      <c r="FM176" s="38" t="s">
        <v>11434</v>
      </c>
      <c r="FN176" s="38" t="s">
        <v>11456</v>
      </c>
      <c r="FO176" s="38" t="s">
        <v>11436</v>
      </c>
      <c r="FP176" s="38" t="s">
        <v>3848</v>
      </c>
      <c r="FQ176" s="38" t="s">
        <v>11457</v>
      </c>
      <c r="FR176" s="38" t="s">
        <v>11458</v>
      </c>
      <c r="FS176" s="38" t="s">
        <v>11459</v>
      </c>
      <c r="FT176" s="38" t="s">
        <v>3943</v>
      </c>
      <c r="FU176" s="38" t="s">
        <v>3943</v>
      </c>
      <c r="FV176" s="38" t="s">
        <v>3943</v>
      </c>
      <c r="FW176" s="38" t="s">
        <v>3943</v>
      </c>
      <c r="FX176" s="38" t="s">
        <v>3894</v>
      </c>
      <c r="FY176" s="38" t="s">
        <v>3848</v>
      </c>
      <c r="FZ176" s="38" t="s">
        <v>3848</v>
      </c>
      <c r="GA176" s="38" t="s">
        <v>3945</v>
      </c>
      <c r="GB176" s="38" t="s">
        <v>3946</v>
      </c>
      <c r="GC176" s="38" t="s">
        <v>3946</v>
      </c>
      <c r="HL176" s="366" t="s">
        <v>11460</v>
      </c>
      <c r="HM176" s="36" t="s">
        <v>6705</v>
      </c>
      <c r="HN176" s="30" t="s">
        <v>6706</v>
      </c>
      <c r="HO176" s="350" t="s">
        <v>7440</v>
      </c>
      <c r="HP176" s="36" t="s">
        <v>3869</v>
      </c>
      <c r="HQ176" s="36">
        <f t="shared" si="11"/>
        <v>1</v>
      </c>
      <c r="HT176" s="351">
        <v>43287</v>
      </c>
      <c r="HU176" s="44" t="s">
        <v>9321</v>
      </c>
      <c r="HX176" s="44" t="s">
        <v>3403</v>
      </c>
      <c r="HY176" s="44" t="s">
        <v>223</v>
      </c>
    </row>
    <row r="177" spans="1:233" s="36" customFormat="1" ht="12.75" x14ac:dyDescent="0.2">
      <c r="A177" s="348">
        <v>22</v>
      </c>
      <c r="B177" s="443"/>
      <c r="C177" s="213"/>
      <c r="D177" s="348" t="s">
        <v>211</v>
      </c>
      <c r="E177" s="36" t="s">
        <v>212</v>
      </c>
      <c r="F177" s="445">
        <v>43286</v>
      </c>
      <c r="G177" s="213" t="s">
        <v>357</v>
      </c>
      <c r="H177" s="429" t="s">
        <v>233</v>
      </c>
      <c r="I177" s="213" t="s">
        <v>3070</v>
      </c>
      <c r="J177" s="213" t="s">
        <v>5686</v>
      </c>
      <c r="K177" s="213"/>
      <c r="L177" s="193"/>
      <c r="M177" s="193"/>
      <c r="N177" s="193"/>
      <c r="P177" s="366" t="s">
        <v>11461</v>
      </c>
      <c r="Q177" s="36" t="s">
        <v>11462</v>
      </c>
      <c r="R177" s="36" t="s">
        <v>11463</v>
      </c>
      <c r="S177" s="36" t="s">
        <v>11464</v>
      </c>
      <c r="T177" s="194" t="s">
        <v>11465</v>
      </c>
      <c r="U177" s="36" t="s">
        <v>11466</v>
      </c>
      <c r="V177" s="194" t="s">
        <v>221</v>
      </c>
      <c r="W177" s="36" t="s">
        <v>221</v>
      </c>
      <c r="X177" s="36" t="s">
        <v>221</v>
      </c>
      <c r="Y177" s="36" t="s">
        <v>221</v>
      </c>
      <c r="Z177" s="36" t="s">
        <v>221</v>
      </c>
      <c r="AA177" s="36" t="s">
        <v>221</v>
      </c>
      <c r="AB177" s="36" t="s">
        <v>221</v>
      </c>
      <c r="AC177" s="36" t="s">
        <v>223</v>
      </c>
      <c r="AD177" s="36" t="s">
        <v>224</v>
      </c>
      <c r="AE177" s="36" t="s">
        <v>11467</v>
      </c>
      <c r="AF177" s="44" t="s">
        <v>226</v>
      </c>
      <c r="AG177" s="36" t="s">
        <v>221</v>
      </c>
      <c r="AH177" s="36" t="s">
        <v>221</v>
      </c>
      <c r="AI177" s="36">
        <v>38</v>
      </c>
      <c r="AJ177" s="36" t="s">
        <v>227</v>
      </c>
      <c r="AK177" s="36">
        <v>1</v>
      </c>
      <c r="AL177" s="36">
        <v>22</v>
      </c>
      <c r="AM177" s="36">
        <v>12</v>
      </c>
      <c r="AN177" s="348" t="s">
        <v>394</v>
      </c>
      <c r="AO177" s="348" t="s">
        <v>5074</v>
      </c>
      <c r="AP177" s="348" t="s">
        <v>281</v>
      </c>
      <c r="AQ177" s="348" t="s">
        <v>10805</v>
      </c>
      <c r="AR177" s="348"/>
      <c r="AT177" s="213"/>
      <c r="AU177" s="213"/>
      <c r="AV177" s="213"/>
      <c r="AW177" s="213"/>
      <c r="AX177" s="213"/>
      <c r="AY177" s="213" t="s">
        <v>227</v>
      </c>
      <c r="AZ177" s="213" t="s">
        <v>227</v>
      </c>
      <c r="BA177" s="213" t="s">
        <v>7968</v>
      </c>
      <c r="BB177" s="442" t="s">
        <v>6504</v>
      </c>
      <c r="BC177" s="443">
        <v>0.64861111111111114</v>
      </c>
      <c r="BD177" s="443">
        <v>0.66666666666666663</v>
      </c>
      <c r="BE177" s="364">
        <f t="shared" si="8"/>
        <v>26</v>
      </c>
      <c r="BF177" s="213">
        <v>3</v>
      </c>
      <c r="BG177" s="213">
        <v>3</v>
      </c>
      <c r="BH177" s="213">
        <v>3</v>
      </c>
      <c r="BI177" s="213">
        <v>3</v>
      </c>
      <c r="BJ177" s="213">
        <v>3</v>
      </c>
      <c r="BK177" s="213">
        <v>3</v>
      </c>
      <c r="BL177" s="213">
        <v>3</v>
      </c>
      <c r="BM177" s="213">
        <v>3</v>
      </c>
      <c r="BN177" s="213">
        <v>3</v>
      </c>
      <c r="BO177" s="213">
        <v>3</v>
      </c>
      <c r="BP177" s="213">
        <v>3</v>
      </c>
      <c r="BQ177" s="213">
        <v>3</v>
      </c>
      <c r="BR177" s="213">
        <v>3</v>
      </c>
      <c r="BS177" s="213">
        <v>3</v>
      </c>
      <c r="BT177" s="213">
        <v>3</v>
      </c>
      <c r="BU177" s="364">
        <f t="shared" si="9"/>
        <v>0</v>
      </c>
      <c r="BV177" s="442" t="s">
        <v>6504</v>
      </c>
      <c r="BW177" s="443">
        <v>0.66666666666666663</v>
      </c>
      <c r="BX177" s="443">
        <v>0.59375</v>
      </c>
      <c r="BY177" s="364" t="e">
        <f t="shared" si="10"/>
        <v>#NUM!</v>
      </c>
      <c r="BZ177" s="213">
        <v>3</v>
      </c>
      <c r="CA177" s="213">
        <v>3</v>
      </c>
      <c r="CB177" s="213">
        <v>3</v>
      </c>
      <c r="CC177" s="213">
        <v>3</v>
      </c>
      <c r="CD177" s="213" t="s">
        <v>260</v>
      </c>
      <c r="CE177" s="213" t="s">
        <v>6504</v>
      </c>
      <c r="CF177" s="213">
        <v>15</v>
      </c>
      <c r="CG177" s="213"/>
      <c r="CH177" s="213"/>
      <c r="CI177" s="213"/>
      <c r="CJ177" s="213"/>
      <c r="CK177" s="213"/>
      <c r="CL177" s="213"/>
      <c r="CM177" s="348" t="s">
        <v>3403</v>
      </c>
      <c r="CN177" s="44" t="s">
        <v>3403</v>
      </c>
      <c r="CO177" s="213"/>
      <c r="CP177" s="213"/>
      <c r="CQ177" s="213"/>
      <c r="CR177" s="444" t="s">
        <v>4714</v>
      </c>
      <c r="CS177" s="444" t="s">
        <v>4715</v>
      </c>
      <c r="CT177" s="444" t="s">
        <v>3869</v>
      </c>
      <c r="CU177" s="444" t="s">
        <v>11468</v>
      </c>
      <c r="CV177" s="38" t="s">
        <v>11462</v>
      </c>
      <c r="CW177" s="38" t="s">
        <v>11463</v>
      </c>
      <c r="CX177" s="38" t="s">
        <v>11464</v>
      </c>
      <c r="CY177" s="38" t="s">
        <v>11469</v>
      </c>
      <c r="CZ177" s="38" t="s">
        <v>3848</v>
      </c>
      <c r="DA177" s="38" t="s">
        <v>11470</v>
      </c>
      <c r="DB177" s="38" t="s">
        <v>3840</v>
      </c>
      <c r="DC177" s="38" t="s">
        <v>3841</v>
      </c>
      <c r="DD177" s="38" t="s">
        <v>4036</v>
      </c>
      <c r="DE177" s="38" t="s">
        <v>3848</v>
      </c>
      <c r="DF177" s="38" t="s">
        <v>4035</v>
      </c>
      <c r="DG177" s="38" t="s">
        <v>3840</v>
      </c>
      <c r="DH177" s="38" t="s">
        <v>3841</v>
      </c>
      <c r="DI177" s="38" t="s">
        <v>4036</v>
      </c>
      <c r="DJ177" s="38" t="s">
        <v>3848</v>
      </c>
      <c r="DK177" s="38" t="s">
        <v>3957</v>
      </c>
      <c r="DL177" s="38" t="s">
        <v>3848</v>
      </c>
      <c r="DM177" s="38" t="s">
        <v>10747</v>
      </c>
      <c r="DN177" s="38" t="s">
        <v>3852</v>
      </c>
      <c r="DO177" s="38" t="s">
        <v>3848</v>
      </c>
      <c r="DP177" s="38" t="s">
        <v>3848</v>
      </c>
      <c r="DQ177" s="38" t="s">
        <v>11465</v>
      </c>
      <c r="DR177" s="38" t="s">
        <v>2464</v>
      </c>
      <c r="DS177" s="38" t="s">
        <v>11466</v>
      </c>
      <c r="DT177" s="38" t="s">
        <v>3848</v>
      </c>
      <c r="DU177" s="38" t="s">
        <v>3848</v>
      </c>
      <c r="DV177" s="38" t="s">
        <v>3848</v>
      </c>
      <c r="DW177" s="38" t="s">
        <v>3848</v>
      </c>
      <c r="DX177" s="38" t="s">
        <v>3848</v>
      </c>
      <c r="DY177" s="38" t="s">
        <v>3848</v>
      </c>
      <c r="DZ177" s="38" t="s">
        <v>3848</v>
      </c>
      <c r="EA177" s="38" t="s">
        <v>3848</v>
      </c>
      <c r="EB177" s="38" t="s">
        <v>3861</v>
      </c>
      <c r="EC177" s="38" t="s">
        <v>3862</v>
      </c>
      <c r="ED177" s="38" t="s">
        <v>3848</v>
      </c>
      <c r="EE177" s="38" t="s">
        <v>4510</v>
      </c>
      <c r="EF177" s="38" t="s">
        <v>5081</v>
      </c>
      <c r="EG177" s="38" t="s">
        <v>598</v>
      </c>
      <c r="EH177" s="38" t="s">
        <v>5303</v>
      </c>
      <c r="EI177" s="38" t="s">
        <v>11471</v>
      </c>
      <c r="EJ177" s="38" t="s">
        <v>3848</v>
      </c>
      <c r="EK177" s="38" t="s">
        <v>3848</v>
      </c>
      <c r="EL177" s="38" t="s">
        <v>3868</v>
      </c>
      <c r="EM177" s="38" t="s">
        <v>3869</v>
      </c>
      <c r="EN177" s="38" t="s">
        <v>3870</v>
      </c>
      <c r="EO177" s="38" t="s">
        <v>3869</v>
      </c>
      <c r="EP177" s="38" t="s">
        <v>3869</v>
      </c>
      <c r="EQ177" s="38" t="s">
        <v>4017</v>
      </c>
      <c r="ER177" s="38" t="s">
        <v>4017</v>
      </c>
      <c r="ES177" s="38" t="s">
        <v>4017</v>
      </c>
      <c r="ET177" s="38" t="s">
        <v>4017</v>
      </c>
      <c r="EU177" s="38" t="s">
        <v>4017</v>
      </c>
      <c r="EV177" s="38" t="s">
        <v>3848</v>
      </c>
      <c r="EW177" s="38" t="s">
        <v>3848</v>
      </c>
      <c r="EX177" s="38" t="s">
        <v>3848</v>
      </c>
      <c r="EY177" s="38" t="s">
        <v>3848</v>
      </c>
      <c r="EZ177" s="38" t="s">
        <v>3848</v>
      </c>
      <c r="FA177" s="38" t="s">
        <v>3848</v>
      </c>
      <c r="FB177" s="38" t="s">
        <v>3848</v>
      </c>
      <c r="FC177" s="38" t="s">
        <v>3848</v>
      </c>
      <c r="FD177" s="38" t="s">
        <v>3848</v>
      </c>
      <c r="FE177" s="38" t="s">
        <v>4017</v>
      </c>
      <c r="FF177" s="38" t="s">
        <v>4017</v>
      </c>
      <c r="FG177" s="38" t="s">
        <v>3848</v>
      </c>
      <c r="FH177" s="38" t="s">
        <v>3848</v>
      </c>
      <c r="FI177" s="38" t="s">
        <v>3848</v>
      </c>
      <c r="FJ177" s="38" t="s">
        <v>4017</v>
      </c>
      <c r="FK177" s="38" t="s">
        <v>4017</v>
      </c>
      <c r="FL177" s="38" t="s">
        <v>4017</v>
      </c>
      <c r="FM177" s="38" t="s">
        <v>5405</v>
      </c>
      <c r="FN177" s="38" t="s">
        <v>5405</v>
      </c>
      <c r="FO177" s="38" t="s">
        <v>5405</v>
      </c>
      <c r="FP177" s="38" t="s">
        <v>5405</v>
      </c>
      <c r="FQ177" s="38" t="s">
        <v>7351</v>
      </c>
      <c r="FR177" s="38" t="s">
        <v>7351</v>
      </c>
      <c r="FS177" s="38" t="s">
        <v>7351</v>
      </c>
      <c r="FT177" s="38" t="s">
        <v>3943</v>
      </c>
      <c r="FU177" s="38" t="s">
        <v>3943</v>
      </c>
      <c r="FV177" s="38" t="s">
        <v>3943</v>
      </c>
      <c r="FW177" s="38" t="s">
        <v>3943</v>
      </c>
      <c r="FX177" s="38" t="s">
        <v>3894</v>
      </c>
      <c r="FY177" s="38" t="s">
        <v>3848</v>
      </c>
      <c r="FZ177" s="38" t="s">
        <v>6539</v>
      </c>
      <c r="GA177" s="38" t="s">
        <v>3848</v>
      </c>
      <c r="GB177" s="38" t="s">
        <v>3848</v>
      </c>
      <c r="GC177" s="38" t="s">
        <v>3848</v>
      </c>
      <c r="HL177" s="366" t="s">
        <v>11472</v>
      </c>
      <c r="HM177" s="36" t="s">
        <v>6633</v>
      </c>
      <c r="HN177" s="36" t="s">
        <v>3403</v>
      </c>
      <c r="HO177" s="350" t="s">
        <v>7599</v>
      </c>
      <c r="HP177" s="36" t="s">
        <v>3869</v>
      </c>
      <c r="HQ177" s="36">
        <f t="shared" si="11"/>
        <v>1</v>
      </c>
      <c r="HT177" s="44" t="s">
        <v>3403</v>
      </c>
      <c r="HU177" s="30" t="s">
        <v>7777</v>
      </c>
      <c r="HX177" s="44" t="s">
        <v>3403</v>
      </c>
      <c r="HY177" s="44" t="s">
        <v>223</v>
      </c>
    </row>
    <row r="178" spans="1:233" s="36" customFormat="1" ht="12.75" x14ac:dyDescent="0.2">
      <c r="A178" s="348">
        <v>23</v>
      </c>
      <c r="B178" s="443"/>
      <c r="C178" s="213"/>
      <c r="D178" s="348" t="s">
        <v>211</v>
      </c>
      <c r="E178" s="36" t="s">
        <v>212</v>
      </c>
      <c r="F178" s="445">
        <v>43286</v>
      </c>
      <c r="G178" s="429" t="s">
        <v>357</v>
      </c>
      <c r="H178" s="213" t="s">
        <v>337</v>
      </c>
      <c r="I178" s="429" t="s">
        <v>437</v>
      </c>
      <c r="J178" s="213" t="s">
        <v>5686</v>
      </c>
      <c r="K178" s="213"/>
      <c r="L178" s="193"/>
      <c r="M178" s="193"/>
      <c r="N178" s="193"/>
      <c r="P178" s="366" t="s">
        <v>11473</v>
      </c>
      <c r="Q178" s="36" t="s">
        <v>11474</v>
      </c>
      <c r="R178" s="36" t="s">
        <v>11475</v>
      </c>
      <c r="S178" s="36" t="s">
        <v>11476</v>
      </c>
      <c r="T178" s="194" t="s">
        <v>11477</v>
      </c>
      <c r="U178" s="36" t="s">
        <v>11478</v>
      </c>
      <c r="V178" s="194" t="s">
        <v>221</v>
      </c>
      <c r="W178" s="36" t="s">
        <v>221</v>
      </c>
      <c r="X178" s="36" t="s">
        <v>221</v>
      </c>
      <c r="Y178" s="36" t="s">
        <v>221</v>
      </c>
      <c r="Z178" s="36" t="s">
        <v>221</v>
      </c>
      <c r="AA178" s="36" t="s">
        <v>11479</v>
      </c>
      <c r="AB178" s="36">
        <v>9566835582</v>
      </c>
      <c r="AC178" s="36" t="s">
        <v>223</v>
      </c>
      <c r="AD178" s="347" t="s">
        <v>4711</v>
      </c>
      <c r="AE178" s="36" t="s">
        <v>11480</v>
      </c>
      <c r="AF178" s="44" t="s">
        <v>226</v>
      </c>
      <c r="AG178" s="36" t="s">
        <v>221</v>
      </c>
      <c r="AH178" s="36" t="s">
        <v>221</v>
      </c>
      <c r="AI178" s="36">
        <v>80</v>
      </c>
      <c r="AJ178" s="36" t="s">
        <v>227</v>
      </c>
      <c r="AK178" s="36">
        <v>2</v>
      </c>
      <c r="AL178" s="36">
        <v>10</v>
      </c>
      <c r="AM178" s="36">
        <v>3</v>
      </c>
      <c r="AN178" s="348" t="s">
        <v>394</v>
      </c>
      <c r="AO178" s="348" t="s">
        <v>1210</v>
      </c>
      <c r="AP178" s="348" t="s">
        <v>281</v>
      </c>
      <c r="AQ178" s="50" t="s">
        <v>1211</v>
      </c>
      <c r="AR178" s="348"/>
      <c r="AT178" s="213"/>
      <c r="AU178" s="213"/>
      <c r="AV178" s="213"/>
      <c r="AW178" s="213" t="s">
        <v>11410</v>
      </c>
      <c r="AX178" s="213"/>
      <c r="AY178" s="213"/>
      <c r="AZ178" s="213"/>
      <c r="BA178" s="213"/>
      <c r="BB178" s="442" t="s">
        <v>4713</v>
      </c>
      <c r="BC178" s="443">
        <v>0.69374999999999998</v>
      </c>
      <c r="BD178" s="443">
        <v>0.71111111111111114</v>
      </c>
      <c r="BE178" s="364">
        <f t="shared" si="8"/>
        <v>25</v>
      </c>
      <c r="BF178" s="213">
        <v>2</v>
      </c>
      <c r="BG178" s="213">
        <v>2</v>
      </c>
      <c r="BH178" s="213">
        <v>2</v>
      </c>
      <c r="BI178" s="213">
        <v>2</v>
      </c>
      <c r="BJ178" s="213">
        <v>2</v>
      </c>
      <c r="BK178" s="213">
        <v>2</v>
      </c>
      <c r="BL178" s="213">
        <v>2</v>
      </c>
      <c r="BM178" s="213">
        <v>2</v>
      </c>
      <c r="BN178" s="213">
        <v>2</v>
      </c>
      <c r="BO178" s="213">
        <v>2</v>
      </c>
      <c r="BP178" s="213">
        <v>2</v>
      </c>
      <c r="BQ178" s="213">
        <v>2</v>
      </c>
      <c r="BR178" s="213">
        <v>2</v>
      </c>
      <c r="BS178" s="213">
        <v>2</v>
      </c>
      <c r="BT178" s="213">
        <v>2</v>
      </c>
      <c r="BU178" s="364">
        <f t="shared" si="9"/>
        <v>0</v>
      </c>
      <c r="BV178" s="442" t="s">
        <v>11481</v>
      </c>
      <c r="BW178" s="443">
        <v>0.7104166666666667</v>
      </c>
      <c r="BX178" s="443">
        <v>0.71736111111111101</v>
      </c>
      <c r="BY178" s="364">
        <f t="shared" si="10"/>
        <v>10</v>
      </c>
      <c r="BZ178" s="213">
        <v>3</v>
      </c>
      <c r="CA178" s="213">
        <v>3</v>
      </c>
      <c r="CB178" s="213">
        <v>3</v>
      </c>
      <c r="CC178" s="213">
        <v>3</v>
      </c>
      <c r="CD178" s="213" t="s">
        <v>260</v>
      </c>
      <c r="CE178" s="213" t="s">
        <v>4713</v>
      </c>
      <c r="CF178" s="213">
        <v>15</v>
      </c>
      <c r="CG178" s="213"/>
      <c r="CH178" s="213"/>
      <c r="CI178" s="213"/>
      <c r="CJ178" s="213"/>
      <c r="CK178" s="213"/>
      <c r="CL178" s="213"/>
      <c r="CM178" s="348" t="s">
        <v>3403</v>
      </c>
      <c r="CN178" s="44" t="s">
        <v>3403</v>
      </c>
      <c r="CO178" s="213"/>
      <c r="CP178" s="213"/>
      <c r="CQ178" s="213"/>
      <c r="CR178" s="444" t="s">
        <v>4714</v>
      </c>
      <c r="CS178" s="444" t="s">
        <v>4715</v>
      </c>
      <c r="CT178" s="444" t="s">
        <v>3869</v>
      </c>
      <c r="CU178" s="444" t="s">
        <v>11482</v>
      </c>
      <c r="CV178" s="38" t="s">
        <v>11474</v>
      </c>
      <c r="CW178" s="38" t="s">
        <v>11475</v>
      </c>
      <c r="CX178" s="38" t="s">
        <v>11476</v>
      </c>
      <c r="CY178" s="38" t="s">
        <v>11483</v>
      </c>
      <c r="CZ178" s="38" t="s">
        <v>3848</v>
      </c>
      <c r="DA178" s="38" t="s">
        <v>8642</v>
      </c>
      <c r="DB178" s="38" t="s">
        <v>4037</v>
      </c>
      <c r="DC178" s="38" t="s">
        <v>4038</v>
      </c>
      <c r="DD178" s="38" t="s">
        <v>4039</v>
      </c>
      <c r="DE178" s="38" t="s">
        <v>3848</v>
      </c>
      <c r="DF178" s="38" t="s">
        <v>8642</v>
      </c>
      <c r="DG178" s="38" t="s">
        <v>4037</v>
      </c>
      <c r="DH178" s="38" t="s">
        <v>4038</v>
      </c>
      <c r="DI178" s="38" t="s">
        <v>4039</v>
      </c>
      <c r="DJ178" s="38" t="s">
        <v>3848</v>
      </c>
      <c r="DK178" s="38" t="s">
        <v>3957</v>
      </c>
      <c r="DL178" s="38" t="s">
        <v>3848</v>
      </c>
      <c r="DM178" s="38" t="s">
        <v>3914</v>
      </c>
      <c r="DN178" s="38" t="s">
        <v>4062</v>
      </c>
      <c r="DO178" s="38" t="s">
        <v>3848</v>
      </c>
      <c r="DP178" s="38" t="s">
        <v>3848</v>
      </c>
      <c r="DQ178" s="38" t="s">
        <v>11477</v>
      </c>
      <c r="DR178" s="38" t="s">
        <v>11477</v>
      </c>
      <c r="DS178" s="38" t="s">
        <v>11478</v>
      </c>
      <c r="DT178" s="38" t="s">
        <v>3848</v>
      </c>
      <c r="DU178" s="38" t="s">
        <v>3848</v>
      </c>
      <c r="DV178" s="38" t="s">
        <v>3848</v>
      </c>
      <c r="DW178" s="38" t="s">
        <v>3848</v>
      </c>
      <c r="DX178" s="38" t="s">
        <v>3848</v>
      </c>
      <c r="DY178" s="38" t="s">
        <v>3848</v>
      </c>
      <c r="DZ178" s="38" t="s">
        <v>3848</v>
      </c>
      <c r="EA178" s="38" t="s">
        <v>3848</v>
      </c>
      <c r="EB178" s="38" t="s">
        <v>3861</v>
      </c>
      <c r="EC178" s="38" t="s">
        <v>3862</v>
      </c>
      <c r="ED178" s="38" t="s">
        <v>3848</v>
      </c>
      <c r="EE178" s="38" t="s">
        <v>4399</v>
      </c>
      <c r="EF178" s="38" t="s">
        <v>5081</v>
      </c>
      <c r="EG178" s="38" t="s">
        <v>2755</v>
      </c>
      <c r="EH178" s="38" t="s">
        <v>282</v>
      </c>
      <c r="EI178" s="38" t="s">
        <v>9413</v>
      </c>
      <c r="EJ178" s="38" t="s">
        <v>3848</v>
      </c>
      <c r="EK178" s="38" t="s">
        <v>3848</v>
      </c>
      <c r="EL178" s="38" t="s">
        <v>3868</v>
      </c>
      <c r="EM178" s="38" t="s">
        <v>3869</v>
      </c>
      <c r="EN178" s="38" t="s">
        <v>3869</v>
      </c>
      <c r="EO178" s="38" t="s">
        <v>3869</v>
      </c>
      <c r="EP178" s="38" t="s">
        <v>3869</v>
      </c>
      <c r="EQ178" s="38" t="s">
        <v>4017</v>
      </c>
      <c r="ER178" s="38" t="s">
        <v>4017</v>
      </c>
      <c r="ES178" s="38" t="s">
        <v>4017</v>
      </c>
      <c r="ET178" s="38" t="s">
        <v>4017</v>
      </c>
      <c r="EU178" s="38" t="s">
        <v>4017</v>
      </c>
      <c r="EV178" s="38" t="s">
        <v>3848</v>
      </c>
      <c r="EW178" s="38" t="s">
        <v>3848</v>
      </c>
      <c r="EX178" s="38" t="s">
        <v>3848</v>
      </c>
      <c r="EY178" s="38" t="s">
        <v>3848</v>
      </c>
      <c r="EZ178" s="38" t="s">
        <v>3848</v>
      </c>
      <c r="FA178" s="38" t="s">
        <v>3848</v>
      </c>
      <c r="FB178" s="38" t="s">
        <v>3848</v>
      </c>
      <c r="FC178" s="38" t="s">
        <v>3848</v>
      </c>
      <c r="FD178" s="38" t="s">
        <v>3848</v>
      </c>
      <c r="FE178" s="38" t="s">
        <v>4017</v>
      </c>
      <c r="FF178" s="38" t="s">
        <v>4017</v>
      </c>
      <c r="FG178" s="38" t="s">
        <v>3848</v>
      </c>
      <c r="FH178" s="38" t="s">
        <v>3848</v>
      </c>
      <c r="FI178" s="38" t="s">
        <v>3848</v>
      </c>
      <c r="FJ178" s="38" t="s">
        <v>4017</v>
      </c>
      <c r="FK178" s="38" t="s">
        <v>4017</v>
      </c>
      <c r="FL178" s="38" t="s">
        <v>4017</v>
      </c>
      <c r="FM178" s="38" t="s">
        <v>3666</v>
      </c>
      <c r="FN178" s="38" t="s">
        <v>3666</v>
      </c>
      <c r="FO178" s="38" t="s">
        <v>3848</v>
      </c>
      <c r="FP178" s="38" t="s">
        <v>3848</v>
      </c>
      <c r="FQ178" s="38" t="s">
        <v>11484</v>
      </c>
      <c r="FR178" s="38" t="s">
        <v>5385</v>
      </c>
      <c r="FS178" s="38" t="s">
        <v>11485</v>
      </c>
      <c r="FT178" s="38" t="s">
        <v>3943</v>
      </c>
      <c r="FU178" s="38" t="s">
        <v>3943</v>
      </c>
      <c r="FV178" s="38" t="s">
        <v>3943</v>
      </c>
      <c r="FW178" s="38" t="s">
        <v>3943</v>
      </c>
      <c r="FX178" s="38" t="s">
        <v>3894</v>
      </c>
      <c r="FY178" s="38" t="s">
        <v>3848</v>
      </c>
      <c r="FZ178" s="38" t="s">
        <v>11486</v>
      </c>
      <c r="GA178" s="38" t="s">
        <v>3848</v>
      </c>
      <c r="GB178" s="38" t="s">
        <v>3848</v>
      </c>
      <c r="GC178" s="38" t="s">
        <v>3848</v>
      </c>
      <c r="HL178" s="366" t="s">
        <v>11487</v>
      </c>
      <c r="HM178" s="30" t="s">
        <v>7776</v>
      </c>
      <c r="HN178" s="30" t="s">
        <v>3403</v>
      </c>
      <c r="HO178" s="350" t="s">
        <v>7889</v>
      </c>
      <c r="HP178" s="36" t="s">
        <v>3869</v>
      </c>
      <c r="HQ178" s="36">
        <f t="shared" si="11"/>
        <v>1</v>
      </c>
      <c r="HT178" s="44" t="s">
        <v>3403</v>
      </c>
      <c r="HU178" s="30" t="s">
        <v>7777</v>
      </c>
      <c r="HX178" s="44" t="s">
        <v>3403</v>
      </c>
      <c r="HY178" s="44" t="s">
        <v>223</v>
      </c>
    </row>
    <row r="179" spans="1:233" s="36" customFormat="1" ht="12.75" x14ac:dyDescent="0.2">
      <c r="A179" s="348">
        <v>24</v>
      </c>
      <c r="B179" s="443"/>
      <c r="C179" s="213"/>
      <c r="D179" s="348" t="s">
        <v>211</v>
      </c>
      <c r="E179" s="36" t="s">
        <v>212</v>
      </c>
      <c r="F179" s="445">
        <v>43286</v>
      </c>
      <c r="G179" s="213" t="s">
        <v>3082</v>
      </c>
      <c r="H179" s="213" t="s">
        <v>246</v>
      </c>
      <c r="I179" s="429" t="s">
        <v>247</v>
      </c>
      <c r="J179" s="213" t="s">
        <v>5686</v>
      </c>
      <c r="K179" s="213" t="s">
        <v>5813</v>
      </c>
      <c r="L179" s="194" t="s">
        <v>250</v>
      </c>
      <c r="M179" s="445">
        <v>43286</v>
      </c>
      <c r="N179" s="445">
        <v>43286</v>
      </c>
      <c r="O179" s="445" t="s">
        <v>4032</v>
      </c>
      <c r="P179" s="366" t="s">
        <v>11488</v>
      </c>
      <c r="Q179" s="36" t="s">
        <v>11489</v>
      </c>
      <c r="R179" s="36" t="s">
        <v>11490</v>
      </c>
      <c r="S179" s="36" t="s">
        <v>4044</v>
      </c>
      <c r="T179" s="194" t="s">
        <v>11491</v>
      </c>
      <c r="U179" s="36" t="s">
        <v>11492</v>
      </c>
      <c r="V179" s="194" t="s">
        <v>221</v>
      </c>
      <c r="W179" s="36" t="s">
        <v>221</v>
      </c>
      <c r="X179" s="36" t="s">
        <v>221</v>
      </c>
      <c r="Y179" s="36" t="s">
        <v>221</v>
      </c>
      <c r="Z179" s="36" t="s">
        <v>221</v>
      </c>
      <c r="AA179" s="36" t="s">
        <v>221</v>
      </c>
      <c r="AB179" s="36" t="s">
        <v>221</v>
      </c>
      <c r="AC179" s="36" t="s">
        <v>223</v>
      </c>
      <c r="AD179" s="347" t="s">
        <v>4711</v>
      </c>
      <c r="AE179" s="36" t="s">
        <v>11493</v>
      </c>
      <c r="AF179" s="44" t="s">
        <v>226</v>
      </c>
      <c r="AG179" s="36" t="s">
        <v>221</v>
      </c>
      <c r="AH179" s="36" t="s">
        <v>226</v>
      </c>
      <c r="AI179" s="36">
        <v>53</v>
      </c>
      <c r="AJ179" s="36" t="s">
        <v>227</v>
      </c>
      <c r="AK179" s="36">
        <v>1</v>
      </c>
      <c r="AL179" s="36">
        <v>24</v>
      </c>
      <c r="AM179" s="36">
        <v>12</v>
      </c>
      <c r="AN179" s="348" t="s">
        <v>394</v>
      </c>
      <c r="AO179" s="348" t="s">
        <v>1210</v>
      </c>
      <c r="AP179" s="348" t="s">
        <v>281</v>
      </c>
      <c r="AQ179" s="50" t="s">
        <v>1211</v>
      </c>
      <c r="AR179" s="348"/>
      <c r="AT179" s="213"/>
      <c r="AU179" s="213"/>
      <c r="AV179" s="213"/>
      <c r="AW179" s="213" t="s">
        <v>11410</v>
      </c>
      <c r="AX179" s="213"/>
      <c r="AY179" s="213" t="s">
        <v>227</v>
      </c>
      <c r="AZ179" s="213" t="s">
        <v>227</v>
      </c>
      <c r="BA179" s="213"/>
      <c r="BB179" s="442" t="s">
        <v>6504</v>
      </c>
      <c r="BC179" s="443">
        <v>0.70833333333333337</v>
      </c>
      <c r="BD179" s="443">
        <v>0.7319444444444444</v>
      </c>
      <c r="BE179" s="364">
        <f t="shared" si="8"/>
        <v>34</v>
      </c>
      <c r="BF179" s="213">
        <v>3</v>
      </c>
      <c r="BG179" s="213">
        <v>3</v>
      </c>
      <c r="BH179" s="213">
        <v>3</v>
      </c>
      <c r="BI179" s="213">
        <v>3</v>
      </c>
      <c r="BJ179" s="213">
        <v>3</v>
      </c>
      <c r="BK179" s="213">
        <v>3</v>
      </c>
      <c r="BL179" s="213">
        <v>3</v>
      </c>
      <c r="BM179" s="213">
        <v>3</v>
      </c>
      <c r="BN179" s="213">
        <v>3</v>
      </c>
      <c r="BO179" s="213">
        <v>3</v>
      </c>
      <c r="BP179" s="213">
        <v>3</v>
      </c>
      <c r="BQ179" s="213">
        <v>3</v>
      </c>
      <c r="BR179" s="213">
        <v>3</v>
      </c>
      <c r="BS179" s="213">
        <v>3</v>
      </c>
      <c r="BT179" s="213">
        <v>3</v>
      </c>
      <c r="BU179" s="364">
        <f t="shared" si="9"/>
        <v>0</v>
      </c>
      <c r="BV179" s="442" t="s">
        <v>6504</v>
      </c>
      <c r="BW179" s="443">
        <v>0.70833333333333337</v>
      </c>
      <c r="BX179" s="443">
        <v>0.7319444444444444</v>
      </c>
      <c r="BY179" s="364">
        <f t="shared" si="10"/>
        <v>34</v>
      </c>
      <c r="BZ179" s="213">
        <v>3</v>
      </c>
      <c r="CA179" s="213">
        <v>3</v>
      </c>
      <c r="CB179" s="213">
        <v>3</v>
      </c>
      <c r="CC179" s="213">
        <v>3</v>
      </c>
      <c r="CD179" s="213" t="s">
        <v>260</v>
      </c>
      <c r="CE179" s="213" t="s">
        <v>6504</v>
      </c>
      <c r="CF179" s="213">
        <v>15</v>
      </c>
      <c r="CG179" s="213"/>
      <c r="CH179" s="213"/>
      <c r="CI179" s="213"/>
      <c r="CJ179" s="213"/>
      <c r="CK179" s="213"/>
      <c r="CL179" s="213"/>
      <c r="CM179" s="348" t="s">
        <v>3403</v>
      </c>
      <c r="CN179" s="213" t="s">
        <v>6676</v>
      </c>
      <c r="CO179" s="213"/>
      <c r="CP179" s="213"/>
      <c r="CQ179" s="213"/>
      <c r="CR179" s="444" t="s">
        <v>4714</v>
      </c>
      <c r="CS179" s="444" t="s">
        <v>4715</v>
      </c>
      <c r="CT179" s="444" t="s">
        <v>3869</v>
      </c>
      <c r="CU179" s="444" t="s">
        <v>11494</v>
      </c>
      <c r="CV179" s="38" t="s">
        <v>11489</v>
      </c>
      <c r="CW179" s="38" t="s">
        <v>11490</v>
      </c>
      <c r="CX179" s="38" t="s">
        <v>636</v>
      </c>
      <c r="CY179" s="38" t="s">
        <v>11495</v>
      </c>
      <c r="CZ179" s="38" t="s">
        <v>6857</v>
      </c>
      <c r="DA179" s="38" t="s">
        <v>11496</v>
      </c>
      <c r="DB179" s="38" t="s">
        <v>3845</v>
      </c>
      <c r="DC179" s="38" t="s">
        <v>3846</v>
      </c>
      <c r="DD179" s="38" t="s">
        <v>5650</v>
      </c>
      <c r="DE179" s="38" t="s">
        <v>6857</v>
      </c>
      <c r="DF179" s="38" t="s">
        <v>11496</v>
      </c>
      <c r="DG179" s="38" t="s">
        <v>3845</v>
      </c>
      <c r="DH179" s="38" t="s">
        <v>3846</v>
      </c>
      <c r="DI179" s="38" t="s">
        <v>5650</v>
      </c>
      <c r="DJ179" s="38" t="s">
        <v>3848</v>
      </c>
      <c r="DK179" s="38" t="s">
        <v>3957</v>
      </c>
      <c r="DL179" s="38" t="s">
        <v>3848</v>
      </c>
      <c r="DM179" s="38" t="s">
        <v>3914</v>
      </c>
      <c r="DN179" s="38" t="s">
        <v>6337</v>
      </c>
      <c r="DO179" s="38" t="s">
        <v>3853</v>
      </c>
      <c r="DP179" s="38" t="s">
        <v>3854</v>
      </c>
      <c r="DQ179" s="38" t="s">
        <v>11497</v>
      </c>
      <c r="DR179" s="38" t="s">
        <v>11498</v>
      </c>
      <c r="DS179" s="38" t="s">
        <v>11499</v>
      </c>
      <c r="DT179" s="38" t="s">
        <v>1239</v>
      </c>
      <c r="DU179" s="38" t="s">
        <v>1239</v>
      </c>
      <c r="DV179" s="38" t="s">
        <v>1239</v>
      </c>
      <c r="DW179" s="38" t="s">
        <v>1239</v>
      </c>
      <c r="DX179" s="38" t="s">
        <v>1239</v>
      </c>
      <c r="DY179" s="38" t="s">
        <v>1239</v>
      </c>
      <c r="DZ179" s="38" t="s">
        <v>1239</v>
      </c>
      <c r="EA179" s="38" t="s">
        <v>1239</v>
      </c>
      <c r="EB179" s="38" t="s">
        <v>3861</v>
      </c>
      <c r="EC179" s="38" t="s">
        <v>3862</v>
      </c>
      <c r="ED179" s="38" t="s">
        <v>3848</v>
      </c>
      <c r="EE179" s="38" t="s">
        <v>11500</v>
      </c>
      <c r="EF179" s="38" t="s">
        <v>5081</v>
      </c>
      <c r="EG179" s="38" t="s">
        <v>2755</v>
      </c>
      <c r="EH179" s="38" t="s">
        <v>282</v>
      </c>
      <c r="EI179" s="38" t="s">
        <v>3848</v>
      </c>
      <c r="EJ179" s="38" t="s">
        <v>3848</v>
      </c>
      <c r="EK179" s="38" t="s">
        <v>3848</v>
      </c>
      <c r="EL179" s="38" t="s">
        <v>3868</v>
      </c>
      <c r="EM179" s="38" t="s">
        <v>3869</v>
      </c>
      <c r="EN179" s="38" t="s">
        <v>3869</v>
      </c>
      <c r="EO179" s="38" t="s">
        <v>3869</v>
      </c>
      <c r="EP179" s="38" t="s">
        <v>3869</v>
      </c>
      <c r="EQ179" s="38" t="s">
        <v>11501</v>
      </c>
      <c r="ER179" s="38" t="s">
        <v>3872</v>
      </c>
      <c r="ES179" s="38" t="s">
        <v>4017</v>
      </c>
      <c r="ET179" s="38" t="s">
        <v>4017</v>
      </c>
      <c r="EU179" s="38" t="s">
        <v>4017</v>
      </c>
      <c r="EV179" s="38" t="s">
        <v>3876</v>
      </c>
      <c r="EW179" s="38" t="s">
        <v>3876</v>
      </c>
      <c r="EX179" s="38" t="s">
        <v>3848</v>
      </c>
      <c r="EY179" s="38" t="s">
        <v>3848</v>
      </c>
      <c r="EZ179" s="38" t="s">
        <v>3877</v>
      </c>
      <c r="FA179" s="38" t="s">
        <v>3878</v>
      </c>
      <c r="FB179" s="38" t="s">
        <v>11502</v>
      </c>
      <c r="FC179" s="38" t="s">
        <v>11503</v>
      </c>
      <c r="FD179" s="38" t="s">
        <v>4079</v>
      </c>
      <c r="FE179" s="38" t="s">
        <v>4011</v>
      </c>
      <c r="FF179" s="38" t="s">
        <v>4012</v>
      </c>
      <c r="FG179" s="38" t="s">
        <v>3848</v>
      </c>
      <c r="FH179" s="38" t="s">
        <v>11504</v>
      </c>
      <c r="FI179" s="38" t="s">
        <v>11505</v>
      </c>
      <c r="FJ179" s="38" t="s">
        <v>4446</v>
      </c>
      <c r="FK179" s="38" t="s">
        <v>11506</v>
      </c>
      <c r="FL179" s="38" t="s">
        <v>4017</v>
      </c>
      <c r="FM179" s="38" t="s">
        <v>636</v>
      </c>
      <c r="FN179" s="38" t="s">
        <v>11507</v>
      </c>
      <c r="FO179" s="38" t="s">
        <v>11508</v>
      </c>
      <c r="FP179" s="38" t="s">
        <v>3848</v>
      </c>
      <c r="FQ179" s="38" t="s">
        <v>11509</v>
      </c>
      <c r="FR179" s="38" t="s">
        <v>4367</v>
      </c>
      <c r="FS179" s="38" t="s">
        <v>11510</v>
      </c>
      <c r="FT179" s="38" t="s">
        <v>11511</v>
      </c>
      <c r="FU179" s="38" t="s">
        <v>11512</v>
      </c>
      <c r="FV179" s="38" t="s">
        <v>11513</v>
      </c>
      <c r="FW179" s="38" t="s">
        <v>11514</v>
      </c>
      <c r="FX179" s="38" t="s">
        <v>3894</v>
      </c>
      <c r="FY179" s="38" t="s">
        <v>3848</v>
      </c>
      <c r="FZ179" s="38" t="s">
        <v>3848</v>
      </c>
      <c r="GA179" s="38" t="s">
        <v>3945</v>
      </c>
      <c r="GB179" s="38" t="s">
        <v>3946</v>
      </c>
      <c r="GC179" s="38" t="s">
        <v>3946</v>
      </c>
      <c r="HL179" s="366" t="s">
        <v>11515</v>
      </c>
      <c r="HM179" s="36" t="s">
        <v>6705</v>
      </c>
      <c r="HN179" s="30" t="s">
        <v>6706</v>
      </c>
      <c r="HO179" s="350" t="s">
        <v>7757</v>
      </c>
      <c r="HP179" s="36" t="s">
        <v>3869</v>
      </c>
      <c r="HQ179" s="36">
        <f t="shared" si="11"/>
        <v>1</v>
      </c>
      <c r="HT179" s="351">
        <v>43286</v>
      </c>
      <c r="HU179" s="44" t="s">
        <v>9321</v>
      </c>
      <c r="HX179" s="44" t="s">
        <v>3403</v>
      </c>
      <c r="HY179" s="44" t="s">
        <v>223</v>
      </c>
    </row>
    <row r="180" spans="1:233" s="36" customFormat="1" ht="12.75" x14ac:dyDescent="0.2">
      <c r="A180" s="348">
        <v>25</v>
      </c>
      <c r="B180" s="443"/>
      <c r="C180" s="213"/>
      <c r="D180" s="348"/>
      <c r="E180" s="36" t="s">
        <v>212</v>
      </c>
      <c r="F180" s="445">
        <v>43286</v>
      </c>
      <c r="G180" s="191" t="s">
        <v>1202</v>
      </c>
      <c r="H180" s="191" t="s">
        <v>233</v>
      </c>
      <c r="I180" s="447" t="s">
        <v>6889</v>
      </c>
      <c r="J180" s="213"/>
      <c r="K180" s="213"/>
      <c r="L180" s="365"/>
      <c r="M180" s="365"/>
      <c r="N180" s="365"/>
      <c r="O180" s="348"/>
      <c r="P180" s="366" t="s">
        <v>11516</v>
      </c>
      <c r="Q180" s="183" t="s">
        <v>8326</v>
      </c>
      <c r="R180" s="183" t="s">
        <v>9900</v>
      </c>
      <c r="S180" s="183" t="s">
        <v>11517</v>
      </c>
      <c r="T180" s="252">
        <v>9451489486</v>
      </c>
      <c r="U180" s="36" t="s">
        <v>11518</v>
      </c>
      <c r="V180" s="194" t="s">
        <v>221</v>
      </c>
      <c r="W180" s="36" t="s">
        <v>221</v>
      </c>
      <c r="X180" s="36" t="s">
        <v>221</v>
      </c>
      <c r="Y180" s="36" t="s">
        <v>221</v>
      </c>
      <c r="Z180" s="36" t="s">
        <v>221</v>
      </c>
      <c r="AA180" s="36" t="s">
        <v>221</v>
      </c>
      <c r="AB180" s="36" t="s">
        <v>221</v>
      </c>
      <c r="AC180" s="36" t="s">
        <v>223</v>
      </c>
      <c r="AD180" s="36" t="s">
        <v>224</v>
      </c>
      <c r="AE180" s="36" t="s">
        <v>11519</v>
      </c>
      <c r="AF180" s="44" t="s">
        <v>226</v>
      </c>
      <c r="AG180" s="36" t="s">
        <v>226</v>
      </c>
      <c r="AH180" s="36" t="s">
        <v>226</v>
      </c>
      <c r="AI180" s="36">
        <f>12+7+2+4</f>
        <v>25</v>
      </c>
      <c r="AJ180" s="36" t="s">
        <v>227</v>
      </c>
      <c r="AK180" s="36">
        <v>1</v>
      </c>
      <c r="AL180" s="36">
        <v>2</v>
      </c>
      <c r="AM180" s="36">
        <v>4</v>
      </c>
      <c r="AN180" s="392" t="s">
        <v>394</v>
      </c>
      <c r="AO180" s="85" t="s">
        <v>3540</v>
      </c>
      <c r="AP180" s="85" t="s">
        <v>10784</v>
      </c>
      <c r="AQ180" s="85" t="s">
        <v>10785</v>
      </c>
      <c r="AR180" s="85" t="s">
        <v>11520</v>
      </c>
      <c r="AT180" s="213"/>
      <c r="AU180" s="213"/>
      <c r="AV180" s="213"/>
      <c r="AW180" s="213"/>
      <c r="AX180" s="213"/>
      <c r="AY180" s="213" t="s">
        <v>227</v>
      </c>
      <c r="AZ180" s="213" t="s">
        <v>446</v>
      </c>
      <c r="BA180" s="213" t="s">
        <v>7968</v>
      </c>
      <c r="BB180" s="442" t="s">
        <v>4032</v>
      </c>
      <c r="BC180" s="443">
        <v>0.84513888888888899</v>
      </c>
      <c r="BD180" s="443">
        <v>0.85555555555555562</v>
      </c>
      <c r="BE180" s="364">
        <f t="shared" si="8"/>
        <v>15</v>
      </c>
      <c r="BF180" s="213">
        <v>2</v>
      </c>
      <c r="BG180" s="213">
        <v>2</v>
      </c>
      <c r="BH180" s="213">
        <v>2</v>
      </c>
      <c r="BI180" s="213">
        <v>2</v>
      </c>
      <c r="BJ180" s="213">
        <v>2</v>
      </c>
      <c r="BK180" s="213">
        <v>2</v>
      </c>
      <c r="BL180" s="213">
        <v>2</v>
      </c>
      <c r="BM180" s="213">
        <v>2</v>
      </c>
      <c r="BN180" s="213">
        <v>2</v>
      </c>
      <c r="BO180" s="213">
        <v>2</v>
      </c>
      <c r="BP180" s="213">
        <v>2</v>
      </c>
      <c r="BQ180" s="213">
        <v>2</v>
      </c>
      <c r="BR180" s="213">
        <v>2</v>
      </c>
      <c r="BS180" s="213">
        <v>2</v>
      </c>
      <c r="BT180" s="213">
        <v>2</v>
      </c>
      <c r="BU180" s="364">
        <f t="shared" si="9"/>
        <v>0</v>
      </c>
      <c r="BV180" s="442"/>
      <c r="BW180" s="443"/>
      <c r="BX180" s="443"/>
      <c r="BY180" s="364">
        <f t="shared" si="10"/>
        <v>0</v>
      </c>
      <c r="BZ180" s="213"/>
      <c r="CA180" s="213"/>
      <c r="CB180" s="213"/>
      <c r="CC180" s="213"/>
      <c r="CD180" s="213"/>
      <c r="CE180" s="213"/>
      <c r="CF180" s="213"/>
      <c r="CG180" s="213"/>
      <c r="CH180" s="213"/>
      <c r="CI180" s="213"/>
      <c r="CJ180" s="213"/>
      <c r="CK180" s="213"/>
      <c r="CL180" s="213"/>
      <c r="CM180" s="348" t="s">
        <v>3403</v>
      </c>
      <c r="CN180" s="44" t="s">
        <v>3403</v>
      </c>
      <c r="CO180" s="213"/>
      <c r="CP180" s="213"/>
      <c r="CQ180" s="213"/>
      <c r="CR180" s="444" t="s">
        <v>4714</v>
      </c>
      <c r="CS180" s="444" t="s">
        <v>4715</v>
      </c>
      <c r="CT180" s="444" t="s">
        <v>3869</v>
      </c>
      <c r="CU180" s="444" t="s">
        <v>11521</v>
      </c>
      <c r="CV180" s="38" t="s">
        <v>11522</v>
      </c>
      <c r="CW180" s="38" t="s">
        <v>11523</v>
      </c>
      <c r="CX180" s="38" t="s">
        <v>11524</v>
      </c>
      <c r="CY180" s="38" t="s">
        <v>11525</v>
      </c>
      <c r="CZ180" s="38" t="s">
        <v>3848</v>
      </c>
      <c r="DA180" s="38" t="s">
        <v>7974</v>
      </c>
      <c r="DB180" s="38" t="s">
        <v>3845</v>
      </c>
      <c r="DC180" s="38" t="s">
        <v>3846</v>
      </c>
      <c r="DD180" s="38" t="s">
        <v>6946</v>
      </c>
      <c r="DE180" s="38" t="s">
        <v>3848</v>
      </c>
      <c r="DF180" s="38" t="s">
        <v>3666</v>
      </c>
      <c r="DG180" s="38" t="s">
        <v>4037</v>
      </c>
      <c r="DH180" s="38" t="s">
        <v>4038</v>
      </c>
      <c r="DI180" s="38" t="s">
        <v>4039</v>
      </c>
      <c r="DJ180" s="38" t="s">
        <v>3848</v>
      </c>
      <c r="DK180" s="38" t="s">
        <v>3849</v>
      </c>
      <c r="DL180" s="38" t="s">
        <v>3848</v>
      </c>
      <c r="DM180" s="38" t="s">
        <v>3851</v>
      </c>
      <c r="DN180" s="38" t="s">
        <v>3852</v>
      </c>
      <c r="DO180" s="38" t="s">
        <v>3848</v>
      </c>
      <c r="DP180" s="38" t="s">
        <v>3848</v>
      </c>
      <c r="DQ180" s="38" t="s">
        <v>11526</v>
      </c>
      <c r="DR180" s="38" t="s">
        <v>11526</v>
      </c>
      <c r="DS180" s="38" t="s">
        <v>11527</v>
      </c>
      <c r="DT180" s="38" t="s">
        <v>3848</v>
      </c>
      <c r="DU180" s="38" t="s">
        <v>3848</v>
      </c>
      <c r="DV180" s="38" t="s">
        <v>3848</v>
      </c>
      <c r="DW180" s="38" t="s">
        <v>3848</v>
      </c>
      <c r="DX180" s="38" t="s">
        <v>3848</v>
      </c>
      <c r="DY180" s="38" t="s">
        <v>3848</v>
      </c>
      <c r="DZ180" s="38" t="s">
        <v>3848</v>
      </c>
      <c r="EA180" s="38" t="s">
        <v>3848</v>
      </c>
      <c r="EB180" s="38" t="s">
        <v>3861</v>
      </c>
      <c r="EC180" s="38" t="s">
        <v>3862</v>
      </c>
      <c r="ED180" s="38" t="s">
        <v>3848</v>
      </c>
      <c r="EE180" s="38" t="s">
        <v>4042</v>
      </c>
      <c r="EF180" s="38" t="s">
        <v>5081</v>
      </c>
      <c r="EG180" s="38" t="s">
        <v>3919</v>
      </c>
      <c r="EH180" s="38" t="s">
        <v>3920</v>
      </c>
      <c r="EI180" s="38" t="s">
        <v>11520</v>
      </c>
      <c r="EJ180" s="38" t="s">
        <v>3848</v>
      </c>
      <c r="EK180" s="38" t="s">
        <v>3848</v>
      </c>
      <c r="EL180" s="38" t="s">
        <v>3868</v>
      </c>
      <c r="EM180" s="38" t="s">
        <v>3869</v>
      </c>
      <c r="EN180" s="38" t="s">
        <v>3869</v>
      </c>
      <c r="EO180" s="38" t="s">
        <v>3869</v>
      </c>
      <c r="EP180" s="38" t="s">
        <v>3869</v>
      </c>
      <c r="EQ180" s="38" t="s">
        <v>4017</v>
      </c>
      <c r="ER180" s="38" t="s">
        <v>3872</v>
      </c>
      <c r="ES180" s="38" t="s">
        <v>4017</v>
      </c>
      <c r="ET180" s="38" t="s">
        <v>4017</v>
      </c>
      <c r="EU180" s="38" t="s">
        <v>4017</v>
      </c>
      <c r="EV180" s="38" t="s">
        <v>3877</v>
      </c>
      <c r="EW180" s="38" t="s">
        <v>3876</v>
      </c>
      <c r="EX180" s="38" t="s">
        <v>3848</v>
      </c>
      <c r="EY180" s="38" t="s">
        <v>3848</v>
      </c>
      <c r="EZ180" s="38" t="s">
        <v>3877</v>
      </c>
      <c r="FA180" s="38" t="s">
        <v>3878</v>
      </c>
      <c r="FB180" s="38" t="s">
        <v>3848</v>
      </c>
      <c r="FC180" s="38" t="s">
        <v>3848</v>
      </c>
      <c r="FD180" s="38" t="s">
        <v>3848</v>
      </c>
      <c r="FE180" s="38" t="s">
        <v>4017</v>
      </c>
      <c r="FF180" s="38" t="s">
        <v>4017</v>
      </c>
      <c r="FG180" s="38" t="s">
        <v>3848</v>
      </c>
      <c r="FH180" s="38" t="s">
        <v>3848</v>
      </c>
      <c r="FI180" s="38" t="s">
        <v>3848</v>
      </c>
      <c r="FJ180" s="38" t="s">
        <v>4017</v>
      </c>
      <c r="FK180" s="38" t="s">
        <v>4017</v>
      </c>
      <c r="FL180" s="38" t="s">
        <v>4017</v>
      </c>
      <c r="FM180" s="38" t="s">
        <v>4044</v>
      </c>
      <c r="FN180" s="38" t="s">
        <v>4044</v>
      </c>
      <c r="FO180" s="38" t="s">
        <v>3848</v>
      </c>
      <c r="FP180" s="38" t="s">
        <v>3848</v>
      </c>
      <c r="FQ180" s="38" t="s">
        <v>4045</v>
      </c>
      <c r="FR180" s="38" t="s">
        <v>4045</v>
      </c>
      <c r="FS180" s="38" t="s">
        <v>4045</v>
      </c>
      <c r="FT180" s="38" t="s">
        <v>3943</v>
      </c>
      <c r="FU180" s="38" t="s">
        <v>3943</v>
      </c>
      <c r="FV180" s="38" t="s">
        <v>3943</v>
      </c>
      <c r="FW180" s="38" t="s">
        <v>3943</v>
      </c>
      <c r="FX180" s="38" t="s">
        <v>3894</v>
      </c>
      <c r="FY180" s="38" t="s">
        <v>3848</v>
      </c>
      <c r="FZ180" s="38" t="s">
        <v>3848</v>
      </c>
      <c r="GA180" s="38" t="s">
        <v>3848</v>
      </c>
      <c r="GB180" s="38" t="s">
        <v>3848</v>
      </c>
      <c r="GC180" s="38" t="s">
        <v>3848</v>
      </c>
      <c r="HL180" s="366" t="s">
        <v>11528</v>
      </c>
      <c r="HM180" s="36" t="s">
        <v>3403</v>
      </c>
      <c r="HN180" s="36" t="s">
        <v>3403</v>
      </c>
      <c r="HO180" s="350" t="s">
        <v>11529</v>
      </c>
      <c r="HP180" s="36" t="s">
        <v>3869</v>
      </c>
      <c r="HQ180" s="36">
        <f t="shared" si="11"/>
        <v>1</v>
      </c>
      <c r="HT180" s="44" t="s">
        <v>3403</v>
      </c>
      <c r="HU180" s="30" t="s">
        <v>7777</v>
      </c>
      <c r="HX180" s="44" t="s">
        <v>3403</v>
      </c>
      <c r="HY180" s="44" t="s">
        <v>223</v>
      </c>
    </row>
    <row r="181" spans="1:233" s="36" customFormat="1" ht="12.75" x14ac:dyDescent="0.2">
      <c r="A181" s="348">
        <v>26</v>
      </c>
      <c r="B181" s="443"/>
      <c r="C181" s="213"/>
      <c r="D181" s="348"/>
      <c r="E181" s="36" t="s">
        <v>212</v>
      </c>
      <c r="F181" s="445">
        <v>43286</v>
      </c>
      <c r="G181" s="213" t="s">
        <v>3082</v>
      </c>
      <c r="H181" s="213" t="s">
        <v>246</v>
      </c>
      <c r="I181" s="429" t="s">
        <v>247</v>
      </c>
      <c r="J181" s="213" t="s">
        <v>5686</v>
      </c>
      <c r="K181" s="213" t="s">
        <v>5813</v>
      </c>
      <c r="L181" s="36" t="s">
        <v>250</v>
      </c>
      <c r="M181" s="445">
        <v>43286</v>
      </c>
      <c r="N181" s="445">
        <v>43286</v>
      </c>
      <c r="O181" s="445" t="s">
        <v>4032</v>
      </c>
      <c r="P181" s="448" t="s">
        <v>11530</v>
      </c>
      <c r="Q181" s="183" t="s">
        <v>11531</v>
      </c>
      <c r="R181" s="183" t="s">
        <v>11532</v>
      </c>
      <c r="S181" s="183" t="s">
        <v>11533</v>
      </c>
      <c r="T181" s="252">
        <v>9282505311</v>
      </c>
      <c r="U181" s="36" t="s">
        <v>11534</v>
      </c>
      <c r="V181" s="194" t="s">
        <v>221</v>
      </c>
      <c r="W181" s="36" t="s">
        <v>221</v>
      </c>
      <c r="X181" s="36" t="s">
        <v>221</v>
      </c>
      <c r="Y181" s="36" t="s">
        <v>221</v>
      </c>
      <c r="Z181" s="36" t="s">
        <v>221</v>
      </c>
      <c r="AA181" s="36" t="s">
        <v>11535</v>
      </c>
      <c r="AB181" s="36">
        <v>947149383</v>
      </c>
      <c r="AC181" s="36" t="s">
        <v>223</v>
      </c>
      <c r="AD181" s="36" t="s">
        <v>8159</v>
      </c>
      <c r="AE181" s="36" t="s">
        <v>3195</v>
      </c>
      <c r="AF181" s="44" t="s">
        <v>226</v>
      </c>
      <c r="AG181" s="36" t="s">
        <v>226</v>
      </c>
      <c r="AH181" s="36" t="s">
        <v>226</v>
      </c>
      <c r="AI181" s="36">
        <v>69</v>
      </c>
      <c r="AJ181" s="36" t="s">
        <v>227</v>
      </c>
      <c r="AK181" s="36">
        <v>1</v>
      </c>
      <c r="AL181" s="36">
        <v>32</v>
      </c>
      <c r="AM181" s="36">
        <v>5</v>
      </c>
      <c r="AN181" s="348" t="s">
        <v>394</v>
      </c>
      <c r="AO181" s="348" t="s">
        <v>5074</v>
      </c>
      <c r="AP181" s="348" t="s">
        <v>281</v>
      </c>
      <c r="AQ181" s="50" t="s">
        <v>1211</v>
      </c>
      <c r="AR181" s="348"/>
      <c r="AT181" s="213"/>
      <c r="AU181" s="213"/>
      <c r="AV181" s="213"/>
      <c r="AW181" s="213"/>
      <c r="AX181" s="213"/>
      <c r="AY181" s="213" t="s">
        <v>227</v>
      </c>
      <c r="AZ181" s="213" t="s">
        <v>227</v>
      </c>
      <c r="BA181" s="213" t="s">
        <v>7968</v>
      </c>
      <c r="BB181" s="442" t="s">
        <v>6373</v>
      </c>
      <c r="BC181" s="443">
        <f>B181</f>
        <v>0</v>
      </c>
      <c r="BD181" s="443">
        <f>BC181+15/1440</f>
        <v>1.0416666666666666E-2</v>
      </c>
      <c r="BE181" s="364">
        <f t="shared" si="8"/>
        <v>15</v>
      </c>
      <c r="BF181" s="213">
        <v>3</v>
      </c>
      <c r="BG181" s="213">
        <v>3</v>
      </c>
      <c r="BH181" s="213">
        <v>3</v>
      </c>
      <c r="BI181" s="213">
        <v>3</v>
      </c>
      <c r="BJ181" s="213">
        <v>3</v>
      </c>
      <c r="BK181" s="213">
        <v>3</v>
      </c>
      <c r="BL181" s="213">
        <v>3</v>
      </c>
      <c r="BM181" s="213">
        <v>3</v>
      </c>
      <c r="BN181" s="213">
        <v>3</v>
      </c>
      <c r="BO181" s="213">
        <v>3</v>
      </c>
      <c r="BP181" s="213">
        <v>3</v>
      </c>
      <c r="BQ181" s="213">
        <v>3</v>
      </c>
      <c r="BR181" s="213">
        <v>3</v>
      </c>
      <c r="BS181" s="213">
        <v>3</v>
      </c>
      <c r="BT181" s="213">
        <v>3</v>
      </c>
      <c r="BU181" s="364">
        <f t="shared" si="9"/>
        <v>0</v>
      </c>
      <c r="BV181" s="442" t="str">
        <f>BB181</f>
        <v>Anthony Esguerra</v>
      </c>
      <c r="BW181" s="443">
        <f>BD181</f>
        <v>1.0416666666666666E-2</v>
      </c>
      <c r="BX181" s="443">
        <f>BW181+15/1440</f>
        <v>2.0833333333333332E-2</v>
      </c>
      <c r="BY181" s="364">
        <f t="shared" si="10"/>
        <v>15</v>
      </c>
      <c r="BZ181" s="213">
        <v>3</v>
      </c>
      <c r="CA181" s="213">
        <v>3</v>
      </c>
      <c r="CB181" s="213">
        <v>3</v>
      </c>
      <c r="CC181" s="213">
        <v>3</v>
      </c>
      <c r="CD181" s="213" t="s">
        <v>260</v>
      </c>
      <c r="CE181" s="213" t="str">
        <f>BV181</f>
        <v>Anthony Esguerra</v>
      </c>
      <c r="CF181" s="213">
        <v>15</v>
      </c>
      <c r="CG181" s="213"/>
      <c r="CH181" s="213"/>
      <c r="CI181" s="213"/>
      <c r="CJ181" s="213"/>
      <c r="CK181" s="213"/>
      <c r="CL181" s="213"/>
      <c r="CM181" s="348" t="s">
        <v>3403</v>
      </c>
      <c r="CN181" s="213" t="s">
        <v>6676</v>
      </c>
      <c r="CO181" s="213"/>
      <c r="CP181" s="213"/>
      <c r="CQ181" s="213"/>
      <c r="CR181" s="444" t="s">
        <v>4714</v>
      </c>
      <c r="CS181" s="444" t="s">
        <v>4715</v>
      </c>
      <c r="CT181" s="444" t="s">
        <v>3869</v>
      </c>
      <c r="CU181" s="444" t="s">
        <v>11536</v>
      </c>
      <c r="CV181" s="38" t="s">
        <v>11531</v>
      </c>
      <c r="CW181" s="38" t="s">
        <v>11532</v>
      </c>
      <c r="CX181" s="38" t="s">
        <v>11533</v>
      </c>
      <c r="CY181" s="38" t="s">
        <v>11537</v>
      </c>
      <c r="CZ181" s="38" t="s">
        <v>3992</v>
      </c>
      <c r="DA181" s="38" t="s">
        <v>11538</v>
      </c>
      <c r="DB181" s="38" t="s">
        <v>3840</v>
      </c>
      <c r="DC181" s="38" t="s">
        <v>3841</v>
      </c>
      <c r="DD181" s="38" t="s">
        <v>4295</v>
      </c>
      <c r="DE181" s="38" t="s">
        <v>2718</v>
      </c>
      <c r="DF181" s="38" t="s">
        <v>2718</v>
      </c>
      <c r="DG181" s="38" t="s">
        <v>6602</v>
      </c>
      <c r="DH181" s="38" t="s">
        <v>6603</v>
      </c>
      <c r="DI181" s="38" t="s">
        <v>11539</v>
      </c>
      <c r="DJ181" s="38" t="s">
        <v>11540</v>
      </c>
      <c r="DK181" s="38" t="s">
        <v>3849</v>
      </c>
      <c r="DL181" s="38" t="s">
        <v>4298</v>
      </c>
      <c r="DM181" s="38" t="s">
        <v>4116</v>
      </c>
      <c r="DN181" s="38" t="s">
        <v>3852</v>
      </c>
      <c r="DO181" s="38" t="s">
        <v>3853</v>
      </c>
      <c r="DP181" s="38" t="s">
        <v>3854</v>
      </c>
      <c r="DQ181" s="38" t="s">
        <v>11541</v>
      </c>
      <c r="DR181" s="38" t="s">
        <v>2718</v>
      </c>
      <c r="DS181" s="38" t="s">
        <v>11542</v>
      </c>
      <c r="DT181" s="38" t="s">
        <v>11543</v>
      </c>
      <c r="DU181" s="38" t="s">
        <v>11544</v>
      </c>
      <c r="DV181" s="38" t="s">
        <v>11545</v>
      </c>
      <c r="DW181" s="38" t="s">
        <v>2718</v>
      </c>
      <c r="DX181" s="38" t="s">
        <v>11546</v>
      </c>
      <c r="DY181" s="38" t="s">
        <v>2718</v>
      </c>
      <c r="DZ181" s="38" t="s">
        <v>2718</v>
      </c>
      <c r="EA181" s="38" t="s">
        <v>2718</v>
      </c>
      <c r="EB181" s="38" t="s">
        <v>3861</v>
      </c>
      <c r="EC181" s="38" t="s">
        <v>3862</v>
      </c>
      <c r="ED181" s="38" t="s">
        <v>3848</v>
      </c>
      <c r="EE181" s="38" t="s">
        <v>5302</v>
      </c>
      <c r="EF181" s="38" t="s">
        <v>5081</v>
      </c>
      <c r="EG181" s="38" t="s">
        <v>2755</v>
      </c>
      <c r="EH181" s="38" t="s">
        <v>282</v>
      </c>
      <c r="EI181" s="38" t="s">
        <v>282</v>
      </c>
      <c r="EJ181" s="38" t="s">
        <v>3848</v>
      </c>
      <c r="EK181" s="38" t="s">
        <v>3848</v>
      </c>
      <c r="EL181" s="38" t="s">
        <v>3868</v>
      </c>
      <c r="EM181" s="38" t="s">
        <v>3869</v>
      </c>
      <c r="EN181" s="38" t="s">
        <v>3869</v>
      </c>
      <c r="EO181" s="38" t="s">
        <v>3870</v>
      </c>
      <c r="EP181" s="38" t="s">
        <v>4002</v>
      </c>
      <c r="EQ181" s="38" t="s">
        <v>11547</v>
      </c>
      <c r="ER181" s="38" t="s">
        <v>6654</v>
      </c>
      <c r="ES181" s="38" t="s">
        <v>11548</v>
      </c>
      <c r="ET181" s="38" t="s">
        <v>11549</v>
      </c>
      <c r="EU181" s="38" t="s">
        <v>11550</v>
      </c>
      <c r="EV181" s="38" t="s">
        <v>3877</v>
      </c>
      <c r="EW181" s="38" t="s">
        <v>3876</v>
      </c>
      <c r="EX181" s="38" t="s">
        <v>3848</v>
      </c>
      <c r="EY181" s="38" t="s">
        <v>3848</v>
      </c>
      <c r="EZ181" s="38" t="s">
        <v>3877</v>
      </c>
      <c r="FA181" s="38" t="s">
        <v>4008</v>
      </c>
      <c r="FB181" s="38" t="s">
        <v>11551</v>
      </c>
      <c r="FC181" s="38" t="s">
        <v>11552</v>
      </c>
      <c r="FD181" s="38" t="s">
        <v>3848</v>
      </c>
      <c r="FE181" s="38" t="s">
        <v>4357</v>
      </c>
      <c r="FF181" s="38" t="s">
        <v>11553</v>
      </c>
      <c r="FG181" s="38" t="s">
        <v>3848</v>
      </c>
      <c r="FH181" s="38" t="s">
        <v>11554</v>
      </c>
      <c r="FI181" s="38" t="s">
        <v>11555</v>
      </c>
      <c r="FJ181" s="38" t="s">
        <v>11556</v>
      </c>
      <c r="FK181" s="38" t="s">
        <v>11557</v>
      </c>
      <c r="FL181" s="38" t="s">
        <v>4363</v>
      </c>
      <c r="FM181" s="38" t="s">
        <v>11533</v>
      </c>
      <c r="FN181" s="38" t="s">
        <v>11558</v>
      </c>
      <c r="FO181" s="38" t="s">
        <v>11559</v>
      </c>
      <c r="FP181" s="38" t="s">
        <v>11558</v>
      </c>
      <c r="FQ181" s="38" t="s">
        <v>11560</v>
      </c>
      <c r="FR181" s="38" t="s">
        <v>3941</v>
      </c>
      <c r="FS181" s="38" t="s">
        <v>11561</v>
      </c>
      <c r="FT181" s="38" t="s">
        <v>11562</v>
      </c>
      <c r="FU181" s="38" t="s">
        <v>11563</v>
      </c>
      <c r="FV181" s="38" t="s">
        <v>11564</v>
      </c>
      <c r="FW181" s="38" t="s">
        <v>11565</v>
      </c>
      <c r="FX181" s="38" t="s">
        <v>3944</v>
      </c>
      <c r="FY181" s="38" t="s">
        <v>3848</v>
      </c>
      <c r="FZ181" s="38" t="s">
        <v>3848</v>
      </c>
      <c r="GA181" s="38" t="s">
        <v>3945</v>
      </c>
      <c r="GB181" s="38" t="s">
        <v>3945</v>
      </c>
      <c r="GC181" s="38" t="s">
        <v>3946</v>
      </c>
      <c r="HL181" s="366" t="s">
        <v>11566</v>
      </c>
      <c r="HM181" s="36" t="s">
        <v>6705</v>
      </c>
      <c r="HN181" s="30" t="s">
        <v>6706</v>
      </c>
      <c r="HO181" s="350" t="s">
        <v>9402</v>
      </c>
      <c r="HP181" s="36" t="s">
        <v>3869</v>
      </c>
      <c r="HQ181" s="36">
        <f t="shared" si="11"/>
        <v>1</v>
      </c>
      <c r="HT181" s="351">
        <v>43286</v>
      </c>
      <c r="HU181" s="44" t="s">
        <v>9321</v>
      </c>
      <c r="HX181" s="44" t="s">
        <v>3403</v>
      </c>
      <c r="HY181" s="44" t="s">
        <v>223</v>
      </c>
    </row>
    <row r="182" spans="1:233" s="450" customFormat="1" ht="12.75" x14ac:dyDescent="0.2">
      <c r="A182" s="375">
        <v>27</v>
      </c>
      <c r="B182" s="449">
        <v>0.5</v>
      </c>
      <c r="D182" s="375" t="s">
        <v>211</v>
      </c>
      <c r="E182" s="450" t="s">
        <v>212</v>
      </c>
      <c r="F182" s="451">
        <v>43286</v>
      </c>
      <c r="G182" s="450" t="s">
        <v>357</v>
      </c>
      <c r="H182" s="450" t="s">
        <v>233</v>
      </c>
      <c r="I182" s="450" t="s">
        <v>3070</v>
      </c>
      <c r="J182" s="450" t="s">
        <v>4420</v>
      </c>
      <c r="M182" s="452"/>
      <c r="N182" s="452"/>
      <c r="P182" s="453" t="s">
        <v>11567</v>
      </c>
      <c r="Q182" s="450" t="s">
        <v>11568</v>
      </c>
      <c r="R182" s="450" t="s">
        <v>11569</v>
      </c>
      <c r="S182" s="450" t="s">
        <v>1810</v>
      </c>
      <c r="T182" s="435">
        <v>9504357300</v>
      </c>
      <c r="U182" s="450" t="s">
        <v>11570</v>
      </c>
      <c r="V182" s="435" t="s">
        <v>221</v>
      </c>
      <c r="W182" s="450" t="s">
        <v>221</v>
      </c>
      <c r="X182" s="450" t="s">
        <v>221</v>
      </c>
      <c r="Y182" s="450" t="s">
        <v>221</v>
      </c>
      <c r="Z182" s="450" t="s">
        <v>221</v>
      </c>
      <c r="AA182" s="450" t="s">
        <v>11571</v>
      </c>
      <c r="AB182" s="450">
        <v>9307800664</v>
      </c>
      <c r="AC182" s="450" t="s">
        <v>223</v>
      </c>
      <c r="AD182" s="347" t="s">
        <v>4711</v>
      </c>
      <c r="AE182" s="450" t="s">
        <v>11572</v>
      </c>
      <c r="AF182" s="44" t="s">
        <v>226</v>
      </c>
      <c r="AG182" s="36" t="s">
        <v>226</v>
      </c>
      <c r="AH182" s="36" t="s">
        <v>226</v>
      </c>
      <c r="AI182" s="450">
        <v>31</v>
      </c>
      <c r="AJ182" s="450" t="s">
        <v>227</v>
      </c>
      <c r="AK182" s="450">
        <v>1</v>
      </c>
      <c r="AL182" s="450">
        <v>13</v>
      </c>
      <c r="AM182" s="450">
        <v>7</v>
      </c>
      <c r="AN182" s="375" t="s">
        <v>394</v>
      </c>
      <c r="AO182" s="375" t="s">
        <v>5074</v>
      </c>
      <c r="AP182" s="348" t="s">
        <v>281</v>
      </c>
      <c r="AQ182" s="50" t="s">
        <v>1211</v>
      </c>
      <c r="AY182" s="450" t="s">
        <v>227</v>
      </c>
      <c r="AZ182" s="450" t="s">
        <v>227</v>
      </c>
      <c r="BA182" s="450" t="s">
        <v>7968</v>
      </c>
      <c r="BB182" s="453" t="s">
        <v>6373</v>
      </c>
      <c r="BC182" s="449">
        <f>B182</f>
        <v>0.5</v>
      </c>
      <c r="BD182" s="449">
        <f>BC182+15/1440</f>
        <v>0.51041666666666663</v>
      </c>
      <c r="BE182" s="387">
        <f t="shared" si="8"/>
        <v>15</v>
      </c>
      <c r="BF182" s="450">
        <v>3</v>
      </c>
      <c r="BG182" s="450">
        <v>3</v>
      </c>
      <c r="BH182" s="450">
        <v>3</v>
      </c>
      <c r="BI182" s="450">
        <v>3</v>
      </c>
      <c r="BJ182" s="450">
        <v>3</v>
      </c>
      <c r="BK182" s="450">
        <v>3</v>
      </c>
      <c r="BL182" s="450">
        <v>3</v>
      </c>
      <c r="BM182" s="450">
        <v>3</v>
      </c>
      <c r="BN182" s="450">
        <v>3</v>
      </c>
      <c r="BO182" s="450">
        <v>3</v>
      </c>
      <c r="BP182" s="450">
        <v>3</v>
      </c>
      <c r="BQ182" s="450">
        <v>3</v>
      </c>
      <c r="BR182" s="450">
        <v>3</v>
      </c>
      <c r="BS182" s="450">
        <v>3</v>
      </c>
      <c r="BT182" s="450">
        <v>3</v>
      </c>
      <c r="BU182" s="50">
        <f t="shared" si="9"/>
        <v>0</v>
      </c>
      <c r="BV182" s="453" t="str">
        <f>BB182</f>
        <v>Anthony Esguerra</v>
      </c>
      <c r="BW182" s="449">
        <f>BD182</f>
        <v>0.51041666666666663</v>
      </c>
      <c r="BX182" s="449">
        <f>BW182+15/1440</f>
        <v>0.52083333333333326</v>
      </c>
      <c r="BY182" s="50">
        <f t="shared" si="10"/>
        <v>15</v>
      </c>
      <c r="BZ182" s="450">
        <v>3</v>
      </c>
      <c r="CA182" s="450">
        <v>3</v>
      </c>
      <c r="CB182" s="450">
        <v>3</v>
      </c>
      <c r="CC182" s="450">
        <v>3</v>
      </c>
      <c r="CD182" s="450" t="s">
        <v>260</v>
      </c>
      <c r="CE182" s="450" t="str">
        <f>BV182</f>
        <v>Anthony Esguerra</v>
      </c>
      <c r="CF182" s="450">
        <v>15</v>
      </c>
      <c r="CM182" s="348" t="s">
        <v>3403</v>
      </c>
      <c r="CN182" s="44" t="s">
        <v>3403</v>
      </c>
      <c r="CR182" s="38" t="s">
        <v>4714</v>
      </c>
      <c r="CS182" s="38" t="s">
        <v>4715</v>
      </c>
      <c r="CT182" s="38" t="s">
        <v>3869</v>
      </c>
      <c r="CU182" s="38" t="s">
        <v>11573</v>
      </c>
      <c r="CV182" s="38" t="s">
        <v>11568</v>
      </c>
      <c r="CW182" s="38" t="s">
        <v>11569</v>
      </c>
      <c r="CX182" s="38" t="s">
        <v>1810</v>
      </c>
      <c r="CY182" s="38" t="s">
        <v>11574</v>
      </c>
      <c r="CZ182" s="38" t="s">
        <v>3848</v>
      </c>
      <c r="DA182" s="38" t="s">
        <v>11575</v>
      </c>
      <c r="DB182" s="38" t="s">
        <v>4037</v>
      </c>
      <c r="DC182" s="38" t="s">
        <v>4038</v>
      </c>
      <c r="DD182" s="38" t="s">
        <v>4039</v>
      </c>
      <c r="DE182" s="38" t="s">
        <v>3848</v>
      </c>
      <c r="DF182" s="38" t="s">
        <v>11575</v>
      </c>
      <c r="DG182" s="38" t="s">
        <v>4037</v>
      </c>
      <c r="DH182" s="38" t="s">
        <v>4038</v>
      </c>
      <c r="DI182" s="38" t="s">
        <v>4039</v>
      </c>
      <c r="DJ182" s="38" t="s">
        <v>3848</v>
      </c>
      <c r="DK182" s="38" t="s">
        <v>3849</v>
      </c>
      <c r="DL182" s="38" t="s">
        <v>3848</v>
      </c>
      <c r="DM182" s="38" t="s">
        <v>3914</v>
      </c>
      <c r="DN182" s="38" t="s">
        <v>3852</v>
      </c>
      <c r="DO182" s="38" t="s">
        <v>3848</v>
      </c>
      <c r="DP182" s="38" t="s">
        <v>3848</v>
      </c>
      <c r="DQ182" s="38" t="s">
        <v>11576</v>
      </c>
      <c r="DR182" s="38" t="s">
        <v>11577</v>
      </c>
      <c r="DS182" s="38" t="s">
        <v>11570</v>
      </c>
      <c r="DT182" s="38" t="s">
        <v>3848</v>
      </c>
      <c r="DU182" s="38" t="s">
        <v>3848</v>
      </c>
      <c r="DV182" s="38" t="s">
        <v>3848</v>
      </c>
      <c r="DW182" s="38" t="s">
        <v>3848</v>
      </c>
      <c r="DX182" s="38" t="s">
        <v>3848</v>
      </c>
      <c r="DY182" s="38" t="s">
        <v>3848</v>
      </c>
      <c r="DZ182" s="38" t="s">
        <v>3848</v>
      </c>
      <c r="EA182" s="38" t="s">
        <v>3848</v>
      </c>
      <c r="EB182" s="38" t="s">
        <v>3861</v>
      </c>
      <c r="EC182" s="38" t="s">
        <v>3862</v>
      </c>
      <c r="ED182" s="38" t="s">
        <v>3848</v>
      </c>
      <c r="EE182" s="38" t="s">
        <v>4399</v>
      </c>
      <c r="EF182" s="38" t="s">
        <v>5081</v>
      </c>
      <c r="EG182" s="38" t="s">
        <v>598</v>
      </c>
      <c r="EH182" s="38" t="s">
        <v>5303</v>
      </c>
      <c r="EI182" s="38" t="s">
        <v>7956</v>
      </c>
      <c r="EJ182" s="38" t="s">
        <v>3848</v>
      </c>
      <c r="EK182" s="38" t="s">
        <v>3848</v>
      </c>
      <c r="EL182" s="38" t="s">
        <v>4473</v>
      </c>
      <c r="EM182" s="38" t="s">
        <v>3869</v>
      </c>
      <c r="EN182" s="38" t="s">
        <v>3870</v>
      </c>
      <c r="EO182" s="38" t="s">
        <v>4002</v>
      </c>
      <c r="EP182" s="38" t="s">
        <v>7885</v>
      </c>
      <c r="EQ182" s="38" t="s">
        <v>4017</v>
      </c>
      <c r="ER182" s="38" t="s">
        <v>4017</v>
      </c>
      <c r="ES182" s="38" t="s">
        <v>4017</v>
      </c>
      <c r="ET182" s="38" t="s">
        <v>4017</v>
      </c>
      <c r="EU182" s="38" t="s">
        <v>4017</v>
      </c>
      <c r="EV182" s="38" t="s">
        <v>3848</v>
      </c>
      <c r="EW182" s="38" t="s">
        <v>3848</v>
      </c>
      <c r="EX182" s="38" t="s">
        <v>3848</v>
      </c>
      <c r="EY182" s="38" t="s">
        <v>3848</v>
      </c>
      <c r="EZ182" s="38" t="s">
        <v>3848</v>
      </c>
      <c r="FA182" s="38" t="s">
        <v>3848</v>
      </c>
      <c r="FB182" s="38" t="s">
        <v>3848</v>
      </c>
      <c r="FC182" s="38" t="s">
        <v>3848</v>
      </c>
      <c r="FD182" s="38" t="s">
        <v>3848</v>
      </c>
      <c r="FE182" s="38" t="s">
        <v>4017</v>
      </c>
      <c r="FF182" s="38" t="s">
        <v>4017</v>
      </c>
      <c r="FG182" s="38" t="s">
        <v>3848</v>
      </c>
      <c r="FH182" s="38" t="s">
        <v>3848</v>
      </c>
      <c r="FI182" s="38" t="s">
        <v>3848</v>
      </c>
      <c r="FJ182" s="38" t="s">
        <v>4017</v>
      </c>
      <c r="FK182" s="38" t="s">
        <v>4017</v>
      </c>
      <c r="FL182" s="38" t="s">
        <v>4017</v>
      </c>
      <c r="FM182" s="38" t="s">
        <v>11578</v>
      </c>
      <c r="FN182" s="38" t="s">
        <v>11579</v>
      </c>
      <c r="FO182" s="38" t="s">
        <v>3848</v>
      </c>
      <c r="FP182" s="38" t="s">
        <v>3848</v>
      </c>
      <c r="FQ182" s="38" t="s">
        <v>11580</v>
      </c>
      <c r="FR182" s="38" t="s">
        <v>4367</v>
      </c>
      <c r="FS182" s="38" t="s">
        <v>11581</v>
      </c>
      <c r="FT182" s="38" t="s">
        <v>3943</v>
      </c>
      <c r="FU182" s="38" t="s">
        <v>3943</v>
      </c>
      <c r="FV182" s="38" t="s">
        <v>3943</v>
      </c>
      <c r="FW182" s="38" t="s">
        <v>3943</v>
      </c>
      <c r="FX182" s="38" t="s">
        <v>3894</v>
      </c>
      <c r="FY182" s="38" t="s">
        <v>3848</v>
      </c>
      <c r="FZ182" s="38" t="s">
        <v>11582</v>
      </c>
      <c r="GA182" s="38" t="s">
        <v>3848</v>
      </c>
      <c r="GB182" s="38" t="s">
        <v>3848</v>
      </c>
      <c r="GC182" s="38" t="s">
        <v>3848</v>
      </c>
      <c r="HL182" s="366" t="s">
        <v>11583</v>
      </c>
      <c r="HM182" s="36" t="s">
        <v>6633</v>
      </c>
      <c r="HN182" s="36" t="s">
        <v>3403</v>
      </c>
      <c r="HO182" s="350" t="s">
        <v>6933</v>
      </c>
      <c r="HP182" s="36" t="s">
        <v>3869</v>
      </c>
      <c r="HQ182" s="36">
        <f t="shared" si="11"/>
        <v>1</v>
      </c>
      <c r="HT182" s="44" t="s">
        <v>3403</v>
      </c>
      <c r="HU182" s="30" t="s">
        <v>7777</v>
      </c>
      <c r="HX182" s="44" t="s">
        <v>3403</v>
      </c>
      <c r="HY182" s="44" t="s">
        <v>223</v>
      </c>
    </row>
    <row r="183" spans="1:233" s="36" customFormat="1" ht="12.75" x14ac:dyDescent="0.2">
      <c r="A183" s="348">
        <v>1</v>
      </c>
      <c r="B183" s="443">
        <v>0.33333333333333331</v>
      </c>
      <c r="C183" s="213" t="s">
        <v>11584</v>
      </c>
      <c r="D183" s="348" t="s">
        <v>211</v>
      </c>
      <c r="E183" s="36" t="s">
        <v>212</v>
      </c>
      <c r="F183" s="445">
        <v>43287</v>
      </c>
      <c r="G183" s="213" t="s">
        <v>357</v>
      </c>
      <c r="H183" s="213" t="s">
        <v>233</v>
      </c>
      <c r="I183" s="213" t="s">
        <v>3070</v>
      </c>
      <c r="J183" s="348" t="s">
        <v>5686</v>
      </c>
      <c r="K183" s="365"/>
      <c r="L183" s="365"/>
      <c r="M183" s="365"/>
      <c r="N183" s="365"/>
      <c r="O183" s="348"/>
      <c r="P183" s="366" t="s">
        <v>11585</v>
      </c>
      <c r="Q183" s="36" t="s">
        <v>1160</v>
      </c>
      <c r="R183" s="36" t="s">
        <v>11586</v>
      </c>
      <c r="S183" s="36" t="s">
        <v>11587</v>
      </c>
      <c r="T183" s="194">
        <v>9273335496</v>
      </c>
      <c r="U183" s="454" t="s">
        <v>11588</v>
      </c>
      <c r="V183" s="194" t="s">
        <v>221</v>
      </c>
      <c r="W183" s="36" t="s">
        <v>221</v>
      </c>
      <c r="X183" s="36" t="s">
        <v>221</v>
      </c>
      <c r="Y183" s="36" t="s">
        <v>221</v>
      </c>
      <c r="Z183" s="36" t="s">
        <v>221</v>
      </c>
      <c r="AA183" s="348" t="s">
        <v>11589</v>
      </c>
      <c r="AB183" s="36">
        <v>949147184</v>
      </c>
      <c r="AC183" s="36" t="s">
        <v>223</v>
      </c>
      <c r="AD183" s="348" t="s">
        <v>224</v>
      </c>
      <c r="AE183" s="348"/>
      <c r="AF183" s="348"/>
      <c r="AG183" s="348"/>
      <c r="AH183" s="348"/>
      <c r="AI183" s="348"/>
      <c r="AJ183" s="348"/>
      <c r="AK183" s="348"/>
      <c r="AL183" s="348"/>
      <c r="AM183" s="348"/>
      <c r="AN183" s="348" t="s">
        <v>432</v>
      </c>
      <c r="AO183" s="348" t="s">
        <v>432</v>
      </c>
      <c r="AP183" s="348" t="s">
        <v>434</v>
      </c>
      <c r="AQ183" s="348" t="s">
        <v>3079</v>
      </c>
      <c r="AR183" s="348" t="s">
        <v>6459</v>
      </c>
      <c r="AS183" s="348"/>
      <c r="AT183" s="348"/>
      <c r="AU183" s="348"/>
      <c r="AV183" s="348"/>
      <c r="AW183" s="348"/>
      <c r="AX183" s="348" t="s">
        <v>8448</v>
      </c>
      <c r="AY183" s="348" t="s">
        <v>227</v>
      </c>
      <c r="AZ183" s="348"/>
      <c r="BA183" s="369">
        <v>0.36458333333333331</v>
      </c>
      <c r="BB183" s="394" t="s">
        <v>4495</v>
      </c>
      <c r="BC183" s="369"/>
      <c r="BD183" s="369"/>
      <c r="BE183" s="50">
        <f t="shared" si="8"/>
        <v>0</v>
      </c>
      <c r="BF183" s="348"/>
      <c r="BG183" s="348"/>
      <c r="BH183" s="348"/>
      <c r="BI183" s="348"/>
      <c r="BJ183" s="348"/>
      <c r="BK183" s="348"/>
      <c r="BL183" s="348"/>
      <c r="BM183" s="348"/>
      <c r="BN183" s="348"/>
      <c r="BO183" s="348"/>
      <c r="BP183" s="348"/>
      <c r="BQ183" s="348"/>
      <c r="BR183" s="348"/>
      <c r="BS183" s="348"/>
      <c r="BT183" s="348"/>
      <c r="BU183" s="50">
        <f t="shared" si="9"/>
        <v>0</v>
      </c>
      <c r="BV183" s="368"/>
      <c r="BW183" s="369"/>
      <c r="BX183" s="369"/>
      <c r="BY183" s="50">
        <f t="shared" si="10"/>
        <v>0</v>
      </c>
      <c r="BZ183" s="348"/>
      <c r="CA183" s="348"/>
      <c r="CB183" s="348"/>
      <c r="CC183" s="348"/>
      <c r="CD183" s="348"/>
      <c r="CE183" s="348"/>
      <c r="CF183" s="348"/>
      <c r="CG183" s="348"/>
      <c r="CH183" s="348"/>
      <c r="CI183" s="348"/>
      <c r="CJ183" s="348"/>
      <c r="CK183" s="348"/>
      <c r="CL183" s="348"/>
      <c r="CM183" s="348" t="s">
        <v>3403</v>
      </c>
      <c r="CN183" s="44" t="s">
        <v>3403</v>
      </c>
      <c r="CR183" s="335" t="s">
        <v>4714</v>
      </c>
      <c r="CS183" s="335" t="s">
        <v>4715</v>
      </c>
      <c r="CT183" s="335" t="s">
        <v>3869</v>
      </c>
      <c r="CU183" s="335" t="s">
        <v>11590</v>
      </c>
      <c r="CV183" s="335" t="s">
        <v>11591</v>
      </c>
      <c r="CW183" s="335" t="s">
        <v>11592</v>
      </c>
      <c r="CX183" s="335" t="s">
        <v>11593</v>
      </c>
      <c r="CY183" s="335" t="s">
        <v>11594</v>
      </c>
      <c r="CZ183" s="335" t="s">
        <v>3848</v>
      </c>
      <c r="DA183" s="335" t="s">
        <v>11595</v>
      </c>
      <c r="DB183" s="335" t="s">
        <v>5140</v>
      </c>
      <c r="DC183" s="335" t="s">
        <v>5141</v>
      </c>
      <c r="DD183" s="335" t="s">
        <v>10942</v>
      </c>
      <c r="DE183" s="335" t="s">
        <v>11596</v>
      </c>
      <c r="DF183" s="335" t="s">
        <v>11597</v>
      </c>
      <c r="DG183" s="335" t="s">
        <v>4037</v>
      </c>
      <c r="DH183" s="335" t="s">
        <v>4038</v>
      </c>
      <c r="DI183" s="335" t="s">
        <v>4039</v>
      </c>
      <c r="DJ183" s="335" t="s">
        <v>3848</v>
      </c>
      <c r="DK183" s="335" t="s">
        <v>3849</v>
      </c>
      <c r="DL183" s="335" t="s">
        <v>11598</v>
      </c>
      <c r="DM183" s="335" t="s">
        <v>3914</v>
      </c>
      <c r="DN183" s="335" t="s">
        <v>3852</v>
      </c>
      <c r="DO183" s="335" t="s">
        <v>3853</v>
      </c>
      <c r="DP183" s="335" t="s">
        <v>3854</v>
      </c>
      <c r="DQ183" s="335" t="s">
        <v>11599</v>
      </c>
      <c r="DR183" s="335" t="s">
        <v>11599</v>
      </c>
      <c r="DS183" s="335" t="s">
        <v>11600</v>
      </c>
      <c r="DT183" s="335" t="s">
        <v>11601</v>
      </c>
      <c r="DU183" s="335" t="s">
        <v>11602</v>
      </c>
      <c r="DV183" s="335" t="s">
        <v>11603</v>
      </c>
      <c r="DW183" s="335" t="s">
        <v>11604</v>
      </c>
      <c r="DX183" s="335" t="s">
        <v>3848</v>
      </c>
      <c r="DY183" s="335" t="s">
        <v>3848</v>
      </c>
      <c r="DZ183" s="335" t="s">
        <v>3848</v>
      </c>
      <c r="EA183" s="335" t="s">
        <v>3848</v>
      </c>
      <c r="EB183" s="335" t="s">
        <v>3861</v>
      </c>
      <c r="EC183" s="335" t="s">
        <v>3862</v>
      </c>
      <c r="ED183" s="335" t="s">
        <v>3848</v>
      </c>
      <c r="EE183" s="335" t="s">
        <v>4042</v>
      </c>
      <c r="EF183" s="335" t="s">
        <v>3864</v>
      </c>
      <c r="EG183" s="335" t="s">
        <v>2755</v>
      </c>
      <c r="EH183" s="335" t="s">
        <v>282</v>
      </c>
      <c r="EI183" s="335" t="s">
        <v>3848</v>
      </c>
      <c r="EJ183" s="335" t="s">
        <v>3848</v>
      </c>
      <c r="EK183" s="335" t="s">
        <v>3848</v>
      </c>
      <c r="EL183" s="335" t="s">
        <v>3868</v>
      </c>
      <c r="EM183" s="335" t="s">
        <v>3869</v>
      </c>
      <c r="EN183" s="335" t="s">
        <v>3869</v>
      </c>
      <c r="EO183" s="335" t="s">
        <v>3869</v>
      </c>
      <c r="EP183" s="335" t="s">
        <v>3869</v>
      </c>
      <c r="EQ183" s="335" t="s">
        <v>5341</v>
      </c>
      <c r="ER183" s="335" t="s">
        <v>3924</v>
      </c>
      <c r="ES183" s="335" t="s">
        <v>11605</v>
      </c>
      <c r="ET183" s="335" t="s">
        <v>11606</v>
      </c>
      <c r="EU183" s="335" t="s">
        <v>11607</v>
      </c>
      <c r="EV183" s="335" t="s">
        <v>3876</v>
      </c>
      <c r="EW183" s="335" t="s">
        <v>3876</v>
      </c>
      <c r="EX183" s="335" t="s">
        <v>3848</v>
      </c>
      <c r="EY183" s="335" t="s">
        <v>3848</v>
      </c>
      <c r="EZ183" s="335" t="s">
        <v>3877</v>
      </c>
      <c r="FA183" s="335" t="s">
        <v>4008</v>
      </c>
      <c r="FB183" s="335" t="s">
        <v>11608</v>
      </c>
      <c r="FC183" s="335" t="s">
        <v>11605</v>
      </c>
      <c r="FD183" s="335" t="s">
        <v>3848</v>
      </c>
      <c r="FE183" s="335" t="s">
        <v>4011</v>
      </c>
      <c r="FF183" s="335" t="s">
        <v>4012</v>
      </c>
      <c r="FG183" s="335" t="s">
        <v>11609</v>
      </c>
      <c r="FH183" s="335" t="s">
        <v>11610</v>
      </c>
      <c r="FI183" s="335" t="s">
        <v>6528</v>
      </c>
      <c r="FJ183" s="335" t="s">
        <v>6196</v>
      </c>
      <c r="FK183" s="335" t="s">
        <v>11611</v>
      </c>
      <c r="FL183" s="335" t="s">
        <v>4017</v>
      </c>
      <c r="FM183" s="335" t="s">
        <v>11587</v>
      </c>
      <c r="FN183" s="335" t="s">
        <v>11612</v>
      </c>
      <c r="FO183" s="335" t="s">
        <v>11613</v>
      </c>
      <c r="FP183" s="335" t="s">
        <v>3848</v>
      </c>
      <c r="FQ183" s="335" t="s">
        <v>11614</v>
      </c>
      <c r="FR183" s="335" t="s">
        <v>4367</v>
      </c>
      <c r="FS183" s="335" t="s">
        <v>11615</v>
      </c>
      <c r="FT183" s="335" t="s">
        <v>3943</v>
      </c>
      <c r="FU183" s="335" t="s">
        <v>3943</v>
      </c>
      <c r="FV183" s="335" t="s">
        <v>3943</v>
      </c>
      <c r="FW183" s="335" t="s">
        <v>3943</v>
      </c>
      <c r="FX183" s="335" t="s">
        <v>3894</v>
      </c>
      <c r="FY183" s="335" t="s">
        <v>3848</v>
      </c>
      <c r="FZ183" s="335" t="s">
        <v>11616</v>
      </c>
      <c r="GA183" s="335" t="s">
        <v>3945</v>
      </c>
      <c r="GB183" s="335" t="s">
        <v>3945</v>
      </c>
      <c r="GC183" s="335" t="s">
        <v>3945</v>
      </c>
      <c r="HL183" s="366" t="s">
        <v>11617</v>
      </c>
      <c r="HM183" s="36" t="s">
        <v>6633</v>
      </c>
      <c r="HN183" s="36" t="s">
        <v>3403</v>
      </c>
      <c r="HO183" s="350" t="s">
        <v>6450</v>
      </c>
      <c r="HP183" s="36" t="s">
        <v>3869</v>
      </c>
      <c r="HQ183" s="36">
        <f t="shared" si="11"/>
        <v>1</v>
      </c>
      <c r="HT183" s="44" t="s">
        <v>3403</v>
      </c>
      <c r="HU183" s="44" t="s">
        <v>3403</v>
      </c>
      <c r="HX183" s="44" t="s">
        <v>6495</v>
      </c>
      <c r="HY183" s="44" t="s">
        <v>223</v>
      </c>
    </row>
    <row r="184" spans="1:233" s="36" customFormat="1" ht="12.75" x14ac:dyDescent="0.2">
      <c r="A184" s="348">
        <v>2</v>
      </c>
      <c r="B184" s="439">
        <v>0.39583333333333331</v>
      </c>
      <c r="C184" s="36" t="s">
        <v>11584</v>
      </c>
      <c r="D184" s="348" t="s">
        <v>211</v>
      </c>
      <c r="E184" s="36" t="s">
        <v>212</v>
      </c>
      <c r="F184" s="445">
        <v>43287</v>
      </c>
      <c r="G184" s="348" t="s">
        <v>1202</v>
      </c>
      <c r="H184" s="348" t="s">
        <v>214</v>
      </c>
      <c r="I184" s="348" t="s">
        <v>1222</v>
      </c>
      <c r="J184" s="348"/>
      <c r="K184" s="365"/>
      <c r="L184" s="365"/>
      <c r="M184" s="365"/>
      <c r="N184" s="365"/>
      <c r="O184" s="348"/>
      <c r="P184" s="366" t="s">
        <v>11618</v>
      </c>
      <c r="Q184" s="36" t="s">
        <v>507</v>
      </c>
      <c r="R184" s="36" t="s">
        <v>2667</v>
      </c>
      <c r="S184" s="36" t="s">
        <v>11619</v>
      </c>
      <c r="T184" s="194" t="s">
        <v>11620</v>
      </c>
      <c r="U184" s="36" t="s">
        <v>11621</v>
      </c>
      <c r="V184" s="194" t="s">
        <v>221</v>
      </c>
      <c r="W184" s="36" t="s">
        <v>221</v>
      </c>
      <c r="X184" s="36" t="s">
        <v>221</v>
      </c>
      <c r="Y184" s="36" t="s">
        <v>221</v>
      </c>
      <c r="Z184" s="36" t="s">
        <v>221</v>
      </c>
      <c r="AA184" s="36" t="s">
        <v>11622</v>
      </c>
      <c r="AB184" s="36">
        <v>9453343665</v>
      </c>
      <c r="AC184" s="36" t="s">
        <v>314</v>
      </c>
      <c r="AD184" s="36" t="s">
        <v>224</v>
      </c>
      <c r="AE184" s="36" t="s">
        <v>11623</v>
      </c>
      <c r="AF184" s="348" t="s">
        <v>259</v>
      </c>
      <c r="AG184" s="348" t="s">
        <v>259</v>
      </c>
      <c r="AH184" s="348" t="s">
        <v>259</v>
      </c>
      <c r="AI184" s="36">
        <v>13</v>
      </c>
      <c r="AJ184" s="36" t="s">
        <v>227</v>
      </c>
      <c r="AK184" s="36">
        <v>1</v>
      </c>
      <c r="AL184" s="36">
        <v>7</v>
      </c>
      <c r="AM184" s="36">
        <v>5</v>
      </c>
      <c r="AN184" s="348" t="s">
        <v>228</v>
      </c>
      <c r="AO184" s="348" t="s">
        <v>228</v>
      </c>
      <c r="AP184" s="348" t="s">
        <v>229</v>
      </c>
      <c r="AQ184" s="348" t="s">
        <v>229</v>
      </c>
      <c r="AR184" s="348"/>
      <c r="AS184" s="348" t="s">
        <v>6675</v>
      </c>
      <c r="AT184" s="348">
        <v>210261</v>
      </c>
      <c r="AU184" s="348"/>
      <c r="AV184" s="348"/>
      <c r="AW184" s="348"/>
      <c r="AX184" s="348"/>
      <c r="AY184" s="348" t="s">
        <v>227</v>
      </c>
      <c r="AZ184" s="348"/>
      <c r="BA184" s="369">
        <v>0.43194444444444446</v>
      </c>
      <c r="BB184" s="394" t="s">
        <v>7252</v>
      </c>
      <c r="BC184" s="369">
        <v>0.4375</v>
      </c>
      <c r="BD184" s="369">
        <v>0.44791666666666669</v>
      </c>
      <c r="BE184" s="50">
        <f t="shared" si="8"/>
        <v>15</v>
      </c>
      <c r="BF184" s="348">
        <v>2</v>
      </c>
      <c r="BG184" s="348">
        <v>2</v>
      </c>
      <c r="BH184" s="348">
        <v>2</v>
      </c>
      <c r="BI184" s="348">
        <v>2</v>
      </c>
      <c r="BJ184" s="348">
        <v>2</v>
      </c>
      <c r="BK184" s="348">
        <v>2</v>
      </c>
      <c r="BL184" s="348">
        <v>2</v>
      </c>
      <c r="BM184" s="348">
        <v>2</v>
      </c>
      <c r="BN184" s="348">
        <v>2</v>
      </c>
      <c r="BO184" s="348">
        <v>2</v>
      </c>
      <c r="BP184" s="348">
        <v>2</v>
      </c>
      <c r="BQ184" s="348">
        <v>2</v>
      </c>
      <c r="BR184" s="348">
        <v>2</v>
      </c>
      <c r="BS184" s="348">
        <v>2</v>
      </c>
      <c r="BT184" s="348">
        <v>2</v>
      </c>
      <c r="BU184" s="50">
        <f t="shared" si="9"/>
        <v>0</v>
      </c>
      <c r="BV184" s="368"/>
      <c r="BW184" s="369"/>
      <c r="BX184" s="369"/>
      <c r="BY184" s="50">
        <f t="shared" si="10"/>
        <v>0</v>
      </c>
      <c r="BZ184" s="348"/>
      <c r="CA184" s="348"/>
      <c r="CB184" s="348"/>
      <c r="CC184" s="348"/>
      <c r="CD184" s="348"/>
      <c r="CE184" s="348"/>
      <c r="CF184" s="348"/>
      <c r="CG184" s="348"/>
      <c r="CH184" s="348"/>
      <c r="CI184" s="348"/>
      <c r="CJ184" s="348"/>
      <c r="CK184" s="348"/>
      <c r="CL184" s="348"/>
      <c r="CM184" s="348" t="s">
        <v>3403</v>
      </c>
      <c r="CN184" s="44" t="s">
        <v>3403</v>
      </c>
      <c r="CR184" s="335" t="s">
        <v>4714</v>
      </c>
      <c r="CS184" s="335" t="s">
        <v>4715</v>
      </c>
      <c r="CT184" s="335" t="s">
        <v>3869</v>
      </c>
      <c r="CU184" s="335" t="s">
        <v>11624</v>
      </c>
      <c r="CV184" s="335" t="s">
        <v>507</v>
      </c>
      <c r="CW184" s="335" t="s">
        <v>2667</v>
      </c>
      <c r="CX184" s="335" t="s">
        <v>11619</v>
      </c>
      <c r="CY184" s="335" t="s">
        <v>11625</v>
      </c>
      <c r="CZ184" s="335" t="s">
        <v>11626</v>
      </c>
      <c r="DA184" s="335" t="s">
        <v>11627</v>
      </c>
      <c r="DB184" s="335" t="s">
        <v>3840</v>
      </c>
      <c r="DC184" s="335" t="s">
        <v>3841</v>
      </c>
      <c r="DD184" s="335" t="s">
        <v>8608</v>
      </c>
      <c r="DE184" s="335" t="s">
        <v>11626</v>
      </c>
      <c r="DF184" s="335" t="s">
        <v>11627</v>
      </c>
      <c r="DG184" s="335" t="s">
        <v>3840</v>
      </c>
      <c r="DH184" s="335" t="s">
        <v>3841</v>
      </c>
      <c r="DI184" s="335" t="s">
        <v>8608</v>
      </c>
      <c r="DJ184" s="335" t="s">
        <v>11628</v>
      </c>
      <c r="DK184" s="335" t="s">
        <v>3849</v>
      </c>
      <c r="DL184" s="335" t="s">
        <v>4298</v>
      </c>
      <c r="DM184" s="335" t="s">
        <v>3914</v>
      </c>
      <c r="DN184" s="335" t="s">
        <v>3852</v>
      </c>
      <c r="DO184" s="335" t="s">
        <v>3853</v>
      </c>
      <c r="DP184" s="335" t="s">
        <v>3854</v>
      </c>
      <c r="DQ184" s="335" t="s">
        <v>11629</v>
      </c>
      <c r="DR184" s="335" t="s">
        <v>11630</v>
      </c>
      <c r="DS184" s="335" t="s">
        <v>11621</v>
      </c>
      <c r="DT184" s="335" t="s">
        <v>11631</v>
      </c>
      <c r="DU184" s="335" t="s">
        <v>11632</v>
      </c>
      <c r="DV184" s="335" t="s">
        <v>11633</v>
      </c>
      <c r="DW184" s="335" t="s">
        <v>11634</v>
      </c>
      <c r="DX184" s="335" t="s">
        <v>11635</v>
      </c>
      <c r="DY184" s="335" t="s">
        <v>3848</v>
      </c>
      <c r="DZ184" s="335" t="s">
        <v>3848</v>
      </c>
      <c r="EA184" s="335" t="s">
        <v>3848</v>
      </c>
      <c r="EB184" s="335" t="s">
        <v>3861</v>
      </c>
      <c r="EC184" s="335" t="s">
        <v>3862</v>
      </c>
      <c r="ED184" s="335" t="s">
        <v>3848</v>
      </c>
      <c r="EE184" s="335" t="s">
        <v>11636</v>
      </c>
      <c r="EF184" s="335" t="s">
        <v>3864</v>
      </c>
      <c r="EG184" s="335" t="s">
        <v>4068</v>
      </c>
      <c r="EH184" s="335" t="s">
        <v>4069</v>
      </c>
      <c r="EI184" s="335" t="s">
        <v>6675</v>
      </c>
      <c r="EJ184" s="335" t="s">
        <v>6675</v>
      </c>
      <c r="EK184" s="335" t="s">
        <v>3848</v>
      </c>
      <c r="EL184" s="335" t="s">
        <v>4473</v>
      </c>
      <c r="EM184" s="335" t="s">
        <v>3869</v>
      </c>
      <c r="EN184" s="335" t="s">
        <v>3869</v>
      </c>
      <c r="EO184" s="335" t="s">
        <v>3870</v>
      </c>
      <c r="EP184" s="335" t="s">
        <v>4002</v>
      </c>
      <c r="EQ184" s="335" t="s">
        <v>11637</v>
      </c>
      <c r="ER184" s="335" t="s">
        <v>3924</v>
      </c>
      <c r="ES184" s="335" t="s">
        <v>11638</v>
      </c>
      <c r="ET184" s="335" t="s">
        <v>11639</v>
      </c>
      <c r="EU184" s="335" t="s">
        <v>6799</v>
      </c>
      <c r="EV184" s="335" t="s">
        <v>3876</v>
      </c>
      <c r="EW184" s="335" t="s">
        <v>3876</v>
      </c>
      <c r="EX184" s="335" t="s">
        <v>3848</v>
      </c>
      <c r="EY184" s="335" t="s">
        <v>3848</v>
      </c>
      <c r="EZ184" s="335" t="s">
        <v>3877</v>
      </c>
      <c r="FA184" s="335" t="s">
        <v>4008</v>
      </c>
      <c r="FB184" s="335" t="s">
        <v>11640</v>
      </c>
      <c r="FC184" s="335" t="s">
        <v>11641</v>
      </c>
      <c r="FD184" s="335" t="s">
        <v>3848</v>
      </c>
      <c r="FE184" s="335" t="s">
        <v>3881</v>
      </c>
      <c r="FF184" s="335" t="s">
        <v>11642</v>
      </c>
      <c r="FG184" s="335" t="s">
        <v>11643</v>
      </c>
      <c r="FH184" s="335" t="s">
        <v>11644</v>
      </c>
      <c r="FI184" s="335" t="s">
        <v>11645</v>
      </c>
      <c r="FJ184" s="335" t="s">
        <v>11646</v>
      </c>
      <c r="FK184" s="335" t="s">
        <v>11647</v>
      </c>
      <c r="FL184" s="335" t="s">
        <v>11648</v>
      </c>
      <c r="FM184" s="335" t="s">
        <v>11619</v>
      </c>
      <c r="FN184" s="335" t="s">
        <v>11649</v>
      </c>
      <c r="FO184" s="335" t="s">
        <v>9561</v>
      </c>
      <c r="FP184" s="335" t="s">
        <v>3848</v>
      </c>
      <c r="FQ184" s="335" t="s">
        <v>11650</v>
      </c>
      <c r="FR184" s="335" t="s">
        <v>4367</v>
      </c>
      <c r="FS184" s="335" t="s">
        <v>11651</v>
      </c>
      <c r="FT184" s="335" t="s">
        <v>11652</v>
      </c>
      <c r="FU184" s="335" t="s">
        <v>11653</v>
      </c>
      <c r="FV184" s="335" t="s">
        <v>11654</v>
      </c>
      <c r="FW184" s="335" t="s">
        <v>11655</v>
      </c>
      <c r="FX184" s="335" t="s">
        <v>3944</v>
      </c>
      <c r="FY184" s="335" t="s">
        <v>3848</v>
      </c>
      <c r="FZ184" s="335" t="s">
        <v>3848</v>
      </c>
      <c r="GA184" s="335" t="s">
        <v>3945</v>
      </c>
      <c r="GB184" s="335" t="s">
        <v>3946</v>
      </c>
      <c r="GC184" s="335" t="s">
        <v>3946</v>
      </c>
      <c r="HL184" s="366" t="s">
        <v>11656</v>
      </c>
      <c r="HM184" s="36" t="s">
        <v>3403</v>
      </c>
      <c r="HN184" s="36" t="s">
        <v>3403</v>
      </c>
      <c r="HO184" s="350" t="s">
        <v>6494</v>
      </c>
      <c r="HP184" s="36" t="s">
        <v>3869</v>
      </c>
      <c r="HQ184" s="36">
        <f t="shared" si="11"/>
        <v>1</v>
      </c>
      <c r="HT184" s="44" t="s">
        <v>3403</v>
      </c>
      <c r="HU184" s="44" t="s">
        <v>3403</v>
      </c>
      <c r="HX184" s="44" t="s">
        <v>3403</v>
      </c>
      <c r="HY184" s="44" t="s">
        <v>314</v>
      </c>
    </row>
    <row r="185" spans="1:233" s="36" customFormat="1" ht="12.75" x14ac:dyDescent="0.2">
      <c r="A185" s="348">
        <v>3</v>
      </c>
      <c r="B185" s="369">
        <v>0.40069444444444446</v>
      </c>
      <c r="C185" s="348" t="s">
        <v>11584</v>
      </c>
      <c r="D185" s="348" t="s">
        <v>211</v>
      </c>
      <c r="E185" s="36" t="s">
        <v>212</v>
      </c>
      <c r="F185" s="445">
        <v>43287</v>
      </c>
      <c r="G185" s="348" t="s">
        <v>3082</v>
      </c>
      <c r="H185" s="348" t="s">
        <v>246</v>
      </c>
      <c r="I185" s="348" t="s">
        <v>247</v>
      </c>
      <c r="J185" s="348" t="s">
        <v>6080</v>
      </c>
      <c r="K185" s="365" t="s">
        <v>4494</v>
      </c>
      <c r="L185" s="365" t="s">
        <v>250</v>
      </c>
      <c r="M185" s="455">
        <v>43287</v>
      </c>
      <c r="N185" s="455">
        <v>43287</v>
      </c>
      <c r="O185" s="348" t="s">
        <v>4032</v>
      </c>
      <c r="P185" s="366" t="s">
        <v>11657</v>
      </c>
      <c r="Q185" s="348" t="s">
        <v>503</v>
      </c>
      <c r="R185" s="348" t="s">
        <v>11658</v>
      </c>
      <c r="S185" s="365" t="s">
        <v>1023</v>
      </c>
      <c r="T185" s="353">
        <v>9555639562</v>
      </c>
      <c r="U185" s="353" t="s">
        <v>11659</v>
      </c>
      <c r="V185" s="194" t="s">
        <v>221</v>
      </c>
      <c r="W185" s="36" t="s">
        <v>221</v>
      </c>
      <c r="X185" s="36" t="s">
        <v>221</v>
      </c>
      <c r="Y185" s="36" t="s">
        <v>221</v>
      </c>
      <c r="Z185" s="36" t="s">
        <v>221</v>
      </c>
      <c r="AA185" s="348" t="s">
        <v>11660</v>
      </c>
      <c r="AB185" s="348">
        <v>9058403086</v>
      </c>
      <c r="AC185" s="348" t="s">
        <v>223</v>
      </c>
      <c r="AD185" s="347" t="s">
        <v>4711</v>
      </c>
      <c r="AE185" s="348" t="s">
        <v>11661</v>
      </c>
      <c r="AF185" s="44" t="s">
        <v>226</v>
      </c>
      <c r="AG185" s="36" t="s">
        <v>226</v>
      </c>
      <c r="AH185" s="348" t="s">
        <v>221</v>
      </c>
      <c r="AI185" s="348">
        <v>26</v>
      </c>
      <c r="AJ185" s="348" t="s">
        <v>227</v>
      </c>
      <c r="AK185" s="348">
        <v>1</v>
      </c>
      <c r="AL185" s="348">
        <v>12</v>
      </c>
      <c r="AM185" s="348">
        <v>14</v>
      </c>
      <c r="AN185" s="348" t="s">
        <v>432</v>
      </c>
      <c r="AO185" s="348" t="s">
        <v>432</v>
      </c>
      <c r="AP185" s="348" t="s">
        <v>434</v>
      </c>
      <c r="AQ185" s="348" t="s">
        <v>3079</v>
      </c>
      <c r="AR185" s="348" t="s">
        <v>6459</v>
      </c>
      <c r="AT185" s="348"/>
      <c r="AU185" s="348"/>
      <c r="AV185" s="348"/>
      <c r="AW185" s="348"/>
      <c r="AX185" s="348" t="s">
        <v>579</v>
      </c>
      <c r="AY185" s="348" t="s">
        <v>227</v>
      </c>
      <c r="AZ185" s="348"/>
      <c r="BA185" s="369">
        <v>0.43263888888888885</v>
      </c>
      <c r="BB185" s="394" t="s">
        <v>4713</v>
      </c>
      <c r="BC185" s="369">
        <v>0.45833333333333331</v>
      </c>
      <c r="BD185" s="369">
        <v>0.4680555555555555</v>
      </c>
      <c r="BE185" s="50">
        <f t="shared" si="8"/>
        <v>14</v>
      </c>
      <c r="BF185" s="348">
        <v>2</v>
      </c>
      <c r="BG185" s="348">
        <v>2</v>
      </c>
      <c r="BH185" s="348">
        <v>2</v>
      </c>
      <c r="BI185" s="348">
        <v>2</v>
      </c>
      <c r="BJ185" s="348">
        <v>2</v>
      </c>
      <c r="BK185" s="348">
        <v>2</v>
      </c>
      <c r="BL185" s="348">
        <v>2</v>
      </c>
      <c r="BM185" s="348">
        <v>2</v>
      </c>
      <c r="BN185" s="348">
        <v>2</v>
      </c>
      <c r="BO185" s="348">
        <v>2</v>
      </c>
      <c r="BP185" s="348">
        <v>2</v>
      </c>
      <c r="BQ185" s="348">
        <v>2</v>
      </c>
      <c r="BR185" s="348">
        <v>2</v>
      </c>
      <c r="BS185" s="348">
        <v>2</v>
      </c>
      <c r="BT185" s="348">
        <v>2</v>
      </c>
      <c r="BU185" s="50">
        <f t="shared" si="9"/>
        <v>0</v>
      </c>
      <c r="BV185" s="368" t="s">
        <v>4713</v>
      </c>
      <c r="BW185" s="369">
        <v>0.4680555555555555</v>
      </c>
      <c r="BX185" s="369">
        <v>0.47500000000000003</v>
      </c>
      <c r="BY185" s="50">
        <f t="shared" si="10"/>
        <v>10</v>
      </c>
      <c r="BZ185" s="348">
        <v>3</v>
      </c>
      <c r="CA185" s="348">
        <v>3</v>
      </c>
      <c r="CB185" s="348">
        <v>3</v>
      </c>
      <c r="CC185" s="348">
        <v>3</v>
      </c>
      <c r="CD185" s="348" t="s">
        <v>260</v>
      </c>
      <c r="CE185" s="348" t="s">
        <v>4713</v>
      </c>
      <c r="CF185" s="348">
        <v>15</v>
      </c>
      <c r="CG185" s="348"/>
      <c r="CH185" s="348"/>
      <c r="CI185" s="348"/>
      <c r="CJ185" s="348"/>
      <c r="CK185" s="348"/>
      <c r="CL185" s="348"/>
      <c r="CM185" s="348" t="s">
        <v>3403</v>
      </c>
      <c r="CN185" s="213" t="s">
        <v>6676</v>
      </c>
      <c r="CO185" s="348"/>
      <c r="CP185" s="348"/>
      <c r="CQ185" s="348"/>
      <c r="CR185" s="335" t="s">
        <v>4714</v>
      </c>
      <c r="CS185" s="335" t="s">
        <v>4715</v>
      </c>
      <c r="CT185" s="335" t="s">
        <v>3869</v>
      </c>
      <c r="CU185" s="335" t="s">
        <v>11662</v>
      </c>
      <c r="CV185" s="335" t="s">
        <v>503</v>
      </c>
      <c r="CW185" s="335" t="s">
        <v>11658</v>
      </c>
      <c r="CX185" s="335" t="s">
        <v>1023</v>
      </c>
      <c r="CY185" s="335" t="s">
        <v>11663</v>
      </c>
      <c r="CZ185" s="335" t="s">
        <v>4156</v>
      </c>
      <c r="DA185" s="335" t="s">
        <v>11664</v>
      </c>
      <c r="DB185" s="335" t="s">
        <v>3840</v>
      </c>
      <c r="DC185" s="335" t="s">
        <v>3841</v>
      </c>
      <c r="DD185" s="335" t="s">
        <v>8955</v>
      </c>
      <c r="DE185" s="335" t="s">
        <v>3848</v>
      </c>
      <c r="DF185" s="335" t="s">
        <v>11665</v>
      </c>
      <c r="DG185" s="335" t="s">
        <v>3840</v>
      </c>
      <c r="DH185" s="335" t="s">
        <v>3841</v>
      </c>
      <c r="DI185" s="335" t="s">
        <v>8955</v>
      </c>
      <c r="DJ185" s="335" t="s">
        <v>11666</v>
      </c>
      <c r="DK185" s="335" t="s">
        <v>3849</v>
      </c>
      <c r="DL185" s="335" t="s">
        <v>5784</v>
      </c>
      <c r="DM185" s="335" t="s">
        <v>4116</v>
      </c>
      <c r="DN185" s="335" t="s">
        <v>3852</v>
      </c>
      <c r="DO185" s="335" t="s">
        <v>3853</v>
      </c>
      <c r="DP185" s="335" t="s">
        <v>3854</v>
      </c>
      <c r="DQ185" s="335" t="s">
        <v>11667</v>
      </c>
      <c r="DR185" s="335" t="s">
        <v>11667</v>
      </c>
      <c r="DS185" s="335" t="s">
        <v>11668</v>
      </c>
      <c r="DT185" s="335" t="s">
        <v>3848</v>
      </c>
      <c r="DU185" s="335" t="s">
        <v>3848</v>
      </c>
      <c r="DV185" s="335" t="s">
        <v>3848</v>
      </c>
      <c r="DW185" s="335" t="s">
        <v>3848</v>
      </c>
      <c r="DX185" s="335" t="s">
        <v>3848</v>
      </c>
      <c r="DY185" s="335" t="s">
        <v>3848</v>
      </c>
      <c r="DZ185" s="335" t="s">
        <v>3848</v>
      </c>
      <c r="EA185" s="335" t="s">
        <v>3848</v>
      </c>
      <c r="EB185" s="335" t="s">
        <v>3861</v>
      </c>
      <c r="EC185" s="335" t="s">
        <v>3862</v>
      </c>
      <c r="ED185" s="335" t="s">
        <v>3848</v>
      </c>
      <c r="EE185" s="335" t="s">
        <v>10926</v>
      </c>
      <c r="EF185" s="335" t="s">
        <v>3864</v>
      </c>
      <c r="EG185" s="335" t="s">
        <v>598</v>
      </c>
      <c r="EH185" s="335" t="s">
        <v>5303</v>
      </c>
      <c r="EI185" s="335" t="s">
        <v>11669</v>
      </c>
      <c r="EJ185" s="335" t="s">
        <v>3848</v>
      </c>
      <c r="EK185" s="335" t="s">
        <v>3848</v>
      </c>
      <c r="EL185" s="335" t="s">
        <v>3868</v>
      </c>
      <c r="EM185" s="335" t="s">
        <v>3869</v>
      </c>
      <c r="EN185" s="335" t="s">
        <v>3869</v>
      </c>
      <c r="EO185" s="335" t="s">
        <v>3869</v>
      </c>
      <c r="EP185" s="335" t="s">
        <v>3869</v>
      </c>
      <c r="EQ185" s="335" t="s">
        <v>11670</v>
      </c>
      <c r="ER185" s="335" t="s">
        <v>3872</v>
      </c>
      <c r="ES185" s="335" t="s">
        <v>11671</v>
      </c>
      <c r="ET185" s="335" t="s">
        <v>4614</v>
      </c>
      <c r="EU185" s="335" t="s">
        <v>11672</v>
      </c>
      <c r="EV185" s="335" t="s">
        <v>3876</v>
      </c>
      <c r="EW185" s="335" t="s">
        <v>3876</v>
      </c>
      <c r="EX185" s="335" t="s">
        <v>3848</v>
      </c>
      <c r="EY185" s="335" t="s">
        <v>3848</v>
      </c>
      <c r="EZ185" s="335" t="s">
        <v>3877</v>
      </c>
      <c r="FA185" s="335" t="s">
        <v>3878</v>
      </c>
      <c r="FB185" s="335" t="s">
        <v>11673</v>
      </c>
      <c r="FC185" s="335" t="s">
        <v>11674</v>
      </c>
      <c r="FD185" s="335" t="s">
        <v>3848</v>
      </c>
      <c r="FE185" s="335" t="s">
        <v>3970</v>
      </c>
      <c r="FF185" s="335" t="s">
        <v>11675</v>
      </c>
      <c r="FG185" s="335" t="s">
        <v>3848</v>
      </c>
      <c r="FH185" s="335" t="s">
        <v>11676</v>
      </c>
      <c r="FI185" s="335" t="s">
        <v>11677</v>
      </c>
      <c r="FJ185" s="335" t="s">
        <v>11678</v>
      </c>
      <c r="FK185" s="335" t="s">
        <v>11679</v>
      </c>
      <c r="FL185" s="335" t="s">
        <v>11680</v>
      </c>
      <c r="FM185" s="335" t="s">
        <v>1023</v>
      </c>
      <c r="FN185" s="335" t="s">
        <v>11579</v>
      </c>
      <c r="FO185" s="335" t="s">
        <v>3848</v>
      </c>
      <c r="FP185" s="335" t="s">
        <v>3848</v>
      </c>
      <c r="FQ185" s="335" t="s">
        <v>11681</v>
      </c>
      <c r="FR185" s="335" t="s">
        <v>3941</v>
      </c>
      <c r="FS185" s="335" t="s">
        <v>11682</v>
      </c>
      <c r="FT185" s="335" t="s">
        <v>11683</v>
      </c>
      <c r="FU185" s="335" t="s">
        <v>11188</v>
      </c>
      <c r="FV185" s="335" t="s">
        <v>11684</v>
      </c>
      <c r="FW185" s="335" t="s">
        <v>3943</v>
      </c>
      <c r="FX185" s="335" t="s">
        <v>3894</v>
      </c>
      <c r="FY185" s="335" t="s">
        <v>3848</v>
      </c>
      <c r="FZ185" s="335" t="s">
        <v>7144</v>
      </c>
      <c r="GA185" s="335" t="s">
        <v>3945</v>
      </c>
      <c r="GB185" s="335" t="s">
        <v>3945</v>
      </c>
      <c r="GC185" s="335" t="s">
        <v>3946</v>
      </c>
      <c r="HL185" s="366" t="s">
        <v>11685</v>
      </c>
      <c r="HM185" s="36" t="s">
        <v>6705</v>
      </c>
      <c r="HN185" s="30" t="s">
        <v>6706</v>
      </c>
      <c r="HO185" s="350" t="s">
        <v>6494</v>
      </c>
      <c r="HP185" s="36" t="s">
        <v>3869</v>
      </c>
      <c r="HQ185" s="36">
        <f t="shared" si="11"/>
        <v>1</v>
      </c>
      <c r="HT185" s="351">
        <v>43287</v>
      </c>
      <c r="HU185" s="44" t="s">
        <v>3403</v>
      </c>
      <c r="HX185" s="44" t="s">
        <v>6495</v>
      </c>
      <c r="HY185" s="44" t="s">
        <v>223</v>
      </c>
    </row>
    <row r="186" spans="1:233" s="36" customFormat="1" ht="12.75" x14ac:dyDescent="0.2">
      <c r="A186" s="348">
        <v>4</v>
      </c>
      <c r="B186" s="369">
        <v>0.41319444444444442</v>
      </c>
      <c r="C186" s="348" t="s">
        <v>11584</v>
      </c>
      <c r="D186" s="348" t="s">
        <v>7482</v>
      </c>
      <c r="E186" s="36" t="s">
        <v>212</v>
      </c>
      <c r="F186" s="445">
        <v>43287</v>
      </c>
      <c r="G186" s="348" t="s">
        <v>387</v>
      </c>
      <c r="H186" s="348" t="s">
        <v>3127</v>
      </c>
      <c r="I186" s="348" t="s">
        <v>5678</v>
      </c>
      <c r="J186" s="348"/>
      <c r="K186" s="365"/>
      <c r="L186" s="365"/>
      <c r="M186" s="365"/>
      <c r="N186" s="365"/>
      <c r="O186" s="348"/>
      <c r="P186" s="366"/>
      <c r="Q186" s="348" t="s">
        <v>7852</v>
      </c>
      <c r="R186" s="348" t="s">
        <v>11686</v>
      </c>
      <c r="S186" s="365" t="s">
        <v>11687</v>
      </c>
      <c r="T186" s="353">
        <v>9490494804</v>
      </c>
      <c r="U186" s="353" t="s">
        <v>11688</v>
      </c>
      <c r="V186" s="194" t="s">
        <v>221</v>
      </c>
      <c r="W186" s="36" t="s">
        <v>221</v>
      </c>
      <c r="X186" s="36" t="s">
        <v>221</v>
      </c>
      <c r="Y186" s="36" t="s">
        <v>221</v>
      </c>
      <c r="Z186" s="36" t="s">
        <v>221</v>
      </c>
      <c r="AA186" s="348" t="s">
        <v>11689</v>
      </c>
      <c r="AB186" s="348">
        <v>9156250616</v>
      </c>
      <c r="AC186" s="348" t="s">
        <v>223</v>
      </c>
      <c r="AD186" s="348" t="s">
        <v>224</v>
      </c>
      <c r="AE186" s="348"/>
      <c r="AF186" s="348"/>
      <c r="AG186" s="348"/>
      <c r="AH186" s="348"/>
      <c r="AI186" s="348"/>
      <c r="AJ186" s="348"/>
      <c r="AK186" s="348"/>
      <c r="AL186" s="348"/>
      <c r="AM186" s="348"/>
      <c r="AN186" s="348" t="s">
        <v>228</v>
      </c>
      <c r="AO186" s="348" t="s">
        <v>228</v>
      </c>
      <c r="AP186" s="348" t="s">
        <v>229</v>
      </c>
      <c r="AQ186" s="348" t="s">
        <v>229</v>
      </c>
      <c r="AR186" s="348"/>
      <c r="AS186" s="36" t="s">
        <v>11690</v>
      </c>
      <c r="AT186" s="348">
        <v>248692</v>
      </c>
      <c r="AU186" s="348" t="s">
        <v>8742</v>
      </c>
      <c r="AV186" s="429"/>
      <c r="AW186" s="348"/>
      <c r="AX186" s="348"/>
      <c r="AY186" s="348" t="s">
        <v>227</v>
      </c>
      <c r="AZ186" s="348"/>
      <c r="BA186" s="369" t="s">
        <v>7951</v>
      </c>
      <c r="BB186" s="394"/>
      <c r="BC186" s="369"/>
      <c r="BD186" s="369"/>
      <c r="BE186" s="50">
        <f t="shared" si="8"/>
        <v>0</v>
      </c>
      <c r="BF186" s="348"/>
      <c r="BG186" s="348"/>
      <c r="BH186" s="348"/>
      <c r="BI186" s="348"/>
      <c r="BJ186" s="348"/>
      <c r="BK186" s="348"/>
      <c r="BL186" s="348"/>
      <c r="BM186" s="348"/>
      <c r="BN186" s="348"/>
      <c r="BO186" s="348"/>
      <c r="BP186" s="348"/>
      <c r="BQ186" s="348"/>
      <c r="BR186" s="348"/>
      <c r="BS186" s="348"/>
      <c r="BT186" s="348"/>
      <c r="BU186" s="50">
        <f t="shared" si="9"/>
        <v>0</v>
      </c>
      <c r="BV186" s="368"/>
      <c r="BW186" s="369"/>
      <c r="BX186" s="369"/>
      <c r="BY186" s="50">
        <f t="shared" si="10"/>
        <v>0</v>
      </c>
      <c r="BZ186" s="348"/>
      <c r="CA186" s="348"/>
      <c r="CB186" s="348"/>
      <c r="CC186" s="348"/>
      <c r="CD186" s="348"/>
      <c r="CE186" s="348"/>
      <c r="CF186" s="348"/>
      <c r="CG186" s="348"/>
      <c r="CH186" s="348"/>
      <c r="CI186" s="348"/>
      <c r="CJ186" s="348"/>
      <c r="CK186" s="348"/>
      <c r="CL186" s="348"/>
      <c r="CM186" s="348" t="s">
        <v>3403</v>
      </c>
      <c r="CN186" s="44" t="s">
        <v>3403</v>
      </c>
      <c r="CO186" s="348"/>
      <c r="CP186" s="348"/>
      <c r="CQ186" s="348"/>
      <c r="CR186" s="335" t="s">
        <v>4714</v>
      </c>
      <c r="CS186" s="335" t="s">
        <v>4715</v>
      </c>
      <c r="CT186" s="335" t="s">
        <v>3869</v>
      </c>
      <c r="CU186" s="335" t="s">
        <v>11691</v>
      </c>
      <c r="CV186" s="335" t="s">
        <v>7852</v>
      </c>
      <c r="CW186" s="335" t="s">
        <v>11686</v>
      </c>
      <c r="CX186" s="335" t="s">
        <v>11687</v>
      </c>
      <c r="CY186" s="335" t="s">
        <v>11692</v>
      </c>
      <c r="CZ186" s="335" t="s">
        <v>11693</v>
      </c>
      <c r="DA186" s="335" t="s">
        <v>11694</v>
      </c>
      <c r="DB186" s="335" t="s">
        <v>3840</v>
      </c>
      <c r="DC186" s="335" t="s">
        <v>3841</v>
      </c>
      <c r="DD186" s="335" t="s">
        <v>11695</v>
      </c>
      <c r="DE186" s="335" t="s">
        <v>3848</v>
      </c>
      <c r="DF186" s="335" t="s">
        <v>1228</v>
      </c>
      <c r="DG186" s="335" t="s">
        <v>11329</v>
      </c>
      <c r="DH186" s="335" t="s">
        <v>6603</v>
      </c>
      <c r="DI186" s="335" t="s">
        <v>11696</v>
      </c>
      <c r="DJ186" s="335" t="s">
        <v>11697</v>
      </c>
      <c r="DK186" s="335" t="s">
        <v>3957</v>
      </c>
      <c r="DL186" s="335" t="s">
        <v>11696</v>
      </c>
      <c r="DM186" s="335" t="s">
        <v>3914</v>
      </c>
      <c r="DN186" s="335" t="s">
        <v>3852</v>
      </c>
      <c r="DO186" s="335" t="s">
        <v>3853</v>
      </c>
      <c r="DP186" s="335" t="s">
        <v>3854</v>
      </c>
      <c r="DQ186" s="335" t="s">
        <v>11698</v>
      </c>
      <c r="DR186" s="335" t="s">
        <v>1228</v>
      </c>
      <c r="DS186" s="335" t="s">
        <v>11688</v>
      </c>
      <c r="DT186" s="335" t="s">
        <v>3848</v>
      </c>
      <c r="DU186" s="335" t="s">
        <v>3848</v>
      </c>
      <c r="DV186" s="335" t="s">
        <v>3848</v>
      </c>
      <c r="DW186" s="335" t="s">
        <v>3848</v>
      </c>
      <c r="DX186" s="335" t="s">
        <v>3848</v>
      </c>
      <c r="DY186" s="335" t="s">
        <v>3848</v>
      </c>
      <c r="DZ186" s="335" t="s">
        <v>3848</v>
      </c>
      <c r="EA186" s="335" t="s">
        <v>3848</v>
      </c>
      <c r="EB186" s="335" t="s">
        <v>3861</v>
      </c>
      <c r="EC186" s="335" t="s">
        <v>4118</v>
      </c>
      <c r="ED186" s="335" t="s">
        <v>3848</v>
      </c>
      <c r="EE186" s="335" t="s">
        <v>11699</v>
      </c>
      <c r="EF186" s="335" t="s">
        <v>3864</v>
      </c>
      <c r="EG186" s="335" t="s">
        <v>4068</v>
      </c>
      <c r="EH186" s="335" t="s">
        <v>4069</v>
      </c>
      <c r="EI186" s="335" t="s">
        <v>11690</v>
      </c>
      <c r="EJ186" s="335" t="s">
        <v>11690</v>
      </c>
      <c r="EK186" s="335" t="s">
        <v>3848</v>
      </c>
      <c r="EL186" s="335" t="s">
        <v>3868</v>
      </c>
      <c r="EM186" s="335" t="s">
        <v>3869</v>
      </c>
      <c r="EN186" s="335" t="s">
        <v>3869</v>
      </c>
      <c r="EO186" s="335" t="s">
        <v>3870</v>
      </c>
      <c r="EP186" s="335" t="s">
        <v>4002</v>
      </c>
      <c r="EQ186" s="335" t="s">
        <v>11700</v>
      </c>
      <c r="ER186" s="335" t="s">
        <v>3924</v>
      </c>
      <c r="ES186" s="335" t="s">
        <v>11701</v>
      </c>
      <c r="ET186" s="335" t="s">
        <v>11702</v>
      </c>
      <c r="EU186" s="335" t="s">
        <v>11703</v>
      </c>
      <c r="EV186" s="335" t="s">
        <v>3877</v>
      </c>
      <c r="EW186" s="335" t="s">
        <v>3876</v>
      </c>
      <c r="EX186" s="335" t="s">
        <v>3848</v>
      </c>
      <c r="EY186" s="335" t="s">
        <v>3848</v>
      </c>
      <c r="EZ186" s="335" t="s">
        <v>3877</v>
      </c>
      <c r="FA186" s="335" t="s">
        <v>3878</v>
      </c>
      <c r="FB186" s="335" t="s">
        <v>11704</v>
      </c>
      <c r="FC186" s="335" t="s">
        <v>11705</v>
      </c>
      <c r="FD186" s="335" t="s">
        <v>3848</v>
      </c>
      <c r="FE186" s="335" t="s">
        <v>4011</v>
      </c>
      <c r="FF186" s="335" t="s">
        <v>5268</v>
      </c>
      <c r="FG186" s="335" t="s">
        <v>3848</v>
      </c>
      <c r="FH186" s="335" t="s">
        <v>11706</v>
      </c>
      <c r="FI186" s="335" t="s">
        <v>10567</v>
      </c>
      <c r="FJ186" s="335" t="s">
        <v>4271</v>
      </c>
      <c r="FK186" s="335" t="s">
        <v>4892</v>
      </c>
      <c r="FL186" s="335" t="s">
        <v>4017</v>
      </c>
      <c r="FM186" s="335" t="s">
        <v>11687</v>
      </c>
      <c r="FN186" s="335" t="s">
        <v>11707</v>
      </c>
      <c r="FO186" s="335" t="s">
        <v>9680</v>
      </c>
      <c r="FP186" s="335" t="s">
        <v>3848</v>
      </c>
      <c r="FQ186" s="335" t="s">
        <v>11708</v>
      </c>
      <c r="FR186" s="335" t="s">
        <v>4367</v>
      </c>
      <c r="FS186" s="335" t="s">
        <v>11709</v>
      </c>
      <c r="FT186" s="335" t="s">
        <v>11710</v>
      </c>
      <c r="FU186" s="335" t="s">
        <v>11711</v>
      </c>
      <c r="FV186" s="335" t="s">
        <v>11712</v>
      </c>
      <c r="FW186" s="335" t="s">
        <v>11713</v>
      </c>
      <c r="FX186" s="335" t="s">
        <v>3894</v>
      </c>
      <c r="FY186" s="335" t="s">
        <v>3848</v>
      </c>
      <c r="FZ186" s="335" t="s">
        <v>3848</v>
      </c>
      <c r="GA186" s="335" t="s">
        <v>3848</v>
      </c>
      <c r="GB186" s="335" t="s">
        <v>3848</v>
      </c>
      <c r="GC186" s="335" t="s">
        <v>3848</v>
      </c>
      <c r="HL186" s="366" t="s">
        <v>11714</v>
      </c>
      <c r="HM186" s="36" t="s">
        <v>3403</v>
      </c>
      <c r="HN186" s="36" t="s">
        <v>3403</v>
      </c>
      <c r="HO186" s="350" t="s">
        <v>6494</v>
      </c>
      <c r="HP186" s="36" t="s">
        <v>3869</v>
      </c>
      <c r="HQ186" s="36">
        <f t="shared" si="11"/>
        <v>1</v>
      </c>
      <c r="HT186" s="44" t="s">
        <v>3403</v>
      </c>
      <c r="HU186" s="44" t="s">
        <v>3403</v>
      </c>
      <c r="HX186" s="44" t="s">
        <v>3403</v>
      </c>
      <c r="HY186" s="44" t="s">
        <v>223</v>
      </c>
    </row>
    <row r="187" spans="1:233" s="36" customFormat="1" ht="12.75" x14ac:dyDescent="0.2">
      <c r="A187" s="348">
        <v>5</v>
      </c>
      <c r="B187" s="369">
        <v>0.41597222222222219</v>
      </c>
      <c r="C187" s="348" t="s">
        <v>11584</v>
      </c>
      <c r="D187" s="348" t="s">
        <v>211</v>
      </c>
      <c r="E187" s="36" t="s">
        <v>212</v>
      </c>
      <c r="F187" s="445">
        <v>43287</v>
      </c>
      <c r="G187" s="348" t="s">
        <v>1202</v>
      </c>
      <c r="H187" s="348" t="s">
        <v>214</v>
      </c>
      <c r="I187" s="348" t="s">
        <v>1222</v>
      </c>
      <c r="J187" s="348"/>
      <c r="K187" s="365"/>
      <c r="L187" s="365"/>
      <c r="M187" s="365"/>
      <c r="N187" s="365"/>
      <c r="O187" s="348"/>
      <c r="P187" s="361" t="s">
        <v>11715</v>
      </c>
      <c r="Q187" s="348" t="s">
        <v>1810</v>
      </c>
      <c r="R187" s="348" t="s">
        <v>11716</v>
      </c>
      <c r="S187" s="456" t="s">
        <v>11717</v>
      </c>
      <c r="T187" s="353">
        <v>9157391234</v>
      </c>
      <c r="U187" s="457" t="s">
        <v>11718</v>
      </c>
      <c r="V187" s="194" t="s">
        <v>221</v>
      </c>
      <c r="W187" s="36" t="s">
        <v>221</v>
      </c>
      <c r="X187" s="36" t="s">
        <v>221</v>
      </c>
      <c r="Y187" s="36" t="s">
        <v>221</v>
      </c>
      <c r="Z187" s="36" t="s">
        <v>221</v>
      </c>
      <c r="AA187" s="429" t="s">
        <v>2718</v>
      </c>
      <c r="AB187" s="429" t="s">
        <v>2718</v>
      </c>
      <c r="AC187" s="348" t="s">
        <v>223</v>
      </c>
      <c r="AD187" s="348" t="s">
        <v>224</v>
      </c>
      <c r="AE187" s="348" t="s">
        <v>11719</v>
      </c>
      <c r="AF187" s="44" t="s">
        <v>226</v>
      </c>
      <c r="AG187" s="348" t="s">
        <v>221</v>
      </c>
      <c r="AH187" s="348" t="s">
        <v>221</v>
      </c>
      <c r="AI187" s="348">
        <v>17</v>
      </c>
      <c r="AJ187" s="348" t="s">
        <v>227</v>
      </c>
      <c r="AK187" s="348">
        <v>1</v>
      </c>
      <c r="AL187" s="348">
        <v>17</v>
      </c>
      <c r="AM187" s="348">
        <v>0</v>
      </c>
      <c r="AN187" s="348" t="s">
        <v>228</v>
      </c>
      <c r="AO187" s="348" t="s">
        <v>228</v>
      </c>
      <c r="AP187" s="348" t="s">
        <v>643</v>
      </c>
      <c r="AQ187" s="348" t="s">
        <v>643</v>
      </c>
      <c r="AR187" s="348"/>
      <c r="AS187" s="348"/>
      <c r="AT187" s="348"/>
      <c r="AU187" s="348"/>
      <c r="AV187" s="348" t="s">
        <v>11720</v>
      </c>
      <c r="AW187" s="348"/>
      <c r="AX187" s="348"/>
      <c r="AY187" s="348" t="s">
        <v>227</v>
      </c>
      <c r="AZ187" s="348"/>
      <c r="BA187" s="369">
        <v>0.4604166666666667</v>
      </c>
      <c r="BB187" s="394" t="s">
        <v>4713</v>
      </c>
      <c r="BC187" s="369">
        <v>0.47569444444444442</v>
      </c>
      <c r="BD187" s="369">
        <v>0.4861111111111111</v>
      </c>
      <c r="BE187" s="50">
        <f t="shared" si="8"/>
        <v>15</v>
      </c>
      <c r="BF187" s="348">
        <v>1</v>
      </c>
      <c r="BG187" s="348">
        <v>1</v>
      </c>
      <c r="BH187" s="348">
        <v>1</v>
      </c>
      <c r="BI187" s="348">
        <v>1</v>
      </c>
      <c r="BJ187" s="348">
        <v>1</v>
      </c>
      <c r="BK187" s="348">
        <v>1</v>
      </c>
      <c r="BL187" s="348">
        <v>1</v>
      </c>
      <c r="BM187" s="348">
        <v>1</v>
      </c>
      <c r="BN187" s="348">
        <v>1</v>
      </c>
      <c r="BO187" s="348">
        <v>1</v>
      </c>
      <c r="BP187" s="348">
        <v>1</v>
      </c>
      <c r="BQ187" s="348">
        <v>1</v>
      </c>
      <c r="BR187" s="348">
        <v>1</v>
      </c>
      <c r="BS187" s="348">
        <v>1</v>
      </c>
      <c r="BT187" s="348">
        <v>1</v>
      </c>
      <c r="BU187" s="50">
        <f t="shared" si="9"/>
        <v>15</v>
      </c>
      <c r="BV187" s="368"/>
      <c r="BW187" s="369"/>
      <c r="BX187" s="369"/>
      <c r="BY187" s="50">
        <f t="shared" si="10"/>
        <v>0</v>
      </c>
      <c r="BZ187" s="348"/>
      <c r="CA187" s="348"/>
      <c r="CB187" s="348"/>
      <c r="CC187" s="348"/>
      <c r="CD187" s="348"/>
      <c r="CE187" s="348"/>
      <c r="CF187" s="348"/>
      <c r="CG187" s="348"/>
      <c r="CH187" s="348"/>
      <c r="CI187" s="348"/>
      <c r="CJ187" s="348"/>
      <c r="CK187" s="348"/>
      <c r="CL187" s="348"/>
      <c r="CM187" s="348" t="s">
        <v>3403</v>
      </c>
      <c r="CN187" s="44" t="s">
        <v>3403</v>
      </c>
      <c r="CO187" s="348"/>
      <c r="CP187" s="348"/>
      <c r="CQ187" s="348"/>
      <c r="CR187" s="335" t="s">
        <v>4714</v>
      </c>
      <c r="CS187" s="335" t="s">
        <v>4715</v>
      </c>
      <c r="CT187" s="335" t="s">
        <v>3869</v>
      </c>
      <c r="CU187" s="335" t="s">
        <v>11721</v>
      </c>
      <c r="CV187" s="335" t="s">
        <v>1810</v>
      </c>
      <c r="CW187" s="335" t="s">
        <v>11722</v>
      </c>
      <c r="CX187" s="335" t="s">
        <v>11717</v>
      </c>
      <c r="CY187" s="335" t="s">
        <v>11723</v>
      </c>
      <c r="CZ187" s="335" t="s">
        <v>11724</v>
      </c>
      <c r="DA187" s="335" t="s">
        <v>11725</v>
      </c>
      <c r="DB187" s="335" t="s">
        <v>3840</v>
      </c>
      <c r="DC187" s="335" t="s">
        <v>3841</v>
      </c>
      <c r="DD187" s="335" t="s">
        <v>5104</v>
      </c>
      <c r="DE187" s="335" t="s">
        <v>2718</v>
      </c>
      <c r="DF187" s="335" t="s">
        <v>2718</v>
      </c>
      <c r="DG187" s="335" t="s">
        <v>8023</v>
      </c>
      <c r="DH187" s="335" t="s">
        <v>3846</v>
      </c>
      <c r="DI187" s="335" t="s">
        <v>11726</v>
      </c>
      <c r="DJ187" s="335" t="s">
        <v>11727</v>
      </c>
      <c r="DK187" s="335" t="s">
        <v>3849</v>
      </c>
      <c r="DL187" s="335" t="s">
        <v>3870</v>
      </c>
      <c r="DM187" s="335" t="s">
        <v>3914</v>
      </c>
      <c r="DN187" s="335" t="s">
        <v>3852</v>
      </c>
      <c r="DO187" s="335" t="s">
        <v>3853</v>
      </c>
      <c r="DP187" s="335" t="s">
        <v>3854</v>
      </c>
      <c r="DQ187" s="335" t="s">
        <v>11728</v>
      </c>
      <c r="DR187" s="335" t="s">
        <v>2718</v>
      </c>
      <c r="DS187" s="335" t="s">
        <v>11718</v>
      </c>
      <c r="DT187" s="335" t="s">
        <v>3848</v>
      </c>
      <c r="DU187" s="335" t="s">
        <v>3848</v>
      </c>
      <c r="DV187" s="335" t="s">
        <v>3848</v>
      </c>
      <c r="DW187" s="335" t="s">
        <v>3848</v>
      </c>
      <c r="DX187" s="335" t="s">
        <v>11729</v>
      </c>
      <c r="DY187" s="335" t="s">
        <v>3848</v>
      </c>
      <c r="DZ187" s="335" t="s">
        <v>3848</v>
      </c>
      <c r="EA187" s="335" t="s">
        <v>3848</v>
      </c>
      <c r="EB187" s="335" t="s">
        <v>3861</v>
      </c>
      <c r="EC187" s="335" t="s">
        <v>4118</v>
      </c>
      <c r="ED187" s="335" t="s">
        <v>3848</v>
      </c>
      <c r="EE187" s="335" t="s">
        <v>11730</v>
      </c>
      <c r="EF187" s="335" t="s">
        <v>3864</v>
      </c>
      <c r="EG187" s="335" t="s">
        <v>4068</v>
      </c>
      <c r="EH187" s="335" t="s">
        <v>4438</v>
      </c>
      <c r="EI187" s="335" t="s">
        <v>11720</v>
      </c>
      <c r="EJ187" s="335" t="s">
        <v>11720</v>
      </c>
      <c r="EK187" s="335" t="s">
        <v>3848</v>
      </c>
      <c r="EL187" s="335" t="s">
        <v>3868</v>
      </c>
      <c r="EM187" s="335" t="s">
        <v>3869</v>
      </c>
      <c r="EN187" s="335" t="s">
        <v>3869</v>
      </c>
      <c r="EO187" s="335" t="s">
        <v>3869</v>
      </c>
      <c r="EP187" s="335" t="s">
        <v>3869</v>
      </c>
      <c r="EQ187" s="335" t="s">
        <v>11731</v>
      </c>
      <c r="ER187" s="335" t="s">
        <v>11732</v>
      </c>
      <c r="ES187" s="335" t="s">
        <v>11733</v>
      </c>
      <c r="ET187" s="335" t="s">
        <v>11734</v>
      </c>
      <c r="EU187" s="335" t="s">
        <v>11735</v>
      </c>
      <c r="EV187" s="335" t="s">
        <v>3876</v>
      </c>
      <c r="EW187" s="335" t="s">
        <v>3876</v>
      </c>
      <c r="EX187" s="335" t="s">
        <v>3848</v>
      </c>
      <c r="EY187" s="335" t="s">
        <v>3848</v>
      </c>
      <c r="EZ187" s="335" t="s">
        <v>3877</v>
      </c>
      <c r="FA187" s="335" t="s">
        <v>4008</v>
      </c>
      <c r="FB187" s="335" t="s">
        <v>11736</v>
      </c>
      <c r="FC187" s="335" t="s">
        <v>3848</v>
      </c>
      <c r="FD187" s="335" t="s">
        <v>3848</v>
      </c>
      <c r="FE187" s="335" t="s">
        <v>4011</v>
      </c>
      <c r="FF187" s="335" t="s">
        <v>5268</v>
      </c>
      <c r="FG187" s="335" t="s">
        <v>11737</v>
      </c>
      <c r="FH187" s="335" t="s">
        <v>6389</v>
      </c>
      <c r="FI187" s="335" t="s">
        <v>4853</v>
      </c>
      <c r="FJ187" s="335" t="s">
        <v>4271</v>
      </c>
      <c r="FK187" s="335" t="s">
        <v>4017</v>
      </c>
      <c r="FL187" s="335" t="s">
        <v>4017</v>
      </c>
      <c r="FM187" s="335" t="s">
        <v>11717</v>
      </c>
      <c r="FN187" s="335" t="s">
        <v>8112</v>
      </c>
      <c r="FO187" s="335" t="s">
        <v>4974</v>
      </c>
      <c r="FP187" s="335" t="s">
        <v>3848</v>
      </c>
      <c r="FQ187" s="335" t="s">
        <v>3892</v>
      </c>
      <c r="FR187" s="335" t="s">
        <v>3892</v>
      </c>
      <c r="FS187" s="335" t="s">
        <v>3892</v>
      </c>
      <c r="FT187" s="335" t="s">
        <v>11738</v>
      </c>
      <c r="FU187" s="335" t="s">
        <v>11739</v>
      </c>
      <c r="FV187" s="335" t="s">
        <v>11740</v>
      </c>
      <c r="FW187" s="335" t="s">
        <v>11741</v>
      </c>
      <c r="FX187" s="335" t="s">
        <v>3944</v>
      </c>
      <c r="FY187" s="335" t="s">
        <v>3848</v>
      </c>
      <c r="FZ187" s="335" t="s">
        <v>3848</v>
      </c>
      <c r="GA187" s="335" t="s">
        <v>3945</v>
      </c>
      <c r="GB187" s="335" t="s">
        <v>3945</v>
      </c>
      <c r="GC187" s="335" t="s">
        <v>3946</v>
      </c>
      <c r="HL187" s="366" t="s">
        <v>11742</v>
      </c>
      <c r="HM187" s="36" t="s">
        <v>3403</v>
      </c>
      <c r="HN187" s="36" t="s">
        <v>3403</v>
      </c>
      <c r="HO187" s="350" t="s">
        <v>6494</v>
      </c>
      <c r="HP187" s="36" t="s">
        <v>3869</v>
      </c>
      <c r="HQ187" s="36">
        <f t="shared" si="11"/>
        <v>1</v>
      </c>
      <c r="HT187" s="44" t="s">
        <v>3403</v>
      </c>
      <c r="HU187" s="44" t="s">
        <v>3403</v>
      </c>
      <c r="HX187" s="44" t="s">
        <v>3403</v>
      </c>
      <c r="HY187" s="44" t="s">
        <v>223</v>
      </c>
    </row>
    <row r="188" spans="1:233" s="36" customFormat="1" ht="12.75" x14ac:dyDescent="0.2">
      <c r="A188" s="348">
        <v>6</v>
      </c>
      <c r="B188" s="369">
        <v>0.44861111111111113</v>
      </c>
      <c r="C188" s="348" t="s">
        <v>11584</v>
      </c>
      <c r="D188" s="348" t="s">
        <v>211</v>
      </c>
      <c r="E188" s="36" t="s">
        <v>212</v>
      </c>
      <c r="F188" s="445">
        <v>43287</v>
      </c>
      <c r="G188" s="348" t="s">
        <v>1202</v>
      </c>
      <c r="H188" s="348" t="s">
        <v>214</v>
      </c>
      <c r="I188" s="348" t="s">
        <v>1222</v>
      </c>
      <c r="J188" s="348"/>
      <c r="K188" s="365"/>
      <c r="L188" s="365"/>
      <c r="M188" s="365"/>
      <c r="N188" s="365"/>
      <c r="O188" s="348"/>
      <c r="P188" s="361" t="s">
        <v>11743</v>
      </c>
      <c r="Q188" s="348" t="s">
        <v>11744</v>
      </c>
      <c r="R188" s="348" t="s">
        <v>11745</v>
      </c>
      <c r="S188" s="365" t="s">
        <v>11746</v>
      </c>
      <c r="T188" s="457">
        <v>9560032719</v>
      </c>
      <c r="U188" s="457" t="s">
        <v>11747</v>
      </c>
      <c r="V188" s="194" t="s">
        <v>221</v>
      </c>
      <c r="W188" s="36" t="s">
        <v>221</v>
      </c>
      <c r="X188" s="36" t="s">
        <v>221</v>
      </c>
      <c r="Y188" s="36" t="s">
        <v>221</v>
      </c>
      <c r="Z188" s="36" t="s">
        <v>221</v>
      </c>
      <c r="AA188" s="348" t="s">
        <v>11748</v>
      </c>
      <c r="AB188" s="429">
        <v>9264707211</v>
      </c>
      <c r="AC188" s="348" t="s">
        <v>402</v>
      </c>
      <c r="AD188" s="348" t="s">
        <v>224</v>
      </c>
      <c r="AE188" s="348" t="s">
        <v>11749</v>
      </c>
      <c r="AF188" s="44" t="s">
        <v>226</v>
      </c>
      <c r="AG188" s="348" t="s">
        <v>221</v>
      </c>
      <c r="AH188" s="348" t="s">
        <v>221</v>
      </c>
      <c r="AI188" s="348">
        <v>13</v>
      </c>
      <c r="AJ188" s="348" t="s">
        <v>3575</v>
      </c>
      <c r="AK188" s="348">
        <v>1</v>
      </c>
      <c r="AL188" s="348">
        <v>13</v>
      </c>
      <c r="AM188" s="348">
        <v>0</v>
      </c>
      <c r="AN188" s="348" t="s">
        <v>228</v>
      </c>
      <c r="AO188" s="348" t="s">
        <v>228</v>
      </c>
      <c r="AP188" s="348" t="s">
        <v>281</v>
      </c>
      <c r="AQ188" s="348" t="s">
        <v>282</v>
      </c>
      <c r="AR188" s="348"/>
      <c r="AS188" s="348"/>
      <c r="AT188" s="348"/>
      <c r="AU188" s="348"/>
      <c r="AV188" s="348"/>
      <c r="AW188" s="348"/>
      <c r="AX188" s="348"/>
      <c r="AY188" s="348" t="s">
        <v>227</v>
      </c>
      <c r="AZ188" s="348"/>
      <c r="BA188" s="369">
        <v>0.50416666666666665</v>
      </c>
      <c r="BB188" s="394" t="s">
        <v>7252</v>
      </c>
      <c r="BC188" s="369">
        <v>0.52083333333333337</v>
      </c>
      <c r="BD188" s="369">
        <v>0.52777777777777779</v>
      </c>
      <c r="BE188" s="50">
        <f t="shared" si="8"/>
        <v>10</v>
      </c>
      <c r="BF188" s="348">
        <v>2</v>
      </c>
      <c r="BG188" s="348">
        <v>2</v>
      </c>
      <c r="BH188" s="348">
        <v>2</v>
      </c>
      <c r="BI188" s="348">
        <v>2</v>
      </c>
      <c r="BJ188" s="348">
        <v>2</v>
      </c>
      <c r="BK188" s="348">
        <v>2</v>
      </c>
      <c r="BL188" s="348">
        <v>2</v>
      </c>
      <c r="BM188" s="348">
        <v>2</v>
      </c>
      <c r="BN188" s="348">
        <v>2</v>
      </c>
      <c r="BO188" s="348">
        <v>2</v>
      </c>
      <c r="BP188" s="348">
        <v>2</v>
      </c>
      <c r="BQ188" s="348">
        <v>2</v>
      </c>
      <c r="BR188" s="348">
        <v>2</v>
      </c>
      <c r="BS188" s="348">
        <v>2</v>
      </c>
      <c r="BT188" s="348">
        <v>2</v>
      </c>
      <c r="BU188" s="50">
        <f t="shared" si="9"/>
        <v>0</v>
      </c>
      <c r="BV188" s="368"/>
      <c r="BW188" s="369"/>
      <c r="BX188" s="369"/>
      <c r="BY188" s="50">
        <f t="shared" si="10"/>
        <v>0</v>
      </c>
      <c r="BZ188" s="348"/>
      <c r="CA188" s="348"/>
      <c r="CB188" s="348"/>
      <c r="CC188" s="348"/>
      <c r="CD188" s="348"/>
      <c r="CE188" s="348"/>
      <c r="CF188" s="348"/>
      <c r="CG188" s="348"/>
      <c r="CH188" s="348"/>
      <c r="CI188" s="348"/>
      <c r="CJ188" s="348"/>
      <c r="CK188" s="348"/>
      <c r="CL188" s="348"/>
      <c r="CM188" s="348" t="s">
        <v>3403</v>
      </c>
      <c r="CN188" s="44" t="s">
        <v>3403</v>
      </c>
      <c r="CO188" s="348"/>
      <c r="CP188" s="348"/>
      <c r="CQ188" s="348"/>
      <c r="CR188" s="335" t="s">
        <v>4714</v>
      </c>
      <c r="CS188" s="335" t="s">
        <v>4715</v>
      </c>
      <c r="CT188" s="335" t="s">
        <v>3869</v>
      </c>
      <c r="CU188" s="335" t="s">
        <v>11750</v>
      </c>
      <c r="CV188" s="335" t="s">
        <v>11751</v>
      </c>
      <c r="CW188" s="335" t="s">
        <v>11752</v>
      </c>
      <c r="CX188" s="335" t="s">
        <v>11753</v>
      </c>
      <c r="CY188" s="335" t="s">
        <v>11754</v>
      </c>
      <c r="CZ188" s="335" t="s">
        <v>3848</v>
      </c>
      <c r="DA188" s="335" t="s">
        <v>11755</v>
      </c>
      <c r="DB188" s="335" t="s">
        <v>5016</v>
      </c>
      <c r="DC188" s="335" t="s">
        <v>5017</v>
      </c>
      <c r="DD188" s="335" t="s">
        <v>11756</v>
      </c>
      <c r="DE188" s="335" t="s">
        <v>3848</v>
      </c>
      <c r="DF188" s="335" t="s">
        <v>11757</v>
      </c>
      <c r="DG188" s="335" t="s">
        <v>11758</v>
      </c>
      <c r="DH188" s="335" t="s">
        <v>4038</v>
      </c>
      <c r="DI188" s="335" t="s">
        <v>11759</v>
      </c>
      <c r="DJ188" s="335" t="s">
        <v>3848</v>
      </c>
      <c r="DK188" s="335" t="s">
        <v>3849</v>
      </c>
      <c r="DL188" s="335" t="s">
        <v>11759</v>
      </c>
      <c r="DM188" s="335" t="s">
        <v>8685</v>
      </c>
      <c r="DN188" s="335" t="s">
        <v>3852</v>
      </c>
      <c r="DO188" s="335" t="s">
        <v>3853</v>
      </c>
      <c r="DP188" s="335" t="s">
        <v>5907</v>
      </c>
      <c r="DQ188" s="335" t="s">
        <v>11760</v>
      </c>
      <c r="DR188" s="335" t="s">
        <v>11760</v>
      </c>
      <c r="DS188" s="335" t="s">
        <v>11761</v>
      </c>
      <c r="DT188" s="335" t="s">
        <v>11762</v>
      </c>
      <c r="DU188" s="335" t="s">
        <v>11763</v>
      </c>
      <c r="DV188" s="335" t="s">
        <v>3848</v>
      </c>
      <c r="DW188" s="335" t="s">
        <v>3848</v>
      </c>
      <c r="DX188" s="335" t="s">
        <v>11764</v>
      </c>
      <c r="DY188" s="335" t="s">
        <v>11764</v>
      </c>
      <c r="DZ188" s="335" t="s">
        <v>3848</v>
      </c>
      <c r="EA188" s="335" t="s">
        <v>3848</v>
      </c>
      <c r="EB188" s="335" t="s">
        <v>3861</v>
      </c>
      <c r="EC188" s="335" t="s">
        <v>3862</v>
      </c>
      <c r="ED188" s="335" t="s">
        <v>3848</v>
      </c>
      <c r="EE188" s="335" t="s">
        <v>4306</v>
      </c>
      <c r="EF188" s="335" t="s">
        <v>3864</v>
      </c>
      <c r="EG188" s="335" t="s">
        <v>2755</v>
      </c>
      <c r="EH188" s="335" t="s">
        <v>282</v>
      </c>
      <c r="EI188" s="335" t="s">
        <v>11765</v>
      </c>
      <c r="EJ188" s="335" t="s">
        <v>3848</v>
      </c>
      <c r="EK188" s="335" t="s">
        <v>3848</v>
      </c>
      <c r="EL188" s="335" t="s">
        <v>3868</v>
      </c>
      <c r="EM188" s="335" t="s">
        <v>3869</v>
      </c>
      <c r="EN188" s="335" t="s">
        <v>3869</v>
      </c>
      <c r="EO188" s="335" t="s">
        <v>3870</v>
      </c>
      <c r="EP188" s="335" t="s">
        <v>4002</v>
      </c>
      <c r="EQ188" s="335" t="s">
        <v>11766</v>
      </c>
      <c r="ER188" s="335" t="s">
        <v>3924</v>
      </c>
      <c r="ES188" s="335" t="s">
        <v>11767</v>
      </c>
      <c r="ET188" s="335" t="s">
        <v>11768</v>
      </c>
      <c r="EU188" s="335" t="s">
        <v>11769</v>
      </c>
      <c r="EV188" s="335" t="s">
        <v>3876</v>
      </c>
      <c r="EW188" s="335" t="s">
        <v>3876</v>
      </c>
      <c r="EX188" s="335" t="s">
        <v>3848</v>
      </c>
      <c r="EY188" s="335" t="s">
        <v>3848</v>
      </c>
      <c r="EZ188" s="335" t="s">
        <v>3876</v>
      </c>
      <c r="FA188" s="335" t="s">
        <v>3848</v>
      </c>
      <c r="FB188" s="335" t="s">
        <v>11770</v>
      </c>
      <c r="FC188" s="335" t="s">
        <v>11771</v>
      </c>
      <c r="FD188" s="335" t="s">
        <v>3848</v>
      </c>
      <c r="FE188" s="335" t="s">
        <v>3930</v>
      </c>
      <c r="FF188" s="335" t="s">
        <v>6835</v>
      </c>
      <c r="FG188" s="335" t="s">
        <v>3848</v>
      </c>
      <c r="FH188" s="335" t="s">
        <v>11772</v>
      </c>
      <c r="FI188" s="335" t="s">
        <v>11773</v>
      </c>
      <c r="FJ188" s="335" t="s">
        <v>4962</v>
      </c>
      <c r="FK188" s="335" t="s">
        <v>6108</v>
      </c>
      <c r="FL188" s="335" t="s">
        <v>4045</v>
      </c>
      <c r="FM188" s="335" t="s">
        <v>11774</v>
      </c>
      <c r="FN188" s="335" t="s">
        <v>11775</v>
      </c>
      <c r="FO188" s="335" t="s">
        <v>11776</v>
      </c>
      <c r="FP188" s="335" t="s">
        <v>3848</v>
      </c>
      <c r="FQ188" s="335" t="s">
        <v>11777</v>
      </c>
      <c r="FR188" s="335" t="s">
        <v>5276</v>
      </c>
      <c r="FS188" s="335" t="s">
        <v>11778</v>
      </c>
      <c r="FT188" s="335" t="s">
        <v>11779</v>
      </c>
      <c r="FU188" s="335" t="s">
        <v>11780</v>
      </c>
      <c r="FV188" s="335" t="s">
        <v>11781</v>
      </c>
      <c r="FW188" s="335" t="s">
        <v>11782</v>
      </c>
      <c r="FX188" s="335" t="s">
        <v>3944</v>
      </c>
      <c r="FY188" s="335" t="s">
        <v>3848</v>
      </c>
      <c r="FZ188" s="335" t="s">
        <v>3848</v>
      </c>
      <c r="GA188" s="335" t="s">
        <v>3945</v>
      </c>
      <c r="GB188" s="335" t="s">
        <v>3945</v>
      </c>
      <c r="GC188" s="335" t="s">
        <v>3946</v>
      </c>
      <c r="HL188" s="366" t="s">
        <v>11783</v>
      </c>
      <c r="HM188" s="36" t="s">
        <v>3403</v>
      </c>
      <c r="HN188" s="36" t="s">
        <v>3403</v>
      </c>
      <c r="HO188" s="350" t="s">
        <v>6587</v>
      </c>
      <c r="HP188" s="36" t="s">
        <v>3869</v>
      </c>
      <c r="HQ188" s="36">
        <f t="shared" si="11"/>
        <v>1</v>
      </c>
      <c r="HT188" s="44" t="s">
        <v>3403</v>
      </c>
      <c r="HU188" s="44" t="s">
        <v>3403</v>
      </c>
      <c r="HX188" s="44" t="s">
        <v>3403</v>
      </c>
      <c r="HY188" s="44" t="s">
        <v>7281</v>
      </c>
    </row>
    <row r="189" spans="1:233" s="44" customFormat="1" ht="12.75" x14ac:dyDescent="0.2">
      <c r="A189" s="348">
        <v>7</v>
      </c>
      <c r="B189" s="369">
        <v>0.4548611111111111</v>
      </c>
      <c r="C189" s="348" t="s">
        <v>11584</v>
      </c>
      <c r="D189" s="348" t="s">
        <v>211</v>
      </c>
      <c r="E189" s="44" t="s">
        <v>212</v>
      </c>
      <c r="F189" s="374">
        <v>43287</v>
      </c>
      <c r="G189" s="348" t="s">
        <v>1202</v>
      </c>
      <c r="H189" s="348" t="s">
        <v>233</v>
      </c>
      <c r="I189" s="348" t="s">
        <v>1713</v>
      </c>
      <c r="J189" s="348"/>
      <c r="K189" s="365"/>
      <c r="L189" s="365"/>
      <c r="M189" s="365"/>
      <c r="N189" s="365"/>
      <c r="O189" s="348"/>
      <c r="P189" s="361" t="s">
        <v>11784</v>
      </c>
      <c r="Q189" s="348" t="s">
        <v>11785</v>
      </c>
      <c r="R189" s="348" t="s">
        <v>11786</v>
      </c>
      <c r="S189" s="365" t="s">
        <v>11787</v>
      </c>
      <c r="T189" s="398">
        <v>9957913672</v>
      </c>
      <c r="U189" s="454" t="s">
        <v>11788</v>
      </c>
      <c r="V189" s="194" t="s">
        <v>221</v>
      </c>
      <c r="W189" s="44" t="s">
        <v>221</v>
      </c>
      <c r="X189" s="44" t="s">
        <v>221</v>
      </c>
      <c r="Y189" s="44" t="s">
        <v>221</v>
      </c>
      <c r="Z189" s="44" t="s">
        <v>221</v>
      </c>
      <c r="AA189" s="363" t="s">
        <v>11789</v>
      </c>
      <c r="AB189" s="363">
        <v>9182126999</v>
      </c>
      <c r="AC189" s="348" t="s">
        <v>223</v>
      </c>
      <c r="AD189" s="347" t="s">
        <v>4711</v>
      </c>
      <c r="AE189" s="348" t="s">
        <v>11790</v>
      </c>
      <c r="AF189" s="44" t="s">
        <v>226</v>
      </c>
      <c r="AG189" s="348" t="s">
        <v>221</v>
      </c>
      <c r="AH189" s="348" t="s">
        <v>259</v>
      </c>
      <c r="AI189" s="348">
        <v>22</v>
      </c>
      <c r="AJ189" s="348" t="s">
        <v>227</v>
      </c>
      <c r="AK189" s="348">
        <v>1</v>
      </c>
      <c r="AL189" s="348">
        <v>11</v>
      </c>
      <c r="AM189" s="348">
        <v>11</v>
      </c>
      <c r="AN189" s="348" t="s">
        <v>228</v>
      </c>
      <c r="AO189" s="348" t="s">
        <v>228</v>
      </c>
      <c r="AP189" s="348" t="s">
        <v>229</v>
      </c>
      <c r="AQ189" s="348" t="s">
        <v>229</v>
      </c>
      <c r="AR189" s="348"/>
      <c r="AS189" s="348" t="s">
        <v>11791</v>
      </c>
      <c r="AT189" s="348">
        <v>250638</v>
      </c>
      <c r="AU189" s="348" t="s">
        <v>8742</v>
      </c>
      <c r="AV189" s="348"/>
      <c r="AW189" s="348"/>
      <c r="AX189" s="348"/>
      <c r="AY189" s="348" t="s">
        <v>227</v>
      </c>
      <c r="AZ189" s="348"/>
      <c r="BA189" s="369">
        <v>0.4993055555555555</v>
      </c>
      <c r="BB189" s="394" t="s">
        <v>4713</v>
      </c>
      <c r="BC189" s="369">
        <v>0.51736111111111105</v>
      </c>
      <c r="BD189" s="369">
        <v>0.52500000000000002</v>
      </c>
      <c r="BE189" s="50">
        <f t="shared" si="8"/>
        <v>11</v>
      </c>
      <c r="BF189" s="348">
        <v>2</v>
      </c>
      <c r="BG189" s="348">
        <v>2</v>
      </c>
      <c r="BH189" s="348">
        <v>2</v>
      </c>
      <c r="BI189" s="348">
        <v>1</v>
      </c>
      <c r="BJ189" s="348">
        <v>2</v>
      </c>
      <c r="BK189" s="348">
        <v>2</v>
      </c>
      <c r="BL189" s="348">
        <v>1</v>
      </c>
      <c r="BM189" s="348">
        <v>2</v>
      </c>
      <c r="BN189" s="348">
        <v>1</v>
      </c>
      <c r="BO189" s="348">
        <v>2</v>
      </c>
      <c r="BP189" s="348">
        <v>2</v>
      </c>
      <c r="BQ189" s="348">
        <v>2</v>
      </c>
      <c r="BR189" s="348">
        <v>2</v>
      </c>
      <c r="BS189" s="348">
        <v>2</v>
      </c>
      <c r="BT189" s="348">
        <v>2</v>
      </c>
      <c r="BU189" s="50">
        <f t="shared" si="9"/>
        <v>3</v>
      </c>
      <c r="BV189" s="368"/>
      <c r="BW189" s="369"/>
      <c r="BX189" s="369"/>
      <c r="BY189" s="50">
        <f t="shared" si="10"/>
        <v>0</v>
      </c>
      <c r="BZ189" s="348"/>
      <c r="CA189" s="348"/>
      <c r="CB189" s="348"/>
      <c r="CC189" s="348"/>
      <c r="CD189" s="348"/>
      <c r="CE189" s="348"/>
      <c r="CF189" s="348"/>
      <c r="CG189" s="348"/>
      <c r="CH189" s="348"/>
      <c r="CI189" s="348"/>
      <c r="CJ189" s="348"/>
      <c r="CK189" s="348"/>
      <c r="CL189" s="348"/>
      <c r="CM189" s="348" t="s">
        <v>3403</v>
      </c>
      <c r="CN189" s="44" t="s">
        <v>3403</v>
      </c>
      <c r="CO189" s="348"/>
      <c r="CP189" s="348"/>
      <c r="CQ189" s="348"/>
      <c r="CR189" s="335" t="s">
        <v>4714</v>
      </c>
      <c r="CS189" s="335" t="s">
        <v>4715</v>
      </c>
      <c r="CT189" s="335" t="s">
        <v>3869</v>
      </c>
      <c r="CU189" s="335" t="s">
        <v>11792</v>
      </c>
      <c r="CV189" s="335" t="s">
        <v>11785</v>
      </c>
      <c r="CW189" s="335" t="s">
        <v>11793</v>
      </c>
      <c r="CX189" s="335" t="s">
        <v>11794</v>
      </c>
      <c r="CY189" s="335" t="s">
        <v>11795</v>
      </c>
      <c r="CZ189" s="335" t="s">
        <v>3848</v>
      </c>
      <c r="DA189" s="335" t="s">
        <v>11796</v>
      </c>
      <c r="DB189" s="335" t="s">
        <v>3840</v>
      </c>
      <c r="DC189" s="335" t="s">
        <v>3841</v>
      </c>
      <c r="DD189" s="335" t="s">
        <v>4200</v>
      </c>
      <c r="DE189" s="335" t="s">
        <v>3848</v>
      </c>
      <c r="DF189" s="335" t="s">
        <v>11796</v>
      </c>
      <c r="DG189" s="335" t="s">
        <v>3840</v>
      </c>
      <c r="DH189" s="335" t="s">
        <v>3841</v>
      </c>
      <c r="DI189" s="335" t="s">
        <v>4200</v>
      </c>
      <c r="DJ189" s="335" t="s">
        <v>11797</v>
      </c>
      <c r="DK189" s="335" t="s">
        <v>3957</v>
      </c>
      <c r="DL189" s="335" t="s">
        <v>4298</v>
      </c>
      <c r="DM189" s="335" t="s">
        <v>3914</v>
      </c>
      <c r="DN189" s="335" t="s">
        <v>3852</v>
      </c>
      <c r="DO189" s="335" t="s">
        <v>3853</v>
      </c>
      <c r="DP189" s="335" t="s">
        <v>3848</v>
      </c>
      <c r="DQ189" s="335" t="s">
        <v>11798</v>
      </c>
      <c r="DR189" s="335" t="s">
        <v>11798</v>
      </c>
      <c r="DS189" s="335" t="s">
        <v>11788</v>
      </c>
      <c r="DT189" s="335" t="s">
        <v>3848</v>
      </c>
      <c r="DU189" s="335" t="s">
        <v>3848</v>
      </c>
      <c r="DV189" s="335" t="s">
        <v>3848</v>
      </c>
      <c r="DW189" s="335" t="s">
        <v>3848</v>
      </c>
      <c r="DX189" s="335" t="s">
        <v>11799</v>
      </c>
      <c r="DY189" s="335" t="s">
        <v>11799</v>
      </c>
      <c r="DZ189" s="335" t="s">
        <v>3848</v>
      </c>
      <c r="EA189" s="335" t="s">
        <v>3848</v>
      </c>
      <c r="EB189" s="335" t="s">
        <v>3861</v>
      </c>
      <c r="EC189" s="335" t="s">
        <v>3862</v>
      </c>
      <c r="ED189" s="335" t="s">
        <v>3848</v>
      </c>
      <c r="EE189" s="335" t="s">
        <v>4306</v>
      </c>
      <c r="EF189" s="335" t="s">
        <v>3864</v>
      </c>
      <c r="EG189" s="335" t="s">
        <v>4068</v>
      </c>
      <c r="EH189" s="335" t="s">
        <v>4438</v>
      </c>
      <c r="EI189" s="335" t="s">
        <v>11800</v>
      </c>
      <c r="EJ189" s="335" t="s">
        <v>11800</v>
      </c>
      <c r="EK189" s="335" t="s">
        <v>3848</v>
      </c>
      <c r="EL189" s="335" t="s">
        <v>3868</v>
      </c>
      <c r="EM189" s="335" t="s">
        <v>3869</v>
      </c>
      <c r="EN189" s="335" t="s">
        <v>3869</v>
      </c>
      <c r="EO189" s="335" t="s">
        <v>3870</v>
      </c>
      <c r="EP189" s="335" t="s">
        <v>3869</v>
      </c>
      <c r="EQ189" s="335" t="s">
        <v>11801</v>
      </c>
      <c r="ER189" s="335" t="s">
        <v>3872</v>
      </c>
      <c r="ES189" s="335" t="s">
        <v>11802</v>
      </c>
      <c r="ET189" s="335" t="s">
        <v>11803</v>
      </c>
      <c r="EU189" s="335" t="s">
        <v>11804</v>
      </c>
      <c r="EV189" s="335" t="s">
        <v>3876</v>
      </c>
      <c r="EW189" s="335" t="s">
        <v>3876</v>
      </c>
      <c r="EX189" s="335" t="s">
        <v>3848</v>
      </c>
      <c r="EY189" s="335" t="s">
        <v>3848</v>
      </c>
      <c r="EZ189" s="335" t="s">
        <v>3877</v>
      </c>
      <c r="FA189" s="335" t="s">
        <v>3878</v>
      </c>
      <c r="FB189" s="335" t="s">
        <v>11805</v>
      </c>
      <c r="FC189" s="335" t="s">
        <v>11806</v>
      </c>
      <c r="FD189" s="335" t="s">
        <v>3848</v>
      </c>
      <c r="FE189" s="335" t="s">
        <v>4011</v>
      </c>
      <c r="FF189" s="335" t="s">
        <v>5268</v>
      </c>
      <c r="FG189" s="335" t="s">
        <v>11807</v>
      </c>
      <c r="FH189" s="335" t="s">
        <v>5919</v>
      </c>
      <c r="FI189" s="335" t="s">
        <v>11808</v>
      </c>
      <c r="FJ189" s="335" t="s">
        <v>4446</v>
      </c>
      <c r="FK189" s="335" t="s">
        <v>4084</v>
      </c>
      <c r="FL189" s="335" t="s">
        <v>4017</v>
      </c>
      <c r="FM189" s="335" t="s">
        <v>11787</v>
      </c>
      <c r="FN189" s="335" t="s">
        <v>11809</v>
      </c>
      <c r="FO189" s="335" t="s">
        <v>11810</v>
      </c>
      <c r="FP189" s="335" t="s">
        <v>3848</v>
      </c>
      <c r="FQ189" s="335" t="s">
        <v>11811</v>
      </c>
      <c r="FR189" s="335" t="s">
        <v>5925</v>
      </c>
      <c r="FS189" s="335" t="s">
        <v>11812</v>
      </c>
      <c r="FT189" s="335" t="s">
        <v>11813</v>
      </c>
      <c r="FU189" s="335" t="s">
        <v>11814</v>
      </c>
      <c r="FV189" s="335" t="s">
        <v>11815</v>
      </c>
      <c r="FW189" s="335" t="s">
        <v>11816</v>
      </c>
      <c r="FX189" s="335" t="s">
        <v>3944</v>
      </c>
      <c r="FY189" s="335" t="s">
        <v>3848</v>
      </c>
      <c r="FZ189" s="335" t="s">
        <v>3848</v>
      </c>
      <c r="GA189" s="335" t="s">
        <v>3945</v>
      </c>
      <c r="GB189" s="335" t="s">
        <v>3946</v>
      </c>
      <c r="GC189" s="335" t="s">
        <v>3946</v>
      </c>
      <c r="HL189" s="349" t="s">
        <v>11817</v>
      </c>
      <c r="HM189" s="44" t="s">
        <v>3403</v>
      </c>
      <c r="HN189" s="44" t="s">
        <v>3403</v>
      </c>
      <c r="HO189" s="350" t="s">
        <v>6587</v>
      </c>
      <c r="HP189" s="44" t="s">
        <v>3869</v>
      </c>
      <c r="HQ189" s="44">
        <f t="shared" si="11"/>
        <v>1</v>
      </c>
      <c r="HT189" s="44" t="s">
        <v>3403</v>
      </c>
      <c r="HU189" s="44" t="s">
        <v>3403</v>
      </c>
      <c r="HX189" s="44" t="s">
        <v>3403</v>
      </c>
      <c r="HY189" s="44" t="s">
        <v>223</v>
      </c>
    </row>
    <row r="190" spans="1:233" s="44" customFormat="1" ht="12.75" x14ac:dyDescent="0.2">
      <c r="A190" s="348">
        <v>8</v>
      </c>
      <c r="B190" s="369">
        <v>0.41666666666666669</v>
      </c>
      <c r="C190" s="348" t="s">
        <v>11584</v>
      </c>
      <c r="D190" s="348" t="s">
        <v>211</v>
      </c>
      <c r="E190" s="44" t="s">
        <v>212</v>
      </c>
      <c r="F190" s="374">
        <v>43287</v>
      </c>
      <c r="G190" s="348" t="s">
        <v>357</v>
      </c>
      <c r="H190" s="348" t="s">
        <v>233</v>
      </c>
      <c r="I190" s="348" t="s">
        <v>3070</v>
      </c>
      <c r="J190" s="348" t="s">
        <v>6080</v>
      </c>
      <c r="K190" s="365"/>
      <c r="L190" s="365"/>
      <c r="M190" s="365"/>
      <c r="N190" s="365"/>
      <c r="O190" s="348"/>
      <c r="P190" s="361" t="s">
        <v>11818</v>
      </c>
      <c r="Q190" s="348" t="s">
        <v>11819</v>
      </c>
      <c r="R190" s="348" t="s">
        <v>11820</v>
      </c>
      <c r="S190" s="365" t="s">
        <v>11821</v>
      </c>
      <c r="T190" s="398">
        <v>9159471827</v>
      </c>
      <c r="U190" s="454" t="s">
        <v>11822</v>
      </c>
      <c r="V190" s="194" t="s">
        <v>221</v>
      </c>
      <c r="W190" s="44" t="s">
        <v>221</v>
      </c>
      <c r="X190" s="44" t="s">
        <v>221</v>
      </c>
      <c r="Y190" s="44" t="s">
        <v>221</v>
      </c>
      <c r="Z190" s="44" t="s">
        <v>221</v>
      </c>
      <c r="AA190" s="363" t="s">
        <v>11823</v>
      </c>
      <c r="AB190" s="363">
        <v>9276492229</v>
      </c>
      <c r="AC190" s="348" t="s">
        <v>223</v>
      </c>
      <c r="AD190" s="348" t="s">
        <v>8159</v>
      </c>
      <c r="AE190" s="348" t="s">
        <v>11824</v>
      </c>
      <c r="AF190" s="44" t="s">
        <v>226</v>
      </c>
      <c r="AG190" s="348" t="s">
        <v>226</v>
      </c>
      <c r="AH190" s="348" t="s">
        <v>226</v>
      </c>
      <c r="AI190" s="348">
        <f>6+10+17+7+28</f>
        <v>68</v>
      </c>
      <c r="AJ190" s="348" t="s">
        <v>227</v>
      </c>
      <c r="AK190" s="348">
        <v>1</v>
      </c>
      <c r="AL190" s="348">
        <v>28</v>
      </c>
      <c r="AM190" s="348">
        <v>7</v>
      </c>
      <c r="AN190" s="348" t="s">
        <v>228</v>
      </c>
      <c r="AO190" s="348" t="s">
        <v>228</v>
      </c>
      <c r="AP190" s="348" t="s">
        <v>229</v>
      </c>
      <c r="AQ190" s="348" t="s">
        <v>229</v>
      </c>
      <c r="AR190" s="348"/>
      <c r="AS190" s="363" t="s">
        <v>11825</v>
      </c>
      <c r="AT190" s="348">
        <v>250643</v>
      </c>
      <c r="AU190" s="348" t="s">
        <v>8742</v>
      </c>
      <c r="AV190" s="348"/>
      <c r="AW190" s="348"/>
      <c r="AX190" s="348"/>
      <c r="AY190" s="348" t="s">
        <v>227</v>
      </c>
      <c r="AZ190" s="348"/>
      <c r="BA190" s="369">
        <v>0.53055555555555556</v>
      </c>
      <c r="BB190" s="394" t="s">
        <v>7252</v>
      </c>
      <c r="BC190" s="369">
        <v>0.55208333333333337</v>
      </c>
      <c r="BD190" s="369">
        <v>0.55902777777777779</v>
      </c>
      <c r="BE190" s="50">
        <f t="shared" si="8"/>
        <v>10</v>
      </c>
      <c r="BF190" s="348">
        <v>3</v>
      </c>
      <c r="BG190" s="348">
        <v>3</v>
      </c>
      <c r="BH190" s="348">
        <v>3</v>
      </c>
      <c r="BI190" s="348">
        <v>3</v>
      </c>
      <c r="BJ190" s="348">
        <v>3</v>
      </c>
      <c r="BK190" s="348">
        <v>3</v>
      </c>
      <c r="BL190" s="348">
        <v>3</v>
      </c>
      <c r="BM190" s="348">
        <v>3</v>
      </c>
      <c r="BN190" s="348">
        <v>3</v>
      </c>
      <c r="BO190" s="348">
        <v>3</v>
      </c>
      <c r="BP190" s="348">
        <v>3</v>
      </c>
      <c r="BQ190" s="348">
        <v>3</v>
      </c>
      <c r="BR190" s="348">
        <v>3</v>
      </c>
      <c r="BS190" s="348">
        <v>3</v>
      </c>
      <c r="BT190" s="348">
        <v>3</v>
      </c>
      <c r="BU190" s="50">
        <f t="shared" si="9"/>
        <v>0</v>
      </c>
      <c r="BV190" s="368" t="s">
        <v>7252</v>
      </c>
      <c r="BW190" s="369">
        <v>0.55902777777777779</v>
      </c>
      <c r="BX190" s="369">
        <v>0.56597222222222221</v>
      </c>
      <c r="BY190" s="50">
        <f t="shared" si="10"/>
        <v>10</v>
      </c>
      <c r="BZ190" s="348">
        <v>3</v>
      </c>
      <c r="CA190" s="348">
        <v>3</v>
      </c>
      <c r="CB190" s="348">
        <v>3</v>
      </c>
      <c r="CC190" s="348">
        <v>3</v>
      </c>
      <c r="CD190" s="348" t="s">
        <v>260</v>
      </c>
      <c r="CE190" s="348" t="s">
        <v>7252</v>
      </c>
      <c r="CF190" s="348">
        <v>15</v>
      </c>
      <c r="CG190" s="348"/>
      <c r="CH190" s="348"/>
      <c r="CI190" s="348"/>
      <c r="CJ190" s="348"/>
      <c r="CK190" s="348"/>
      <c r="CL190" s="348"/>
      <c r="CM190" s="348" t="s">
        <v>3403</v>
      </c>
      <c r="CN190" s="44" t="s">
        <v>3403</v>
      </c>
      <c r="CO190" s="348"/>
      <c r="CP190" s="348"/>
      <c r="CQ190" s="348"/>
      <c r="CR190" s="335" t="s">
        <v>4714</v>
      </c>
      <c r="CS190" s="335" t="s">
        <v>4715</v>
      </c>
      <c r="CT190" s="335" t="s">
        <v>3869</v>
      </c>
      <c r="CU190" s="335" t="s">
        <v>11826</v>
      </c>
      <c r="CV190" s="335" t="s">
        <v>11819</v>
      </c>
      <c r="CW190" s="335" t="s">
        <v>11820</v>
      </c>
      <c r="CX190" s="335" t="s">
        <v>11827</v>
      </c>
      <c r="CY190" s="335" t="s">
        <v>11828</v>
      </c>
      <c r="CZ190" s="335" t="s">
        <v>11829</v>
      </c>
      <c r="DA190" s="335" t="s">
        <v>11830</v>
      </c>
      <c r="DB190" s="335" t="s">
        <v>3840</v>
      </c>
      <c r="DC190" s="335" t="s">
        <v>3841</v>
      </c>
      <c r="DD190" s="335" t="s">
        <v>3842</v>
      </c>
      <c r="DE190" s="335" t="s">
        <v>11829</v>
      </c>
      <c r="DF190" s="335" t="s">
        <v>11830</v>
      </c>
      <c r="DG190" s="335" t="s">
        <v>3840</v>
      </c>
      <c r="DH190" s="335" t="s">
        <v>3841</v>
      </c>
      <c r="DI190" s="335" t="s">
        <v>3842</v>
      </c>
      <c r="DJ190" s="335" t="s">
        <v>11831</v>
      </c>
      <c r="DK190" s="335" t="s">
        <v>3849</v>
      </c>
      <c r="DL190" s="335" t="s">
        <v>3870</v>
      </c>
      <c r="DM190" s="335" t="s">
        <v>3914</v>
      </c>
      <c r="DN190" s="335" t="s">
        <v>3852</v>
      </c>
      <c r="DO190" s="335" t="s">
        <v>3853</v>
      </c>
      <c r="DP190" s="335" t="s">
        <v>3854</v>
      </c>
      <c r="DQ190" s="335" t="s">
        <v>11832</v>
      </c>
      <c r="DR190" s="335" t="s">
        <v>4044</v>
      </c>
      <c r="DS190" s="335" t="s">
        <v>11822</v>
      </c>
      <c r="DT190" s="335" t="s">
        <v>11833</v>
      </c>
      <c r="DU190" s="335" t="s">
        <v>11834</v>
      </c>
      <c r="DV190" s="335" t="s">
        <v>11835</v>
      </c>
      <c r="DW190" s="335" t="s">
        <v>11836</v>
      </c>
      <c r="DX190" s="335" t="s">
        <v>11837</v>
      </c>
      <c r="DY190" s="335" t="s">
        <v>11838</v>
      </c>
      <c r="DZ190" s="335" t="s">
        <v>4044</v>
      </c>
      <c r="EA190" s="335" t="s">
        <v>4044</v>
      </c>
      <c r="EB190" s="335" t="s">
        <v>3861</v>
      </c>
      <c r="EC190" s="335" t="s">
        <v>3862</v>
      </c>
      <c r="ED190" s="335" t="s">
        <v>3848</v>
      </c>
      <c r="EE190" s="335" t="s">
        <v>11636</v>
      </c>
      <c r="EF190" s="335" t="s">
        <v>3864</v>
      </c>
      <c r="EG190" s="335" t="s">
        <v>4068</v>
      </c>
      <c r="EH190" s="335" t="s">
        <v>4069</v>
      </c>
      <c r="EI190" s="335" t="s">
        <v>6684</v>
      </c>
      <c r="EJ190" s="335" t="s">
        <v>11825</v>
      </c>
      <c r="EK190" s="335" t="s">
        <v>3848</v>
      </c>
      <c r="EL190" s="335" t="s">
        <v>3868</v>
      </c>
      <c r="EM190" s="335" t="s">
        <v>3869</v>
      </c>
      <c r="EN190" s="335" t="s">
        <v>3869</v>
      </c>
      <c r="EO190" s="335" t="s">
        <v>3869</v>
      </c>
      <c r="EP190" s="335" t="s">
        <v>3870</v>
      </c>
      <c r="EQ190" s="335" t="s">
        <v>11839</v>
      </c>
      <c r="ER190" s="335" t="s">
        <v>10067</v>
      </c>
      <c r="ES190" s="335" t="s">
        <v>11840</v>
      </c>
      <c r="ET190" s="335" t="s">
        <v>11841</v>
      </c>
      <c r="EU190" s="335" t="s">
        <v>11842</v>
      </c>
      <c r="EV190" s="335" t="s">
        <v>3876</v>
      </c>
      <c r="EW190" s="335" t="s">
        <v>3876</v>
      </c>
      <c r="EX190" s="335" t="s">
        <v>3848</v>
      </c>
      <c r="EY190" s="335" t="s">
        <v>3848</v>
      </c>
      <c r="EZ190" s="335" t="s">
        <v>3877</v>
      </c>
      <c r="FA190" s="335" t="s">
        <v>3878</v>
      </c>
      <c r="FB190" s="335" t="s">
        <v>11843</v>
      </c>
      <c r="FC190" s="335" t="s">
        <v>11844</v>
      </c>
      <c r="FD190" s="335" t="s">
        <v>11845</v>
      </c>
      <c r="FE190" s="335" t="s">
        <v>11846</v>
      </c>
      <c r="FF190" s="335" t="s">
        <v>11847</v>
      </c>
      <c r="FG190" s="335" t="s">
        <v>11848</v>
      </c>
      <c r="FH190" s="335" t="s">
        <v>11849</v>
      </c>
      <c r="FI190" s="335" t="s">
        <v>11850</v>
      </c>
      <c r="FJ190" s="335" t="s">
        <v>11851</v>
      </c>
      <c r="FK190" s="335" t="s">
        <v>11852</v>
      </c>
      <c r="FL190" s="335" t="s">
        <v>11853</v>
      </c>
      <c r="FM190" s="335" t="s">
        <v>11827</v>
      </c>
      <c r="FN190" s="335" t="s">
        <v>11854</v>
      </c>
      <c r="FO190" s="335" t="s">
        <v>470</v>
      </c>
      <c r="FP190" s="335" t="s">
        <v>3848</v>
      </c>
      <c r="FQ190" s="335" t="s">
        <v>11855</v>
      </c>
      <c r="FR190" s="335" t="s">
        <v>4367</v>
      </c>
      <c r="FS190" s="335" t="s">
        <v>11856</v>
      </c>
      <c r="FT190" s="335" t="s">
        <v>11857</v>
      </c>
      <c r="FU190" s="335" t="s">
        <v>11858</v>
      </c>
      <c r="FV190" s="335" t="s">
        <v>11859</v>
      </c>
      <c r="FW190" s="335" t="s">
        <v>11860</v>
      </c>
      <c r="FX190" s="335" t="s">
        <v>3894</v>
      </c>
      <c r="FY190" s="335" t="s">
        <v>3848</v>
      </c>
      <c r="FZ190" s="335" t="s">
        <v>11861</v>
      </c>
      <c r="GA190" s="335" t="s">
        <v>3946</v>
      </c>
      <c r="GB190" s="335" t="s">
        <v>3946</v>
      </c>
      <c r="GC190" s="335" t="s">
        <v>3946</v>
      </c>
      <c r="HL190" s="349" t="s">
        <v>11862</v>
      </c>
      <c r="HM190" s="44" t="s">
        <v>6633</v>
      </c>
      <c r="HN190" s="44" t="s">
        <v>3403</v>
      </c>
      <c r="HO190" s="350" t="s">
        <v>6587</v>
      </c>
      <c r="HP190" s="44" t="s">
        <v>3869</v>
      </c>
      <c r="HQ190" s="44">
        <f t="shared" si="11"/>
        <v>1</v>
      </c>
      <c r="HT190" s="44" t="s">
        <v>3403</v>
      </c>
      <c r="HU190" s="44" t="s">
        <v>3403</v>
      </c>
      <c r="HX190" s="44" t="s">
        <v>3403</v>
      </c>
      <c r="HY190" s="44" t="s">
        <v>223</v>
      </c>
    </row>
    <row r="191" spans="1:233" s="44" customFormat="1" ht="12.75" x14ac:dyDescent="0.2">
      <c r="A191" s="348">
        <v>9</v>
      </c>
      <c r="B191" s="369">
        <v>0.4694444444444445</v>
      </c>
      <c r="C191" s="348" t="s">
        <v>11584</v>
      </c>
      <c r="D191" s="348" t="s">
        <v>211</v>
      </c>
      <c r="E191" s="44" t="s">
        <v>212</v>
      </c>
      <c r="F191" s="374">
        <v>43287</v>
      </c>
      <c r="G191" s="348" t="s">
        <v>387</v>
      </c>
      <c r="H191" s="85" t="s">
        <v>11863</v>
      </c>
      <c r="I191" s="348" t="s">
        <v>11864</v>
      </c>
      <c r="J191" s="348"/>
      <c r="K191" s="365"/>
      <c r="L191" s="365"/>
      <c r="M191" s="365"/>
      <c r="N191" s="365"/>
      <c r="O191" s="348"/>
      <c r="P191" s="361"/>
      <c r="Q191" s="348" t="s">
        <v>11865</v>
      </c>
      <c r="R191" s="348" t="s">
        <v>11866</v>
      </c>
      <c r="S191" s="365" t="s">
        <v>11867</v>
      </c>
      <c r="T191" s="353">
        <v>9273986764</v>
      </c>
      <c r="U191" s="454" t="s">
        <v>11868</v>
      </c>
      <c r="V191" s="194" t="s">
        <v>221</v>
      </c>
      <c r="W191" s="44" t="s">
        <v>221</v>
      </c>
      <c r="X191" s="44" t="s">
        <v>221</v>
      </c>
      <c r="Y191" s="44" t="s">
        <v>221</v>
      </c>
      <c r="Z191" s="44" t="s">
        <v>221</v>
      </c>
      <c r="AA191" s="363" t="s">
        <v>11869</v>
      </c>
      <c r="AB191" s="363" t="s">
        <v>221</v>
      </c>
      <c r="AC191" s="348" t="s">
        <v>1303</v>
      </c>
      <c r="AD191" s="348" t="s">
        <v>224</v>
      </c>
      <c r="AE191" s="348"/>
      <c r="AF191" s="348"/>
      <c r="AG191" s="348"/>
      <c r="AH191" s="348"/>
      <c r="AI191" s="348"/>
      <c r="AJ191" s="348"/>
      <c r="AK191" s="348"/>
      <c r="AL191" s="348"/>
      <c r="AM191" s="348"/>
      <c r="AN191" s="348" t="s">
        <v>228</v>
      </c>
      <c r="AO191" s="348" t="s">
        <v>228</v>
      </c>
      <c r="AP191" s="348" t="s">
        <v>229</v>
      </c>
      <c r="AQ191" s="348" t="s">
        <v>229</v>
      </c>
      <c r="AR191" s="348"/>
      <c r="AS191" s="363" t="s">
        <v>6821</v>
      </c>
      <c r="AT191" s="348">
        <v>252431</v>
      </c>
      <c r="AU191" s="348" t="s">
        <v>9226</v>
      </c>
      <c r="AV191" s="348"/>
      <c r="AW191" s="348"/>
      <c r="AX191" s="348"/>
      <c r="AY191" s="348" t="s">
        <v>227</v>
      </c>
      <c r="AZ191" s="348"/>
      <c r="BA191" s="369">
        <v>0.52083333333333337</v>
      </c>
      <c r="BB191" s="394"/>
      <c r="BC191" s="369"/>
      <c r="BD191" s="369"/>
      <c r="BE191" s="50">
        <f t="shared" si="8"/>
        <v>0</v>
      </c>
      <c r="BF191" s="348"/>
      <c r="BG191" s="348"/>
      <c r="BH191" s="348"/>
      <c r="BI191" s="348"/>
      <c r="BJ191" s="348"/>
      <c r="BK191" s="348"/>
      <c r="BL191" s="348"/>
      <c r="BM191" s="348"/>
      <c r="BN191" s="348"/>
      <c r="BO191" s="348"/>
      <c r="BP191" s="348"/>
      <c r="BQ191" s="348"/>
      <c r="BR191" s="348"/>
      <c r="BS191" s="348"/>
      <c r="BT191" s="348"/>
      <c r="BU191" s="50">
        <f t="shared" si="9"/>
        <v>0</v>
      </c>
      <c r="BV191" s="368"/>
      <c r="BW191" s="369"/>
      <c r="BX191" s="369"/>
      <c r="BY191" s="50">
        <f t="shared" si="10"/>
        <v>0</v>
      </c>
      <c r="BZ191" s="348"/>
      <c r="CA191" s="348"/>
      <c r="CB191" s="348"/>
      <c r="CC191" s="348"/>
      <c r="CD191" s="348"/>
      <c r="CE191" s="348"/>
      <c r="CF191" s="348"/>
      <c r="CG191" s="348"/>
      <c r="CH191" s="348"/>
      <c r="CI191" s="348"/>
      <c r="CJ191" s="348"/>
      <c r="CK191" s="348"/>
      <c r="CL191" s="348"/>
      <c r="CM191" s="348" t="s">
        <v>3403</v>
      </c>
      <c r="CN191" s="44" t="s">
        <v>3403</v>
      </c>
      <c r="CO191" s="348"/>
      <c r="CP191" s="348"/>
      <c r="CQ191" s="348"/>
      <c r="CR191" s="335" t="s">
        <v>4714</v>
      </c>
      <c r="CS191" s="335" t="s">
        <v>4715</v>
      </c>
      <c r="CT191" s="335" t="s">
        <v>3869</v>
      </c>
      <c r="CU191" s="335" t="s">
        <v>11870</v>
      </c>
      <c r="CV191" s="335" t="s">
        <v>11865</v>
      </c>
      <c r="CW191" s="335" t="s">
        <v>11866</v>
      </c>
      <c r="CX191" s="335" t="s">
        <v>11867</v>
      </c>
      <c r="CY191" s="335" t="s">
        <v>11871</v>
      </c>
      <c r="CZ191" s="335" t="s">
        <v>3848</v>
      </c>
      <c r="DA191" s="335" t="s">
        <v>11872</v>
      </c>
      <c r="DB191" s="335" t="s">
        <v>3840</v>
      </c>
      <c r="DC191" s="335" t="s">
        <v>3841</v>
      </c>
      <c r="DD191" s="335" t="s">
        <v>5104</v>
      </c>
      <c r="DE191" s="335" t="s">
        <v>3848</v>
      </c>
      <c r="DF191" s="335" t="s">
        <v>11873</v>
      </c>
      <c r="DG191" s="335" t="s">
        <v>3845</v>
      </c>
      <c r="DH191" s="335" t="s">
        <v>3846</v>
      </c>
      <c r="DI191" s="335" t="s">
        <v>5650</v>
      </c>
      <c r="DJ191" s="335" t="s">
        <v>3848</v>
      </c>
      <c r="DK191" s="335" t="s">
        <v>3957</v>
      </c>
      <c r="DL191" s="335" t="s">
        <v>11874</v>
      </c>
      <c r="DM191" s="335" t="s">
        <v>4116</v>
      </c>
      <c r="DN191" s="335" t="s">
        <v>3852</v>
      </c>
      <c r="DO191" s="335" t="s">
        <v>3853</v>
      </c>
      <c r="DP191" s="335" t="s">
        <v>8413</v>
      </c>
      <c r="DQ191" s="335" t="s">
        <v>11875</v>
      </c>
      <c r="DR191" s="335" t="s">
        <v>11875</v>
      </c>
      <c r="DS191" s="335" t="s">
        <v>11876</v>
      </c>
      <c r="DT191" s="335" t="s">
        <v>11877</v>
      </c>
      <c r="DU191" s="335" t="s">
        <v>11878</v>
      </c>
      <c r="DV191" s="335" t="s">
        <v>11879</v>
      </c>
      <c r="DW191" s="335" t="s">
        <v>11880</v>
      </c>
      <c r="DX191" s="335" t="s">
        <v>11881</v>
      </c>
      <c r="DY191" s="335" t="s">
        <v>3848</v>
      </c>
      <c r="DZ191" s="335" t="s">
        <v>3848</v>
      </c>
      <c r="EA191" s="335" t="s">
        <v>3848</v>
      </c>
      <c r="EB191" s="335" t="s">
        <v>3861</v>
      </c>
      <c r="EC191" s="335" t="s">
        <v>3862</v>
      </c>
      <c r="ED191" s="335" t="s">
        <v>3848</v>
      </c>
      <c r="EE191" s="335" t="s">
        <v>4067</v>
      </c>
      <c r="EF191" s="335" t="s">
        <v>3864</v>
      </c>
      <c r="EG191" s="335" t="s">
        <v>4068</v>
      </c>
      <c r="EH191" s="335" t="s">
        <v>4069</v>
      </c>
      <c r="EI191" s="335" t="s">
        <v>11882</v>
      </c>
      <c r="EJ191" s="335" t="s">
        <v>11882</v>
      </c>
      <c r="EK191" s="335" t="s">
        <v>3848</v>
      </c>
      <c r="EL191" s="335" t="s">
        <v>3868</v>
      </c>
      <c r="EM191" s="335" t="s">
        <v>3869</v>
      </c>
      <c r="EN191" s="335" t="s">
        <v>3869</v>
      </c>
      <c r="EO191" s="335" t="s">
        <v>3870</v>
      </c>
      <c r="EP191" s="335" t="s">
        <v>4002</v>
      </c>
      <c r="EQ191" s="335" t="s">
        <v>11883</v>
      </c>
      <c r="ER191" s="335" t="s">
        <v>3924</v>
      </c>
      <c r="ES191" s="335" t="s">
        <v>11884</v>
      </c>
      <c r="ET191" s="335" t="s">
        <v>4889</v>
      </c>
      <c r="EU191" s="335" t="s">
        <v>11885</v>
      </c>
      <c r="EV191" s="335" t="s">
        <v>3876</v>
      </c>
      <c r="EW191" s="335" t="s">
        <v>3876</v>
      </c>
      <c r="EX191" s="335" t="s">
        <v>3848</v>
      </c>
      <c r="EY191" s="335" t="s">
        <v>3848</v>
      </c>
      <c r="EZ191" s="335" t="s">
        <v>3876</v>
      </c>
      <c r="FA191" s="335" t="s">
        <v>3848</v>
      </c>
      <c r="FB191" s="335" t="s">
        <v>3848</v>
      </c>
      <c r="FC191" s="335" t="s">
        <v>3848</v>
      </c>
      <c r="FD191" s="335" t="s">
        <v>3848</v>
      </c>
      <c r="FE191" s="335" t="s">
        <v>4017</v>
      </c>
      <c r="FF191" s="335" t="s">
        <v>4017</v>
      </c>
      <c r="FG191" s="335" t="s">
        <v>3848</v>
      </c>
      <c r="FH191" s="335" t="s">
        <v>3848</v>
      </c>
      <c r="FI191" s="335" t="s">
        <v>3848</v>
      </c>
      <c r="FJ191" s="335" t="s">
        <v>4017</v>
      </c>
      <c r="FK191" s="335" t="s">
        <v>4017</v>
      </c>
      <c r="FL191" s="335" t="s">
        <v>4017</v>
      </c>
      <c r="FM191" s="335" t="s">
        <v>11867</v>
      </c>
      <c r="FN191" s="335" t="s">
        <v>11886</v>
      </c>
      <c r="FO191" s="335" t="s">
        <v>636</v>
      </c>
      <c r="FP191" s="335" t="s">
        <v>3848</v>
      </c>
      <c r="FQ191" s="335" t="s">
        <v>11887</v>
      </c>
      <c r="FR191" s="335" t="s">
        <v>3978</v>
      </c>
      <c r="FS191" s="335" t="s">
        <v>11888</v>
      </c>
      <c r="FT191" s="335" t="s">
        <v>11889</v>
      </c>
      <c r="FU191" s="335" t="s">
        <v>4325</v>
      </c>
      <c r="FV191" s="335" t="s">
        <v>11890</v>
      </c>
      <c r="FW191" s="335" t="s">
        <v>11891</v>
      </c>
      <c r="FX191" s="335" t="s">
        <v>3894</v>
      </c>
      <c r="FY191" s="335" t="s">
        <v>3848</v>
      </c>
      <c r="FZ191" s="335" t="s">
        <v>3848</v>
      </c>
      <c r="GA191" s="335" t="s">
        <v>3945</v>
      </c>
      <c r="GB191" s="335" t="s">
        <v>3945</v>
      </c>
      <c r="GC191" s="335" t="s">
        <v>3946</v>
      </c>
      <c r="HL191" s="349" t="s">
        <v>11892</v>
      </c>
      <c r="HM191" s="44" t="s">
        <v>3403</v>
      </c>
      <c r="HN191" s="44" t="s">
        <v>3403</v>
      </c>
      <c r="HO191" s="350" t="s">
        <v>6707</v>
      </c>
      <c r="HP191" s="44" t="s">
        <v>3869</v>
      </c>
      <c r="HQ191" s="44">
        <f t="shared" si="11"/>
        <v>1</v>
      </c>
      <c r="HT191" s="44" t="s">
        <v>3403</v>
      </c>
      <c r="HU191" s="44" t="s">
        <v>3403</v>
      </c>
      <c r="HX191" s="44" t="s">
        <v>3403</v>
      </c>
      <c r="HY191" s="44" t="s">
        <v>1303</v>
      </c>
    </row>
    <row r="192" spans="1:233" s="44" customFormat="1" ht="12.75" x14ac:dyDescent="0.2">
      <c r="A192" s="348">
        <v>10</v>
      </c>
      <c r="B192" s="350">
        <v>0.49652777777777773</v>
      </c>
      <c r="C192" s="348" t="s">
        <v>11584</v>
      </c>
      <c r="D192" s="348" t="s">
        <v>211</v>
      </c>
      <c r="E192" s="44" t="s">
        <v>212</v>
      </c>
      <c r="F192" s="374">
        <v>43287</v>
      </c>
      <c r="G192" s="348" t="s">
        <v>3082</v>
      </c>
      <c r="H192" s="348" t="s">
        <v>246</v>
      </c>
      <c r="I192" s="348" t="s">
        <v>247</v>
      </c>
      <c r="J192" s="348" t="s">
        <v>6080</v>
      </c>
      <c r="K192" s="365" t="s">
        <v>4494</v>
      </c>
      <c r="L192" s="365" t="s">
        <v>250</v>
      </c>
      <c r="M192" s="455">
        <v>43287</v>
      </c>
      <c r="N192" s="365">
        <v>43293</v>
      </c>
      <c r="O192" s="348" t="s">
        <v>4032</v>
      </c>
      <c r="P192" s="361" t="s">
        <v>11893</v>
      </c>
      <c r="Q192" s="348" t="s">
        <v>11894</v>
      </c>
      <c r="R192" s="348" t="s">
        <v>11895</v>
      </c>
      <c r="S192" s="365" t="s">
        <v>11896</v>
      </c>
      <c r="T192" s="353" t="s">
        <v>11897</v>
      </c>
      <c r="U192" s="353" t="s">
        <v>11898</v>
      </c>
      <c r="V192" s="194" t="s">
        <v>221</v>
      </c>
      <c r="W192" s="44" t="s">
        <v>221</v>
      </c>
      <c r="X192" s="44" t="s">
        <v>221</v>
      </c>
      <c r="Y192" s="44" t="s">
        <v>221</v>
      </c>
      <c r="Z192" s="44" t="s">
        <v>221</v>
      </c>
      <c r="AA192" s="348" t="s">
        <v>11899</v>
      </c>
      <c r="AB192" s="348">
        <v>9354959755</v>
      </c>
      <c r="AC192" s="348" t="s">
        <v>223</v>
      </c>
      <c r="AD192" s="347" t="s">
        <v>4711</v>
      </c>
      <c r="AE192" s="348" t="s">
        <v>6976</v>
      </c>
      <c r="AF192" s="44" t="s">
        <v>226</v>
      </c>
      <c r="AG192" s="36" t="s">
        <v>226</v>
      </c>
      <c r="AH192" s="36" t="s">
        <v>226</v>
      </c>
      <c r="AI192" s="348">
        <v>141</v>
      </c>
      <c r="AJ192" s="348" t="s">
        <v>227</v>
      </c>
      <c r="AK192" s="348">
        <v>1</v>
      </c>
      <c r="AL192" s="348">
        <v>20</v>
      </c>
      <c r="AM192" s="348">
        <v>121</v>
      </c>
      <c r="AN192" s="348" t="s">
        <v>228</v>
      </c>
      <c r="AO192" s="348" t="s">
        <v>228</v>
      </c>
      <c r="AP192" s="348" t="s">
        <v>229</v>
      </c>
      <c r="AQ192" s="348" t="s">
        <v>229</v>
      </c>
      <c r="AR192" s="348"/>
      <c r="AS192" s="348" t="s">
        <v>11900</v>
      </c>
      <c r="AT192" s="348">
        <v>246363</v>
      </c>
      <c r="AU192" s="348" t="s">
        <v>8742</v>
      </c>
      <c r="AV192" s="348"/>
      <c r="AW192" s="348"/>
      <c r="AX192" s="348"/>
      <c r="AY192" s="348" t="s">
        <v>227</v>
      </c>
      <c r="AZ192" s="348"/>
      <c r="BA192" s="369">
        <v>0.54513888888888895</v>
      </c>
      <c r="BB192" s="394" t="s">
        <v>4713</v>
      </c>
      <c r="BC192" s="369">
        <v>0.56180555555555556</v>
      </c>
      <c r="BD192" s="369">
        <v>0.57638888888888895</v>
      </c>
      <c r="BE192" s="50">
        <f t="shared" si="8"/>
        <v>21</v>
      </c>
      <c r="BF192" s="348">
        <v>2</v>
      </c>
      <c r="BG192" s="348">
        <v>2</v>
      </c>
      <c r="BH192" s="348">
        <v>2</v>
      </c>
      <c r="BI192" s="348">
        <v>2</v>
      </c>
      <c r="BJ192" s="348">
        <v>2</v>
      </c>
      <c r="BK192" s="348">
        <v>2</v>
      </c>
      <c r="BL192" s="348">
        <v>2</v>
      </c>
      <c r="BM192" s="348">
        <v>2</v>
      </c>
      <c r="BN192" s="348">
        <v>2</v>
      </c>
      <c r="BO192" s="348">
        <v>2</v>
      </c>
      <c r="BP192" s="348">
        <v>2</v>
      </c>
      <c r="BQ192" s="348">
        <v>2</v>
      </c>
      <c r="BR192" s="348">
        <v>2</v>
      </c>
      <c r="BS192" s="348">
        <v>2</v>
      </c>
      <c r="BT192" s="348">
        <v>2</v>
      </c>
      <c r="BU192" s="50">
        <f t="shared" si="9"/>
        <v>0</v>
      </c>
      <c r="BV192" s="368" t="s">
        <v>4713</v>
      </c>
      <c r="BW192" s="369">
        <v>0.57638888888888895</v>
      </c>
      <c r="BX192" s="369">
        <v>0.5854166666666667</v>
      </c>
      <c r="BY192" s="50">
        <f t="shared" si="10"/>
        <v>13</v>
      </c>
      <c r="BZ192" s="348">
        <v>3</v>
      </c>
      <c r="CA192" s="348">
        <v>3</v>
      </c>
      <c r="CB192" s="348">
        <v>3</v>
      </c>
      <c r="CC192" s="348">
        <v>3</v>
      </c>
      <c r="CD192" s="348" t="s">
        <v>260</v>
      </c>
      <c r="CE192" s="348" t="s">
        <v>4713</v>
      </c>
      <c r="CF192" s="348">
        <v>15</v>
      </c>
      <c r="CG192" s="348"/>
      <c r="CH192" s="348"/>
      <c r="CI192" s="348"/>
      <c r="CJ192" s="348"/>
      <c r="CK192" s="348"/>
      <c r="CL192" s="348"/>
      <c r="CM192" s="348" t="s">
        <v>3403</v>
      </c>
      <c r="CN192" s="213" t="s">
        <v>6676</v>
      </c>
      <c r="CO192" s="348"/>
      <c r="CP192" s="348"/>
      <c r="CQ192" s="348"/>
      <c r="CR192" s="335" t="s">
        <v>4714</v>
      </c>
      <c r="CS192" s="335" t="s">
        <v>4715</v>
      </c>
      <c r="CT192" s="335" t="s">
        <v>3869</v>
      </c>
      <c r="CU192" s="335" t="s">
        <v>11901</v>
      </c>
      <c r="CV192" s="335" t="s">
        <v>11902</v>
      </c>
      <c r="CW192" s="335" t="s">
        <v>11903</v>
      </c>
      <c r="CX192" s="335" t="s">
        <v>11904</v>
      </c>
      <c r="CY192" s="335" t="s">
        <v>11905</v>
      </c>
      <c r="CZ192" s="335" t="s">
        <v>3848</v>
      </c>
      <c r="DA192" s="335" t="s">
        <v>11906</v>
      </c>
      <c r="DB192" s="335" t="s">
        <v>3840</v>
      </c>
      <c r="DC192" s="335" t="s">
        <v>3841</v>
      </c>
      <c r="DD192" s="335" t="s">
        <v>4295</v>
      </c>
      <c r="DE192" s="335" t="s">
        <v>6979</v>
      </c>
      <c r="DF192" s="335" t="s">
        <v>11907</v>
      </c>
      <c r="DG192" s="335" t="s">
        <v>3845</v>
      </c>
      <c r="DH192" s="335" t="s">
        <v>3846</v>
      </c>
      <c r="DI192" s="335" t="s">
        <v>6026</v>
      </c>
      <c r="DJ192" s="335" t="s">
        <v>4544</v>
      </c>
      <c r="DK192" s="335" t="s">
        <v>3957</v>
      </c>
      <c r="DL192" s="335" t="s">
        <v>5144</v>
      </c>
      <c r="DM192" s="335" t="s">
        <v>3851</v>
      </c>
      <c r="DN192" s="335" t="s">
        <v>3852</v>
      </c>
      <c r="DO192" s="335" t="s">
        <v>3853</v>
      </c>
      <c r="DP192" s="335" t="s">
        <v>3854</v>
      </c>
      <c r="DQ192" s="335" t="s">
        <v>11908</v>
      </c>
      <c r="DR192" s="335" t="s">
        <v>5405</v>
      </c>
      <c r="DS192" s="335" t="s">
        <v>11909</v>
      </c>
      <c r="DT192" s="335" t="s">
        <v>3848</v>
      </c>
      <c r="DU192" s="335" t="s">
        <v>3848</v>
      </c>
      <c r="DV192" s="335" t="s">
        <v>3848</v>
      </c>
      <c r="DW192" s="335" t="s">
        <v>3848</v>
      </c>
      <c r="DX192" s="335" t="s">
        <v>3848</v>
      </c>
      <c r="DY192" s="335" t="s">
        <v>3848</v>
      </c>
      <c r="DZ192" s="335" t="s">
        <v>3848</v>
      </c>
      <c r="EA192" s="335" t="s">
        <v>3848</v>
      </c>
      <c r="EB192" s="335" t="s">
        <v>3861</v>
      </c>
      <c r="EC192" s="335" t="s">
        <v>3862</v>
      </c>
      <c r="ED192" s="335" t="s">
        <v>3848</v>
      </c>
      <c r="EE192" s="335" t="s">
        <v>4510</v>
      </c>
      <c r="EF192" s="335" t="s">
        <v>3864</v>
      </c>
      <c r="EG192" s="335" t="s">
        <v>4068</v>
      </c>
      <c r="EH192" s="335" t="s">
        <v>4069</v>
      </c>
      <c r="EI192" s="335" t="s">
        <v>11910</v>
      </c>
      <c r="EJ192" s="335" t="s">
        <v>11911</v>
      </c>
      <c r="EK192" s="335" t="s">
        <v>3848</v>
      </c>
      <c r="EL192" s="335" t="s">
        <v>6759</v>
      </c>
      <c r="EM192" s="335" t="s">
        <v>3869</v>
      </c>
      <c r="EN192" s="335" t="s">
        <v>3869</v>
      </c>
      <c r="EO192" s="335" t="s">
        <v>3870</v>
      </c>
      <c r="EP192" s="335" t="s">
        <v>4002</v>
      </c>
      <c r="EQ192" s="335" t="s">
        <v>11912</v>
      </c>
      <c r="ER192" s="335" t="s">
        <v>4073</v>
      </c>
      <c r="ES192" s="335" t="s">
        <v>11913</v>
      </c>
      <c r="ET192" s="335" t="s">
        <v>11914</v>
      </c>
      <c r="EU192" s="335" t="s">
        <v>11915</v>
      </c>
      <c r="EV192" s="335" t="s">
        <v>3876</v>
      </c>
      <c r="EW192" s="335" t="s">
        <v>3876</v>
      </c>
      <c r="EX192" s="335" t="s">
        <v>3848</v>
      </c>
      <c r="EY192" s="335" t="s">
        <v>3848</v>
      </c>
      <c r="EZ192" s="335" t="s">
        <v>3877</v>
      </c>
      <c r="FA192" s="335" t="s">
        <v>4008</v>
      </c>
      <c r="FB192" s="335" t="s">
        <v>11916</v>
      </c>
      <c r="FC192" s="335" t="s">
        <v>11917</v>
      </c>
      <c r="FD192" s="335" t="s">
        <v>11918</v>
      </c>
      <c r="FE192" s="335" t="s">
        <v>4011</v>
      </c>
      <c r="FF192" s="335" t="s">
        <v>4012</v>
      </c>
      <c r="FG192" s="335" t="s">
        <v>11919</v>
      </c>
      <c r="FH192" s="335" t="s">
        <v>11920</v>
      </c>
      <c r="FI192" s="335" t="s">
        <v>10988</v>
      </c>
      <c r="FJ192" s="335" t="s">
        <v>4446</v>
      </c>
      <c r="FK192" s="335" t="s">
        <v>4892</v>
      </c>
      <c r="FL192" s="335" t="s">
        <v>4017</v>
      </c>
      <c r="FM192" s="335" t="s">
        <v>11904</v>
      </c>
      <c r="FN192" s="335" t="s">
        <v>11921</v>
      </c>
      <c r="FO192" s="335" t="s">
        <v>11922</v>
      </c>
      <c r="FP192" s="335" t="s">
        <v>3848</v>
      </c>
      <c r="FQ192" s="335" t="s">
        <v>11923</v>
      </c>
      <c r="FR192" s="335" t="s">
        <v>11924</v>
      </c>
      <c r="FS192" s="335" t="s">
        <v>11925</v>
      </c>
      <c r="FT192" s="335" t="s">
        <v>11926</v>
      </c>
      <c r="FU192" s="335" t="s">
        <v>11927</v>
      </c>
      <c r="FV192" s="335" t="s">
        <v>11928</v>
      </c>
      <c r="FW192" s="335" t="s">
        <v>11929</v>
      </c>
      <c r="FX192" s="335" t="s">
        <v>3894</v>
      </c>
      <c r="FY192" s="335" t="s">
        <v>3848</v>
      </c>
      <c r="FZ192" s="335" t="s">
        <v>11930</v>
      </c>
      <c r="GA192" s="335" t="s">
        <v>3946</v>
      </c>
      <c r="GB192" s="335" t="s">
        <v>3946</v>
      </c>
      <c r="GC192" s="335" t="s">
        <v>3946</v>
      </c>
      <c r="HL192" s="349" t="s">
        <v>11931</v>
      </c>
      <c r="HM192" s="44" t="s">
        <v>6705</v>
      </c>
      <c r="HN192" s="44" t="s">
        <v>7016</v>
      </c>
      <c r="HO192" s="350" t="s">
        <v>6707</v>
      </c>
      <c r="HP192" s="44" t="s">
        <v>3869</v>
      </c>
      <c r="HQ192" s="44">
        <f t="shared" si="11"/>
        <v>1</v>
      </c>
      <c r="HT192" s="351">
        <v>43293</v>
      </c>
      <c r="HU192" s="44" t="s">
        <v>3403</v>
      </c>
      <c r="HX192" s="44" t="s">
        <v>3403</v>
      </c>
      <c r="HY192" s="44" t="s">
        <v>223</v>
      </c>
    </row>
    <row r="193" spans="1:233" s="44" customFormat="1" ht="12.75" x14ac:dyDescent="0.2">
      <c r="A193" s="348">
        <v>11</v>
      </c>
      <c r="B193" s="369">
        <v>0.4993055555555555</v>
      </c>
      <c r="C193" s="347" t="s">
        <v>11584</v>
      </c>
      <c r="D193" s="348" t="s">
        <v>211</v>
      </c>
      <c r="E193" s="44" t="s">
        <v>212</v>
      </c>
      <c r="F193" s="374">
        <v>43287</v>
      </c>
      <c r="G193" s="348" t="s">
        <v>1202</v>
      </c>
      <c r="H193" s="347" t="s">
        <v>214</v>
      </c>
      <c r="I193" s="347" t="s">
        <v>1222</v>
      </c>
      <c r="J193" s="347"/>
      <c r="K193" s="365"/>
      <c r="L193" s="365"/>
      <c r="M193" s="351"/>
      <c r="N193" s="351"/>
      <c r="P193" s="349" t="s">
        <v>11932</v>
      </c>
      <c r="Q193" s="44" t="s">
        <v>11933</v>
      </c>
      <c r="R193" s="44" t="s">
        <v>11934</v>
      </c>
      <c r="S193" s="345" t="s">
        <v>11935</v>
      </c>
      <c r="T193" s="354">
        <v>9481278978</v>
      </c>
      <c r="U193" s="354" t="s">
        <v>11936</v>
      </c>
      <c r="V193" s="194" t="s">
        <v>221</v>
      </c>
      <c r="W193" s="44" t="s">
        <v>221</v>
      </c>
      <c r="X193" s="44" t="s">
        <v>221</v>
      </c>
      <c r="Y193" s="44" t="s">
        <v>221</v>
      </c>
      <c r="Z193" s="44" t="s">
        <v>221</v>
      </c>
      <c r="AA193" s="30" t="s">
        <v>11937</v>
      </c>
      <c r="AB193" s="30">
        <v>9556675553</v>
      </c>
      <c r="AC193" s="44" t="s">
        <v>223</v>
      </c>
      <c r="AD193" s="348" t="s">
        <v>802</v>
      </c>
      <c r="AE193" s="36" t="s">
        <v>11938</v>
      </c>
      <c r="AF193" s="44" t="s">
        <v>226</v>
      </c>
      <c r="AG193" s="348" t="s">
        <v>221</v>
      </c>
      <c r="AH193" s="348" t="s">
        <v>221</v>
      </c>
      <c r="AI193" s="36">
        <v>6</v>
      </c>
      <c r="AJ193" s="36" t="s">
        <v>227</v>
      </c>
      <c r="AK193" s="36">
        <v>1</v>
      </c>
      <c r="AL193" s="36">
        <v>14</v>
      </c>
      <c r="AM193" s="36">
        <v>4</v>
      </c>
      <c r="AN193" s="348" t="s">
        <v>432</v>
      </c>
      <c r="AO193" s="348" t="s">
        <v>432</v>
      </c>
      <c r="AP193" s="348" t="s">
        <v>434</v>
      </c>
      <c r="AQ193" s="348" t="s">
        <v>3079</v>
      </c>
      <c r="AR193" s="348" t="s">
        <v>6459</v>
      </c>
      <c r="AS193" s="348"/>
      <c r="AT193" s="348"/>
      <c r="AU193" s="348"/>
      <c r="AV193" s="348"/>
      <c r="AW193" s="348"/>
      <c r="AX193" s="348" t="s">
        <v>8479</v>
      </c>
      <c r="AY193" s="347" t="s">
        <v>227</v>
      </c>
      <c r="BA193" s="59">
        <v>0.54236111111111118</v>
      </c>
      <c r="BB193" s="349" t="s">
        <v>4713</v>
      </c>
      <c r="BC193" s="350">
        <v>0.55694444444444446</v>
      </c>
      <c r="BD193" s="350">
        <v>0.55972222222222223</v>
      </c>
      <c r="BE193" s="51">
        <f t="shared" si="8"/>
        <v>4</v>
      </c>
      <c r="BF193" s="44">
        <v>2</v>
      </c>
      <c r="BG193" s="44">
        <v>2</v>
      </c>
      <c r="BH193" s="44">
        <v>2</v>
      </c>
      <c r="BI193" s="44">
        <v>2</v>
      </c>
      <c r="BJ193" s="44">
        <v>2</v>
      </c>
      <c r="BK193" s="44">
        <v>2</v>
      </c>
      <c r="BL193" s="44">
        <v>2</v>
      </c>
      <c r="BM193" s="44">
        <v>2</v>
      </c>
      <c r="BN193" s="44">
        <v>2</v>
      </c>
      <c r="BO193" s="44">
        <v>2</v>
      </c>
      <c r="BP193" s="44">
        <v>2</v>
      </c>
      <c r="BQ193" s="44">
        <v>2</v>
      </c>
      <c r="BR193" s="44">
        <v>2</v>
      </c>
      <c r="BS193" s="44">
        <v>2</v>
      </c>
      <c r="BT193" s="44">
        <v>2</v>
      </c>
      <c r="BU193" s="51">
        <f t="shared" si="9"/>
        <v>0</v>
      </c>
      <c r="BV193" s="349"/>
      <c r="BW193" s="350"/>
      <c r="BX193" s="350"/>
      <c r="BY193" s="51">
        <f t="shared" si="10"/>
        <v>0</v>
      </c>
      <c r="CM193" s="348" t="s">
        <v>3403</v>
      </c>
      <c r="CN193" s="44" t="s">
        <v>3403</v>
      </c>
      <c r="CR193" s="335" t="s">
        <v>4714</v>
      </c>
      <c r="CS193" s="335" t="s">
        <v>4715</v>
      </c>
      <c r="CT193" s="335" t="s">
        <v>3869</v>
      </c>
      <c r="CU193" s="335" t="s">
        <v>11939</v>
      </c>
      <c r="CV193" s="335" t="s">
        <v>11940</v>
      </c>
      <c r="CW193" s="335" t="s">
        <v>11941</v>
      </c>
      <c r="CX193" s="335" t="s">
        <v>11942</v>
      </c>
      <c r="CY193" s="335" t="s">
        <v>11943</v>
      </c>
      <c r="CZ193" s="335" t="s">
        <v>3848</v>
      </c>
      <c r="DA193" s="335" t="s">
        <v>11944</v>
      </c>
      <c r="DB193" s="335" t="s">
        <v>3840</v>
      </c>
      <c r="DC193" s="335" t="s">
        <v>3841</v>
      </c>
      <c r="DD193" s="335" t="s">
        <v>3994</v>
      </c>
      <c r="DE193" s="335" t="s">
        <v>3848</v>
      </c>
      <c r="DF193" s="335" t="s">
        <v>11945</v>
      </c>
      <c r="DG193" s="335" t="s">
        <v>11946</v>
      </c>
      <c r="DH193" s="335" t="s">
        <v>5296</v>
      </c>
      <c r="DI193" s="335" t="s">
        <v>11947</v>
      </c>
      <c r="DJ193" s="335" t="s">
        <v>3848</v>
      </c>
      <c r="DK193" s="335" t="s">
        <v>3957</v>
      </c>
      <c r="DL193" s="335" t="s">
        <v>3848</v>
      </c>
      <c r="DM193" s="335" t="s">
        <v>3851</v>
      </c>
      <c r="DN193" s="335" t="s">
        <v>3852</v>
      </c>
      <c r="DO193" s="335" t="s">
        <v>3853</v>
      </c>
      <c r="DP193" s="335" t="s">
        <v>11948</v>
      </c>
      <c r="DQ193" s="335" t="s">
        <v>11949</v>
      </c>
      <c r="DR193" s="335" t="s">
        <v>4044</v>
      </c>
      <c r="DS193" s="335" t="s">
        <v>11936</v>
      </c>
      <c r="DT193" s="335" t="s">
        <v>3848</v>
      </c>
      <c r="DU193" s="335" t="s">
        <v>3848</v>
      </c>
      <c r="DV193" s="335" t="s">
        <v>3848</v>
      </c>
      <c r="DW193" s="335" t="s">
        <v>3848</v>
      </c>
      <c r="DX193" s="335" t="s">
        <v>3848</v>
      </c>
      <c r="DY193" s="335" t="s">
        <v>3848</v>
      </c>
      <c r="DZ193" s="335" t="s">
        <v>3848</v>
      </c>
      <c r="EA193" s="335" t="s">
        <v>3848</v>
      </c>
      <c r="EB193" s="335" t="s">
        <v>3861</v>
      </c>
      <c r="EC193" s="335" t="s">
        <v>3862</v>
      </c>
      <c r="ED193" s="335" t="s">
        <v>3848</v>
      </c>
      <c r="EE193" s="335" t="s">
        <v>11950</v>
      </c>
      <c r="EF193" s="335" t="s">
        <v>432</v>
      </c>
      <c r="EG193" s="335" t="s">
        <v>4068</v>
      </c>
      <c r="EH193" s="335" t="s">
        <v>6473</v>
      </c>
      <c r="EI193" s="335" t="s">
        <v>11951</v>
      </c>
      <c r="EJ193" s="335" t="s">
        <v>11951</v>
      </c>
      <c r="EK193" s="335" t="s">
        <v>3848</v>
      </c>
      <c r="EL193" s="335" t="s">
        <v>4260</v>
      </c>
      <c r="EM193" s="335" t="s">
        <v>3869</v>
      </c>
      <c r="EN193" s="335" t="s">
        <v>3869</v>
      </c>
      <c r="EO193" s="335" t="s">
        <v>3869</v>
      </c>
      <c r="EP193" s="335" t="s">
        <v>3869</v>
      </c>
      <c r="EQ193" s="335" t="s">
        <v>11952</v>
      </c>
      <c r="ER193" s="335" t="s">
        <v>3872</v>
      </c>
      <c r="ES193" s="335" t="s">
        <v>11953</v>
      </c>
      <c r="ET193" s="335" t="s">
        <v>11954</v>
      </c>
      <c r="EU193" s="335" t="s">
        <v>11132</v>
      </c>
      <c r="EV193" s="335" t="s">
        <v>3876</v>
      </c>
      <c r="EW193" s="335" t="s">
        <v>3876</v>
      </c>
      <c r="EX193" s="335" t="s">
        <v>3848</v>
      </c>
      <c r="EY193" s="335" t="s">
        <v>3848</v>
      </c>
      <c r="EZ193" s="335" t="s">
        <v>3877</v>
      </c>
      <c r="FA193" s="335" t="s">
        <v>5376</v>
      </c>
      <c r="FB193" s="335" t="s">
        <v>11955</v>
      </c>
      <c r="FC193" s="335" t="s">
        <v>11956</v>
      </c>
      <c r="FD193" s="335" t="s">
        <v>4045</v>
      </c>
      <c r="FE193" s="335" t="s">
        <v>4011</v>
      </c>
      <c r="FF193" s="335" t="s">
        <v>10471</v>
      </c>
      <c r="FG193" s="335" t="s">
        <v>11957</v>
      </c>
      <c r="FH193" s="335" t="s">
        <v>11958</v>
      </c>
      <c r="FI193" s="335" t="s">
        <v>11959</v>
      </c>
      <c r="FJ193" s="335" t="s">
        <v>4317</v>
      </c>
      <c r="FK193" s="335" t="s">
        <v>11960</v>
      </c>
      <c r="FL193" s="335" t="s">
        <v>4017</v>
      </c>
      <c r="FM193" s="335" t="s">
        <v>11942</v>
      </c>
      <c r="FN193" s="335" t="s">
        <v>11961</v>
      </c>
      <c r="FO193" s="335" t="s">
        <v>11962</v>
      </c>
      <c r="FP193" s="335" t="s">
        <v>3848</v>
      </c>
      <c r="FQ193" s="335" t="s">
        <v>11963</v>
      </c>
      <c r="FR193" s="335" t="s">
        <v>5530</v>
      </c>
      <c r="FS193" s="335" t="s">
        <v>11964</v>
      </c>
      <c r="FT193" s="335" t="s">
        <v>3943</v>
      </c>
      <c r="FU193" s="335" t="s">
        <v>3943</v>
      </c>
      <c r="FV193" s="335" t="s">
        <v>3943</v>
      </c>
      <c r="FW193" s="335" t="s">
        <v>3943</v>
      </c>
      <c r="FX193" s="335" t="s">
        <v>3944</v>
      </c>
      <c r="FY193" s="335" t="s">
        <v>3848</v>
      </c>
      <c r="FZ193" s="335" t="s">
        <v>3848</v>
      </c>
      <c r="GA193" s="335" t="s">
        <v>3945</v>
      </c>
      <c r="GB193" s="335" t="s">
        <v>3946</v>
      </c>
      <c r="GC193" s="335" t="s">
        <v>3946</v>
      </c>
      <c r="HL193" s="349" t="s">
        <v>11965</v>
      </c>
      <c r="HM193" s="44" t="s">
        <v>3403</v>
      </c>
      <c r="HN193" s="44" t="s">
        <v>3403</v>
      </c>
      <c r="HO193" s="350" t="s">
        <v>6707</v>
      </c>
      <c r="HP193" s="44" t="s">
        <v>3869</v>
      </c>
      <c r="HQ193" s="44">
        <f t="shared" si="11"/>
        <v>1</v>
      </c>
      <c r="HT193" s="44" t="s">
        <v>3403</v>
      </c>
      <c r="HU193" s="44" t="s">
        <v>3403</v>
      </c>
      <c r="HX193" s="44" t="s">
        <v>6495</v>
      </c>
      <c r="HY193" s="44" t="s">
        <v>223</v>
      </c>
    </row>
    <row r="194" spans="1:233" s="44" customFormat="1" ht="12.75" x14ac:dyDescent="0.2">
      <c r="A194" s="348">
        <v>12</v>
      </c>
      <c r="B194" s="438">
        <v>0.4993055555555555</v>
      </c>
      <c r="C194" s="347" t="s">
        <v>11584</v>
      </c>
      <c r="D194" s="348" t="s">
        <v>211</v>
      </c>
      <c r="E194" s="44" t="s">
        <v>212</v>
      </c>
      <c r="F194" s="374">
        <v>43287</v>
      </c>
      <c r="G194" s="348" t="s">
        <v>1202</v>
      </c>
      <c r="H194" s="44" t="s">
        <v>233</v>
      </c>
      <c r="I194" s="44" t="s">
        <v>3983</v>
      </c>
      <c r="M194" s="351"/>
      <c r="N194" s="351"/>
      <c r="P194" s="349" t="s">
        <v>11966</v>
      </c>
      <c r="Q194" s="44" t="s">
        <v>11967</v>
      </c>
      <c r="R194" s="44" t="s">
        <v>614</v>
      </c>
      <c r="S194" s="345" t="s">
        <v>11968</v>
      </c>
      <c r="T194" s="354">
        <v>9267118231</v>
      </c>
      <c r="U194" s="354" t="s">
        <v>11969</v>
      </c>
      <c r="V194" s="194" t="s">
        <v>221</v>
      </c>
      <c r="W194" s="44" t="s">
        <v>221</v>
      </c>
      <c r="X194" s="44" t="s">
        <v>221</v>
      </c>
      <c r="Y194" s="44" t="s">
        <v>221</v>
      </c>
      <c r="Z194" s="44" t="s">
        <v>221</v>
      </c>
      <c r="AA194" s="44" t="s">
        <v>11970</v>
      </c>
      <c r="AB194" s="44">
        <v>9508886763</v>
      </c>
      <c r="AC194" s="44" t="s">
        <v>223</v>
      </c>
      <c r="AD194" s="347" t="s">
        <v>4711</v>
      </c>
      <c r="AE194" s="36" t="s">
        <v>424</v>
      </c>
      <c r="AF194" s="44" t="s">
        <v>226</v>
      </c>
      <c r="AG194" s="36" t="s">
        <v>221</v>
      </c>
      <c r="AH194" s="36" t="s">
        <v>221</v>
      </c>
      <c r="AI194" s="36">
        <v>18</v>
      </c>
      <c r="AJ194" s="36" t="s">
        <v>227</v>
      </c>
      <c r="AK194" s="36">
        <v>1</v>
      </c>
      <c r="AL194" s="36">
        <v>13</v>
      </c>
      <c r="AM194" s="36">
        <v>5</v>
      </c>
      <c r="AN194" s="348" t="s">
        <v>432</v>
      </c>
      <c r="AO194" s="348" t="s">
        <v>432</v>
      </c>
      <c r="AP194" s="348" t="s">
        <v>434</v>
      </c>
      <c r="AQ194" s="348" t="s">
        <v>3079</v>
      </c>
      <c r="AR194" s="348" t="s">
        <v>6459</v>
      </c>
      <c r="AS194" s="348"/>
      <c r="AT194" s="348"/>
      <c r="AU194" s="348"/>
      <c r="AV194" s="348"/>
      <c r="AW194" s="348"/>
      <c r="AX194" s="348" t="s">
        <v>855</v>
      </c>
      <c r="AY194" s="347" t="s">
        <v>227</v>
      </c>
      <c r="BA194" s="59">
        <v>0.54791666666666672</v>
      </c>
      <c r="BB194" s="349" t="s">
        <v>4713</v>
      </c>
      <c r="BC194" s="350">
        <v>0.58611111111111114</v>
      </c>
      <c r="BD194" s="350">
        <v>0.59027777777777779</v>
      </c>
      <c r="BE194" s="51">
        <f t="shared" ref="BE194:BE220" si="14">MINUTE(BD194-BC194)</f>
        <v>6</v>
      </c>
      <c r="BF194" s="44">
        <v>2</v>
      </c>
      <c r="BG194" s="44">
        <v>2</v>
      </c>
      <c r="BH194" s="44">
        <v>2</v>
      </c>
      <c r="BI194" s="44">
        <v>2</v>
      </c>
      <c r="BJ194" s="44">
        <v>2</v>
      </c>
      <c r="BK194" s="44">
        <v>2</v>
      </c>
      <c r="BL194" s="44">
        <v>2</v>
      </c>
      <c r="BM194" s="44">
        <v>2</v>
      </c>
      <c r="BN194" s="44">
        <v>2</v>
      </c>
      <c r="BO194" s="44">
        <v>2</v>
      </c>
      <c r="BP194" s="44">
        <v>2</v>
      </c>
      <c r="BQ194" s="44">
        <v>2</v>
      </c>
      <c r="BR194" s="44">
        <v>2</v>
      </c>
      <c r="BS194" s="44">
        <v>2</v>
      </c>
      <c r="BT194" s="44">
        <v>2</v>
      </c>
      <c r="BU194" s="51">
        <f t="shared" ref="BU194:BU220" si="15">COUNTIF(BF194:BT194,1)</f>
        <v>0</v>
      </c>
      <c r="BV194" s="349"/>
      <c r="BW194" s="350"/>
      <c r="BX194" s="350"/>
      <c r="BY194" s="51">
        <f t="shared" ref="BY194:BY220" si="16">MINUTE(BX194-BW194)</f>
        <v>0</v>
      </c>
      <c r="CM194" s="348" t="s">
        <v>3403</v>
      </c>
      <c r="CN194" s="44" t="s">
        <v>3403</v>
      </c>
      <c r="CR194" s="335" t="s">
        <v>4714</v>
      </c>
      <c r="CS194" s="335" t="s">
        <v>4715</v>
      </c>
      <c r="CT194" s="335" t="s">
        <v>3869</v>
      </c>
      <c r="CU194" s="335" t="s">
        <v>11971</v>
      </c>
      <c r="CV194" s="335" t="s">
        <v>11967</v>
      </c>
      <c r="CW194" s="335" t="s">
        <v>614</v>
      </c>
      <c r="CX194" s="335" t="s">
        <v>11972</v>
      </c>
      <c r="CY194" s="335" t="s">
        <v>11973</v>
      </c>
      <c r="CZ194" s="335" t="s">
        <v>3848</v>
      </c>
      <c r="DA194" s="335" t="s">
        <v>3913</v>
      </c>
      <c r="DB194" s="335" t="s">
        <v>3840</v>
      </c>
      <c r="DC194" s="335" t="s">
        <v>3841</v>
      </c>
      <c r="DD194" s="335" t="s">
        <v>4248</v>
      </c>
      <c r="DE194" s="335" t="s">
        <v>11974</v>
      </c>
      <c r="DF194" s="335" t="s">
        <v>11975</v>
      </c>
      <c r="DG194" s="335" t="s">
        <v>11976</v>
      </c>
      <c r="DH194" s="335" t="s">
        <v>6603</v>
      </c>
      <c r="DI194" s="335" t="s">
        <v>11977</v>
      </c>
      <c r="DJ194" s="335" t="s">
        <v>3848</v>
      </c>
      <c r="DK194" s="335" t="s">
        <v>3849</v>
      </c>
      <c r="DL194" s="335" t="s">
        <v>11977</v>
      </c>
      <c r="DM194" s="335" t="s">
        <v>3914</v>
      </c>
      <c r="DN194" s="335" t="s">
        <v>3852</v>
      </c>
      <c r="DO194" s="335" t="s">
        <v>3853</v>
      </c>
      <c r="DP194" s="335" t="s">
        <v>3854</v>
      </c>
      <c r="DQ194" s="335" t="s">
        <v>11978</v>
      </c>
      <c r="DR194" s="335" t="s">
        <v>1228</v>
      </c>
      <c r="DS194" s="335" t="s">
        <v>11969</v>
      </c>
      <c r="DT194" s="335" t="s">
        <v>3848</v>
      </c>
      <c r="DU194" s="335" t="s">
        <v>3848</v>
      </c>
      <c r="DV194" s="335" t="s">
        <v>3848</v>
      </c>
      <c r="DW194" s="335" t="s">
        <v>3848</v>
      </c>
      <c r="DX194" s="335" t="s">
        <v>3848</v>
      </c>
      <c r="DY194" s="335" t="s">
        <v>3848</v>
      </c>
      <c r="DZ194" s="335" t="s">
        <v>3848</v>
      </c>
      <c r="EA194" s="335" t="s">
        <v>3848</v>
      </c>
      <c r="EB194" s="335" t="s">
        <v>3861</v>
      </c>
      <c r="EC194" s="335" t="s">
        <v>3862</v>
      </c>
      <c r="ED194" s="335" t="s">
        <v>3848</v>
      </c>
      <c r="EE194" s="335" t="s">
        <v>4510</v>
      </c>
      <c r="EF194" s="335" t="s">
        <v>432</v>
      </c>
      <c r="EG194" s="335" t="s">
        <v>4068</v>
      </c>
      <c r="EH194" s="335" t="s">
        <v>4438</v>
      </c>
      <c r="EI194" s="335" t="s">
        <v>11979</v>
      </c>
      <c r="EJ194" s="335" t="s">
        <v>11980</v>
      </c>
      <c r="EK194" s="335" t="s">
        <v>3848</v>
      </c>
      <c r="EL194" s="335" t="s">
        <v>3868</v>
      </c>
      <c r="EM194" s="335" t="s">
        <v>3869</v>
      </c>
      <c r="EN194" s="335" t="s">
        <v>3870</v>
      </c>
      <c r="EO194" s="335" t="s">
        <v>3869</v>
      </c>
      <c r="EP194" s="335" t="s">
        <v>4002</v>
      </c>
      <c r="EQ194" s="335" t="s">
        <v>11981</v>
      </c>
      <c r="ER194" s="335" t="s">
        <v>5223</v>
      </c>
      <c r="ES194" s="335" t="s">
        <v>11982</v>
      </c>
      <c r="ET194" s="335" t="s">
        <v>11983</v>
      </c>
      <c r="EU194" s="335" t="s">
        <v>11984</v>
      </c>
      <c r="EV194" s="335" t="s">
        <v>3876</v>
      </c>
      <c r="EW194" s="335" t="s">
        <v>3876</v>
      </c>
      <c r="EX194" s="335" t="s">
        <v>3848</v>
      </c>
      <c r="EY194" s="335" t="s">
        <v>3848</v>
      </c>
      <c r="EZ194" s="335" t="s">
        <v>3877</v>
      </c>
      <c r="FA194" s="335" t="s">
        <v>4008</v>
      </c>
      <c r="FB194" s="335" t="s">
        <v>11985</v>
      </c>
      <c r="FC194" s="335" t="s">
        <v>11986</v>
      </c>
      <c r="FD194" s="335" t="s">
        <v>3848</v>
      </c>
      <c r="FE194" s="335" t="s">
        <v>3970</v>
      </c>
      <c r="FF194" s="335" t="s">
        <v>3971</v>
      </c>
      <c r="FG194" s="335" t="s">
        <v>11987</v>
      </c>
      <c r="FH194" s="335" t="s">
        <v>11988</v>
      </c>
      <c r="FI194" s="335" t="s">
        <v>11989</v>
      </c>
      <c r="FJ194" s="335" t="s">
        <v>11990</v>
      </c>
      <c r="FK194" s="335" t="s">
        <v>11991</v>
      </c>
      <c r="FL194" s="335" t="s">
        <v>3943</v>
      </c>
      <c r="FM194" s="335" t="s">
        <v>11972</v>
      </c>
      <c r="FN194" s="335" t="s">
        <v>5347</v>
      </c>
      <c r="FO194" s="335" t="s">
        <v>1139</v>
      </c>
      <c r="FP194" s="335" t="s">
        <v>3848</v>
      </c>
      <c r="FQ194" s="335" t="s">
        <v>11992</v>
      </c>
      <c r="FR194" s="335" t="s">
        <v>4367</v>
      </c>
      <c r="FS194" s="335" t="s">
        <v>11993</v>
      </c>
      <c r="FT194" s="335" t="s">
        <v>3943</v>
      </c>
      <c r="FU194" s="335" t="s">
        <v>3943</v>
      </c>
      <c r="FV194" s="335" t="s">
        <v>3943</v>
      </c>
      <c r="FW194" s="335" t="s">
        <v>3943</v>
      </c>
      <c r="FX194" s="335" t="s">
        <v>3944</v>
      </c>
      <c r="FY194" s="335" t="s">
        <v>3848</v>
      </c>
      <c r="FZ194" s="335" t="s">
        <v>3848</v>
      </c>
      <c r="GA194" s="335" t="s">
        <v>3946</v>
      </c>
      <c r="GB194" s="335" t="s">
        <v>3945</v>
      </c>
      <c r="GC194" s="335" t="s">
        <v>3945</v>
      </c>
      <c r="HL194" s="349" t="s">
        <v>11994</v>
      </c>
      <c r="HM194" s="44" t="s">
        <v>3403</v>
      </c>
      <c r="HN194" s="44" t="s">
        <v>3403</v>
      </c>
      <c r="HO194" s="350" t="s">
        <v>6707</v>
      </c>
      <c r="HP194" s="44" t="s">
        <v>3869</v>
      </c>
      <c r="HQ194" s="44">
        <f t="shared" ref="HQ194:HQ220" si="17">COUNTIF(HL:HL,HL:HL)</f>
        <v>1</v>
      </c>
      <c r="HT194" s="44" t="s">
        <v>3403</v>
      </c>
      <c r="HU194" s="44" t="s">
        <v>3403</v>
      </c>
      <c r="HX194" s="44" t="s">
        <v>6495</v>
      </c>
      <c r="HY194" s="44" t="s">
        <v>223</v>
      </c>
    </row>
    <row r="195" spans="1:233" s="44" customFormat="1" ht="12.75" x14ac:dyDescent="0.2">
      <c r="A195" s="348">
        <v>13</v>
      </c>
      <c r="B195" s="350">
        <v>0.53472222222222221</v>
      </c>
      <c r="C195" s="347" t="s">
        <v>11584</v>
      </c>
      <c r="D195" s="348" t="s">
        <v>211</v>
      </c>
      <c r="E195" s="44" t="s">
        <v>212</v>
      </c>
      <c r="F195" s="374">
        <v>43287</v>
      </c>
      <c r="G195" s="348" t="s">
        <v>1202</v>
      </c>
      <c r="H195" s="44" t="s">
        <v>233</v>
      </c>
      <c r="I195" s="44" t="s">
        <v>3057</v>
      </c>
      <c r="M195" s="351"/>
      <c r="N195" s="351"/>
      <c r="P195" s="349" t="s">
        <v>8669</v>
      </c>
      <c r="Q195" s="44" t="s">
        <v>11995</v>
      </c>
      <c r="R195" s="44" t="s">
        <v>11996</v>
      </c>
      <c r="S195" s="351" t="s">
        <v>11997</v>
      </c>
      <c r="T195" s="354">
        <v>9167587140</v>
      </c>
      <c r="U195" s="44" t="s">
        <v>11998</v>
      </c>
      <c r="V195" s="194" t="s">
        <v>221</v>
      </c>
      <c r="W195" s="44" t="s">
        <v>221</v>
      </c>
      <c r="X195" s="44" t="s">
        <v>221</v>
      </c>
      <c r="Y195" s="44" t="s">
        <v>221</v>
      </c>
      <c r="Z195" s="44" t="s">
        <v>221</v>
      </c>
      <c r="AA195" s="44" t="s">
        <v>11999</v>
      </c>
      <c r="AB195" s="44">
        <v>9663303868</v>
      </c>
      <c r="AC195" s="44" t="s">
        <v>1303</v>
      </c>
      <c r="AD195" s="347" t="s">
        <v>4711</v>
      </c>
      <c r="AE195" s="36" t="s">
        <v>12000</v>
      </c>
      <c r="AF195" s="348" t="s">
        <v>221</v>
      </c>
      <c r="AG195" s="348" t="s">
        <v>221</v>
      </c>
      <c r="AH195" s="348" t="s">
        <v>221</v>
      </c>
      <c r="AI195" s="348">
        <v>60</v>
      </c>
      <c r="AJ195" s="36" t="s">
        <v>3575</v>
      </c>
      <c r="AK195" s="36">
        <v>1</v>
      </c>
      <c r="AL195" s="36">
        <v>60</v>
      </c>
      <c r="AM195" s="36">
        <v>0</v>
      </c>
      <c r="AN195" s="348" t="s">
        <v>228</v>
      </c>
      <c r="AO195" s="348" t="s">
        <v>228</v>
      </c>
      <c r="AP195" s="348" t="s">
        <v>281</v>
      </c>
      <c r="AQ195" s="348" t="s">
        <v>282</v>
      </c>
      <c r="AR195" s="348"/>
      <c r="AS195" s="348"/>
      <c r="AT195" s="348"/>
      <c r="AU195" s="348"/>
      <c r="AV195" s="348"/>
      <c r="AW195" s="348"/>
      <c r="AX195" s="348"/>
      <c r="AY195" s="347" t="s">
        <v>227</v>
      </c>
      <c r="BA195" s="59">
        <v>0.56666666666666665</v>
      </c>
      <c r="BB195" s="458" t="s">
        <v>7252</v>
      </c>
      <c r="BC195" s="350">
        <v>0.60416666666666663</v>
      </c>
      <c r="BD195" s="350">
        <v>0.6118055555555556</v>
      </c>
      <c r="BE195" s="51">
        <f t="shared" si="14"/>
        <v>11</v>
      </c>
      <c r="BF195" s="44">
        <v>1</v>
      </c>
      <c r="BG195" s="44">
        <v>1</v>
      </c>
      <c r="BH195" s="44">
        <v>1</v>
      </c>
      <c r="BI195" s="44">
        <v>1</v>
      </c>
      <c r="BJ195" s="44">
        <v>1</v>
      </c>
      <c r="BK195" s="44">
        <v>1</v>
      </c>
      <c r="BL195" s="44">
        <v>1</v>
      </c>
      <c r="BM195" s="44">
        <v>1</v>
      </c>
      <c r="BN195" s="44">
        <v>1</v>
      </c>
      <c r="BO195" s="44">
        <v>1</v>
      </c>
      <c r="BP195" s="44">
        <v>1</v>
      </c>
      <c r="BQ195" s="44">
        <v>1</v>
      </c>
      <c r="BR195" s="44">
        <v>1</v>
      </c>
      <c r="BS195" s="44">
        <v>1</v>
      </c>
      <c r="BT195" s="44">
        <v>1</v>
      </c>
      <c r="BU195" s="51">
        <f t="shared" si="15"/>
        <v>15</v>
      </c>
      <c r="BV195" s="349"/>
      <c r="BW195" s="350"/>
      <c r="BX195" s="350"/>
      <c r="BY195" s="51">
        <f t="shared" si="16"/>
        <v>0</v>
      </c>
      <c r="CM195" s="348" t="s">
        <v>3403</v>
      </c>
      <c r="CN195" s="44" t="s">
        <v>3403</v>
      </c>
      <c r="CR195" s="335" t="s">
        <v>4714</v>
      </c>
      <c r="CS195" s="335" t="s">
        <v>4715</v>
      </c>
      <c r="CT195" s="335" t="s">
        <v>3869</v>
      </c>
      <c r="CU195" s="335" t="s">
        <v>12001</v>
      </c>
      <c r="CV195" s="335" t="s">
        <v>11995</v>
      </c>
      <c r="CW195" s="335" t="s">
        <v>11996</v>
      </c>
      <c r="CX195" s="335" t="s">
        <v>11997</v>
      </c>
      <c r="CY195" s="335" t="s">
        <v>12002</v>
      </c>
      <c r="CZ195" s="335" t="s">
        <v>6216</v>
      </c>
      <c r="DA195" s="335" t="s">
        <v>12003</v>
      </c>
      <c r="DB195" s="335" t="s">
        <v>3840</v>
      </c>
      <c r="DC195" s="335" t="s">
        <v>3841</v>
      </c>
      <c r="DD195" s="335" t="s">
        <v>3842</v>
      </c>
      <c r="DE195" s="335" t="s">
        <v>6216</v>
      </c>
      <c r="DF195" s="335" t="s">
        <v>12003</v>
      </c>
      <c r="DG195" s="335" t="s">
        <v>3840</v>
      </c>
      <c r="DH195" s="335" t="s">
        <v>3841</v>
      </c>
      <c r="DI195" s="335" t="s">
        <v>3842</v>
      </c>
      <c r="DJ195" s="335" t="s">
        <v>12004</v>
      </c>
      <c r="DK195" s="335" t="s">
        <v>3957</v>
      </c>
      <c r="DL195" s="335" t="s">
        <v>4298</v>
      </c>
      <c r="DM195" s="335" t="s">
        <v>4116</v>
      </c>
      <c r="DN195" s="335" t="s">
        <v>4062</v>
      </c>
      <c r="DO195" s="335" t="s">
        <v>3848</v>
      </c>
      <c r="DP195" s="335" t="s">
        <v>3854</v>
      </c>
      <c r="DQ195" s="335" t="s">
        <v>12005</v>
      </c>
      <c r="DR195" s="335" t="s">
        <v>12005</v>
      </c>
      <c r="DS195" s="335" t="s">
        <v>11998</v>
      </c>
      <c r="DT195" s="335" t="s">
        <v>12006</v>
      </c>
      <c r="DU195" s="335" t="s">
        <v>12007</v>
      </c>
      <c r="DV195" s="335" t="s">
        <v>3848</v>
      </c>
      <c r="DW195" s="335" t="s">
        <v>3848</v>
      </c>
      <c r="DX195" s="335" t="s">
        <v>12008</v>
      </c>
      <c r="DY195" s="335" t="s">
        <v>12009</v>
      </c>
      <c r="DZ195" s="335" t="s">
        <v>3848</v>
      </c>
      <c r="EA195" s="335" t="s">
        <v>3848</v>
      </c>
      <c r="EB195" s="335" t="s">
        <v>3861</v>
      </c>
      <c r="EC195" s="335" t="s">
        <v>3862</v>
      </c>
      <c r="ED195" s="335" t="s">
        <v>3848</v>
      </c>
      <c r="EE195" s="335" t="s">
        <v>4306</v>
      </c>
      <c r="EF195" s="335" t="s">
        <v>3864</v>
      </c>
      <c r="EG195" s="335" t="s">
        <v>598</v>
      </c>
      <c r="EH195" s="335" t="s">
        <v>5303</v>
      </c>
      <c r="EI195" s="335" t="s">
        <v>12010</v>
      </c>
      <c r="EJ195" s="335" t="s">
        <v>3848</v>
      </c>
      <c r="EK195" s="335" t="s">
        <v>3848</v>
      </c>
      <c r="EL195" s="335" t="s">
        <v>4473</v>
      </c>
      <c r="EM195" s="335" t="s">
        <v>3869</v>
      </c>
      <c r="EN195" s="335" t="s">
        <v>3869</v>
      </c>
      <c r="EO195" s="335" t="s">
        <v>3870</v>
      </c>
      <c r="EP195" s="335" t="s">
        <v>4002</v>
      </c>
      <c r="EQ195" s="335" t="s">
        <v>7461</v>
      </c>
      <c r="ER195" s="335" t="s">
        <v>3872</v>
      </c>
      <c r="ES195" s="335" t="s">
        <v>12011</v>
      </c>
      <c r="ET195" s="335" t="s">
        <v>12012</v>
      </c>
      <c r="EU195" s="335" t="s">
        <v>12013</v>
      </c>
      <c r="EV195" s="335" t="s">
        <v>3876</v>
      </c>
      <c r="EW195" s="335" t="s">
        <v>3876</v>
      </c>
      <c r="EX195" s="335" t="s">
        <v>3848</v>
      </c>
      <c r="EY195" s="335" t="s">
        <v>3848</v>
      </c>
      <c r="EZ195" s="335" t="s">
        <v>3876</v>
      </c>
      <c r="FA195" s="335" t="s">
        <v>3848</v>
      </c>
      <c r="FB195" s="335" t="s">
        <v>3848</v>
      </c>
      <c r="FC195" s="335" t="s">
        <v>3848</v>
      </c>
      <c r="FD195" s="335" t="s">
        <v>3848</v>
      </c>
      <c r="FE195" s="335" t="s">
        <v>4017</v>
      </c>
      <c r="FF195" s="335" t="s">
        <v>4017</v>
      </c>
      <c r="FG195" s="335" t="s">
        <v>3848</v>
      </c>
      <c r="FH195" s="335" t="s">
        <v>3848</v>
      </c>
      <c r="FI195" s="335" t="s">
        <v>3848</v>
      </c>
      <c r="FJ195" s="335" t="s">
        <v>4017</v>
      </c>
      <c r="FK195" s="335" t="s">
        <v>4017</v>
      </c>
      <c r="FL195" s="335" t="s">
        <v>4017</v>
      </c>
      <c r="FM195" s="335" t="s">
        <v>12014</v>
      </c>
      <c r="FN195" s="335" t="s">
        <v>11153</v>
      </c>
      <c r="FO195" s="335" t="s">
        <v>10661</v>
      </c>
      <c r="FP195" s="335" t="s">
        <v>3848</v>
      </c>
      <c r="FQ195" s="335" t="s">
        <v>12015</v>
      </c>
      <c r="FR195" s="335" t="s">
        <v>12016</v>
      </c>
      <c r="FS195" s="335" t="s">
        <v>12017</v>
      </c>
      <c r="FT195" s="335" t="s">
        <v>12018</v>
      </c>
      <c r="FU195" s="335" t="s">
        <v>12019</v>
      </c>
      <c r="FV195" s="335" t="s">
        <v>12020</v>
      </c>
      <c r="FW195" s="335" t="s">
        <v>12021</v>
      </c>
      <c r="FX195" s="335" t="s">
        <v>3944</v>
      </c>
      <c r="FY195" s="335" t="s">
        <v>3848</v>
      </c>
      <c r="FZ195" s="335" t="s">
        <v>3848</v>
      </c>
      <c r="GA195" s="335" t="s">
        <v>3945</v>
      </c>
      <c r="GB195" s="335" t="s">
        <v>3945</v>
      </c>
      <c r="GC195" s="335" t="s">
        <v>3946</v>
      </c>
      <c r="HL195" s="349" t="s">
        <v>12022</v>
      </c>
      <c r="HM195" s="44" t="s">
        <v>3403</v>
      </c>
      <c r="HN195" s="44" t="s">
        <v>3403</v>
      </c>
      <c r="HO195" s="350" t="s">
        <v>6933</v>
      </c>
      <c r="HP195" s="44" t="s">
        <v>3869</v>
      </c>
      <c r="HQ195" s="44">
        <f t="shared" si="17"/>
        <v>1</v>
      </c>
      <c r="HT195" s="44" t="s">
        <v>3403</v>
      </c>
      <c r="HU195" s="44" t="s">
        <v>3403</v>
      </c>
      <c r="HX195" s="44" t="s">
        <v>3403</v>
      </c>
      <c r="HY195" s="44" t="s">
        <v>1303</v>
      </c>
    </row>
    <row r="196" spans="1:233" s="44" customFormat="1" ht="12.75" x14ac:dyDescent="0.2">
      <c r="A196" s="348">
        <v>14</v>
      </c>
      <c r="B196" s="350">
        <v>0.55069444444444449</v>
      </c>
      <c r="C196" s="347" t="s">
        <v>11584</v>
      </c>
      <c r="D196" s="348" t="s">
        <v>211</v>
      </c>
      <c r="E196" s="44" t="s">
        <v>212</v>
      </c>
      <c r="F196" s="374">
        <v>43287</v>
      </c>
      <c r="G196" s="348" t="s">
        <v>357</v>
      </c>
      <c r="H196" s="347" t="s">
        <v>337</v>
      </c>
      <c r="I196" s="347" t="s">
        <v>437</v>
      </c>
      <c r="J196" s="347" t="s">
        <v>6080</v>
      </c>
      <c r="M196" s="351"/>
      <c r="N196" s="351"/>
      <c r="P196" s="349" t="s">
        <v>12023</v>
      </c>
      <c r="Q196" s="44" t="s">
        <v>633</v>
      </c>
      <c r="R196" s="44" t="s">
        <v>12024</v>
      </c>
      <c r="S196" s="351" t="s">
        <v>12025</v>
      </c>
      <c r="T196" s="354">
        <v>9100759171</v>
      </c>
      <c r="U196" s="354" t="s">
        <v>12026</v>
      </c>
      <c r="V196" s="194" t="s">
        <v>221</v>
      </c>
      <c r="W196" s="44" t="s">
        <v>221</v>
      </c>
      <c r="X196" s="44" t="s">
        <v>221</v>
      </c>
      <c r="Y196" s="44" t="s">
        <v>221</v>
      </c>
      <c r="Z196" s="44" t="s">
        <v>221</v>
      </c>
      <c r="AA196" s="44" t="s">
        <v>12027</v>
      </c>
      <c r="AB196" s="44">
        <v>9100759171</v>
      </c>
      <c r="AC196" s="44" t="s">
        <v>223</v>
      </c>
      <c r="AD196" s="347" t="s">
        <v>4711</v>
      </c>
      <c r="AE196" s="36" t="s">
        <v>12028</v>
      </c>
      <c r="AF196" s="44" t="s">
        <v>226</v>
      </c>
      <c r="AG196" s="36" t="s">
        <v>221</v>
      </c>
      <c r="AH196" s="36" t="s">
        <v>221</v>
      </c>
      <c r="AI196" s="36">
        <v>28</v>
      </c>
      <c r="AJ196" s="36" t="s">
        <v>3575</v>
      </c>
      <c r="AK196" s="36">
        <v>1</v>
      </c>
      <c r="AL196" s="36">
        <v>28</v>
      </c>
      <c r="AM196" s="36">
        <v>0</v>
      </c>
      <c r="AN196" s="348" t="s">
        <v>228</v>
      </c>
      <c r="AO196" s="348" t="s">
        <v>228</v>
      </c>
      <c r="AP196" s="348" t="s">
        <v>229</v>
      </c>
      <c r="AQ196" s="348" t="s">
        <v>229</v>
      </c>
      <c r="AR196" s="348"/>
      <c r="AS196" s="348" t="s">
        <v>4528</v>
      </c>
      <c r="AT196" s="348">
        <v>22812</v>
      </c>
      <c r="AU196" s="348" t="s">
        <v>8742</v>
      </c>
      <c r="AV196" s="348"/>
      <c r="AW196" s="348"/>
      <c r="AX196" s="348"/>
      <c r="AY196" s="347" t="s">
        <v>227</v>
      </c>
      <c r="BA196" s="59">
        <v>0.64861111111111114</v>
      </c>
      <c r="BB196" s="349" t="s">
        <v>7252</v>
      </c>
      <c r="BC196" s="350">
        <v>0.65972222222222221</v>
      </c>
      <c r="BD196" s="350">
        <v>0.66666666666666663</v>
      </c>
      <c r="BE196" s="51">
        <f t="shared" si="14"/>
        <v>10</v>
      </c>
      <c r="BF196" s="44">
        <v>2</v>
      </c>
      <c r="BG196" s="44">
        <v>2</v>
      </c>
      <c r="BH196" s="44">
        <v>2</v>
      </c>
      <c r="BI196" s="44">
        <v>2</v>
      </c>
      <c r="BJ196" s="44">
        <v>2</v>
      </c>
      <c r="BK196" s="44">
        <v>2</v>
      </c>
      <c r="BL196" s="44">
        <v>2</v>
      </c>
      <c r="BM196" s="44">
        <v>2</v>
      </c>
      <c r="BN196" s="44">
        <v>2</v>
      </c>
      <c r="BO196" s="44">
        <v>2</v>
      </c>
      <c r="BP196" s="44">
        <v>2</v>
      </c>
      <c r="BQ196" s="44">
        <v>2</v>
      </c>
      <c r="BR196" s="44">
        <v>2</v>
      </c>
      <c r="BS196" s="44">
        <v>2</v>
      </c>
      <c r="BT196" s="44">
        <v>2</v>
      </c>
      <c r="BU196" s="51">
        <f t="shared" si="15"/>
        <v>0</v>
      </c>
      <c r="BV196" s="349" t="s">
        <v>12029</v>
      </c>
      <c r="BW196" s="350">
        <v>0.66666666666666663</v>
      </c>
      <c r="BX196" s="350">
        <v>0.67361111111111116</v>
      </c>
      <c r="BY196" s="51">
        <f t="shared" si="16"/>
        <v>10</v>
      </c>
      <c r="BZ196" s="44">
        <v>3</v>
      </c>
      <c r="CA196" s="44">
        <v>3</v>
      </c>
      <c r="CB196" s="44">
        <v>3</v>
      </c>
      <c r="CC196" s="44">
        <v>3</v>
      </c>
      <c r="CD196" s="44" t="s">
        <v>260</v>
      </c>
      <c r="CE196" s="44" t="s">
        <v>7252</v>
      </c>
      <c r="CF196" s="44">
        <v>15</v>
      </c>
      <c r="CM196" s="348" t="s">
        <v>3403</v>
      </c>
      <c r="CN196" s="44" t="s">
        <v>3403</v>
      </c>
      <c r="CR196" s="335" t="s">
        <v>4714</v>
      </c>
      <c r="CS196" s="335" t="s">
        <v>4715</v>
      </c>
      <c r="CT196" s="335" t="s">
        <v>3869</v>
      </c>
      <c r="CU196" s="335" t="s">
        <v>12030</v>
      </c>
      <c r="CV196" s="335" t="s">
        <v>12031</v>
      </c>
      <c r="CW196" s="335" t="s">
        <v>12032</v>
      </c>
      <c r="CX196" s="335" t="s">
        <v>12033</v>
      </c>
      <c r="CY196" s="335" t="s">
        <v>12034</v>
      </c>
      <c r="CZ196" s="335" t="s">
        <v>12035</v>
      </c>
      <c r="DA196" s="335" t="s">
        <v>12036</v>
      </c>
      <c r="DB196" s="335" t="s">
        <v>3840</v>
      </c>
      <c r="DC196" s="335" t="s">
        <v>3841</v>
      </c>
      <c r="DD196" s="335" t="s">
        <v>3994</v>
      </c>
      <c r="DE196" s="335" t="s">
        <v>11829</v>
      </c>
      <c r="DF196" s="335" t="s">
        <v>12037</v>
      </c>
      <c r="DG196" s="335" t="s">
        <v>12038</v>
      </c>
      <c r="DH196" s="335" t="s">
        <v>6603</v>
      </c>
      <c r="DI196" s="335" t="s">
        <v>12039</v>
      </c>
      <c r="DJ196" s="335" t="s">
        <v>12040</v>
      </c>
      <c r="DK196" s="335" t="s">
        <v>3849</v>
      </c>
      <c r="DL196" s="335" t="s">
        <v>4298</v>
      </c>
      <c r="DM196" s="335" t="s">
        <v>4116</v>
      </c>
      <c r="DN196" s="335" t="s">
        <v>3852</v>
      </c>
      <c r="DO196" s="335" t="s">
        <v>3853</v>
      </c>
      <c r="DP196" s="335" t="s">
        <v>4299</v>
      </c>
      <c r="DQ196" s="335" t="s">
        <v>12041</v>
      </c>
      <c r="DR196" s="335" t="s">
        <v>12042</v>
      </c>
      <c r="DS196" s="335" t="s">
        <v>12026</v>
      </c>
      <c r="DT196" s="335" t="s">
        <v>1239</v>
      </c>
      <c r="DU196" s="335" t="s">
        <v>1239</v>
      </c>
      <c r="DV196" s="335" t="s">
        <v>1239</v>
      </c>
      <c r="DW196" s="335" t="s">
        <v>1239</v>
      </c>
      <c r="DX196" s="335" t="s">
        <v>12043</v>
      </c>
      <c r="DY196" s="335" t="s">
        <v>3848</v>
      </c>
      <c r="DZ196" s="335" t="s">
        <v>3848</v>
      </c>
      <c r="EA196" s="335" t="s">
        <v>3848</v>
      </c>
      <c r="EB196" s="335" t="s">
        <v>3861</v>
      </c>
      <c r="EC196" s="335" t="s">
        <v>11019</v>
      </c>
      <c r="ED196" s="335" t="s">
        <v>3848</v>
      </c>
      <c r="EE196" s="335" t="s">
        <v>4212</v>
      </c>
      <c r="EF196" s="335" t="s">
        <v>3864</v>
      </c>
      <c r="EG196" s="335" t="s">
        <v>4068</v>
      </c>
      <c r="EH196" s="335" t="s">
        <v>4438</v>
      </c>
      <c r="EI196" s="335" t="s">
        <v>12044</v>
      </c>
      <c r="EJ196" s="335" t="s">
        <v>12044</v>
      </c>
      <c r="EK196" s="335" t="s">
        <v>3848</v>
      </c>
      <c r="EL196" s="335" t="s">
        <v>5147</v>
      </c>
      <c r="EM196" s="335" t="s">
        <v>3869</v>
      </c>
      <c r="EN196" s="335" t="s">
        <v>3869</v>
      </c>
      <c r="EO196" s="335" t="s">
        <v>3870</v>
      </c>
      <c r="EP196" s="335" t="s">
        <v>3870</v>
      </c>
      <c r="EQ196" s="335" t="s">
        <v>4439</v>
      </c>
      <c r="ER196" s="335" t="s">
        <v>3924</v>
      </c>
      <c r="ES196" s="335" t="s">
        <v>12045</v>
      </c>
      <c r="ET196" s="335" t="s">
        <v>9040</v>
      </c>
      <c r="EU196" s="335" t="s">
        <v>12046</v>
      </c>
      <c r="EV196" s="335" t="s">
        <v>3876</v>
      </c>
      <c r="EW196" s="335" t="s">
        <v>3876</v>
      </c>
      <c r="EX196" s="335" t="s">
        <v>3848</v>
      </c>
      <c r="EY196" s="335" t="s">
        <v>3848</v>
      </c>
      <c r="EZ196" s="335" t="s">
        <v>3877</v>
      </c>
      <c r="FA196" s="335" t="s">
        <v>3878</v>
      </c>
      <c r="FB196" s="335" t="s">
        <v>12047</v>
      </c>
      <c r="FC196" s="335" t="s">
        <v>12048</v>
      </c>
      <c r="FD196" s="335" t="s">
        <v>3848</v>
      </c>
      <c r="FE196" s="335" t="s">
        <v>4011</v>
      </c>
      <c r="FF196" s="335" t="s">
        <v>4012</v>
      </c>
      <c r="FG196" s="335" t="s">
        <v>12049</v>
      </c>
      <c r="FH196" s="335" t="s">
        <v>12050</v>
      </c>
      <c r="FI196" s="335" t="s">
        <v>12051</v>
      </c>
      <c r="FJ196" s="335" t="s">
        <v>6196</v>
      </c>
      <c r="FK196" s="335" t="s">
        <v>6483</v>
      </c>
      <c r="FL196" s="335" t="s">
        <v>12052</v>
      </c>
      <c r="FM196" s="335" t="s">
        <v>12025</v>
      </c>
      <c r="FN196" s="335" t="s">
        <v>12053</v>
      </c>
      <c r="FO196" s="335" t="s">
        <v>1433</v>
      </c>
      <c r="FP196" s="335" t="s">
        <v>3603</v>
      </c>
      <c r="FQ196" s="335" t="s">
        <v>12054</v>
      </c>
      <c r="FR196" s="335" t="s">
        <v>8867</v>
      </c>
      <c r="FS196" s="335" t="s">
        <v>12055</v>
      </c>
      <c r="FT196" s="335" t="s">
        <v>3848</v>
      </c>
      <c r="FU196" s="335" t="s">
        <v>3848</v>
      </c>
      <c r="FV196" s="335" t="s">
        <v>3848</v>
      </c>
      <c r="FW196" s="335" t="s">
        <v>3848</v>
      </c>
      <c r="FX196" s="335" t="s">
        <v>3894</v>
      </c>
      <c r="FY196" s="335" t="s">
        <v>3848</v>
      </c>
      <c r="FZ196" s="335" t="s">
        <v>12056</v>
      </c>
      <c r="GA196" s="335" t="s">
        <v>3946</v>
      </c>
      <c r="GB196" s="335" t="s">
        <v>3945</v>
      </c>
      <c r="GC196" s="335" t="s">
        <v>3946</v>
      </c>
      <c r="HL196" s="349" t="s">
        <v>12057</v>
      </c>
      <c r="HM196" s="30" t="s">
        <v>7776</v>
      </c>
      <c r="HN196" s="30" t="s">
        <v>3403</v>
      </c>
      <c r="HO196" s="350" t="s">
        <v>7177</v>
      </c>
      <c r="HP196" s="44" t="s">
        <v>3869</v>
      </c>
      <c r="HQ196" s="44">
        <f t="shared" si="17"/>
        <v>1</v>
      </c>
      <c r="HT196" s="44" t="s">
        <v>3403</v>
      </c>
      <c r="HU196" s="44" t="s">
        <v>3403</v>
      </c>
      <c r="HX196" s="44" t="s">
        <v>3403</v>
      </c>
      <c r="HY196" s="44" t="s">
        <v>223</v>
      </c>
    </row>
    <row r="197" spans="1:233" s="44" customFormat="1" ht="12.75" x14ac:dyDescent="0.2">
      <c r="A197" s="348">
        <v>15</v>
      </c>
      <c r="B197" s="350">
        <v>0.5625</v>
      </c>
      <c r="C197" s="347" t="s">
        <v>11584</v>
      </c>
      <c r="D197" s="348" t="s">
        <v>211</v>
      </c>
      <c r="E197" s="44" t="s">
        <v>212</v>
      </c>
      <c r="F197" s="374">
        <v>43287</v>
      </c>
      <c r="G197" s="348" t="s">
        <v>1202</v>
      </c>
      <c r="H197" s="44" t="s">
        <v>233</v>
      </c>
      <c r="I197" s="44" t="s">
        <v>3057</v>
      </c>
      <c r="K197" s="351"/>
      <c r="L197" s="351"/>
      <c r="M197" s="351"/>
      <c r="N197" s="351"/>
      <c r="P197" s="356" t="s">
        <v>12058</v>
      </c>
      <c r="Q197" s="351" t="s">
        <v>12059</v>
      </c>
      <c r="R197" s="354" t="s">
        <v>12060</v>
      </c>
      <c r="S197" s="351" t="s">
        <v>7564</v>
      </c>
      <c r="T197" s="354">
        <v>9398830719</v>
      </c>
      <c r="U197" s="44" t="s">
        <v>12061</v>
      </c>
      <c r="V197" s="194" t="s">
        <v>221</v>
      </c>
      <c r="W197" s="44" t="s">
        <v>221</v>
      </c>
      <c r="X197" s="44" t="s">
        <v>221</v>
      </c>
      <c r="Y197" s="44" t="s">
        <v>221</v>
      </c>
      <c r="Z197" s="44" t="s">
        <v>221</v>
      </c>
      <c r="AA197" s="44" t="s">
        <v>12062</v>
      </c>
      <c r="AB197" s="44">
        <v>9103100471</v>
      </c>
      <c r="AC197" s="44" t="s">
        <v>1303</v>
      </c>
      <c r="AD197" s="347" t="s">
        <v>4711</v>
      </c>
      <c r="AE197" s="36" t="s">
        <v>221</v>
      </c>
      <c r="AF197" s="348" t="s">
        <v>221</v>
      </c>
      <c r="AG197" s="348" t="s">
        <v>221</v>
      </c>
      <c r="AH197" s="36" t="s">
        <v>221</v>
      </c>
      <c r="AI197" s="36">
        <v>0</v>
      </c>
      <c r="AJ197" s="36" t="s">
        <v>3574</v>
      </c>
      <c r="AK197" s="36">
        <v>0</v>
      </c>
      <c r="AL197" s="36">
        <v>0</v>
      </c>
      <c r="AM197" s="36">
        <v>0</v>
      </c>
      <c r="AN197" s="348" t="s">
        <v>228</v>
      </c>
      <c r="AO197" s="348" t="s">
        <v>228</v>
      </c>
      <c r="AP197" s="36" t="s">
        <v>598</v>
      </c>
      <c r="AQ197" s="36" t="s">
        <v>928</v>
      </c>
      <c r="AR197" s="36"/>
      <c r="AY197" s="347" t="s">
        <v>227</v>
      </c>
      <c r="BA197" s="350">
        <v>0.62013888888888891</v>
      </c>
      <c r="BB197" s="459" t="s">
        <v>7252</v>
      </c>
      <c r="BC197" s="350">
        <v>0.625</v>
      </c>
      <c r="BD197" s="350">
        <v>0.62986111111111109</v>
      </c>
      <c r="BE197" s="51">
        <f t="shared" si="14"/>
        <v>7</v>
      </c>
      <c r="BF197" s="44">
        <v>1</v>
      </c>
      <c r="BG197" s="44">
        <v>1</v>
      </c>
      <c r="BH197" s="44">
        <v>1</v>
      </c>
      <c r="BI197" s="44">
        <v>1</v>
      </c>
      <c r="BJ197" s="44">
        <v>1</v>
      </c>
      <c r="BK197" s="44">
        <v>1</v>
      </c>
      <c r="BL197" s="44">
        <v>1</v>
      </c>
      <c r="BM197" s="44">
        <v>1</v>
      </c>
      <c r="BN197" s="44">
        <v>1</v>
      </c>
      <c r="BO197" s="44">
        <v>1</v>
      </c>
      <c r="BP197" s="44">
        <v>1</v>
      </c>
      <c r="BQ197" s="44">
        <v>1</v>
      </c>
      <c r="BR197" s="44">
        <v>1</v>
      </c>
      <c r="BS197" s="44">
        <v>1</v>
      </c>
      <c r="BT197" s="44">
        <v>1</v>
      </c>
      <c r="BU197" s="51">
        <f t="shared" si="15"/>
        <v>15</v>
      </c>
      <c r="BV197" s="349"/>
      <c r="BW197" s="350"/>
      <c r="BX197" s="350"/>
      <c r="BY197" s="51">
        <f t="shared" si="16"/>
        <v>0</v>
      </c>
      <c r="CM197" s="348" t="s">
        <v>3403</v>
      </c>
      <c r="CN197" s="44" t="s">
        <v>3403</v>
      </c>
      <c r="CR197" s="335" t="s">
        <v>4714</v>
      </c>
      <c r="CS197" s="335" t="s">
        <v>4715</v>
      </c>
      <c r="CT197" s="335" t="s">
        <v>3869</v>
      </c>
      <c r="CU197" s="335" t="s">
        <v>12063</v>
      </c>
      <c r="CV197" s="335" t="s">
        <v>12059</v>
      </c>
      <c r="CW197" s="335" t="s">
        <v>12060</v>
      </c>
      <c r="CX197" s="335" t="s">
        <v>7564</v>
      </c>
      <c r="CY197" s="335" t="s">
        <v>12064</v>
      </c>
      <c r="CZ197" s="335" t="s">
        <v>4246</v>
      </c>
      <c r="DA197" s="335" t="s">
        <v>12065</v>
      </c>
      <c r="DB197" s="335" t="s">
        <v>3840</v>
      </c>
      <c r="DC197" s="335" t="s">
        <v>3841</v>
      </c>
      <c r="DD197" s="335" t="s">
        <v>4248</v>
      </c>
      <c r="DE197" s="335" t="s">
        <v>3848</v>
      </c>
      <c r="DF197" s="335" t="s">
        <v>6603</v>
      </c>
      <c r="DG197" s="335" t="s">
        <v>11329</v>
      </c>
      <c r="DH197" s="335" t="s">
        <v>6603</v>
      </c>
      <c r="DI197" s="335" t="s">
        <v>12066</v>
      </c>
      <c r="DJ197" s="335" t="s">
        <v>12067</v>
      </c>
      <c r="DK197" s="335" t="s">
        <v>3849</v>
      </c>
      <c r="DL197" s="335" t="s">
        <v>12066</v>
      </c>
      <c r="DM197" s="335" t="s">
        <v>3914</v>
      </c>
      <c r="DN197" s="335" t="s">
        <v>3852</v>
      </c>
      <c r="DO197" s="335" t="s">
        <v>3853</v>
      </c>
      <c r="DP197" s="335" t="s">
        <v>3996</v>
      </c>
      <c r="DQ197" s="335" t="s">
        <v>12068</v>
      </c>
      <c r="DR197" s="335" t="s">
        <v>1239</v>
      </c>
      <c r="DS197" s="335" t="s">
        <v>12069</v>
      </c>
      <c r="DT197" s="335" t="s">
        <v>3848</v>
      </c>
      <c r="DU197" s="335" t="s">
        <v>3848</v>
      </c>
      <c r="DV197" s="335" t="s">
        <v>3848</v>
      </c>
      <c r="DW197" s="335" t="s">
        <v>3848</v>
      </c>
      <c r="DX197" s="335" t="s">
        <v>3848</v>
      </c>
      <c r="DY197" s="335" t="s">
        <v>3848</v>
      </c>
      <c r="DZ197" s="335" t="s">
        <v>3848</v>
      </c>
      <c r="EA197" s="335" t="s">
        <v>3848</v>
      </c>
      <c r="EB197" s="335" t="s">
        <v>3861</v>
      </c>
      <c r="EC197" s="335" t="s">
        <v>4066</v>
      </c>
      <c r="ED197" s="335" t="s">
        <v>3848</v>
      </c>
      <c r="EE197" s="335" t="s">
        <v>12070</v>
      </c>
      <c r="EF197" s="335" t="s">
        <v>3864</v>
      </c>
      <c r="EG197" s="335" t="s">
        <v>2755</v>
      </c>
      <c r="EH197" s="335" t="s">
        <v>282</v>
      </c>
      <c r="EI197" s="335" t="s">
        <v>3848</v>
      </c>
      <c r="EJ197" s="335" t="s">
        <v>3848</v>
      </c>
      <c r="EK197" s="335" t="s">
        <v>3848</v>
      </c>
      <c r="EL197" s="335" t="s">
        <v>3868</v>
      </c>
      <c r="EM197" s="335" t="s">
        <v>3869</v>
      </c>
      <c r="EN197" s="335" t="s">
        <v>3869</v>
      </c>
      <c r="EO197" s="335" t="s">
        <v>4002</v>
      </c>
      <c r="EP197" s="335" t="s">
        <v>3870</v>
      </c>
      <c r="EQ197" s="335" t="s">
        <v>12071</v>
      </c>
      <c r="ER197" s="335" t="s">
        <v>4073</v>
      </c>
      <c r="ES197" s="335" t="s">
        <v>12072</v>
      </c>
      <c r="ET197" s="335" t="s">
        <v>7036</v>
      </c>
      <c r="EU197" s="335" t="s">
        <v>12073</v>
      </c>
      <c r="EV197" s="335" t="s">
        <v>3848</v>
      </c>
      <c r="EW197" s="335" t="s">
        <v>3848</v>
      </c>
      <c r="EX197" s="335" t="s">
        <v>3848</v>
      </c>
      <c r="EY197" s="335" t="s">
        <v>3848</v>
      </c>
      <c r="EZ197" s="335" t="s">
        <v>3848</v>
      </c>
      <c r="FA197" s="335" t="s">
        <v>3848</v>
      </c>
      <c r="FB197" s="335" t="s">
        <v>3848</v>
      </c>
      <c r="FC197" s="335" t="s">
        <v>3848</v>
      </c>
      <c r="FD197" s="335" t="s">
        <v>3848</v>
      </c>
      <c r="FE197" s="335" t="s">
        <v>3848</v>
      </c>
      <c r="FF197" s="335" t="s">
        <v>3848</v>
      </c>
      <c r="FG197" s="335" t="s">
        <v>3848</v>
      </c>
      <c r="FH197" s="335" t="s">
        <v>3848</v>
      </c>
      <c r="FI197" s="335" t="s">
        <v>3848</v>
      </c>
      <c r="FJ197" s="335" t="s">
        <v>3848</v>
      </c>
      <c r="FK197" s="335" t="s">
        <v>3848</v>
      </c>
      <c r="FL197" s="335" t="s">
        <v>3848</v>
      </c>
      <c r="FM197" s="335" t="s">
        <v>7564</v>
      </c>
      <c r="FN197" s="335" t="s">
        <v>12074</v>
      </c>
      <c r="FO197" s="335" t="s">
        <v>2260</v>
      </c>
      <c r="FP197" s="335" t="s">
        <v>3848</v>
      </c>
      <c r="FQ197" s="335" t="s">
        <v>12075</v>
      </c>
      <c r="FR197" s="335" t="s">
        <v>12076</v>
      </c>
      <c r="FS197" s="335" t="s">
        <v>12077</v>
      </c>
      <c r="FT197" s="335" t="s">
        <v>12078</v>
      </c>
      <c r="FU197" s="335" t="s">
        <v>12079</v>
      </c>
      <c r="FV197" s="335" t="s">
        <v>12080</v>
      </c>
      <c r="FW197" s="335" t="s">
        <v>12081</v>
      </c>
      <c r="FX197" s="335" t="s">
        <v>3944</v>
      </c>
      <c r="FY197" s="335" t="s">
        <v>3848</v>
      </c>
      <c r="FZ197" s="335" t="s">
        <v>3848</v>
      </c>
      <c r="GA197" s="335" t="s">
        <v>3945</v>
      </c>
      <c r="GB197" s="335" t="s">
        <v>3946</v>
      </c>
      <c r="GC197" s="335" t="s">
        <v>3946</v>
      </c>
      <c r="HL197" s="349" t="s">
        <v>12082</v>
      </c>
      <c r="HM197" s="44" t="s">
        <v>3403</v>
      </c>
      <c r="HN197" s="44" t="s">
        <v>3403</v>
      </c>
      <c r="HO197" s="350" t="s">
        <v>7177</v>
      </c>
      <c r="HP197" s="44" t="s">
        <v>3869</v>
      </c>
      <c r="HQ197" s="44">
        <f t="shared" si="17"/>
        <v>1</v>
      </c>
      <c r="HT197" s="44" t="s">
        <v>3403</v>
      </c>
      <c r="HU197" s="44" t="s">
        <v>3403</v>
      </c>
      <c r="HX197" s="44" t="s">
        <v>3403</v>
      </c>
      <c r="HY197" s="44" t="s">
        <v>1303</v>
      </c>
    </row>
    <row r="198" spans="1:233" s="44" customFormat="1" ht="12.75" x14ac:dyDescent="0.2">
      <c r="A198" s="348">
        <v>16</v>
      </c>
      <c r="B198" s="350">
        <v>0.57430555555555551</v>
      </c>
      <c r="C198" s="347" t="s">
        <v>11584</v>
      </c>
      <c r="D198" s="347" t="s">
        <v>211</v>
      </c>
      <c r="E198" s="44" t="s">
        <v>212</v>
      </c>
      <c r="F198" s="374">
        <v>43287</v>
      </c>
      <c r="G198" s="30" t="s">
        <v>357</v>
      </c>
      <c r="H198" s="44" t="s">
        <v>233</v>
      </c>
      <c r="I198" s="30" t="s">
        <v>3070</v>
      </c>
      <c r="J198" s="348" t="s">
        <v>6080</v>
      </c>
      <c r="K198" s="354" t="s">
        <v>4528</v>
      </c>
      <c r="L198" s="399" t="s">
        <v>250</v>
      </c>
      <c r="M198" s="374">
        <v>43287</v>
      </c>
      <c r="N198" s="351">
        <v>43288</v>
      </c>
      <c r="O198" s="44" t="s">
        <v>4032</v>
      </c>
      <c r="P198" s="356" t="s">
        <v>12083</v>
      </c>
      <c r="Q198" s="351" t="s">
        <v>12084</v>
      </c>
      <c r="R198" s="354" t="s">
        <v>12085</v>
      </c>
      <c r="S198" s="351" t="s">
        <v>12086</v>
      </c>
      <c r="T198" s="354">
        <v>9564935849</v>
      </c>
      <c r="U198" s="44" t="s">
        <v>12087</v>
      </c>
      <c r="V198" s="194" t="s">
        <v>221</v>
      </c>
      <c r="W198" s="44" t="s">
        <v>221</v>
      </c>
      <c r="X198" s="44" t="s">
        <v>221</v>
      </c>
      <c r="Y198" s="44" t="s">
        <v>221</v>
      </c>
      <c r="Z198" s="44" t="s">
        <v>221</v>
      </c>
      <c r="AA198" s="30" t="s">
        <v>12088</v>
      </c>
      <c r="AB198" s="30">
        <v>9759139123</v>
      </c>
      <c r="AC198" s="36" t="s">
        <v>223</v>
      </c>
      <c r="AD198" s="347" t="s">
        <v>4711</v>
      </c>
      <c r="AE198" s="36" t="s">
        <v>12089</v>
      </c>
      <c r="AF198" s="44" t="s">
        <v>226</v>
      </c>
      <c r="AG198" s="348" t="s">
        <v>221</v>
      </c>
      <c r="AH198" s="36" t="s">
        <v>221</v>
      </c>
      <c r="AI198" s="36">
        <v>21</v>
      </c>
      <c r="AJ198" s="36" t="s">
        <v>227</v>
      </c>
      <c r="AK198" s="36">
        <v>1</v>
      </c>
      <c r="AL198" s="36">
        <v>12</v>
      </c>
      <c r="AM198" s="36">
        <v>9</v>
      </c>
      <c r="AN198" s="348" t="s">
        <v>228</v>
      </c>
      <c r="AO198" s="348" t="s">
        <v>228</v>
      </c>
      <c r="AP198" s="348" t="s">
        <v>229</v>
      </c>
      <c r="AQ198" s="348" t="s">
        <v>229</v>
      </c>
      <c r="AR198" s="348"/>
      <c r="AS198" s="347" t="s">
        <v>11825</v>
      </c>
      <c r="AT198" s="347">
        <v>250643</v>
      </c>
      <c r="AU198" s="347" t="s">
        <v>8742</v>
      </c>
      <c r="AY198" s="347" t="s">
        <v>227</v>
      </c>
      <c r="BA198" s="350">
        <v>0.63750000000000007</v>
      </c>
      <c r="BB198" s="459" t="s">
        <v>4713</v>
      </c>
      <c r="BC198" s="350">
        <v>0.65277777777777779</v>
      </c>
      <c r="BD198" s="350">
        <v>0.66111111111111109</v>
      </c>
      <c r="BE198" s="51">
        <f t="shared" si="14"/>
        <v>12</v>
      </c>
      <c r="BF198" s="44">
        <v>2</v>
      </c>
      <c r="BG198" s="44">
        <v>2</v>
      </c>
      <c r="BH198" s="44">
        <v>2</v>
      </c>
      <c r="BI198" s="44">
        <v>2</v>
      </c>
      <c r="BJ198" s="44">
        <v>2</v>
      </c>
      <c r="BK198" s="44">
        <v>2</v>
      </c>
      <c r="BL198" s="44">
        <v>2</v>
      </c>
      <c r="BM198" s="44">
        <v>2</v>
      </c>
      <c r="BN198" s="44">
        <v>2</v>
      </c>
      <c r="BO198" s="44">
        <v>2</v>
      </c>
      <c r="BP198" s="44">
        <v>2</v>
      </c>
      <c r="BQ198" s="44">
        <v>2</v>
      </c>
      <c r="BR198" s="44">
        <v>2</v>
      </c>
      <c r="BS198" s="44">
        <v>2</v>
      </c>
      <c r="BT198" s="44">
        <v>2</v>
      </c>
      <c r="BU198" s="51">
        <f t="shared" si="15"/>
        <v>0</v>
      </c>
      <c r="BV198" s="349" t="s">
        <v>4713</v>
      </c>
      <c r="BW198" s="350">
        <v>0.66111111111111109</v>
      </c>
      <c r="BX198" s="350">
        <v>0.66666666666666663</v>
      </c>
      <c r="BY198" s="51">
        <f t="shared" si="16"/>
        <v>8</v>
      </c>
      <c r="BZ198" s="44">
        <v>3</v>
      </c>
      <c r="CA198" s="44">
        <v>3</v>
      </c>
      <c r="CB198" s="44">
        <v>3</v>
      </c>
      <c r="CC198" s="44">
        <v>3</v>
      </c>
      <c r="CD198" s="44" t="s">
        <v>260</v>
      </c>
      <c r="CE198" s="44" t="s">
        <v>4713</v>
      </c>
      <c r="CF198" s="44">
        <v>15</v>
      </c>
      <c r="CM198" s="348" t="s">
        <v>3403</v>
      </c>
      <c r="CN198" s="44" t="s">
        <v>6505</v>
      </c>
      <c r="CR198" s="335" t="s">
        <v>4714</v>
      </c>
      <c r="CS198" s="335" t="s">
        <v>4715</v>
      </c>
      <c r="CT198" s="335" t="s">
        <v>3869</v>
      </c>
      <c r="CU198" s="335" t="s">
        <v>12090</v>
      </c>
      <c r="CV198" s="335" t="s">
        <v>12084</v>
      </c>
      <c r="CW198" s="335" t="s">
        <v>12085</v>
      </c>
      <c r="CX198" s="335" t="s">
        <v>12086</v>
      </c>
      <c r="CY198" s="335" t="s">
        <v>12091</v>
      </c>
      <c r="CZ198" s="335" t="s">
        <v>3992</v>
      </c>
      <c r="DA198" s="335" t="s">
        <v>12092</v>
      </c>
      <c r="DB198" s="335" t="s">
        <v>3840</v>
      </c>
      <c r="DC198" s="335" t="s">
        <v>3841</v>
      </c>
      <c r="DD198" s="335" t="s">
        <v>4295</v>
      </c>
      <c r="DE198" s="335" t="s">
        <v>3992</v>
      </c>
      <c r="DF198" s="335" t="s">
        <v>12092</v>
      </c>
      <c r="DG198" s="335" t="s">
        <v>3840</v>
      </c>
      <c r="DH198" s="335" t="s">
        <v>3841</v>
      </c>
      <c r="DI198" s="335" t="s">
        <v>4295</v>
      </c>
      <c r="DJ198" s="335" t="s">
        <v>12093</v>
      </c>
      <c r="DK198" s="335" t="s">
        <v>3849</v>
      </c>
      <c r="DL198" s="335" t="s">
        <v>7295</v>
      </c>
      <c r="DM198" s="335" t="s">
        <v>3914</v>
      </c>
      <c r="DN198" s="335" t="s">
        <v>3852</v>
      </c>
      <c r="DO198" s="335" t="s">
        <v>3853</v>
      </c>
      <c r="DP198" s="335" t="s">
        <v>3854</v>
      </c>
      <c r="DQ198" s="335" t="s">
        <v>12094</v>
      </c>
      <c r="DR198" s="335" t="s">
        <v>12094</v>
      </c>
      <c r="DS198" s="335" t="s">
        <v>12095</v>
      </c>
      <c r="DT198" s="335" t="s">
        <v>3848</v>
      </c>
      <c r="DU198" s="335" t="s">
        <v>3848</v>
      </c>
      <c r="DV198" s="335" t="s">
        <v>3848</v>
      </c>
      <c r="DW198" s="335" t="s">
        <v>3848</v>
      </c>
      <c r="DX198" s="335" t="s">
        <v>3848</v>
      </c>
      <c r="DY198" s="335" t="s">
        <v>3848</v>
      </c>
      <c r="DZ198" s="335" t="s">
        <v>3848</v>
      </c>
      <c r="EA198" s="335" t="s">
        <v>3848</v>
      </c>
      <c r="EB198" s="335" t="s">
        <v>3861</v>
      </c>
      <c r="EC198" s="335" t="s">
        <v>3862</v>
      </c>
      <c r="ED198" s="335" t="s">
        <v>3848</v>
      </c>
      <c r="EE198" s="335" t="s">
        <v>12096</v>
      </c>
      <c r="EF198" s="335" t="s">
        <v>3864</v>
      </c>
      <c r="EG198" s="335" t="s">
        <v>4068</v>
      </c>
      <c r="EH198" s="335" t="s">
        <v>10230</v>
      </c>
      <c r="EI198" s="335" t="s">
        <v>4121</v>
      </c>
      <c r="EJ198" s="335" t="s">
        <v>12097</v>
      </c>
      <c r="EK198" s="335" t="s">
        <v>3848</v>
      </c>
      <c r="EL198" s="335" t="s">
        <v>3868</v>
      </c>
      <c r="EM198" s="335" t="s">
        <v>3869</v>
      </c>
      <c r="EN198" s="335" t="s">
        <v>3869</v>
      </c>
      <c r="EO198" s="335" t="s">
        <v>3869</v>
      </c>
      <c r="EP198" s="335" t="s">
        <v>3870</v>
      </c>
      <c r="EQ198" s="335" t="s">
        <v>12098</v>
      </c>
      <c r="ER198" s="335" t="s">
        <v>3872</v>
      </c>
      <c r="ES198" s="335" t="s">
        <v>7202</v>
      </c>
      <c r="ET198" s="335" t="s">
        <v>12099</v>
      </c>
      <c r="EU198" s="335" t="s">
        <v>12100</v>
      </c>
      <c r="EV198" s="335" t="s">
        <v>3876</v>
      </c>
      <c r="EW198" s="335" t="s">
        <v>3876</v>
      </c>
      <c r="EX198" s="335" t="s">
        <v>3848</v>
      </c>
      <c r="EY198" s="335" t="s">
        <v>3848</v>
      </c>
      <c r="EZ198" s="335" t="s">
        <v>3877</v>
      </c>
      <c r="FA198" s="335" t="s">
        <v>4008</v>
      </c>
      <c r="FB198" s="335" t="s">
        <v>12101</v>
      </c>
      <c r="FC198" s="335" t="s">
        <v>12102</v>
      </c>
      <c r="FD198" s="335" t="s">
        <v>3848</v>
      </c>
      <c r="FE198" s="335" t="s">
        <v>4011</v>
      </c>
      <c r="FF198" s="335" t="s">
        <v>4557</v>
      </c>
      <c r="FG198" s="335" t="s">
        <v>12103</v>
      </c>
      <c r="FH198" s="335" t="s">
        <v>12104</v>
      </c>
      <c r="FI198" s="335" t="s">
        <v>6107</v>
      </c>
      <c r="FJ198" s="335" t="s">
        <v>4446</v>
      </c>
      <c r="FK198" s="335" t="s">
        <v>12105</v>
      </c>
      <c r="FL198" s="335" t="s">
        <v>4017</v>
      </c>
      <c r="FM198" s="335" t="s">
        <v>12106</v>
      </c>
      <c r="FN198" s="335" t="s">
        <v>12107</v>
      </c>
      <c r="FO198" s="335" t="s">
        <v>12108</v>
      </c>
      <c r="FP198" s="335" t="s">
        <v>3848</v>
      </c>
      <c r="FQ198" s="335" t="s">
        <v>12109</v>
      </c>
      <c r="FR198" s="335" t="s">
        <v>6487</v>
      </c>
      <c r="FS198" s="335" t="s">
        <v>12110</v>
      </c>
      <c r="FT198" s="335" t="s">
        <v>12111</v>
      </c>
      <c r="FU198" s="335" t="s">
        <v>12112</v>
      </c>
      <c r="FV198" s="335" t="s">
        <v>12113</v>
      </c>
      <c r="FW198" s="335" t="s">
        <v>12114</v>
      </c>
      <c r="FX198" s="335" t="s">
        <v>176</v>
      </c>
      <c r="FY198" s="335" t="s">
        <v>12115</v>
      </c>
      <c r="FZ198" s="335" t="s">
        <v>7144</v>
      </c>
      <c r="GA198" s="335" t="s">
        <v>3946</v>
      </c>
      <c r="GB198" s="335" t="s">
        <v>3946</v>
      </c>
      <c r="GC198" s="335" t="s">
        <v>3946</v>
      </c>
      <c r="HL198" s="349" t="s">
        <v>12116</v>
      </c>
      <c r="HM198" s="44" t="s">
        <v>6541</v>
      </c>
      <c r="HN198" s="44" t="s">
        <v>3403</v>
      </c>
      <c r="HO198" s="350" t="s">
        <v>7177</v>
      </c>
      <c r="HP198" s="44" t="s">
        <v>3869</v>
      </c>
      <c r="HQ198" s="44">
        <f t="shared" si="17"/>
        <v>1</v>
      </c>
      <c r="HT198" s="44" t="s">
        <v>3403</v>
      </c>
      <c r="HU198" s="44" t="s">
        <v>3403</v>
      </c>
      <c r="HX198" s="44" t="s">
        <v>3403</v>
      </c>
      <c r="HY198" s="44" t="s">
        <v>223</v>
      </c>
    </row>
    <row r="199" spans="1:233" s="44" customFormat="1" ht="12.75" x14ac:dyDescent="0.2">
      <c r="A199" s="348">
        <v>17</v>
      </c>
      <c r="B199" s="350">
        <v>0.57708333333333328</v>
      </c>
      <c r="C199" s="347" t="s">
        <v>11584</v>
      </c>
      <c r="D199" s="347" t="s">
        <v>211</v>
      </c>
      <c r="E199" s="44" t="s">
        <v>212</v>
      </c>
      <c r="F199" s="374">
        <v>43287</v>
      </c>
      <c r="G199" s="347" t="s">
        <v>1202</v>
      </c>
      <c r="H199" s="44" t="s">
        <v>233</v>
      </c>
      <c r="I199" s="44" t="s">
        <v>3057</v>
      </c>
      <c r="K199" s="351"/>
      <c r="L199" s="351"/>
      <c r="M199" s="365"/>
      <c r="N199" s="365"/>
      <c r="O199" s="348"/>
      <c r="P199" s="356" t="s">
        <v>12117</v>
      </c>
      <c r="Q199" s="351" t="s">
        <v>12118</v>
      </c>
      <c r="R199" s="354" t="s">
        <v>1853</v>
      </c>
      <c r="S199" s="351" t="s">
        <v>12119</v>
      </c>
      <c r="T199" s="354">
        <v>9465610566</v>
      </c>
      <c r="U199" s="44" t="s">
        <v>12120</v>
      </c>
      <c r="V199" s="194" t="s">
        <v>221</v>
      </c>
      <c r="W199" s="44" t="s">
        <v>221</v>
      </c>
      <c r="X199" s="44" t="s">
        <v>221</v>
      </c>
      <c r="Y199" s="44" t="s">
        <v>221</v>
      </c>
      <c r="Z199" s="44" t="s">
        <v>221</v>
      </c>
      <c r="AA199" s="44" t="s">
        <v>12121</v>
      </c>
      <c r="AB199" s="44">
        <v>9108479089</v>
      </c>
      <c r="AC199" s="36" t="s">
        <v>278</v>
      </c>
      <c r="AD199" s="36" t="s">
        <v>224</v>
      </c>
      <c r="AE199" s="36" t="s">
        <v>12122</v>
      </c>
      <c r="AF199" s="348" t="s">
        <v>280</v>
      </c>
      <c r="AG199" s="348" t="s">
        <v>221</v>
      </c>
      <c r="AH199" s="348" t="s">
        <v>221</v>
      </c>
      <c r="AI199" s="36">
        <v>3</v>
      </c>
      <c r="AJ199" s="36" t="s">
        <v>227</v>
      </c>
      <c r="AK199" s="36">
        <v>1</v>
      </c>
      <c r="AL199" s="36">
        <v>3</v>
      </c>
      <c r="AM199" s="36">
        <v>0</v>
      </c>
      <c r="AN199" s="348" t="s">
        <v>228</v>
      </c>
      <c r="AO199" s="348" t="s">
        <v>228</v>
      </c>
      <c r="AP199" s="348" t="s">
        <v>281</v>
      </c>
      <c r="AQ199" s="348" t="s">
        <v>282</v>
      </c>
      <c r="AR199" s="36"/>
      <c r="AY199" s="347" t="s">
        <v>227</v>
      </c>
      <c r="BA199" s="350">
        <v>0.63541666666666663</v>
      </c>
      <c r="BB199" s="459" t="s">
        <v>4713</v>
      </c>
      <c r="BC199" s="350">
        <v>0.64930555555555558</v>
      </c>
      <c r="BD199" s="350">
        <v>0.65277777777777779</v>
      </c>
      <c r="BE199" s="51">
        <f t="shared" si="14"/>
        <v>5</v>
      </c>
      <c r="BF199" s="44">
        <v>1</v>
      </c>
      <c r="BG199" s="44">
        <v>1</v>
      </c>
      <c r="BH199" s="44">
        <v>1</v>
      </c>
      <c r="BI199" s="44">
        <v>1</v>
      </c>
      <c r="BJ199" s="44">
        <v>1</v>
      </c>
      <c r="BK199" s="44">
        <v>1</v>
      </c>
      <c r="BL199" s="44">
        <v>1</v>
      </c>
      <c r="BM199" s="44">
        <v>1</v>
      </c>
      <c r="BN199" s="44">
        <v>1</v>
      </c>
      <c r="BO199" s="44">
        <v>1</v>
      </c>
      <c r="BP199" s="44">
        <v>1</v>
      </c>
      <c r="BQ199" s="44">
        <v>1</v>
      </c>
      <c r="BR199" s="44">
        <v>1</v>
      </c>
      <c r="BS199" s="44">
        <v>1</v>
      </c>
      <c r="BT199" s="44">
        <v>1</v>
      </c>
      <c r="BU199" s="51">
        <f t="shared" si="15"/>
        <v>15</v>
      </c>
      <c r="BV199" s="349"/>
      <c r="BW199" s="350"/>
      <c r="BX199" s="350"/>
      <c r="BY199" s="51">
        <f t="shared" si="16"/>
        <v>0</v>
      </c>
      <c r="CM199" s="348" t="s">
        <v>3403</v>
      </c>
      <c r="CN199" s="44" t="s">
        <v>3403</v>
      </c>
      <c r="CR199" s="335" t="s">
        <v>4714</v>
      </c>
      <c r="CS199" s="335" t="s">
        <v>4715</v>
      </c>
      <c r="CT199" s="335" t="s">
        <v>3869</v>
      </c>
      <c r="CU199" s="335" t="s">
        <v>12123</v>
      </c>
      <c r="CV199" s="335" t="s">
        <v>12124</v>
      </c>
      <c r="CW199" s="335" t="s">
        <v>10340</v>
      </c>
      <c r="CX199" s="335" t="s">
        <v>12125</v>
      </c>
      <c r="CY199" s="335" t="s">
        <v>12126</v>
      </c>
      <c r="CZ199" s="335" t="s">
        <v>12127</v>
      </c>
      <c r="DA199" s="335" t="s">
        <v>12128</v>
      </c>
      <c r="DB199" s="335" t="s">
        <v>4037</v>
      </c>
      <c r="DC199" s="335" t="s">
        <v>4038</v>
      </c>
      <c r="DD199" s="335" t="s">
        <v>4039</v>
      </c>
      <c r="DE199" s="335" t="s">
        <v>12129</v>
      </c>
      <c r="DF199" s="335" t="s">
        <v>12130</v>
      </c>
      <c r="DG199" s="335" t="s">
        <v>4037</v>
      </c>
      <c r="DH199" s="335" t="s">
        <v>4038</v>
      </c>
      <c r="DI199" s="335" t="s">
        <v>4039</v>
      </c>
      <c r="DJ199" s="335" t="s">
        <v>12131</v>
      </c>
      <c r="DK199" s="335" t="s">
        <v>3957</v>
      </c>
      <c r="DL199" s="335" t="s">
        <v>12132</v>
      </c>
      <c r="DM199" s="335" t="s">
        <v>3914</v>
      </c>
      <c r="DN199" s="335" t="s">
        <v>4062</v>
      </c>
      <c r="DO199" s="335" t="s">
        <v>3853</v>
      </c>
      <c r="DP199" s="335" t="s">
        <v>3854</v>
      </c>
      <c r="DQ199" s="335" t="s">
        <v>12133</v>
      </c>
      <c r="DR199" s="335" t="s">
        <v>12133</v>
      </c>
      <c r="DS199" s="335" t="s">
        <v>12120</v>
      </c>
      <c r="DT199" s="335" t="s">
        <v>12134</v>
      </c>
      <c r="DU199" s="335" t="s">
        <v>12135</v>
      </c>
      <c r="DV199" s="335" t="s">
        <v>12136</v>
      </c>
      <c r="DW199" s="335" t="s">
        <v>12137</v>
      </c>
      <c r="DX199" s="335" t="s">
        <v>12138</v>
      </c>
      <c r="DY199" s="335" t="s">
        <v>1239</v>
      </c>
      <c r="DZ199" s="335" t="s">
        <v>1239</v>
      </c>
      <c r="EA199" s="335" t="s">
        <v>1239</v>
      </c>
      <c r="EB199" s="335" t="s">
        <v>3861</v>
      </c>
      <c r="EC199" s="335" t="s">
        <v>3862</v>
      </c>
      <c r="ED199" s="335" t="s">
        <v>1239</v>
      </c>
      <c r="EE199" s="335" t="s">
        <v>12139</v>
      </c>
      <c r="EF199" s="335" t="s">
        <v>3864</v>
      </c>
      <c r="EG199" s="335" t="s">
        <v>2755</v>
      </c>
      <c r="EH199" s="335" t="s">
        <v>282</v>
      </c>
      <c r="EI199" s="335" t="s">
        <v>1239</v>
      </c>
      <c r="EJ199" s="335" t="s">
        <v>1239</v>
      </c>
      <c r="EK199" s="335" t="s">
        <v>3848</v>
      </c>
      <c r="EL199" s="335" t="s">
        <v>3868</v>
      </c>
      <c r="EM199" s="335" t="s">
        <v>3869</v>
      </c>
      <c r="EN199" s="335" t="s">
        <v>3869</v>
      </c>
      <c r="EO199" s="335" t="s">
        <v>3870</v>
      </c>
      <c r="EP199" s="335" t="s">
        <v>4002</v>
      </c>
      <c r="EQ199" s="335" t="s">
        <v>12140</v>
      </c>
      <c r="ER199" s="335" t="s">
        <v>3924</v>
      </c>
      <c r="ES199" s="335" t="s">
        <v>12141</v>
      </c>
      <c r="ET199" s="335" t="s">
        <v>12142</v>
      </c>
      <c r="EU199" s="335" t="s">
        <v>12143</v>
      </c>
      <c r="EV199" s="335" t="s">
        <v>3876</v>
      </c>
      <c r="EW199" s="335" t="s">
        <v>3876</v>
      </c>
      <c r="EX199" s="335" t="s">
        <v>1239</v>
      </c>
      <c r="EY199" s="335" t="s">
        <v>1239</v>
      </c>
      <c r="EZ199" s="335" t="s">
        <v>3877</v>
      </c>
      <c r="FA199" s="335" t="s">
        <v>4956</v>
      </c>
      <c r="FB199" s="335" t="s">
        <v>12144</v>
      </c>
      <c r="FC199" s="335" t="s">
        <v>12145</v>
      </c>
      <c r="FD199" s="335" t="s">
        <v>4079</v>
      </c>
      <c r="FE199" s="335" t="s">
        <v>4011</v>
      </c>
      <c r="FF199" s="335" t="s">
        <v>4012</v>
      </c>
      <c r="FG199" s="335" t="s">
        <v>12146</v>
      </c>
      <c r="FH199" s="335" t="s">
        <v>12147</v>
      </c>
      <c r="FI199" s="335" t="s">
        <v>12148</v>
      </c>
      <c r="FJ199" s="335" t="s">
        <v>3935</v>
      </c>
      <c r="FK199" s="335" t="s">
        <v>12149</v>
      </c>
      <c r="FL199" s="335" t="s">
        <v>4079</v>
      </c>
      <c r="FM199" s="335" t="s">
        <v>798</v>
      </c>
      <c r="FN199" s="335" t="s">
        <v>1361</v>
      </c>
      <c r="FO199" s="335" t="s">
        <v>12150</v>
      </c>
      <c r="FP199" s="335" t="s">
        <v>1239</v>
      </c>
      <c r="FQ199" s="335" t="s">
        <v>12151</v>
      </c>
      <c r="FR199" s="335" t="s">
        <v>6487</v>
      </c>
      <c r="FS199" s="335" t="s">
        <v>12152</v>
      </c>
      <c r="FT199" s="335" t="s">
        <v>12153</v>
      </c>
      <c r="FU199" s="335" t="s">
        <v>12154</v>
      </c>
      <c r="FV199" s="335" t="s">
        <v>12155</v>
      </c>
      <c r="FW199" s="335" t="s">
        <v>12156</v>
      </c>
      <c r="FX199" s="335" t="s">
        <v>3944</v>
      </c>
      <c r="FY199" s="335" t="s">
        <v>3848</v>
      </c>
      <c r="FZ199" s="335" t="s">
        <v>3848</v>
      </c>
      <c r="GA199" s="335" t="s">
        <v>3946</v>
      </c>
      <c r="GB199" s="335" t="s">
        <v>3946</v>
      </c>
      <c r="GC199" s="335" t="s">
        <v>3946</v>
      </c>
      <c r="HL199" s="349" t="s">
        <v>12157</v>
      </c>
      <c r="HM199" s="44" t="s">
        <v>3403</v>
      </c>
      <c r="HN199" s="44" t="s">
        <v>3403</v>
      </c>
      <c r="HO199" s="350" t="s">
        <v>7177</v>
      </c>
      <c r="HP199" s="44" t="s">
        <v>3869</v>
      </c>
      <c r="HQ199" s="44">
        <f t="shared" si="17"/>
        <v>1</v>
      </c>
      <c r="HT199" s="44" t="s">
        <v>3403</v>
      </c>
      <c r="HU199" s="44" t="s">
        <v>3403</v>
      </c>
      <c r="HX199" s="44" t="s">
        <v>3403</v>
      </c>
      <c r="HY199" s="44" t="s">
        <v>278</v>
      </c>
    </row>
    <row r="200" spans="1:233" s="44" customFormat="1" ht="12.75" x14ac:dyDescent="0.2">
      <c r="A200" s="347">
        <v>18</v>
      </c>
      <c r="B200" s="350">
        <v>0.59652777777777777</v>
      </c>
      <c r="C200" s="347" t="s">
        <v>11584</v>
      </c>
      <c r="D200" s="347" t="s">
        <v>211</v>
      </c>
      <c r="E200" s="347" t="s">
        <v>212</v>
      </c>
      <c r="F200" s="374">
        <v>43287</v>
      </c>
      <c r="G200" s="347" t="s">
        <v>357</v>
      </c>
      <c r="H200" s="347" t="s">
        <v>233</v>
      </c>
      <c r="I200" s="347" t="s">
        <v>3070</v>
      </c>
      <c r="J200" s="348" t="s">
        <v>5686</v>
      </c>
      <c r="K200" s="351"/>
      <c r="L200" s="351"/>
      <c r="M200" s="351"/>
      <c r="N200" s="351"/>
      <c r="P200" s="349" t="s">
        <v>12158</v>
      </c>
      <c r="Q200" s="351" t="s">
        <v>12159</v>
      </c>
      <c r="R200" s="354" t="s">
        <v>12160</v>
      </c>
      <c r="S200" s="351" t="s">
        <v>12161</v>
      </c>
      <c r="T200" s="354">
        <v>9158971298</v>
      </c>
      <c r="U200" s="44" t="s">
        <v>12162</v>
      </c>
      <c r="V200" s="44" t="s">
        <v>221</v>
      </c>
      <c r="W200" s="30" t="s">
        <v>221</v>
      </c>
      <c r="X200" s="30" t="s">
        <v>221</v>
      </c>
      <c r="Y200" s="30" t="s">
        <v>221</v>
      </c>
      <c r="Z200" s="30" t="s">
        <v>221</v>
      </c>
      <c r="AA200" s="44" t="s">
        <v>12163</v>
      </c>
      <c r="AB200" s="44">
        <v>9277751326</v>
      </c>
      <c r="AC200" s="36" t="s">
        <v>223</v>
      </c>
      <c r="AD200" s="36" t="s">
        <v>224</v>
      </c>
      <c r="AE200" s="36" t="s">
        <v>12164</v>
      </c>
      <c r="AF200" s="44" t="s">
        <v>226</v>
      </c>
      <c r="AG200" s="348" t="s">
        <v>226</v>
      </c>
      <c r="AH200" s="348" t="s">
        <v>221</v>
      </c>
      <c r="AI200" s="348">
        <v>41</v>
      </c>
      <c r="AJ200" s="348" t="s">
        <v>227</v>
      </c>
      <c r="AK200" s="348">
        <v>1</v>
      </c>
      <c r="AL200" s="348">
        <v>25</v>
      </c>
      <c r="AM200" s="348">
        <v>5</v>
      </c>
      <c r="AN200" s="348" t="s">
        <v>228</v>
      </c>
      <c r="AO200" s="348" t="s">
        <v>228</v>
      </c>
      <c r="AP200" s="348" t="s">
        <v>281</v>
      </c>
      <c r="AQ200" s="348" t="s">
        <v>282</v>
      </c>
      <c r="AR200" s="36"/>
      <c r="AY200" s="347" t="s">
        <v>227</v>
      </c>
      <c r="BA200" s="350">
        <v>0.62916666666666665</v>
      </c>
      <c r="BB200" s="459" t="s">
        <v>4713</v>
      </c>
      <c r="BC200" s="350">
        <v>0.62916666666666665</v>
      </c>
      <c r="BD200" s="350">
        <v>0.64236111111111105</v>
      </c>
      <c r="BE200" s="51">
        <f t="shared" si="14"/>
        <v>19</v>
      </c>
      <c r="BF200" s="44">
        <v>3</v>
      </c>
      <c r="BG200" s="44">
        <v>3</v>
      </c>
      <c r="BH200" s="44">
        <v>3</v>
      </c>
      <c r="BI200" s="44">
        <v>3</v>
      </c>
      <c r="BJ200" s="44">
        <v>3</v>
      </c>
      <c r="BK200" s="44">
        <v>3</v>
      </c>
      <c r="BL200" s="44">
        <v>3</v>
      </c>
      <c r="BM200" s="44">
        <v>3</v>
      </c>
      <c r="BN200" s="44">
        <v>3</v>
      </c>
      <c r="BO200" s="44">
        <v>3</v>
      </c>
      <c r="BP200" s="44">
        <v>3</v>
      </c>
      <c r="BQ200" s="44">
        <v>3</v>
      </c>
      <c r="BR200" s="44">
        <v>3</v>
      </c>
      <c r="BS200" s="44">
        <v>3</v>
      </c>
      <c r="BT200" s="44">
        <v>3</v>
      </c>
      <c r="BU200" s="51">
        <f t="shared" si="15"/>
        <v>0</v>
      </c>
      <c r="BV200" s="349" t="s">
        <v>4713</v>
      </c>
      <c r="BW200" s="350">
        <v>0.64236111111111105</v>
      </c>
      <c r="BX200" s="350">
        <v>6.5972222222222224E-2</v>
      </c>
      <c r="BY200" s="51" t="e">
        <f t="shared" si="16"/>
        <v>#NUM!</v>
      </c>
      <c r="BZ200" s="44">
        <v>3</v>
      </c>
      <c r="CA200" s="44">
        <v>3</v>
      </c>
      <c r="CB200" s="44">
        <v>3</v>
      </c>
      <c r="CC200" s="44">
        <v>3</v>
      </c>
      <c r="CD200" s="44" t="s">
        <v>260</v>
      </c>
      <c r="CE200" s="44" t="s">
        <v>4713</v>
      </c>
      <c r="CF200" s="44">
        <v>15</v>
      </c>
      <c r="CM200" s="348" t="s">
        <v>3403</v>
      </c>
      <c r="CN200" s="44" t="s">
        <v>3403</v>
      </c>
      <c r="CR200" s="335" t="s">
        <v>4714</v>
      </c>
      <c r="CS200" s="335" t="s">
        <v>4715</v>
      </c>
      <c r="CT200" s="335" t="s">
        <v>3869</v>
      </c>
      <c r="CU200" s="335" t="s">
        <v>12165</v>
      </c>
      <c r="CV200" s="335" t="s">
        <v>12166</v>
      </c>
      <c r="CW200" s="335" t="s">
        <v>12167</v>
      </c>
      <c r="CX200" s="335" t="s">
        <v>12168</v>
      </c>
      <c r="CY200" s="335" t="s">
        <v>12169</v>
      </c>
      <c r="CZ200" s="335" t="s">
        <v>6857</v>
      </c>
      <c r="DA200" s="335" t="s">
        <v>12170</v>
      </c>
      <c r="DB200" s="335" t="s">
        <v>3845</v>
      </c>
      <c r="DC200" s="335" t="s">
        <v>3846</v>
      </c>
      <c r="DD200" s="335" t="s">
        <v>5650</v>
      </c>
      <c r="DE200" s="335" t="s">
        <v>6857</v>
      </c>
      <c r="DF200" s="335" t="s">
        <v>12171</v>
      </c>
      <c r="DG200" s="335" t="s">
        <v>3845</v>
      </c>
      <c r="DH200" s="335" t="s">
        <v>3846</v>
      </c>
      <c r="DI200" s="335" t="s">
        <v>5650</v>
      </c>
      <c r="DJ200" s="335" t="s">
        <v>12172</v>
      </c>
      <c r="DK200" s="335" t="s">
        <v>3849</v>
      </c>
      <c r="DL200" s="335" t="s">
        <v>4002</v>
      </c>
      <c r="DM200" s="335" t="s">
        <v>3851</v>
      </c>
      <c r="DN200" s="335" t="s">
        <v>3852</v>
      </c>
      <c r="DO200" s="335" t="s">
        <v>3853</v>
      </c>
      <c r="DP200" s="335" t="s">
        <v>3854</v>
      </c>
      <c r="DQ200" s="335" t="s">
        <v>12173</v>
      </c>
      <c r="DR200" s="335" t="s">
        <v>12173</v>
      </c>
      <c r="DS200" s="335" t="s">
        <v>12162</v>
      </c>
      <c r="DT200" s="335" t="s">
        <v>12174</v>
      </c>
      <c r="DU200" s="335" t="s">
        <v>12175</v>
      </c>
      <c r="DV200" s="335" t="s">
        <v>12176</v>
      </c>
      <c r="DW200" s="335" t="s">
        <v>12177</v>
      </c>
      <c r="DX200" s="335" t="s">
        <v>3848</v>
      </c>
      <c r="DY200" s="335" t="s">
        <v>3848</v>
      </c>
      <c r="DZ200" s="335" t="s">
        <v>3848</v>
      </c>
      <c r="EA200" s="335" t="s">
        <v>3848</v>
      </c>
      <c r="EB200" s="335" t="s">
        <v>3861</v>
      </c>
      <c r="EC200" s="335" t="s">
        <v>3862</v>
      </c>
      <c r="ED200" s="335" t="s">
        <v>3848</v>
      </c>
      <c r="EE200" s="335" t="s">
        <v>6725</v>
      </c>
      <c r="EF200" s="335" t="s">
        <v>3864</v>
      </c>
      <c r="EG200" s="335" t="s">
        <v>2755</v>
      </c>
      <c r="EH200" s="335" t="s">
        <v>282</v>
      </c>
      <c r="EI200" s="335" t="s">
        <v>3848</v>
      </c>
      <c r="EJ200" s="335" t="s">
        <v>3848</v>
      </c>
      <c r="EK200" s="335" t="s">
        <v>3848</v>
      </c>
      <c r="EL200" s="335" t="s">
        <v>3868</v>
      </c>
      <c r="EM200" s="335" t="s">
        <v>3869</v>
      </c>
      <c r="EN200" s="335" t="s">
        <v>3869</v>
      </c>
      <c r="EO200" s="335" t="s">
        <v>3869</v>
      </c>
      <c r="EP200" s="335" t="s">
        <v>3869</v>
      </c>
      <c r="EQ200" s="335" t="s">
        <v>12178</v>
      </c>
      <c r="ER200" s="335" t="s">
        <v>3924</v>
      </c>
      <c r="ES200" s="335" t="s">
        <v>12179</v>
      </c>
      <c r="ET200" s="335" t="s">
        <v>12180</v>
      </c>
      <c r="EU200" s="335" t="s">
        <v>12181</v>
      </c>
      <c r="EV200" s="335" t="s">
        <v>3876</v>
      </c>
      <c r="EW200" s="335" t="s">
        <v>3876</v>
      </c>
      <c r="EX200" s="335" t="s">
        <v>3848</v>
      </c>
      <c r="EY200" s="335" t="s">
        <v>3848</v>
      </c>
      <c r="EZ200" s="335" t="s">
        <v>3877</v>
      </c>
      <c r="FA200" s="335" t="s">
        <v>3878</v>
      </c>
      <c r="FB200" s="335" t="s">
        <v>12182</v>
      </c>
      <c r="FC200" s="335" t="s">
        <v>12183</v>
      </c>
      <c r="FD200" s="335" t="s">
        <v>3848</v>
      </c>
      <c r="FE200" s="335" t="s">
        <v>4011</v>
      </c>
      <c r="FF200" s="335" t="s">
        <v>4130</v>
      </c>
      <c r="FG200" s="335" t="s">
        <v>3848</v>
      </c>
      <c r="FH200" s="335" t="s">
        <v>12184</v>
      </c>
      <c r="FI200" s="335" t="s">
        <v>12185</v>
      </c>
      <c r="FJ200" s="335" t="s">
        <v>4271</v>
      </c>
      <c r="FK200" s="335" t="s">
        <v>6529</v>
      </c>
      <c r="FL200" s="335" t="s">
        <v>4017</v>
      </c>
      <c r="FM200" s="335" t="s">
        <v>12166</v>
      </c>
      <c r="FN200" s="335" t="s">
        <v>12186</v>
      </c>
      <c r="FO200" s="335" t="s">
        <v>12168</v>
      </c>
      <c r="FP200" s="335" t="s">
        <v>12187</v>
      </c>
      <c r="FQ200" s="335" t="s">
        <v>12188</v>
      </c>
      <c r="FR200" s="335" t="s">
        <v>4180</v>
      </c>
      <c r="FS200" s="335" t="s">
        <v>12189</v>
      </c>
      <c r="FT200" s="335" t="s">
        <v>12190</v>
      </c>
      <c r="FU200" s="335" t="s">
        <v>12191</v>
      </c>
      <c r="FV200" s="335" t="s">
        <v>12192</v>
      </c>
      <c r="FW200" s="335" t="s">
        <v>12193</v>
      </c>
      <c r="FX200" s="335" t="s">
        <v>3894</v>
      </c>
      <c r="FY200" s="335" t="s">
        <v>3848</v>
      </c>
      <c r="FZ200" s="335" t="s">
        <v>7144</v>
      </c>
      <c r="GA200" s="335" t="s">
        <v>3945</v>
      </c>
      <c r="GB200" s="335" t="s">
        <v>3946</v>
      </c>
      <c r="GC200" s="335" t="s">
        <v>3946</v>
      </c>
      <c r="HL200" s="349" t="s">
        <v>12194</v>
      </c>
      <c r="HM200" s="44" t="s">
        <v>6633</v>
      </c>
      <c r="HN200" s="44" t="s">
        <v>3403</v>
      </c>
      <c r="HO200" s="350" t="s">
        <v>7440</v>
      </c>
      <c r="HP200" s="44" t="s">
        <v>3869</v>
      </c>
      <c r="HQ200" s="44">
        <f t="shared" si="17"/>
        <v>1</v>
      </c>
      <c r="HT200" s="44" t="s">
        <v>3403</v>
      </c>
      <c r="HU200" s="44" t="s">
        <v>3403</v>
      </c>
      <c r="HX200" s="44" t="s">
        <v>3403</v>
      </c>
      <c r="HY200" s="44" t="s">
        <v>223</v>
      </c>
    </row>
    <row r="201" spans="1:233" s="44" customFormat="1" ht="12.75" x14ac:dyDescent="0.2">
      <c r="A201" s="347">
        <v>19</v>
      </c>
      <c r="B201" s="350">
        <v>0.6020833333333333</v>
      </c>
      <c r="C201" s="347" t="s">
        <v>11584</v>
      </c>
      <c r="D201" s="347" t="s">
        <v>211</v>
      </c>
      <c r="E201" s="347" t="s">
        <v>212</v>
      </c>
      <c r="F201" s="374">
        <v>43287</v>
      </c>
      <c r="G201" s="347" t="s">
        <v>1202</v>
      </c>
      <c r="H201" s="347" t="s">
        <v>233</v>
      </c>
      <c r="I201" s="347" t="s">
        <v>1203</v>
      </c>
      <c r="K201" s="351"/>
      <c r="L201" s="351"/>
      <c r="M201" s="351"/>
      <c r="N201" s="351"/>
      <c r="P201" s="349" t="s">
        <v>12195</v>
      </c>
      <c r="Q201" s="351" t="s">
        <v>2522</v>
      </c>
      <c r="R201" s="354" t="s">
        <v>12196</v>
      </c>
      <c r="S201" s="351" t="s">
        <v>12197</v>
      </c>
      <c r="T201" s="354">
        <v>9159432559</v>
      </c>
      <c r="U201" s="44" t="s">
        <v>12198</v>
      </c>
      <c r="V201" s="44" t="s">
        <v>221</v>
      </c>
      <c r="W201" s="30" t="s">
        <v>221</v>
      </c>
      <c r="X201" s="30" t="s">
        <v>221</v>
      </c>
      <c r="Y201" s="30" t="s">
        <v>221</v>
      </c>
      <c r="Z201" s="30" t="s">
        <v>221</v>
      </c>
      <c r="AA201" s="44" t="s">
        <v>12199</v>
      </c>
      <c r="AB201" s="44">
        <v>24225167</v>
      </c>
      <c r="AC201" s="36" t="s">
        <v>223</v>
      </c>
      <c r="AD201" s="36" t="s">
        <v>224</v>
      </c>
      <c r="AE201" s="36" t="s">
        <v>12200</v>
      </c>
      <c r="AF201" s="348" t="s">
        <v>259</v>
      </c>
      <c r="AG201" s="348" t="s">
        <v>259</v>
      </c>
      <c r="AH201" s="348" t="s">
        <v>259</v>
      </c>
      <c r="AI201" s="348">
        <f>3+9+4+4</f>
        <v>20</v>
      </c>
      <c r="AJ201" s="348" t="s">
        <v>3575</v>
      </c>
      <c r="AK201" s="348">
        <v>1</v>
      </c>
      <c r="AL201" s="348">
        <v>4</v>
      </c>
      <c r="AM201" s="348">
        <v>4</v>
      </c>
      <c r="AN201" s="348" t="s">
        <v>228</v>
      </c>
      <c r="AO201" s="348" t="s">
        <v>228</v>
      </c>
      <c r="AP201" s="36" t="s">
        <v>598</v>
      </c>
      <c r="AQ201" s="36" t="s">
        <v>928</v>
      </c>
      <c r="AR201" s="36"/>
      <c r="AY201" s="347" t="s">
        <v>227</v>
      </c>
      <c r="BA201" s="350">
        <v>0.62361111111111112</v>
      </c>
      <c r="BB201" s="459" t="s">
        <v>7252</v>
      </c>
      <c r="BC201" s="350">
        <v>0.63541666666666663</v>
      </c>
      <c r="BD201" s="350">
        <v>0.64236111111111105</v>
      </c>
      <c r="BE201" s="51">
        <f t="shared" si="14"/>
        <v>10</v>
      </c>
      <c r="BF201" s="44">
        <v>2</v>
      </c>
      <c r="BG201" s="44">
        <v>2</v>
      </c>
      <c r="BH201" s="44">
        <v>2</v>
      </c>
      <c r="BI201" s="44">
        <v>2</v>
      </c>
      <c r="BJ201" s="44">
        <v>2</v>
      </c>
      <c r="BK201" s="44">
        <v>2</v>
      </c>
      <c r="BL201" s="44">
        <v>2</v>
      </c>
      <c r="BM201" s="44">
        <v>2</v>
      </c>
      <c r="BN201" s="44">
        <v>2</v>
      </c>
      <c r="BO201" s="44">
        <v>2</v>
      </c>
      <c r="BP201" s="44">
        <v>2</v>
      </c>
      <c r="BQ201" s="44">
        <v>2</v>
      </c>
      <c r="BR201" s="44">
        <v>2</v>
      </c>
      <c r="BS201" s="44">
        <v>2</v>
      </c>
      <c r="BT201" s="44">
        <v>2</v>
      </c>
      <c r="BU201" s="51">
        <f t="shared" si="15"/>
        <v>0</v>
      </c>
      <c r="BV201" s="349"/>
      <c r="BW201" s="350"/>
      <c r="BX201" s="350"/>
      <c r="BY201" s="51">
        <f t="shared" si="16"/>
        <v>0</v>
      </c>
      <c r="CM201" s="348" t="s">
        <v>3403</v>
      </c>
      <c r="CN201" s="44" t="s">
        <v>3403</v>
      </c>
      <c r="CR201" s="335" t="s">
        <v>4714</v>
      </c>
      <c r="CS201" s="335" t="s">
        <v>4715</v>
      </c>
      <c r="CT201" s="335" t="s">
        <v>3869</v>
      </c>
      <c r="CU201" s="335" t="s">
        <v>12201</v>
      </c>
      <c r="CV201" s="335" t="s">
        <v>2522</v>
      </c>
      <c r="CW201" s="335" t="s">
        <v>12196</v>
      </c>
      <c r="CX201" s="335" t="s">
        <v>12197</v>
      </c>
      <c r="CY201" s="335" t="s">
        <v>12202</v>
      </c>
      <c r="CZ201" s="335" t="s">
        <v>12203</v>
      </c>
      <c r="DA201" s="335" t="s">
        <v>12204</v>
      </c>
      <c r="DB201" s="335" t="s">
        <v>3840</v>
      </c>
      <c r="DC201" s="335" t="s">
        <v>3841</v>
      </c>
      <c r="DD201" s="335" t="s">
        <v>4838</v>
      </c>
      <c r="DE201" s="335" t="s">
        <v>12203</v>
      </c>
      <c r="DF201" s="335" t="s">
        <v>12204</v>
      </c>
      <c r="DG201" s="335" t="s">
        <v>3840</v>
      </c>
      <c r="DH201" s="335" t="s">
        <v>3841</v>
      </c>
      <c r="DI201" s="335" t="s">
        <v>4838</v>
      </c>
      <c r="DJ201" s="335" t="s">
        <v>12205</v>
      </c>
      <c r="DK201" s="335" t="s">
        <v>3849</v>
      </c>
      <c r="DL201" s="335" t="s">
        <v>4002</v>
      </c>
      <c r="DM201" s="335" t="s">
        <v>3914</v>
      </c>
      <c r="DN201" s="335" t="s">
        <v>6337</v>
      </c>
      <c r="DO201" s="335" t="s">
        <v>3853</v>
      </c>
      <c r="DP201" s="335" t="s">
        <v>3854</v>
      </c>
      <c r="DQ201" s="335" t="s">
        <v>12206</v>
      </c>
      <c r="DR201" s="335" t="s">
        <v>12207</v>
      </c>
      <c r="DS201" s="335" t="s">
        <v>12208</v>
      </c>
      <c r="DT201" s="335" t="s">
        <v>12209</v>
      </c>
      <c r="DU201" s="335" t="s">
        <v>12210</v>
      </c>
      <c r="DV201" s="335" t="s">
        <v>3848</v>
      </c>
      <c r="DW201" s="335" t="s">
        <v>3848</v>
      </c>
      <c r="DX201" s="335" t="s">
        <v>12211</v>
      </c>
      <c r="DY201" s="335" t="s">
        <v>3848</v>
      </c>
      <c r="DZ201" s="335" t="s">
        <v>3848</v>
      </c>
      <c r="EA201" s="335" t="s">
        <v>3848</v>
      </c>
      <c r="EB201" s="335" t="s">
        <v>3861</v>
      </c>
      <c r="EC201" s="335" t="s">
        <v>3862</v>
      </c>
      <c r="ED201" s="335" t="s">
        <v>3848</v>
      </c>
      <c r="EE201" s="335" t="s">
        <v>4399</v>
      </c>
      <c r="EF201" s="335" t="s">
        <v>3864</v>
      </c>
      <c r="EG201" s="335" t="s">
        <v>598</v>
      </c>
      <c r="EH201" s="335" t="s">
        <v>5303</v>
      </c>
      <c r="EI201" s="335" t="s">
        <v>12212</v>
      </c>
      <c r="EJ201" s="335" t="s">
        <v>3848</v>
      </c>
      <c r="EK201" s="335" t="s">
        <v>3848</v>
      </c>
      <c r="EL201" s="335" t="s">
        <v>3868</v>
      </c>
      <c r="EM201" s="335" t="s">
        <v>3869</v>
      </c>
      <c r="EN201" s="335" t="s">
        <v>3869</v>
      </c>
      <c r="EO201" s="335" t="s">
        <v>4002</v>
      </c>
      <c r="EP201" s="335" t="s">
        <v>3870</v>
      </c>
      <c r="EQ201" s="335" t="s">
        <v>3923</v>
      </c>
      <c r="ER201" s="335" t="s">
        <v>4073</v>
      </c>
      <c r="ES201" s="335" t="s">
        <v>12213</v>
      </c>
      <c r="ET201" s="335" t="s">
        <v>12214</v>
      </c>
      <c r="EU201" s="335" t="s">
        <v>12215</v>
      </c>
      <c r="EV201" s="335" t="s">
        <v>3876</v>
      </c>
      <c r="EW201" s="335" t="s">
        <v>3876</v>
      </c>
      <c r="EX201" s="335" t="s">
        <v>3848</v>
      </c>
      <c r="EY201" s="335" t="s">
        <v>3848</v>
      </c>
      <c r="EZ201" s="335" t="s">
        <v>3877</v>
      </c>
      <c r="FA201" s="335" t="s">
        <v>4008</v>
      </c>
      <c r="FB201" s="335" t="s">
        <v>12216</v>
      </c>
      <c r="FC201" s="335" t="s">
        <v>12217</v>
      </c>
      <c r="FD201" s="335" t="s">
        <v>12218</v>
      </c>
      <c r="FE201" s="335" t="s">
        <v>4357</v>
      </c>
      <c r="FF201" s="335" t="s">
        <v>12219</v>
      </c>
      <c r="FG201" s="335" t="s">
        <v>12220</v>
      </c>
      <c r="FH201" s="335" t="s">
        <v>12221</v>
      </c>
      <c r="FI201" s="335" t="s">
        <v>12222</v>
      </c>
      <c r="FJ201" s="335" t="s">
        <v>12223</v>
      </c>
      <c r="FK201" s="335" t="s">
        <v>12224</v>
      </c>
      <c r="FL201" s="335" t="s">
        <v>4363</v>
      </c>
      <c r="FM201" s="335" t="s">
        <v>12225</v>
      </c>
      <c r="FN201" s="335" t="s">
        <v>10104</v>
      </c>
      <c r="FO201" s="335" t="s">
        <v>12197</v>
      </c>
      <c r="FP201" s="335" t="s">
        <v>7006</v>
      </c>
      <c r="FQ201" s="335" t="s">
        <v>12226</v>
      </c>
      <c r="FR201" s="335" t="s">
        <v>4367</v>
      </c>
      <c r="FS201" s="335" t="s">
        <v>12227</v>
      </c>
      <c r="FT201" s="335" t="s">
        <v>12228</v>
      </c>
      <c r="FU201" s="335" t="s">
        <v>4568</v>
      </c>
      <c r="FV201" s="335" t="s">
        <v>12229</v>
      </c>
      <c r="FW201" s="335" t="s">
        <v>12230</v>
      </c>
      <c r="FX201" s="335" t="s">
        <v>3944</v>
      </c>
      <c r="FY201" s="335" t="s">
        <v>3848</v>
      </c>
      <c r="FZ201" s="335" t="s">
        <v>3848</v>
      </c>
      <c r="GA201" s="335" t="s">
        <v>3945</v>
      </c>
      <c r="GB201" s="335" t="s">
        <v>3945</v>
      </c>
      <c r="GC201" s="335" t="s">
        <v>3946</v>
      </c>
      <c r="HL201" s="349" t="s">
        <v>12231</v>
      </c>
      <c r="HM201" s="44" t="s">
        <v>3403</v>
      </c>
      <c r="HN201" s="44" t="s">
        <v>3403</v>
      </c>
      <c r="HO201" s="350" t="s">
        <v>7440</v>
      </c>
      <c r="HP201" s="44" t="s">
        <v>3869</v>
      </c>
      <c r="HQ201" s="44">
        <f t="shared" si="17"/>
        <v>1</v>
      </c>
      <c r="HT201" s="44" t="s">
        <v>3403</v>
      </c>
      <c r="HU201" s="44" t="s">
        <v>3403</v>
      </c>
      <c r="HX201" s="44" t="s">
        <v>3403</v>
      </c>
      <c r="HY201" s="44" t="s">
        <v>223</v>
      </c>
    </row>
    <row r="202" spans="1:233" s="44" customFormat="1" ht="12.75" x14ac:dyDescent="0.2">
      <c r="A202" s="347">
        <v>20</v>
      </c>
      <c r="B202" s="350">
        <v>0.60555555555555551</v>
      </c>
      <c r="C202" s="347" t="s">
        <v>11584</v>
      </c>
      <c r="D202" s="347" t="s">
        <v>211</v>
      </c>
      <c r="E202" s="347" t="s">
        <v>212</v>
      </c>
      <c r="F202" s="374">
        <v>43287</v>
      </c>
      <c r="G202" s="347" t="s">
        <v>1202</v>
      </c>
      <c r="H202" s="347" t="s">
        <v>233</v>
      </c>
      <c r="I202" s="347" t="s">
        <v>1713</v>
      </c>
      <c r="K202" s="351"/>
      <c r="L202" s="351"/>
      <c r="M202" s="351"/>
      <c r="N202" s="351"/>
      <c r="P202" s="349" t="s">
        <v>12232</v>
      </c>
      <c r="Q202" s="351" t="s">
        <v>12233</v>
      </c>
      <c r="R202" s="354" t="s">
        <v>12234</v>
      </c>
      <c r="S202" s="351" t="s">
        <v>12235</v>
      </c>
      <c r="T202" s="354">
        <v>9974254358</v>
      </c>
      <c r="U202" s="44" t="s">
        <v>12236</v>
      </c>
      <c r="V202" s="44" t="s">
        <v>221</v>
      </c>
      <c r="W202" s="30" t="s">
        <v>221</v>
      </c>
      <c r="X202" s="30" t="s">
        <v>221</v>
      </c>
      <c r="Y202" s="30" t="s">
        <v>221</v>
      </c>
      <c r="Z202" s="30" t="s">
        <v>221</v>
      </c>
      <c r="AA202" s="44" t="s">
        <v>12237</v>
      </c>
      <c r="AB202" s="44">
        <v>9354459256</v>
      </c>
      <c r="AC202" s="36" t="s">
        <v>314</v>
      </c>
      <c r="AD202" s="347" t="s">
        <v>4711</v>
      </c>
      <c r="AE202" s="36" t="s">
        <v>12238</v>
      </c>
      <c r="AF202" s="44" t="s">
        <v>226</v>
      </c>
      <c r="AG202" s="348" t="s">
        <v>226</v>
      </c>
      <c r="AH202" s="348" t="s">
        <v>221</v>
      </c>
      <c r="AI202" s="348">
        <f>6+6+11+5</f>
        <v>28</v>
      </c>
      <c r="AJ202" s="348" t="s">
        <v>227</v>
      </c>
      <c r="AK202" s="348">
        <v>1</v>
      </c>
      <c r="AL202" s="348">
        <v>5</v>
      </c>
      <c r="AM202" s="348">
        <v>11</v>
      </c>
      <c r="AN202" s="348" t="s">
        <v>228</v>
      </c>
      <c r="AO202" s="348" t="s">
        <v>228</v>
      </c>
      <c r="AP202" s="348" t="s">
        <v>281</v>
      </c>
      <c r="AQ202" s="348" t="s">
        <v>282</v>
      </c>
      <c r="AR202" s="36"/>
      <c r="AY202" s="347" t="s">
        <v>227</v>
      </c>
      <c r="BA202" s="350">
        <v>0.65972222222222221</v>
      </c>
      <c r="BB202" s="459" t="s">
        <v>4713</v>
      </c>
      <c r="BC202" s="350">
        <v>0.69097222222222221</v>
      </c>
      <c r="BD202" s="350">
        <v>0.69791666666666663</v>
      </c>
      <c r="BE202" s="51">
        <f t="shared" si="14"/>
        <v>10</v>
      </c>
      <c r="BF202" s="44">
        <v>3</v>
      </c>
      <c r="BG202" s="44">
        <v>3</v>
      </c>
      <c r="BH202" s="44">
        <v>3</v>
      </c>
      <c r="BI202" s="44">
        <v>3</v>
      </c>
      <c r="BJ202" s="44">
        <v>3</v>
      </c>
      <c r="BK202" s="44">
        <v>3</v>
      </c>
      <c r="BL202" s="44">
        <v>3</v>
      </c>
      <c r="BM202" s="44">
        <v>3</v>
      </c>
      <c r="BN202" s="44">
        <v>3</v>
      </c>
      <c r="BO202" s="44">
        <v>3</v>
      </c>
      <c r="BP202" s="44">
        <v>3</v>
      </c>
      <c r="BQ202" s="44">
        <v>3</v>
      </c>
      <c r="BR202" s="44">
        <v>3</v>
      </c>
      <c r="BS202" s="44">
        <v>3</v>
      </c>
      <c r="BT202" s="44">
        <v>3</v>
      </c>
      <c r="BU202" s="51">
        <f t="shared" si="15"/>
        <v>0</v>
      </c>
      <c r="BV202" s="349"/>
      <c r="BW202" s="350"/>
      <c r="BX202" s="350"/>
      <c r="BY202" s="51">
        <f t="shared" si="16"/>
        <v>0</v>
      </c>
      <c r="CM202" s="348" t="s">
        <v>3403</v>
      </c>
      <c r="CN202" s="44" t="s">
        <v>3403</v>
      </c>
      <c r="CR202" s="335" t="s">
        <v>4714</v>
      </c>
      <c r="CS202" s="335" t="s">
        <v>4715</v>
      </c>
      <c r="CT202" s="335" t="s">
        <v>3869</v>
      </c>
      <c r="CU202" s="335" t="s">
        <v>12239</v>
      </c>
      <c r="CV202" s="335" t="s">
        <v>12233</v>
      </c>
      <c r="CW202" s="335" t="s">
        <v>12234</v>
      </c>
      <c r="CX202" s="335" t="s">
        <v>12235</v>
      </c>
      <c r="CY202" s="335" t="s">
        <v>12240</v>
      </c>
      <c r="CZ202" s="335" t="s">
        <v>12241</v>
      </c>
      <c r="DA202" s="335" t="s">
        <v>12242</v>
      </c>
      <c r="DB202" s="335" t="s">
        <v>3840</v>
      </c>
      <c r="DC202" s="335" t="s">
        <v>3841</v>
      </c>
      <c r="DD202" s="335" t="s">
        <v>4164</v>
      </c>
      <c r="DE202" s="335" t="s">
        <v>3848</v>
      </c>
      <c r="DF202" s="335" t="s">
        <v>12243</v>
      </c>
      <c r="DG202" s="335" t="s">
        <v>8567</v>
      </c>
      <c r="DH202" s="335" t="s">
        <v>8568</v>
      </c>
      <c r="DI202" s="335" t="s">
        <v>12244</v>
      </c>
      <c r="DJ202" s="335" t="s">
        <v>12245</v>
      </c>
      <c r="DK202" s="335" t="s">
        <v>3849</v>
      </c>
      <c r="DL202" s="335" t="s">
        <v>8887</v>
      </c>
      <c r="DM202" s="335" t="s">
        <v>3914</v>
      </c>
      <c r="DN202" s="335" t="s">
        <v>3852</v>
      </c>
      <c r="DO202" s="335" t="s">
        <v>3853</v>
      </c>
      <c r="DP202" s="335" t="s">
        <v>5217</v>
      </c>
      <c r="DQ202" s="335" t="s">
        <v>12246</v>
      </c>
      <c r="DR202" s="335" t="s">
        <v>2718</v>
      </c>
      <c r="DS202" s="335" t="s">
        <v>12236</v>
      </c>
      <c r="DT202" s="335" t="s">
        <v>3848</v>
      </c>
      <c r="DU202" s="335" t="s">
        <v>12247</v>
      </c>
      <c r="DV202" s="335" t="s">
        <v>12248</v>
      </c>
      <c r="DW202" s="335" t="s">
        <v>12249</v>
      </c>
      <c r="DX202" s="335" t="s">
        <v>3848</v>
      </c>
      <c r="DY202" s="335" t="s">
        <v>3848</v>
      </c>
      <c r="DZ202" s="335" t="s">
        <v>3848</v>
      </c>
      <c r="EA202" s="335" t="s">
        <v>3848</v>
      </c>
      <c r="EB202" s="335" t="s">
        <v>3861</v>
      </c>
      <c r="EC202" s="335" t="s">
        <v>3862</v>
      </c>
      <c r="ED202" s="335" t="s">
        <v>3848</v>
      </c>
      <c r="EE202" s="335" t="s">
        <v>12250</v>
      </c>
      <c r="EF202" s="335" t="s">
        <v>3864</v>
      </c>
      <c r="EG202" s="335" t="s">
        <v>2755</v>
      </c>
      <c r="EH202" s="335" t="s">
        <v>282</v>
      </c>
      <c r="EI202" s="335" t="s">
        <v>3848</v>
      </c>
      <c r="EJ202" s="335" t="s">
        <v>3848</v>
      </c>
      <c r="EK202" s="335" t="s">
        <v>3848</v>
      </c>
      <c r="EL202" s="335" t="s">
        <v>3868</v>
      </c>
      <c r="EM202" s="335" t="s">
        <v>3869</v>
      </c>
      <c r="EN202" s="335" t="s">
        <v>3869</v>
      </c>
      <c r="EO202" s="335" t="s">
        <v>3869</v>
      </c>
      <c r="EP202" s="335" t="s">
        <v>3869</v>
      </c>
      <c r="EQ202" s="335" t="s">
        <v>12251</v>
      </c>
      <c r="ER202" s="335" t="s">
        <v>9154</v>
      </c>
      <c r="ES202" s="335" t="s">
        <v>12252</v>
      </c>
      <c r="ET202" s="335" t="s">
        <v>12253</v>
      </c>
      <c r="EU202" s="335" t="s">
        <v>12254</v>
      </c>
      <c r="EV202" s="335" t="s">
        <v>3876</v>
      </c>
      <c r="EW202" s="335" t="s">
        <v>3876</v>
      </c>
      <c r="EX202" s="335" t="s">
        <v>3848</v>
      </c>
      <c r="EY202" s="335" t="s">
        <v>3848</v>
      </c>
      <c r="EZ202" s="335" t="s">
        <v>3877</v>
      </c>
      <c r="FA202" s="335" t="s">
        <v>3878</v>
      </c>
      <c r="FB202" s="335" t="s">
        <v>12255</v>
      </c>
      <c r="FC202" s="335" t="s">
        <v>12256</v>
      </c>
      <c r="FD202" s="335" t="s">
        <v>3848</v>
      </c>
      <c r="FE202" s="335" t="s">
        <v>4357</v>
      </c>
      <c r="FF202" s="335" t="s">
        <v>12257</v>
      </c>
      <c r="FG202" s="335" t="s">
        <v>12258</v>
      </c>
      <c r="FH202" s="335" t="s">
        <v>12259</v>
      </c>
      <c r="FI202" s="335" t="s">
        <v>12260</v>
      </c>
      <c r="FJ202" s="335" t="s">
        <v>12261</v>
      </c>
      <c r="FK202" s="335" t="s">
        <v>12262</v>
      </c>
      <c r="FL202" s="335" t="s">
        <v>12263</v>
      </c>
      <c r="FM202" s="335" t="s">
        <v>12235</v>
      </c>
      <c r="FN202" s="335" t="s">
        <v>12264</v>
      </c>
      <c r="FO202" s="335" t="s">
        <v>1563</v>
      </c>
      <c r="FP202" s="335" t="s">
        <v>3848</v>
      </c>
      <c r="FQ202" s="335" t="s">
        <v>12265</v>
      </c>
      <c r="FR202" s="335" t="s">
        <v>12266</v>
      </c>
      <c r="FS202" s="335" t="s">
        <v>12267</v>
      </c>
      <c r="FT202" s="335" t="s">
        <v>12268</v>
      </c>
      <c r="FU202" s="335" t="s">
        <v>12269</v>
      </c>
      <c r="FV202" s="335" t="s">
        <v>12270</v>
      </c>
      <c r="FW202" s="335" t="s">
        <v>12271</v>
      </c>
      <c r="FX202" s="335" t="s">
        <v>3944</v>
      </c>
      <c r="FY202" s="335" t="s">
        <v>3848</v>
      </c>
      <c r="FZ202" s="335" t="s">
        <v>3848</v>
      </c>
      <c r="GA202" s="335" t="s">
        <v>3945</v>
      </c>
      <c r="GB202" s="335" t="s">
        <v>3945</v>
      </c>
      <c r="GC202" s="335" t="s">
        <v>3946</v>
      </c>
      <c r="HL202" s="349" t="s">
        <v>12272</v>
      </c>
      <c r="HM202" s="44" t="s">
        <v>3403</v>
      </c>
      <c r="HN202" s="44" t="s">
        <v>3403</v>
      </c>
      <c r="HO202" s="350" t="s">
        <v>7440</v>
      </c>
      <c r="HP202" s="44" t="s">
        <v>3869</v>
      </c>
      <c r="HQ202" s="44">
        <f t="shared" si="17"/>
        <v>1</v>
      </c>
      <c r="HT202" s="44" t="s">
        <v>3403</v>
      </c>
      <c r="HU202" s="44" t="s">
        <v>3403</v>
      </c>
      <c r="HX202" s="44" t="s">
        <v>3403</v>
      </c>
      <c r="HY202" s="44" t="s">
        <v>314</v>
      </c>
    </row>
    <row r="203" spans="1:233" s="44" customFormat="1" ht="12.75" x14ac:dyDescent="0.2">
      <c r="A203" s="347">
        <v>21</v>
      </c>
      <c r="B203" s="350">
        <v>0.63541666666666663</v>
      </c>
      <c r="C203" s="347" t="s">
        <v>11584</v>
      </c>
      <c r="D203" s="347" t="s">
        <v>211</v>
      </c>
      <c r="E203" s="347" t="s">
        <v>212</v>
      </c>
      <c r="F203" s="374">
        <v>43287</v>
      </c>
      <c r="G203" s="347" t="s">
        <v>1202</v>
      </c>
      <c r="H203" s="347" t="s">
        <v>214</v>
      </c>
      <c r="I203" s="347" t="s">
        <v>1222</v>
      </c>
      <c r="K203" s="351"/>
      <c r="L203" s="351"/>
      <c r="M203" s="351"/>
      <c r="N203" s="351"/>
      <c r="P203" s="349" t="s">
        <v>12273</v>
      </c>
      <c r="Q203" s="351" t="s">
        <v>12274</v>
      </c>
      <c r="R203" s="354" t="s">
        <v>12275</v>
      </c>
      <c r="S203" s="351" t="s">
        <v>1433</v>
      </c>
      <c r="T203" s="354">
        <v>9068615067</v>
      </c>
      <c r="U203" s="44" t="s">
        <v>12276</v>
      </c>
      <c r="V203" s="44" t="s">
        <v>221</v>
      </c>
      <c r="W203" s="30" t="s">
        <v>221</v>
      </c>
      <c r="X203" s="30" t="s">
        <v>221</v>
      </c>
      <c r="Y203" s="30" t="s">
        <v>221</v>
      </c>
      <c r="Z203" s="30" t="s">
        <v>221</v>
      </c>
      <c r="AA203" s="44" t="s">
        <v>12277</v>
      </c>
      <c r="AB203" s="44">
        <v>9268456836</v>
      </c>
      <c r="AC203" s="36" t="s">
        <v>314</v>
      </c>
      <c r="AD203" s="347" t="s">
        <v>4711</v>
      </c>
      <c r="AE203" s="36" t="s">
        <v>12278</v>
      </c>
      <c r="AF203" s="348" t="s">
        <v>259</v>
      </c>
      <c r="AG203" s="348" t="s">
        <v>259</v>
      </c>
      <c r="AH203" s="348" t="s">
        <v>259</v>
      </c>
      <c r="AI203" s="348">
        <v>10</v>
      </c>
      <c r="AJ203" s="348" t="s">
        <v>3575</v>
      </c>
      <c r="AK203" s="348">
        <v>1</v>
      </c>
      <c r="AL203" s="348">
        <v>6</v>
      </c>
      <c r="AM203" s="348">
        <v>2</v>
      </c>
      <c r="AN203" s="348" t="s">
        <v>228</v>
      </c>
      <c r="AO203" s="348" t="s">
        <v>228</v>
      </c>
      <c r="AP203" s="348" t="s">
        <v>229</v>
      </c>
      <c r="AQ203" s="348" t="s">
        <v>229</v>
      </c>
      <c r="AR203" s="36"/>
      <c r="AS203" s="44" t="s">
        <v>12279</v>
      </c>
      <c r="AT203" s="44">
        <v>249371</v>
      </c>
      <c r="AU203" s="44" t="s">
        <v>4053</v>
      </c>
      <c r="AY203" s="347" t="s">
        <v>227</v>
      </c>
      <c r="BA203" s="350">
        <v>0.66736111111111107</v>
      </c>
      <c r="BB203" s="459" t="s">
        <v>7252</v>
      </c>
      <c r="BC203" s="350">
        <v>0.6875</v>
      </c>
      <c r="BD203" s="350">
        <v>0.69236111111111109</v>
      </c>
      <c r="BE203" s="51">
        <f t="shared" si="14"/>
        <v>7</v>
      </c>
      <c r="BF203" s="44">
        <v>2</v>
      </c>
      <c r="BG203" s="44">
        <v>2</v>
      </c>
      <c r="BH203" s="44">
        <v>2</v>
      </c>
      <c r="BI203" s="44">
        <v>2</v>
      </c>
      <c r="BJ203" s="44">
        <v>2</v>
      </c>
      <c r="BK203" s="44">
        <v>2</v>
      </c>
      <c r="BL203" s="44">
        <v>2</v>
      </c>
      <c r="BM203" s="44">
        <v>2</v>
      </c>
      <c r="BN203" s="44">
        <v>2</v>
      </c>
      <c r="BO203" s="44">
        <v>2</v>
      </c>
      <c r="BP203" s="44">
        <v>2</v>
      </c>
      <c r="BQ203" s="44">
        <v>2</v>
      </c>
      <c r="BR203" s="44">
        <v>2</v>
      </c>
      <c r="BS203" s="44">
        <v>2</v>
      </c>
      <c r="BT203" s="44">
        <v>2</v>
      </c>
      <c r="BU203" s="51">
        <f t="shared" si="15"/>
        <v>0</v>
      </c>
      <c r="BV203" s="349"/>
      <c r="BW203" s="350"/>
      <c r="BX203" s="350"/>
      <c r="BY203" s="51">
        <f t="shared" si="16"/>
        <v>0</v>
      </c>
      <c r="CM203" s="348" t="s">
        <v>3403</v>
      </c>
      <c r="CN203" s="44" t="s">
        <v>3403</v>
      </c>
      <c r="CR203" s="335" t="s">
        <v>4714</v>
      </c>
      <c r="CS203" s="335" t="s">
        <v>4715</v>
      </c>
      <c r="CT203" s="335" t="s">
        <v>3869</v>
      </c>
      <c r="CU203" s="335" t="s">
        <v>12280</v>
      </c>
      <c r="CV203" s="335" t="s">
        <v>12274</v>
      </c>
      <c r="CW203" s="335" t="s">
        <v>12275</v>
      </c>
      <c r="CX203" s="335" t="s">
        <v>1433</v>
      </c>
      <c r="CY203" s="335" t="s">
        <v>12281</v>
      </c>
      <c r="CZ203" s="335" t="s">
        <v>6092</v>
      </c>
      <c r="DA203" s="335" t="s">
        <v>12282</v>
      </c>
      <c r="DB203" s="335" t="s">
        <v>3840</v>
      </c>
      <c r="DC203" s="335" t="s">
        <v>3841</v>
      </c>
      <c r="DD203" s="335" t="s">
        <v>5104</v>
      </c>
      <c r="DE203" s="335" t="s">
        <v>1239</v>
      </c>
      <c r="DF203" s="335" t="s">
        <v>1239</v>
      </c>
      <c r="DG203" s="335" t="s">
        <v>3840</v>
      </c>
      <c r="DH203" s="335" t="s">
        <v>3841</v>
      </c>
      <c r="DI203" s="335" t="s">
        <v>6094</v>
      </c>
      <c r="DJ203" s="335" t="s">
        <v>12283</v>
      </c>
      <c r="DK203" s="335" t="s">
        <v>3957</v>
      </c>
      <c r="DL203" s="335" t="s">
        <v>5826</v>
      </c>
      <c r="DM203" s="335" t="s">
        <v>4116</v>
      </c>
      <c r="DN203" s="335" t="s">
        <v>3852</v>
      </c>
      <c r="DO203" s="335" t="s">
        <v>3853</v>
      </c>
      <c r="DP203" s="335" t="s">
        <v>8413</v>
      </c>
      <c r="DQ203" s="335" t="s">
        <v>12284</v>
      </c>
      <c r="DR203" s="335" t="s">
        <v>12285</v>
      </c>
      <c r="DS203" s="335" t="s">
        <v>12276</v>
      </c>
      <c r="DT203" s="335" t="s">
        <v>1239</v>
      </c>
      <c r="DU203" s="335" t="s">
        <v>1239</v>
      </c>
      <c r="DV203" s="335" t="s">
        <v>1239</v>
      </c>
      <c r="DW203" s="335" t="s">
        <v>1239</v>
      </c>
      <c r="DX203" s="335" t="s">
        <v>12286</v>
      </c>
      <c r="DY203" s="335" t="s">
        <v>1239</v>
      </c>
      <c r="DZ203" s="335" t="s">
        <v>1239</v>
      </c>
      <c r="EA203" s="335" t="s">
        <v>1239</v>
      </c>
      <c r="EB203" s="335" t="s">
        <v>3861</v>
      </c>
      <c r="EC203" s="335" t="s">
        <v>3862</v>
      </c>
      <c r="ED203" s="335" t="s">
        <v>12287</v>
      </c>
      <c r="EE203" s="335" t="s">
        <v>4000</v>
      </c>
      <c r="EF203" s="335" t="s">
        <v>3864</v>
      </c>
      <c r="EG203" s="335" t="s">
        <v>4068</v>
      </c>
      <c r="EH203" s="335" t="s">
        <v>4069</v>
      </c>
      <c r="EI203" s="335" t="s">
        <v>12279</v>
      </c>
      <c r="EJ203" s="335" t="s">
        <v>12279</v>
      </c>
      <c r="EK203" s="335" t="s">
        <v>3848</v>
      </c>
      <c r="EL203" s="335" t="s">
        <v>3868</v>
      </c>
      <c r="EM203" s="335" t="s">
        <v>3869</v>
      </c>
      <c r="EN203" s="335" t="s">
        <v>3869</v>
      </c>
      <c r="EO203" s="335" t="s">
        <v>3869</v>
      </c>
      <c r="EP203" s="335" t="s">
        <v>3869</v>
      </c>
      <c r="EQ203" s="335" t="s">
        <v>12288</v>
      </c>
      <c r="ER203" s="335" t="s">
        <v>3964</v>
      </c>
      <c r="ES203" s="335" t="s">
        <v>12289</v>
      </c>
      <c r="ET203" s="335" t="s">
        <v>12290</v>
      </c>
      <c r="EU203" s="335" t="s">
        <v>12291</v>
      </c>
      <c r="EV203" s="335" t="s">
        <v>3877</v>
      </c>
      <c r="EW203" s="335" t="s">
        <v>3876</v>
      </c>
      <c r="EX203" s="335" t="s">
        <v>1239</v>
      </c>
      <c r="EY203" s="335" t="s">
        <v>1239</v>
      </c>
      <c r="EZ203" s="335" t="s">
        <v>3877</v>
      </c>
      <c r="FA203" s="335" t="s">
        <v>5376</v>
      </c>
      <c r="FB203" s="335" t="s">
        <v>12292</v>
      </c>
      <c r="FC203" s="335" t="s">
        <v>12293</v>
      </c>
      <c r="FD203" s="335" t="s">
        <v>6802</v>
      </c>
      <c r="FE203" s="335" t="s">
        <v>3881</v>
      </c>
      <c r="FF203" s="335" t="s">
        <v>12294</v>
      </c>
      <c r="FG203" s="335" t="s">
        <v>12295</v>
      </c>
      <c r="FH203" s="335" t="s">
        <v>12296</v>
      </c>
      <c r="FI203" s="335" t="s">
        <v>12297</v>
      </c>
      <c r="FJ203" s="335" t="s">
        <v>12298</v>
      </c>
      <c r="FK203" s="335" t="s">
        <v>12299</v>
      </c>
      <c r="FL203" s="335" t="s">
        <v>12300</v>
      </c>
      <c r="FM203" s="335" t="s">
        <v>1433</v>
      </c>
      <c r="FN203" s="335" t="s">
        <v>12301</v>
      </c>
      <c r="FO203" s="335" t="s">
        <v>12302</v>
      </c>
      <c r="FP203" s="335" t="s">
        <v>1239</v>
      </c>
      <c r="FQ203" s="335" t="s">
        <v>12303</v>
      </c>
      <c r="FR203" s="335" t="s">
        <v>12304</v>
      </c>
      <c r="FS203" s="335" t="s">
        <v>12305</v>
      </c>
      <c r="FT203" s="335" t="s">
        <v>12306</v>
      </c>
      <c r="FU203" s="335" t="s">
        <v>12307</v>
      </c>
      <c r="FV203" s="335" t="s">
        <v>12308</v>
      </c>
      <c r="FW203" s="335" t="s">
        <v>12309</v>
      </c>
      <c r="FX203" s="335" t="s">
        <v>3944</v>
      </c>
      <c r="FY203" s="335" t="s">
        <v>3848</v>
      </c>
      <c r="FZ203" s="335" t="s">
        <v>3848</v>
      </c>
      <c r="GA203" s="335" t="s">
        <v>3945</v>
      </c>
      <c r="GB203" s="335" t="s">
        <v>3945</v>
      </c>
      <c r="GC203" s="335" t="s">
        <v>3946</v>
      </c>
      <c r="HL203" s="349" t="s">
        <v>12310</v>
      </c>
      <c r="HM203" s="44" t="s">
        <v>3403</v>
      </c>
      <c r="HN203" s="44" t="s">
        <v>3403</v>
      </c>
      <c r="HO203" s="350" t="s">
        <v>7599</v>
      </c>
      <c r="HP203" s="44" t="s">
        <v>3869</v>
      </c>
      <c r="HQ203" s="44">
        <f t="shared" si="17"/>
        <v>1</v>
      </c>
      <c r="HT203" s="44" t="s">
        <v>3403</v>
      </c>
      <c r="HU203" s="44" t="s">
        <v>3403</v>
      </c>
      <c r="HX203" s="44" t="s">
        <v>3403</v>
      </c>
      <c r="HY203" s="44" t="s">
        <v>314</v>
      </c>
    </row>
    <row r="204" spans="1:233" s="44" customFormat="1" ht="12.75" x14ac:dyDescent="0.2">
      <c r="A204" s="347">
        <v>22</v>
      </c>
      <c r="B204" s="350">
        <v>0.67013888888888884</v>
      </c>
      <c r="C204" s="347" t="s">
        <v>11584</v>
      </c>
      <c r="D204" s="347" t="s">
        <v>211</v>
      </c>
      <c r="E204" s="347" t="s">
        <v>212</v>
      </c>
      <c r="F204" s="374">
        <v>43287</v>
      </c>
      <c r="G204" s="347" t="s">
        <v>1202</v>
      </c>
      <c r="H204" s="347" t="s">
        <v>233</v>
      </c>
      <c r="I204" s="347" t="s">
        <v>1222</v>
      </c>
      <c r="K204" s="351"/>
      <c r="L204" s="351"/>
      <c r="M204" s="351"/>
      <c r="N204" s="351"/>
      <c r="P204" s="356" t="s">
        <v>12311</v>
      </c>
      <c r="Q204" s="351" t="s">
        <v>12312</v>
      </c>
      <c r="R204" s="354" t="s">
        <v>12313</v>
      </c>
      <c r="S204" s="345" t="s">
        <v>2837</v>
      </c>
      <c r="T204" s="346">
        <v>9157903210</v>
      </c>
      <c r="U204" s="30" t="s">
        <v>12314</v>
      </c>
      <c r="V204" s="30" t="s">
        <v>221</v>
      </c>
      <c r="W204" s="30" t="s">
        <v>221</v>
      </c>
      <c r="X204" s="30" t="s">
        <v>221</v>
      </c>
      <c r="Y204" s="30" t="s">
        <v>221</v>
      </c>
      <c r="Z204" s="30" t="s">
        <v>221</v>
      </c>
      <c r="AA204" s="30" t="s">
        <v>12315</v>
      </c>
      <c r="AB204" s="30">
        <v>9153623210</v>
      </c>
      <c r="AC204" s="36" t="s">
        <v>223</v>
      </c>
      <c r="AD204" s="347" t="s">
        <v>4711</v>
      </c>
      <c r="AE204" s="36" t="s">
        <v>12316</v>
      </c>
      <c r="AF204" s="44" t="s">
        <v>226</v>
      </c>
      <c r="AG204" s="348" t="s">
        <v>221</v>
      </c>
      <c r="AH204" s="348" t="s">
        <v>221</v>
      </c>
      <c r="AI204" s="36">
        <v>53</v>
      </c>
      <c r="AJ204" s="36" t="s">
        <v>227</v>
      </c>
      <c r="AK204" s="36">
        <v>2</v>
      </c>
      <c r="AL204" s="36">
        <v>5</v>
      </c>
      <c r="AM204" s="36">
        <v>5</v>
      </c>
      <c r="AN204" s="348" t="s">
        <v>228</v>
      </c>
      <c r="AO204" s="348" t="s">
        <v>228</v>
      </c>
      <c r="AP204" s="348" t="s">
        <v>229</v>
      </c>
      <c r="AQ204" s="348" t="s">
        <v>229</v>
      </c>
      <c r="AR204" s="36"/>
      <c r="AS204" s="44" t="s">
        <v>12317</v>
      </c>
      <c r="AY204" s="347" t="s">
        <v>227</v>
      </c>
      <c r="BA204" s="350">
        <v>0.70138888888888884</v>
      </c>
      <c r="BB204" s="459" t="s">
        <v>4713</v>
      </c>
      <c r="BC204" s="350">
        <v>0.7055555555555556</v>
      </c>
      <c r="BD204" s="350">
        <v>0.72013888888888899</v>
      </c>
      <c r="BE204" s="44">
        <f t="shared" si="14"/>
        <v>21</v>
      </c>
      <c r="BF204" s="44">
        <v>2</v>
      </c>
      <c r="BG204" s="44">
        <v>2</v>
      </c>
      <c r="BH204" s="44">
        <v>2</v>
      </c>
      <c r="BI204" s="44">
        <v>2</v>
      </c>
      <c r="BJ204" s="44">
        <v>2</v>
      </c>
      <c r="BK204" s="44">
        <v>2</v>
      </c>
      <c r="BL204" s="44">
        <v>2</v>
      </c>
      <c r="BM204" s="44">
        <v>2</v>
      </c>
      <c r="BN204" s="44">
        <v>2</v>
      </c>
      <c r="BO204" s="44">
        <v>2</v>
      </c>
      <c r="BP204" s="44">
        <v>2</v>
      </c>
      <c r="BQ204" s="44">
        <v>2</v>
      </c>
      <c r="BR204" s="44">
        <v>2</v>
      </c>
      <c r="BS204" s="44">
        <v>2</v>
      </c>
      <c r="BT204" s="44">
        <v>2</v>
      </c>
      <c r="BU204" s="51">
        <f t="shared" si="15"/>
        <v>0</v>
      </c>
      <c r="BV204" s="349"/>
      <c r="BW204" s="350"/>
      <c r="BX204" s="350"/>
      <c r="BY204" s="51">
        <f t="shared" si="16"/>
        <v>0</v>
      </c>
      <c r="CM204" s="348" t="s">
        <v>3403</v>
      </c>
      <c r="CN204" s="44" t="s">
        <v>3403</v>
      </c>
      <c r="CR204" s="335" t="s">
        <v>4714</v>
      </c>
      <c r="CS204" s="335" t="s">
        <v>4715</v>
      </c>
      <c r="CT204" s="335" t="s">
        <v>3869</v>
      </c>
      <c r="CU204" s="335" t="s">
        <v>12318</v>
      </c>
      <c r="CV204" s="335" t="s">
        <v>12312</v>
      </c>
      <c r="CW204" s="335" t="s">
        <v>12313</v>
      </c>
      <c r="CX204" s="335" t="s">
        <v>2837</v>
      </c>
      <c r="CY204" s="335" t="s">
        <v>12319</v>
      </c>
      <c r="CZ204" s="335" t="s">
        <v>7084</v>
      </c>
      <c r="DA204" s="335" t="s">
        <v>12320</v>
      </c>
      <c r="DB204" s="335" t="s">
        <v>3845</v>
      </c>
      <c r="DC204" s="335" t="s">
        <v>3846</v>
      </c>
      <c r="DD204" s="335" t="s">
        <v>6946</v>
      </c>
      <c r="DE204" s="335" t="s">
        <v>7084</v>
      </c>
      <c r="DF204" s="335" t="s">
        <v>12320</v>
      </c>
      <c r="DG204" s="335" t="s">
        <v>4037</v>
      </c>
      <c r="DH204" s="335" t="s">
        <v>4038</v>
      </c>
      <c r="DI204" s="335" t="s">
        <v>4039</v>
      </c>
      <c r="DJ204" s="335" t="s">
        <v>3848</v>
      </c>
      <c r="DK204" s="335" t="s">
        <v>3849</v>
      </c>
      <c r="DL204" s="335" t="s">
        <v>4298</v>
      </c>
      <c r="DM204" s="335" t="s">
        <v>3914</v>
      </c>
      <c r="DN204" s="335" t="s">
        <v>4062</v>
      </c>
      <c r="DO204" s="335" t="s">
        <v>3848</v>
      </c>
      <c r="DP204" s="335" t="s">
        <v>3848</v>
      </c>
      <c r="DQ204" s="335" t="s">
        <v>12321</v>
      </c>
      <c r="DR204" s="335" t="s">
        <v>12322</v>
      </c>
      <c r="DS204" s="335" t="s">
        <v>12314</v>
      </c>
      <c r="DT204" s="335" t="s">
        <v>3848</v>
      </c>
      <c r="DU204" s="335" t="s">
        <v>3848</v>
      </c>
      <c r="DV204" s="335" t="s">
        <v>3848</v>
      </c>
      <c r="DW204" s="335" t="s">
        <v>3848</v>
      </c>
      <c r="DX204" s="335" t="s">
        <v>3848</v>
      </c>
      <c r="DY204" s="335" t="s">
        <v>3848</v>
      </c>
      <c r="DZ204" s="335" t="s">
        <v>3848</v>
      </c>
      <c r="EA204" s="335" t="s">
        <v>3848</v>
      </c>
      <c r="EB204" s="335" t="s">
        <v>3861</v>
      </c>
      <c r="EC204" s="335" t="s">
        <v>3862</v>
      </c>
      <c r="ED204" s="335" t="s">
        <v>3848</v>
      </c>
      <c r="EE204" s="335" t="s">
        <v>12323</v>
      </c>
      <c r="EF204" s="335" t="s">
        <v>3864</v>
      </c>
      <c r="EG204" s="335" t="s">
        <v>598</v>
      </c>
      <c r="EH204" s="335" t="s">
        <v>5303</v>
      </c>
      <c r="EI204" s="335" t="s">
        <v>12324</v>
      </c>
      <c r="EJ204" s="335" t="s">
        <v>3848</v>
      </c>
      <c r="EK204" s="335" t="s">
        <v>3848</v>
      </c>
      <c r="EL204" s="335" t="s">
        <v>3868</v>
      </c>
      <c r="EM204" s="335" t="s">
        <v>3869</v>
      </c>
      <c r="EN204" s="335" t="s">
        <v>3869</v>
      </c>
      <c r="EO204" s="335" t="s">
        <v>3869</v>
      </c>
      <c r="EP204" s="335" t="s">
        <v>3869</v>
      </c>
      <c r="EQ204" s="335" t="s">
        <v>4017</v>
      </c>
      <c r="ER204" s="335" t="s">
        <v>4017</v>
      </c>
      <c r="ES204" s="335" t="s">
        <v>4017</v>
      </c>
      <c r="ET204" s="335" t="s">
        <v>4017</v>
      </c>
      <c r="EU204" s="335" t="s">
        <v>4017</v>
      </c>
      <c r="EV204" s="335" t="s">
        <v>3848</v>
      </c>
      <c r="EW204" s="335" t="s">
        <v>3848</v>
      </c>
      <c r="EX204" s="335" t="s">
        <v>3848</v>
      </c>
      <c r="EY204" s="335" t="s">
        <v>3848</v>
      </c>
      <c r="EZ204" s="335" t="s">
        <v>3848</v>
      </c>
      <c r="FA204" s="335" t="s">
        <v>3848</v>
      </c>
      <c r="FB204" s="335" t="s">
        <v>3848</v>
      </c>
      <c r="FC204" s="335" t="s">
        <v>3848</v>
      </c>
      <c r="FD204" s="335" t="s">
        <v>3848</v>
      </c>
      <c r="FE204" s="335" t="s">
        <v>4017</v>
      </c>
      <c r="FF204" s="335" t="s">
        <v>4017</v>
      </c>
      <c r="FG204" s="335" t="s">
        <v>3848</v>
      </c>
      <c r="FH204" s="335" t="s">
        <v>3848</v>
      </c>
      <c r="FI204" s="335" t="s">
        <v>3848</v>
      </c>
      <c r="FJ204" s="335" t="s">
        <v>4017</v>
      </c>
      <c r="FK204" s="335" t="s">
        <v>4017</v>
      </c>
      <c r="FL204" s="335" t="s">
        <v>4017</v>
      </c>
      <c r="FM204" s="335" t="s">
        <v>2837</v>
      </c>
      <c r="FN204" s="335" t="s">
        <v>12325</v>
      </c>
      <c r="FO204" s="335" t="s">
        <v>3848</v>
      </c>
      <c r="FP204" s="335" t="s">
        <v>3848</v>
      </c>
      <c r="FQ204" s="335" t="s">
        <v>12326</v>
      </c>
      <c r="FR204" s="335" t="s">
        <v>5385</v>
      </c>
      <c r="FS204" s="335" t="s">
        <v>12327</v>
      </c>
      <c r="FT204" s="335" t="s">
        <v>3943</v>
      </c>
      <c r="FU204" s="335" t="s">
        <v>3943</v>
      </c>
      <c r="FV204" s="335" t="s">
        <v>3943</v>
      </c>
      <c r="FW204" s="335" t="s">
        <v>3943</v>
      </c>
      <c r="FX204" s="335" t="s">
        <v>3944</v>
      </c>
      <c r="FY204" s="335" t="s">
        <v>3848</v>
      </c>
      <c r="FZ204" s="335" t="s">
        <v>3848</v>
      </c>
      <c r="GA204" s="335" t="s">
        <v>3945</v>
      </c>
      <c r="GB204" s="335" t="s">
        <v>3945</v>
      </c>
      <c r="GC204" s="335" t="s">
        <v>3946</v>
      </c>
      <c r="HL204" s="349" t="s">
        <v>12328</v>
      </c>
      <c r="HM204" s="44" t="s">
        <v>3403</v>
      </c>
      <c r="HN204" s="44" t="s">
        <v>3403</v>
      </c>
      <c r="HO204" s="350" t="s">
        <v>7889</v>
      </c>
      <c r="HP204" s="44" t="s">
        <v>3869</v>
      </c>
      <c r="HQ204" s="44">
        <f t="shared" si="17"/>
        <v>1</v>
      </c>
      <c r="HT204" s="44" t="s">
        <v>3403</v>
      </c>
      <c r="HU204" s="44" t="s">
        <v>3403</v>
      </c>
      <c r="HX204" s="44" t="s">
        <v>3403</v>
      </c>
      <c r="HY204" s="44" t="s">
        <v>223</v>
      </c>
    </row>
    <row r="205" spans="1:233" s="44" customFormat="1" ht="12.75" x14ac:dyDescent="0.2">
      <c r="A205" s="347">
        <v>23</v>
      </c>
      <c r="B205" s="350">
        <v>0.67708333333333337</v>
      </c>
      <c r="C205" s="347" t="s">
        <v>11584</v>
      </c>
      <c r="D205" s="347" t="s">
        <v>211</v>
      </c>
      <c r="E205" s="347" t="s">
        <v>212</v>
      </c>
      <c r="F205" s="374">
        <v>43287</v>
      </c>
      <c r="G205" s="347" t="s">
        <v>1202</v>
      </c>
      <c r="H205" s="44" t="s">
        <v>233</v>
      </c>
      <c r="I205" s="44" t="s">
        <v>1713</v>
      </c>
      <c r="K205" s="351"/>
      <c r="L205" s="351"/>
      <c r="M205" s="351"/>
      <c r="N205" s="351"/>
      <c r="P205" s="78" t="s">
        <v>12329</v>
      </c>
      <c r="Q205" s="351" t="s">
        <v>1501</v>
      </c>
      <c r="R205" s="354" t="s">
        <v>12330</v>
      </c>
      <c r="S205" s="345" t="s">
        <v>12331</v>
      </c>
      <c r="T205" s="346">
        <v>9478784683</v>
      </c>
      <c r="U205" s="30" t="s">
        <v>12332</v>
      </c>
      <c r="V205" s="30" t="s">
        <v>221</v>
      </c>
      <c r="W205" s="30" t="s">
        <v>221</v>
      </c>
      <c r="X205" s="30" t="s">
        <v>221</v>
      </c>
      <c r="Y205" s="30" t="s">
        <v>221</v>
      </c>
      <c r="Z205" s="30" t="s">
        <v>221</v>
      </c>
      <c r="AA205" s="30" t="s">
        <v>12333</v>
      </c>
      <c r="AB205" s="30">
        <v>9478784682</v>
      </c>
      <c r="AC205" s="36" t="s">
        <v>314</v>
      </c>
      <c r="AD205" s="36" t="s">
        <v>333</v>
      </c>
      <c r="AE205" s="36" t="s">
        <v>12334</v>
      </c>
      <c r="AF205" s="44" t="s">
        <v>226</v>
      </c>
      <c r="AG205" s="348" t="s">
        <v>221</v>
      </c>
      <c r="AH205" s="348" t="s">
        <v>221</v>
      </c>
      <c r="AI205" s="36">
        <v>49</v>
      </c>
      <c r="AJ205" s="36" t="s">
        <v>227</v>
      </c>
      <c r="AK205" s="36">
        <v>1</v>
      </c>
      <c r="AL205" s="36">
        <v>4</v>
      </c>
      <c r="AM205" s="36">
        <v>12</v>
      </c>
      <c r="AN205" s="348" t="s">
        <v>228</v>
      </c>
      <c r="AO205" s="348" t="s">
        <v>228</v>
      </c>
      <c r="AP205" s="348" t="s">
        <v>229</v>
      </c>
      <c r="AQ205" s="348" t="s">
        <v>229</v>
      </c>
      <c r="AR205" s="348"/>
      <c r="AS205" s="347" t="s">
        <v>11825</v>
      </c>
      <c r="AT205" s="347">
        <v>250643</v>
      </c>
      <c r="AU205" s="347" t="s">
        <v>8742</v>
      </c>
      <c r="AV205" s="30"/>
      <c r="AY205" s="347" t="s">
        <v>227</v>
      </c>
      <c r="BA205" s="350">
        <v>0.79722222222222217</v>
      </c>
      <c r="BB205" s="459" t="s">
        <v>4713</v>
      </c>
      <c r="BC205" s="350">
        <v>0.7993055555555556</v>
      </c>
      <c r="BD205" s="350">
        <v>0.81319444444444444</v>
      </c>
      <c r="BE205" s="44">
        <f t="shared" si="14"/>
        <v>20</v>
      </c>
      <c r="BF205" s="44">
        <v>2</v>
      </c>
      <c r="BG205" s="44">
        <v>2</v>
      </c>
      <c r="BH205" s="44">
        <v>2</v>
      </c>
      <c r="BI205" s="44">
        <v>2</v>
      </c>
      <c r="BJ205" s="44">
        <v>2</v>
      </c>
      <c r="BK205" s="44">
        <v>2</v>
      </c>
      <c r="BL205" s="44">
        <v>2</v>
      </c>
      <c r="BM205" s="44">
        <v>2</v>
      </c>
      <c r="BN205" s="44">
        <v>2</v>
      </c>
      <c r="BO205" s="44">
        <v>2</v>
      </c>
      <c r="BP205" s="44">
        <v>2</v>
      </c>
      <c r="BQ205" s="44">
        <v>2</v>
      </c>
      <c r="BR205" s="44">
        <v>2</v>
      </c>
      <c r="BS205" s="44">
        <v>2</v>
      </c>
      <c r="BT205" s="44">
        <v>2</v>
      </c>
      <c r="BU205" s="51">
        <f t="shared" si="15"/>
        <v>0</v>
      </c>
      <c r="BV205" s="349"/>
      <c r="BW205" s="350"/>
      <c r="BX205" s="350"/>
      <c r="BY205" s="51">
        <f t="shared" si="16"/>
        <v>0</v>
      </c>
      <c r="CM205" s="348" t="s">
        <v>3403</v>
      </c>
      <c r="CN205" s="44" t="s">
        <v>3403</v>
      </c>
      <c r="CR205" s="335" t="s">
        <v>4714</v>
      </c>
      <c r="CS205" s="335" t="s">
        <v>4715</v>
      </c>
      <c r="CT205" s="335" t="s">
        <v>3869</v>
      </c>
      <c r="CU205" s="335" t="s">
        <v>12335</v>
      </c>
      <c r="CV205" s="335" t="s">
        <v>1501</v>
      </c>
      <c r="CW205" s="335" t="s">
        <v>12336</v>
      </c>
      <c r="CX205" s="335" t="s">
        <v>12331</v>
      </c>
      <c r="CY205" s="335" t="s">
        <v>12337</v>
      </c>
      <c r="CZ205" s="335" t="s">
        <v>3848</v>
      </c>
      <c r="DA205" s="335" t="s">
        <v>12338</v>
      </c>
      <c r="DB205" s="335" t="s">
        <v>4037</v>
      </c>
      <c r="DC205" s="335" t="s">
        <v>4038</v>
      </c>
      <c r="DD205" s="335" t="s">
        <v>4039</v>
      </c>
      <c r="DE205" s="335" t="s">
        <v>11829</v>
      </c>
      <c r="DF205" s="335" t="s">
        <v>12339</v>
      </c>
      <c r="DG205" s="335" t="s">
        <v>3840</v>
      </c>
      <c r="DH205" s="335" t="s">
        <v>3841</v>
      </c>
      <c r="DI205" s="335" t="s">
        <v>3842</v>
      </c>
      <c r="DJ205" s="335" t="s">
        <v>3848</v>
      </c>
      <c r="DK205" s="335" t="s">
        <v>3957</v>
      </c>
      <c r="DL205" s="335" t="s">
        <v>3848</v>
      </c>
      <c r="DM205" s="335" t="s">
        <v>3914</v>
      </c>
      <c r="DN205" s="335" t="s">
        <v>4062</v>
      </c>
      <c r="DO205" s="335" t="s">
        <v>3848</v>
      </c>
      <c r="DP205" s="335" t="s">
        <v>3848</v>
      </c>
      <c r="DQ205" s="335" t="s">
        <v>12340</v>
      </c>
      <c r="DR205" s="335" t="s">
        <v>7681</v>
      </c>
      <c r="DS205" s="335" t="s">
        <v>12341</v>
      </c>
      <c r="DT205" s="335" t="s">
        <v>3848</v>
      </c>
      <c r="DU205" s="335" t="s">
        <v>3848</v>
      </c>
      <c r="DV205" s="335" t="s">
        <v>3848</v>
      </c>
      <c r="DW205" s="335" t="s">
        <v>3848</v>
      </c>
      <c r="DX205" s="335" t="s">
        <v>3848</v>
      </c>
      <c r="DY205" s="335" t="s">
        <v>3848</v>
      </c>
      <c r="DZ205" s="335" t="s">
        <v>3848</v>
      </c>
      <c r="EA205" s="335" t="s">
        <v>3848</v>
      </c>
      <c r="EB205" s="335" t="s">
        <v>3861</v>
      </c>
      <c r="EC205" s="335" t="s">
        <v>3862</v>
      </c>
      <c r="ED205" s="335" t="s">
        <v>3848</v>
      </c>
      <c r="EE205" s="335" t="s">
        <v>12342</v>
      </c>
      <c r="EF205" s="335" t="s">
        <v>3864</v>
      </c>
      <c r="EG205" s="335" t="s">
        <v>4068</v>
      </c>
      <c r="EH205" s="335" t="s">
        <v>4069</v>
      </c>
      <c r="EI205" s="335" t="s">
        <v>11825</v>
      </c>
      <c r="EJ205" s="335" t="s">
        <v>11825</v>
      </c>
      <c r="EK205" s="335" t="s">
        <v>3848</v>
      </c>
      <c r="EL205" s="335" t="s">
        <v>3868</v>
      </c>
      <c r="EM205" s="335" t="s">
        <v>3869</v>
      </c>
      <c r="EN205" s="335" t="s">
        <v>3869</v>
      </c>
      <c r="EO205" s="335" t="s">
        <v>3869</v>
      </c>
      <c r="EP205" s="335" t="s">
        <v>3869</v>
      </c>
      <c r="EQ205" s="335" t="s">
        <v>12343</v>
      </c>
      <c r="ER205" s="335" t="s">
        <v>4004</v>
      </c>
      <c r="ES205" s="335" t="s">
        <v>4017</v>
      </c>
      <c r="ET205" s="335" t="s">
        <v>4017</v>
      </c>
      <c r="EU205" s="335" t="s">
        <v>4017</v>
      </c>
      <c r="EV205" s="335" t="s">
        <v>3876</v>
      </c>
      <c r="EW205" s="335" t="s">
        <v>3876</v>
      </c>
      <c r="EX205" s="335" t="s">
        <v>3848</v>
      </c>
      <c r="EY205" s="335" t="s">
        <v>3848</v>
      </c>
      <c r="EZ205" s="335" t="s">
        <v>3877</v>
      </c>
      <c r="FA205" s="335" t="s">
        <v>3878</v>
      </c>
      <c r="FB205" s="335" t="s">
        <v>12344</v>
      </c>
      <c r="FC205" s="335" t="s">
        <v>12345</v>
      </c>
      <c r="FD205" s="335" t="s">
        <v>12346</v>
      </c>
      <c r="FE205" s="335" t="s">
        <v>12347</v>
      </c>
      <c r="FF205" s="335" t="s">
        <v>12348</v>
      </c>
      <c r="FG205" s="335" t="s">
        <v>12349</v>
      </c>
      <c r="FH205" s="335" t="s">
        <v>12350</v>
      </c>
      <c r="FI205" s="335" t="s">
        <v>12351</v>
      </c>
      <c r="FJ205" s="335" t="s">
        <v>12352</v>
      </c>
      <c r="FK205" s="335" t="s">
        <v>12353</v>
      </c>
      <c r="FL205" s="335" t="s">
        <v>12354</v>
      </c>
      <c r="FM205" s="335" t="s">
        <v>12355</v>
      </c>
      <c r="FN205" s="335" t="s">
        <v>12356</v>
      </c>
      <c r="FO205" s="335" t="s">
        <v>3848</v>
      </c>
      <c r="FP205" s="335" t="s">
        <v>3848</v>
      </c>
      <c r="FQ205" s="335" t="s">
        <v>12357</v>
      </c>
      <c r="FR205" s="335" t="s">
        <v>4089</v>
      </c>
      <c r="FS205" s="335" t="s">
        <v>12358</v>
      </c>
      <c r="FT205" s="335" t="s">
        <v>3943</v>
      </c>
      <c r="FU205" s="335" t="s">
        <v>3943</v>
      </c>
      <c r="FV205" s="335" t="s">
        <v>3943</v>
      </c>
      <c r="FW205" s="335" t="s">
        <v>3943</v>
      </c>
      <c r="FX205" s="335" t="s">
        <v>3894</v>
      </c>
      <c r="FY205" s="335" t="s">
        <v>3848</v>
      </c>
      <c r="FZ205" s="335" t="s">
        <v>3848</v>
      </c>
      <c r="GA205" s="335" t="s">
        <v>3946</v>
      </c>
      <c r="GB205" s="335" t="s">
        <v>3946</v>
      </c>
      <c r="GC205" s="335" t="s">
        <v>3946</v>
      </c>
      <c r="HL205" s="349" t="s">
        <v>12359</v>
      </c>
      <c r="HM205" s="44" t="s">
        <v>3403</v>
      </c>
      <c r="HN205" s="44" t="s">
        <v>3403</v>
      </c>
      <c r="HO205" s="350" t="s">
        <v>7889</v>
      </c>
      <c r="HP205" s="44" t="s">
        <v>3869</v>
      </c>
      <c r="HQ205" s="44">
        <f t="shared" si="17"/>
        <v>1</v>
      </c>
      <c r="HT205" s="44" t="s">
        <v>3403</v>
      </c>
      <c r="HU205" s="44" t="s">
        <v>3403</v>
      </c>
      <c r="HX205" s="44" t="s">
        <v>3403</v>
      </c>
      <c r="HY205" s="44" t="s">
        <v>314</v>
      </c>
    </row>
    <row r="206" spans="1:233" s="44" customFormat="1" ht="12.75" x14ac:dyDescent="0.2">
      <c r="A206" s="347">
        <v>24</v>
      </c>
      <c r="B206" s="350">
        <v>0.70138888888888884</v>
      </c>
      <c r="C206" s="347" t="s">
        <v>11584</v>
      </c>
      <c r="D206" s="347" t="s">
        <v>211</v>
      </c>
      <c r="E206" s="347" t="s">
        <v>212</v>
      </c>
      <c r="F206" s="374">
        <v>43287</v>
      </c>
      <c r="G206" s="347" t="s">
        <v>1202</v>
      </c>
      <c r="H206" s="347" t="s">
        <v>233</v>
      </c>
      <c r="I206" s="44" t="s">
        <v>3057</v>
      </c>
      <c r="K206" s="351"/>
      <c r="L206" s="351"/>
      <c r="M206" s="351"/>
      <c r="N206" s="351"/>
      <c r="P206" s="356" t="s">
        <v>12360</v>
      </c>
      <c r="Q206" s="351" t="s">
        <v>12361</v>
      </c>
      <c r="R206" s="354" t="s">
        <v>12362</v>
      </c>
      <c r="S206" s="351" t="s">
        <v>12363</v>
      </c>
      <c r="T206" s="346">
        <v>9773661793</v>
      </c>
      <c r="U206" s="30" t="s">
        <v>12364</v>
      </c>
      <c r="V206" s="30" t="s">
        <v>221</v>
      </c>
      <c r="W206" s="30" t="s">
        <v>221</v>
      </c>
      <c r="X206" s="30" t="s">
        <v>221</v>
      </c>
      <c r="Y206" s="30" t="s">
        <v>221</v>
      </c>
      <c r="Z206" s="30" t="s">
        <v>221</v>
      </c>
      <c r="AA206" s="30" t="s">
        <v>12365</v>
      </c>
      <c r="AB206" s="30">
        <v>9238669181</v>
      </c>
      <c r="AC206" s="36" t="s">
        <v>402</v>
      </c>
      <c r="AD206" s="347" t="s">
        <v>4711</v>
      </c>
      <c r="AE206" s="36" t="s">
        <v>12366</v>
      </c>
      <c r="AF206" s="348" t="s">
        <v>221</v>
      </c>
      <c r="AG206" s="348" t="s">
        <v>221</v>
      </c>
      <c r="AH206" s="36" t="s">
        <v>221</v>
      </c>
      <c r="AI206" s="36">
        <v>16</v>
      </c>
      <c r="AJ206" s="36" t="s">
        <v>227</v>
      </c>
      <c r="AK206" s="36">
        <v>4</v>
      </c>
      <c r="AL206" s="36">
        <v>16</v>
      </c>
      <c r="AM206" s="36">
        <v>0</v>
      </c>
      <c r="AN206" s="348" t="s">
        <v>228</v>
      </c>
      <c r="AO206" s="348" t="s">
        <v>228</v>
      </c>
      <c r="AP206" s="348" t="s">
        <v>598</v>
      </c>
      <c r="AQ206" s="348" t="s">
        <v>928</v>
      </c>
      <c r="AR206" s="36"/>
      <c r="AV206" s="30"/>
      <c r="AY206" s="347" t="s">
        <v>227</v>
      </c>
      <c r="BA206" s="350">
        <v>0.74791666666666667</v>
      </c>
      <c r="BB206" s="459" t="s">
        <v>12367</v>
      </c>
      <c r="BC206" s="350">
        <v>0.77083333333333337</v>
      </c>
      <c r="BD206" s="350">
        <v>0.78125</v>
      </c>
      <c r="BE206" s="44">
        <f t="shared" si="14"/>
        <v>15</v>
      </c>
      <c r="BU206" s="51">
        <f t="shared" si="15"/>
        <v>0</v>
      </c>
      <c r="BV206" s="349"/>
      <c r="BW206" s="350"/>
      <c r="BX206" s="350"/>
      <c r="BY206" s="51">
        <f t="shared" si="16"/>
        <v>0</v>
      </c>
      <c r="CM206" s="348" t="s">
        <v>3403</v>
      </c>
      <c r="CN206" s="44" t="s">
        <v>3403</v>
      </c>
      <c r="CR206" s="335" t="s">
        <v>4714</v>
      </c>
      <c r="CS206" s="335" t="s">
        <v>4715</v>
      </c>
      <c r="CT206" s="335" t="s">
        <v>3869</v>
      </c>
      <c r="CU206" s="335" t="s">
        <v>12368</v>
      </c>
      <c r="CV206" s="335" t="s">
        <v>12361</v>
      </c>
      <c r="CW206" s="335" t="s">
        <v>12369</v>
      </c>
      <c r="CX206" s="335" t="s">
        <v>12363</v>
      </c>
      <c r="CY206" s="335" t="s">
        <v>12370</v>
      </c>
      <c r="CZ206" s="335" t="s">
        <v>9109</v>
      </c>
      <c r="DA206" s="335" t="s">
        <v>12371</v>
      </c>
      <c r="DB206" s="335" t="s">
        <v>3840</v>
      </c>
      <c r="DC206" s="335" t="s">
        <v>3841</v>
      </c>
      <c r="DD206" s="335" t="s">
        <v>6094</v>
      </c>
      <c r="DE206" s="335" t="s">
        <v>9109</v>
      </c>
      <c r="DF206" s="335" t="s">
        <v>12371</v>
      </c>
      <c r="DG206" s="335" t="s">
        <v>3840</v>
      </c>
      <c r="DH206" s="335" t="s">
        <v>3841</v>
      </c>
      <c r="DI206" s="335" t="s">
        <v>6094</v>
      </c>
      <c r="DJ206" s="335" t="s">
        <v>12372</v>
      </c>
      <c r="DK206" s="335" t="s">
        <v>3957</v>
      </c>
      <c r="DL206" s="335" t="s">
        <v>4298</v>
      </c>
      <c r="DM206" s="335" t="s">
        <v>3914</v>
      </c>
      <c r="DN206" s="335" t="s">
        <v>3852</v>
      </c>
      <c r="DO206" s="335" t="s">
        <v>3853</v>
      </c>
      <c r="DP206" s="335" t="s">
        <v>10553</v>
      </c>
      <c r="DQ206" s="335" t="s">
        <v>12373</v>
      </c>
      <c r="DR206" s="335" t="s">
        <v>12373</v>
      </c>
      <c r="DS206" s="335" t="s">
        <v>12374</v>
      </c>
      <c r="DT206" s="335" t="s">
        <v>12375</v>
      </c>
      <c r="DU206" s="335" t="s">
        <v>12376</v>
      </c>
      <c r="DV206" s="335" t="s">
        <v>12377</v>
      </c>
      <c r="DW206" s="335" t="s">
        <v>12378</v>
      </c>
      <c r="DX206" s="335" t="s">
        <v>12374</v>
      </c>
      <c r="DY206" s="335" t="s">
        <v>12379</v>
      </c>
      <c r="DZ206" s="335" t="s">
        <v>12380</v>
      </c>
      <c r="EA206" s="335" t="s">
        <v>3848</v>
      </c>
      <c r="EB206" s="335" t="s">
        <v>3861</v>
      </c>
      <c r="EC206" s="335" t="s">
        <v>3862</v>
      </c>
      <c r="ED206" s="335" t="s">
        <v>3848</v>
      </c>
      <c r="EE206" s="335" t="s">
        <v>5339</v>
      </c>
      <c r="EF206" s="335" t="s">
        <v>3864</v>
      </c>
      <c r="EG206" s="335" t="s">
        <v>598</v>
      </c>
      <c r="EH206" s="335" t="s">
        <v>3865</v>
      </c>
      <c r="EI206" s="335" t="s">
        <v>3864</v>
      </c>
      <c r="EJ206" s="335" t="s">
        <v>3848</v>
      </c>
      <c r="EK206" s="335" t="s">
        <v>3848</v>
      </c>
      <c r="EL206" s="335" t="s">
        <v>4473</v>
      </c>
      <c r="EM206" s="335" t="s">
        <v>3869</v>
      </c>
      <c r="EN206" s="335" t="s">
        <v>3869</v>
      </c>
      <c r="EO206" s="335" t="s">
        <v>3870</v>
      </c>
      <c r="EP206" s="335" t="s">
        <v>4002</v>
      </c>
      <c r="EQ206" s="335" t="s">
        <v>12381</v>
      </c>
      <c r="ER206" s="335" t="s">
        <v>3872</v>
      </c>
      <c r="ES206" s="335" t="s">
        <v>12382</v>
      </c>
      <c r="ET206" s="335" t="s">
        <v>12383</v>
      </c>
      <c r="EU206" s="335" t="s">
        <v>12384</v>
      </c>
      <c r="EV206" s="335" t="s">
        <v>3876</v>
      </c>
      <c r="EW206" s="335" t="s">
        <v>3876</v>
      </c>
      <c r="EX206" s="335" t="s">
        <v>3848</v>
      </c>
      <c r="EY206" s="335" t="s">
        <v>3848</v>
      </c>
      <c r="EZ206" s="335" t="s">
        <v>3876</v>
      </c>
      <c r="FA206" s="335" t="s">
        <v>3848</v>
      </c>
      <c r="FB206" s="335" t="s">
        <v>3848</v>
      </c>
      <c r="FC206" s="335" t="s">
        <v>3848</v>
      </c>
      <c r="FD206" s="335" t="s">
        <v>3848</v>
      </c>
      <c r="FE206" s="335" t="s">
        <v>4017</v>
      </c>
      <c r="FF206" s="335" t="s">
        <v>4017</v>
      </c>
      <c r="FG206" s="335" t="s">
        <v>3848</v>
      </c>
      <c r="FH206" s="335" t="s">
        <v>3848</v>
      </c>
      <c r="FI206" s="335" t="s">
        <v>3848</v>
      </c>
      <c r="FJ206" s="335" t="s">
        <v>4017</v>
      </c>
      <c r="FK206" s="335" t="s">
        <v>4017</v>
      </c>
      <c r="FL206" s="335" t="s">
        <v>4017</v>
      </c>
      <c r="FM206" s="335" t="s">
        <v>12361</v>
      </c>
      <c r="FN206" s="335" t="s">
        <v>12385</v>
      </c>
      <c r="FO206" s="335" t="s">
        <v>12363</v>
      </c>
      <c r="FP206" s="335" t="s">
        <v>3848</v>
      </c>
      <c r="FQ206" s="335" t="s">
        <v>12386</v>
      </c>
      <c r="FR206" s="335" t="s">
        <v>4925</v>
      </c>
      <c r="FS206" s="335" t="s">
        <v>12387</v>
      </c>
      <c r="FT206" s="335" t="s">
        <v>12388</v>
      </c>
      <c r="FU206" s="335" t="s">
        <v>12389</v>
      </c>
      <c r="FV206" s="335" t="s">
        <v>12390</v>
      </c>
      <c r="FW206" s="335" t="s">
        <v>12391</v>
      </c>
      <c r="FX206" s="335" t="s">
        <v>3894</v>
      </c>
      <c r="FY206" s="335" t="s">
        <v>3848</v>
      </c>
      <c r="FZ206" s="335" t="s">
        <v>3848</v>
      </c>
      <c r="GA206" s="335" t="s">
        <v>3848</v>
      </c>
      <c r="GB206" s="335" t="s">
        <v>3848</v>
      </c>
      <c r="GC206" s="335" t="s">
        <v>3848</v>
      </c>
      <c r="HL206" s="349" t="s">
        <v>12392</v>
      </c>
      <c r="HM206" s="44" t="s">
        <v>3403</v>
      </c>
      <c r="HN206" s="44" t="s">
        <v>3403</v>
      </c>
      <c r="HO206" s="350" t="s">
        <v>7889</v>
      </c>
      <c r="HP206" s="44" t="s">
        <v>3869</v>
      </c>
      <c r="HQ206" s="44">
        <f t="shared" si="17"/>
        <v>1</v>
      </c>
      <c r="HT206" s="44" t="s">
        <v>3403</v>
      </c>
      <c r="HU206" s="44" t="s">
        <v>3403</v>
      </c>
      <c r="HX206" s="44" t="s">
        <v>3403</v>
      </c>
      <c r="HY206" s="44" t="s">
        <v>402</v>
      </c>
    </row>
    <row r="207" spans="1:233" s="44" customFormat="1" ht="12.75" x14ac:dyDescent="0.2">
      <c r="A207" s="347">
        <v>25</v>
      </c>
      <c r="B207" s="350">
        <v>0.7104166666666667</v>
      </c>
      <c r="C207" s="347" t="s">
        <v>11584</v>
      </c>
      <c r="D207" s="347" t="s">
        <v>211</v>
      </c>
      <c r="E207" s="347" t="s">
        <v>212</v>
      </c>
      <c r="F207" s="374">
        <v>43287</v>
      </c>
      <c r="G207" s="347" t="s">
        <v>1202</v>
      </c>
      <c r="H207" s="347" t="s">
        <v>233</v>
      </c>
      <c r="I207" s="44" t="s">
        <v>3057</v>
      </c>
      <c r="K207" s="351"/>
      <c r="L207" s="351"/>
      <c r="M207" s="351"/>
      <c r="N207" s="351"/>
      <c r="P207" s="356" t="s">
        <v>12360</v>
      </c>
      <c r="Q207" s="351" t="s">
        <v>12393</v>
      </c>
      <c r="R207" s="354" t="s">
        <v>12394</v>
      </c>
      <c r="S207" s="351" t="s">
        <v>12395</v>
      </c>
      <c r="T207" s="346">
        <v>9175019599</v>
      </c>
      <c r="U207" s="30" t="s">
        <v>12396</v>
      </c>
      <c r="V207" s="30" t="s">
        <v>221</v>
      </c>
      <c r="W207" s="30" t="s">
        <v>221</v>
      </c>
      <c r="X207" s="30" t="s">
        <v>221</v>
      </c>
      <c r="Y207" s="30" t="s">
        <v>221</v>
      </c>
      <c r="Z207" s="30" t="s">
        <v>221</v>
      </c>
      <c r="AA207" s="30" t="s">
        <v>12397</v>
      </c>
      <c r="AB207" s="30">
        <v>9178171221</v>
      </c>
      <c r="AC207" s="44" t="s">
        <v>1303</v>
      </c>
      <c r="AD207" s="36" t="s">
        <v>224</v>
      </c>
      <c r="AE207" s="36" t="s">
        <v>221</v>
      </c>
      <c r="AF207" s="348" t="s">
        <v>221</v>
      </c>
      <c r="AG207" s="348" t="s">
        <v>221</v>
      </c>
      <c r="AH207" s="348" t="s">
        <v>221</v>
      </c>
      <c r="AI207" s="36">
        <v>0</v>
      </c>
      <c r="AJ207" s="36" t="s">
        <v>3574</v>
      </c>
      <c r="AK207" s="36">
        <v>0</v>
      </c>
      <c r="AL207" s="36">
        <v>0</v>
      </c>
      <c r="AM207" s="36">
        <v>0</v>
      </c>
      <c r="AN207" s="348" t="s">
        <v>228</v>
      </c>
      <c r="AO207" s="348" t="s">
        <v>228</v>
      </c>
      <c r="AP207" s="348" t="s">
        <v>1076</v>
      </c>
      <c r="AQ207" s="348" t="s">
        <v>1077</v>
      </c>
      <c r="AR207" s="36"/>
      <c r="AV207" s="30"/>
      <c r="AY207" s="347" t="s">
        <v>227</v>
      </c>
      <c r="BA207" s="350">
        <v>0.75347222222222221</v>
      </c>
      <c r="BB207" s="459" t="s">
        <v>12367</v>
      </c>
      <c r="BC207" s="350">
        <v>0.78472222222222221</v>
      </c>
      <c r="BD207" s="350">
        <v>0.79722222222222217</v>
      </c>
      <c r="BE207" s="44">
        <f t="shared" si="14"/>
        <v>18</v>
      </c>
      <c r="BU207" s="51">
        <f t="shared" si="15"/>
        <v>0</v>
      </c>
      <c r="BV207" s="349"/>
      <c r="BW207" s="350"/>
      <c r="BX207" s="350"/>
      <c r="BY207" s="51">
        <f t="shared" si="16"/>
        <v>0</v>
      </c>
      <c r="CM207" s="348" t="s">
        <v>3403</v>
      </c>
      <c r="CN207" s="44" t="s">
        <v>3403</v>
      </c>
      <c r="CR207" s="335" t="s">
        <v>4714</v>
      </c>
      <c r="CS207" s="335" t="s">
        <v>4715</v>
      </c>
      <c r="CT207" s="335" t="s">
        <v>3869</v>
      </c>
      <c r="CU207" s="335" t="s">
        <v>12398</v>
      </c>
      <c r="CV207" s="335" t="s">
        <v>12393</v>
      </c>
      <c r="CW207" s="335" t="s">
        <v>12394</v>
      </c>
      <c r="CX207" s="335" t="s">
        <v>12395</v>
      </c>
      <c r="CY207" s="335" t="s">
        <v>12399</v>
      </c>
      <c r="CZ207" s="335" t="s">
        <v>5824</v>
      </c>
      <c r="DA207" s="335" t="s">
        <v>12400</v>
      </c>
      <c r="DB207" s="335" t="s">
        <v>3845</v>
      </c>
      <c r="DC207" s="335" t="s">
        <v>3846</v>
      </c>
      <c r="DD207" s="335" t="s">
        <v>3847</v>
      </c>
      <c r="DE207" s="335" t="s">
        <v>5824</v>
      </c>
      <c r="DF207" s="335" t="s">
        <v>12400</v>
      </c>
      <c r="DG207" s="335" t="s">
        <v>3845</v>
      </c>
      <c r="DH207" s="335" t="s">
        <v>3846</v>
      </c>
      <c r="DI207" s="335" t="s">
        <v>3847</v>
      </c>
      <c r="DJ207" s="335" t="s">
        <v>12401</v>
      </c>
      <c r="DK207" s="335" t="s">
        <v>3957</v>
      </c>
      <c r="DL207" s="335" t="s">
        <v>8644</v>
      </c>
      <c r="DM207" s="335" t="s">
        <v>3914</v>
      </c>
      <c r="DN207" s="335" t="s">
        <v>3852</v>
      </c>
      <c r="DO207" s="335" t="s">
        <v>3853</v>
      </c>
      <c r="DP207" s="335" t="s">
        <v>3854</v>
      </c>
      <c r="DQ207" s="335" t="s">
        <v>12402</v>
      </c>
      <c r="DR207" s="335" t="s">
        <v>12403</v>
      </c>
      <c r="DS207" s="335" t="s">
        <v>12396</v>
      </c>
      <c r="DT207" s="335" t="s">
        <v>3848</v>
      </c>
      <c r="DU207" s="335" t="s">
        <v>3848</v>
      </c>
      <c r="DV207" s="335" t="s">
        <v>3848</v>
      </c>
      <c r="DW207" s="335" t="s">
        <v>3848</v>
      </c>
      <c r="DX207" s="335" t="s">
        <v>3848</v>
      </c>
      <c r="DY207" s="335" t="s">
        <v>3848</v>
      </c>
      <c r="DZ207" s="335" t="s">
        <v>3848</v>
      </c>
      <c r="EA207" s="335" t="s">
        <v>3848</v>
      </c>
      <c r="EB207" s="335" t="s">
        <v>3861</v>
      </c>
      <c r="EC207" s="335" t="s">
        <v>3862</v>
      </c>
      <c r="ED207" s="335" t="s">
        <v>3848</v>
      </c>
      <c r="EE207" s="335" t="s">
        <v>10915</v>
      </c>
      <c r="EF207" s="335" t="s">
        <v>3864</v>
      </c>
      <c r="EG207" s="335" t="s">
        <v>598</v>
      </c>
      <c r="EH207" s="335" t="s">
        <v>5303</v>
      </c>
      <c r="EI207" s="335" t="s">
        <v>11204</v>
      </c>
      <c r="EJ207" s="335" t="s">
        <v>3848</v>
      </c>
      <c r="EK207" s="335" t="s">
        <v>3848</v>
      </c>
      <c r="EL207" s="335" t="s">
        <v>3868</v>
      </c>
      <c r="EM207" s="335" t="s">
        <v>3869</v>
      </c>
      <c r="EN207" s="335" t="s">
        <v>3869</v>
      </c>
      <c r="EO207" s="335" t="s">
        <v>3870</v>
      </c>
      <c r="EP207" s="335" t="s">
        <v>4002</v>
      </c>
      <c r="EQ207" s="335" t="s">
        <v>12404</v>
      </c>
      <c r="ER207" s="335" t="s">
        <v>3924</v>
      </c>
      <c r="ES207" s="335" t="s">
        <v>12405</v>
      </c>
      <c r="ET207" s="335" t="s">
        <v>12406</v>
      </c>
      <c r="EU207" s="335" t="s">
        <v>6107</v>
      </c>
      <c r="EV207" s="335" t="s">
        <v>3876</v>
      </c>
      <c r="EW207" s="335" t="s">
        <v>3848</v>
      </c>
      <c r="EX207" s="335" t="s">
        <v>3848</v>
      </c>
      <c r="EY207" s="335" t="s">
        <v>3848</v>
      </c>
      <c r="EZ207" s="335" t="s">
        <v>3848</v>
      </c>
      <c r="FA207" s="335" t="s">
        <v>3848</v>
      </c>
      <c r="FB207" s="335" t="s">
        <v>3848</v>
      </c>
      <c r="FC207" s="335" t="s">
        <v>3848</v>
      </c>
      <c r="FD207" s="335" t="s">
        <v>3848</v>
      </c>
      <c r="FE207" s="335" t="s">
        <v>4017</v>
      </c>
      <c r="FF207" s="335" t="s">
        <v>4017</v>
      </c>
      <c r="FG207" s="335" t="s">
        <v>3848</v>
      </c>
      <c r="FH207" s="335" t="s">
        <v>3848</v>
      </c>
      <c r="FI207" s="335" t="s">
        <v>3848</v>
      </c>
      <c r="FJ207" s="335" t="s">
        <v>4017</v>
      </c>
      <c r="FK207" s="335" t="s">
        <v>4017</v>
      </c>
      <c r="FL207" s="335" t="s">
        <v>4017</v>
      </c>
      <c r="FM207" s="335" t="s">
        <v>12395</v>
      </c>
      <c r="FN207" s="335" t="s">
        <v>12407</v>
      </c>
      <c r="FO207" s="335" t="s">
        <v>12408</v>
      </c>
      <c r="FP207" s="335" t="s">
        <v>3848</v>
      </c>
      <c r="FQ207" s="335" t="s">
        <v>12409</v>
      </c>
      <c r="FR207" s="335" t="s">
        <v>4367</v>
      </c>
      <c r="FS207" s="335" t="s">
        <v>12410</v>
      </c>
      <c r="FT207" s="335" t="s">
        <v>3943</v>
      </c>
      <c r="FU207" s="335" t="s">
        <v>3943</v>
      </c>
      <c r="FV207" s="335" t="s">
        <v>3943</v>
      </c>
      <c r="FW207" s="335" t="s">
        <v>3943</v>
      </c>
      <c r="FX207" s="335" t="s">
        <v>3894</v>
      </c>
      <c r="FY207" s="335" t="s">
        <v>3848</v>
      </c>
      <c r="FZ207" s="335" t="s">
        <v>3848</v>
      </c>
      <c r="GA207" s="335" t="s">
        <v>3848</v>
      </c>
      <c r="GB207" s="335" t="s">
        <v>3848</v>
      </c>
      <c r="GC207" s="335" t="s">
        <v>3848</v>
      </c>
      <c r="HL207" s="349" t="s">
        <v>12411</v>
      </c>
      <c r="HM207" s="44" t="s">
        <v>3403</v>
      </c>
      <c r="HN207" s="44" t="s">
        <v>3403</v>
      </c>
      <c r="HO207" s="350" t="s">
        <v>7757</v>
      </c>
      <c r="HP207" s="44" t="s">
        <v>3869</v>
      </c>
      <c r="HQ207" s="44">
        <f t="shared" si="17"/>
        <v>1</v>
      </c>
      <c r="HT207" s="44" t="s">
        <v>3403</v>
      </c>
      <c r="HU207" s="44" t="s">
        <v>3403</v>
      </c>
      <c r="HX207" s="44" t="s">
        <v>3403</v>
      </c>
      <c r="HY207" s="44" t="s">
        <v>1303</v>
      </c>
    </row>
    <row r="208" spans="1:233" s="44" customFormat="1" ht="12.75" x14ac:dyDescent="0.2">
      <c r="A208" s="347">
        <v>26</v>
      </c>
      <c r="B208" s="350">
        <v>0.71458333333333324</v>
      </c>
      <c r="C208" s="347" t="s">
        <v>11584</v>
      </c>
      <c r="D208" s="347" t="s">
        <v>211</v>
      </c>
      <c r="E208" s="347" t="s">
        <v>212</v>
      </c>
      <c r="F208" s="374">
        <v>43287</v>
      </c>
      <c r="G208" s="347" t="s">
        <v>1202</v>
      </c>
      <c r="H208" s="347" t="s">
        <v>233</v>
      </c>
      <c r="I208" s="44" t="s">
        <v>3057</v>
      </c>
      <c r="K208" s="351"/>
      <c r="L208" s="351"/>
      <c r="M208" s="351"/>
      <c r="N208" s="351"/>
      <c r="P208" s="356" t="s">
        <v>12412</v>
      </c>
      <c r="Q208" s="351" t="s">
        <v>2625</v>
      </c>
      <c r="R208" s="354" t="s">
        <v>12413</v>
      </c>
      <c r="S208" s="351" t="s">
        <v>12414</v>
      </c>
      <c r="T208" s="346" t="s">
        <v>12415</v>
      </c>
      <c r="U208" s="30" t="s">
        <v>12416</v>
      </c>
      <c r="V208" s="30" t="s">
        <v>221</v>
      </c>
      <c r="W208" s="30" t="s">
        <v>221</v>
      </c>
      <c r="X208" s="30" t="s">
        <v>221</v>
      </c>
      <c r="Y208" s="30" t="s">
        <v>221</v>
      </c>
      <c r="Z208" s="30" t="s">
        <v>221</v>
      </c>
      <c r="AA208" s="30" t="s">
        <v>12417</v>
      </c>
      <c r="AB208" s="30">
        <v>9421189092</v>
      </c>
      <c r="AC208" s="44" t="s">
        <v>278</v>
      </c>
      <c r="AD208" s="347" t="s">
        <v>4711</v>
      </c>
      <c r="AE208" s="36" t="s">
        <v>12418</v>
      </c>
      <c r="AF208" s="348" t="s">
        <v>280</v>
      </c>
      <c r="AG208" s="348" t="s">
        <v>221</v>
      </c>
      <c r="AH208" s="348" t="s">
        <v>221</v>
      </c>
      <c r="AI208" s="36">
        <v>3</v>
      </c>
      <c r="AJ208" s="36" t="s">
        <v>227</v>
      </c>
      <c r="AK208" s="36">
        <v>1</v>
      </c>
      <c r="AL208" s="36">
        <v>3</v>
      </c>
      <c r="AM208" s="36">
        <v>0</v>
      </c>
      <c r="AN208" s="348" t="s">
        <v>228</v>
      </c>
      <c r="AO208" s="348" t="s">
        <v>228</v>
      </c>
      <c r="AP208" s="348" t="s">
        <v>281</v>
      </c>
      <c r="AQ208" s="348" t="s">
        <v>282</v>
      </c>
      <c r="AR208" s="36"/>
      <c r="AV208" s="30"/>
      <c r="AY208" s="347" t="s">
        <v>227</v>
      </c>
      <c r="BA208" s="350">
        <v>0.77638888888888891</v>
      </c>
      <c r="BB208" s="459" t="s">
        <v>4713</v>
      </c>
      <c r="BC208" s="350">
        <v>0.77638888888888891</v>
      </c>
      <c r="BD208" s="350">
        <v>0.78333333333333333</v>
      </c>
      <c r="BE208" s="44">
        <f t="shared" si="14"/>
        <v>10</v>
      </c>
      <c r="BF208" s="44">
        <v>1</v>
      </c>
      <c r="BG208" s="44">
        <v>1</v>
      </c>
      <c r="BH208" s="44">
        <v>1</v>
      </c>
      <c r="BI208" s="44">
        <v>1</v>
      </c>
      <c r="BJ208" s="44">
        <v>1</v>
      </c>
      <c r="BK208" s="44">
        <v>1</v>
      </c>
      <c r="BL208" s="44">
        <v>1</v>
      </c>
      <c r="BM208" s="44">
        <v>1</v>
      </c>
      <c r="BN208" s="44">
        <v>1</v>
      </c>
      <c r="BO208" s="44">
        <v>1</v>
      </c>
      <c r="BP208" s="44">
        <v>1</v>
      </c>
      <c r="BQ208" s="44">
        <v>1</v>
      </c>
      <c r="BR208" s="44">
        <v>1</v>
      </c>
      <c r="BS208" s="44">
        <v>1</v>
      </c>
      <c r="BT208" s="44">
        <v>1</v>
      </c>
      <c r="BU208" s="51">
        <f t="shared" si="15"/>
        <v>15</v>
      </c>
      <c r="BV208" s="349"/>
      <c r="BW208" s="350"/>
      <c r="BX208" s="350"/>
      <c r="BY208" s="51">
        <f t="shared" si="16"/>
        <v>0</v>
      </c>
      <c r="CM208" s="348" t="s">
        <v>3403</v>
      </c>
      <c r="CN208" s="44" t="s">
        <v>3403</v>
      </c>
      <c r="CR208" s="30" t="s">
        <v>221</v>
      </c>
      <c r="HL208" s="349" t="s">
        <v>12419</v>
      </c>
      <c r="HM208" s="44" t="s">
        <v>3403</v>
      </c>
      <c r="HN208" s="44" t="s">
        <v>3403</v>
      </c>
      <c r="HO208" s="350" t="s">
        <v>7757</v>
      </c>
      <c r="HP208" s="44" t="s">
        <v>3869</v>
      </c>
      <c r="HQ208" s="44">
        <f t="shared" si="17"/>
        <v>1</v>
      </c>
      <c r="HT208" s="44" t="s">
        <v>3403</v>
      </c>
      <c r="HU208" s="44" t="s">
        <v>3403</v>
      </c>
      <c r="HX208" s="44" t="s">
        <v>3403</v>
      </c>
      <c r="HY208" s="44" t="s">
        <v>278</v>
      </c>
    </row>
    <row r="209" spans="1:233" s="44" customFormat="1" ht="12.75" x14ac:dyDescent="0.2">
      <c r="A209" s="347">
        <v>27</v>
      </c>
      <c r="B209" s="350"/>
      <c r="C209" s="347"/>
      <c r="D209" s="347" t="s">
        <v>211</v>
      </c>
      <c r="E209" s="347" t="s">
        <v>212</v>
      </c>
      <c r="F209" s="374">
        <v>43287</v>
      </c>
      <c r="G209" s="347" t="s">
        <v>3082</v>
      </c>
      <c r="H209" s="347" t="s">
        <v>246</v>
      </c>
      <c r="I209" s="44" t="s">
        <v>247</v>
      </c>
      <c r="J209" s="44" t="s">
        <v>5686</v>
      </c>
      <c r="K209" s="351" t="s">
        <v>4494</v>
      </c>
      <c r="L209" s="351" t="s">
        <v>250</v>
      </c>
      <c r="M209" s="351">
        <v>43287</v>
      </c>
      <c r="N209" s="351">
        <v>43293</v>
      </c>
      <c r="O209" s="44" t="s">
        <v>4032</v>
      </c>
      <c r="P209" s="356" t="s">
        <v>12420</v>
      </c>
      <c r="Q209" s="351" t="s">
        <v>1059</v>
      </c>
      <c r="R209" s="354" t="s">
        <v>12421</v>
      </c>
      <c r="S209" s="351" t="s">
        <v>273</v>
      </c>
      <c r="T209" s="346">
        <v>9365680339</v>
      </c>
      <c r="U209" s="30" t="s">
        <v>12422</v>
      </c>
      <c r="V209" s="30" t="s">
        <v>221</v>
      </c>
      <c r="W209" s="30" t="s">
        <v>221</v>
      </c>
      <c r="X209" s="30" t="s">
        <v>221</v>
      </c>
      <c r="Y209" s="30" t="s">
        <v>221</v>
      </c>
      <c r="Z209" s="30" t="s">
        <v>221</v>
      </c>
      <c r="AA209" s="30" t="s">
        <v>12423</v>
      </c>
      <c r="AB209" s="30">
        <v>9365676920</v>
      </c>
      <c r="AC209" s="44" t="s">
        <v>223</v>
      </c>
      <c r="AD209" s="347" t="s">
        <v>4711</v>
      </c>
      <c r="AE209" s="36" t="s">
        <v>12424</v>
      </c>
      <c r="AF209" s="44" t="s">
        <v>226</v>
      </c>
      <c r="AG209" s="348" t="s">
        <v>226</v>
      </c>
      <c r="AH209" s="348" t="s">
        <v>226</v>
      </c>
      <c r="AI209" s="36">
        <v>39</v>
      </c>
      <c r="AJ209" s="36" t="s">
        <v>446</v>
      </c>
      <c r="AK209" s="36">
        <v>0</v>
      </c>
      <c r="AL209" s="36">
        <v>12</v>
      </c>
      <c r="AM209" s="36">
        <v>12</v>
      </c>
      <c r="AN209" s="348" t="s">
        <v>394</v>
      </c>
      <c r="AO209" s="348" t="s">
        <v>5074</v>
      </c>
      <c r="AP209" s="348" t="s">
        <v>281</v>
      </c>
      <c r="AQ209" s="50" t="s">
        <v>1211</v>
      </c>
      <c r="AR209" s="36"/>
      <c r="AV209" s="30"/>
      <c r="AY209" s="347" t="s">
        <v>227</v>
      </c>
      <c r="AZ209" s="44" t="s">
        <v>227</v>
      </c>
      <c r="BA209" s="350"/>
      <c r="BB209" s="459" t="s">
        <v>6504</v>
      </c>
      <c r="BC209" s="350">
        <v>0.45833333333333331</v>
      </c>
      <c r="BD209" s="350">
        <v>0.46666666666666662</v>
      </c>
      <c r="BE209" s="44">
        <f t="shared" si="14"/>
        <v>12</v>
      </c>
      <c r="BF209" s="44">
        <v>3</v>
      </c>
      <c r="BG209" s="44">
        <v>3</v>
      </c>
      <c r="BH209" s="44">
        <v>3</v>
      </c>
      <c r="BI209" s="44">
        <v>3</v>
      </c>
      <c r="BJ209" s="44">
        <v>3</v>
      </c>
      <c r="BK209" s="44">
        <v>3</v>
      </c>
      <c r="BL209" s="44">
        <v>3</v>
      </c>
      <c r="BM209" s="44">
        <v>3</v>
      </c>
      <c r="BN209" s="44">
        <v>3</v>
      </c>
      <c r="BO209" s="44">
        <v>3</v>
      </c>
      <c r="BP209" s="44">
        <v>3</v>
      </c>
      <c r="BQ209" s="44">
        <v>3</v>
      </c>
      <c r="BR209" s="44">
        <v>3</v>
      </c>
      <c r="BS209" s="44">
        <v>3</v>
      </c>
      <c r="BT209" s="44">
        <v>3</v>
      </c>
      <c r="BU209" s="51">
        <f t="shared" si="15"/>
        <v>0</v>
      </c>
      <c r="BV209" s="349" t="s">
        <v>6504</v>
      </c>
      <c r="BW209" s="350">
        <v>0.46666666666666662</v>
      </c>
      <c r="BX209" s="350">
        <v>0.48194444444444445</v>
      </c>
      <c r="BY209" s="51">
        <f t="shared" si="16"/>
        <v>22</v>
      </c>
      <c r="BZ209" s="44">
        <v>3</v>
      </c>
      <c r="CA209" s="44">
        <v>3</v>
      </c>
      <c r="CB209" s="44">
        <v>3</v>
      </c>
      <c r="CC209" s="44">
        <v>3</v>
      </c>
      <c r="CD209" s="44" t="s">
        <v>260</v>
      </c>
      <c r="CE209" s="44" t="s">
        <v>6504</v>
      </c>
      <c r="CF209" s="44">
        <v>15</v>
      </c>
      <c r="CM209" s="348" t="s">
        <v>3403</v>
      </c>
      <c r="CN209" s="44" t="s">
        <v>6676</v>
      </c>
      <c r="CR209" s="335" t="s">
        <v>4714</v>
      </c>
      <c r="CS209" s="335" t="s">
        <v>4715</v>
      </c>
      <c r="CT209" s="335" t="s">
        <v>3869</v>
      </c>
      <c r="CU209" s="335" t="s">
        <v>12425</v>
      </c>
      <c r="CV209" s="335" t="s">
        <v>1059</v>
      </c>
      <c r="CW209" s="335" t="s">
        <v>12421</v>
      </c>
      <c r="CX209" s="335" t="s">
        <v>273</v>
      </c>
      <c r="CY209" s="335" t="s">
        <v>12426</v>
      </c>
      <c r="CZ209" s="335" t="s">
        <v>6092</v>
      </c>
      <c r="DA209" s="335" t="s">
        <v>12427</v>
      </c>
      <c r="DB209" s="335" t="s">
        <v>3840</v>
      </c>
      <c r="DC209" s="335" t="s">
        <v>3841</v>
      </c>
      <c r="DD209" s="335" t="s">
        <v>6094</v>
      </c>
      <c r="DE209" s="335" t="s">
        <v>6092</v>
      </c>
      <c r="DF209" s="335" t="s">
        <v>12427</v>
      </c>
      <c r="DG209" s="335" t="s">
        <v>3840</v>
      </c>
      <c r="DH209" s="335" t="s">
        <v>3841</v>
      </c>
      <c r="DI209" s="335" t="s">
        <v>6094</v>
      </c>
      <c r="DJ209" s="335" t="s">
        <v>12428</v>
      </c>
      <c r="DK209" s="335" t="s">
        <v>3957</v>
      </c>
      <c r="DL209" s="335" t="s">
        <v>7122</v>
      </c>
      <c r="DM209" s="335" t="s">
        <v>3914</v>
      </c>
      <c r="DN209" s="335" t="s">
        <v>3852</v>
      </c>
      <c r="DO209" s="335" t="s">
        <v>3853</v>
      </c>
      <c r="DP209" s="335" t="s">
        <v>3854</v>
      </c>
      <c r="DQ209" s="335" t="s">
        <v>12429</v>
      </c>
      <c r="DR209" s="335" t="s">
        <v>12429</v>
      </c>
      <c r="DS209" s="335" t="s">
        <v>12422</v>
      </c>
      <c r="DT209" s="335" t="s">
        <v>12430</v>
      </c>
      <c r="DU209" s="335" t="s">
        <v>3848</v>
      </c>
      <c r="DV209" s="335" t="s">
        <v>3848</v>
      </c>
      <c r="DW209" s="335" t="s">
        <v>3848</v>
      </c>
      <c r="DX209" s="335" t="s">
        <v>3848</v>
      </c>
      <c r="DY209" s="335" t="s">
        <v>3848</v>
      </c>
      <c r="DZ209" s="335" t="s">
        <v>3848</v>
      </c>
      <c r="EA209" s="335" t="s">
        <v>3848</v>
      </c>
      <c r="EB209" s="335" t="s">
        <v>3861</v>
      </c>
      <c r="EC209" s="335" t="s">
        <v>3862</v>
      </c>
      <c r="ED209" s="335" t="s">
        <v>3848</v>
      </c>
      <c r="EE209" s="335" t="s">
        <v>4306</v>
      </c>
      <c r="EF209" s="335" t="s">
        <v>5081</v>
      </c>
      <c r="EG209" s="335" t="s">
        <v>2755</v>
      </c>
      <c r="EH209" s="335" t="s">
        <v>282</v>
      </c>
      <c r="EI209" s="335" t="s">
        <v>12431</v>
      </c>
      <c r="EJ209" s="335" t="s">
        <v>3848</v>
      </c>
      <c r="EK209" s="335" t="s">
        <v>3848</v>
      </c>
      <c r="EL209" s="335" t="s">
        <v>3868</v>
      </c>
      <c r="EM209" s="335" t="s">
        <v>3869</v>
      </c>
      <c r="EN209" s="335" t="s">
        <v>3869</v>
      </c>
      <c r="EO209" s="335" t="s">
        <v>3870</v>
      </c>
      <c r="EP209" s="335" t="s">
        <v>4002</v>
      </c>
      <c r="EQ209" s="335" t="s">
        <v>12432</v>
      </c>
      <c r="ER209" s="335" t="s">
        <v>12433</v>
      </c>
      <c r="ES209" s="335" t="s">
        <v>12434</v>
      </c>
      <c r="ET209" s="335" t="s">
        <v>12435</v>
      </c>
      <c r="EU209" s="335" t="s">
        <v>12436</v>
      </c>
      <c r="EV209" s="335" t="s">
        <v>3876</v>
      </c>
      <c r="EW209" s="335" t="s">
        <v>3876</v>
      </c>
      <c r="EX209" s="335" t="s">
        <v>3848</v>
      </c>
      <c r="EY209" s="335" t="s">
        <v>3848</v>
      </c>
      <c r="EZ209" s="335" t="s">
        <v>3877</v>
      </c>
      <c r="FA209" s="335" t="s">
        <v>3878</v>
      </c>
      <c r="FB209" s="335" t="s">
        <v>12437</v>
      </c>
      <c r="FC209" s="335" t="s">
        <v>12438</v>
      </c>
      <c r="FD209" s="335" t="s">
        <v>3848</v>
      </c>
      <c r="FE209" s="335" t="s">
        <v>3881</v>
      </c>
      <c r="FF209" s="335" t="s">
        <v>12439</v>
      </c>
      <c r="FG209" s="335" t="s">
        <v>12440</v>
      </c>
      <c r="FH209" s="335" t="s">
        <v>12441</v>
      </c>
      <c r="FI209" s="335" t="s">
        <v>12442</v>
      </c>
      <c r="FJ209" s="335" t="s">
        <v>12443</v>
      </c>
      <c r="FK209" s="335" t="s">
        <v>12444</v>
      </c>
      <c r="FL209" s="335" t="s">
        <v>4523</v>
      </c>
      <c r="FM209" s="335" t="s">
        <v>273</v>
      </c>
      <c r="FN209" s="335" t="s">
        <v>1277</v>
      </c>
      <c r="FO209" s="335" t="s">
        <v>9704</v>
      </c>
      <c r="FP209" s="335" t="s">
        <v>3848</v>
      </c>
      <c r="FQ209" s="335" t="s">
        <v>12445</v>
      </c>
      <c r="FR209" s="335" t="s">
        <v>4367</v>
      </c>
      <c r="FS209" s="335" t="s">
        <v>12446</v>
      </c>
      <c r="FT209" s="335" t="s">
        <v>12447</v>
      </c>
      <c r="FU209" s="335" t="s">
        <v>12448</v>
      </c>
      <c r="FV209" s="335" t="s">
        <v>12449</v>
      </c>
      <c r="FW209" s="335" t="s">
        <v>12450</v>
      </c>
      <c r="FX209" s="335" t="s">
        <v>3894</v>
      </c>
      <c r="FY209" s="335" t="s">
        <v>3848</v>
      </c>
      <c r="FZ209" s="335" t="s">
        <v>3848</v>
      </c>
      <c r="GA209" s="335" t="s">
        <v>3945</v>
      </c>
      <c r="GB209" s="335" t="s">
        <v>3945</v>
      </c>
      <c r="GC209" s="335" t="s">
        <v>3946</v>
      </c>
      <c r="HL209" s="349" t="s">
        <v>12451</v>
      </c>
      <c r="HM209" s="44" t="s">
        <v>6705</v>
      </c>
      <c r="HN209" s="44" t="s">
        <v>7016</v>
      </c>
      <c r="HO209" s="350" t="s">
        <v>6707</v>
      </c>
      <c r="HP209" s="44" t="s">
        <v>3869</v>
      </c>
      <c r="HQ209" s="44">
        <f t="shared" si="17"/>
        <v>1</v>
      </c>
      <c r="HT209" s="351">
        <v>43288</v>
      </c>
      <c r="HU209" s="44" t="s">
        <v>9321</v>
      </c>
      <c r="HX209" s="44" t="s">
        <v>3403</v>
      </c>
      <c r="HY209" s="44" t="s">
        <v>223</v>
      </c>
    </row>
    <row r="210" spans="1:233" s="44" customFormat="1" ht="12.75" x14ac:dyDescent="0.2">
      <c r="A210" s="347">
        <v>28</v>
      </c>
      <c r="B210" s="350"/>
      <c r="C210" s="347"/>
      <c r="D210" s="347" t="s">
        <v>211</v>
      </c>
      <c r="E210" s="347" t="s">
        <v>212</v>
      </c>
      <c r="F210" s="374">
        <v>43287</v>
      </c>
      <c r="G210" s="347" t="s">
        <v>357</v>
      </c>
      <c r="H210" s="347" t="s">
        <v>337</v>
      </c>
      <c r="I210" s="44" t="s">
        <v>437</v>
      </c>
      <c r="J210" s="44" t="s">
        <v>5686</v>
      </c>
      <c r="K210" s="351"/>
      <c r="L210" s="351"/>
      <c r="M210" s="351"/>
      <c r="N210" s="351"/>
      <c r="P210" s="356" t="s">
        <v>12452</v>
      </c>
      <c r="Q210" s="351" t="s">
        <v>12453</v>
      </c>
      <c r="R210" s="354" t="s">
        <v>12454</v>
      </c>
      <c r="S210" s="351" t="s">
        <v>12455</v>
      </c>
      <c r="T210" s="346">
        <v>9224314689</v>
      </c>
      <c r="U210" s="30"/>
      <c r="V210" s="30"/>
      <c r="W210" s="30"/>
      <c r="X210" s="30"/>
      <c r="Y210" s="30"/>
      <c r="Z210" s="30"/>
      <c r="AA210" s="30" t="s">
        <v>221</v>
      </c>
      <c r="AB210" s="30" t="s">
        <v>221</v>
      </c>
      <c r="AC210" s="44" t="s">
        <v>223</v>
      </c>
      <c r="AD210" s="347" t="s">
        <v>4711</v>
      </c>
      <c r="AE210" s="36" t="s">
        <v>12456</v>
      </c>
      <c r="AF210" s="44" t="s">
        <v>226</v>
      </c>
      <c r="AG210" s="348" t="s">
        <v>226</v>
      </c>
      <c r="AH210" s="348" t="s">
        <v>221</v>
      </c>
      <c r="AI210" s="36">
        <v>67</v>
      </c>
      <c r="AJ210" s="36" t="s">
        <v>446</v>
      </c>
      <c r="AK210" s="36">
        <v>0</v>
      </c>
      <c r="AL210" s="36">
        <v>36</v>
      </c>
      <c r="AM210" s="36">
        <v>24</v>
      </c>
      <c r="AN210" s="348" t="s">
        <v>394</v>
      </c>
      <c r="AO210" s="348" t="s">
        <v>1210</v>
      </c>
      <c r="AP210" s="348" t="s">
        <v>281</v>
      </c>
      <c r="AQ210" s="348" t="s">
        <v>282</v>
      </c>
      <c r="AR210" s="36"/>
      <c r="AV210" s="30"/>
      <c r="AW210" s="44" t="s">
        <v>7934</v>
      </c>
      <c r="AY210" s="347" t="s">
        <v>227</v>
      </c>
      <c r="AZ210" s="44" t="s">
        <v>227</v>
      </c>
      <c r="BA210" s="350"/>
      <c r="BB210" s="459" t="s">
        <v>12457</v>
      </c>
      <c r="BC210" s="350">
        <v>0.60416666666666663</v>
      </c>
      <c r="BD210" s="350">
        <v>0.61736111111111114</v>
      </c>
      <c r="BE210" s="44">
        <f t="shared" si="14"/>
        <v>19</v>
      </c>
      <c r="BF210" s="44">
        <v>2</v>
      </c>
      <c r="BG210" s="44">
        <v>2</v>
      </c>
      <c r="BH210" s="44">
        <v>2</v>
      </c>
      <c r="BI210" s="44">
        <v>2</v>
      </c>
      <c r="BJ210" s="44">
        <v>2</v>
      </c>
      <c r="BK210" s="44">
        <v>2</v>
      </c>
      <c r="BL210" s="44">
        <v>2</v>
      </c>
      <c r="BM210" s="44">
        <v>2</v>
      </c>
      <c r="BN210" s="44">
        <v>2</v>
      </c>
      <c r="BO210" s="44">
        <v>2</v>
      </c>
      <c r="BP210" s="44">
        <v>2</v>
      </c>
      <c r="BQ210" s="44">
        <v>2</v>
      </c>
      <c r="BR210" s="44">
        <v>2</v>
      </c>
      <c r="BS210" s="44">
        <v>2</v>
      </c>
      <c r="BT210" s="44">
        <v>2</v>
      </c>
      <c r="BU210" s="51">
        <f t="shared" si="15"/>
        <v>0</v>
      </c>
      <c r="BV210" s="349" t="s">
        <v>12457</v>
      </c>
      <c r="BW210" s="350">
        <v>0.61736111111111114</v>
      </c>
      <c r="BX210" s="350">
        <v>0.62152777777777779</v>
      </c>
      <c r="BY210" s="51">
        <f t="shared" si="16"/>
        <v>6</v>
      </c>
      <c r="BZ210" s="44">
        <v>3</v>
      </c>
      <c r="CA210" s="44">
        <v>3</v>
      </c>
      <c r="CB210" s="44">
        <v>3</v>
      </c>
      <c r="CC210" s="44">
        <v>3</v>
      </c>
      <c r="CD210" s="44" t="s">
        <v>260</v>
      </c>
      <c r="CE210" s="44" t="s">
        <v>12457</v>
      </c>
      <c r="CF210" s="44">
        <v>15</v>
      </c>
      <c r="CM210" s="348" t="s">
        <v>3403</v>
      </c>
      <c r="CN210" s="44" t="s">
        <v>3403</v>
      </c>
      <c r="CR210" s="335" t="s">
        <v>4714</v>
      </c>
      <c r="CS210" s="335" t="s">
        <v>4715</v>
      </c>
      <c r="CT210" s="335" t="s">
        <v>3869</v>
      </c>
      <c r="CU210" s="335" t="s">
        <v>12458</v>
      </c>
      <c r="CV210" s="335" t="s">
        <v>12453</v>
      </c>
      <c r="CW210" s="335" t="s">
        <v>12454</v>
      </c>
      <c r="CX210" s="335" t="s">
        <v>12455</v>
      </c>
      <c r="CY210" s="335" t="s">
        <v>12459</v>
      </c>
      <c r="CZ210" s="335" t="s">
        <v>3848</v>
      </c>
      <c r="DA210" s="335" t="s">
        <v>12460</v>
      </c>
      <c r="DB210" s="335" t="s">
        <v>3845</v>
      </c>
      <c r="DC210" s="335" t="s">
        <v>3846</v>
      </c>
      <c r="DD210" s="335" t="s">
        <v>6026</v>
      </c>
      <c r="DE210" s="335" t="s">
        <v>3848</v>
      </c>
      <c r="DF210" s="335" t="s">
        <v>3666</v>
      </c>
      <c r="DG210" s="335" t="s">
        <v>4037</v>
      </c>
      <c r="DH210" s="335" t="s">
        <v>4038</v>
      </c>
      <c r="DI210" s="335" t="s">
        <v>4039</v>
      </c>
      <c r="DJ210" s="335" t="s">
        <v>3848</v>
      </c>
      <c r="DK210" s="335" t="s">
        <v>3849</v>
      </c>
      <c r="DL210" s="335" t="s">
        <v>3848</v>
      </c>
      <c r="DM210" s="335" t="s">
        <v>3914</v>
      </c>
      <c r="DN210" s="335" t="s">
        <v>4062</v>
      </c>
      <c r="DO210" s="335" t="s">
        <v>3848</v>
      </c>
      <c r="DP210" s="335" t="s">
        <v>3848</v>
      </c>
      <c r="DQ210" s="335" t="s">
        <v>12461</v>
      </c>
      <c r="DR210" s="335" t="s">
        <v>3666</v>
      </c>
      <c r="DS210" s="335" t="s">
        <v>12462</v>
      </c>
      <c r="DT210" s="335" t="s">
        <v>3848</v>
      </c>
      <c r="DU210" s="335" t="s">
        <v>3848</v>
      </c>
      <c r="DV210" s="335" t="s">
        <v>3848</v>
      </c>
      <c r="DW210" s="335" t="s">
        <v>3848</v>
      </c>
      <c r="DX210" s="335" t="s">
        <v>3848</v>
      </c>
      <c r="DY210" s="335" t="s">
        <v>3848</v>
      </c>
      <c r="DZ210" s="335" t="s">
        <v>3848</v>
      </c>
      <c r="EA210" s="335" t="s">
        <v>3848</v>
      </c>
      <c r="EB210" s="335" t="s">
        <v>3861</v>
      </c>
      <c r="EC210" s="335" t="s">
        <v>3862</v>
      </c>
      <c r="ED210" s="335" t="s">
        <v>3848</v>
      </c>
      <c r="EE210" s="335" t="s">
        <v>12463</v>
      </c>
      <c r="EF210" s="335" t="s">
        <v>5081</v>
      </c>
      <c r="EG210" s="335" t="s">
        <v>2755</v>
      </c>
      <c r="EH210" s="335" t="s">
        <v>282</v>
      </c>
      <c r="EI210" s="335" t="s">
        <v>3848</v>
      </c>
      <c r="EJ210" s="335" t="s">
        <v>3848</v>
      </c>
      <c r="EK210" s="335" t="s">
        <v>3848</v>
      </c>
      <c r="EL210" s="335" t="s">
        <v>3868</v>
      </c>
      <c r="EM210" s="335" t="s">
        <v>3869</v>
      </c>
      <c r="EN210" s="335" t="s">
        <v>3869</v>
      </c>
      <c r="EO210" s="335" t="s">
        <v>3869</v>
      </c>
      <c r="EP210" s="335" t="s">
        <v>3869</v>
      </c>
      <c r="EQ210" s="335" t="s">
        <v>4017</v>
      </c>
      <c r="ER210" s="335" t="s">
        <v>4017</v>
      </c>
      <c r="ES210" s="335" t="s">
        <v>4017</v>
      </c>
      <c r="ET210" s="335" t="s">
        <v>4017</v>
      </c>
      <c r="EU210" s="335" t="s">
        <v>4017</v>
      </c>
      <c r="EV210" s="335" t="s">
        <v>3848</v>
      </c>
      <c r="EW210" s="335" t="s">
        <v>3848</v>
      </c>
      <c r="EX210" s="335" t="s">
        <v>3848</v>
      </c>
      <c r="EY210" s="335" t="s">
        <v>3848</v>
      </c>
      <c r="EZ210" s="335" t="s">
        <v>3848</v>
      </c>
      <c r="FA210" s="335" t="s">
        <v>3848</v>
      </c>
      <c r="FB210" s="335" t="s">
        <v>3848</v>
      </c>
      <c r="FC210" s="335" t="s">
        <v>3848</v>
      </c>
      <c r="FD210" s="335" t="s">
        <v>3848</v>
      </c>
      <c r="FE210" s="335" t="s">
        <v>4017</v>
      </c>
      <c r="FF210" s="335" t="s">
        <v>4017</v>
      </c>
      <c r="FG210" s="335" t="s">
        <v>3848</v>
      </c>
      <c r="FH210" s="335" t="s">
        <v>3848</v>
      </c>
      <c r="FI210" s="335" t="s">
        <v>3848</v>
      </c>
      <c r="FJ210" s="335" t="s">
        <v>4017</v>
      </c>
      <c r="FK210" s="335" t="s">
        <v>4017</v>
      </c>
      <c r="FL210" s="335" t="s">
        <v>4017</v>
      </c>
      <c r="FM210" s="335" t="s">
        <v>3666</v>
      </c>
      <c r="FN210" s="335" t="s">
        <v>3666</v>
      </c>
      <c r="FO210" s="335" t="s">
        <v>3848</v>
      </c>
      <c r="FP210" s="335" t="s">
        <v>3848</v>
      </c>
      <c r="FQ210" s="335" t="s">
        <v>5082</v>
      </c>
      <c r="FR210" s="335" t="s">
        <v>5082</v>
      </c>
      <c r="FS210" s="335" t="s">
        <v>5082</v>
      </c>
      <c r="FT210" s="335" t="s">
        <v>3943</v>
      </c>
      <c r="FU210" s="335" t="s">
        <v>3943</v>
      </c>
      <c r="FV210" s="335" t="s">
        <v>3943</v>
      </c>
      <c r="FW210" s="335" t="s">
        <v>3943</v>
      </c>
      <c r="FX210" s="335" t="s">
        <v>3894</v>
      </c>
      <c r="FY210" s="335" t="s">
        <v>3848</v>
      </c>
      <c r="FZ210" s="335" t="s">
        <v>12464</v>
      </c>
      <c r="GA210" s="335" t="s">
        <v>3848</v>
      </c>
      <c r="GB210" s="335" t="s">
        <v>3848</v>
      </c>
      <c r="GC210" s="335" t="s">
        <v>3848</v>
      </c>
      <c r="HL210" s="349" t="s">
        <v>12465</v>
      </c>
      <c r="HM210" s="44" t="s">
        <v>7823</v>
      </c>
      <c r="HN210" s="30" t="s">
        <v>3403</v>
      </c>
      <c r="HO210" s="350" t="s">
        <v>7440</v>
      </c>
      <c r="HP210" s="44" t="s">
        <v>3869</v>
      </c>
      <c r="HQ210" s="44">
        <f t="shared" si="17"/>
        <v>1</v>
      </c>
      <c r="HT210" s="44" t="s">
        <v>3403</v>
      </c>
      <c r="HU210" s="30" t="s">
        <v>7777</v>
      </c>
      <c r="HX210" s="44" t="s">
        <v>3403</v>
      </c>
      <c r="HY210" s="44" t="s">
        <v>223</v>
      </c>
    </row>
    <row r="211" spans="1:233" s="44" customFormat="1" ht="12.75" x14ac:dyDescent="0.2">
      <c r="A211" s="347">
        <v>29</v>
      </c>
      <c r="B211" s="350"/>
      <c r="C211" s="347"/>
      <c r="D211" s="347" t="s">
        <v>211</v>
      </c>
      <c r="E211" s="347" t="s">
        <v>212</v>
      </c>
      <c r="F211" s="374">
        <v>43287</v>
      </c>
      <c r="G211" s="347" t="s">
        <v>1202</v>
      </c>
      <c r="H211" s="347" t="s">
        <v>233</v>
      </c>
      <c r="I211" s="44" t="s">
        <v>6889</v>
      </c>
      <c r="K211" s="351"/>
      <c r="L211" s="351"/>
      <c r="M211" s="351"/>
      <c r="N211" s="351"/>
      <c r="P211" s="356" t="s">
        <v>12466</v>
      </c>
      <c r="Q211" s="351" t="s">
        <v>12467</v>
      </c>
      <c r="R211" s="354" t="s">
        <v>12468</v>
      </c>
      <c r="S211" s="351" t="s">
        <v>12469</v>
      </c>
      <c r="T211" s="346">
        <v>9305748019</v>
      </c>
      <c r="U211" s="30" t="s">
        <v>12470</v>
      </c>
      <c r="V211" s="30" t="s">
        <v>221</v>
      </c>
      <c r="W211" s="30" t="s">
        <v>221</v>
      </c>
      <c r="X211" s="30" t="s">
        <v>221</v>
      </c>
      <c r="Y211" s="30" t="s">
        <v>221</v>
      </c>
      <c r="Z211" s="30" t="s">
        <v>221</v>
      </c>
      <c r="AA211" s="30" t="s">
        <v>12471</v>
      </c>
      <c r="AB211" s="30">
        <v>9103003450</v>
      </c>
      <c r="AC211" s="44" t="s">
        <v>223</v>
      </c>
      <c r="AD211" s="347" t="s">
        <v>4711</v>
      </c>
      <c r="AE211" s="36" t="s">
        <v>12472</v>
      </c>
      <c r="AF211" s="44" t="s">
        <v>226</v>
      </c>
      <c r="AG211" s="348" t="s">
        <v>221</v>
      </c>
      <c r="AH211" s="348" t="s">
        <v>221</v>
      </c>
      <c r="AI211" s="36">
        <v>12</v>
      </c>
      <c r="AJ211" s="36" t="s">
        <v>227</v>
      </c>
      <c r="AK211" s="36">
        <v>1</v>
      </c>
      <c r="AL211" s="36">
        <v>12</v>
      </c>
      <c r="AM211" s="36">
        <v>0</v>
      </c>
      <c r="AN211" s="348" t="s">
        <v>394</v>
      </c>
      <c r="AO211" s="348" t="s">
        <v>5074</v>
      </c>
      <c r="AP211" s="348" t="s">
        <v>281</v>
      </c>
      <c r="AQ211" s="50" t="s">
        <v>1211</v>
      </c>
      <c r="AR211" s="36"/>
      <c r="AV211" s="30"/>
      <c r="AY211" s="347" t="s">
        <v>227</v>
      </c>
      <c r="AZ211" s="44" t="s">
        <v>227</v>
      </c>
      <c r="BA211" s="350" t="s">
        <v>7968</v>
      </c>
      <c r="BB211" s="459" t="s">
        <v>6504</v>
      </c>
      <c r="BC211" s="350">
        <v>0.54166666666666663</v>
      </c>
      <c r="BD211" s="350">
        <v>0.55208333333333337</v>
      </c>
      <c r="BE211" s="44">
        <f t="shared" si="14"/>
        <v>15</v>
      </c>
      <c r="BF211" s="44">
        <v>1</v>
      </c>
      <c r="BG211" s="44">
        <v>1</v>
      </c>
      <c r="BH211" s="44">
        <v>1</v>
      </c>
      <c r="BI211" s="44">
        <v>1</v>
      </c>
      <c r="BJ211" s="44">
        <v>1</v>
      </c>
      <c r="BK211" s="44">
        <v>1</v>
      </c>
      <c r="BL211" s="44">
        <v>1</v>
      </c>
      <c r="BM211" s="44">
        <v>1</v>
      </c>
      <c r="BN211" s="44">
        <v>1</v>
      </c>
      <c r="BO211" s="44">
        <v>1</v>
      </c>
      <c r="BP211" s="44">
        <v>1</v>
      </c>
      <c r="BQ211" s="44">
        <v>1</v>
      </c>
      <c r="BR211" s="44">
        <v>1</v>
      </c>
      <c r="BS211" s="44">
        <v>1</v>
      </c>
      <c r="BT211" s="44">
        <v>1</v>
      </c>
      <c r="BU211" s="51">
        <f t="shared" si="15"/>
        <v>15</v>
      </c>
      <c r="BV211" s="349"/>
      <c r="BW211" s="350"/>
      <c r="BX211" s="350"/>
      <c r="BY211" s="51">
        <f t="shared" si="16"/>
        <v>0</v>
      </c>
      <c r="CM211" s="348" t="s">
        <v>3403</v>
      </c>
      <c r="CN211" s="44" t="s">
        <v>3403</v>
      </c>
      <c r="CR211" s="335" t="s">
        <v>4714</v>
      </c>
      <c r="CS211" s="335" t="s">
        <v>4715</v>
      </c>
      <c r="CT211" s="335" t="s">
        <v>3869</v>
      </c>
      <c r="CU211" s="335" t="s">
        <v>12473</v>
      </c>
      <c r="CV211" s="335" t="s">
        <v>12467</v>
      </c>
      <c r="CW211" s="335" t="s">
        <v>12468</v>
      </c>
      <c r="CX211" s="335" t="s">
        <v>12469</v>
      </c>
      <c r="CY211" s="335" t="s">
        <v>12474</v>
      </c>
      <c r="CZ211" s="335" t="s">
        <v>3848</v>
      </c>
      <c r="DA211" s="335" t="s">
        <v>4298</v>
      </c>
      <c r="DB211" s="335" t="s">
        <v>3840</v>
      </c>
      <c r="DC211" s="335" t="s">
        <v>3841</v>
      </c>
      <c r="DD211" s="335" t="s">
        <v>4036</v>
      </c>
      <c r="DE211" s="335" t="s">
        <v>3848</v>
      </c>
      <c r="DF211" s="335" t="s">
        <v>4298</v>
      </c>
      <c r="DG211" s="335" t="s">
        <v>3840</v>
      </c>
      <c r="DH211" s="335" t="s">
        <v>3841</v>
      </c>
      <c r="DI211" s="335" t="s">
        <v>4036</v>
      </c>
      <c r="DJ211" s="335" t="s">
        <v>3848</v>
      </c>
      <c r="DK211" s="335" t="s">
        <v>3849</v>
      </c>
      <c r="DL211" s="335" t="s">
        <v>3848</v>
      </c>
      <c r="DM211" s="335" t="s">
        <v>10747</v>
      </c>
      <c r="DN211" s="335" t="s">
        <v>3852</v>
      </c>
      <c r="DO211" s="335" t="s">
        <v>3848</v>
      </c>
      <c r="DP211" s="335" t="s">
        <v>3848</v>
      </c>
      <c r="DQ211" s="335" t="s">
        <v>12475</v>
      </c>
      <c r="DR211" s="335" t="s">
        <v>10749</v>
      </c>
      <c r="DS211" s="335" t="s">
        <v>12470</v>
      </c>
      <c r="DT211" s="335" t="s">
        <v>3848</v>
      </c>
      <c r="DU211" s="335" t="s">
        <v>3848</v>
      </c>
      <c r="DV211" s="335" t="s">
        <v>3848</v>
      </c>
      <c r="DW211" s="335" t="s">
        <v>3848</v>
      </c>
      <c r="DX211" s="335" t="s">
        <v>3848</v>
      </c>
      <c r="DY211" s="335" t="s">
        <v>3848</v>
      </c>
      <c r="DZ211" s="335" t="s">
        <v>3848</v>
      </c>
      <c r="EA211" s="335" t="s">
        <v>3848</v>
      </c>
      <c r="EB211" s="335" t="s">
        <v>3861</v>
      </c>
      <c r="EC211" s="335" t="s">
        <v>3862</v>
      </c>
      <c r="ED211" s="335" t="s">
        <v>3848</v>
      </c>
      <c r="EE211" s="335" t="s">
        <v>4510</v>
      </c>
      <c r="EF211" s="335" t="s">
        <v>5081</v>
      </c>
      <c r="EG211" s="335" t="s">
        <v>598</v>
      </c>
      <c r="EH211" s="335" t="s">
        <v>5303</v>
      </c>
      <c r="EI211" s="335" t="s">
        <v>10821</v>
      </c>
      <c r="EJ211" s="335" t="s">
        <v>3848</v>
      </c>
      <c r="EK211" s="335" t="s">
        <v>3848</v>
      </c>
      <c r="EL211" s="335" t="s">
        <v>3868</v>
      </c>
      <c r="EM211" s="335" t="s">
        <v>3869</v>
      </c>
      <c r="EN211" s="335" t="s">
        <v>3869</v>
      </c>
      <c r="EO211" s="335" t="s">
        <v>3869</v>
      </c>
      <c r="EP211" s="335" t="s">
        <v>3869</v>
      </c>
      <c r="EQ211" s="335" t="s">
        <v>4017</v>
      </c>
      <c r="ER211" s="335" t="s">
        <v>4017</v>
      </c>
      <c r="ES211" s="335" t="s">
        <v>4017</v>
      </c>
      <c r="ET211" s="335" t="s">
        <v>4017</v>
      </c>
      <c r="EU211" s="335" t="s">
        <v>4017</v>
      </c>
      <c r="EV211" s="335" t="s">
        <v>3848</v>
      </c>
      <c r="EW211" s="335" t="s">
        <v>3848</v>
      </c>
      <c r="EX211" s="335" t="s">
        <v>3848</v>
      </c>
      <c r="EY211" s="335" t="s">
        <v>3848</v>
      </c>
      <c r="EZ211" s="335" t="s">
        <v>3848</v>
      </c>
      <c r="FA211" s="335" t="s">
        <v>3848</v>
      </c>
      <c r="FB211" s="335" t="s">
        <v>3848</v>
      </c>
      <c r="FC211" s="335" t="s">
        <v>3848</v>
      </c>
      <c r="FD211" s="335" t="s">
        <v>3848</v>
      </c>
      <c r="FE211" s="335" t="s">
        <v>4017</v>
      </c>
      <c r="FF211" s="335" t="s">
        <v>4017</v>
      </c>
      <c r="FG211" s="335" t="s">
        <v>3848</v>
      </c>
      <c r="FH211" s="335" t="s">
        <v>3848</v>
      </c>
      <c r="FI211" s="335" t="s">
        <v>3848</v>
      </c>
      <c r="FJ211" s="335" t="s">
        <v>4017</v>
      </c>
      <c r="FK211" s="335" t="s">
        <v>4017</v>
      </c>
      <c r="FL211" s="335" t="s">
        <v>4017</v>
      </c>
      <c r="FM211" s="335" t="s">
        <v>5405</v>
      </c>
      <c r="FN211" s="335" t="s">
        <v>5405</v>
      </c>
      <c r="FO211" s="335" t="s">
        <v>5405</v>
      </c>
      <c r="FP211" s="335" t="s">
        <v>5405</v>
      </c>
      <c r="FQ211" s="335" t="s">
        <v>7351</v>
      </c>
      <c r="FR211" s="335" t="s">
        <v>7351</v>
      </c>
      <c r="FS211" s="335" t="s">
        <v>7351</v>
      </c>
      <c r="FT211" s="335" t="s">
        <v>3943</v>
      </c>
      <c r="FU211" s="335" t="s">
        <v>3943</v>
      </c>
      <c r="FV211" s="335" t="s">
        <v>3943</v>
      </c>
      <c r="FW211" s="335" t="s">
        <v>3943</v>
      </c>
      <c r="FX211" s="335" t="s">
        <v>3944</v>
      </c>
      <c r="FY211" s="335" t="s">
        <v>3848</v>
      </c>
      <c r="FZ211" s="335" t="s">
        <v>3848</v>
      </c>
      <c r="GA211" s="335" t="s">
        <v>3848</v>
      </c>
      <c r="GB211" s="335" t="s">
        <v>3848</v>
      </c>
      <c r="GC211" s="335" t="s">
        <v>3848</v>
      </c>
      <c r="HL211" s="349" t="s">
        <v>12476</v>
      </c>
      <c r="HM211" s="44" t="s">
        <v>3403</v>
      </c>
      <c r="HN211" s="44" t="s">
        <v>3403</v>
      </c>
      <c r="HO211" s="350" t="s">
        <v>7177</v>
      </c>
      <c r="HP211" s="44" t="s">
        <v>3869</v>
      </c>
      <c r="HQ211" s="44">
        <f t="shared" si="17"/>
        <v>1</v>
      </c>
      <c r="HT211" s="44" t="s">
        <v>3403</v>
      </c>
      <c r="HU211" s="30" t="s">
        <v>7777</v>
      </c>
      <c r="HX211" s="44" t="s">
        <v>3403</v>
      </c>
      <c r="HY211" s="44" t="s">
        <v>223</v>
      </c>
    </row>
    <row r="212" spans="1:233" s="44" customFormat="1" ht="12.75" x14ac:dyDescent="0.2">
      <c r="A212" s="347">
        <v>30</v>
      </c>
      <c r="B212" s="350"/>
      <c r="C212" s="347"/>
      <c r="D212" s="347" t="s">
        <v>211</v>
      </c>
      <c r="E212" s="347" t="s">
        <v>212</v>
      </c>
      <c r="F212" s="374">
        <v>43287</v>
      </c>
      <c r="G212" s="347" t="s">
        <v>357</v>
      </c>
      <c r="H212" s="347" t="s">
        <v>337</v>
      </c>
      <c r="I212" s="44" t="s">
        <v>437</v>
      </c>
      <c r="J212" s="44" t="s">
        <v>5686</v>
      </c>
      <c r="K212" s="351"/>
      <c r="L212" s="351"/>
      <c r="M212" s="351"/>
      <c r="N212" s="351"/>
      <c r="P212" s="356" t="s">
        <v>12477</v>
      </c>
      <c r="Q212" s="351" t="s">
        <v>1054</v>
      </c>
      <c r="R212" s="354" t="s">
        <v>770</v>
      </c>
      <c r="S212" s="351" t="s">
        <v>12478</v>
      </c>
      <c r="T212" s="346">
        <v>9173045368</v>
      </c>
      <c r="U212" s="30" t="s">
        <v>12479</v>
      </c>
      <c r="V212" s="30" t="s">
        <v>221</v>
      </c>
      <c r="W212" s="30" t="s">
        <v>221</v>
      </c>
      <c r="X212" s="30" t="s">
        <v>221</v>
      </c>
      <c r="Y212" s="30" t="s">
        <v>221</v>
      </c>
      <c r="Z212" s="30" t="s">
        <v>221</v>
      </c>
      <c r="AA212" s="30" t="s">
        <v>12480</v>
      </c>
      <c r="AB212" s="30">
        <v>9173761269</v>
      </c>
      <c r="AC212" s="44" t="s">
        <v>223</v>
      </c>
      <c r="AD212" s="36" t="s">
        <v>224</v>
      </c>
      <c r="AE212" s="36" t="s">
        <v>3195</v>
      </c>
      <c r="AF212" s="44" t="s">
        <v>226</v>
      </c>
      <c r="AG212" s="348" t="s">
        <v>226</v>
      </c>
      <c r="AH212" s="348" t="s">
        <v>226</v>
      </c>
      <c r="AI212" s="36">
        <f>6*12</f>
        <v>72</v>
      </c>
      <c r="AJ212" s="36" t="s">
        <v>227</v>
      </c>
      <c r="AK212" s="36">
        <v>1</v>
      </c>
      <c r="AL212" s="36">
        <v>72</v>
      </c>
      <c r="AM212" s="36">
        <v>0</v>
      </c>
      <c r="AN212" s="348" t="s">
        <v>394</v>
      </c>
      <c r="AO212" s="348" t="s">
        <v>5074</v>
      </c>
      <c r="AP212" s="348" t="s">
        <v>281</v>
      </c>
      <c r="AQ212" s="348" t="s">
        <v>10805</v>
      </c>
      <c r="AR212" s="36"/>
      <c r="AV212" s="30"/>
      <c r="AY212" s="347" t="s">
        <v>227</v>
      </c>
      <c r="AZ212" s="44" t="s">
        <v>227</v>
      </c>
      <c r="BA212" s="350"/>
      <c r="BB212" s="459" t="s">
        <v>6504</v>
      </c>
      <c r="BC212" s="350">
        <v>0.58333333333333337</v>
      </c>
      <c r="BD212" s="350">
        <v>0.61736111111111114</v>
      </c>
      <c r="BE212" s="44">
        <f t="shared" si="14"/>
        <v>49</v>
      </c>
      <c r="BF212" s="44">
        <v>3</v>
      </c>
      <c r="BG212" s="44">
        <v>3</v>
      </c>
      <c r="BH212" s="44">
        <v>3</v>
      </c>
      <c r="BI212" s="44">
        <v>3</v>
      </c>
      <c r="BJ212" s="44">
        <v>3</v>
      </c>
      <c r="BK212" s="44">
        <v>3</v>
      </c>
      <c r="BL212" s="44">
        <v>3</v>
      </c>
      <c r="BM212" s="44">
        <v>3</v>
      </c>
      <c r="BN212" s="44">
        <v>3</v>
      </c>
      <c r="BO212" s="44">
        <v>3</v>
      </c>
      <c r="BP212" s="44">
        <v>3</v>
      </c>
      <c r="BQ212" s="44">
        <v>3</v>
      </c>
      <c r="BR212" s="44">
        <v>3</v>
      </c>
      <c r="BS212" s="44">
        <v>3</v>
      </c>
      <c r="BT212" s="44">
        <v>3</v>
      </c>
      <c r="BU212" s="51">
        <f t="shared" si="15"/>
        <v>0</v>
      </c>
      <c r="BV212" s="349" t="s">
        <v>6504</v>
      </c>
      <c r="BW212" s="350">
        <v>0.58333333333333337</v>
      </c>
      <c r="BX212" s="350">
        <v>0.61736111111111114</v>
      </c>
      <c r="BY212" s="51">
        <f t="shared" si="16"/>
        <v>49</v>
      </c>
      <c r="BZ212" s="44">
        <v>3</v>
      </c>
      <c r="CA212" s="44">
        <v>3</v>
      </c>
      <c r="CB212" s="44">
        <v>3</v>
      </c>
      <c r="CC212" s="44">
        <v>3</v>
      </c>
      <c r="CD212" s="44" t="s">
        <v>260</v>
      </c>
      <c r="CE212" s="44" t="s">
        <v>6504</v>
      </c>
      <c r="CF212" s="44">
        <v>15</v>
      </c>
      <c r="CM212" s="348" t="s">
        <v>3403</v>
      </c>
      <c r="CN212" s="44" t="s">
        <v>3403</v>
      </c>
      <c r="CR212" s="351" t="s">
        <v>221</v>
      </c>
      <c r="HL212" s="349" t="s">
        <v>12481</v>
      </c>
      <c r="HM212" s="44" t="s">
        <v>7823</v>
      </c>
      <c r="HN212" s="30" t="s">
        <v>3403</v>
      </c>
      <c r="HO212" s="350" t="s">
        <v>7440</v>
      </c>
      <c r="HP212" s="44" t="s">
        <v>3869</v>
      </c>
      <c r="HQ212" s="44">
        <f t="shared" si="17"/>
        <v>1</v>
      </c>
      <c r="HT212" s="44" t="s">
        <v>3403</v>
      </c>
      <c r="HU212" s="30" t="s">
        <v>7777</v>
      </c>
      <c r="HX212" s="44" t="s">
        <v>3403</v>
      </c>
      <c r="HY212" s="44" t="s">
        <v>223</v>
      </c>
    </row>
    <row r="213" spans="1:233" s="44" customFormat="1" ht="12.75" x14ac:dyDescent="0.2">
      <c r="A213" s="347">
        <v>31</v>
      </c>
      <c r="B213" s="350"/>
      <c r="C213" s="347"/>
      <c r="D213" s="347" t="s">
        <v>211</v>
      </c>
      <c r="E213" s="347" t="s">
        <v>212</v>
      </c>
      <c r="F213" s="374">
        <v>43287</v>
      </c>
      <c r="G213" s="347" t="s">
        <v>1202</v>
      </c>
      <c r="H213" s="347" t="s">
        <v>233</v>
      </c>
      <c r="I213" s="44" t="s">
        <v>1203</v>
      </c>
      <c r="K213" s="351"/>
      <c r="L213" s="351"/>
      <c r="M213" s="351"/>
      <c r="N213" s="351"/>
      <c r="P213" s="356" t="s">
        <v>12482</v>
      </c>
      <c r="Q213" s="351" t="s">
        <v>12483</v>
      </c>
      <c r="R213" s="354" t="s">
        <v>12484</v>
      </c>
      <c r="S213" s="351" t="s">
        <v>221</v>
      </c>
      <c r="T213" s="346">
        <v>9773787806</v>
      </c>
      <c r="U213" s="30" t="s">
        <v>12485</v>
      </c>
      <c r="V213" s="30" t="s">
        <v>221</v>
      </c>
      <c r="W213" s="30" t="s">
        <v>221</v>
      </c>
      <c r="X213" s="30" t="s">
        <v>221</v>
      </c>
      <c r="Y213" s="30" t="s">
        <v>221</v>
      </c>
      <c r="Z213" s="30" t="s">
        <v>221</v>
      </c>
      <c r="AA213" s="30" t="s">
        <v>221</v>
      </c>
      <c r="AB213" s="30" t="s">
        <v>221</v>
      </c>
      <c r="AC213" s="44" t="s">
        <v>223</v>
      </c>
      <c r="AD213" s="36" t="s">
        <v>224</v>
      </c>
      <c r="AE213" s="36" t="s">
        <v>12486</v>
      </c>
      <c r="AF213" s="44" t="s">
        <v>226</v>
      </c>
      <c r="AG213" s="348" t="s">
        <v>221</v>
      </c>
      <c r="AH213" s="348" t="s">
        <v>221</v>
      </c>
      <c r="AI213" s="36">
        <v>28</v>
      </c>
      <c r="AJ213" s="36" t="s">
        <v>446</v>
      </c>
      <c r="AK213" s="36">
        <v>0</v>
      </c>
      <c r="AL213" s="36">
        <v>7</v>
      </c>
      <c r="AM213" s="36">
        <v>12</v>
      </c>
      <c r="AN213" s="348" t="s">
        <v>394</v>
      </c>
      <c r="AO213" s="348" t="s">
        <v>5074</v>
      </c>
      <c r="AP213" s="348" t="s">
        <v>281</v>
      </c>
      <c r="AQ213" s="348" t="s">
        <v>10805</v>
      </c>
      <c r="AR213" s="36"/>
      <c r="AV213" s="30"/>
      <c r="AY213" s="347" t="s">
        <v>227</v>
      </c>
      <c r="AZ213" s="44" t="s">
        <v>227</v>
      </c>
      <c r="BA213" s="350" t="s">
        <v>7968</v>
      </c>
      <c r="BB213" s="459" t="s">
        <v>6504</v>
      </c>
      <c r="BC213" s="350">
        <v>0.65972222222222221</v>
      </c>
      <c r="BD213" s="350">
        <v>0.66666666666666663</v>
      </c>
      <c r="BE213" s="44">
        <f t="shared" si="14"/>
        <v>10</v>
      </c>
      <c r="BF213" s="44">
        <v>2</v>
      </c>
      <c r="BG213" s="44">
        <v>2</v>
      </c>
      <c r="BH213" s="44">
        <v>2</v>
      </c>
      <c r="BI213" s="44">
        <v>2</v>
      </c>
      <c r="BJ213" s="44">
        <v>2</v>
      </c>
      <c r="BK213" s="44">
        <v>2</v>
      </c>
      <c r="BL213" s="44">
        <v>2</v>
      </c>
      <c r="BM213" s="44">
        <v>2</v>
      </c>
      <c r="BN213" s="44">
        <v>2</v>
      </c>
      <c r="BO213" s="44">
        <v>2</v>
      </c>
      <c r="BP213" s="44">
        <v>2</v>
      </c>
      <c r="BQ213" s="44">
        <v>2</v>
      </c>
      <c r="BR213" s="44">
        <v>2</v>
      </c>
      <c r="BS213" s="44">
        <v>2</v>
      </c>
      <c r="BT213" s="44">
        <v>2</v>
      </c>
      <c r="BU213" s="51">
        <f t="shared" si="15"/>
        <v>0</v>
      </c>
      <c r="BV213" s="349"/>
      <c r="BW213" s="350"/>
      <c r="BX213" s="350"/>
      <c r="BY213" s="51">
        <f t="shared" si="16"/>
        <v>0</v>
      </c>
      <c r="CM213" s="348" t="s">
        <v>3403</v>
      </c>
      <c r="CN213" s="44" t="s">
        <v>3403</v>
      </c>
      <c r="CR213" s="335" t="s">
        <v>4714</v>
      </c>
      <c r="CS213" s="335" t="s">
        <v>4715</v>
      </c>
      <c r="CT213" s="335" t="s">
        <v>3869</v>
      </c>
      <c r="CU213" s="335" t="s">
        <v>12487</v>
      </c>
      <c r="CV213" s="335" t="s">
        <v>12483</v>
      </c>
      <c r="CW213" s="335" t="s">
        <v>12484</v>
      </c>
      <c r="CX213" s="335" t="s">
        <v>221</v>
      </c>
      <c r="CY213" s="335" t="s">
        <v>12488</v>
      </c>
      <c r="CZ213" s="335" t="s">
        <v>3848</v>
      </c>
      <c r="DA213" s="335" t="s">
        <v>12489</v>
      </c>
      <c r="DB213" s="335" t="s">
        <v>3840</v>
      </c>
      <c r="DC213" s="335" t="s">
        <v>3841</v>
      </c>
      <c r="DD213" s="335" t="s">
        <v>4036</v>
      </c>
      <c r="DE213" s="335" t="s">
        <v>3848</v>
      </c>
      <c r="DF213" s="335" t="s">
        <v>4298</v>
      </c>
      <c r="DG213" s="335" t="s">
        <v>3840</v>
      </c>
      <c r="DH213" s="335" t="s">
        <v>3841</v>
      </c>
      <c r="DI213" s="335" t="s">
        <v>4036</v>
      </c>
      <c r="DJ213" s="335" t="s">
        <v>3848</v>
      </c>
      <c r="DK213" s="335" t="s">
        <v>3957</v>
      </c>
      <c r="DL213" s="335" t="s">
        <v>3848</v>
      </c>
      <c r="DM213" s="335" t="s">
        <v>10747</v>
      </c>
      <c r="DN213" s="335" t="s">
        <v>3852</v>
      </c>
      <c r="DO213" s="335" t="s">
        <v>3848</v>
      </c>
      <c r="DP213" s="335" t="s">
        <v>3848</v>
      </c>
      <c r="DQ213" s="335" t="s">
        <v>12490</v>
      </c>
      <c r="DR213" s="335" t="s">
        <v>10749</v>
      </c>
      <c r="DS213" s="335" t="s">
        <v>12485</v>
      </c>
      <c r="DT213" s="335" t="s">
        <v>3848</v>
      </c>
      <c r="DU213" s="335" t="s">
        <v>3848</v>
      </c>
      <c r="DV213" s="335" t="s">
        <v>3848</v>
      </c>
      <c r="DW213" s="335" t="s">
        <v>3848</v>
      </c>
      <c r="DX213" s="335" t="s">
        <v>3848</v>
      </c>
      <c r="DY213" s="335" t="s">
        <v>3848</v>
      </c>
      <c r="DZ213" s="335" t="s">
        <v>3848</v>
      </c>
      <c r="EA213" s="335" t="s">
        <v>3848</v>
      </c>
      <c r="EB213" s="335" t="s">
        <v>3861</v>
      </c>
      <c r="EC213" s="335" t="s">
        <v>3862</v>
      </c>
      <c r="ED213" s="335" t="s">
        <v>3848</v>
      </c>
      <c r="EE213" s="335" t="s">
        <v>4510</v>
      </c>
      <c r="EF213" s="335" t="s">
        <v>5081</v>
      </c>
      <c r="EG213" s="335" t="s">
        <v>598</v>
      </c>
      <c r="EH213" s="335" t="s">
        <v>5303</v>
      </c>
      <c r="EI213" s="335" t="s">
        <v>7956</v>
      </c>
      <c r="EJ213" s="335" t="s">
        <v>3848</v>
      </c>
      <c r="EK213" s="335" t="s">
        <v>3848</v>
      </c>
      <c r="EL213" s="335" t="s">
        <v>3868</v>
      </c>
      <c r="EM213" s="335" t="s">
        <v>3869</v>
      </c>
      <c r="EN213" s="335" t="s">
        <v>3869</v>
      </c>
      <c r="EO213" s="335" t="s">
        <v>3869</v>
      </c>
      <c r="EP213" s="335" t="s">
        <v>3869</v>
      </c>
      <c r="EQ213" s="335" t="s">
        <v>4017</v>
      </c>
      <c r="ER213" s="335" t="s">
        <v>4017</v>
      </c>
      <c r="ES213" s="335" t="s">
        <v>4017</v>
      </c>
      <c r="ET213" s="335" t="s">
        <v>4017</v>
      </c>
      <c r="EU213" s="335" t="s">
        <v>4017</v>
      </c>
      <c r="EV213" s="335" t="s">
        <v>3848</v>
      </c>
      <c r="EW213" s="335" t="s">
        <v>3848</v>
      </c>
      <c r="EX213" s="335" t="s">
        <v>3848</v>
      </c>
      <c r="EY213" s="335" t="s">
        <v>3848</v>
      </c>
      <c r="EZ213" s="335" t="s">
        <v>3848</v>
      </c>
      <c r="FA213" s="335" t="s">
        <v>3848</v>
      </c>
      <c r="FB213" s="335" t="s">
        <v>3848</v>
      </c>
      <c r="FC213" s="335" t="s">
        <v>3848</v>
      </c>
      <c r="FD213" s="335" t="s">
        <v>3848</v>
      </c>
      <c r="FE213" s="335" t="s">
        <v>4017</v>
      </c>
      <c r="FF213" s="335" t="s">
        <v>4017</v>
      </c>
      <c r="FG213" s="335" t="s">
        <v>3848</v>
      </c>
      <c r="FH213" s="335" t="s">
        <v>3848</v>
      </c>
      <c r="FI213" s="335" t="s">
        <v>3848</v>
      </c>
      <c r="FJ213" s="335" t="s">
        <v>4017</v>
      </c>
      <c r="FK213" s="335" t="s">
        <v>4017</v>
      </c>
      <c r="FL213" s="335" t="s">
        <v>4017</v>
      </c>
      <c r="FM213" s="335" t="s">
        <v>5405</v>
      </c>
      <c r="FN213" s="335" t="s">
        <v>5405</v>
      </c>
      <c r="FO213" s="335" t="s">
        <v>5405</v>
      </c>
      <c r="FP213" s="335" t="s">
        <v>5405</v>
      </c>
      <c r="FQ213" s="335" t="s">
        <v>7351</v>
      </c>
      <c r="FR213" s="335" t="s">
        <v>7351</v>
      </c>
      <c r="FS213" s="335" t="s">
        <v>7351</v>
      </c>
      <c r="FT213" s="335" t="s">
        <v>3943</v>
      </c>
      <c r="FU213" s="335" t="s">
        <v>3943</v>
      </c>
      <c r="FV213" s="335" t="s">
        <v>3943</v>
      </c>
      <c r="FW213" s="335" t="s">
        <v>3943</v>
      </c>
      <c r="FX213" s="335" t="s">
        <v>3944</v>
      </c>
      <c r="FY213" s="335" t="s">
        <v>3848</v>
      </c>
      <c r="FZ213" s="335" t="s">
        <v>3848</v>
      </c>
      <c r="GA213" s="335" t="s">
        <v>3848</v>
      </c>
      <c r="GB213" s="335" t="s">
        <v>3848</v>
      </c>
      <c r="GC213" s="335" t="s">
        <v>3848</v>
      </c>
      <c r="HL213" s="349" t="s">
        <v>12491</v>
      </c>
      <c r="HM213" s="44" t="s">
        <v>3403</v>
      </c>
      <c r="HN213" s="44" t="s">
        <v>3403</v>
      </c>
      <c r="HO213" s="350" t="s">
        <v>7599</v>
      </c>
      <c r="HP213" s="44" t="s">
        <v>3869</v>
      </c>
      <c r="HQ213" s="44">
        <f t="shared" si="17"/>
        <v>1</v>
      </c>
      <c r="HT213" s="44" t="s">
        <v>3403</v>
      </c>
      <c r="HU213" s="30" t="s">
        <v>7777</v>
      </c>
      <c r="HX213" s="44" t="s">
        <v>3403</v>
      </c>
      <c r="HY213" s="44" t="s">
        <v>223</v>
      </c>
    </row>
    <row r="214" spans="1:233" s="44" customFormat="1" ht="12.75" x14ac:dyDescent="0.2">
      <c r="A214" s="347">
        <v>32</v>
      </c>
      <c r="B214" s="350"/>
      <c r="C214" s="347"/>
      <c r="D214" s="347"/>
      <c r="E214" s="347" t="s">
        <v>212</v>
      </c>
      <c r="F214" s="374">
        <v>43287</v>
      </c>
      <c r="G214" s="347" t="s">
        <v>357</v>
      </c>
      <c r="H214" s="347" t="s">
        <v>337</v>
      </c>
      <c r="I214" s="44" t="s">
        <v>437</v>
      </c>
      <c r="J214" s="44" t="s">
        <v>5686</v>
      </c>
      <c r="K214" s="351"/>
      <c r="L214" s="351"/>
      <c r="M214" s="351"/>
      <c r="N214" s="351"/>
      <c r="P214" s="356" t="s">
        <v>12492</v>
      </c>
      <c r="Q214" s="351" t="s">
        <v>12493</v>
      </c>
      <c r="R214" s="354" t="s">
        <v>12494</v>
      </c>
      <c r="S214" s="351"/>
      <c r="T214" s="346" t="s">
        <v>12495</v>
      </c>
      <c r="U214" s="30" t="s">
        <v>12496</v>
      </c>
      <c r="V214" s="30" t="s">
        <v>221</v>
      </c>
      <c r="W214" s="30" t="s">
        <v>221</v>
      </c>
      <c r="X214" s="30" t="s">
        <v>221</v>
      </c>
      <c r="Y214" s="30" t="s">
        <v>221</v>
      </c>
      <c r="Z214" s="30" t="s">
        <v>221</v>
      </c>
      <c r="AA214" s="30" t="s">
        <v>221</v>
      </c>
      <c r="AB214" s="30" t="s">
        <v>221</v>
      </c>
      <c r="AC214" s="44" t="s">
        <v>223</v>
      </c>
      <c r="AD214" s="347" t="s">
        <v>4711</v>
      </c>
      <c r="AE214" s="36" t="s">
        <v>12497</v>
      </c>
      <c r="AF214" s="44" t="s">
        <v>226</v>
      </c>
      <c r="AG214" s="348" t="s">
        <v>226</v>
      </c>
      <c r="AH214" s="348" t="s">
        <v>226</v>
      </c>
      <c r="AI214" s="36">
        <f>36+60+36</f>
        <v>132</v>
      </c>
      <c r="AJ214" s="36" t="s">
        <v>227</v>
      </c>
      <c r="AK214" s="36">
        <v>1</v>
      </c>
      <c r="AL214" s="36">
        <v>36</v>
      </c>
      <c r="AM214" s="36">
        <v>60</v>
      </c>
      <c r="AN214" s="348" t="s">
        <v>394</v>
      </c>
      <c r="AO214" s="348" t="s">
        <v>1210</v>
      </c>
      <c r="AP214" s="348" t="s">
        <v>281</v>
      </c>
      <c r="AQ214" s="50" t="s">
        <v>1211</v>
      </c>
      <c r="AR214" s="36"/>
      <c r="AV214" s="30"/>
      <c r="AW214" s="44" t="s">
        <v>11410</v>
      </c>
      <c r="AY214" s="347" t="s">
        <v>227</v>
      </c>
      <c r="AZ214" s="44" t="s">
        <v>227</v>
      </c>
      <c r="BA214" s="350" t="s">
        <v>7968</v>
      </c>
      <c r="BB214" s="459" t="s">
        <v>4032</v>
      </c>
      <c r="BC214" s="350">
        <v>0.69166666666666676</v>
      </c>
      <c r="BD214" s="350">
        <v>0.70833333333333337</v>
      </c>
      <c r="BE214" s="44">
        <f t="shared" si="14"/>
        <v>24</v>
      </c>
      <c r="BF214" s="44">
        <v>3</v>
      </c>
      <c r="BG214" s="44">
        <v>3</v>
      </c>
      <c r="BH214" s="44">
        <v>3</v>
      </c>
      <c r="BI214" s="44">
        <v>3</v>
      </c>
      <c r="BJ214" s="44">
        <v>3</v>
      </c>
      <c r="BK214" s="44">
        <v>3</v>
      </c>
      <c r="BL214" s="44">
        <v>3</v>
      </c>
      <c r="BM214" s="44">
        <v>3</v>
      </c>
      <c r="BN214" s="44">
        <v>3</v>
      </c>
      <c r="BO214" s="44">
        <v>3</v>
      </c>
      <c r="BP214" s="44">
        <v>3</v>
      </c>
      <c r="BQ214" s="44">
        <v>3</v>
      </c>
      <c r="BR214" s="44">
        <v>3</v>
      </c>
      <c r="BS214" s="44">
        <v>3</v>
      </c>
      <c r="BT214" s="44">
        <v>3</v>
      </c>
      <c r="BU214" s="51">
        <f t="shared" si="15"/>
        <v>0</v>
      </c>
      <c r="BV214" s="349" t="s">
        <v>4032</v>
      </c>
      <c r="BW214" s="350">
        <v>0.70833333333333337</v>
      </c>
      <c r="BX214" s="350">
        <v>0.71527777777777779</v>
      </c>
      <c r="BY214" s="51">
        <f t="shared" si="16"/>
        <v>10</v>
      </c>
      <c r="BZ214" s="44">
        <v>3</v>
      </c>
      <c r="CA214" s="44">
        <v>3</v>
      </c>
      <c r="CB214" s="44">
        <v>3</v>
      </c>
      <c r="CC214" s="44">
        <v>3</v>
      </c>
      <c r="CD214" s="44" t="s">
        <v>260</v>
      </c>
      <c r="CE214" s="44" t="s">
        <v>4032</v>
      </c>
      <c r="CF214" s="44">
        <v>15</v>
      </c>
      <c r="CM214" s="348" t="s">
        <v>3403</v>
      </c>
      <c r="CN214" s="44" t="s">
        <v>3403</v>
      </c>
      <c r="CR214" s="335" t="s">
        <v>4714</v>
      </c>
      <c r="CS214" s="335" t="s">
        <v>4715</v>
      </c>
      <c r="CT214" s="335" t="s">
        <v>3869</v>
      </c>
      <c r="CU214" s="335" t="s">
        <v>12498</v>
      </c>
      <c r="CV214" s="335" t="s">
        <v>12499</v>
      </c>
      <c r="CW214" s="335" t="s">
        <v>12493</v>
      </c>
      <c r="CX214" s="335" t="s">
        <v>12500</v>
      </c>
      <c r="CY214" s="335" t="s">
        <v>12501</v>
      </c>
      <c r="CZ214" s="335" t="s">
        <v>3848</v>
      </c>
      <c r="DA214" s="335" t="s">
        <v>12502</v>
      </c>
      <c r="DB214" s="335" t="s">
        <v>3840</v>
      </c>
      <c r="DC214" s="335" t="s">
        <v>3841</v>
      </c>
      <c r="DD214" s="335" t="s">
        <v>3842</v>
      </c>
      <c r="DE214" s="335" t="s">
        <v>3848</v>
      </c>
      <c r="DF214" s="335" t="s">
        <v>4044</v>
      </c>
      <c r="DG214" s="335" t="s">
        <v>4037</v>
      </c>
      <c r="DH214" s="335" t="s">
        <v>4038</v>
      </c>
      <c r="DI214" s="335" t="s">
        <v>4039</v>
      </c>
      <c r="DJ214" s="335" t="s">
        <v>3848</v>
      </c>
      <c r="DK214" s="335" t="s">
        <v>3849</v>
      </c>
      <c r="DL214" s="335" t="s">
        <v>3848</v>
      </c>
      <c r="DM214" s="335" t="s">
        <v>3851</v>
      </c>
      <c r="DN214" s="335" t="s">
        <v>3852</v>
      </c>
      <c r="DO214" s="335" t="s">
        <v>3848</v>
      </c>
      <c r="DP214" s="335" t="s">
        <v>3848</v>
      </c>
      <c r="DQ214" s="335" t="s">
        <v>12503</v>
      </c>
      <c r="DR214" s="335" t="s">
        <v>12503</v>
      </c>
      <c r="DS214" s="335" t="s">
        <v>12496</v>
      </c>
      <c r="DT214" s="335" t="s">
        <v>3848</v>
      </c>
      <c r="DU214" s="335" t="s">
        <v>3848</v>
      </c>
      <c r="DV214" s="335" t="s">
        <v>3848</v>
      </c>
      <c r="DW214" s="335" t="s">
        <v>3848</v>
      </c>
      <c r="DX214" s="335" t="s">
        <v>3848</v>
      </c>
      <c r="DY214" s="335" t="s">
        <v>3848</v>
      </c>
      <c r="DZ214" s="335" t="s">
        <v>3848</v>
      </c>
      <c r="EA214" s="335" t="s">
        <v>3848</v>
      </c>
      <c r="EB214" s="335" t="s">
        <v>3861</v>
      </c>
      <c r="EC214" s="335" t="s">
        <v>3862</v>
      </c>
      <c r="ED214" s="335" t="s">
        <v>3848</v>
      </c>
      <c r="EE214" s="335" t="s">
        <v>6008</v>
      </c>
      <c r="EF214" s="335" t="s">
        <v>5081</v>
      </c>
      <c r="EG214" s="335" t="s">
        <v>2755</v>
      </c>
      <c r="EH214" s="335" t="s">
        <v>282</v>
      </c>
      <c r="EI214" s="335" t="s">
        <v>5968</v>
      </c>
      <c r="EJ214" s="335" t="s">
        <v>3848</v>
      </c>
      <c r="EK214" s="335" t="s">
        <v>3848</v>
      </c>
      <c r="EL214" s="335" t="s">
        <v>3868</v>
      </c>
      <c r="EM214" s="335" t="s">
        <v>3869</v>
      </c>
      <c r="EN214" s="335" t="s">
        <v>3869</v>
      </c>
      <c r="EO214" s="335" t="s">
        <v>3869</v>
      </c>
      <c r="EP214" s="335" t="s">
        <v>3869</v>
      </c>
      <c r="EQ214" s="335" t="s">
        <v>4017</v>
      </c>
      <c r="ER214" s="335" t="s">
        <v>3872</v>
      </c>
      <c r="ES214" s="335" t="s">
        <v>4017</v>
      </c>
      <c r="ET214" s="335" t="s">
        <v>4017</v>
      </c>
      <c r="EU214" s="335" t="s">
        <v>4017</v>
      </c>
      <c r="EV214" s="335" t="s">
        <v>3876</v>
      </c>
      <c r="EW214" s="335" t="s">
        <v>3876</v>
      </c>
      <c r="EX214" s="335" t="s">
        <v>3848</v>
      </c>
      <c r="EY214" s="335" t="s">
        <v>3848</v>
      </c>
      <c r="EZ214" s="335" t="s">
        <v>3876</v>
      </c>
      <c r="FA214" s="335" t="s">
        <v>3848</v>
      </c>
      <c r="FB214" s="335" t="s">
        <v>3848</v>
      </c>
      <c r="FC214" s="335" t="s">
        <v>3848</v>
      </c>
      <c r="FD214" s="335" t="s">
        <v>3848</v>
      </c>
      <c r="FE214" s="335" t="s">
        <v>4017</v>
      </c>
      <c r="FF214" s="335" t="s">
        <v>4017</v>
      </c>
      <c r="FG214" s="335" t="s">
        <v>3848</v>
      </c>
      <c r="FH214" s="335" t="s">
        <v>3848</v>
      </c>
      <c r="FI214" s="335" t="s">
        <v>3848</v>
      </c>
      <c r="FJ214" s="335" t="s">
        <v>4017</v>
      </c>
      <c r="FK214" s="335" t="s">
        <v>4017</v>
      </c>
      <c r="FL214" s="335" t="s">
        <v>4017</v>
      </c>
      <c r="FM214" s="335" t="s">
        <v>4044</v>
      </c>
      <c r="FN214" s="335" t="s">
        <v>4044</v>
      </c>
      <c r="FO214" s="335" t="s">
        <v>3848</v>
      </c>
      <c r="FP214" s="335" t="s">
        <v>3848</v>
      </c>
      <c r="FQ214" s="335" t="s">
        <v>4045</v>
      </c>
      <c r="FR214" s="335" t="s">
        <v>4045</v>
      </c>
      <c r="FS214" s="335" t="s">
        <v>4045</v>
      </c>
      <c r="FT214" s="335" t="s">
        <v>3943</v>
      </c>
      <c r="FU214" s="335" t="s">
        <v>3943</v>
      </c>
      <c r="FV214" s="335" t="s">
        <v>3943</v>
      </c>
      <c r="FW214" s="335" t="s">
        <v>3943</v>
      </c>
      <c r="FX214" s="335" t="s">
        <v>3894</v>
      </c>
      <c r="FY214" s="335" t="s">
        <v>3848</v>
      </c>
      <c r="FZ214" s="335" t="s">
        <v>12504</v>
      </c>
      <c r="GA214" s="335" t="s">
        <v>3848</v>
      </c>
      <c r="GB214" s="335" t="s">
        <v>3848</v>
      </c>
      <c r="GC214" s="335" t="s">
        <v>3848</v>
      </c>
      <c r="HL214" s="349" t="s">
        <v>12505</v>
      </c>
      <c r="HM214" s="44" t="s">
        <v>7823</v>
      </c>
      <c r="HN214" s="30" t="s">
        <v>3403</v>
      </c>
      <c r="HO214" s="350" t="s">
        <v>7889</v>
      </c>
      <c r="HP214" s="44" t="s">
        <v>3869</v>
      </c>
      <c r="HQ214" s="44">
        <f t="shared" si="17"/>
        <v>1</v>
      </c>
      <c r="HT214" s="44" t="s">
        <v>3403</v>
      </c>
      <c r="HU214" s="30" t="s">
        <v>7777</v>
      </c>
      <c r="HX214" s="44" t="s">
        <v>3403</v>
      </c>
      <c r="HY214" s="44" t="s">
        <v>223</v>
      </c>
    </row>
    <row r="215" spans="1:233" s="44" customFormat="1" ht="12.75" x14ac:dyDescent="0.2">
      <c r="A215" s="347">
        <v>33</v>
      </c>
      <c r="B215" s="350"/>
      <c r="C215" s="347"/>
      <c r="D215" s="347" t="s">
        <v>211</v>
      </c>
      <c r="E215" s="347" t="s">
        <v>212</v>
      </c>
      <c r="F215" s="374">
        <v>43287</v>
      </c>
      <c r="G215" s="347" t="s">
        <v>357</v>
      </c>
      <c r="H215" s="347" t="s">
        <v>337</v>
      </c>
      <c r="I215" s="44" t="s">
        <v>437</v>
      </c>
      <c r="J215" s="44" t="s">
        <v>5686</v>
      </c>
      <c r="K215" s="351"/>
      <c r="L215" s="351"/>
      <c r="M215" s="351"/>
      <c r="N215" s="351"/>
      <c r="P215" s="356" t="s">
        <v>12506</v>
      </c>
      <c r="Q215" s="351" t="s">
        <v>12507</v>
      </c>
      <c r="R215" s="354" t="s">
        <v>1179</v>
      </c>
      <c r="S215" s="351" t="s">
        <v>12508</v>
      </c>
      <c r="T215" s="346">
        <v>9493001697</v>
      </c>
      <c r="U215" s="30" t="s">
        <v>12509</v>
      </c>
      <c r="V215" s="30" t="s">
        <v>221</v>
      </c>
      <c r="W215" s="30" t="s">
        <v>221</v>
      </c>
      <c r="X215" s="30" t="s">
        <v>221</v>
      </c>
      <c r="Y215" s="30" t="s">
        <v>221</v>
      </c>
      <c r="Z215" s="30" t="s">
        <v>221</v>
      </c>
      <c r="AA215" s="30" t="s">
        <v>12510</v>
      </c>
      <c r="AB215" s="30">
        <v>9078322466</v>
      </c>
      <c r="AC215" s="44" t="s">
        <v>223</v>
      </c>
      <c r="AD215" s="36" t="s">
        <v>8159</v>
      </c>
      <c r="AE215" s="36" t="s">
        <v>12511</v>
      </c>
      <c r="AF215" s="44" t="s">
        <v>226</v>
      </c>
      <c r="AG215" s="348" t="s">
        <v>221</v>
      </c>
      <c r="AH215" s="348" t="s">
        <v>221</v>
      </c>
      <c r="AI215" s="36">
        <v>27</v>
      </c>
      <c r="AJ215" s="36" t="s">
        <v>227</v>
      </c>
      <c r="AK215" s="36">
        <v>1</v>
      </c>
      <c r="AL215" s="36">
        <v>12</v>
      </c>
      <c r="AM215" s="36">
        <v>3</v>
      </c>
      <c r="AN215" s="348" t="s">
        <v>394</v>
      </c>
      <c r="AO215" s="348" t="s">
        <v>5074</v>
      </c>
      <c r="AP215" s="348" t="s">
        <v>281</v>
      </c>
      <c r="AQ215" s="50" t="s">
        <v>1211</v>
      </c>
      <c r="AR215" s="36"/>
      <c r="AV215" s="30"/>
      <c r="AY215" s="347" t="s">
        <v>227</v>
      </c>
      <c r="AZ215" s="44" t="s">
        <v>227</v>
      </c>
      <c r="BA215" s="350" t="s">
        <v>7968</v>
      </c>
      <c r="BB215" s="459" t="s">
        <v>6373</v>
      </c>
      <c r="BC215" s="350">
        <f>B215</f>
        <v>0</v>
      </c>
      <c r="BD215" s="350">
        <f>BC215+15/1440</f>
        <v>1.0416666666666666E-2</v>
      </c>
      <c r="BE215" s="44">
        <f t="shared" si="14"/>
        <v>15</v>
      </c>
      <c r="BF215" s="44">
        <v>3</v>
      </c>
      <c r="BG215" s="44">
        <v>3</v>
      </c>
      <c r="BH215" s="44">
        <v>3</v>
      </c>
      <c r="BI215" s="44">
        <v>3</v>
      </c>
      <c r="BJ215" s="44">
        <v>3</v>
      </c>
      <c r="BK215" s="44">
        <v>3</v>
      </c>
      <c r="BL215" s="44">
        <v>3</v>
      </c>
      <c r="BM215" s="44">
        <v>3</v>
      </c>
      <c r="BN215" s="44">
        <v>3</v>
      </c>
      <c r="BO215" s="44">
        <v>3</v>
      </c>
      <c r="BP215" s="44">
        <v>3</v>
      </c>
      <c r="BQ215" s="44">
        <v>3</v>
      </c>
      <c r="BR215" s="44">
        <v>3</v>
      </c>
      <c r="BS215" s="44">
        <v>3</v>
      </c>
      <c r="BT215" s="44">
        <v>3</v>
      </c>
      <c r="BU215" s="51">
        <f t="shared" si="15"/>
        <v>0</v>
      </c>
      <c r="BV215" s="349" t="s">
        <v>6373</v>
      </c>
      <c r="BW215" s="350">
        <f>BD215</f>
        <v>1.0416666666666666E-2</v>
      </c>
      <c r="BX215" s="350">
        <f>BW215+15/1440</f>
        <v>2.0833333333333332E-2</v>
      </c>
      <c r="BY215" s="51">
        <f t="shared" si="16"/>
        <v>15</v>
      </c>
      <c r="BZ215" s="44">
        <v>3</v>
      </c>
      <c r="CA215" s="44">
        <v>3</v>
      </c>
      <c r="CB215" s="44">
        <v>3</v>
      </c>
      <c r="CC215" s="44">
        <v>3</v>
      </c>
      <c r="CD215" s="44" t="s">
        <v>260</v>
      </c>
      <c r="CE215" s="44" t="s">
        <v>6373</v>
      </c>
      <c r="CF215" s="44">
        <v>15</v>
      </c>
      <c r="CM215" s="348" t="s">
        <v>3403</v>
      </c>
      <c r="CN215" s="44" t="s">
        <v>3403</v>
      </c>
      <c r="CR215" s="335" t="s">
        <v>4714</v>
      </c>
      <c r="CS215" s="335" t="s">
        <v>4715</v>
      </c>
      <c r="CT215" s="335" t="s">
        <v>3869</v>
      </c>
      <c r="CU215" s="335" t="s">
        <v>12512</v>
      </c>
      <c r="CV215" s="335" t="s">
        <v>12507</v>
      </c>
      <c r="CW215" s="335" t="s">
        <v>1179</v>
      </c>
      <c r="CX215" s="335" t="s">
        <v>12508</v>
      </c>
      <c r="CY215" s="335" t="s">
        <v>12513</v>
      </c>
      <c r="CZ215" s="335" t="s">
        <v>3848</v>
      </c>
      <c r="DA215" s="335" t="s">
        <v>8642</v>
      </c>
      <c r="DB215" s="335" t="s">
        <v>4037</v>
      </c>
      <c r="DC215" s="335" t="s">
        <v>4038</v>
      </c>
      <c r="DD215" s="335" t="s">
        <v>4039</v>
      </c>
      <c r="DE215" s="335" t="s">
        <v>3848</v>
      </c>
      <c r="DF215" s="335" t="s">
        <v>8642</v>
      </c>
      <c r="DG215" s="335" t="s">
        <v>4037</v>
      </c>
      <c r="DH215" s="335" t="s">
        <v>4038</v>
      </c>
      <c r="DI215" s="335" t="s">
        <v>4039</v>
      </c>
      <c r="DJ215" s="335" t="s">
        <v>3848</v>
      </c>
      <c r="DK215" s="335" t="s">
        <v>3957</v>
      </c>
      <c r="DL215" s="335" t="s">
        <v>3848</v>
      </c>
      <c r="DM215" s="335" t="s">
        <v>3914</v>
      </c>
      <c r="DN215" s="335" t="s">
        <v>3852</v>
      </c>
      <c r="DO215" s="335" t="s">
        <v>3848</v>
      </c>
      <c r="DP215" s="335" t="s">
        <v>3848</v>
      </c>
      <c r="DQ215" s="335" t="s">
        <v>12514</v>
      </c>
      <c r="DR215" s="335" t="s">
        <v>12514</v>
      </c>
      <c r="DS215" s="335" t="s">
        <v>12509</v>
      </c>
      <c r="DT215" s="335" t="s">
        <v>3848</v>
      </c>
      <c r="DU215" s="335" t="s">
        <v>3848</v>
      </c>
      <c r="DV215" s="335" t="s">
        <v>3848</v>
      </c>
      <c r="DW215" s="335" t="s">
        <v>3848</v>
      </c>
      <c r="DX215" s="335" t="s">
        <v>3848</v>
      </c>
      <c r="DY215" s="335" t="s">
        <v>3848</v>
      </c>
      <c r="DZ215" s="335" t="s">
        <v>3848</v>
      </c>
      <c r="EA215" s="335" t="s">
        <v>3848</v>
      </c>
      <c r="EB215" s="335" t="s">
        <v>3861</v>
      </c>
      <c r="EC215" s="335" t="s">
        <v>3862</v>
      </c>
      <c r="ED215" s="335" t="s">
        <v>3848</v>
      </c>
      <c r="EE215" s="335" t="s">
        <v>4399</v>
      </c>
      <c r="EF215" s="335" t="s">
        <v>5081</v>
      </c>
      <c r="EG215" s="335" t="s">
        <v>598</v>
      </c>
      <c r="EH215" s="335" t="s">
        <v>5303</v>
      </c>
      <c r="EI215" s="335" t="s">
        <v>9413</v>
      </c>
      <c r="EJ215" s="335" t="s">
        <v>3848</v>
      </c>
      <c r="EK215" s="335" t="s">
        <v>3848</v>
      </c>
      <c r="EL215" s="335" t="s">
        <v>4473</v>
      </c>
      <c r="EM215" s="335" t="s">
        <v>3869</v>
      </c>
      <c r="EN215" s="335" t="s">
        <v>3870</v>
      </c>
      <c r="EO215" s="335" t="s">
        <v>4401</v>
      </c>
      <c r="EP215" s="335" t="s">
        <v>4002</v>
      </c>
      <c r="EQ215" s="335" t="s">
        <v>4017</v>
      </c>
      <c r="ER215" s="335" t="s">
        <v>4017</v>
      </c>
      <c r="ES215" s="335" t="s">
        <v>4017</v>
      </c>
      <c r="ET215" s="335" t="s">
        <v>4017</v>
      </c>
      <c r="EU215" s="335" t="s">
        <v>4017</v>
      </c>
      <c r="EV215" s="335" t="s">
        <v>3848</v>
      </c>
      <c r="EW215" s="335" t="s">
        <v>3848</v>
      </c>
      <c r="EX215" s="335" t="s">
        <v>3848</v>
      </c>
      <c r="EY215" s="335" t="s">
        <v>3848</v>
      </c>
      <c r="EZ215" s="335" t="s">
        <v>3848</v>
      </c>
      <c r="FA215" s="335" t="s">
        <v>3848</v>
      </c>
      <c r="FB215" s="335" t="s">
        <v>3848</v>
      </c>
      <c r="FC215" s="335" t="s">
        <v>3848</v>
      </c>
      <c r="FD215" s="335" t="s">
        <v>3848</v>
      </c>
      <c r="FE215" s="335" t="s">
        <v>4017</v>
      </c>
      <c r="FF215" s="335" t="s">
        <v>4017</v>
      </c>
      <c r="FG215" s="335" t="s">
        <v>3848</v>
      </c>
      <c r="FH215" s="335" t="s">
        <v>3848</v>
      </c>
      <c r="FI215" s="335" t="s">
        <v>3848</v>
      </c>
      <c r="FJ215" s="335" t="s">
        <v>4017</v>
      </c>
      <c r="FK215" s="335" t="s">
        <v>4017</v>
      </c>
      <c r="FL215" s="335" t="s">
        <v>4017</v>
      </c>
      <c r="FM215" s="335" t="s">
        <v>12507</v>
      </c>
      <c r="FN215" s="335" t="s">
        <v>12515</v>
      </c>
      <c r="FO215" s="335" t="s">
        <v>3848</v>
      </c>
      <c r="FP215" s="335" t="s">
        <v>3848</v>
      </c>
      <c r="FQ215" s="335" t="s">
        <v>12516</v>
      </c>
      <c r="FR215" s="335" t="s">
        <v>4089</v>
      </c>
      <c r="FS215" s="335" t="s">
        <v>12517</v>
      </c>
      <c r="FT215" s="335" t="s">
        <v>3943</v>
      </c>
      <c r="FU215" s="335" t="s">
        <v>3943</v>
      </c>
      <c r="FV215" s="335" t="s">
        <v>3943</v>
      </c>
      <c r="FW215" s="335" t="s">
        <v>3943</v>
      </c>
      <c r="FX215" s="335" t="s">
        <v>3894</v>
      </c>
      <c r="FY215" s="335" t="s">
        <v>3848</v>
      </c>
      <c r="FZ215" s="335" t="s">
        <v>12518</v>
      </c>
      <c r="GA215" s="335" t="s">
        <v>3848</v>
      </c>
      <c r="GB215" s="335" t="s">
        <v>3848</v>
      </c>
      <c r="GC215" s="335" t="s">
        <v>3848</v>
      </c>
      <c r="HL215" s="349" t="s">
        <v>12519</v>
      </c>
      <c r="HM215" s="30" t="s">
        <v>7776</v>
      </c>
      <c r="HN215" s="30" t="s">
        <v>3403</v>
      </c>
      <c r="HO215" s="350" t="s">
        <v>9402</v>
      </c>
      <c r="HP215" s="44" t="s">
        <v>3869</v>
      </c>
      <c r="HQ215" s="44">
        <f t="shared" si="17"/>
        <v>1</v>
      </c>
      <c r="HT215" s="44" t="s">
        <v>3403</v>
      </c>
      <c r="HU215" s="30" t="s">
        <v>7777</v>
      </c>
      <c r="HX215" s="44" t="s">
        <v>3403</v>
      </c>
      <c r="HY215" s="44" t="s">
        <v>223</v>
      </c>
    </row>
    <row r="216" spans="1:233" s="378" customFormat="1" ht="12.75" x14ac:dyDescent="0.2">
      <c r="A216" s="383">
        <v>34</v>
      </c>
      <c r="B216" s="376"/>
      <c r="C216" s="383"/>
      <c r="D216" s="383" t="s">
        <v>211</v>
      </c>
      <c r="E216" s="383" t="s">
        <v>212</v>
      </c>
      <c r="F216" s="379">
        <v>43287</v>
      </c>
      <c r="G216" s="383" t="s">
        <v>357</v>
      </c>
      <c r="H216" s="383" t="s">
        <v>337</v>
      </c>
      <c r="I216" s="378" t="s">
        <v>437</v>
      </c>
      <c r="J216" s="378" t="s">
        <v>5686</v>
      </c>
      <c r="K216" s="460"/>
      <c r="L216" s="460"/>
      <c r="M216" s="460"/>
      <c r="N216" s="460"/>
      <c r="P216" s="461" t="s">
        <v>12520</v>
      </c>
      <c r="Q216" s="460" t="s">
        <v>12521</v>
      </c>
      <c r="R216" s="382" t="s">
        <v>12522</v>
      </c>
      <c r="S216" s="460" t="s">
        <v>12523</v>
      </c>
      <c r="T216" s="382">
        <v>9064100695</v>
      </c>
      <c r="U216" s="378" t="s">
        <v>12524</v>
      </c>
      <c r="V216" s="378" t="s">
        <v>221</v>
      </c>
      <c r="W216" s="378" t="s">
        <v>221</v>
      </c>
      <c r="X216" s="378" t="s">
        <v>221</v>
      </c>
      <c r="Y216" s="378" t="s">
        <v>221</v>
      </c>
      <c r="Z216" s="378" t="s">
        <v>221</v>
      </c>
      <c r="AA216" s="378" t="s">
        <v>12525</v>
      </c>
      <c r="AB216" s="378">
        <v>9555630830</v>
      </c>
      <c r="AC216" s="378" t="s">
        <v>223</v>
      </c>
      <c r="AD216" s="353" t="s">
        <v>267</v>
      </c>
      <c r="AE216" s="450" t="s">
        <v>12526</v>
      </c>
      <c r="AF216" s="44" t="s">
        <v>226</v>
      </c>
      <c r="AG216" s="348" t="s">
        <v>226</v>
      </c>
      <c r="AH216" s="348" t="s">
        <v>226</v>
      </c>
      <c r="AI216" s="450">
        <v>120</v>
      </c>
      <c r="AJ216" s="450" t="s">
        <v>227</v>
      </c>
      <c r="AK216" s="450">
        <v>1</v>
      </c>
      <c r="AL216" s="450">
        <v>9</v>
      </c>
      <c r="AM216" s="450">
        <v>8</v>
      </c>
      <c r="AN216" s="375" t="s">
        <v>394</v>
      </c>
      <c r="AO216" s="348" t="s">
        <v>5074</v>
      </c>
      <c r="AP216" s="348" t="s">
        <v>281</v>
      </c>
      <c r="AQ216" s="50" t="s">
        <v>1211</v>
      </c>
      <c r="AR216" s="450"/>
      <c r="AY216" s="383" t="s">
        <v>227</v>
      </c>
      <c r="AZ216" s="378" t="s">
        <v>227</v>
      </c>
      <c r="BA216" s="376" t="s">
        <v>7968</v>
      </c>
      <c r="BB216" s="462" t="s">
        <v>6373</v>
      </c>
      <c r="BC216" s="376">
        <f>B216</f>
        <v>0</v>
      </c>
      <c r="BD216" s="376">
        <f>BC216+15/1440</f>
        <v>1.0416666666666666E-2</v>
      </c>
      <c r="BE216" s="44">
        <f t="shared" si="14"/>
        <v>15</v>
      </c>
      <c r="BF216" s="378">
        <v>3</v>
      </c>
      <c r="BG216" s="378">
        <v>3</v>
      </c>
      <c r="BH216" s="378">
        <v>3</v>
      </c>
      <c r="BI216" s="378">
        <v>3</v>
      </c>
      <c r="BJ216" s="378">
        <v>3</v>
      </c>
      <c r="BK216" s="378">
        <v>3</v>
      </c>
      <c r="BL216" s="378">
        <v>3</v>
      </c>
      <c r="BM216" s="378">
        <v>3</v>
      </c>
      <c r="BN216" s="378">
        <v>3</v>
      </c>
      <c r="BO216" s="378">
        <v>3</v>
      </c>
      <c r="BP216" s="378">
        <v>3</v>
      </c>
      <c r="BQ216" s="378">
        <v>3</v>
      </c>
      <c r="BR216" s="378">
        <v>3</v>
      </c>
      <c r="BS216" s="378">
        <v>3</v>
      </c>
      <c r="BT216" s="378">
        <v>3</v>
      </c>
      <c r="BU216" s="51">
        <f t="shared" si="15"/>
        <v>0</v>
      </c>
      <c r="BV216" s="381" t="s">
        <v>6373</v>
      </c>
      <c r="BW216" s="376">
        <f>BD216</f>
        <v>1.0416666666666666E-2</v>
      </c>
      <c r="BX216" s="376">
        <f>BW216+15/1440</f>
        <v>2.0833333333333332E-2</v>
      </c>
      <c r="BY216" s="51">
        <f t="shared" si="16"/>
        <v>15</v>
      </c>
      <c r="BZ216" s="378">
        <v>3</v>
      </c>
      <c r="CA216" s="378">
        <v>3</v>
      </c>
      <c r="CB216" s="378">
        <v>3</v>
      </c>
      <c r="CC216" s="378">
        <v>3</v>
      </c>
      <c r="CD216" s="378" t="s">
        <v>260</v>
      </c>
      <c r="CE216" s="378" t="s">
        <v>6373</v>
      </c>
      <c r="CF216" s="378">
        <v>15</v>
      </c>
      <c r="CM216" s="348" t="s">
        <v>3403</v>
      </c>
      <c r="CN216" s="44" t="s">
        <v>3403</v>
      </c>
      <c r="CR216" s="335" t="s">
        <v>4714</v>
      </c>
      <c r="CS216" s="335" t="s">
        <v>4715</v>
      </c>
      <c r="CT216" s="335" t="s">
        <v>3869</v>
      </c>
      <c r="CU216" s="335" t="s">
        <v>12527</v>
      </c>
      <c r="CV216" s="335" t="s">
        <v>12521</v>
      </c>
      <c r="CW216" s="335" t="s">
        <v>12522</v>
      </c>
      <c r="CX216" s="335" t="s">
        <v>12523</v>
      </c>
      <c r="CY216" s="335" t="s">
        <v>12528</v>
      </c>
      <c r="CZ216" s="335" t="s">
        <v>3848</v>
      </c>
      <c r="DA216" s="335" t="s">
        <v>8642</v>
      </c>
      <c r="DB216" s="335" t="s">
        <v>4037</v>
      </c>
      <c r="DC216" s="335" t="s">
        <v>4038</v>
      </c>
      <c r="DD216" s="335" t="s">
        <v>4039</v>
      </c>
      <c r="DE216" s="335" t="s">
        <v>3848</v>
      </c>
      <c r="DF216" s="335" t="s">
        <v>8642</v>
      </c>
      <c r="DG216" s="335" t="s">
        <v>4037</v>
      </c>
      <c r="DH216" s="335" t="s">
        <v>4038</v>
      </c>
      <c r="DI216" s="335" t="s">
        <v>4039</v>
      </c>
      <c r="DJ216" s="335" t="s">
        <v>3848</v>
      </c>
      <c r="DK216" s="335" t="s">
        <v>3957</v>
      </c>
      <c r="DL216" s="335" t="s">
        <v>3848</v>
      </c>
      <c r="DM216" s="335" t="s">
        <v>3914</v>
      </c>
      <c r="DN216" s="335" t="s">
        <v>3852</v>
      </c>
      <c r="DO216" s="335" t="s">
        <v>3848</v>
      </c>
      <c r="DP216" s="335" t="s">
        <v>3848</v>
      </c>
      <c r="DQ216" s="335" t="s">
        <v>12529</v>
      </c>
      <c r="DR216" s="335" t="s">
        <v>12529</v>
      </c>
      <c r="DS216" s="335" t="s">
        <v>12524</v>
      </c>
      <c r="DT216" s="335" t="s">
        <v>3848</v>
      </c>
      <c r="DU216" s="335" t="s">
        <v>3848</v>
      </c>
      <c r="DV216" s="335" t="s">
        <v>3848</v>
      </c>
      <c r="DW216" s="335" t="s">
        <v>3848</v>
      </c>
      <c r="DX216" s="335" t="s">
        <v>3848</v>
      </c>
      <c r="DY216" s="335" t="s">
        <v>3848</v>
      </c>
      <c r="DZ216" s="335" t="s">
        <v>3848</v>
      </c>
      <c r="EA216" s="335" t="s">
        <v>3848</v>
      </c>
      <c r="EB216" s="335" t="s">
        <v>3861</v>
      </c>
      <c r="EC216" s="335" t="s">
        <v>3862</v>
      </c>
      <c r="ED216" s="335" t="s">
        <v>3848</v>
      </c>
      <c r="EE216" s="335" t="s">
        <v>5872</v>
      </c>
      <c r="EF216" s="335" t="s">
        <v>5081</v>
      </c>
      <c r="EG216" s="335" t="s">
        <v>598</v>
      </c>
      <c r="EH216" s="335" t="s">
        <v>5303</v>
      </c>
      <c r="EI216" s="335" t="s">
        <v>12530</v>
      </c>
      <c r="EJ216" s="335" t="s">
        <v>3848</v>
      </c>
      <c r="EK216" s="335" t="s">
        <v>3848</v>
      </c>
      <c r="EL216" s="335" t="s">
        <v>4473</v>
      </c>
      <c r="EM216" s="335" t="s">
        <v>3869</v>
      </c>
      <c r="EN216" s="335" t="s">
        <v>3869</v>
      </c>
      <c r="EO216" s="335" t="s">
        <v>3870</v>
      </c>
      <c r="EP216" s="335" t="s">
        <v>3870</v>
      </c>
      <c r="EQ216" s="335" t="s">
        <v>4017</v>
      </c>
      <c r="ER216" s="335" t="s">
        <v>4017</v>
      </c>
      <c r="ES216" s="335" t="s">
        <v>4017</v>
      </c>
      <c r="ET216" s="335" t="s">
        <v>4017</v>
      </c>
      <c r="EU216" s="335" t="s">
        <v>4017</v>
      </c>
      <c r="EV216" s="335" t="s">
        <v>3848</v>
      </c>
      <c r="EW216" s="335" t="s">
        <v>3848</v>
      </c>
      <c r="EX216" s="335" t="s">
        <v>3848</v>
      </c>
      <c r="EY216" s="335" t="s">
        <v>3848</v>
      </c>
      <c r="EZ216" s="335" t="s">
        <v>3848</v>
      </c>
      <c r="FA216" s="335" t="s">
        <v>3848</v>
      </c>
      <c r="FB216" s="335" t="s">
        <v>3848</v>
      </c>
      <c r="FC216" s="335" t="s">
        <v>3848</v>
      </c>
      <c r="FD216" s="335" t="s">
        <v>3848</v>
      </c>
      <c r="FE216" s="335" t="s">
        <v>4017</v>
      </c>
      <c r="FF216" s="335" t="s">
        <v>4017</v>
      </c>
      <c r="FG216" s="335" t="s">
        <v>3848</v>
      </c>
      <c r="FH216" s="335" t="s">
        <v>3848</v>
      </c>
      <c r="FI216" s="335" t="s">
        <v>3848</v>
      </c>
      <c r="FJ216" s="335" t="s">
        <v>4017</v>
      </c>
      <c r="FK216" s="335" t="s">
        <v>4017</v>
      </c>
      <c r="FL216" s="335" t="s">
        <v>4017</v>
      </c>
      <c r="FM216" s="335" t="s">
        <v>12531</v>
      </c>
      <c r="FN216" s="335" t="s">
        <v>12532</v>
      </c>
      <c r="FO216" s="335" t="s">
        <v>3848</v>
      </c>
      <c r="FP216" s="335" t="s">
        <v>3848</v>
      </c>
      <c r="FQ216" s="335" t="s">
        <v>12533</v>
      </c>
      <c r="FR216" s="335" t="s">
        <v>5276</v>
      </c>
      <c r="FS216" s="335" t="s">
        <v>12534</v>
      </c>
      <c r="FT216" s="335" t="s">
        <v>3943</v>
      </c>
      <c r="FU216" s="335" t="s">
        <v>3943</v>
      </c>
      <c r="FV216" s="335" t="s">
        <v>3943</v>
      </c>
      <c r="FW216" s="335" t="s">
        <v>3943</v>
      </c>
      <c r="FX216" s="335" t="s">
        <v>3894</v>
      </c>
      <c r="FY216" s="335" t="s">
        <v>3848</v>
      </c>
      <c r="FZ216" s="335" t="s">
        <v>12535</v>
      </c>
      <c r="GA216" s="335" t="s">
        <v>3848</v>
      </c>
      <c r="GB216" s="335" t="s">
        <v>3848</v>
      </c>
      <c r="GC216" s="335" t="s">
        <v>3848</v>
      </c>
      <c r="HL216" s="381" t="s">
        <v>12536</v>
      </c>
      <c r="HM216" s="30" t="s">
        <v>7776</v>
      </c>
      <c r="HN216" s="30" t="s">
        <v>3403</v>
      </c>
      <c r="HO216" s="350" t="s">
        <v>9402</v>
      </c>
      <c r="HP216" s="44" t="s">
        <v>3869</v>
      </c>
      <c r="HQ216" s="44">
        <f t="shared" si="17"/>
        <v>1</v>
      </c>
      <c r="HT216" s="44" t="s">
        <v>3403</v>
      </c>
      <c r="HU216" s="30" t="s">
        <v>7777</v>
      </c>
      <c r="HX216" s="44" t="s">
        <v>3403</v>
      </c>
      <c r="HY216" s="44" t="s">
        <v>223</v>
      </c>
    </row>
    <row r="217" spans="1:233" s="44" customFormat="1" ht="12.75" x14ac:dyDescent="0.2">
      <c r="A217" s="347">
        <v>1</v>
      </c>
      <c r="B217" s="350">
        <v>0.44722222222222219</v>
      </c>
      <c r="C217" s="347" t="s">
        <v>12537</v>
      </c>
      <c r="D217" s="347" t="s">
        <v>211</v>
      </c>
      <c r="E217" s="347" t="s">
        <v>212</v>
      </c>
      <c r="F217" s="374">
        <v>43288</v>
      </c>
      <c r="G217" s="347" t="s">
        <v>1202</v>
      </c>
      <c r="H217" s="347" t="s">
        <v>233</v>
      </c>
      <c r="I217" s="44" t="s">
        <v>1203</v>
      </c>
      <c r="K217" s="351"/>
      <c r="L217" s="351"/>
      <c r="M217" s="351"/>
      <c r="N217" s="351"/>
      <c r="P217" s="356" t="s">
        <v>12538</v>
      </c>
      <c r="Q217" s="351" t="s">
        <v>12539</v>
      </c>
      <c r="R217" s="354" t="s">
        <v>12540</v>
      </c>
      <c r="S217" s="351" t="s">
        <v>12541</v>
      </c>
      <c r="T217" s="346">
        <v>9092927936</v>
      </c>
      <c r="U217" s="30" t="s">
        <v>12542</v>
      </c>
      <c r="V217" s="30" t="s">
        <v>221</v>
      </c>
      <c r="W217" s="30" t="s">
        <v>221</v>
      </c>
      <c r="X217" s="30" t="s">
        <v>221</v>
      </c>
      <c r="Y217" s="30" t="s">
        <v>221</v>
      </c>
      <c r="Z217" s="30" t="s">
        <v>221</v>
      </c>
      <c r="AA217" s="30" t="s">
        <v>12543</v>
      </c>
      <c r="AB217" s="30">
        <v>9095142876</v>
      </c>
      <c r="AC217" s="44" t="s">
        <v>314</v>
      </c>
      <c r="AD217" s="347" t="s">
        <v>4711</v>
      </c>
      <c r="AE217" s="36" t="s">
        <v>12544</v>
      </c>
      <c r="AF217" s="44" t="s">
        <v>226</v>
      </c>
      <c r="AG217" s="348" t="s">
        <v>221</v>
      </c>
      <c r="AH217" s="348" t="s">
        <v>259</v>
      </c>
      <c r="AI217" s="36">
        <v>34</v>
      </c>
      <c r="AJ217" s="36" t="s">
        <v>227</v>
      </c>
      <c r="AK217" s="36">
        <v>1</v>
      </c>
      <c r="AL217" s="36">
        <v>6</v>
      </c>
      <c r="AM217" s="36">
        <v>8</v>
      </c>
      <c r="AN217" s="348" t="s">
        <v>228</v>
      </c>
      <c r="AO217" s="348" t="s">
        <v>228</v>
      </c>
      <c r="AP217" s="348" t="s">
        <v>598</v>
      </c>
      <c r="AQ217" s="348" t="s">
        <v>928</v>
      </c>
      <c r="AR217" s="36"/>
      <c r="AV217" s="30"/>
      <c r="AY217" s="347" t="s">
        <v>227</v>
      </c>
      <c r="BA217" s="350">
        <v>0.48194444444444445</v>
      </c>
      <c r="BB217" s="459" t="s">
        <v>4713</v>
      </c>
      <c r="BC217" s="350">
        <v>0.4826388888888889</v>
      </c>
      <c r="BD217" s="350">
        <v>0.48680555555555555</v>
      </c>
      <c r="BE217" s="44">
        <f t="shared" si="14"/>
        <v>6</v>
      </c>
      <c r="BF217" s="44">
        <v>2</v>
      </c>
      <c r="BG217" s="44">
        <v>2</v>
      </c>
      <c r="BH217" s="44">
        <v>2</v>
      </c>
      <c r="BI217" s="44">
        <v>2</v>
      </c>
      <c r="BJ217" s="44">
        <v>2</v>
      </c>
      <c r="BK217" s="44">
        <v>2</v>
      </c>
      <c r="BL217" s="44">
        <v>2</v>
      </c>
      <c r="BM217" s="44">
        <v>2</v>
      </c>
      <c r="BN217" s="44">
        <v>2</v>
      </c>
      <c r="BO217" s="44">
        <v>2</v>
      </c>
      <c r="BP217" s="44">
        <v>2</v>
      </c>
      <c r="BQ217" s="44">
        <v>2</v>
      </c>
      <c r="BR217" s="44">
        <v>2</v>
      </c>
      <c r="BS217" s="44">
        <v>2</v>
      </c>
      <c r="BT217" s="44">
        <v>2</v>
      </c>
      <c r="BU217" s="51">
        <f t="shared" si="15"/>
        <v>0</v>
      </c>
      <c r="BV217" s="349"/>
      <c r="BW217" s="350"/>
      <c r="BX217" s="350"/>
      <c r="BY217" s="51">
        <f t="shared" si="16"/>
        <v>0</v>
      </c>
      <c r="CM217" s="348" t="s">
        <v>3403</v>
      </c>
      <c r="CN217" s="44" t="s">
        <v>3403</v>
      </c>
      <c r="CR217" s="351" t="s">
        <v>221</v>
      </c>
      <c r="HL217" s="349" t="s">
        <v>12545</v>
      </c>
      <c r="HM217" s="44" t="s">
        <v>3403</v>
      </c>
      <c r="HN217" s="44" t="s">
        <v>3403</v>
      </c>
      <c r="HO217" s="350" t="s">
        <v>6587</v>
      </c>
      <c r="HP217" s="44" t="s">
        <v>3869</v>
      </c>
      <c r="HQ217" s="44">
        <f t="shared" si="17"/>
        <v>1</v>
      </c>
      <c r="HT217" s="44" t="s">
        <v>3403</v>
      </c>
      <c r="HU217" s="44" t="s">
        <v>3403</v>
      </c>
      <c r="HX217" s="44" t="s">
        <v>3403</v>
      </c>
      <c r="HY217" s="44" t="s">
        <v>314</v>
      </c>
    </row>
    <row r="218" spans="1:233" s="44" customFormat="1" ht="12.75" x14ac:dyDescent="0.2">
      <c r="A218" s="347">
        <v>2</v>
      </c>
      <c r="B218" s="350">
        <v>0.50347222222222221</v>
      </c>
      <c r="C218" s="347" t="s">
        <v>12537</v>
      </c>
      <c r="D218" s="347" t="s">
        <v>211</v>
      </c>
      <c r="E218" s="347" t="s">
        <v>212</v>
      </c>
      <c r="F218" s="374">
        <v>43288</v>
      </c>
      <c r="G218" s="347" t="s">
        <v>1202</v>
      </c>
      <c r="H218" s="347" t="s">
        <v>233</v>
      </c>
      <c r="I218" s="44" t="s">
        <v>1713</v>
      </c>
      <c r="K218" s="351"/>
      <c r="L218" s="351"/>
      <c r="M218" s="351"/>
      <c r="N218" s="351"/>
      <c r="P218" s="356" t="s">
        <v>12546</v>
      </c>
      <c r="Q218" s="351" t="s">
        <v>12547</v>
      </c>
      <c r="R218" s="354" t="s">
        <v>12548</v>
      </c>
      <c r="S218" s="351" t="s">
        <v>12549</v>
      </c>
      <c r="T218" s="346">
        <v>9954293208</v>
      </c>
      <c r="U218" s="30" t="s">
        <v>12550</v>
      </c>
      <c r="V218" s="30" t="s">
        <v>221</v>
      </c>
      <c r="W218" s="30" t="s">
        <v>221</v>
      </c>
      <c r="X218" s="30" t="s">
        <v>221</v>
      </c>
      <c r="Y218" s="30" t="s">
        <v>221</v>
      </c>
      <c r="Z218" s="30" t="s">
        <v>221</v>
      </c>
      <c r="AA218" s="30" t="s">
        <v>12551</v>
      </c>
      <c r="AB218" s="30">
        <v>9178348480</v>
      </c>
      <c r="AC218" s="44" t="s">
        <v>223</v>
      </c>
      <c r="AD218" s="347" t="s">
        <v>4711</v>
      </c>
      <c r="AE218" s="36" t="s">
        <v>12552</v>
      </c>
      <c r="AF218" s="44" t="s">
        <v>226</v>
      </c>
      <c r="AG218" s="348" t="s">
        <v>221</v>
      </c>
      <c r="AH218" s="348" t="s">
        <v>226</v>
      </c>
      <c r="AI218" s="36">
        <v>25</v>
      </c>
      <c r="AJ218" s="36" t="s">
        <v>227</v>
      </c>
      <c r="AK218" s="36">
        <v>1</v>
      </c>
      <c r="AL218" s="36">
        <v>6</v>
      </c>
      <c r="AM218" s="36">
        <v>15</v>
      </c>
      <c r="AN218" s="348" t="s">
        <v>228</v>
      </c>
      <c r="AO218" s="348" t="s">
        <v>228</v>
      </c>
      <c r="AP218" s="348" t="s">
        <v>281</v>
      </c>
      <c r="AQ218" s="348" t="s">
        <v>282</v>
      </c>
      <c r="AR218" s="36"/>
      <c r="AV218" s="30"/>
      <c r="AY218" s="347" t="s">
        <v>227</v>
      </c>
      <c r="BA218" s="350">
        <v>0.59652777777777777</v>
      </c>
      <c r="BB218" s="459" t="s">
        <v>4713</v>
      </c>
      <c r="BC218" s="350">
        <v>0.59652777777777777</v>
      </c>
      <c r="BD218" s="350">
        <v>0.61805555555555558</v>
      </c>
      <c r="BE218" s="44">
        <f t="shared" si="14"/>
        <v>31</v>
      </c>
      <c r="BF218" s="44">
        <v>2</v>
      </c>
      <c r="BG218" s="44">
        <v>1</v>
      </c>
      <c r="BH218" s="44">
        <v>1</v>
      </c>
      <c r="BI218" s="44">
        <v>2</v>
      </c>
      <c r="BJ218" s="44">
        <v>1</v>
      </c>
      <c r="BK218" s="44">
        <v>2</v>
      </c>
      <c r="BL218" s="44">
        <v>1</v>
      </c>
      <c r="BM218" s="44">
        <v>1</v>
      </c>
      <c r="BN218" s="44">
        <v>1</v>
      </c>
      <c r="BO218" s="44">
        <v>2</v>
      </c>
      <c r="BP218" s="44">
        <v>1</v>
      </c>
      <c r="BQ218" s="44">
        <v>1</v>
      </c>
      <c r="BR218" s="44">
        <v>2</v>
      </c>
      <c r="BS218" s="44">
        <v>1</v>
      </c>
      <c r="BT218" s="44">
        <v>1</v>
      </c>
      <c r="BU218" s="51">
        <f t="shared" si="15"/>
        <v>10</v>
      </c>
      <c r="BV218" s="349"/>
      <c r="BW218" s="350"/>
      <c r="BX218" s="350"/>
      <c r="BY218" s="51">
        <f t="shared" si="16"/>
        <v>0</v>
      </c>
      <c r="CM218" s="348" t="s">
        <v>3403</v>
      </c>
      <c r="CN218" s="44" t="s">
        <v>3403</v>
      </c>
      <c r="CR218" s="351" t="s">
        <v>221</v>
      </c>
      <c r="HL218" s="349" t="s">
        <v>12553</v>
      </c>
      <c r="HM218" s="44" t="s">
        <v>3403</v>
      </c>
      <c r="HN218" s="44" t="s">
        <v>3403</v>
      </c>
      <c r="HO218" s="350" t="s">
        <v>6933</v>
      </c>
      <c r="HP218" s="44" t="s">
        <v>3869</v>
      </c>
      <c r="HQ218" s="44">
        <f t="shared" si="17"/>
        <v>1</v>
      </c>
      <c r="HT218" s="44" t="s">
        <v>3403</v>
      </c>
      <c r="HU218" s="44" t="s">
        <v>3403</v>
      </c>
      <c r="HX218" s="44" t="s">
        <v>3403</v>
      </c>
      <c r="HY218" s="44" t="s">
        <v>223</v>
      </c>
    </row>
    <row r="219" spans="1:233" s="44" customFormat="1" ht="12.75" x14ac:dyDescent="0.2">
      <c r="A219" s="347">
        <v>3</v>
      </c>
      <c r="B219" s="350">
        <v>0.46597222222222223</v>
      </c>
      <c r="C219" s="347" t="s">
        <v>12537</v>
      </c>
      <c r="D219" s="347" t="s">
        <v>211</v>
      </c>
      <c r="E219" s="347" t="s">
        <v>212</v>
      </c>
      <c r="F219" s="374">
        <v>43288</v>
      </c>
      <c r="G219" s="347" t="s">
        <v>1202</v>
      </c>
      <c r="H219" s="347" t="s">
        <v>233</v>
      </c>
      <c r="I219" s="44" t="s">
        <v>1713</v>
      </c>
      <c r="K219" s="351"/>
      <c r="L219" s="351"/>
      <c r="M219" s="351"/>
      <c r="N219" s="351"/>
      <c r="P219" s="356" t="s">
        <v>12554</v>
      </c>
      <c r="Q219" s="351" t="s">
        <v>12555</v>
      </c>
      <c r="R219" s="354" t="s">
        <v>12556</v>
      </c>
      <c r="S219" s="351" t="s">
        <v>12557</v>
      </c>
      <c r="T219" s="346">
        <v>9228908927</v>
      </c>
      <c r="U219" s="30" t="s">
        <v>12558</v>
      </c>
      <c r="V219" s="30" t="s">
        <v>221</v>
      </c>
      <c r="W219" s="30" t="s">
        <v>221</v>
      </c>
      <c r="X219" s="30" t="s">
        <v>221</v>
      </c>
      <c r="Y219" s="30" t="s">
        <v>221</v>
      </c>
      <c r="Z219" s="30" t="s">
        <v>221</v>
      </c>
      <c r="AA219" s="30" t="s">
        <v>12559</v>
      </c>
      <c r="AB219" s="30">
        <v>9228908927</v>
      </c>
      <c r="AC219" s="44" t="s">
        <v>314</v>
      </c>
      <c r="AD219" s="36" t="s">
        <v>224</v>
      </c>
      <c r="AE219" s="36" t="s">
        <v>12560</v>
      </c>
      <c r="AF219" s="44" t="s">
        <v>226</v>
      </c>
      <c r="AG219" s="348" t="s">
        <v>221</v>
      </c>
      <c r="AH219" s="348" t="s">
        <v>221</v>
      </c>
      <c r="AI219" s="36">
        <v>82</v>
      </c>
      <c r="AJ219" s="36" t="s">
        <v>227</v>
      </c>
      <c r="AK219" s="36">
        <v>1</v>
      </c>
      <c r="AL219" s="36">
        <v>3</v>
      </c>
      <c r="AM219" s="36">
        <v>11</v>
      </c>
      <c r="AN219" s="348" t="s">
        <v>228</v>
      </c>
      <c r="AO219" s="348" t="s">
        <v>228</v>
      </c>
      <c r="AP219" s="348" t="s">
        <v>281</v>
      </c>
      <c r="AQ219" s="348" t="s">
        <v>282</v>
      </c>
      <c r="AR219" s="36"/>
      <c r="AV219" s="30"/>
      <c r="AY219" s="347" t="s">
        <v>227</v>
      </c>
      <c r="BA219" s="350">
        <v>0.51388888888888895</v>
      </c>
      <c r="BB219" s="459" t="s">
        <v>4713</v>
      </c>
      <c r="BC219" s="350">
        <v>0.51458333333333328</v>
      </c>
      <c r="BD219" s="350">
        <v>0.52222222222222225</v>
      </c>
      <c r="BE219" s="44">
        <f t="shared" si="14"/>
        <v>11</v>
      </c>
      <c r="BF219" s="44">
        <v>1</v>
      </c>
      <c r="BG219" s="44">
        <v>1</v>
      </c>
      <c r="BH219" s="44">
        <v>1</v>
      </c>
      <c r="BI219" s="44">
        <v>1</v>
      </c>
      <c r="BJ219" s="44">
        <v>1</v>
      </c>
      <c r="BK219" s="44">
        <v>1</v>
      </c>
      <c r="BL219" s="44">
        <v>1</v>
      </c>
      <c r="BM219" s="44">
        <v>1</v>
      </c>
      <c r="BN219" s="44">
        <v>1</v>
      </c>
      <c r="BO219" s="44">
        <v>1</v>
      </c>
      <c r="BP219" s="44">
        <v>1</v>
      </c>
      <c r="BQ219" s="44">
        <v>1</v>
      </c>
      <c r="BR219" s="44">
        <v>1</v>
      </c>
      <c r="BS219" s="44">
        <v>1</v>
      </c>
      <c r="BT219" s="44">
        <v>1</v>
      </c>
      <c r="BU219" s="51">
        <f t="shared" si="15"/>
        <v>15</v>
      </c>
      <c r="BV219" s="349"/>
      <c r="BW219" s="350"/>
      <c r="BX219" s="350"/>
      <c r="BY219" s="51">
        <f t="shared" si="16"/>
        <v>0</v>
      </c>
      <c r="CM219" s="348" t="s">
        <v>3403</v>
      </c>
      <c r="CN219" s="44" t="s">
        <v>3403</v>
      </c>
      <c r="CR219" s="351" t="s">
        <v>221</v>
      </c>
      <c r="HL219" s="349" t="s">
        <v>12561</v>
      </c>
      <c r="HM219" s="44" t="s">
        <v>3403</v>
      </c>
      <c r="HN219" s="44" t="s">
        <v>3403</v>
      </c>
      <c r="HO219" s="350" t="s">
        <v>6707</v>
      </c>
      <c r="HP219" s="44" t="s">
        <v>3869</v>
      </c>
      <c r="HQ219" s="44">
        <f t="shared" si="17"/>
        <v>1</v>
      </c>
      <c r="HT219" s="44" t="s">
        <v>3403</v>
      </c>
      <c r="HU219" s="44" t="s">
        <v>3403</v>
      </c>
      <c r="HX219" s="44" t="s">
        <v>3403</v>
      </c>
      <c r="HY219" s="44" t="s">
        <v>314</v>
      </c>
    </row>
    <row r="220" spans="1:233" s="378" customFormat="1" ht="12.75" x14ac:dyDescent="0.2">
      <c r="A220" s="378">
        <v>4</v>
      </c>
      <c r="B220" s="376">
        <v>0.61388888888888882</v>
      </c>
      <c r="C220" s="383" t="s">
        <v>12537</v>
      </c>
      <c r="D220" s="383" t="s">
        <v>211</v>
      </c>
      <c r="E220" s="383" t="s">
        <v>212</v>
      </c>
      <c r="F220" s="379">
        <v>43288</v>
      </c>
      <c r="G220" s="383" t="s">
        <v>3082</v>
      </c>
      <c r="H220" s="383" t="s">
        <v>246</v>
      </c>
      <c r="I220" s="378" t="s">
        <v>247</v>
      </c>
      <c r="J220" s="378" t="s">
        <v>6080</v>
      </c>
      <c r="K220" s="378" t="s">
        <v>4494</v>
      </c>
      <c r="L220" s="378" t="s">
        <v>250</v>
      </c>
      <c r="M220" s="460">
        <v>43290</v>
      </c>
      <c r="N220" s="460">
        <v>43293</v>
      </c>
      <c r="O220" s="378" t="s">
        <v>4032</v>
      </c>
      <c r="P220" s="461" t="s">
        <v>12562</v>
      </c>
      <c r="Q220" s="378" t="s">
        <v>12563</v>
      </c>
      <c r="R220" s="378" t="s">
        <v>12564</v>
      </c>
      <c r="S220" s="382" t="s">
        <v>12565</v>
      </c>
      <c r="T220" s="382">
        <v>9052925197</v>
      </c>
      <c r="U220" s="382" t="s">
        <v>12566</v>
      </c>
      <c r="V220" s="378" t="s">
        <v>221</v>
      </c>
      <c r="W220" s="378" t="s">
        <v>221</v>
      </c>
      <c r="X220" s="378" t="s">
        <v>221</v>
      </c>
      <c r="Y220" s="378" t="s">
        <v>221</v>
      </c>
      <c r="Z220" s="378" t="s">
        <v>221</v>
      </c>
      <c r="AA220" s="378" t="s">
        <v>12567</v>
      </c>
      <c r="AB220" s="378">
        <v>9557708776</v>
      </c>
      <c r="AC220" s="378" t="s">
        <v>223</v>
      </c>
      <c r="AD220" s="378" t="s">
        <v>224</v>
      </c>
      <c r="AE220" s="378" t="s">
        <v>12568</v>
      </c>
      <c r="AF220" s="44" t="s">
        <v>226</v>
      </c>
      <c r="AG220" s="348" t="s">
        <v>226</v>
      </c>
      <c r="AH220" s="348" t="s">
        <v>226</v>
      </c>
      <c r="AI220" s="378">
        <v>91</v>
      </c>
      <c r="AJ220" s="378" t="s">
        <v>227</v>
      </c>
      <c r="AK220" s="378">
        <v>2</v>
      </c>
      <c r="AL220" s="378">
        <v>4</v>
      </c>
      <c r="AM220" s="378">
        <v>21</v>
      </c>
      <c r="AN220" s="375" t="s">
        <v>228</v>
      </c>
      <c r="AO220" s="375" t="s">
        <v>228</v>
      </c>
      <c r="AP220" s="383" t="s">
        <v>229</v>
      </c>
      <c r="AQ220" s="383" t="s">
        <v>229</v>
      </c>
      <c r="AS220" s="378" t="s">
        <v>12569</v>
      </c>
      <c r="AT220" s="378">
        <v>222802</v>
      </c>
      <c r="AU220" s="378" t="s">
        <v>8742</v>
      </c>
      <c r="AY220" s="378" t="s">
        <v>227</v>
      </c>
      <c r="BA220" s="463">
        <v>0.6743055555555556</v>
      </c>
      <c r="BB220" s="381" t="s">
        <v>4713</v>
      </c>
      <c r="BC220" s="376">
        <v>0.6743055555555556</v>
      </c>
      <c r="BD220" s="376">
        <v>0.68958333333333333</v>
      </c>
      <c r="BE220" s="44">
        <f t="shared" si="14"/>
        <v>22</v>
      </c>
      <c r="BF220" s="378">
        <v>2</v>
      </c>
      <c r="BG220" s="378">
        <v>2</v>
      </c>
      <c r="BH220" s="378">
        <v>2</v>
      </c>
      <c r="BI220" s="378">
        <v>2</v>
      </c>
      <c r="BJ220" s="378">
        <v>2</v>
      </c>
      <c r="BK220" s="378">
        <v>2</v>
      </c>
      <c r="BL220" s="378">
        <v>2</v>
      </c>
      <c r="BM220" s="378">
        <v>2</v>
      </c>
      <c r="BN220" s="378">
        <v>2</v>
      </c>
      <c r="BO220" s="378">
        <v>2</v>
      </c>
      <c r="BP220" s="378">
        <v>2</v>
      </c>
      <c r="BQ220" s="378">
        <v>2</v>
      </c>
      <c r="BR220" s="378">
        <v>2</v>
      </c>
      <c r="BS220" s="378">
        <v>2</v>
      </c>
      <c r="BT220" s="378">
        <v>2</v>
      </c>
      <c r="BU220" s="51">
        <f t="shared" si="15"/>
        <v>0</v>
      </c>
      <c r="BV220" s="381" t="s">
        <v>4713</v>
      </c>
      <c r="BW220" s="376">
        <v>0.68958333333333333</v>
      </c>
      <c r="BX220" s="376">
        <v>0.69513888888888886</v>
      </c>
      <c r="BY220" s="51">
        <f t="shared" si="16"/>
        <v>8</v>
      </c>
      <c r="BZ220" s="378">
        <v>3</v>
      </c>
      <c r="CA220" s="378">
        <v>3</v>
      </c>
      <c r="CB220" s="378">
        <v>3</v>
      </c>
      <c r="CC220" s="378">
        <v>3</v>
      </c>
      <c r="CD220" s="378" t="s">
        <v>260</v>
      </c>
      <c r="CE220" s="378" t="s">
        <v>4713</v>
      </c>
      <c r="CF220" s="378">
        <v>15</v>
      </c>
      <c r="CM220" s="348" t="s">
        <v>3403</v>
      </c>
      <c r="CN220" s="348" t="s">
        <v>251</v>
      </c>
      <c r="CR220" s="464" t="s">
        <v>4714</v>
      </c>
      <c r="CS220" s="370" t="s">
        <v>4715</v>
      </c>
      <c r="CT220" s="370" t="s">
        <v>3869</v>
      </c>
      <c r="CU220" s="370" t="s">
        <v>12570</v>
      </c>
      <c r="CV220" s="370" t="s">
        <v>12563</v>
      </c>
      <c r="CW220" s="370" t="s">
        <v>12564</v>
      </c>
      <c r="CX220" s="370" t="s">
        <v>12565</v>
      </c>
      <c r="CY220" s="370" t="s">
        <v>12571</v>
      </c>
      <c r="CZ220" s="370" t="s">
        <v>3992</v>
      </c>
      <c r="DA220" s="370" t="s">
        <v>12572</v>
      </c>
      <c r="DB220" s="370" t="s">
        <v>3840</v>
      </c>
      <c r="DC220" s="370" t="s">
        <v>3841</v>
      </c>
      <c r="DD220" s="370" t="s">
        <v>4295</v>
      </c>
      <c r="DE220" s="370" t="s">
        <v>12573</v>
      </c>
      <c r="DF220" s="370" t="s">
        <v>12574</v>
      </c>
      <c r="DG220" s="370" t="s">
        <v>8023</v>
      </c>
      <c r="DH220" s="370" t="s">
        <v>3846</v>
      </c>
      <c r="DI220" s="370" t="s">
        <v>12575</v>
      </c>
      <c r="DJ220" s="370" t="s">
        <v>12576</v>
      </c>
      <c r="DK220" s="370" t="s">
        <v>3957</v>
      </c>
      <c r="DL220" s="370" t="s">
        <v>4035</v>
      </c>
      <c r="DM220" s="370" t="s">
        <v>3914</v>
      </c>
      <c r="DN220" s="370" t="s">
        <v>4062</v>
      </c>
      <c r="DO220" s="370" t="s">
        <v>3853</v>
      </c>
      <c r="DP220" s="370" t="s">
        <v>3854</v>
      </c>
      <c r="DQ220" s="370" t="s">
        <v>12577</v>
      </c>
      <c r="DR220" s="370" t="s">
        <v>12578</v>
      </c>
      <c r="DS220" s="370" t="s">
        <v>12579</v>
      </c>
      <c r="DT220" s="370" t="s">
        <v>12580</v>
      </c>
      <c r="DU220" s="370" t="s">
        <v>12581</v>
      </c>
      <c r="DV220" s="370" t="s">
        <v>12582</v>
      </c>
      <c r="DW220" s="370" t="s">
        <v>12583</v>
      </c>
      <c r="DX220" s="370" t="s">
        <v>12584</v>
      </c>
      <c r="DY220" s="370" t="s">
        <v>12585</v>
      </c>
      <c r="DZ220" s="370" t="s">
        <v>12586</v>
      </c>
      <c r="EA220" s="370" t="s">
        <v>3666</v>
      </c>
      <c r="EB220" s="370" t="s">
        <v>3861</v>
      </c>
      <c r="EC220" s="370" t="s">
        <v>4118</v>
      </c>
      <c r="ED220" s="370" t="s">
        <v>12587</v>
      </c>
      <c r="EE220" s="370" t="s">
        <v>12588</v>
      </c>
      <c r="EF220" s="370" t="s">
        <v>3864</v>
      </c>
      <c r="EG220" s="370" t="s">
        <v>4068</v>
      </c>
      <c r="EH220" s="370" t="s">
        <v>4069</v>
      </c>
      <c r="EI220" s="370" t="s">
        <v>12589</v>
      </c>
      <c r="EJ220" s="370" t="s">
        <v>12569</v>
      </c>
      <c r="EK220" s="370" t="s">
        <v>3848</v>
      </c>
      <c r="EL220" s="370" t="s">
        <v>3868</v>
      </c>
      <c r="EM220" s="370" t="s">
        <v>3869</v>
      </c>
      <c r="EN220" s="370" t="s">
        <v>3869</v>
      </c>
      <c r="EO220" s="370" t="s">
        <v>3870</v>
      </c>
      <c r="EP220" s="370" t="s">
        <v>3870</v>
      </c>
      <c r="EQ220" s="370" t="s">
        <v>12590</v>
      </c>
      <c r="ER220" s="370" t="s">
        <v>3872</v>
      </c>
      <c r="ES220" s="370" t="s">
        <v>12591</v>
      </c>
      <c r="ET220" s="370" t="s">
        <v>12592</v>
      </c>
      <c r="EU220" s="370" t="s">
        <v>12593</v>
      </c>
      <c r="EV220" s="370" t="s">
        <v>3877</v>
      </c>
      <c r="EW220" s="370" t="s">
        <v>3876</v>
      </c>
      <c r="EX220" s="370" t="s">
        <v>3848</v>
      </c>
      <c r="EY220" s="370" t="s">
        <v>3848</v>
      </c>
      <c r="EZ220" s="370" t="s">
        <v>3877</v>
      </c>
      <c r="FA220" s="370" t="s">
        <v>3878</v>
      </c>
      <c r="FB220" s="370" t="s">
        <v>12594</v>
      </c>
      <c r="FC220" s="370" t="s">
        <v>12595</v>
      </c>
      <c r="FD220" s="370" t="s">
        <v>3848</v>
      </c>
      <c r="FE220" s="370" t="s">
        <v>7740</v>
      </c>
      <c r="FF220" s="370" t="s">
        <v>12596</v>
      </c>
      <c r="FG220" s="370" t="s">
        <v>12597</v>
      </c>
      <c r="FH220" s="370" t="s">
        <v>12598</v>
      </c>
      <c r="FI220" s="370" t="s">
        <v>12599</v>
      </c>
      <c r="FJ220" s="370" t="s">
        <v>12600</v>
      </c>
      <c r="FK220" s="370" t="s">
        <v>12601</v>
      </c>
      <c r="FL220" s="370" t="s">
        <v>12602</v>
      </c>
      <c r="FM220" s="370" t="s">
        <v>10205</v>
      </c>
      <c r="FN220" s="370" t="s">
        <v>12603</v>
      </c>
      <c r="FO220" s="370" t="s">
        <v>12604</v>
      </c>
      <c r="FP220" s="370" t="s">
        <v>3848</v>
      </c>
      <c r="FQ220" s="370" t="s">
        <v>12605</v>
      </c>
      <c r="FR220" s="370" t="s">
        <v>12606</v>
      </c>
      <c r="FS220" s="370" t="s">
        <v>12607</v>
      </c>
      <c r="FT220" s="370" t="s">
        <v>12608</v>
      </c>
      <c r="FU220" s="370" t="s">
        <v>12609</v>
      </c>
      <c r="FV220" s="370" t="s">
        <v>12610</v>
      </c>
      <c r="FW220" s="370" t="s">
        <v>12611</v>
      </c>
      <c r="FX220" s="370" t="s">
        <v>176</v>
      </c>
      <c r="FY220" s="370" t="s">
        <v>9287</v>
      </c>
      <c r="FZ220" s="370" t="s">
        <v>7144</v>
      </c>
      <c r="GA220" s="370" t="s">
        <v>3946</v>
      </c>
      <c r="GB220" s="370" t="s">
        <v>3945</v>
      </c>
      <c r="GC220" s="370" t="s">
        <v>3946</v>
      </c>
      <c r="HL220" s="349" t="s">
        <v>12612</v>
      </c>
      <c r="HM220" s="44" t="s">
        <v>6705</v>
      </c>
      <c r="HN220" s="44" t="s">
        <v>7016</v>
      </c>
      <c r="HO220" s="350" t="s">
        <v>7440</v>
      </c>
      <c r="HP220" s="44" t="s">
        <v>3869</v>
      </c>
      <c r="HQ220" s="44">
        <f t="shared" si="17"/>
        <v>1</v>
      </c>
      <c r="HT220" s="351">
        <v>43293</v>
      </c>
      <c r="HU220" s="44" t="s">
        <v>3403</v>
      </c>
      <c r="HX220" s="44" t="s">
        <v>3403</v>
      </c>
      <c r="HY220" s="44" t="s">
        <v>223</v>
      </c>
    </row>
    <row r="221" spans="1:233" s="44" customFormat="1" ht="15" customHeight="1" x14ac:dyDescent="0.2">
      <c r="B221" s="350"/>
      <c r="F221" s="62"/>
      <c r="K221" s="351"/>
      <c r="L221" s="351"/>
      <c r="M221" s="351"/>
      <c r="N221" s="351"/>
      <c r="O221" s="351"/>
      <c r="P221" s="349"/>
      <c r="Q221" s="351"/>
      <c r="R221" s="354"/>
      <c r="S221" s="351"/>
      <c r="T221" s="354"/>
      <c r="V221" s="30"/>
      <c r="W221" s="30"/>
      <c r="X221" s="30"/>
      <c r="Y221" s="30"/>
      <c r="Z221" s="30"/>
      <c r="BA221" s="350"/>
      <c r="BB221" s="459"/>
      <c r="BC221" s="350"/>
      <c r="BD221" s="350"/>
      <c r="BV221" s="349"/>
      <c r="BW221" s="350"/>
      <c r="BX221" s="350"/>
      <c r="HL221" s="349"/>
    </row>
  </sheetData>
  <conditionalFormatting sqref="EW180:EY180 EW185:EY192 EW103:EY176 EW2:EY101">
    <cfRule type="cellIs" dxfId="2" priority="1" operator="lessThan">
      <formula>34</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713"/>
  <sheetViews>
    <sheetView topLeftCell="A88" workbookViewId="0">
      <selection activeCell="R95" sqref="R95"/>
    </sheetView>
  </sheetViews>
  <sheetFormatPr defaultRowHeight="15" x14ac:dyDescent="0.25"/>
  <sheetData>
    <row r="1" spans="1:239" s="469" customFormat="1" ht="50.1" customHeight="1" x14ac:dyDescent="0.2">
      <c r="A1" s="1" t="s">
        <v>0</v>
      </c>
      <c r="B1" s="2" t="s">
        <v>1</v>
      </c>
      <c r="C1" s="3" t="s">
        <v>2</v>
      </c>
      <c r="D1" s="3" t="s">
        <v>3</v>
      </c>
      <c r="E1" s="4" t="s">
        <v>4</v>
      </c>
      <c r="F1" s="5" t="s">
        <v>5</v>
      </c>
      <c r="G1" s="6" t="s">
        <v>6</v>
      </c>
      <c r="H1" s="1" t="s">
        <v>7</v>
      </c>
      <c r="I1" s="1" t="s">
        <v>8</v>
      </c>
      <c r="J1" s="5" t="s">
        <v>9</v>
      </c>
      <c r="K1" s="4" t="s">
        <v>10</v>
      </c>
      <c r="L1" s="7" t="s">
        <v>11</v>
      </c>
      <c r="M1" s="4" t="s">
        <v>12</v>
      </c>
      <c r="N1" s="4" t="s">
        <v>13</v>
      </c>
      <c r="O1" s="4" t="s">
        <v>14</v>
      </c>
      <c r="P1" s="340" t="s">
        <v>15</v>
      </c>
      <c r="Q1" s="6" t="s">
        <v>16</v>
      </c>
      <c r="R1" s="6" t="s">
        <v>17</v>
      </c>
      <c r="S1" s="6" t="s">
        <v>18</v>
      </c>
      <c r="T1" s="9" t="s">
        <v>19</v>
      </c>
      <c r="U1" s="10" t="s">
        <v>20</v>
      </c>
      <c r="V1" s="10" t="s">
        <v>21</v>
      </c>
      <c r="W1" s="10" t="s">
        <v>22</v>
      </c>
      <c r="X1" s="10" t="s">
        <v>23</v>
      </c>
      <c r="Y1" s="10" t="s">
        <v>24</v>
      </c>
      <c r="Z1" s="10" t="s">
        <v>25</v>
      </c>
      <c r="AA1" s="11" t="s">
        <v>26</v>
      </c>
      <c r="AB1" s="11" t="s">
        <v>27</v>
      </c>
      <c r="AC1" s="11" t="s">
        <v>28</v>
      </c>
      <c r="AD1" s="10" t="s">
        <v>29</v>
      </c>
      <c r="AE1" s="10" t="s">
        <v>30</v>
      </c>
      <c r="AF1" s="12" t="s">
        <v>31</v>
      </c>
      <c r="AG1" s="12" t="s">
        <v>32</v>
      </c>
      <c r="AH1" s="12" t="s">
        <v>33</v>
      </c>
      <c r="AI1" s="11" t="s">
        <v>34</v>
      </c>
      <c r="AJ1" s="11" t="s">
        <v>35</v>
      </c>
      <c r="AK1" s="11" t="s">
        <v>36</v>
      </c>
      <c r="AL1" s="11" t="s">
        <v>37</v>
      </c>
      <c r="AM1" s="11" t="s">
        <v>38</v>
      </c>
      <c r="AN1" s="3" t="s">
        <v>39</v>
      </c>
      <c r="AO1" s="10" t="s">
        <v>40</v>
      </c>
      <c r="AP1" s="6" t="s">
        <v>41</v>
      </c>
      <c r="AQ1" s="6" t="s">
        <v>42</v>
      </c>
      <c r="AR1" s="11" t="s">
        <v>43</v>
      </c>
      <c r="AS1" s="11" t="s">
        <v>44</v>
      </c>
      <c r="AT1" s="11" t="s">
        <v>45</v>
      </c>
      <c r="AU1" s="11" t="s">
        <v>46</v>
      </c>
      <c r="AV1" s="11" t="s">
        <v>47</v>
      </c>
      <c r="AW1" s="11" t="s">
        <v>48</v>
      </c>
      <c r="AX1" s="11" t="s">
        <v>49</v>
      </c>
      <c r="AY1" s="10" t="s">
        <v>50</v>
      </c>
      <c r="AZ1" s="11" t="s">
        <v>51</v>
      </c>
      <c r="BA1" s="13" t="s">
        <v>52</v>
      </c>
      <c r="BB1" s="10" t="s">
        <v>53</v>
      </c>
      <c r="BC1" s="13" t="s">
        <v>54</v>
      </c>
      <c r="BD1" s="14" t="s">
        <v>55</v>
      </c>
      <c r="BE1" s="10" t="s">
        <v>56</v>
      </c>
      <c r="BF1" s="15" t="s">
        <v>57</v>
      </c>
      <c r="BG1" s="15" t="s">
        <v>58</v>
      </c>
      <c r="BH1" s="15" t="s">
        <v>59</v>
      </c>
      <c r="BI1" s="15" t="s">
        <v>60</v>
      </c>
      <c r="BJ1" s="15" t="s">
        <v>61</v>
      </c>
      <c r="BK1" s="15" t="s">
        <v>62</v>
      </c>
      <c r="BL1" s="15" t="s">
        <v>63</v>
      </c>
      <c r="BM1" s="15" t="s">
        <v>64</v>
      </c>
      <c r="BN1" s="15" t="s">
        <v>65</v>
      </c>
      <c r="BO1" s="15" t="s">
        <v>66</v>
      </c>
      <c r="BP1" s="15" t="s">
        <v>67</v>
      </c>
      <c r="BQ1" s="15" t="s">
        <v>68</v>
      </c>
      <c r="BR1" s="15" t="s">
        <v>69</v>
      </c>
      <c r="BS1" s="15" t="s">
        <v>70</v>
      </c>
      <c r="BT1" s="15" t="s">
        <v>71</v>
      </c>
      <c r="BU1" s="16" t="s">
        <v>72</v>
      </c>
      <c r="BV1" s="10" t="s">
        <v>73</v>
      </c>
      <c r="BW1" s="13" t="s">
        <v>74</v>
      </c>
      <c r="BX1" s="13" t="s">
        <v>75</v>
      </c>
      <c r="BY1" s="16" t="s">
        <v>56</v>
      </c>
      <c r="BZ1" s="15" t="s">
        <v>76</v>
      </c>
      <c r="CA1" s="15" t="s">
        <v>77</v>
      </c>
      <c r="CB1" s="15" t="s">
        <v>78</v>
      </c>
      <c r="CC1" s="15" t="s">
        <v>79</v>
      </c>
      <c r="CD1" s="16" t="s">
        <v>80</v>
      </c>
      <c r="CE1" s="17" t="s">
        <v>81</v>
      </c>
      <c r="CF1" s="12" t="s">
        <v>82</v>
      </c>
      <c r="CG1" s="17" t="s">
        <v>83</v>
      </c>
      <c r="CH1" s="17" t="s">
        <v>84</v>
      </c>
      <c r="CI1" s="17" t="s">
        <v>85</v>
      </c>
      <c r="CJ1" s="17" t="s">
        <v>86</v>
      </c>
      <c r="CK1" s="17" t="s">
        <v>87</v>
      </c>
      <c r="CL1" s="17" t="s">
        <v>88</v>
      </c>
      <c r="CM1" s="17" t="s">
        <v>89</v>
      </c>
      <c r="CN1" s="18" t="s">
        <v>90</v>
      </c>
      <c r="CO1" s="18" t="s">
        <v>91</v>
      </c>
      <c r="CP1" s="17" t="s">
        <v>92</v>
      </c>
      <c r="CQ1" s="19" t="s">
        <v>93</v>
      </c>
      <c r="CR1" s="20" t="s">
        <v>94</v>
      </c>
      <c r="CS1" s="20" t="s">
        <v>95</v>
      </c>
      <c r="CT1" s="20" t="s">
        <v>96</v>
      </c>
      <c r="CU1" s="20" t="s">
        <v>5</v>
      </c>
      <c r="CV1" s="20" t="s">
        <v>16</v>
      </c>
      <c r="CW1" s="20" t="s">
        <v>97</v>
      </c>
      <c r="CX1" s="20" t="s">
        <v>98</v>
      </c>
      <c r="CY1" s="20" t="s">
        <v>99</v>
      </c>
      <c r="CZ1" s="20" t="s">
        <v>100</v>
      </c>
      <c r="DA1" s="20" t="s">
        <v>101</v>
      </c>
      <c r="DB1" s="20" t="s">
        <v>102</v>
      </c>
      <c r="DC1" s="20" t="s">
        <v>103</v>
      </c>
      <c r="DD1" s="20" t="s">
        <v>104</v>
      </c>
      <c r="DE1" s="20" t="s">
        <v>105</v>
      </c>
      <c r="DF1" s="20" t="s">
        <v>106</v>
      </c>
      <c r="DG1" s="20" t="s">
        <v>107</v>
      </c>
      <c r="DH1" s="20" t="s">
        <v>108</v>
      </c>
      <c r="DI1" s="20" t="s">
        <v>109</v>
      </c>
      <c r="DJ1" s="20" t="s">
        <v>110</v>
      </c>
      <c r="DK1" s="20" t="s">
        <v>111</v>
      </c>
      <c r="DL1" s="20" t="s">
        <v>112</v>
      </c>
      <c r="DM1" s="20" t="s">
        <v>113</v>
      </c>
      <c r="DN1" s="20" t="s">
        <v>114</v>
      </c>
      <c r="DO1" s="20" t="s">
        <v>115</v>
      </c>
      <c r="DP1" s="20" t="s">
        <v>116</v>
      </c>
      <c r="DQ1" s="20" t="s">
        <v>117</v>
      </c>
      <c r="DR1" s="20" t="s">
        <v>118</v>
      </c>
      <c r="DS1" s="20" t="s">
        <v>119</v>
      </c>
      <c r="DT1" s="20" t="s">
        <v>120</v>
      </c>
      <c r="DU1" s="20" t="s">
        <v>121</v>
      </c>
      <c r="DV1" s="20" t="s">
        <v>122</v>
      </c>
      <c r="DW1" s="20" t="s">
        <v>123</v>
      </c>
      <c r="DX1" s="20" t="s">
        <v>124</v>
      </c>
      <c r="DY1" s="20" t="s">
        <v>125</v>
      </c>
      <c r="DZ1" s="20" t="s">
        <v>126</v>
      </c>
      <c r="EA1" s="20" t="s">
        <v>127</v>
      </c>
      <c r="EB1" s="20" t="s">
        <v>128</v>
      </c>
      <c r="EC1" s="20" t="s">
        <v>129</v>
      </c>
      <c r="ED1" s="20" t="s">
        <v>130</v>
      </c>
      <c r="EE1" s="20" t="s">
        <v>131</v>
      </c>
      <c r="EF1" s="20" t="s">
        <v>132</v>
      </c>
      <c r="EG1" s="20" t="s">
        <v>41</v>
      </c>
      <c r="EH1" s="20" t="s">
        <v>133</v>
      </c>
      <c r="EI1" s="20" t="s">
        <v>134</v>
      </c>
      <c r="EJ1" s="20" t="s">
        <v>135</v>
      </c>
      <c r="EK1" s="20" t="s">
        <v>136</v>
      </c>
      <c r="EL1" s="20" t="s">
        <v>137</v>
      </c>
      <c r="EM1" s="20" t="s">
        <v>138</v>
      </c>
      <c r="EN1" s="20" t="s">
        <v>139</v>
      </c>
      <c r="EO1" s="20" t="s">
        <v>140</v>
      </c>
      <c r="EP1" s="20" t="s">
        <v>141</v>
      </c>
      <c r="EQ1" s="20" t="s">
        <v>142</v>
      </c>
      <c r="ER1" s="20" t="s">
        <v>143</v>
      </c>
      <c r="ES1" s="20" t="s">
        <v>144</v>
      </c>
      <c r="ET1" s="20" t="s">
        <v>145</v>
      </c>
      <c r="EU1" s="20" t="s">
        <v>146</v>
      </c>
      <c r="EV1" s="20" t="s">
        <v>147</v>
      </c>
      <c r="EW1" s="20" t="s">
        <v>148</v>
      </c>
      <c r="EX1" s="20" t="s">
        <v>149</v>
      </c>
      <c r="EY1" s="20" t="s">
        <v>150</v>
      </c>
      <c r="EZ1" s="20" t="s">
        <v>151</v>
      </c>
      <c r="FA1" s="20" t="s">
        <v>152</v>
      </c>
      <c r="FB1" s="20" t="s">
        <v>153</v>
      </c>
      <c r="FC1" s="20" t="s">
        <v>154</v>
      </c>
      <c r="FD1" s="20" t="s">
        <v>155</v>
      </c>
      <c r="FE1" s="20" t="s">
        <v>156</v>
      </c>
      <c r="FF1" s="20" t="s">
        <v>157</v>
      </c>
      <c r="FG1" s="20" t="s">
        <v>158</v>
      </c>
      <c r="FH1" s="20" t="s">
        <v>159</v>
      </c>
      <c r="FI1" s="20" t="s">
        <v>160</v>
      </c>
      <c r="FJ1" s="20" t="s">
        <v>161</v>
      </c>
      <c r="FK1" s="20" t="s">
        <v>162</v>
      </c>
      <c r="FL1" s="20" t="s">
        <v>163</v>
      </c>
      <c r="FM1" s="20" t="s">
        <v>164</v>
      </c>
      <c r="FN1" s="20" t="s">
        <v>165</v>
      </c>
      <c r="FO1" s="20" t="s">
        <v>166</v>
      </c>
      <c r="FP1" s="20" t="s">
        <v>167</v>
      </c>
      <c r="FQ1" s="20" t="s">
        <v>168</v>
      </c>
      <c r="FR1" s="20" t="s">
        <v>169</v>
      </c>
      <c r="FS1" s="20" t="s">
        <v>170</v>
      </c>
      <c r="FT1" s="20" t="s">
        <v>171</v>
      </c>
      <c r="FU1" s="20" t="s">
        <v>172</v>
      </c>
      <c r="FV1" s="20" t="s">
        <v>173</v>
      </c>
      <c r="FW1" s="20" t="s">
        <v>174</v>
      </c>
      <c r="FX1" s="20" t="s">
        <v>175</v>
      </c>
      <c r="FY1" s="20" t="s">
        <v>176</v>
      </c>
      <c r="FZ1" s="21" t="s">
        <v>177</v>
      </c>
      <c r="GA1" s="465" t="s">
        <v>178</v>
      </c>
      <c r="GB1" s="20" t="s">
        <v>179</v>
      </c>
      <c r="GC1" s="20" t="s">
        <v>180</v>
      </c>
      <c r="GD1" s="21" t="s">
        <v>181</v>
      </c>
      <c r="GE1" s="21" t="s">
        <v>182</v>
      </c>
      <c r="GF1" s="21" t="s">
        <v>183</v>
      </c>
      <c r="GG1" s="21" t="s">
        <v>182</v>
      </c>
      <c r="GH1" s="21" t="s">
        <v>184</v>
      </c>
      <c r="GI1" s="21" t="s">
        <v>182</v>
      </c>
      <c r="GJ1" s="21" t="s">
        <v>185</v>
      </c>
      <c r="GK1" s="21" t="s">
        <v>182</v>
      </c>
      <c r="GL1" s="240" t="s">
        <v>186</v>
      </c>
      <c r="GM1" s="240" t="s">
        <v>187</v>
      </c>
      <c r="GN1" s="240" t="s">
        <v>188</v>
      </c>
      <c r="GO1" s="240" t="s">
        <v>189</v>
      </c>
      <c r="GP1" s="240" t="s">
        <v>190</v>
      </c>
      <c r="GQ1" s="240" t="s">
        <v>191</v>
      </c>
      <c r="GR1" s="240" t="s">
        <v>192</v>
      </c>
      <c r="GS1" s="240" t="s">
        <v>193</v>
      </c>
      <c r="GT1" s="240" t="s">
        <v>194</v>
      </c>
      <c r="GU1" s="240" t="s">
        <v>195</v>
      </c>
      <c r="GV1" s="240" t="s">
        <v>196</v>
      </c>
      <c r="GW1" s="240" t="s">
        <v>197</v>
      </c>
      <c r="GX1" s="240" t="s">
        <v>198</v>
      </c>
      <c r="GY1" s="240" t="s">
        <v>199</v>
      </c>
      <c r="GZ1" s="240" t="s">
        <v>200</v>
      </c>
      <c r="HA1" s="241" t="s">
        <v>201</v>
      </c>
      <c r="HB1" s="242" t="s">
        <v>202</v>
      </c>
      <c r="HC1" s="243" t="s">
        <v>203</v>
      </c>
      <c r="HD1" s="244" t="s">
        <v>204</v>
      </c>
      <c r="HE1" s="245" t="s">
        <v>205</v>
      </c>
      <c r="HF1" s="241" t="s">
        <v>206</v>
      </c>
      <c r="HG1" s="246" t="s">
        <v>176</v>
      </c>
      <c r="HH1" s="247" t="s">
        <v>207</v>
      </c>
      <c r="HI1" s="247" t="s">
        <v>208</v>
      </c>
      <c r="HJ1" s="247" t="s">
        <v>209</v>
      </c>
      <c r="HK1" s="247" t="s">
        <v>210</v>
      </c>
      <c r="HL1" s="466" t="s">
        <v>12613</v>
      </c>
      <c r="HM1" s="343" t="s">
        <v>9</v>
      </c>
      <c r="HN1" s="467" t="s">
        <v>4194</v>
      </c>
      <c r="HO1" s="467" t="s">
        <v>12614</v>
      </c>
      <c r="HP1" s="467" t="s">
        <v>12615</v>
      </c>
      <c r="HQ1" s="467" t="s">
        <v>12616</v>
      </c>
      <c r="HR1" s="467" t="s">
        <v>12617</v>
      </c>
      <c r="HS1" s="467" t="s">
        <v>12618</v>
      </c>
      <c r="HT1" s="467" t="s">
        <v>12619</v>
      </c>
      <c r="HU1" s="467" t="s">
        <v>12620</v>
      </c>
      <c r="HV1" s="467" t="s">
        <v>12621</v>
      </c>
      <c r="HW1" s="467" t="s">
        <v>12622</v>
      </c>
      <c r="HX1" s="467" t="s">
        <v>12623</v>
      </c>
      <c r="HY1" s="467" t="s">
        <v>12624</v>
      </c>
      <c r="HZ1" s="467" t="s">
        <v>12625</v>
      </c>
      <c r="IA1" s="467" t="s">
        <v>12626</v>
      </c>
      <c r="IB1" s="467" t="s">
        <v>12627</v>
      </c>
      <c r="IC1" s="468" t="s">
        <v>12628</v>
      </c>
      <c r="ID1" s="468" t="s">
        <v>12629</v>
      </c>
      <c r="IE1" s="468" t="s">
        <v>9321</v>
      </c>
    </row>
    <row r="2" spans="1:239" s="44" customFormat="1" ht="15" customHeight="1" x14ac:dyDescent="0.2">
      <c r="A2" s="85">
        <v>1</v>
      </c>
      <c r="B2" s="470">
        <v>0.62152777777777779</v>
      </c>
      <c r="C2" s="85"/>
      <c r="D2" s="85" t="s">
        <v>12630</v>
      </c>
      <c r="E2" s="85" t="s">
        <v>212</v>
      </c>
      <c r="F2" s="282">
        <v>43282</v>
      </c>
      <c r="G2" s="85" t="s">
        <v>1202</v>
      </c>
      <c r="H2" s="85" t="s">
        <v>233</v>
      </c>
      <c r="I2" s="85" t="s">
        <v>3057</v>
      </c>
      <c r="J2" s="85"/>
      <c r="K2" s="471"/>
      <c r="L2" s="471"/>
      <c r="M2" s="471"/>
      <c r="N2" s="471"/>
      <c r="O2" s="85"/>
      <c r="P2" s="472" t="s">
        <v>12631</v>
      </c>
      <c r="Q2" s="85" t="s">
        <v>12632</v>
      </c>
      <c r="R2" s="85" t="s">
        <v>12633</v>
      </c>
      <c r="S2" s="471"/>
      <c r="T2" s="276">
        <v>9088965228</v>
      </c>
      <c r="U2" s="473" t="s">
        <v>12634</v>
      </c>
      <c r="V2" s="471"/>
      <c r="W2" s="471" t="s">
        <v>221</v>
      </c>
      <c r="X2" s="471" t="s">
        <v>221</v>
      </c>
      <c r="Y2" s="471" t="s">
        <v>221</v>
      </c>
      <c r="Z2" s="471" t="s">
        <v>221</v>
      </c>
      <c r="AA2" s="85"/>
      <c r="AB2" s="85"/>
      <c r="AC2" s="85" t="s">
        <v>402</v>
      </c>
      <c r="AD2" s="85" t="s">
        <v>366</v>
      </c>
      <c r="AE2" s="85"/>
      <c r="AF2" s="471" t="s">
        <v>221</v>
      </c>
      <c r="AG2" s="471" t="s">
        <v>221</v>
      </c>
      <c r="AH2" s="471" t="s">
        <v>221</v>
      </c>
      <c r="AI2" s="85"/>
      <c r="AJ2" s="85"/>
      <c r="AK2" s="85"/>
      <c r="AL2" s="85"/>
      <c r="AM2" s="85"/>
      <c r="AN2" s="85" t="s">
        <v>228</v>
      </c>
      <c r="AO2" s="85" t="s">
        <v>228</v>
      </c>
      <c r="AP2" s="85" t="s">
        <v>598</v>
      </c>
      <c r="AQ2" s="33" t="s">
        <v>12635</v>
      </c>
      <c r="AR2" s="85"/>
      <c r="AS2" s="85"/>
      <c r="AT2" s="85"/>
      <c r="AU2" s="85"/>
      <c r="AV2" s="85"/>
      <c r="AW2" s="85"/>
      <c r="AX2" s="85"/>
      <c r="AY2" s="85"/>
      <c r="AZ2" s="85"/>
      <c r="BA2" s="275">
        <v>0.66249999999999998</v>
      </c>
      <c r="BB2" s="474" t="s">
        <v>12636</v>
      </c>
      <c r="BC2" s="275">
        <v>0.66319444444444442</v>
      </c>
      <c r="BD2" s="275">
        <v>0.67361111111111116</v>
      </c>
      <c r="BE2" s="475"/>
      <c r="BF2" s="85">
        <v>1</v>
      </c>
      <c r="BG2" s="85">
        <v>2</v>
      </c>
      <c r="BH2" s="85">
        <v>3</v>
      </c>
      <c r="BI2" s="85">
        <v>3</v>
      </c>
      <c r="BJ2" s="85">
        <v>2</v>
      </c>
      <c r="BK2" s="85">
        <v>1</v>
      </c>
      <c r="BL2" s="85">
        <v>2</v>
      </c>
      <c r="BM2" s="85">
        <v>3</v>
      </c>
      <c r="BN2" s="85">
        <v>2</v>
      </c>
      <c r="BO2" s="85">
        <v>1</v>
      </c>
      <c r="BP2" s="85">
        <v>3</v>
      </c>
      <c r="BQ2" s="85">
        <v>2</v>
      </c>
      <c r="BR2" s="85">
        <v>3</v>
      </c>
      <c r="BS2" s="85">
        <v>2</v>
      </c>
      <c r="BT2" s="85">
        <v>3</v>
      </c>
      <c r="BU2" s="476">
        <f>COUNTIF(BF2:BT2,1)</f>
        <v>3</v>
      </c>
      <c r="BV2" s="405"/>
      <c r="BW2" s="85"/>
      <c r="BX2" s="85"/>
      <c r="BY2" s="475">
        <f>MINUTE(BX2-BW2)</f>
        <v>0</v>
      </c>
      <c r="BZ2" s="85"/>
      <c r="CA2" s="85"/>
      <c r="CB2" s="85"/>
      <c r="CC2" s="85"/>
      <c r="CD2" s="85"/>
      <c r="CE2" s="85"/>
      <c r="CF2" s="85"/>
      <c r="CG2" s="85"/>
      <c r="CH2" s="85"/>
      <c r="CI2" s="85"/>
      <c r="CJ2" s="85"/>
      <c r="CK2" s="85"/>
      <c r="CL2" s="85"/>
      <c r="CM2" s="85"/>
      <c r="CN2" s="85"/>
      <c r="CO2" s="85"/>
      <c r="CP2" s="85"/>
      <c r="CQ2" s="85"/>
      <c r="CR2" s="85"/>
      <c r="CS2" s="85"/>
      <c r="CT2" s="85"/>
      <c r="CU2" s="85"/>
      <c r="CV2" s="85"/>
      <c r="CW2" s="85"/>
      <c r="CX2" s="85"/>
      <c r="CY2" s="85"/>
      <c r="CZ2" s="85"/>
      <c r="DA2" s="85"/>
      <c r="DB2" s="85"/>
      <c r="DC2" s="85"/>
      <c r="DD2" s="85"/>
      <c r="DE2" s="85"/>
      <c r="DF2" s="85"/>
      <c r="DG2" s="85"/>
      <c r="DH2" s="85"/>
      <c r="DI2" s="85"/>
      <c r="DJ2" s="85"/>
      <c r="DK2" s="85"/>
      <c r="DL2" s="85"/>
      <c r="DM2" s="85"/>
      <c r="DN2" s="85"/>
      <c r="DO2" s="85"/>
      <c r="DP2" s="85"/>
      <c r="DQ2" s="85"/>
      <c r="DR2" s="85"/>
      <c r="DS2" s="85"/>
      <c r="DT2" s="85"/>
      <c r="DU2" s="85"/>
      <c r="DV2" s="85"/>
      <c r="DW2" s="85"/>
      <c r="DX2" s="85"/>
      <c r="DY2" s="85"/>
      <c r="DZ2" s="85"/>
      <c r="EA2" s="85"/>
      <c r="EB2" s="85"/>
      <c r="EC2" s="85"/>
      <c r="ED2" s="85"/>
      <c r="EE2" s="85"/>
      <c r="EF2" s="85"/>
      <c r="EG2" s="85"/>
      <c r="EH2" s="85"/>
      <c r="EI2" s="85"/>
      <c r="EJ2" s="85"/>
      <c r="EK2" s="85"/>
      <c r="EL2" s="85"/>
      <c r="EM2" s="85"/>
      <c r="EN2" s="85"/>
      <c r="EO2" s="85"/>
      <c r="EP2" s="85"/>
      <c r="EQ2" s="85"/>
      <c r="ER2" s="85"/>
      <c r="ES2" s="85"/>
      <c r="ET2" s="85"/>
      <c r="EU2" s="85"/>
      <c r="EV2" s="477"/>
      <c r="EW2" s="477"/>
      <c r="EX2" s="477"/>
      <c r="EY2" s="477"/>
      <c r="EZ2" s="477"/>
      <c r="FA2" s="477"/>
      <c r="FB2" s="477"/>
      <c r="FC2" s="477"/>
      <c r="FD2" s="477"/>
      <c r="FE2" s="477"/>
      <c r="FF2" s="477"/>
      <c r="FG2" s="477"/>
      <c r="FH2" s="477"/>
      <c r="FI2" s="477"/>
      <c r="FJ2" s="477"/>
      <c r="FK2" s="477"/>
      <c r="FL2" s="477"/>
      <c r="FM2" s="477"/>
      <c r="FN2" s="477"/>
      <c r="FO2" s="477"/>
      <c r="FP2" s="85"/>
      <c r="FQ2" s="197"/>
      <c r="FR2" s="197"/>
      <c r="FS2" s="197"/>
      <c r="FT2" s="197"/>
      <c r="FU2" s="197"/>
      <c r="FV2" s="85"/>
      <c r="FW2" s="85"/>
      <c r="FX2" s="85"/>
      <c r="FY2" s="85"/>
      <c r="FZ2" s="85"/>
      <c r="GA2" s="85"/>
      <c r="IC2" s="44" t="s">
        <v>3403</v>
      </c>
      <c r="IE2" s="44" t="s">
        <v>3403</v>
      </c>
    </row>
    <row r="3" spans="1:239" s="44" customFormat="1" ht="15" customHeight="1" x14ac:dyDescent="0.2">
      <c r="A3" s="85">
        <v>1</v>
      </c>
      <c r="B3" s="470">
        <v>0.36180555555555555</v>
      </c>
      <c r="C3" s="85"/>
      <c r="D3" s="85" t="s">
        <v>12630</v>
      </c>
      <c r="E3" s="85" t="s">
        <v>212</v>
      </c>
      <c r="F3" s="282">
        <v>43283</v>
      </c>
      <c r="G3" s="85" t="s">
        <v>387</v>
      </c>
      <c r="H3" s="85" t="s">
        <v>233</v>
      </c>
      <c r="I3" s="85" t="s">
        <v>4282</v>
      </c>
      <c r="J3" s="85"/>
      <c r="K3" s="471"/>
      <c r="L3" s="471"/>
      <c r="M3" s="471"/>
      <c r="N3" s="471"/>
      <c r="O3" s="85"/>
      <c r="P3" s="305" t="s">
        <v>12637</v>
      </c>
      <c r="Q3" s="85" t="s">
        <v>12638</v>
      </c>
      <c r="R3" s="85" t="s">
        <v>12639</v>
      </c>
      <c r="S3" s="471" t="s">
        <v>12640</v>
      </c>
      <c r="T3" s="276">
        <v>9664474723</v>
      </c>
      <c r="U3" s="478" t="s">
        <v>12641</v>
      </c>
      <c r="V3" s="478" t="s">
        <v>12641</v>
      </c>
      <c r="W3" s="85" t="s">
        <v>221</v>
      </c>
      <c r="X3" s="85" t="s">
        <v>221</v>
      </c>
      <c r="Y3" s="85" t="s">
        <v>221</v>
      </c>
      <c r="Z3" s="85" t="s">
        <v>221</v>
      </c>
      <c r="AA3" s="85" t="s">
        <v>12642</v>
      </c>
      <c r="AB3" s="85">
        <v>9298984177</v>
      </c>
      <c r="AC3" s="85" t="s">
        <v>402</v>
      </c>
      <c r="AD3" s="85" t="s">
        <v>366</v>
      </c>
      <c r="AE3" s="85" t="s">
        <v>3065</v>
      </c>
      <c r="AF3" s="85" t="s">
        <v>221</v>
      </c>
      <c r="AG3" s="85" t="s">
        <v>221</v>
      </c>
      <c r="AH3" s="85" t="s">
        <v>221</v>
      </c>
      <c r="AI3" s="85"/>
      <c r="AJ3" s="85"/>
      <c r="AK3" s="85"/>
      <c r="AL3" s="85"/>
      <c r="AN3" s="85" t="s">
        <v>394</v>
      </c>
      <c r="AO3" s="85" t="s">
        <v>395</v>
      </c>
      <c r="AP3" s="85" t="s">
        <v>281</v>
      </c>
      <c r="AQ3" s="85" t="s">
        <v>282</v>
      </c>
      <c r="AR3" s="85"/>
      <c r="AS3" s="85"/>
      <c r="AT3" s="85"/>
      <c r="AU3" s="85"/>
      <c r="AV3" s="85"/>
      <c r="AW3" s="85" t="s">
        <v>1469</v>
      </c>
      <c r="AX3" s="85"/>
      <c r="AY3" s="85" t="s">
        <v>227</v>
      </c>
      <c r="AZ3" s="85" t="s">
        <v>446</v>
      </c>
      <c r="BA3" s="275"/>
      <c r="BB3" s="474"/>
      <c r="BC3" s="275"/>
      <c r="BD3" s="275"/>
      <c r="BE3" s="475">
        <f t="shared" ref="BE3:BE35" si="0">MINUTE(BD3-BC3)</f>
        <v>0</v>
      </c>
      <c r="BF3" s="85"/>
      <c r="BG3" s="85"/>
      <c r="BH3" s="85"/>
      <c r="BI3" s="85"/>
      <c r="BJ3" s="85"/>
      <c r="BK3" s="85"/>
      <c r="BL3" s="85"/>
      <c r="BM3" s="85"/>
      <c r="BN3" s="85"/>
      <c r="BO3" s="85"/>
      <c r="BP3" s="85"/>
      <c r="BQ3" s="85"/>
      <c r="BR3" s="85"/>
      <c r="BS3" s="85"/>
      <c r="BT3" s="85"/>
      <c r="BU3" s="476">
        <f>COUNTIF(BF3:BT3,1)</f>
        <v>0</v>
      </c>
      <c r="BV3" s="405"/>
      <c r="BW3" s="85"/>
      <c r="BX3" s="85"/>
      <c r="BY3" s="475">
        <f>MINUTE(BX3-BW3)</f>
        <v>0</v>
      </c>
      <c r="BZ3" s="85"/>
      <c r="CA3" s="85"/>
      <c r="CB3" s="85"/>
      <c r="CC3" s="85"/>
      <c r="CD3" s="85"/>
      <c r="CE3" s="85"/>
      <c r="CF3" s="85"/>
      <c r="CG3" s="85"/>
      <c r="CH3" s="85"/>
      <c r="CI3" s="85"/>
      <c r="CJ3" s="85"/>
      <c r="CK3" s="85"/>
      <c r="CL3" s="85"/>
      <c r="CM3" s="85"/>
      <c r="CN3" s="85"/>
      <c r="CO3" s="85"/>
      <c r="CP3" s="85"/>
      <c r="CQ3" s="85"/>
      <c r="CR3" s="335" t="s">
        <v>12643</v>
      </c>
      <c r="CS3" s="335" t="s">
        <v>12644</v>
      </c>
      <c r="CT3" s="335" t="s">
        <v>4002</v>
      </c>
      <c r="CU3" s="335" t="s">
        <v>12645</v>
      </c>
      <c r="CV3" s="335" t="s">
        <v>12638</v>
      </c>
      <c r="CW3" s="335" t="s">
        <v>12646</v>
      </c>
      <c r="CX3" s="335" t="s">
        <v>12640</v>
      </c>
      <c r="CY3" s="335" t="s">
        <v>12647</v>
      </c>
      <c r="CZ3" s="335" t="s">
        <v>12648</v>
      </c>
      <c r="DA3" s="335" t="s">
        <v>12649</v>
      </c>
      <c r="DB3" s="335" t="s">
        <v>6556</v>
      </c>
      <c r="DC3" s="335" t="s">
        <v>4159</v>
      </c>
      <c r="DD3" s="335" t="s">
        <v>4342</v>
      </c>
      <c r="DE3" s="335" t="s">
        <v>12648</v>
      </c>
      <c r="DF3" s="335" t="s">
        <v>12650</v>
      </c>
      <c r="DG3" s="335" t="s">
        <v>6556</v>
      </c>
      <c r="DH3" s="335" t="s">
        <v>4159</v>
      </c>
      <c r="DI3" s="335" t="s">
        <v>4342</v>
      </c>
      <c r="DJ3" s="335" t="s">
        <v>12651</v>
      </c>
      <c r="DK3" s="335" t="s">
        <v>3957</v>
      </c>
      <c r="DL3" s="335" t="s">
        <v>7612</v>
      </c>
      <c r="DM3" s="335" t="s">
        <v>4116</v>
      </c>
      <c r="DN3" s="335" t="s">
        <v>4062</v>
      </c>
      <c r="DO3" s="335" t="s">
        <v>3853</v>
      </c>
      <c r="DP3" s="335" t="s">
        <v>3996</v>
      </c>
      <c r="DQ3" s="335" t="s">
        <v>12652</v>
      </c>
      <c r="DR3" s="335" t="s">
        <v>12652</v>
      </c>
      <c r="DS3" s="335" t="s">
        <v>12653</v>
      </c>
      <c r="DT3" s="335" t="s">
        <v>12654</v>
      </c>
      <c r="DU3" s="335" t="s">
        <v>12655</v>
      </c>
      <c r="DV3" s="335" t="s">
        <v>12656</v>
      </c>
      <c r="DW3" s="335" t="s">
        <v>12657</v>
      </c>
      <c r="DX3" s="335" t="s">
        <v>12658</v>
      </c>
      <c r="DY3" s="335" t="s">
        <v>12658</v>
      </c>
      <c r="DZ3" s="335" t="s">
        <v>12658</v>
      </c>
      <c r="EA3" s="335" t="s">
        <v>12658</v>
      </c>
      <c r="EB3" s="335" t="s">
        <v>3861</v>
      </c>
      <c r="EC3" s="335" t="s">
        <v>3862</v>
      </c>
      <c r="ED3" s="335" t="s">
        <v>3848</v>
      </c>
      <c r="EE3" s="335" t="s">
        <v>12659</v>
      </c>
      <c r="EF3" s="335" t="s">
        <v>3864</v>
      </c>
      <c r="EG3" s="335" t="s">
        <v>2755</v>
      </c>
      <c r="EH3" s="335" t="s">
        <v>282</v>
      </c>
      <c r="EI3" s="335" t="s">
        <v>3848</v>
      </c>
      <c r="EJ3" s="335" t="s">
        <v>3848</v>
      </c>
      <c r="EK3" s="335" t="s">
        <v>3848</v>
      </c>
      <c r="EL3" s="335" t="s">
        <v>3868</v>
      </c>
      <c r="EM3" s="335" t="s">
        <v>4002</v>
      </c>
      <c r="EN3" s="335" t="s">
        <v>4002</v>
      </c>
      <c r="EO3" s="335" t="s">
        <v>4002</v>
      </c>
      <c r="EP3" s="335" t="s">
        <v>4002</v>
      </c>
      <c r="EQ3" s="335" t="s">
        <v>12660</v>
      </c>
      <c r="ER3" s="335" t="s">
        <v>3872</v>
      </c>
      <c r="ES3" s="335" t="s">
        <v>12661</v>
      </c>
      <c r="ET3" s="335" t="s">
        <v>12662</v>
      </c>
      <c r="EU3" s="335" t="s">
        <v>12663</v>
      </c>
      <c r="EV3" s="335" t="s">
        <v>3876</v>
      </c>
      <c r="EW3" s="335" t="s">
        <v>3876</v>
      </c>
      <c r="EX3" s="335" t="s">
        <v>3848</v>
      </c>
      <c r="EY3" s="335" t="s">
        <v>3848</v>
      </c>
      <c r="EZ3" s="335" t="s">
        <v>3876</v>
      </c>
      <c r="FA3" s="335" t="s">
        <v>3848</v>
      </c>
      <c r="FB3" s="335" t="s">
        <v>12664</v>
      </c>
      <c r="FC3" s="335" t="s">
        <v>12665</v>
      </c>
      <c r="FD3" s="335" t="s">
        <v>12666</v>
      </c>
      <c r="FE3" s="335" t="s">
        <v>8135</v>
      </c>
      <c r="FF3" s="335" t="s">
        <v>12667</v>
      </c>
      <c r="FG3" s="335" t="s">
        <v>12668</v>
      </c>
      <c r="FH3" s="335" t="s">
        <v>12669</v>
      </c>
      <c r="FI3" s="335" t="s">
        <v>12670</v>
      </c>
      <c r="FJ3" s="335" t="s">
        <v>12671</v>
      </c>
      <c r="FK3" s="335" t="s">
        <v>12672</v>
      </c>
      <c r="FL3" s="335" t="s">
        <v>12673</v>
      </c>
      <c r="FM3" s="335" t="s">
        <v>12674</v>
      </c>
      <c r="FN3" s="335" t="s">
        <v>12675</v>
      </c>
      <c r="FO3" s="335" t="s">
        <v>12676</v>
      </c>
      <c r="FP3" s="335" t="s">
        <v>3848</v>
      </c>
      <c r="FQ3" s="335" t="s">
        <v>12677</v>
      </c>
      <c r="FR3" s="335" t="s">
        <v>6882</v>
      </c>
      <c r="FS3" s="335" t="s">
        <v>12678</v>
      </c>
      <c r="FT3" s="335" t="s">
        <v>12679</v>
      </c>
      <c r="FU3" s="335" t="s">
        <v>12680</v>
      </c>
      <c r="FV3" s="335" t="s">
        <v>12681</v>
      </c>
      <c r="FW3" s="335" t="s">
        <v>12682</v>
      </c>
      <c r="FX3" s="335" t="s">
        <v>3944</v>
      </c>
      <c r="FY3" s="335" t="s">
        <v>3848</v>
      </c>
      <c r="FZ3" s="335" t="s">
        <v>3848</v>
      </c>
      <c r="GA3" s="335" t="s">
        <v>3848</v>
      </c>
      <c r="GB3" s="335" t="s">
        <v>3848</v>
      </c>
      <c r="GC3" s="335" t="s">
        <v>3848</v>
      </c>
      <c r="IC3" s="44" t="s">
        <v>3403</v>
      </c>
      <c r="IE3" s="44" t="s">
        <v>3403</v>
      </c>
    </row>
    <row r="4" spans="1:239" s="44" customFormat="1" ht="15" customHeight="1" x14ac:dyDescent="0.2">
      <c r="A4" s="85">
        <v>2</v>
      </c>
      <c r="B4" s="470">
        <v>0.37291666666666662</v>
      </c>
      <c r="C4" s="85"/>
      <c r="D4" s="85" t="s">
        <v>12630</v>
      </c>
      <c r="E4" s="85" t="s">
        <v>212</v>
      </c>
      <c r="F4" s="282">
        <v>43283</v>
      </c>
      <c r="G4" s="85" t="s">
        <v>357</v>
      </c>
      <c r="H4" s="85" t="s">
        <v>233</v>
      </c>
      <c r="I4" s="85" t="s">
        <v>12683</v>
      </c>
      <c r="J4" s="85"/>
      <c r="K4" s="471"/>
      <c r="L4" s="471"/>
      <c r="M4" s="471"/>
      <c r="N4" s="471"/>
      <c r="O4" s="85"/>
      <c r="P4" s="258" t="s">
        <v>12684</v>
      </c>
      <c r="Q4" s="85" t="s">
        <v>12685</v>
      </c>
      <c r="R4" s="85" t="s">
        <v>12686</v>
      </c>
      <c r="S4" s="471" t="s">
        <v>12687</v>
      </c>
      <c r="T4" s="276">
        <v>9957364774</v>
      </c>
      <c r="U4" s="473" t="s">
        <v>12688</v>
      </c>
      <c r="V4" s="471" t="s">
        <v>12689</v>
      </c>
      <c r="W4" s="85" t="s">
        <v>221</v>
      </c>
      <c r="X4" s="85" t="s">
        <v>221</v>
      </c>
      <c r="Y4" s="85" t="s">
        <v>221</v>
      </c>
      <c r="Z4" s="85" t="s">
        <v>221</v>
      </c>
      <c r="AA4" s="85" t="s">
        <v>12690</v>
      </c>
      <c r="AB4" s="85">
        <v>9231240595</v>
      </c>
      <c r="AC4" s="85" t="s">
        <v>1303</v>
      </c>
      <c r="AD4" s="85" t="s">
        <v>5205</v>
      </c>
      <c r="AE4" s="85" t="s">
        <v>221</v>
      </c>
      <c r="AF4" s="85" t="s">
        <v>221</v>
      </c>
      <c r="AG4" s="85" t="s">
        <v>221</v>
      </c>
      <c r="AH4" s="85" t="s">
        <v>221</v>
      </c>
      <c r="AI4" s="85" t="s">
        <v>1239</v>
      </c>
      <c r="AJ4" s="85" t="s">
        <v>1239</v>
      </c>
      <c r="AK4" s="85" t="s">
        <v>1239</v>
      </c>
      <c r="AL4" s="85" t="s">
        <v>1239</v>
      </c>
      <c r="AM4" s="85" t="s">
        <v>1239</v>
      </c>
      <c r="AN4" s="85" t="s">
        <v>228</v>
      </c>
      <c r="AO4" s="85" t="s">
        <v>228</v>
      </c>
      <c r="AP4" s="85" t="s">
        <v>229</v>
      </c>
      <c r="AQ4" s="85" t="s">
        <v>229</v>
      </c>
      <c r="AR4" s="85"/>
      <c r="AS4" s="85" t="s">
        <v>12691</v>
      </c>
      <c r="AT4" s="85">
        <v>152651</v>
      </c>
      <c r="AU4" s="85" t="s">
        <v>12692</v>
      </c>
      <c r="AV4" s="85"/>
      <c r="AW4" s="85"/>
      <c r="AX4" s="85"/>
      <c r="AY4" s="85" t="s">
        <v>227</v>
      </c>
      <c r="AZ4" s="85" t="s">
        <v>227</v>
      </c>
      <c r="BA4" s="275"/>
      <c r="BB4" s="474" t="s">
        <v>12693</v>
      </c>
      <c r="BC4" s="275">
        <v>0.5</v>
      </c>
      <c r="BD4" s="275">
        <v>0.51041666666666663</v>
      </c>
      <c r="BE4" s="475">
        <f t="shared" si="0"/>
        <v>15</v>
      </c>
      <c r="BF4" s="85">
        <v>2</v>
      </c>
      <c r="BG4" s="85">
        <v>3</v>
      </c>
      <c r="BH4" s="85">
        <v>3</v>
      </c>
      <c r="BI4" s="85">
        <v>2</v>
      </c>
      <c r="BJ4" s="85">
        <v>3</v>
      </c>
      <c r="BK4" s="85">
        <v>2</v>
      </c>
      <c r="BL4" s="85">
        <v>2</v>
      </c>
      <c r="BM4" s="85">
        <v>3</v>
      </c>
      <c r="BN4" s="85">
        <v>2</v>
      </c>
      <c r="BO4" s="85">
        <v>2</v>
      </c>
      <c r="BP4" s="85">
        <v>3</v>
      </c>
      <c r="BQ4" s="85">
        <v>2</v>
      </c>
      <c r="BR4" s="85">
        <v>3</v>
      </c>
      <c r="BS4" s="85">
        <v>2</v>
      </c>
      <c r="BT4" s="85">
        <v>2</v>
      </c>
      <c r="BU4" s="85"/>
      <c r="BV4" s="405" t="s">
        <v>12693</v>
      </c>
      <c r="BW4" s="470">
        <v>0.5</v>
      </c>
      <c r="BX4" s="470">
        <v>0.51041666666666663</v>
      </c>
      <c r="BY4" s="85"/>
      <c r="BZ4" s="85">
        <v>2</v>
      </c>
      <c r="CA4" s="85">
        <v>2</v>
      </c>
      <c r="CB4" s="85">
        <v>3</v>
      </c>
      <c r="CC4" s="85">
        <v>2</v>
      </c>
      <c r="CD4" s="85" t="s">
        <v>260</v>
      </c>
      <c r="CE4" s="85" t="s">
        <v>12693</v>
      </c>
      <c r="CF4" s="85">
        <v>15</v>
      </c>
      <c r="CG4" s="85"/>
      <c r="CH4" s="85"/>
      <c r="CI4" s="85"/>
      <c r="CJ4" s="85"/>
      <c r="CK4" s="85"/>
      <c r="CL4" s="85"/>
      <c r="CM4" s="85"/>
      <c r="CN4" s="85"/>
      <c r="CO4" s="85"/>
      <c r="CP4" s="85"/>
      <c r="CQ4" s="85"/>
      <c r="CR4" s="335" t="s">
        <v>12643</v>
      </c>
      <c r="CS4" s="335" t="s">
        <v>12644</v>
      </c>
      <c r="CT4" s="335" t="s">
        <v>4002</v>
      </c>
      <c r="CU4" s="335" t="s">
        <v>12694</v>
      </c>
      <c r="CV4" s="335" t="s">
        <v>12685</v>
      </c>
      <c r="CW4" s="335" t="s">
        <v>12695</v>
      </c>
      <c r="CX4" s="335" t="s">
        <v>12687</v>
      </c>
      <c r="CY4" s="335" t="s">
        <v>12696</v>
      </c>
      <c r="CZ4" s="335" t="s">
        <v>3848</v>
      </c>
      <c r="DA4" s="335" t="s">
        <v>12697</v>
      </c>
      <c r="DB4" s="335" t="s">
        <v>4158</v>
      </c>
      <c r="DC4" s="335" t="s">
        <v>4159</v>
      </c>
      <c r="DD4" s="335" t="s">
        <v>12698</v>
      </c>
      <c r="DE4" s="335" t="s">
        <v>3848</v>
      </c>
      <c r="DF4" s="335" t="s">
        <v>12697</v>
      </c>
      <c r="DG4" s="335" t="s">
        <v>4158</v>
      </c>
      <c r="DH4" s="335" t="s">
        <v>4159</v>
      </c>
      <c r="DI4" s="335" t="s">
        <v>12698</v>
      </c>
      <c r="DJ4" s="335" t="s">
        <v>3848</v>
      </c>
      <c r="DK4" s="335" t="s">
        <v>3957</v>
      </c>
      <c r="DL4" s="335" t="s">
        <v>4002</v>
      </c>
      <c r="DM4" s="335" t="s">
        <v>12699</v>
      </c>
      <c r="DN4" s="335" t="s">
        <v>3852</v>
      </c>
      <c r="DO4" s="335" t="s">
        <v>3853</v>
      </c>
      <c r="DP4" s="335" t="s">
        <v>10553</v>
      </c>
      <c r="DQ4" s="335" t="s">
        <v>12700</v>
      </c>
      <c r="DR4" s="335" t="s">
        <v>12700</v>
      </c>
      <c r="DS4" s="335" t="s">
        <v>12701</v>
      </c>
      <c r="DT4" s="335" t="s">
        <v>3848</v>
      </c>
      <c r="DU4" s="335" t="s">
        <v>3848</v>
      </c>
      <c r="DV4" s="335" t="s">
        <v>3848</v>
      </c>
      <c r="DW4" s="335" t="s">
        <v>3848</v>
      </c>
      <c r="DX4" s="335" t="s">
        <v>3848</v>
      </c>
      <c r="DY4" s="335" t="s">
        <v>3848</v>
      </c>
      <c r="DZ4" s="335" t="s">
        <v>3848</v>
      </c>
      <c r="EA4" s="335" t="s">
        <v>3848</v>
      </c>
      <c r="EB4" s="335" t="s">
        <v>3861</v>
      </c>
      <c r="EC4" s="335" t="s">
        <v>3862</v>
      </c>
      <c r="ED4" s="335" t="s">
        <v>3848</v>
      </c>
      <c r="EE4" s="335" t="s">
        <v>12702</v>
      </c>
      <c r="EF4" s="335" t="s">
        <v>3864</v>
      </c>
      <c r="EG4" s="335" t="s">
        <v>4068</v>
      </c>
      <c r="EH4" s="335" t="s">
        <v>4069</v>
      </c>
      <c r="EI4" s="335" t="s">
        <v>12703</v>
      </c>
      <c r="EJ4" s="335" t="s">
        <v>12703</v>
      </c>
      <c r="EK4" s="335" t="s">
        <v>3848</v>
      </c>
      <c r="EL4" s="335" t="s">
        <v>4473</v>
      </c>
      <c r="EM4" s="335" t="s">
        <v>4002</v>
      </c>
      <c r="EN4" s="335" t="s">
        <v>4002</v>
      </c>
      <c r="EO4" s="335" t="s">
        <v>4002</v>
      </c>
      <c r="EP4" s="335" t="s">
        <v>4002</v>
      </c>
      <c r="EQ4" s="335" t="s">
        <v>12704</v>
      </c>
      <c r="ER4" s="335" t="s">
        <v>4004</v>
      </c>
      <c r="ES4" s="335" t="s">
        <v>12705</v>
      </c>
      <c r="ET4" s="335" t="s">
        <v>4017</v>
      </c>
      <c r="EU4" s="335" t="s">
        <v>12706</v>
      </c>
      <c r="EV4" s="335" t="s">
        <v>3848</v>
      </c>
      <c r="EW4" s="335" t="s">
        <v>3848</v>
      </c>
      <c r="EX4" s="335" t="s">
        <v>3848</v>
      </c>
      <c r="EY4" s="335" t="s">
        <v>3848</v>
      </c>
      <c r="EZ4" s="335" t="s">
        <v>3848</v>
      </c>
      <c r="FA4" s="335" t="s">
        <v>3848</v>
      </c>
      <c r="FB4" s="335" t="s">
        <v>3848</v>
      </c>
      <c r="FC4" s="335" t="s">
        <v>3848</v>
      </c>
      <c r="FD4" s="335" t="s">
        <v>3848</v>
      </c>
      <c r="FE4" s="335" t="s">
        <v>4017</v>
      </c>
      <c r="FF4" s="335" t="s">
        <v>4017</v>
      </c>
      <c r="FG4" s="335" t="s">
        <v>3848</v>
      </c>
      <c r="FH4" s="335" t="s">
        <v>3848</v>
      </c>
      <c r="FI4" s="335" t="s">
        <v>3848</v>
      </c>
      <c r="FJ4" s="335" t="s">
        <v>4017</v>
      </c>
      <c r="FK4" s="335" t="s">
        <v>4017</v>
      </c>
      <c r="FL4" s="335" t="s">
        <v>4017</v>
      </c>
      <c r="FM4" s="335" t="s">
        <v>12687</v>
      </c>
      <c r="FN4" s="335" t="s">
        <v>12707</v>
      </c>
      <c r="FO4" s="335" t="s">
        <v>3848</v>
      </c>
      <c r="FP4" s="335" t="s">
        <v>3848</v>
      </c>
      <c r="FQ4" s="335" t="s">
        <v>12708</v>
      </c>
      <c r="FR4" s="335" t="s">
        <v>9595</v>
      </c>
      <c r="FS4" s="335" t="s">
        <v>12709</v>
      </c>
      <c r="FT4" s="335" t="s">
        <v>3943</v>
      </c>
      <c r="FU4" s="335" t="s">
        <v>3943</v>
      </c>
      <c r="FV4" s="335" t="s">
        <v>3943</v>
      </c>
      <c r="FW4" s="335" t="s">
        <v>3943</v>
      </c>
      <c r="FX4" s="335" t="s">
        <v>3894</v>
      </c>
      <c r="FY4" s="335" t="s">
        <v>3848</v>
      </c>
      <c r="FZ4" s="335" t="s">
        <v>12710</v>
      </c>
      <c r="GA4" s="335" t="s">
        <v>3945</v>
      </c>
      <c r="GB4" s="335" t="s">
        <v>3945</v>
      </c>
      <c r="GC4" s="335" t="s">
        <v>3945</v>
      </c>
      <c r="GD4" s="44" t="s">
        <v>12711</v>
      </c>
      <c r="GE4" s="44" t="s">
        <v>6505</v>
      </c>
      <c r="HS4" s="44" t="s">
        <v>6505</v>
      </c>
      <c r="IC4" s="44" t="s">
        <v>12683</v>
      </c>
      <c r="IE4" s="44" t="s">
        <v>3403</v>
      </c>
    </row>
    <row r="5" spans="1:239" s="44" customFormat="1" ht="15" customHeight="1" x14ac:dyDescent="0.2">
      <c r="A5" s="85">
        <v>3</v>
      </c>
      <c r="B5" s="470">
        <v>0.3756944444444445</v>
      </c>
      <c r="C5" s="85"/>
      <c r="D5" s="85" t="s">
        <v>12630</v>
      </c>
      <c r="E5" s="85" t="s">
        <v>212</v>
      </c>
      <c r="F5" s="282">
        <v>43283</v>
      </c>
      <c r="G5" s="85" t="s">
        <v>387</v>
      </c>
      <c r="H5" s="85" t="s">
        <v>233</v>
      </c>
      <c r="I5" s="85" t="s">
        <v>4282</v>
      </c>
      <c r="J5" s="85"/>
      <c r="K5" s="471"/>
      <c r="L5" s="471"/>
      <c r="M5" s="471"/>
      <c r="N5" s="471"/>
      <c r="O5" s="85"/>
      <c r="P5" s="305" t="s">
        <v>12637</v>
      </c>
      <c r="Q5" s="85" t="s">
        <v>12712</v>
      </c>
      <c r="R5" s="85" t="s">
        <v>12713</v>
      </c>
      <c r="S5" s="471" t="s">
        <v>1668</v>
      </c>
      <c r="T5" s="276">
        <v>9472667569</v>
      </c>
      <c r="U5" s="473" t="s">
        <v>12714</v>
      </c>
      <c r="V5" s="471" t="s">
        <v>12715</v>
      </c>
      <c r="W5" s="85" t="s">
        <v>221</v>
      </c>
      <c r="X5" s="85" t="s">
        <v>221</v>
      </c>
      <c r="Y5" s="85" t="s">
        <v>221</v>
      </c>
      <c r="Z5" s="85" t="s">
        <v>221</v>
      </c>
      <c r="AA5" s="85" t="s">
        <v>12716</v>
      </c>
      <c r="AB5" s="276">
        <v>9472667569</v>
      </c>
      <c r="AC5" s="85" t="s">
        <v>402</v>
      </c>
      <c r="AD5" s="85" t="s">
        <v>366</v>
      </c>
      <c r="AE5" s="85"/>
      <c r="AF5" s="85" t="s">
        <v>221</v>
      </c>
      <c r="AG5" s="85" t="s">
        <v>221</v>
      </c>
      <c r="AH5" s="85" t="s">
        <v>221</v>
      </c>
      <c r="AI5" s="85"/>
      <c r="AJ5" s="85"/>
      <c r="AK5" s="85"/>
      <c r="AL5" s="85"/>
      <c r="AM5" s="85"/>
      <c r="AN5" s="85" t="s">
        <v>394</v>
      </c>
      <c r="AO5" s="85" t="s">
        <v>395</v>
      </c>
      <c r="AP5" s="85" t="s">
        <v>281</v>
      </c>
      <c r="AQ5" s="85" t="s">
        <v>282</v>
      </c>
      <c r="AR5" s="85"/>
      <c r="AS5" s="85"/>
      <c r="AT5" s="85"/>
      <c r="AU5" s="85"/>
      <c r="AV5" s="85"/>
      <c r="AW5" s="85" t="s">
        <v>508</v>
      </c>
      <c r="AX5" s="85"/>
      <c r="AY5" s="85" t="s">
        <v>227</v>
      </c>
      <c r="AZ5" s="85" t="s">
        <v>446</v>
      </c>
      <c r="BA5" s="275"/>
      <c r="BB5" s="474"/>
      <c r="BC5" s="275"/>
      <c r="BD5" s="275"/>
      <c r="BE5" s="475">
        <f t="shared" si="0"/>
        <v>0</v>
      </c>
      <c r="BF5" s="85"/>
      <c r="BG5" s="85"/>
      <c r="BH5" s="85"/>
      <c r="BI5" s="85"/>
      <c r="BJ5" s="85"/>
      <c r="BK5" s="85"/>
      <c r="BL5" s="85"/>
      <c r="BM5" s="85"/>
      <c r="BN5" s="85"/>
      <c r="BO5" s="85"/>
      <c r="BP5" s="85"/>
      <c r="BQ5" s="85"/>
      <c r="BR5" s="85"/>
      <c r="BS5" s="85"/>
      <c r="BT5" s="85"/>
      <c r="BU5" s="85"/>
      <c r="BV5" s="405"/>
      <c r="BW5" s="85"/>
      <c r="BX5" s="85"/>
      <c r="BY5" s="85"/>
      <c r="BZ5" s="85"/>
      <c r="CA5" s="85"/>
      <c r="CB5" s="85"/>
      <c r="CC5" s="85"/>
      <c r="CD5" s="85"/>
      <c r="CE5" s="85"/>
      <c r="CF5" s="85"/>
      <c r="CG5" s="85"/>
      <c r="CH5" s="85"/>
      <c r="CI5" s="85"/>
      <c r="CJ5" s="85"/>
      <c r="CK5" s="85"/>
      <c r="CL5" s="85"/>
      <c r="CM5" s="85"/>
      <c r="CN5" s="85"/>
      <c r="CO5" s="85"/>
      <c r="CP5" s="85"/>
      <c r="CQ5" s="85"/>
      <c r="CR5" s="335" t="s">
        <v>12643</v>
      </c>
      <c r="CS5" s="335" t="s">
        <v>12644</v>
      </c>
      <c r="CT5" s="335" t="s">
        <v>4002</v>
      </c>
      <c r="CU5" s="335" t="s">
        <v>12717</v>
      </c>
      <c r="CV5" s="335" t="s">
        <v>12712</v>
      </c>
      <c r="CW5" s="335" t="s">
        <v>12713</v>
      </c>
      <c r="CX5" s="335" t="s">
        <v>1668</v>
      </c>
      <c r="CY5" s="335" t="s">
        <v>12718</v>
      </c>
      <c r="CZ5" s="335" t="s">
        <v>12719</v>
      </c>
      <c r="DA5" s="335" t="s">
        <v>12720</v>
      </c>
      <c r="DB5" s="335" t="s">
        <v>6556</v>
      </c>
      <c r="DC5" s="335" t="s">
        <v>4159</v>
      </c>
      <c r="DD5" s="335" t="s">
        <v>4342</v>
      </c>
      <c r="DE5" s="335" t="s">
        <v>12719</v>
      </c>
      <c r="DF5" s="335" t="s">
        <v>12721</v>
      </c>
      <c r="DG5" s="335" t="s">
        <v>6556</v>
      </c>
      <c r="DH5" s="335" t="s">
        <v>4159</v>
      </c>
      <c r="DI5" s="335" t="s">
        <v>4342</v>
      </c>
      <c r="DJ5" s="335" t="s">
        <v>12722</v>
      </c>
      <c r="DK5" s="335" t="s">
        <v>4249</v>
      </c>
      <c r="DL5" s="335" t="s">
        <v>7612</v>
      </c>
      <c r="DM5" s="335" t="s">
        <v>3914</v>
      </c>
      <c r="DN5" s="335" t="s">
        <v>3852</v>
      </c>
      <c r="DO5" s="335" t="s">
        <v>3853</v>
      </c>
      <c r="DP5" s="335" t="s">
        <v>3854</v>
      </c>
      <c r="DQ5" s="335" t="s">
        <v>12723</v>
      </c>
      <c r="DR5" s="335" t="s">
        <v>12723</v>
      </c>
      <c r="DS5" s="335" t="s">
        <v>12714</v>
      </c>
      <c r="DT5" s="335" t="s">
        <v>3848</v>
      </c>
      <c r="DU5" s="335" t="s">
        <v>12724</v>
      </c>
      <c r="DV5" s="335" t="s">
        <v>12725</v>
      </c>
      <c r="DW5" s="335" t="s">
        <v>3848</v>
      </c>
      <c r="DX5" s="335" t="s">
        <v>12715</v>
      </c>
      <c r="DY5" s="335" t="s">
        <v>12715</v>
      </c>
      <c r="DZ5" s="335" t="s">
        <v>12726</v>
      </c>
      <c r="EA5" s="335" t="s">
        <v>3848</v>
      </c>
      <c r="EB5" s="335" t="s">
        <v>3861</v>
      </c>
      <c r="EC5" s="335" t="s">
        <v>3862</v>
      </c>
      <c r="ED5" s="335" t="s">
        <v>3848</v>
      </c>
      <c r="EE5" s="335" t="s">
        <v>5408</v>
      </c>
      <c r="EF5" s="335" t="s">
        <v>395</v>
      </c>
      <c r="EG5" s="335" t="s">
        <v>2755</v>
      </c>
      <c r="EH5" s="335" t="s">
        <v>282</v>
      </c>
      <c r="EI5" s="335" t="s">
        <v>3848</v>
      </c>
      <c r="EJ5" s="335" t="s">
        <v>3848</v>
      </c>
      <c r="EK5" s="335" t="s">
        <v>3848</v>
      </c>
      <c r="EL5" s="335" t="s">
        <v>6759</v>
      </c>
      <c r="EM5" s="335" t="s">
        <v>4002</v>
      </c>
      <c r="EN5" s="335" t="s">
        <v>3870</v>
      </c>
      <c r="EO5" s="335" t="s">
        <v>4002</v>
      </c>
      <c r="EP5" s="335" t="s">
        <v>3869</v>
      </c>
      <c r="EQ5" s="335" t="s">
        <v>12727</v>
      </c>
      <c r="ER5" s="335" t="s">
        <v>12728</v>
      </c>
      <c r="ES5" s="335" t="s">
        <v>12729</v>
      </c>
      <c r="ET5" s="335" t="s">
        <v>12730</v>
      </c>
      <c r="EU5" s="335" t="s">
        <v>12731</v>
      </c>
      <c r="EV5" s="335" t="s">
        <v>3876</v>
      </c>
      <c r="EW5" s="335" t="s">
        <v>3876</v>
      </c>
      <c r="EX5" s="335" t="s">
        <v>3848</v>
      </c>
      <c r="EY5" s="335" t="s">
        <v>3848</v>
      </c>
      <c r="EZ5" s="335" t="s">
        <v>3876</v>
      </c>
      <c r="FA5" s="335" t="s">
        <v>3848</v>
      </c>
      <c r="FB5" s="335" t="s">
        <v>12732</v>
      </c>
      <c r="FC5" s="335" t="s">
        <v>12733</v>
      </c>
      <c r="FD5" s="335" t="s">
        <v>3848</v>
      </c>
      <c r="FE5" s="335" t="s">
        <v>8213</v>
      </c>
      <c r="FF5" s="335" t="s">
        <v>12734</v>
      </c>
      <c r="FG5" s="335" t="s">
        <v>3848</v>
      </c>
      <c r="FH5" s="335" t="s">
        <v>12735</v>
      </c>
      <c r="FI5" s="335" t="s">
        <v>12736</v>
      </c>
      <c r="FJ5" s="335" t="s">
        <v>12737</v>
      </c>
      <c r="FK5" s="335" t="s">
        <v>12738</v>
      </c>
      <c r="FL5" s="335" t="s">
        <v>4523</v>
      </c>
      <c r="FM5" s="335" t="s">
        <v>1668</v>
      </c>
      <c r="FN5" s="335" t="s">
        <v>1501</v>
      </c>
      <c r="FO5" s="335" t="s">
        <v>3848</v>
      </c>
      <c r="FP5" s="335" t="s">
        <v>3848</v>
      </c>
      <c r="FQ5" s="335" t="s">
        <v>12739</v>
      </c>
      <c r="FR5" s="335" t="s">
        <v>4367</v>
      </c>
      <c r="FS5" s="335" t="s">
        <v>12740</v>
      </c>
      <c r="FT5" s="335" t="s">
        <v>12741</v>
      </c>
      <c r="FU5" s="335" t="s">
        <v>12742</v>
      </c>
      <c r="FV5" s="335" t="s">
        <v>12743</v>
      </c>
      <c r="FW5" s="335" t="s">
        <v>12744</v>
      </c>
      <c r="FX5" s="335" t="s">
        <v>3944</v>
      </c>
      <c r="FY5" s="335" t="s">
        <v>3848</v>
      </c>
      <c r="FZ5" s="335" t="s">
        <v>3848</v>
      </c>
      <c r="GA5" s="335" t="s">
        <v>3848</v>
      </c>
      <c r="GB5" s="335" t="s">
        <v>3848</v>
      </c>
      <c r="GC5" s="335" t="s">
        <v>3848</v>
      </c>
      <c r="IC5" s="44" t="s">
        <v>3403</v>
      </c>
      <c r="IE5" s="44" t="s">
        <v>3403</v>
      </c>
    </row>
    <row r="6" spans="1:239" s="44" customFormat="1" ht="15" customHeight="1" x14ac:dyDescent="0.2">
      <c r="A6" s="85">
        <v>4</v>
      </c>
      <c r="B6" s="470">
        <v>0.38472222222222219</v>
      </c>
      <c r="C6" s="85"/>
      <c r="D6" s="85" t="s">
        <v>12630</v>
      </c>
      <c r="E6" s="85" t="s">
        <v>212</v>
      </c>
      <c r="F6" s="282">
        <v>43283</v>
      </c>
      <c r="G6" s="85" t="s">
        <v>387</v>
      </c>
      <c r="H6" s="85" t="s">
        <v>233</v>
      </c>
      <c r="I6" s="85" t="s">
        <v>4282</v>
      </c>
      <c r="J6" s="85"/>
      <c r="K6" s="471"/>
      <c r="L6" s="471"/>
      <c r="M6" s="471"/>
      <c r="N6" s="471"/>
      <c r="O6" s="85"/>
      <c r="P6" s="305" t="s">
        <v>12745</v>
      </c>
      <c r="Q6" s="85" t="s">
        <v>12746</v>
      </c>
      <c r="R6" s="85" t="s">
        <v>12747</v>
      </c>
      <c r="S6" s="471" t="s">
        <v>12748</v>
      </c>
      <c r="T6" s="276">
        <v>9058945318</v>
      </c>
      <c r="U6" s="473" t="s">
        <v>12749</v>
      </c>
      <c r="V6" s="471" t="s">
        <v>12750</v>
      </c>
      <c r="W6" s="85" t="s">
        <v>221</v>
      </c>
      <c r="X6" s="85" t="s">
        <v>221</v>
      </c>
      <c r="Y6" s="85" t="s">
        <v>221</v>
      </c>
      <c r="Z6" s="85" t="s">
        <v>221</v>
      </c>
      <c r="AA6" s="85" t="s">
        <v>12751</v>
      </c>
      <c r="AB6" s="85">
        <v>9770898424</v>
      </c>
      <c r="AC6" s="85" t="s">
        <v>278</v>
      </c>
      <c r="AD6" s="85" t="s">
        <v>366</v>
      </c>
      <c r="AE6" s="85"/>
      <c r="AF6" s="85" t="s">
        <v>280</v>
      </c>
      <c r="AG6" s="85" t="s">
        <v>221</v>
      </c>
      <c r="AH6" s="85" t="s">
        <v>221</v>
      </c>
      <c r="AI6" s="85"/>
      <c r="AJ6" s="85"/>
      <c r="AK6" s="85"/>
      <c r="AL6" s="85"/>
      <c r="AM6" s="85"/>
      <c r="AN6" s="85" t="s">
        <v>228</v>
      </c>
      <c r="AO6" s="85" t="s">
        <v>228</v>
      </c>
      <c r="AP6" s="85" t="s">
        <v>281</v>
      </c>
      <c r="AQ6" s="85" t="s">
        <v>282</v>
      </c>
      <c r="AR6" s="85"/>
      <c r="AS6" s="85"/>
      <c r="AT6" s="85"/>
      <c r="AU6" s="85"/>
      <c r="AV6" s="85"/>
      <c r="AW6" s="85"/>
      <c r="AX6" s="85"/>
      <c r="AY6" s="85" t="s">
        <v>227</v>
      </c>
      <c r="AZ6" s="85" t="s">
        <v>446</v>
      </c>
      <c r="BA6" s="275"/>
      <c r="BB6" s="474"/>
      <c r="BC6" s="275"/>
      <c r="BD6" s="275"/>
      <c r="BE6" s="475">
        <f t="shared" si="0"/>
        <v>0</v>
      </c>
      <c r="BF6" s="85"/>
      <c r="BG6" s="85"/>
      <c r="BH6" s="85"/>
      <c r="BI6" s="85"/>
      <c r="BJ6" s="85"/>
      <c r="BK6" s="85"/>
      <c r="BL6" s="85"/>
      <c r="BM6" s="85"/>
      <c r="BN6" s="85"/>
      <c r="BO6" s="85"/>
      <c r="BP6" s="85"/>
      <c r="BQ6" s="85"/>
      <c r="BR6" s="85"/>
      <c r="BS6" s="85"/>
      <c r="BT6" s="85"/>
      <c r="BU6" s="85"/>
      <c r="BV6" s="405"/>
      <c r="BW6" s="85"/>
      <c r="BX6" s="85"/>
      <c r="BY6" s="85"/>
      <c r="BZ6" s="85"/>
      <c r="CA6" s="85"/>
      <c r="CB6" s="85"/>
      <c r="CC6" s="85"/>
      <c r="CD6" s="85"/>
      <c r="CE6" s="85"/>
      <c r="CF6" s="85"/>
      <c r="CG6" s="85"/>
      <c r="CH6" s="85"/>
      <c r="CI6" s="85"/>
      <c r="CJ6" s="85"/>
      <c r="CK6" s="85"/>
      <c r="CL6" s="85"/>
      <c r="CM6" s="85"/>
      <c r="CN6" s="85"/>
      <c r="CO6" s="85"/>
      <c r="CP6" s="85"/>
      <c r="CQ6" s="85"/>
      <c r="CR6" s="335" t="s">
        <v>12643</v>
      </c>
      <c r="CS6" s="335" t="s">
        <v>12644</v>
      </c>
      <c r="CT6" s="335" t="s">
        <v>4002</v>
      </c>
      <c r="CU6" s="335" t="s">
        <v>12752</v>
      </c>
      <c r="CV6" s="335" t="s">
        <v>12746</v>
      </c>
      <c r="CW6" s="335" t="s">
        <v>12747</v>
      </c>
      <c r="CX6" s="335" t="s">
        <v>12753</v>
      </c>
      <c r="CY6" s="335" t="s">
        <v>12754</v>
      </c>
      <c r="CZ6" s="335" t="s">
        <v>12755</v>
      </c>
      <c r="DA6" s="335" t="s">
        <v>12756</v>
      </c>
      <c r="DB6" s="335" t="s">
        <v>3840</v>
      </c>
      <c r="DC6" s="335" t="s">
        <v>3841</v>
      </c>
      <c r="DD6" s="335" t="s">
        <v>11695</v>
      </c>
      <c r="DE6" s="335" t="s">
        <v>12755</v>
      </c>
      <c r="DF6" s="335" t="s">
        <v>12756</v>
      </c>
      <c r="DG6" s="335" t="s">
        <v>3840</v>
      </c>
      <c r="DH6" s="335" t="s">
        <v>3841</v>
      </c>
      <c r="DI6" s="335" t="s">
        <v>11695</v>
      </c>
      <c r="DJ6" s="335" t="s">
        <v>12757</v>
      </c>
      <c r="DK6" s="335" t="s">
        <v>3849</v>
      </c>
      <c r="DL6" s="335" t="s">
        <v>7295</v>
      </c>
      <c r="DM6" s="335" t="s">
        <v>3914</v>
      </c>
      <c r="DN6" s="335" t="s">
        <v>3852</v>
      </c>
      <c r="DO6" s="335" t="s">
        <v>3853</v>
      </c>
      <c r="DP6" s="335" t="s">
        <v>3854</v>
      </c>
      <c r="DQ6" s="335" t="s">
        <v>12758</v>
      </c>
      <c r="DR6" s="335" t="s">
        <v>12759</v>
      </c>
      <c r="DS6" s="335" t="s">
        <v>12760</v>
      </c>
      <c r="DT6" s="335" t="s">
        <v>3848</v>
      </c>
      <c r="DU6" s="335" t="s">
        <v>3848</v>
      </c>
      <c r="DV6" s="335" t="s">
        <v>3848</v>
      </c>
      <c r="DW6" s="335" t="s">
        <v>3848</v>
      </c>
      <c r="DX6" s="335" t="s">
        <v>12761</v>
      </c>
      <c r="DY6" s="335" t="s">
        <v>3848</v>
      </c>
      <c r="DZ6" s="335" t="s">
        <v>3848</v>
      </c>
      <c r="EA6" s="335" t="s">
        <v>3848</v>
      </c>
      <c r="EB6" s="335" t="s">
        <v>3861</v>
      </c>
      <c r="EC6" s="335" t="s">
        <v>3862</v>
      </c>
      <c r="ED6" s="335" t="s">
        <v>3848</v>
      </c>
      <c r="EE6" s="335" t="s">
        <v>4212</v>
      </c>
      <c r="EF6" s="335" t="s">
        <v>3864</v>
      </c>
      <c r="EG6" s="335" t="s">
        <v>598</v>
      </c>
      <c r="EH6" s="335" t="s">
        <v>3865</v>
      </c>
      <c r="EI6" s="335" t="s">
        <v>282</v>
      </c>
      <c r="EJ6" s="335" t="s">
        <v>3848</v>
      </c>
      <c r="EK6" s="335" t="s">
        <v>3848</v>
      </c>
      <c r="EL6" s="335" t="s">
        <v>3868</v>
      </c>
      <c r="EM6" s="335" t="s">
        <v>4002</v>
      </c>
      <c r="EN6" s="335" t="s">
        <v>4002</v>
      </c>
      <c r="EO6" s="335" t="s">
        <v>3869</v>
      </c>
      <c r="EP6" s="335" t="s">
        <v>3870</v>
      </c>
      <c r="EQ6" s="335" t="s">
        <v>12762</v>
      </c>
      <c r="ER6" s="335" t="s">
        <v>5223</v>
      </c>
      <c r="ES6" s="335" t="s">
        <v>12763</v>
      </c>
      <c r="ET6" s="335" t="s">
        <v>12764</v>
      </c>
      <c r="EU6" s="335" t="s">
        <v>3943</v>
      </c>
      <c r="EV6" s="335" t="s">
        <v>3876</v>
      </c>
      <c r="EW6" s="335" t="s">
        <v>3876</v>
      </c>
      <c r="EX6" s="335" t="s">
        <v>3848</v>
      </c>
      <c r="EY6" s="335" t="s">
        <v>3848</v>
      </c>
      <c r="EZ6" s="335" t="s">
        <v>3877</v>
      </c>
      <c r="FA6" s="335" t="s">
        <v>4956</v>
      </c>
      <c r="FB6" s="335" t="s">
        <v>6763</v>
      </c>
      <c r="FC6" s="335" t="s">
        <v>4010</v>
      </c>
      <c r="FD6" s="335" t="s">
        <v>3848</v>
      </c>
      <c r="FE6" s="335" t="s">
        <v>4011</v>
      </c>
      <c r="FF6" s="335" t="s">
        <v>4012</v>
      </c>
      <c r="FG6" s="335" t="s">
        <v>12765</v>
      </c>
      <c r="FH6" s="335" t="s">
        <v>12766</v>
      </c>
      <c r="FI6" s="335" t="s">
        <v>12767</v>
      </c>
      <c r="FJ6" s="335" t="s">
        <v>4083</v>
      </c>
      <c r="FK6" s="335" t="s">
        <v>4735</v>
      </c>
      <c r="FL6" s="335" t="s">
        <v>4017</v>
      </c>
      <c r="FM6" s="335" t="s">
        <v>12753</v>
      </c>
      <c r="FN6" s="335" t="s">
        <v>12768</v>
      </c>
      <c r="FO6" s="335" t="s">
        <v>12769</v>
      </c>
      <c r="FP6" s="335" t="s">
        <v>3848</v>
      </c>
      <c r="FQ6" s="335" t="s">
        <v>12770</v>
      </c>
      <c r="FR6" s="335" t="s">
        <v>3941</v>
      </c>
      <c r="FS6" s="335" t="s">
        <v>12771</v>
      </c>
      <c r="FT6" s="335" t="s">
        <v>12772</v>
      </c>
      <c r="FU6" s="335" t="s">
        <v>12773</v>
      </c>
      <c r="FV6" s="335" t="s">
        <v>12774</v>
      </c>
      <c r="FW6" s="335" t="s">
        <v>12775</v>
      </c>
      <c r="FX6" s="335" t="s">
        <v>3944</v>
      </c>
      <c r="FY6" s="335" t="s">
        <v>3848</v>
      </c>
      <c r="FZ6" s="335" t="s">
        <v>3848</v>
      </c>
      <c r="GA6" s="335" t="s">
        <v>3848</v>
      </c>
      <c r="GB6" s="335" t="s">
        <v>3848</v>
      </c>
      <c r="GC6" s="335" t="s">
        <v>3848</v>
      </c>
      <c r="IC6" s="44" t="s">
        <v>3403</v>
      </c>
      <c r="IE6" s="44" t="s">
        <v>3403</v>
      </c>
    </row>
    <row r="7" spans="1:239" s="44" customFormat="1" ht="15" customHeight="1" x14ac:dyDescent="0.2">
      <c r="A7" s="85">
        <v>5</v>
      </c>
      <c r="B7" s="470">
        <v>0.38750000000000001</v>
      </c>
      <c r="C7" s="85"/>
      <c r="D7" s="85" t="s">
        <v>12630</v>
      </c>
      <c r="E7" s="85" t="s">
        <v>212</v>
      </c>
      <c r="F7" s="282">
        <v>43283</v>
      </c>
      <c r="G7" s="85" t="s">
        <v>1202</v>
      </c>
      <c r="H7" s="85" t="s">
        <v>233</v>
      </c>
      <c r="I7" s="85" t="s">
        <v>3057</v>
      </c>
      <c r="J7" s="85"/>
      <c r="K7" s="471"/>
      <c r="L7" s="471"/>
      <c r="M7" s="471"/>
      <c r="N7" s="471"/>
      <c r="O7" s="85"/>
      <c r="P7" s="305" t="s">
        <v>12776</v>
      </c>
      <c r="Q7" s="85" t="s">
        <v>1321</v>
      </c>
      <c r="R7" s="85" t="s">
        <v>12777</v>
      </c>
      <c r="S7" s="471" t="s">
        <v>442</v>
      </c>
      <c r="T7" s="276">
        <v>9215347111</v>
      </c>
      <c r="U7" s="471" t="s">
        <v>12778</v>
      </c>
      <c r="V7" s="85" t="s">
        <v>221</v>
      </c>
      <c r="W7" s="85" t="s">
        <v>221</v>
      </c>
      <c r="X7" s="85" t="s">
        <v>221</v>
      </c>
      <c r="Y7" s="85" t="s">
        <v>221</v>
      </c>
      <c r="Z7" s="85" t="s">
        <v>221</v>
      </c>
      <c r="AA7" s="85" t="s">
        <v>12779</v>
      </c>
      <c r="AB7" s="85">
        <v>9086087442</v>
      </c>
      <c r="AC7" s="85" t="s">
        <v>402</v>
      </c>
      <c r="AD7" s="85" t="s">
        <v>802</v>
      </c>
      <c r="AE7" s="85"/>
      <c r="AF7" s="85" t="s">
        <v>221</v>
      </c>
      <c r="AG7" s="85" t="s">
        <v>221</v>
      </c>
      <c r="AH7" s="85" t="s">
        <v>221</v>
      </c>
      <c r="AI7" s="85" t="s">
        <v>12780</v>
      </c>
      <c r="AJ7" s="85" t="s">
        <v>227</v>
      </c>
      <c r="AK7" s="85">
        <v>1</v>
      </c>
      <c r="AL7" s="85" t="s">
        <v>12780</v>
      </c>
      <c r="AM7" s="85" t="s">
        <v>1239</v>
      </c>
      <c r="AN7" s="85" t="s">
        <v>228</v>
      </c>
      <c r="AO7" s="85" t="s">
        <v>228</v>
      </c>
      <c r="AP7" s="85" t="s">
        <v>229</v>
      </c>
      <c r="AQ7" s="85" t="s">
        <v>229</v>
      </c>
      <c r="AR7" s="85"/>
      <c r="AS7" s="85" t="s">
        <v>12781</v>
      </c>
      <c r="AT7" s="85">
        <v>153126</v>
      </c>
      <c r="AU7" s="85" t="s">
        <v>12782</v>
      </c>
      <c r="AV7" s="85"/>
      <c r="AW7" s="85"/>
      <c r="AX7" s="85"/>
      <c r="AY7" s="85" t="s">
        <v>227</v>
      </c>
      <c r="AZ7" s="85" t="s">
        <v>446</v>
      </c>
      <c r="BA7" s="275"/>
      <c r="BB7" s="474" t="s">
        <v>12693</v>
      </c>
      <c r="BC7" s="275">
        <v>0.52430555555555558</v>
      </c>
      <c r="BD7" s="275">
        <v>0.52847222222222223</v>
      </c>
      <c r="BE7" s="475">
        <f t="shared" si="0"/>
        <v>6</v>
      </c>
      <c r="BF7" s="85">
        <v>1</v>
      </c>
      <c r="BG7" s="85">
        <v>2</v>
      </c>
      <c r="BH7" s="85">
        <v>2</v>
      </c>
      <c r="BI7" s="85">
        <v>1</v>
      </c>
      <c r="BJ7" s="85">
        <v>2</v>
      </c>
      <c r="BK7" s="85">
        <v>1</v>
      </c>
      <c r="BL7" s="85">
        <v>1</v>
      </c>
      <c r="BM7" s="85">
        <v>2</v>
      </c>
      <c r="BN7" s="85">
        <v>1</v>
      </c>
      <c r="BO7" s="85">
        <v>1</v>
      </c>
      <c r="BP7" s="85">
        <v>2</v>
      </c>
      <c r="BQ7" s="85">
        <v>1</v>
      </c>
      <c r="BR7" s="85">
        <v>2</v>
      </c>
      <c r="BS7" s="85">
        <v>1</v>
      </c>
      <c r="BT7" s="85">
        <v>1</v>
      </c>
      <c r="BU7" s="85"/>
      <c r="BV7" s="405"/>
      <c r="BW7" s="85"/>
      <c r="BX7" s="85"/>
      <c r="BY7" s="85"/>
      <c r="BZ7" s="85"/>
      <c r="CA7" s="85"/>
      <c r="CB7" s="85"/>
      <c r="CC7" s="85"/>
      <c r="CD7" s="85"/>
      <c r="CE7" s="85"/>
      <c r="CF7" s="85"/>
      <c r="CG7" s="85"/>
      <c r="CH7" s="85"/>
      <c r="CI7" s="85"/>
      <c r="CJ7" s="85"/>
      <c r="CK7" s="85"/>
      <c r="CL7" s="85"/>
      <c r="CM7" s="85"/>
      <c r="CN7" s="85"/>
      <c r="CO7" s="85"/>
      <c r="CP7" s="85"/>
      <c r="CQ7" s="85"/>
      <c r="CR7" s="335" t="s">
        <v>12643</v>
      </c>
      <c r="CS7" s="335" t="s">
        <v>12644</v>
      </c>
      <c r="CT7" s="335" t="s">
        <v>4002</v>
      </c>
      <c r="CU7" s="335" t="s">
        <v>12783</v>
      </c>
      <c r="CV7" s="335" t="s">
        <v>1321</v>
      </c>
      <c r="CW7" s="335" t="s">
        <v>12777</v>
      </c>
      <c r="CX7" s="335" t="s">
        <v>442</v>
      </c>
      <c r="CY7" s="335" t="s">
        <v>12784</v>
      </c>
      <c r="CZ7" s="335" t="s">
        <v>3848</v>
      </c>
      <c r="DA7" s="335" t="s">
        <v>12785</v>
      </c>
      <c r="DB7" s="335" t="s">
        <v>3840</v>
      </c>
      <c r="DC7" s="335" t="s">
        <v>3841</v>
      </c>
      <c r="DD7" s="335" t="s">
        <v>4882</v>
      </c>
      <c r="DE7" s="335" t="s">
        <v>3848</v>
      </c>
      <c r="DF7" s="335" t="s">
        <v>12786</v>
      </c>
      <c r="DG7" s="335" t="s">
        <v>4541</v>
      </c>
      <c r="DH7" s="335" t="s">
        <v>4542</v>
      </c>
      <c r="DI7" s="335" t="s">
        <v>12787</v>
      </c>
      <c r="DJ7" s="335" t="s">
        <v>12788</v>
      </c>
      <c r="DK7" s="335" t="s">
        <v>3849</v>
      </c>
      <c r="DL7" s="335" t="s">
        <v>12789</v>
      </c>
      <c r="DM7" s="335" t="s">
        <v>9577</v>
      </c>
      <c r="DN7" s="335" t="s">
        <v>3852</v>
      </c>
      <c r="DO7" s="335" t="s">
        <v>3848</v>
      </c>
      <c r="DP7" s="335" t="s">
        <v>3854</v>
      </c>
      <c r="DQ7" s="335" t="s">
        <v>12790</v>
      </c>
      <c r="DR7" s="335" t="s">
        <v>12791</v>
      </c>
      <c r="DS7" s="335" t="s">
        <v>12792</v>
      </c>
      <c r="DT7" s="335" t="s">
        <v>3848</v>
      </c>
      <c r="DU7" s="335" t="s">
        <v>3848</v>
      </c>
      <c r="DV7" s="335" t="s">
        <v>3848</v>
      </c>
      <c r="DW7" s="335" t="s">
        <v>3848</v>
      </c>
      <c r="DX7" s="335" t="s">
        <v>3848</v>
      </c>
      <c r="DY7" s="335" t="s">
        <v>3848</v>
      </c>
      <c r="DZ7" s="335" t="s">
        <v>3848</v>
      </c>
      <c r="EA7" s="335" t="s">
        <v>3848</v>
      </c>
      <c r="EB7" s="335" t="s">
        <v>3861</v>
      </c>
      <c r="EC7" s="335" t="s">
        <v>4066</v>
      </c>
      <c r="ED7" s="335" t="s">
        <v>3848</v>
      </c>
      <c r="EE7" s="335" t="s">
        <v>5981</v>
      </c>
      <c r="EF7" s="335" t="s">
        <v>3864</v>
      </c>
      <c r="EG7" s="335" t="s">
        <v>4068</v>
      </c>
      <c r="EH7" s="335" t="s">
        <v>4438</v>
      </c>
      <c r="EI7" s="335" t="s">
        <v>12793</v>
      </c>
      <c r="EJ7" s="335" t="s">
        <v>12781</v>
      </c>
      <c r="EK7" s="335" t="s">
        <v>3848</v>
      </c>
      <c r="EL7" s="335" t="s">
        <v>3868</v>
      </c>
      <c r="EM7" s="335" t="s">
        <v>4002</v>
      </c>
      <c r="EN7" s="335" t="s">
        <v>3869</v>
      </c>
      <c r="EO7" s="335" t="s">
        <v>3870</v>
      </c>
      <c r="EP7" s="335" t="s">
        <v>4002</v>
      </c>
      <c r="EQ7" s="335" t="s">
        <v>12794</v>
      </c>
      <c r="ER7" s="335" t="s">
        <v>4073</v>
      </c>
      <c r="ES7" s="335" t="s">
        <v>12795</v>
      </c>
      <c r="ET7" s="335" t="s">
        <v>12796</v>
      </c>
      <c r="EU7" s="335" t="s">
        <v>6037</v>
      </c>
      <c r="EV7" s="335" t="s">
        <v>3876</v>
      </c>
      <c r="EW7" s="335" t="s">
        <v>3876</v>
      </c>
      <c r="EX7" s="335" t="s">
        <v>3848</v>
      </c>
      <c r="EY7" s="335" t="s">
        <v>3848</v>
      </c>
      <c r="EZ7" s="335" t="s">
        <v>3876</v>
      </c>
      <c r="FA7" s="335" t="s">
        <v>3848</v>
      </c>
      <c r="FB7" s="335" t="s">
        <v>3848</v>
      </c>
      <c r="FC7" s="335" t="s">
        <v>3848</v>
      </c>
      <c r="FD7" s="335" t="s">
        <v>3848</v>
      </c>
      <c r="FE7" s="335" t="s">
        <v>4017</v>
      </c>
      <c r="FF7" s="335" t="s">
        <v>4017</v>
      </c>
      <c r="FG7" s="335" t="s">
        <v>3848</v>
      </c>
      <c r="FH7" s="335" t="s">
        <v>3848</v>
      </c>
      <c r="FI7" s="335" t="s">
        <v>3848</v>
      </c>
      <c r="FJ7" s="335" t="s">
        <v>4017</v>
      </c>
      <c r="FK7" s="335" t="s">
        <v>4017</v>
      </c>
      <c r="FL7" s="335" t="s">
        <v>4017</v>
      </c>
      <c r="FM7" s="335" t="s">
        <v>6880</v>
      </c>
      <c r="FN7" s="335" t="s">
        <v>12797</v>
      </c>
      <c r="FO7" s="335" t="s">
        <v>12798</v>
      </c>
      <c r="FP7" s="335" t="s">
        <v>3848</v>
      </c>
      <c r="FQ7" s="335" t="s">
        <v>12799</v>
      </c>
      <c r="FR7" s="335" t="s">
        <v>4414</v>
      </c>
      <c r="FS7" s="335" t="s">
        <v>12800</v>
      </c>
      <c r="FT7" s="335" t="s">
        <v>12801</v>
      </c>
      <c r="FU7" s="335" t="s">
        <v>12802</v>
      </c>
      <c r="FV7" s="335" t="s">
        <v>12803</v>
      </c>
      <c r="FW7" s="335" t="s">
        <v>12804</v>
      </c>
      <c r="FX7" s="335" t="s">
        <v>3944</v>
      </c>
      <c r="FY7" s="335" t="s">
        <v>3848</v>
      </c>
      <c r="FZ7" s="335" t="s">
        <v>3848</v>
      </c>
      <c r="GA7" s="335" t="s">
        <v>3945</v>
      </c>
      <c r="GB7" s="335" t="s">
        <v>3945</v>
      </c>
      <c r="GC7" s="335" t="s">
        <v>3945</v>
      </c>
      <c r="IC7" s="44" t="s">
        <v>3403</v>
      </c>
      <c r="IE7" s="44" t="s">
        <v>3403</v>
      </c>
    </row>
    <row r="8" spans="1:239" s="44" customFormat="1" ht="15" customHeight="1" x14ac:dyDescent="0.2">
      <c r="A8" s="85">
        <v>6</v>
      </c>
      <c r="B8" s="470">
        <v>0.39166666666666666</v>
      </c>
      <c r="C8" s="85"/>
      <c r="D8" s="85" t="s">
        <v>12630</v>
      </c>
      <c r="E8" s="85" t="s">
        <v>212</v>
      </c>
      <c r="F8" s="282">
        <v>43283</v>
      </c>
      <c r="G8" s="85" t="s">
        <v>3082</v>
      </c>
      <c r="H8" s="85" t="s">
        <v>246</v>
      </c>
      <c r="I8" s="85" t="s">
        <v>247</v>
      </c>
      <c r="J8" s="85" t="s">
        <v>12805</v>
      </c>
      <c r="K8" s="471" t="s">
        <v>12806</v>
      </c>
      <c r="L8" s="471" t="s">
        <v>250</v>
      </c>
      <c r="M8" s="374">
        <v>43283</v>
      </c>
      <c r="N8" s="374">
        <v>43299</v>
      </c>
      <c r="O8" s="85" t="s">
        <v>12807</v>
      </c>
      <c r="P8" s="305" t="s">
        <v>12808</v>
      </c>
      <c r="Q8" s="85" t="s">
        <v>12809</v>
      </c>
      <c r="R8" s="85" t="s">
        <v>1400</v>
      </c>
      <c r="S8" s="471" t="s">
        <v>478</v>
      </c>
      <c r="T8" s="276">
        <v>9394723552</v>
      </c>
      <c r="U8" s="473" t="s">
        <v>12810</v>
      </c>
      <c r="V8" s="471" t="s">
        <v>12811</v>
      </c>
      <c r="W8" s="85" t="s">
        <v>221</v>
      </c>
      <c r="X8" s="85" t="s">
        <v>221</v>
      </c>
      <c r="Y8" s="85" t="s">
        <v>221</v>
      </c>
      <c r="Z8" s="85" t="s">
        <v>221</v>
      </c>
      <c r="AA8" s="85" t="s">
        <v>12812</v>
      </c>
      <c r="AB8" s="85">
        <v>9228980670</v>
      </c>
      <c r="AC8" s="85" t="s">
        <v>314</v>
      </c>
      <c r="AD8" s="85" t="s">
        <v>241</v>
      </c>
      <c r="AE8" s="85"/>
      <c r="AF8" s="85" t="s">
        <v>221</v>
      </c>
      <c r="AG8" s="85" t="s">
        <v>259</v>
      </c>
      <c r="AH8" s="85" t="s">
        <v>221</v>
      </c>
      <c r="AI8" s="85" t="s">
        <v>12780</v>
      </c>
      <c r="AJ8" s="85" t="s">
        <v>1239</v>
      </c>
      <c r="AK8" s="85" t="s">
        <v>1239</v>
      </c>
      <c r="AL8" s="85" t="s">
        <v>12780</v>
      </c>
      <c r="AM8" s="85" t="s">
        <v>1239</v>
      </c>
      <c r="AN8" s="85" t="s">
        <v>228</v>
      </c>
      <c r="AO8" s="85" t="s">
        <v>228</v>
      </c>
      <c r="AP8" s="85" t="s">
        <v>229</v>
      </c>
      <c r="AQ8" s="85" t="s">
        <v>229</v>
      </c>
      <c r="AR8" s="85"/>
      <c r="AS8" s="85" t="s">
        <v>12813</v>
      </c>
      <c r="AT8" s="85">
        <v>220337</v>
      </c>
      <c r="AU8" s="85" t="s">
        <v>12814</v>
      </c>
      <c r="AV8" s="85"/>
      <c r="AW8" s="85"/>
      <c r="AX8" s="85"/>
      <c r="AY8" s="85" t="s">
        <v>227</v>
      </c>
      <c r="AZ8" s="85" t="s">
        <v>446</v>
      </c>
      <c r="BA8" s="275"/>
      <c r="BB8" s="474" t="s">
        <v>12693</v>
      </c>
      <c r="BC8" s="275">
        <v>0.53055555555555556</v>
      </c>
      <c r="BD8" s="275">
        <v>0.54513888888888895</v>
      </c>
      <c r="BE8" s="475">
        <f t="shared" si="0"/>
        <v>21</v>
      </c>
      <c r="BF8" s="85">
        <v>2</v>
      </c>
      <c r="BG8" s="85">
        <v>3</v>
      </c>
      <c r="BH8" s="85">
        <v>3</v>
      </c>
      <c r="BI8" s="85">
        <v>2</v>
      </c>
      <c r="BJ8" s="85">
        <v>2</v>
      </c>
      <c r="BK8" s="85">
        <v>2</v>
      </c>
      <c r="BL8" s="85">
        <v>3</v>
      </c>
      <c r="BM8" s="85">
        <v>3</v>
      </c>
      <c r="BN8" s="85">
        <v>2</v>
      </c>
      <c r="BO8" s="85">
        <v>2</v>
      </c>
      <c r="BP8" s="85">
        <v>3</v>
      </c>
      <c r="BQ8" s="85">
        <v>2</v>
      </c>
      <c r="BR8" s="85">
        <v>2</v>
      </c>
      <c r="BS8" s="85">
        <v>2</v>
      </c>
      <c r="BT8" s="85">
        <v>2</v>
      </c>
      <c r="BU8" s="85"/>
      <c r="BV8" s="405" t="s">
        <v>12693</v>
      </c>
      <c r="BW8" s="470">
        <v>0.54513888888888895</v>
      </c>
      <c r="BX8" s="470">
        <v>0.55277777777777781</v>
      </c>
      <c r="BY8" s="85"/>
      <c r="BZ8" s="85">
        <v>3</v>
      </c>
      <c r="CA8" s="85">
        <v>3</v>
      </c>
      <c r="CB8" s="85">
        <v>3</v>
      </c>
      <c r="CC8" s="85">
        <v>3</v>
      </c>
      <c r="CD8" s="85" t="s">
        <v>260</v>
      </c>
      <c r="CE8" s="85" t="s">
        <v>12693</v>
      </c>
      <c r="CF8" s="85">
        <v>15</v>
      </c>
      <c r="CG8" s="85"/>
      <c r="CH8" s="85"/>
      <c r="CI8" s="85"/>
      <c r="CJ8" s="85"/>
      <c r="CK8" s="85"/>
      <c r="CL8" s="85"/>
      <c r="CM8" s="85"/>
      <c r="CN8" s="85"/>
      <c r="CO8" s="85"/>
      <c r="CP8" s="85"/>
      <c r="CQ8" s="85"/>
      <c r="CR8" s="335" t="s">
        <v>12643</v>
      </c>
      <c r="CS8" s="335" t="s">
        <v>12644</v>
      </c>
      <c r="CT8" s="335" t="s">
        <v>4002</v>
      </c>
      <c r="CU8" s="335" t="s">
        <v>12815</v>
      </c>
      <c r="CV8" s="335" t="s">
        <v>12816</v>
      </c>
      <c r="CW8" s="335" t="s">
        <v>12817</v>
      </c>
      <c r="CX8" s="335" t="s">
        <v>1153</v>
      </c>
      <c r="CY8" s="335" t="s">
        <v>12818</v>
      </c>
      <c r="CZ8" s="335" t="s">
        <v>12819</v>
      </c>
      <c r="DA8" s="335" t="s">
        <v>12820</v>
      </c>
      <c r="DB8" s="335" t="s">
        <v>4158</v>
      </c>
      <c r="DC8" s="335" t="s">
        <v>4159</v>
      </c>
      <c r="DD8" s="335" t="s">
        <v>8539</v>
      </c>
      <c r="DE8" s="335" t="s">
        <v>12819</v>
      </c>
      <c r="DF8" s="335" t="s">
        <v>12821</v>
      </c>
      <c r="DG8" s="335" t="s">
        <v>4158</v>
      </c>
      <c r="DH8" s="335" t="s">
        <v>4159</v>
      </c>
      <c r="DI8" s="335" t="s">
        <v>8539</v>
      </c>
      <c r="DJ8" s="335" t="s">
        <v>12822</v>
      </c>
      <c r="DK8" s="335" t="s">
        <v>3957</v>
      </c>
      <c r="DL8" s="335" t="s">
        <v>3848</v>
      </c>
      <c r="DM8" s="335" t="s">
        <v>4116</v>
      </c>
      <c r="DN8" s="335" t="s">
        <v>3852</v>
      </c>
      <c r="DO8" s="335" t="s">
        <v>3853</v>
      </c>
      <c r="DP8" s="335" t="s">
        <v>3854</v>
      </c>
      <c r="DQ8" s="335" t="s">
        <v>12823</v>
      </c>
      <c r="DR8" s="335" t="s">
        <v>12823</v>
      </c>
      <c r="DS8" s="335" t="s">
        <v>12810</v>
      </c>
      <c r="DT8" s="335" t="s">
        <v>3848</v>
      </c>
      <c r="DU8" s="335" t="s">
        <v>3848</v>
      </c>
      <c r="DV8" s="335" t="s">
        <v>12824</v>
      </c>
      <c r="DW8" s="335" t="s">
        <v>3848</v>
      </c>
      <c r="DX8" s="335" t="s">
        <v>12811</v>
      </c>
      <c r="DY8" s="335" t="s">
        <v>3848</v>
      </c>
      <c r="DZ8" s="335" t="s">
        <v>3848</v>
      </c>
      <c r="EA8" s="335" t="s">
        <v>3848</v>
      </c>
      <c r="EB8" s="335" t="s">
        <v>3861</v>
      </c>
      <c r="EC8" s="335" t="s">
        <v>3862</v>
      </c>
      <c r="ED8" s="335" t="s">
        <v>3848</v>
      </c>
      <c r="EE8" s="335" t="s">
        <v>4212</v>
      </c>
      <c r="EF8" s="335" t="s">
        <v>395</v>
      </c>
      <c r="EG8" s="335" t="s">
        <v>598</v>
      </c>
      <c r="EH8" s="335" t="s">
        <v>5303</v>
      </c>
      <c r="EI8" s="335" t="s">
        <v>12825</v>
      </c>
      <c r="EJ8" s="335" t="s">
        <v>3848</v>
      </c>
      <c r="EK8" s="335" t="s">
        <v>3848</v>
      </c>
      <c r="EL8" s="335" t="s">
        <v>3868</v>
      </c>
      <c r="EM8" s="335" t="s">
        <v>4002</v>
      </c>
      <c r="EN8" s="335" t="s">
        <v>4002</v>
      </c>
      <c r="EO8" s="335" t="s">
        <v>3869</v>
      </c>
      <c r="EP8" s="335" t="s">
        <v>4401</v>
      </c>
      <c r="EQ8" s="335" t="s">
        <v>12826</v>
      </c>
      <c r="ER8" s="335" t="s">
        <v>3872</v>
      </c>
      <c r="ES8" s="335" t="s">
        <v>12827</v>
      </c>
      <c r="ET8" s="335" t="s">
        <v>5655</v>
      </c>
      <c r="EU8" s="335" t="s">
        <v>12828</v>
      </c>
      <c r="EV8" s="335" t="s">
        <v>3876</v>
      </c>
      <c r="EW8" s="335" t="s">
        <v>3876</v>
      </c>
      <c r="EX8" s="335" t="s">
        <v>3848</v>
      </c>
      <c r="EY8" s="335" t="s">
        <v>3848</v>
      </c>
      <c r="EZ8" s="335" t="s">
        <v>3877</v>
      </c>
      <c r="FA8" s="335" t="s">
        <v>5376</v>
      </c>
      <c r="FB8" s="335" t="s">
        <v>12829</v>
      </c>
      <c r="FC8" s="335" t="s">
        <v>12830</v>
      </c>
      <c r="FD8" s="335" t="s">
        <v>12831</v>
      </c>
      <c r="FE8" s="335" t="s">
        <v>4011</v>
      </c>
      <c r="FF8" s="335" t="s">
        <v>4130</v>
      </c>
      <c r="FG8" s="335" t="s">
        <v>3848</v>
      </c>
      <c r="FH8" s="335" t="s">
        <v>12832</v>
      </c>
      <c r="FI8" s="335" t="s">
        <v>12833</v>
      </c>
      <c r="FJ8" s="335" t="s">
        <v>4017</v>
      </c>
      <c r="FK8" s="335" t="s">
        <v>4779</v>
      </c>
      <c r="FL8" s="335" t="s">
        <v>4017</v>
      </c>
      <c r="FM8" s="335" t="s">
        <v>1153</v>
      </c>
      <c r="FN8" s="335" t="s">
        <v>12834</v>
      </c>
      <c r="FO8" s="335" t="s">
        <v>12835</v>
      </c>
      <c r="FP8" s="335" t="s">
        <v>3848</v>
      </c>
      <c r="FQ8" s="335" t="s">
        <v>12836</v>
      </c>
      <c r="FR8" s="335" t="s">
        <v>4414</v>
      </c>
      <c r="FS8" s="335" t="s">
        <v>12837</v>
      </c>
      <c r="FT8" s="335" t="s">
        <v>12838</v>
      </c>
      <c r="FU8" s="335" t="s">
        <v>12839</v>
      </c>
      <c r="FV8" s="335" t="s">
        <v>12840</v>
      </c>
      <c r="FW8" s="335" t="s">
        <v>12841</v>
      </c>
      <c r="FX8" s="335" t="s">
        <v>3894</v>
      </c>
      <c r="FY8" s="335" t="s">
        <v>3848</v>
      </c>
      <c r="FZ8" s="335" t="s">
        <v>12842</v>
      </c>
      <c r="GA8" s="335" t="s">
        <v>3945</v>
      </c>
      <c r="GB8" s="335" t="s">
        <v>3945</v>
      </c>
      <c r="GC8" s="335" t="s">
        <v>3946</v>
      </c>
      <c r="GD8" s="44" t="s">
        <v>4194</v>
      </c>
      <c r="GE8" s="44" t="s">
        <v>6676</v>
      </c>
      <c r="HL8" s="374">
        <v>43283</v>
      </c>
      <c r="HM8" s="30" t="s">
        <v>4194</v>
      </c>
      <c r="HN8" s="44" t="s">
        <v>6676</v>
      </c>
      <c r="IC8" s="44" t="s">
        <v>247</v>
      </c>
      <c r="IE8" s="44" t="s">
        <v>12843</v>
      </c>
    </row>
    <row r="9" spans="1:239" s="44" customFormat="1" ht="15" customHeight="1" x14ac:dyDescent="0.2">
      <c r="A9" s="85">
        <v>7</v>
      </c>
      <c r="B9" s="470">
        <v>0.39583333333333331</v>
      </c>
      <c r="C9" s="85"/>
      <c r="D9" s="85" t="s">
        <v>12630</v>
      </c>
      <c r="E9" s="85" t="s">
        <v>212</v>
      </c>
      <c r="F9" s="282">
        <v>43283</v>
      </c>
      <c r="G9" s="85" t="s">
        <v>1202</v>
      </c>
      <c r="H9" s="85" t="s">
        <v>233</v>
      </c>
      <c r="I9" s="85" t="s">
        <v>3057</v>
      </c>
      <c r="J9" s="85"/>
      <c r="K9" s="471"/>
      <c r="L9" s="471"/>
      <c r="M9" s="471"/>
      <c r="N9" s="471"/>
      <c r="O9" s="85"/>
      <c r="P9" s="305" t="s">
        <v>12776</v>
      </c>
      <c r="Q9" s="85" t="s">
        <v>12844</v>
      </c>
      <c r="R9" s="85" t="s">
        <v>12845</v>
      </c>
      <c r="S9" s="471" t="s">
        <v>1321</v>
      </c>
      <c r="T9" s="276">
        <v>9983995977</v>
      </c>
      <c r="U9" s="473" t="s">
        <v>12846</v>
      </c>
      <c r="V9" s="85" t="s">
        <v>221</v>
      </c>
      <c r="W9" s="85" t="s">
        <v>221</v>
      </c>
      <c r="X9" s="85" t="s">
        <v>221</v>
      </c>
      <c r="Y9" s="85" t="s">
        <v>221</v>
      </c>
      <c r="Z9" s="85" t="s">
        <v>221</v>
      </c>
      <c r="AA9" s="85" t="s">
        <v>12847</v>
      </c>
      <c r="AB9" s="85">
        <v>9282013478</v>
      </c>
      <c r="AC9" s="85" t="s">
        <v>402</v>
      </c>
      <c r="AD9" s="85" t="s">
        <v>241</v>
      </c>
      <c r="AE9" s="85"/>
      <c r="AF9" s="85" t="s">
        <v>221</v>
      </c>
      <c r="AG9" s="85" t="s">
        <v>221</v>
      </c>
      <c r="AH9" s="85" t="s">
        <v>221</v>
      </c>
      <c r="AI9" s="85" t="s">
        <v>12848</v>
      </c>
      <c r="AJ9" s="85" t="s">
        <v>1239</v>
      </c>
      <c r="AK9" s="85">
        <v>1</v>
      </c>
      <c r="AL9" s="85" t="s">
        <v>12848</v>
      </c>
      <c r="AM9" s="85" t="s">
        <v>1239</v>
      </c>
      <c r="AN9" s="85" t="s">
        <v>228</v>
      </c>
      <c r="AO9" s="85" t="s">
        <v>228</v>
      </c>
      <c r="AP9" s="85" t="s">
        <v>229</v>
      </c>
      <c r="AQ9" s="85" t="s">
        <v>229</v>
      </c>
      <c r="AR9" s="85"/>
      <c r="AS9" s="85" t="s">
        <v>12781</v>
      </c>
      <c r="AT9" s="85">
        <v>153126</v>
      </c>
      <c r="AU9" s="85" t="s">
        <v>12782</v>
      </c>
      <c r="AV9" s="85"/>
      <c r="AW9" s="85"/>
      <c r="AX9" s="85"/>
      <c r="AY9" s="85" t="s">
        <v>227</v>
      </c>
      <c r="AZ9" s="85" t="s">
        <v>446</v>
      </c>
      <c r="BA9" s="275"/>
      <c r="BB9" s="474" t="s">
        <v>12693</v>
      </c>
      <c r="BC9" s="275">
        <v>0.55763888888888891</v>
      </c>
      <c r="BD9" s="275">
        <v>0.56111111111111112</v>
      </c>
      <c r="BE9" s="475">
        <f t="shared" si="0"/>
        <v>5</v>
      </c>
      <c r="BF9" s="85">
        <v>1</v>
      </c>
      <c r="BG9" s="85">
        <v>1</v>
      </c>
      <c r="BH9" s="85">
        <v>2</v>
      </c>
      <c r="BI9" s="85">
        <v>1</v>
      </c>
      <c r="BJ9" s="85">
        <v>2</v>
      </c>
      <c r="BK9" s="85">
        <v>1</v>
      </c>
      <c r="BL9" s="85">
        <v>1</v>
      </c>
      <c r="BM9" s="85">
        <v>2</v>
      </c>
      <c r="BN9" s="85">
        <v>1</v>
      </c>
      <c r="BO9" s="85">
        <v>1</v>
      </c>
      <c r="BP9" s="85">
        <v>2</v>
      </c>
      <c r="BQ9" s="85">
        <v>1</v>
      </c>
      <c r="BR9" s="85">
        <v>1</v>
      </c>
      <c r="BS9" s="85">
        <v>1</v>
      </c>
      <c r="BT9" s="85">
        <v>1</v>
      </c>
      <c r="BU9" s="85"/>
      <c r="BV9" s="405"/>
      <c r="BW9" s="85"/>
      <c r="BX9" s="85"/>
      <c r="BY9" s="85"/>
      <c r="BZ9" s="85"/>
      <c r="CA9" s="85"/>
      <c r="CB9" s="85"/>
      <c r="CC9" s="85"/>
      <c r="CD9" s="85"/>
      <c r="CE9" s="85"/>
      <c r="CF9" s="85"/>
      <c r="CG9" s="85"/>
      <c r="CH9" s="85"/>
      <c r="CI9" s="85"/>
      <c r="CJ9" s="85"/>
      <c r="CK9" s="85"/>
      <c r="CL9" s="85"/>
      <c r="CM9" s="85"/>
      <c r="CN9" s="85"/>
      <c r="CO9" s="85"/>
      <c r="CP9" s="85"/>
      <c r="CQ9" s="85"/>
      <c r="CR9" s="335" t="s">
        <v>12643</v>
      </c>
      <c r="CS9" s="335" t="s">
        <v>12644</v>
      </c>
      <c r="CT9" s="335" t="s">
        <v>4002</v>
      </c>
      <c r="CU9" s="335" t="s">
        <v>12849</v>
      </c>
      <c r="CV9" s="335" t="s">
        <v>12844</v>
      </c>
      <c r="CW9" s="335" t="s">
        <v>12845</v>
      </c>
      <c r="CX9" s="335" t="s">
        <v>6880</v>
      </c>
      <c r="CY9" s="335" t="s">
        <v>12850</v>
      </c>
      <c r="CZ9" s="335" t="s">
        <v>3848</v>
      </c>
      <c r="DA9" s="335" t="s">
        <v>12851</v>
      </c>
      <c r="DB9" s="335" t="s">
        <v>3840</v>
      </c>
      <c r="DC9" s="335" t="s">
        <v>3841</v>
      </c>
      <c r="DD9" s="335" t="s">
        <v>5700</v>
      </c>
      <c r="DE9" s="335" t="s">
        <v>3848</v>
      </c>
      <c r="DF9" s="335" t="s">
        <v>12852</v>
      </c>
      <c r="DG9" s="335" t="s">
        <v>4760</v>
      </c>
      <c r="DH9" s="335" t="s">
        <v>4393</v>
      </c>
      <c r="DI9" s="335" t="s">
        <v>12853</v>
      </c>
      <c r="DJ9" s="335" t="s">
        <v>12854</v>
      </c>
      <c r="DK9" s="335" t="s">
        <v>3849</v>
      </c>
      <c r="DL9" s="335" t="s">
        <v>9980</v>
      </c>
      <c r="DM9" s="335" t="s">
        <v>3914</v>
      </c>
      <c r="DN9" s="335" t="s">
        <v>3852</v>
      </c>
      <c r="DO9" s="335" t="s">
        <v>3853</v>
      </c>
      <c r="DP9" s="335" t="s">
        <v>3854</v>
      </c>
      <c r="DQ9" s="335" t="s">
        <v>12855</v>
      </c>
      <c r="DR9" s="335" t="s">
        <v>12856</v>
      </c>
      <c r="DS9" s="335" t="s">
        <v>12846</v>
      </c>
      <c r="DT9" s="335" t="s">
        <v>3848</v>
      </c>
      <c r="DU9" s="335" t="s">
        <v>3848</v>
      </c>
      <c r="DV9" s="335" t="s">
        <v>3848</v>
      </c>
      <c r="DW9" s="335" t="s">
        <v>3848</v>
      </c>
      <c r="DX9" s="335" t="s">
        <v>12857</v>
      </c>
      <c r="DY9" s="335" t="s">
        <v>3848</v>
      </c>
      <c r="DZ9" s="335" t="s">
        <v>3848</v>
      </c>
      <c r="EA9" s="335" t="s">
        <v>3848</v>
      </c>
      <c r="EB9" s="335" t="s">
        <v>3861</v>
      </c>
      <c r="EC9" s="335" t="s">
        <v>3862</v>
      </c>
      <c r="ED9" s="335" t="s">
        <v>3848</v>
      </c>
      <c r="EE9" s="335" t="s">
        <v>5981</v>
      </c>
      <c r="EF9" s="335" t="s">
        <v>3864</v>
      </c>
      <c r="EG9" s="335" t="s">
        <v>598</v>
      </c>
      <c r="EH9" s="335" t="s">
        <v>12858</v>
      </c>
      <c r="EI9" s="335" t="s">
        <v>12859</v>
      </c>
      <c r="EJ9" s="335" t="s">
        <v>3848</v>
      </c>
      <c r="EK9" s="335" t="s">
        <v>3848</v>
      </c>
      <c r="EL9" s="335" t="s">
        <v>3868</v>
      </c>
      <c r="EM9" s="335" t="s">
        <v>4002</v>
      </c>
      <c r="EN9" s="335" t="s">
        <v>4002</v>
      </c>
      <c r="EO9" s="335" t="s">
        <v>4002</v>
      </c>
      <c r="EP9" s="335" t="s">
        <v>4002</v>
      </c>
      <c r="EQ9" s="335" t="s">
        <v>12860</v>
      </c>
      <c r="ER9" s="335" t="s">
        <v>3872</v>
      </c>
      <c r="ES9" s="335" t="s">
        <v>12861</v>
      </c>
      <c r="ET9" s="335" t="s">
        <v>12862</v>
      </c>
      <c r="EU9" s="335" t="s">
        <v>12147</v>
      </c>
      <c r="EV9" s="335" t="s">
        <v>3876</v>
      </c>
      <c r="EW9" s="335" t="s">
        <v>3876</v>
      </c>
      <c r="EX9" s="335" t="s">
        <v>3848</v>
      </c>
      <c r="EY9" s="335" t="s">
        <v>3848</v>
      </c>
      <c r="EZ9" s="335" t="s">
        <v>3876</v>
      </c>
      <c r="FA9" s="335" t="s">
        <v>3848</v>
      </c>
      <c r="FB9" s="335" t="s">
        <v>12863</v>
      </c>
      <c r="FC9" s="335" t="s">
        <v>12864</v>
      </c>
      <c r="FD9" s="335" t="s">
        <v>3848</v>
      </c>
      <c r="FE9" s="335" t="s">
        <v>4017</v>
      </c>
      <c r="FF9" s="335" t="s">
        <v>4017</v>
      </c>
      <c r="FG9" s="335" t="s">
        <v>3848</v>
      </c>
      <c r="FH9" s="335" t="s">
        <v>12865</v>
      </c>
      <c r="FI9" s="335" t="s">
        <v>12866</v>
      </c>
      <c r="FJ9" s="335" t="s">
        <v>4962</v>
      </c>
      <c r="FK9" s="335" t="s">
        <v>12867</v>
      </c>
      <c r="FL9" s="335" t="s">
        <v>4017</v>
      </c>
      <c r="FM9" s="335" t="s">
        <v>1321</v>
      </c>
      <c r="FN9" s="335" t="s">
        <v>12868</v>
      </c>
      <c r="FO9" s="335" t="s">
        <v>2888</v>
      </c>
      <c r="FP9" s="335" t="s">
        <v>3848</v>
      </c>
      <c r="FQ9" s="335" t="s">
        <v>12869</v>
      </c>
      <c r="FR9" s="335" t="s">
        <v>12870</v>
      </c>
      <c r="FS9" s="335" t="s">
        <v>12871</v>
      </c>
      <c r="FT9" s="335" t="s">
        <v>12872</v>
      </c>
      <c r="FU9" s="335" t="s">
        <v>12873</v>
      </c>
      <c r="FV9" s="335" t="s">
        <v>12874</v>
      </c>
      <c r="FW9" s="335" t="s">
        <v>12875</v>
      </c>
      <c r="FX9" s="335" t="s">
        <v>3944</v>
      </c>
      <c r="FY9" s="335" t="s">
        <v>3848</v>
      </c>
      <c r="FZ9" s="335" t="s">
        <v>3848</v>
      </c>
      <c r="GA9" s="335" t="s">
        <v>3945</v>
      </c>
      <c r="GB9" s="335" t="s">
        <v>3946</v>
      </c>
      <c r="GC9" s="335" t="s">
        <v>3946</v>
      </c>
      <c r="IC9" s="44" t="s">
        <v>3403</v>
      </c>
      <c r="IE9" s="44" t="s">
        <v>3403</v>
      </c>
    </row>
    <row r="10" spans="1:239" s="44" customFormat="1" ht="15" customHeight="1" x14ac:dyDescent="0.2">
      <c r="A10" s="85">
        <v>8</v>
      </c>
      <c r="B10" s="470">
        <v>0.39930555555555558</v>
      </c>
      <c r="C10" s="85"/>
      <c r="D10" s="85" t="s">
        <v>12630</v>
      </c>
      <c r="E10" s="85" t="s">
        <v>212</v>
      </c>
      <c r="F10" s="282">
        <v>43283</v>
      </c>
      <c r="G10" s="85" t="s">
        <v>1202</v>
      </c>
      <c r="H10" s="85" t="s">
        <v>233</v>
      </c>
      <c r="I10" s="85" t="s">
        <v>1203</v>
      </c>
      <c r="J10" s="85"/>
      <c r="K10" s="471"/>
      <c r="L10" s="471"/>
      <c r="M10" s="471"/>
      <c r="N10" s="471"/>
      <c r="O10" s="85"/>
      <c r="P10" s="305" t="s">
        <v>12876</v>
      </c>
      <c r="Q10" s="85" t="s">
        <v>12877</v>
      </c>
      <c r="R10" s="85" t="s">
        <v>12878</v>
      </c>
      <c r="S10" s="471" t="s">
        <v>547</v>
      </c>
      <c r="T10" s="276">
        <v>9128228586</v>
      </c>
      <c r="U10" s="473" t="s">
        <v>12879</v>
      </c>
      <c r="V10" s="473" t="s">
        <v>12879</v>
      </c>
      <c r="W10" s="85" t="s">
        <v>221</v>
      </c>
      <c r="X10" s="85" t="s">
        <v>221</v>
      </c>
      <c r="Y10" s="85" t="s">
        <v>221</v>
      </c>
      <c r="Z10" s="85" t="s">
        <v>221</v>
      </c>
      <c r="AA10" s="85" t="s">
        <v>12880</v>
      </c>
      <c r="AB10" s="85">
        <v>9263442640</v>
      </c>
      <c r="AC10" s="85" t="s">
        <v>1303</v>
      </c>
      <c r="AD10" s="85" t="s">
        <v>224</v>
      </c>
      <c r="AE10" s="85" t="s">
        <v>221</v>
      </c>
      <c r="AF10" s="85" t="s">
        <v>221</v>
      </c>
      <c r="AG10" s="85" t="s">
        <v>221</v>
      </c>
      <c r="AH10" s="85" t="s">
        <v>221</v>
      </c>
      <c r="AI10" s="85" t="s">
        <v>1239</v>
      </c>
      <c r="AJ10" s="85" t="s">
        <v>1239</v>
      </c>
      <c r="AK10" s="85" t="s">
        <v>1239</v>
      </c>
      <c r="AL10" s="85" t="s">
        <v>1239</v>
      </c>
      <c r="AM10" s="85" t="s">
        <v>1239</v>
      </c>
      <c r="AN10" s="85" t="s">
        <v>228</v>
      </c>
      <c r="AO10" s="85" t="s">
        <v>228</v>
      </c>
      <c r="AP10" s="85" t="s">
        <v>229</v>
      </c>
      <c r="AQ10" s="85" t="s">
        <v>229</v>
      </c>
      <c r="AR10" s="85"/>
      <c r="AS10" s="85" t="s">
        <v>12881</v>
      </c>
      <c r="AT10" s="85">
        <v>217735</v>
      </c>
      <c r="AU10" s="85" t="s">
        <v>12882</v>
      </c>
      <c r="AV10" s="85"/>
      <c r="AW10" s="85"/>
      <c r="AX10" s="85"/>
      <c r="AY10" s="85" t="s">
        <v>227</v>
      </c>
      <c r="AZ10" s="85" t="s">
        <v>446</v>
      </c>
      <c r="BA10" s="275"/>
      <c r="BB10" s="474" t="s">
        <v>12693</v>
      </c>
      <c r="BC10" s="275">
        <v>0.5625</v>
      </c>
      <c r="BD10" s="275">
        <v>0.57291666666666663</v>
      </c>
      <c r="BE10" s="475">
        <f t="shared" si="0"/>
        <v>15</v>
      </c>
      <c r="BF10" s="85">
        <v>2</v>
      </c>
      <c r="BG10" s="85">
        <v>2</v>
      </c>
      <c r="BH10" s="85">
        <v>2</v>
      </c>
      <c r="BI10" s="85">
        <v>2</v>
      </c>
      <c r="BJ10" s="85">
        <v>3</v>
      </c>
      <c r="BK10" s="85">
        <v>2</v>
      </c>
      <c r="BL10" s="85">
        <v>2</v>
      </c>
      <c r="BM10" s="85">
        <v>3</v>
      </c>
      <c r="BN10" s="85">
        <v>2</v>
      </c>
      <c r="BO10" s="85">
        <v>2</v>
      </c>
      <c r="BP10" s="85">
        <v>3</v>
      </c>
      <c r="BQ10" s="85">
        <v>2</v>
      </c>
      <c r="BR10" s="85">
        <v>3</v>
      </c>
      <c r="BS10" s="85">
        <v>2</v>
      </c>
      <c r="BT10" s="85">
        <v>2</v>
      </c>
      <c r="BU10" s="85"/>
      <c r="BV10" s="405"/>
      <c r="BW10" s="85"/>
      <c r="BX10" s="85"/>
      <c r="BY10" s="85"/>
      <c r="BZ10" s="85"/>
      <c r="CA10" s="85"/>
      <c r="CB10" s="85"/>
      <c r="CC10" s="85"/>
      <c r="CD10" s="85"/>
      <c r="CE10" s="85"/>
      <c r="CF10" s="85"/>
      <c r="CG10" s="85"/>
      <c r="CH10" s="85"/>
      <c r="CI10" s="85"/>
      <c r="CJ10" s="85"/>
      <c r="CK10" s="85"/>
      <c r="CL10" s="85"/>
      <c r="CM10" s="85"/>
      <c r="CN10" s="85"/>
      <c r="CO10" s="85"/>
      <c r="CP10" s="85"/>
      <c r="CQ10" s="85"/>
      <c r="CR10" s="335" t="s">
        <v>12643</v>
      </c>
      <c r="CS10" s="335" t="s">
        <v>12644</v>
      </c>
      <c r="CT10" s="335" t="s">
        <v>4002</v>
      </c>
      <c r="CU10" s="335" t="s">
        <v>12883</v>
      </c>
      <c r="CV10" s="335" t="s">
        <v>12877</v>
      </c>
      <c r="CW10" s="335" t="s">
        <v>12878</v>
      </c>
      <c r="CX10" s="335" t="s">
        <v>547</v>
      </c>
      <c r="CY10" s="335" t="s">
        <v>12884</v>
      </c>
      <c r="CZ10" s="335" t="s">
        <v>3848</v>
      </c>
      <c r="DA10" s="335" t="s">
        <v>12885</v>
      </c>
      <c r="DB10" s="335" t="s">
        <v>4158</v>
      </c>
      <c r="DC10" s="335" t="s">
        <v>4159</v>
      </c>
      <c r="DD10" s="335" t="s">
        <v>8539</v>
      </c>
      <c r="DE10" s="335" t="s">
        <v>3848</v>
      </c>
      <c r="DF10" s="335" t="s">
        <v>12886</v>
      </c>
      <c r="DG10" s="335" t="s">
        <v>4158</v>
      </c>
      <c r="DH10" s="335" t="s">
        <v>4159</v>
      </c>
      <c r="DI10" s="335" t="s">
        <v>8539</v>
      </c>
      <c r="DJ10" s="335" t="s">
        <v>12887</v>
      </c>
      <c r="DK10" s="335" t="s">
        <v>3957</v>
      </c>
      <c r="DL10" s="335" t="s">
        <v>12888</v>
      </c>
      <c r="DM10" s="335" t="s">
        <v>3914</v>
      </c>
      <c r="DN10" s="335" t="s">
        <v>3852</v>
      </c>
      <c r="DO10" s="335" t="s">
        <v>3853</v>
      </c>
      <c r="DP10" s="335" t="s">
        <v>3996</v>
      </c>
      <c r="DQ10" s="335" t="s">
        <v>12889</v>
      </c>
      <c r="DR10" s="335" t="s">
        <v>1239</v>
      </c>
      <c r="DS10" s="335" t="s">
        <v>12879</v>
      </c>
      <c r="DT10" s="335" t="s">
        <v>12890</v>
      </c>
      <c r="DU10" s="335" t="s">
        <v>12891</v>
      </c>
      <c r="DV10" s="335" t="s">
        <v>3848</v>
      </c>
      <c r="DW10" s="335" t="s">
        <v>3848</v>
      </c>
      <c r="DX10" s="335" t="s">
        <v>12892</v>
      </c>
      <c r="DY10" s="335" t="s">
        <v>12893</v>
      </c>
      <c r="DZ10" s="335" t="s">
        <v>12894</v>
      </c>
      <c r="EA10" s="335" t="s">
        <v>3848</v>
      </c>
      <c r="EB10" s="335" t="s">
        <v>3861</v>
      </c>
      <c r="EC10" s="335" t="s">
        <v>3862</v>
      </c>
      <c r="ED10" s="335" t="s">
        <v>3848</v>
      </c>
      <c r="EE10" s="335" t="s">
        <v>12895</v>
      </c>
      <c r="EF10" s="335" t="s">
        <v>3864</v>
      </c>
      <c r="EG10" s="335" t="s">
        <v>4068</v>
      </c>
      <c r="EH10" s="335" t="s">
        <v>4069</v>
      </c>
      <c r="EI10" s="335" t="s">
        <v>12825</v>
      </c>
      <c r="EJ10" s="335" t="s">
        <v>12896</v>
      </c>
      <c r="EK10" s="335" t="s">
        <v>3848</v>
      </c>
      <c r="EL10" s="335" t="s">
        <v>3868</v>
      </c>
      <c r="EM10" s="335" t="s">
        <v>4002</v>
      </c>
      <c r="EN10" s="335" t="s">
        <v>4002</v>
      </c>
      <c r="EO10" s="335" t="s">
        <v>3869</v>
      </c>
      <c r="EP10" s="335" t="s">
        <v>3870</v>
      </c>
      <c r="EQ10" s="335" t="s">
        <v>12897</v>
      </c>
      <c r="ER10" s="335" t="s">
        <v>11732</v>
      </c>
      <c r="ES10" s="335" t="s">
        <v>12898</v>
      </c>
      <c r="ET10" s="335" t="s">
        <v>12899</v>
      </c>
      <c r="EU10" s="335" t="s">
        <v>12900</v>
      </c>
      <c r="EV10" s="335" t="s">
        <v>3876</v>
      </c>
      <c r="EW10" s="335" t="s">
        <v>3876</v>
      </c>
      <c r="EX10" s="335" t="s">
        <v>3848</v>
      </c>
      <c r="EY10" s="335" t="s">
        <v>3848</v>
      </c>
      <c r="EZ10" s="335" t="s">
        <v>3876</v>
      </c>
      <c r="FA10" s="335" t="s">
        <v>3848</v>
      </c>
      <c r="FB10" s="335" t="s">
        <v>3848</v>
      </c>
      <c r="FC10" s="335" t="s">
        <v>3848</v>
      </c>
      <c r="FD10" s="335" t="s">
        <v>3848</v>
      </c>
      <c r="FE10" s="335" t="s">
        <v>4017</v>
      </c>
      <c r="FF10" s="335" t="s">
        <v>4017</v>
      </c>
      <c r="FG10" s="335" t="s">
        <v>3848</v>
      </c>
      <c r="FH10" s="335" t="s">
        <v>3848</v>
      </c>
      <c r="FI10" s="335" t="s">
        <v>3848</v>
      </c>
      <c r="FJ10" s="335" t="s">
        <v>4017</v>
      </c>
      <c r="FK10" s="335" t="s">
        <v>4017</v>
      </c>
      <c r="FL10" s="335" t="s">
        <v>4017</v>
      </c>
      <c r="FM10" s="335" t="s">
        <v>547</v>
      </c>
      <c r="FN10" s="335" t="s">
        <v>12901</v>
      </c>
      <c r="FO10" s="335" t="s">
        <v>1690</v>
      </c>
      <c r="FP10" s="335" t="s">
        <v>3848</v>
      </c>
      <c r="FQ10" s="335" t="s">
        <v>12902</v>
      </c>
      <c r="FR10" s="335" t="s">
        <v>4414</v>
      </c>
      <c r="FS10" s="335" t="s">
        <v>12903</v>
      </c>
      <c r="FT10" s="335" t="s">
        <v>12904</v>
      </c>
      <c r="FU10" s="335" t="s">
        <v>12905</v>
      </c>
      <c r="FV10" s="335" t="s">
        <v>12906</v>
      </c>
      <c r="FW10" s="335" t="s">
        <v>12907</v>
      </c>
      <c r="FX10" s="335" t="s">
        <v>3894</v>
      </c>
      <c r="FY10" s="335" t="s">
        <v>3848</v>
      </c>
      <c r="FZ10" s="335" t="s">
        <v>3848</v>
      </c>
      <c r="GA10" s="335" t="s">
        <v>3945</v>
      </c>
      <c r="GB10" s="335" t="s">
        <v>3945</v>
      </c>
      <c r="GC10" s="335" t="s">
        <v>3946</v>
      </c>
      <c r="IC10" s="44" t="s">
        <v>3403</v>
      </c>
      <c r="IE10" s="44" t="s">
        <v>3403</v>
      </c>
    </row>
    <row r="11" spans="1:239" s="44" customFormat="1" ht="15" customHeight="1" x14ac:dyDescent="0.2">
      <c r="A11" s="85">
        <v>9</v>
      </c>
      <c r="B11" s="470">
        <v>0.40763888888888888</v>
      </c>
      <c r="C11" s="85"/>
      <c r="D11" s="85" t="s">
        <v>12630</v>
      </c>
      <c r="E11" s="85" t="s">
        <v>212</v>
      </c>
      <c r="F11" s="282">
        <v>43283</v>
      </c>
      <c r="G11" s="85" t="s">
        <v>1202</v>
      </c>
      <c r="H11" s="85" t="s">
        <v>233</v>
      </c>
      <c r="I11" s="85" t="s">
        <v>3057</v>
      </c>
      <c r="J11" s="85"/>
      <c r="K11" s="471"/>
      <c r="L11" s="471"/>
      <c r="M11" s="471"/>
      <c r="N11" s="471"/>
      <c r="O11" s="85"/>
      <c r="P11" s="305" t="s">
        <v>12908</v>
      </c>
      <c r="Q11" s="85" t="s">
        <v>12909</v>
      </c>
      <c r="R11" s="85" t="s">
        <v>12910</v>
      </c>
      <c r="S11" s="471" t="s">
        <v>12911</v>
      </c>
      <c r="T11" s="276">
        <v>9451327841</v>
      </c>
      <c r="U11" s="473" t="s">
        <v>12912</v>
      </c>
      <c r="V11" s="479" t="s">
        <v>12912</v>
      </c>
      <c r="W11" s="85" t="s">
        <v>221</v>
      </c>
      <c r="X11" s="85" t="s">
        <v>221</v>
      </c>
      <c r="Y11" s="85" t="s">
        <v>221</v>
      </c>
      <c r="Z11" s="85" t="s">
        <v>221</v>
      </c>
      <c r="AA11" s="85" t="s">
        <v>12913</v>
      </c>
      <c r="AB11" s="85">
        <v>9406765355</v>
      </c>
      <c r="AC11" s="85" t="s">
        <v>1303</v>
      </c>
      <c r="AD11" s="85" t="s">
        <v>224</v>
      </c>
      <c r="AE11" s="85" t="s">
        <v>221</v>
      </c>
      <c r="AF11" s="85" t="s">
        <v>221</v>
      </c>
      <c r="AG11" s="85" t="s">
        <v>221</v>
      </c>
      <c r="AH11" s="85" t="s">
        <v>221</v>
      </c>
      <c r="AI11" s="85" t="s">
        <v>1239</v>
      </c>
      <c r="AJ11" s="85" t="s">
        <v>1239</v>
      </c>
      <c r="AK11" s="85" t="s">
        <v>1239</v>
      </c>
      <c r="AL11" s="85" t="s">
        <v>1239</v>
      </c>
      <c r="AM11" s="85" t="s">
        <v>1239</v>
      </c>
      <c r="AN11" s="85" t="s">
        <v>228</v>
      </c>
      <c r="AO11" s="85" t="s">
        <v>228</v>
      </c>
      <c r="AP11" s="85" t="s">
        <v>229</v>
      </c>
      <c r="AQ11" s="85" t="s">
        <v>229</v>
      </c>
      <c r="AR11" s="85"/>
      <c r="AS11" s="85" t="s">
        <v>12881</v>
      </c>
      <c r="AT11" s="85">
        <v>217735</v>
      </c>
      <c r="AU11" s="85" t="s">
        <v>12882</v>
      </c>
      <c r="AV11" s="85"/>
      <c r="AW11" s="85"/>
      <c r="AX11" s="85"/>
      <c r="AY11" s="85" t="s">
        <v>227</v>
      </c>
      <c r="AZ11" s="85" t="s">
        <v>446</v>
      </c>
      <c r="BA11" s="275"/>
      <c r="BB11" s="474" t="s">
        <v>12693</v>
      </c>
      <c r="BC11" s="275">
        <v>0.57708333333333328</v>
      </c>
      <c r="BD11" s="275">
        <v>0.5805555555555556</v>
      </c>
      <c r="BE11" s="475">
        <f t="shared" si="0"/>
        <v>5</v>
      </c>
      <c r="BF11" s="85">
        <v>1</v>
      </c>
      <c r="BG11" s="85">
        <v>2</v>
      </c>
      <c r="BH11" s="85">
        <v>2</v>
      </c>
      <c r="BI11" s="85">
        <v>1</v>
      </c>
      <c r="BJ11" s="85">
        <v>2</v>
      </c>
      <c r="BK11" s="85">
        <v>1</v>
      </c>
      <c r="BL11" s="85">
        <v>2</v>
      </c>
      <c r="BM11" s="85">
        <v>2</v>
      </c>
      <c r="BN11" s="85">
        <v>2</v>
      </c>
      <c r="BO11" s="85">
        <v>1</v>
      </c>
      <c r="BP11" s="85">
        <v>2</v>
      </c>
      <c r="BQ11" s="85">
        <v>1</v>
      </c>
      <c r="BR11" s="85">
        <v>2</v>
      </c>
      <c r="BS11" s="85">
        <v>1</v>
      </c>
      <c r="BT11" s="85">
        <v>1</v>
      </c>
      <c r="BU11" s="85"/>
      <c r="BV11" s="405"/>
      <c r="BW11" s="85"/>
      <c r="BX11" s="85"/>
      <c r="BY11" s="85"/>
      <c r="BZ11" s="85"/>
      <c r="CA11" s="85"/>
      <c r="CB11" s="85"/>
      <c r="CC11" s="85"/>
      <c r="CD11" s="85"/>
      <c r="CE11" s="85"/>
      <c r="CF11" s="85"/>
      <c r="CG11" s="85"/>
      <c r="CH11" s="85"/>
      <c r="CI11" s="85"/>
      <c r="CJ11" s="85"/>
      <c r="CK11" s="85"/>
      <c r="CL11" s="85"/>
      <c r="CM11" s="85"/>
      <c r="CN11" s="85"/>
      <c r="CO11" s="85"/>
      <c r="CP11" s="85"/>
      <c r="CQ11" s="85"/>
      <c r="CR11" s="335" t="s">
        <v>12643</v>
      </c>
      <c r="CS11" s="335" t="s">
        <v>12644</v>
      </c>
      <c r="CT11" s="335" t="s">
        <v>4002</v>
      </c>
      <c r="CU11" s="335" t="s">
        <v>12914</v>
      </c>
      <c r="CV11" s="335" t="s">
        <v>12909</v>
      </c>
      <c r="CW11" s="335" t="s">
        <v>12910</v>
      </c>
      <c r="CX11" s="335" t="s">
        <v>12911</v>
      </c>
      <c r="CY11" s="335" t="s">
        <v>12915</v>
      </c>
      <c r="CZ11" s="335" t="s">
        <v>12819</v>
      </c>
      <c r="DA11" s="335" t="s">
        <v>12916</v>
      </c>
      <c r="DB11" s="335" t="s">
        <v>4158</v>
      </c>
      <c r="DC11" s="335" t="s">
        <v>4159</v>
      </c>
      <c r="DD11" s="335" t="s">
        <v>8539</v>
      </c>
      <c r="DE11" s="335" t="s">
        <v>12819</v>
      </c>
      <c r="DF11" s="335" t="s">
        <v>12916</v>
      </c>
      <c r="DG11" s="335" t="s">
        <v>4158</v>
      </c>
      <c r="DH11" s="335" t="s">
        <v>4159</v>
      </c>
      <c r="DI11" s="335" t="s">
        <v>8539</v>
      </c>
      <c r="DJ11" s="335" t="s">
        <v>3848</v>
      </c>
      <c r="DK11" s="335" t="s">
        <v>3957</v>
      </c>
      <c r="DL11" s="335" t="s">
        <v>12917</v>
      </c>
      <c r="DM11" s="335" t="s">
        <v>3914</v>
      </c>
      <c r="DN11" s="335" t="s">
        <v>3852</v>
      </c>
      <c r="DO11" s="335" t="s">
        <v>3853</v>
      </c>
      <c r="DP11" s="335" t="s">
        <v>3854</v>
      </c>
      <c r="DQ11" s="335" t="s">
        <v>12918</v>
      </c>
      <c r="DR11" s="335" t="s">
        <v>12918</v>
      </c>
      <c r="DS11" s="335" t="s">
        <v>12912</v>
      </c>
      <c r="DT11" s="335" t="s">
        <v>3848</v>
      </c>
      <c r="DU11" s="335" t="s">
        <v>3848</v>
      </c>
      <c r="DV11" s="335" t="s">
        <v>3848</v>
      </c>
      <c r="DW11" s="335" t="s">
        <v>3848</v>
      </c>
      <c r="DX11" s="335" t="s">
        <v>3848</v>
      </c>
      <c r="DY11" s="335" t="s">
        <v>3848</v>
      </c>
      <c r="DZ11" s="335" t="s">
        <v>3848</v>
      </c>
      <c r="EA11" s="335" t="s">
        <v>3848</v>
      </c>
      <c r="EB11" s="335" t="s">
        <v>3861</v>
      </c>
      <c r="EC11" s="335" t="s">
        <v>3862</v>
      </c>
      <c r="ED11" s="335" t="s">
        <v>3848</v>
      </c>
      <c r="EE11" s="335" t="s">
        <v>12895</v>
      </c>
      <c r="EF11" s="335" t="s">
        <v>3864</v>
      </c>
      <c r="EG11" s="335" t="s">
        <v>4068</v>
      </c>
      <c r="EH11" s="335" t="s">
        <v>4069</v>
      </c>
      <c r="EI11" s="335" t="s">
        <v>12825</v>
      </c>
      <c r="EJ11" s="335" t="s">
        <v>12896</v>
      </c>
      <c r="EK11" s="335" t="s">
        <v>3848</v>
      </c>
      <c r="EL11" s="335" t="s">
        <v>3868</v>
      </c>
      <c r="EM11" s="335" t="s">
        <v>4002</v>
      </c>
      <c r="EN11" s="335" t="s">
        <v>3869</v>
      </c>
      <c r="EO11" s="335" t="s">
        <v>4002</v>
      </c>
      <c r="EP11" s="335" t="s">
        <v>3870</v>
      </c>
      <c r="EQ11" s="335" t="s">
        <v>12919</v>
      </c>
      <c r="ER11" s="335" t="s">
        <v>4262</v>
      </c>
      <c r="ES11" s="335" t="s">
        <v>12920</v>
      </c>
      <c r="ET11" s="335" t="s">
        <v>12921</v>
      </c>
      <c r="EU11" s="335" t="s">
        <v>3943</v>
      </c>
      <c r="EV11" s="335" t="s">
        <v>3876</v>
      </c>
      <c r="EW11" s="335" t="s">
        <v>3876</v>
      </c>
      <c r="EX11" s="335" t="s">
        <v>3848</v>
      </c>
      <c r="EY11" s="335" t="s">
        <v>3848</v>
      </c>
      <c r="EZ11" s="335" t="s">
        <v>3876</v>
      </c>
      <c r="FA11" s="335" t="s">
        <v>3848</v>
      </c>
      <c r="FB11" s="335" t="s">
        <v>3848</v>
      </c>
      <c r="FC11" s="335" t="s">
        <v>3848</v>
      </c>
      <c r="FD11" s="335" t="s">
        <v>3848</v>
      </c>
      <c r="FE11" s="335" t="s">
        <v>4017</v>
      </c>
      <c r="FF11" s="335" t="s">
        <v>4017</v>
      </c>
      <c r="FG11" s="335" t="s">
        <v>3848</v>
      </c>
      <c r="FH11" s="335" t="s">
        <v>3848</v>
      </c>
      <c r="FI11" s="335" t="s">
        <v>3848</v>
      </c>
      <c r="FJ11" s="335" t="s">
        <v>4017</v>
      </c>
      <c r="FK11" s="335" t="s">
        <v>4017</v>
      </c>
      <c r="FL11" s="335" t="s">
        <v>4017</v>
      </c>
      <c r="FM11" s="335" t="s">
        <v>12911</v>
      </c>
      <c r="FN11" s="335" t="s">
        <v>12922</v>
      </c>
      <c r="FO11" s="335" t="s">
        <v>563</v>
      </c>
      <c r="FP11" s="335" t="s">
        <v>3848</v>
      </c>
      <c r="FQ11" s="335" t="s">
        <v>12923</v>
      </c>
      <c r="FR11" s="335" t="s">
        <v>4414</v>
      </c>
      <c r="FS11" s="335" t="s">
        <v>12924</v>
      </c>
      <c r="FT11" s="335" t="s">
        <v>12925</v>
      </c>
      <c r="FU11" s="335" t="s">
        <v>12926</v>
      </c>
      <c r="FV11" s="335" t="s">
        <v>12927</v>
      </c>
      <c r="FW11" s="335" t="s">
        <v>12928</v>
      </c>
      <c r="FX11" s="335" t="s">
        <v>3944</v>
      </c>
      <c r="FY11" s="335" t="s">
        <v>3848</v>
      </c>
      <c r="FZ11" s="335" t="s">
        <v>3848</v>
      </c>
      <c r="GA11" s="335" t="s">
        <v>3946</v>
      </c>
      <c r="GB11" s="335" t="s">
        <v>3945</v>
      </c>
      <c r="GC11" s="335" t="s">
        <v>3946</v>
      </c>
      <c r="IC11" s="44" t="s">
        <v>3403</v>
      </c>
      <c r="IE11" s="44" t="s">
        <v>3403</v>
      </c>
    </row>
    <row r="12" spans="1:239" s="44" customFormat="1" ht="15" customHeight="1" x14ac:dyDescent="0.2">
      <c r="A12" s="85">
        <v>10</v>
      </c>
      <c r="B12" s="470">
        <v>0.40972222222222227</v>
      </c>
      <c r="C12" s="85"/>
      <c r="D12" s="85" t="s">
        <v>12630</v>
      </c>
      <c r="E12" s="85" t="s">
        <v>212</v>
      </c>
      <c r="F12" s="282">
        <v>43283</v>
      </c>
      <c r="G12" s="85" t="s">
        <v>1202</v>
      </c>
      <c r="H12" s="85" t="s">
        <v>233</v>
      </c>
      <c r="I12" s="85" t="s">
        <v>3057</v>
      </c>
      <c r="J12" s="85"/>
      <c r="K12" s="471"/>
      <c r="L12" s="471"/>
      <c r="M12" s="471"/>
      <c r="N12" s="471"/>
      <c r="O12" s="85"/>
      <c r="P12" s="305" t="s">
        <v>12929</v>
      </c>
      <c r="Q12" s="85" t="s">
        <v>12930</v>
      </c>
      <c r="R12" s="85" t="s">
        <v>12931</v>
      </c>
      <c r="S12" s="471" t="s">
        <v>12932</v>
      </c>
      <c r="T12" s="276">
        <v>9260852782</v>
      </c>
      <c r="U12" s="473" t="s">
        <v>12933</v>
      </c>
      <c r="V12" s="479" t="s">
        <v>12934</v>
      </c>
      <c r="W12" s="85" t="s">
        <v>221</v>
      </c>
      <c r="X12" s="85" t="s">
        <v>221</v>
      </c>
      <c r="Y12" s="85" t="s">
        <v>221</v>
      </c>
      <c r="Z12" s="85" t="s">
        <v>221</v>
      </c>
      <c r="AA12" s="85" t="s">
        <v>12935</v>
      </c>
      <c r="AB12" s="85">
        <v>9158022608</v>
      </c>
      <c r="AC12" s="85" t="s">
        <v>402</v>
      </c>
      <c r="AD12" s="85" t="s">
        <v>224</v>
      </c>
      <c r="AE12" s="85"/>
      <c r="AF12" s="85" t="s">
        <v>221</v>
      </c>
      <c r="AG12" s="85" t="s">
        <v>221</v>
      </c>
      <c r="AH12" s="85" t="s">
        <v>221</v>
      </c>
      <c r="AI12" s="85"/>
      <c r="AJ12" s="85"/>
      <c r="AK12" s="85"/>
      <c r="AL12" s="85"/>
      <c r="AM12" s="85"/>
      <c r="AN12" s="85" t="s">
        <v>228</v>
      </c>
      <c r="AO12" s="85" t="s">
        <v>228</v>
      </c>
      <c r="AP12" s="85" t="s">
        <v>281</v>
      </c>
      <c r="AQ12" s="85" t="s">
        <v>282</v>
      </c>
      <c r="AR12" s="85"/>
      <c r="AS12" s="85"/>
      <c r="AT12" s="85"/>
      <c r="AU12" s="85"/>
      <c r="AV12" s="85"/>
      <c r="AW12" s="85"/>
      <c r="AX12" s="85"/>
      <c r="AY12" s="85" t="s">
        <v>227</v>
      </c>
      <c r="AZ12" s="85" t="s">
        <v>446</v>
      </c>
      <c r="BA12" s="275"/>
      <c r="BB12" s="474" t="s">
        <v>12636</v>
      </c>
      <c r="BC12" s="275">
        <v>0.49374999999999997</v>
      </c>
      <c r="BD12" s="275">
        <v>0.49722222222222223</v>
      </c>
      <c r="BE12" s="475">
        <f t="shared" si="0"/>
        <v>5</v>
      </c>
      <c r="BF12" s="85">
        <v>1</v>
      </c>
      <c r="BG12" s="85">
        <v>2</v>
      </c>
      <c r="BH12" s="85">
        <v>3</v>
      </c>
      <c r="BI12" s="85">
        <v>3</v>
      </c>
      <c r="BJ12" s="85">
        <v>2</v>
      </c>
      <c r="BK12" s="85">
        <v>1</v>
      </c>
      <c r="BL12" s="85">
        <v>1</v>
      </c>
      <c r="BM12" s="85">
        <v>3</v>
      </c>
      <c r="BN12" s="85">
        <v>2</v>
      </c>
      <c r="BO12" s="85">
        <v>2</v>
      </c>
      <c r="BP12" s="85">
        <v>3</v>
      </c>
      <c r="BQ12" s="85">
        <v>2</v>
      </c>
      <c r="BR12" s="85">
        <v>3</v>
      </c>
      <c r="BS12" s="85">
        <v>2</v>
      </c>
      <c r="BT12" s="85">
        <v>3</v>
      </c>
      <c r="BU12" s="85"/>
      <c r="BV12" s="405"/>
      <c r="BW12" s="85"/>
      <c r="BX12" s="85"/>
      <c r="BY12" s="85"/>
      <c r="BZ12" s="85"/>
      <c r="CA12" s="85"/>
      <c r="CB12" s="85"/>
      <c r="CC12" s="85"/>
      <c r="CD12" s="85"/>
      <c r="CE12" s="85"/>
      <c r="CF12" s="85"/>
      <c r="CG12" s="85"/>
      <c r="CH12" s="85"/>
      <c r="CI12" s="85"/>
      <c r="CJ12" s="85"/>
      <c r="CK12" s="85"/>
      <c r="CL12" s="85"/>
      <c r="CM12" s="85"/>
      <c r="CN12" s="85"/>
      <c r="CO12" s="85"/>
      <c r="CP12" s="85"/>
      <c r="CQ12" s="85"/>
      <c r="CR12" s="335" t="s">
        <v>12643</v>
      </c>
      <c r="CS12" s="335" t="s">
        <v>12644</v>
      </c>
      <c r="CT12" s="335" t="s">
        <v>4002</v>
      </c>
      <c r="CU12" s="335" t="s">
        <v>12936</v>
      </c>
      <c r="CV12" s="335" t="s">
        <v>12930</v>
      </c>
      <c r="CW12" s="335" t="s">
        <v>12932</v>
      </c>
      <c r="CX12" s="335" t="s">
        <v>12930</v>
      </c>
      <c r="CY12" s="335" t="s">
        <v>12937</v>
      </c>
      <c r="CZ12" s="335" t="s">
        <v>5740</v>
      </c>
      <c r="DA12" s="335" t="s">
        <v>12938</v>
      </c>
      <c r="DB12" s="335" t="s">
        <v>3840</v>
      </c>
      <c r="DC12" s="335" t="s">
        <v>3841</v>
      </c>
      <c r="DD12" s="335" t="s">
        <v>4838</v>
      </c>
      <c r="DE12" s="335" t="s">
        <v>2718</v>
      </c>
      <c r="DF12" s="335" t="s">
        <v>2718</v>
      </c>
      <c r="DG12" s="335" t="s">
        <v>3840</v>
      </c>
      <c r="DH12" s="335" t="s">
        <v>3841</v>
      </c>
      <c r="DI12" s="335" t="s">
        <v>4838</v>
      </c>
      <c r="DJ12" s="335" t="s">
        <v>12939</v>
      </c>
      <c r="DK12" s="335" t="s">
        <v>3849</v>
      </c>
      <c r="DL12" s="335" t="s">
        <v>5480</v>
      </c>
      <c r="DM12" s="335" t="s">
        <v>3914</v>
      </c>
      <c r="DN12" s="335" t="s">
        <v>3852</v>
      </c>
      <c r="DO12" s="335" t="s">
        <v>3853</v>
      </c>
      <c r="DP12" s="335" t="s">
        <v>3854</v>
      </c>
      <c r="DQ12" s="335" t="s">
        <v>12940</v>
      </c>
      <c r="DR12" s="335" t="s">
        <v>2718</v>
      </c>
      <c r="DS12" s="335" t="s">
        <v>12941</v>
      </c>
      <c r="DT12" s="335" t="s">
        <v>12942</v>
      </c>
      <c r="DU12" s="335" t="s">
        <v>2718</v>
      </c>
      <c r="DV12" s="335" t="s">
        <v>12943</v>
      </c>
      <c r="DW12" s="335" t="s">
        <v>12944</v>
      </c>
      <c r="DX12" s="335" t="s">
        <v>12945</v>
      </c>
      <c r="DY12" s="335" t="s">
        <v>2718</v>
      </c>
      <c r="DZ12" s="335" t="s">
        <v>2718</v>
      </c>
      <c r="EA12" s="335" t="s">
        <v>2718</v>
      </c>
      <c r="EB12" s="335" t="s">
        <v>3861</v>
      </c>
      <c r="EC12" s="335" t="s">
        <v>3862</v>
      </c>
      <c r="ED12" s="335" t="s">
        <v>3848</v>
      </c>
      <c r="EE12" s="335" t="s">
        <v>12946</v>
      </c>
      <c r="EF12" s="335" t="s">
        <v>3864</v>
      </c>
      <c r="EG12" s="335" t="s">
        <v>2755</v>
      </c>
      <c r="EH12" s="335" t="s">
        <v>282</v>
      </c>
      <c r="EI12" s="335" t="s">
        <v>3848</v>
      </c>
      <c r="EJ12" s="335" t="s">
        <v>2718</v>
      </c>
      <c r="EK12" s="335" t="s">
        <v>3848</v>
      </c>
      <c r="EL12" s="335" t="s">
        <v>3868</v>
      </c>
      <c r="EM12" s="335" t="s">
        <v>4002</v>
      </c>
      <c r="EN12" s="335" t="s">
        <v>4002</v>
      </c>
      <c r="EO12" s="335" t="s">
        <v>4002</v>
      </c>
      <c r="EP12" s="335" t="s">
        <v>4002</v>
      </c>
      <c r="EQ12" s="335" t="s">
        <v>12947</v>
      </c>
      <c r="ER12" s="335" t="s">
        <v>3924</v>
      </c>
      <c r="ES12" s="335" t="s">
        <v>12948</v>
      </c>
      <c r="ET12" s="335" t="s">
        <v>12949</v>
      </c>
      <c r="EU12" s="335" t="s">
        <v>12950</v>
      </c>
      <c r="EV12" s="335" t="s">
        <v>3877</v>
      </c>
      <c r="EW12" s="335" t="s">
        <v>3876</v>
      </c>
      <c r="EX12" s="335" t="s">
        <v>3848</v>
      </c>
      <c r="EY12" s="335" t="s">
        <v>3848</v>
      </c>
      <c r="EZ12" s="335" t="s">
        <v>3876</v>
      </c>
      <c r="FA12" s="335" t="s">
        <v>3848</v>
      </c>
      <c r="FB12" s="335" t="s">
        <v>3848</v>
      </c>
      <c r="FC12" s="335" t="s">
        <v>3848</v>
      </c>
      <c r="FD12" s="335" t="s">
        <v>3848</v>
      </c>
      <c r="FE12" s="335" t="s">
        <v>4017</v>
      </c>
      <c r="FF12" s="335" t="s">
        <v>4017</v>
      </c>
      <c r="FG12" s="335" t="s">
        <v>3848</v>
      </c>
      <c r="FH12" s="335" t="s">
        <v>3848</v>
      </c>
      <c r="FI12" s="335" t="s">
        <v>3848</v>
      </c>
      <c r="FJ12" s="335" t="s">
        <v>4017</v>
      </c>
      <c r="FK12" s="335" t="s">
        <v>4017</v>
      </c>
      <c r="FL12" s="335" t="s">
        <v>4017</v>
      </c>
      <c r="FM12" s="335" t="s">
        <v>12930</v>
      </c>
      <c r="FN12" s="335" t="s">
        <v>4816</v>
      </c>
      <c r="FO12" s="335" t="s">
        <v>12932</v>
      </c>
      <c r="FP12" s="335" t="s">
        <v>12951</v>
      </c>
      <c r="FQ12" s="335" t="s">
        <v>12952</v>
      </c>
      <c r="FR12" s="335" t="s">
        <v>5276</v>
      </c>
      <c r="FS12" s="335" t="s">
        <v>12953</v>
      </c>
      <c r="FT12" s="335" t="s">
        <v>3943</v>
      </c>
      <c r="FU12" s="335" t="s">
        <v>3943</v>
      </c>
      <c r="FV12" s="335" t="s">
        <v>3943</v>
      </c>
      <c r="FW12" s="335" t="s">
        <v>3943</v>
      </c>
      <c r="FX12" s="335" t="s">
        <v>3944</v>
      </c>
      <c r="FY12" s="335" t="s">
        <v>3848</v>
      </c>
      <c r="FZ12" s="335" t="s">
        <v>3848</v>
      </c>
      <c r="GA12" s="335" t="s">
        <v>3945</v>
      </c>
      <c r="GB12" s="335" t="s">
        <v>3945</v>
      </c>
      <c r="GC12" s="335" t="s">
        <v>3945</v>
      </c>
      <c r="IC12" s="44" t="s">
        <v>3403</v>
      </c>
      <c r="IE12" s="44" t="s">
        <v>3403</v>
      </c>
    </row>
    <row r="13" spans="1:239" s="44" customFormat="1" ht="15" customHeight="1" x14ac:dyDescent="0.2">
      <c r="A13" s="85">
        <v>11</v>
      </c>
      <c r="B13" s="470">
        <v>0.41250000000000003</v>
      </c>
      <c r="C13" s="85"/>
      <c r="D13" s="85" t="s">
        <v>12630</v>
      </c>
      <c r="E13" s="85" t="s">
        <v>212</v>
      </c>
      <c r="F13" s="282">
        <v>43283</v>
      </c>
      <c r="G13" s="85" t="s">
        <v>1202</v>
      </c>
      <c r="H13" s="85" t="s">
        <v>233</v>
      </c>
      <c r="I13" s="85" t="s">
        <v>1203</v>
      </c>
      <c r="J13" s="85"/>
      <c r="K13" s="471"/>
      <c r="L13" s="471"/>
      <c r="M13" s="471"/>
      <c r="N13" s="471"/>
      <c r="O13" s="85"/>
      <c r="P13" s="480" t="s">
        <v>12954</v>
      </c>
      <c r="Q13" s="85" t="s">
        <v>1932</v>
      </c>
      <c r="R13" s="85" t="s">
        <v>2660</v>
      </c>
      <c r="S13" s="471" t="s">
        <v>264</v>
      </c>
      <c r="T13" s="276">
        <v>9383530084</v>
      </c>
      <c r="U13" s="473" t="s">
        <v>12955</v>
      </c>
      <c r="V13" s="85" t="s">
        <v>221</v>
      </c>
      <c r="W13" s="85" t="s">
        <v>221</v>
      </c>
      <c r="X13" s="85" t="s">
        <v>221</v>
      </c>
      <c r="Y13" s="85" t="s">
        <v>221</v>
      </c>
      <c r="Z13" s="85" t="s">
        <v>221</v>
      </c>
      <c r="AA13" s="85" t="s">
        <v>2718</v>
      </c>
      <c r="AB13" s="85" t="s">
        <v>2718</v>
      </c>
      <c r="AC13" s="85" t="s">
        <v>223</v>
      </c>
      <c r="AD13" s="85" t="s">
        <v>802</v>
      </c>
      <c r="AF13" s="85" t="s">
        <v>226</v>
      </c>
      <c r="AG13" s="85" t="s">
        <v>221</v>
      </c>
      <c r="AH13" s="85" t="s">
        <v>226</v>
      </c>
      <c r="AI13" s="85"/>
      <c r="AJ13" s="85"/>
      <c r="AK13" s="85"/>
      <c r="AL13" s="85"/>
      <c r="AM13" s="85"/>
      <c r="AN13" s="85" t="s">
        <v>228</v>
      </c>
      <c r="AO13" s="85" t="s">
        <v>228</v>
      </c>
      <c r="AP13" s="85" t="s">
        <v>281</v>
      </c>
      <c r="AQ13" s="85" t="s">
        <v>12956</v>
      </c>
      <c r="AR13" s="85"/>
      <c r="AS13" s="85"/>
      <c r="AT13" s="85"/>
      <c r="AU13" s="85"/>
      <c r="AV13" s="85"/>
      <c r="AW13" s="85"/>
      <c r="AX13" s="85"/>
      <c r="AY13" s="85" t="s">
        <v>227</v>
      </c>
      <c r="AZ13" s="85" t="s">
        <v>446</v>
      </c>
      <c r="BA13" s="275"/>
      <c r="BB13" s="474" t="s">
        <v>12636</v>
      </c>
      <c r="BC13" s="275">
        <v>0.50138888888888888</v>
      </c>
      <c r="BD13" s="275">
        <v>0.51180555555555551</v>
      </c>
      <c r="BE13" s="475">
        <f t="shared" si="0"/>
        <v>15</v>
      </c>
      <c r="BF13" s="85">
        <v>2</v>
      </c>
      <c r="BG13" s="85">
        <v>2</v>
      </c>
      <c r="BH13" s="85">
        <v>3</v>
      </c>
      <c r="BI13" s="85">
        <v>3</v>
      </c>
      <c r="BJ13" s="85">
        <v>2</v>
      </c>
      <c r="BK13" s="85">
        <v>2</v>
      </c>
      <c r="BL13" s="85">
        <v>2</v>
      </c>
      <c r="BM13" s="85">
        <v>3</v>
      </c>
      <c r="BN13" s="85">
        <v>2</v>
      </c>
      <c r="BO13" s="85">
        <v>2</v>
      </c>
      <c r="BP13" s="85">
        <v>2</v>
      </c>
      <c r="BQ13" s="85">
        <v>3</v>
      </c>
      <c r="BR13" s="85">
        <v>3</v>
      </c>
      <c r="BS13" s="85">
        <v>2</v>
      </c>
      <c r="BT13" s="85">
        <v>3</v>
      </c>
      <c r="BU13" s="85"/>
      <c r="BV13" s="405"/>
      <c r="BW13" s="85"/>
      <c r="BX13" s="85"/>
      <c r="BY13" s="85"/>
      <c r="BZ13" s="85"/>
      <c r="CA13" s="85"/>
      <c r="CB13" s="85"/>
      <c r="CC13" s="85"/>
      <c r="CD13" s="85"/>
      <c r="CE13" s="85"/>
      <c r="CF13" s="85"/>
      <c r="CG13" s="85"/>
      <c r="CH13" s="85"/>
      <c r="CI13" s="85"/>
      <c r="CJ13" s="85"/>
      <c r="CK13" s="85"/>
      <c r="CL13" s="85"/>
      <c r="CM13" s="85"/>
      <c r="CN13" s="85"/>
      <c r="CO13" s="85"/>
      <c r="CP13" s="85"/>
      <c r="CQ13" s="85"/>
      <c r="CR13" s="335" t="s">
        <v>12643</v>
      </c>
      <c r="CS13" s="335" t="s">
        <v>12644</v>
      </c>
      <c r="CT13" s="335" t="s">
        <v>4002</v>
      </c>
      <c r="CU13" s="335" t="s">
        <v>12957</v>
      </c>
      <c r="CV13" s="335" t="s">
        <v>1932</v>
      </c>
      <c r="CW13" s="335" t="s">
        <v>2660</v>
      </c>
      <c r="CX13" s="335" t="s">
        <v>264</v>
      </c>
      <c r="CY13" s="335" t="s">
        <v>12958</v>
      </c>
      <c r="CZ13" s="335" t="s">
        <v>3848</v>
      </c>
      <c r="DA13" s="335" t="s">
        <v>12959</v>
      </c>
      <c r="DB13" s="335" t="s">
        <v>3840</v>
      </c>
      <c r="DC13" s="335" t="s">
        <v>3841</v>
      </c>
      <c r="DD13" s="335" t="s">
        <v>4882</v>
      </c>
      <c r="DE13" s="335" t="s">
        <v>3848</v>
      </c>
      <c r="DF13" s="335" t="s">
        <v>12959</v>
      </c>
      <c r="DG13" s="335" t="s">
        <v>3840</v>
      </c>
      <c r="DH13" s="335" t="s">
        <v>3841</v>
      </c>
      <c r="DI13" s="335" t="s">
        <v>8608</v>
      </c>
      <c r="DJ13" s="335" t="s">
        <v>12960</v>
      </c>
      <c r="DK13" s="335" t="s">
        <v>3849</v>
      </c>
      <c r="DL13" s="335" t="s">
        <v>4298</v>
      </c>
      <c r="DM13" s="335" t="s">
        <v>4298</v>
      </c>
      <c r="DN13" s="335" t="s">
        <v>3852</v>
      </c>
      <c r="DO13" s="335" t="s">
        <v>3853</v>
      </c>
      <c r="DP13" s="335" t="s">
        <v>4299</v>
      </c>
      <c r="DQ13" s="335" t="s">
        <v>12961</v>
      </c>
      <c r="DR13" s="335" t="s">
        <v>7681</v>
      </c>
      <c r="DS13" s="335" t="s">
        <v>12955</v>
      </c>
      <c r="DT13" s="335" t="s">
        <v>3848</v>
      </c>
      <c r="DU13" s="335" t="s">
        <v>3848</v>
      </c>
      <c r="DV13" s="335" t="s">
        <v>3848</v>
      </c>
      <c r="DW13" s="335" t="s">
        <v>3848</v>
      </c>
      <c r="DX13" s="335" t="s">
        <v>3114</v>
      </c>
      <c r="DY13" s="335" t="s">
        <v>3666</v>
      </c>
      <c r="DZ13" s="335" t="s">
        <v>3666</v>
      </c>
      <c r="EA13" s="335" t="s">
        <v>3666</v>
      </c>
      <c r="EB13" s="335" t="s">
        <v>3861</v>
      </c>
      <c r="EC13" s="335" t="s">
        <v>3862</v>
      </c>
      <c r="ED13" s="335" t="s">
        <v>3848</v>
      </c>
      <c r="EE13" s="335" t="s">
        <v>4212</v>
      </c>
      <c r="EF13" s="335" t="s">
        <v>3864</v>
      </c>
      <c r="EG13" s="335" t="s">
        <v>2755</v>
      </c>
      <c r="EH13" s="335" t="s">
        <v>282</v>
      </c>
      <c r="EI13" s="335" t="s">
        <v>12962</v>
      </c>
      <c r="EJ13" s="335" t="s">
        <v>3848</v>
      </c>
      <c r="EK13" s="335" t="s">
        <v>3848</v>
      </c>
      <c r="EL13" s="335" t="s">
        <v>3868</v>
      </c>
      <c r="EM13" s="335" t="s">
        <v>4002</v>
      </c>
      <c r="EN13" s="335" t="s">
        <v>4002</v>
      </c>
      <c r="EO13" s="335" t="s">
        <v>3869</v>
      </c>
      <c r="EP13" s="335" t="s">
        <v>3870</v>
      </c>
      <c r="EQ13" s="335" t="s">
        <v>12963</v>
      </c>
      <c r="ER13" s="335" t="s">
        <v>8278</v>
      </c>
      <c r="ES13" s="335" t="s">
        <v>12964</v>
      </c>
      <c r="ET13" s="335" t="s">
        <v>12965</v>
      </c>
      <c r="EU13" s="335" t="s">
        <v>12966</v>
      </c>
      <c r="EV13" s="335" t="s">
        <v>3877</v>
      </c>
      <c r="EW13" s="335" t="s">
        <v>3876</v>
      </c>
      <c r="EX13" s="335" t="s">
        <v>3666</v>
      </c>
      <c r="EY13" s="335" t="s">
        <v>3666</v>
      </c>
      <c r="EZ13" s="335" t="s">
        <v>3877</v>
      </c>
      <c r="FA13" s="335" t="s">
        <v>3878</v>
      </c>
      <c r="FB13" s="335" t="s">
        <v>12967</v>
      </c>
      <c r="FC13" s="335" t="s">
        <v>12968</v>
      </c>
      <c r="FD13" s="335" t="s">
        <v>12969</v>
      </c>
      <c r="FE13" s="335" t="s">
        <v>7740</v>
      </c>
      <c r="FF13" s="335" t="s">
        <v>12970</v>
      </c>
      <c r="FG13" s="335" t="s">
        <v>12971</v>
      </c>
      <c r="FH13" s="335" t="s">
        <v>12972</v>
      </c>
      <c r="FI13" s="335" t="s">
        <v>12973</v>
      </c>
      <c r="FJ13" s="335" t="s">
        <v>12974</v>
      </c>
      <c r="FK13" s="335" t="s">
        <v>12975</v>
      </c>
      <c r="FL13" s="335" t="s">
        <v>12976</v>
      </c>
      <c r="FM13" s="335" t="s">
        <v>264</v>
      </c>
      <c r="FN13" s="335" t="s">
        <v>12977</v>
      </c>
      <c r="FO13" s="335" t="s">
        <v>12978</v>
      </c>
      <c r="FP13" s="335" t="s">
        <v>3848</v>
      </c>
      <c r="FQ13" s="335" t="s">
        <v>5082</v>
      </c>
      <c r="FR13" s="335" t="s">
        <v>5082</v>
      </c>
      <c r="FS13" s="335" t="s">
        <v>5082</v>
      </c>
      <c r="FT13" s="335" t="s">
        <v>12979</v>
      </c>
      <c r="FU13" s="335" t="s">
        <v>12980</v>
      </c>
      <c r="FV13" s="335" t="s">
        <v>12981</v>
      </c>
      <c r="FW13" s="335" t="s">
        <v>12982</v>
      </c>
      <c r="FX13" s="335" t="s">
        <v>3944</v>
      </c>
      <c r="FY13" s="335" t="s">
        <v>3848</v>
      </c>
      <c r="FZ13" s="335" t="s">
        <v>3848</v>
      </c>
      <c r="GA13" s="335" t="s">
        <v>3946</v>
      </c>
      <c r="GB13" s="335" t="s">
        <v>3945</v>
      </c>
      <c r="GC13" s="335" t="s">
        <v>3946</v>
      </c>
      <c r="IC13" s="44" t="s">
        <v>3403</v>
      </c>
      <c r="IE13" s="44" t="s">
        <v>3403</v>
      </c>
    </row>
    <row r="14" spans="1:239" s="44" customFormat="1" ht="15" customHeight="1" x14ac:dyDescent="0.2">
      <c r="A14" s="85">
        <v>12</v>
      </c>
      <c r="B14" s="470">
        <v>0.41388888888888892</v>
      </c>
      <c r="C14" s="85"/>
      <c r="D14" s="85" t="s">
        <v>12630</v>
      </c>
      <c r="E14" s="85" t="s">
        <v>212</v>
      </c>
      <c r="F14" s="282">
        <v>43283</v>
      </c>
      <c r="G14" s="85" t="s">
        <v>1202</v>
      </c>
      <c r="H14" s="85" t="s">
        <v>233</v>
      </c>
      <c r="I14" s="85" t="s">
        <v>1203</v>
      </c>
      <c r="J14" s="85"/>
      <c r="K14" s="471"/>
      <c r="L14" s="471"/>
      <c r="M14" s="471"/>
      <c r="N14" s="471"/>
      <c r="O14" s="85"/>
      <c r="P14" s="258" t="s">
        <v>12983</v>
      </c>
      <c r="Q14" s="85" t="s">
        <v>3277</v>
      </c>
      <c r="R14" s="85" t="s">
        <v>12984</v>
      </c>
      <c r="S14" s="471" t="s">
        <v>12985</v>
      </c>
      <c r="T14" s="276">
        <v>9083450938</v>
      </c>
      <c r="U14" s="473" t="s">
        <v>12986</v>
      </c>
      <c r="V14" s="479" t="s">
        <v>12986</v>
      </c>
      <c r="W14" s="85" t="s">
        <v>221</v>
      </c>
      <c r="X14" s="85" t="s">
        <v>221</v>
      </c>
      <c r="Y14" s="85" t="s">
        <v>221</v>
      </c>
      <c r="Z14" s="85" t="s">
        <v>221</v>
      </c>
      <c r="AA14" s="85" t="s">
        <v>12987</v>
      </c>
      <c r="AB14" s="85">
        <v>3051790</v>
      </c>
      <c r="AC14" s="85" t="s">
        <v>402</v>
      </c>
      <c r="AD14" s="85" t="s">
        <v>224</v>
      </c>
      <c r="AE14" s="85" t="s">
        <v>3065</v>
      </c>
      <c r="AF14" s="85" t="s">
        <v>221</v>
      </c>
      <c r="AG14" s="85" t="s">
        <v>221</v>
      </c>
      <c r="AH14" s="85" t="s">
        <v>221</v>
      </c>
      <c r="AI14" s="85"/>
      <c r="AJ14" s="85"/>
      <c r="AK14" s="85"/>
      <c r="AL14" s="85"/>
      <c r="AM14" s="85"/>
      <c r="AN14" s="85" t="s">
        <v>394</v>
      </c>
      <c r="AO14" s="85" t="s">
        <v>395</v>
      </c>
      <c r="AP14" s="85" t="s">
        <v>281</v>
      </c>
      <c r="AQ14" s="85" t="s">
        <v>282</v>
      </c>
      <c r="AR14" s="85"/>
      <c r="AS14" s="85"/>
      <c r="AT14" s="85"/>
      <c r="AU14" s="85"/>
      <c r="AV14" s="85"/>
      <c r="AW14" s="85" t="s">
        <v>12988</v>
      </c>
      <c r="AX14" s="85"/>
      <c r="AY14" s="85" t="s">
        <v>227</v>
      </c>
      <c r="AZ14" s="85" t="s">
        <v>446</v>
      </c>
      <c r="BA14" s="275"/>
      <c r="BB14" s="474" t="s">
        <v>12636</v>
      </c>
      <c r="BC14" s="275">
        <v>0.51527777777777783</v>
      </c>
      <c r="BD14" s="275">
        <v>0.51874999999999993</v>
      </c>
      <c r="BE14" s="475">
        <f t="shared" si="0"/>
        <v>5</v>
      </c>
      <c r="BF14" s="85">
        <v>2</v>
      </c>
      <c r="BG14" s="85">
        <v>3</v>
      </c>
      <c r="BH14" s="85">
        <v>3</v>
      </c>
      <c r="BI14" s="85">
        <v>3</v>
      </c>
      <c r="BJ14" s="85">
        <v>3</v>
      </c>
      <c r="BK14" s="85">
        <v>2</v>
      </c>
      <c r="BL14" s="85">
        <v>2</v>
      </c>
      <c r="BM14" s="85">
        <v>3</v>
      </c>
      <c r="BN14" s="85">
        <v>2</v>
      </c>
      <c r="BO14" s="85">
        <v>2</v>
      </c>
      <c r="BP14" s="85">
        <v>3</v>
      </c>
      <c r="BQ14" s="85">
        <v>3</v>
      </c>
      <c r="BR14" s="85">
        <v>3</v>
      </c>
      <c r="BS14" s="85">
        <v>2</v>
      </c>
      <c r="BT14" s="85">
        <v>3</v>
      </c>
      <c r="BU14" s="85"/>
      <c r="BV14" s="405"/>
      <c r="BW14" s="85"/>
      <c r="BX14" s="85"/>
      <c r="BY14" s="85"/>
      <c r="BZ14" s="85"/>
      <c r="CA14" s="85"/>
      <c r="CB14" s="85"/>
      <c r="CC14" s="85"/>
      <c r="CD14" s="85"/>
      <c r="CE14" s="85"/>
      <c r="CF14" s="85"/>
      <c r="CG14" s="85"/>
      <c r="CH14" s="85"/>
      <c r="CI14" s="85"/>
      <c r="CJ14" s="85"/>
      <c r="CK14" s="85"/>
      <c r="CL14" s="85"/>
      <c r="CM14" s="85"/>
      <c r="CN14" s="85"/>
      <c r="CO14" s="85"/>
      <c r="CP14" s="85"/>
      <c r="CQ14" s="85"/>
      <c r="CR14" s="335" t="s">
        <v>12643</v>
      </c>
      <c r="CS14" s="335" t="s">
        <v>12644</v>
      </c>
      <c r="CT14" s="335" t="s">
        <v>4002</v>
      </c>
      <c r="CU14" s="335" t="s">
        <v>12989</v>
      </c>
      <c r="CV14" s="335" t="s">
        <v>3277</v>
      </c>
      <c r="CW14" s="335" t="s">
        <v>12990</v>
      </c>
      <c r="CX14" s="335" t="s">
        <v>12985</v>
      </c>
      <c r="CY14" s="335" t="s">
        <v>12991</v>
      </c>
      <c r="CZ14" s="335" t="s">
        <v>12992</v>
      </c>
      <c r="DA14" s="335" t="s">
        <v>12993</v>
      </c>
      <c r="DB14" s="335" t="s">
        <v>4158</v>
      </c>
      <c r="DC14" s="335" t="s">
        <v>4159</v>
      </c>
      <c r="DD14" s="335" t="s">
        <v>7155</v>
      </c>
      <c r="DE14" s="335" t="s">
        <v>12992</v>
      </c>
      <c r="DF14" s="335" t="s">
        <v>12993</v>
      </c>
      <c r="DG14" s="335" t="s">
        <v>4158</v>
      </c>
      <c r="DH14" s="335" t="s">
        <v>4159</v>
      </c>
      <c r="DI14" s="335" t="s">
        <v>3994</v>
      </c>
      <c r="DJ14" s="335" t="s">
        <v>12994</v>
      </c>
      <c r="DK14" s="335" t="s">
        <v>3849</v>
      </c>
      <c r="DL14" s="335" t="s">
        <v>4002</v>
      </c>
      <c r="DM14" s="335" t="s">
        <v>3914</v>
      </c>
      <c r="DN14" s="335" t="s">
        <v>6337</v>
      </c>
      <c r="DO14" s="335" t="s">
        <v>3853</v>
      </c>
      <c r="DP14" s="335" t="s">
        <v>5907</v>
      </c>
      <c r="DQ14" s="335" t="s">
        <v>12995</v>
      </c>
      <c r="DR14" s="335" t="s">
        <v>12996</v>
      </c>
      <c r="DS14" s="335" t="s">
        <v>12997</v>
      </c>
      <c r="DT14" s="335" t="s">
        <v>3848</v>
      </c>
      <c r="DU14" s="335" t="s">
        <v>3848</v>
      </c>
      <c r="DV14" s="335" t="s">
        <v>3848</v>
      </c>
      <c r="DW14" s="335" t="s">
        <v>3848</v>
      </c>
      <c r="DX14" s="335" t="s">
        <v>12998</v>
      </c>
      <c r="DY14" s="335" t="s">
        <v>3848</v>
      </c>
      <c r="DZ14" s="335" t="s">
        <v>3848</v>
      </c>
      <c r="EA14" s="335" t="s">
        <v>3848</v>
      </c>
      <c r="EB14" s="335" t="s">
        <v>3861</v>
      </c>
      <c r="EC14" s="335" t="s">
        <v>3862</v>
      </c>
      <c r="ED14" s="335" t="s">
        <v>12999</v>
      </c>
      <c r="EE14" s="335" t="s">
        <v>13000</v>
      </c>
      <c r="EF14" s="335" t="s">
        <v>5081</v>
      </c>
      <c r="EG14" s="335" t="s">
        <v>2755</v>
      </c>
      <c r="EH14" s="335" t="s">
        <v>282</v>
      </c>
      <c r="EI14" s="335" t="s">
        <v>13001</v>
      </c>
      <c r="EJ14" s="335" t="s">
        <v>12988</v>
      </c>
      <c r="EK14" s="335" t="s">
        <v>3848</v>
      </c>
      <c r="EL14" s="335" t="s">
        <v>3868</v>
      </c>
      <c r="EM14" s="335" t="s">
        <v>4002</v>
      </c>
      <c r="EN14" s="335" t="s">
        <v>4002</v>
      </c>
      <c r="EO14" s="335" t="s">
        <v>4401</v>
      </c>
      <c r="EP14" s="335" t="s">
        <v>3870</v>
      </c>
      <c r="EQ14" s="335" t="s">
        <v>4017</v>
      </c>
      <c r="ER14" s="335" t="s">
        <v>4017</v>
      </c>
      <c r="ES14" s="335" t="s">
        <v>4017</v>
      </c>
      <c r="ET14" s="335" t="s">
        <v>4017</v>
      </c>
      <c r="EU14" s="335" t="s">
        <v>4017</v>
      </c>
      <c r="EV14" s="335" t="s">
        <v>3876</v>
      </c>
      <c r="EW14" s="335" t="s">
        <v>3876</v>
      </c>
      <c r="EX14" s="335" t="s">
        <v>3848</v>
      </c>
      <c r="EY14" s="335" t="s">
        <v>3848</v>
      </c>
      <c r="EZ14" s="335" t="s">
        <v>3876</v>
      </c>
      <c r="FA14" s="335" t="s">
        <v>3848</v>
      </c>
      <c r="FB14" s="335" t="s">
        <v>13002</v>
      </c>
      <c r="FC14" s="335" t="s">
        <v>13003</v>
      </c>
      <c r="FD14" s="335" t="s">
        <v>3848</v>
      </c>
      <c r="FE14" s="335" t="s">
        <v>3930</v>
      </c>
      <c r="FF14" s="335" t="s">
        <v>6835</v>
      </c>
      <c r="FG14" s="335" t="s">
        <v>3848</v>
      </c>
      <c r="FH14" s="335" t="s">
        <v>13004</v>
      </c>
      <c r="FI14" s="335" t="s">
        <v>13005</v>
      </c>
      <c r="FJ14" s="335" t="s">
        <v>6196</v>
      </c>
      <c r="FK14" s="335" t="s">
        <v>13006</v>
      </c>
      <c r="FL14" s="335" t="s">
        <v>13007</v>
      </c>
      <c r="FM14" s="335" t="s">
        <v>12985</v>
      </c>
      <c r="FN14" s="335" t="s">
        <v>1501</v>
      </c>
      <c r="FO14" s="335" t="s">
        <v>13008</v>
      </c>
      <c r="FP14" s="335" t="s">
        <v>12985</v>
      </c>
      <c r="FQ14" s="335" t="s">
        <v>13009</v>
      </c>
      <c r="FR14" s="335" t="s">
        <v>13010</v>
      </c>
      <c r="FS14" s="335" t="s">
        <v>13011</v>
      </c>
      <c r="FT14" s="335" t="s">
        <v>13012</v>
      </c>
      <c r="FU14" s="335" t="s">
        <v>13013</v>
      </c>
      <c r="FV14" s="335" t="s">
        <v>13014</v>
      </c>
      <c r="FW14" s="335" t="s">
        <v>13015</v>
      </c>
      <c r="FX14" s="335" t="s">
        <v>3944</v>
      </c>
      <c r="FY14" s="335" t="s">
        <v>3848</v>
      </c>
      <c r="FZ14" s="335" t="s">
        <v>3848</v>
      </c>
      <c r="GA14" s="335" t="s">
        <v>3945</v>
      </c>
      <c r="GB14" s="335" t="s">
        <v>3945</v>
      </c>
      <c r="GC14" s="335" t="s">
        <v>3945</v>
      </c>
      <c r="IC14" s="44" t="s">
        <v>3403</v>
      </c>
      <c r="IE14" s="44" t="s">
        <v>3403</v>
      </c>
    </row>
    <row r="15" spans="1:239" s="44" customFormat="1" ht="15" customHeight="1" x14ac:dyDescent="0.2">
      <c r="A15" s="85">
        <v>13</v>
      </c>
      <c r="B15" s="470">
        <v>0.41597222222222219</v>
      </c>
      <c r="C15" s="85"/>
      <c r="D15" s="85" t="s">
        <v>12630</v>
      </c>
      <c r="E15" s="85" t="s">
        <v>212</v>
      </c>
      <c r="F15" s="282">
        <v>43283</v>
      </c>
      <c r="G15" s="85" t="s">
        <v>1202</v>
      </c>
      <c r="H15" s="85" t="s">
        <v>233</v>
      </c>
      <c r="I15" s="85" t="s">
        <v>3057</v>
      </c>
      <c r="J15" s="85"/>
      <c r="K15" s="471"/>
      <c r="L15" s="471"/>
      <c r="M15" s="471"/>
      <c r="N15" s="471"/>
      <c r="O15" s="85"/>
      <c r="P15" s="305" t="s">
        <v>13016</v>
      </c>
      <c r="Q15" s="85" t="s">
        <v>13017</v>
      </c>
      <c r="R15" s="85" t="s">
        <v>9176</v>
      </c>
      <c r="S15" s="471" t="s">
        <v>8983</v>
      </c>
      <c r="T15" s="276">
        <v>9156877497</v>
      </c>
      <c r="U15" s="473" t="s">
        <v>13018</v>
      </c>
      <c r="V15" s="85" t="s">
        <v>13018</v>
      </c>
      <c r="W15" s="85" t="s">
        <v>221</v>
      </c>
      <c r="X15" s="85" t="s">
        <v>221</v>
      </c>
      <c r="Y15" s="85" t="s">
        <v>221</v>
      </c>
      <c r="Z15" s="85" t="s">
        <v>221</v>
      </c>
      <c r="AA15" s="85" t="s">
        <v>13019</v>
      </c>
      <c r="AB15" s="85">
        <v>9162923015</v>
      </c>
      <c r="AC15" s="85" t="s">
        <v>402</v>
      </c>
      <c r="AD15" s="85" t="s">
        <v>241</v>
      </c>
      <c r="AE15" s="85" t="s">
        <v>13020</v>
      </c>
      <c r="AF15" s="85" t="s">
        <v>226</v>
      </c>
      <c r="AG15" s="85" t="s">
        <v>221</v>
      </c>
      <c r="AH15" s="85" t="s">
        <v>221</v>
      </c>
      <c r="AI15" s="85"/>
      <c r="AJ15" s="85"/>
      <c r="AK15" s="85"/>
      <c r="AL15" s="85"/>
      <c r="AM15" s="85"/>
      <c r="AN15" s="85" t="s">
        <v>228</v>
      </c>
      <c r="AO15" s="85" t="s">
        <v>228</v>
      </c>
      <c r="AP15" s="85" t="s">
        <v>229</v>
      </c>
      <c r="AQ15" s="85" t="s">
        <v>229</v>
      </c>
      <c r="AR15" s="85"/>
      <c r="AS15" s="85" t="s">
        <v>13021</v>
      </c>
      <c r="AT15" s="85">
        <v>150434</v>
      </c>
      <c r="AU15" s="85" t="s">
        <v>13022</v>
      </c>
      <c r="AV15" s="85"/>
      <c r="AW15" s="85"/>
      <c r="AX15" s="85"/>
      <c r="AY15" s="85" t="s">
        <v>227</v>
      </c>
      <c r="AZ15" s="85" t="s">
        <v>446</v>
      </c>
      <c r="BA15" s="275"/>
      <c r="BB15" s="474" t="s">
        <v>12636</v>
      </c>
      <c r="BC15" s="275">
        <v>0.52222222222222225</v>
      </c>
      <c r="BD15" s="275">
        <v>0.52569444444444446</v>
      </c>
      <c r="BE15" s="475">
        <f t="shared" si="0"/>
        <v>5</v>
      </c>
      <c r="BF15" s="85">
        <v>1</v>
      </c>
      <c r="BG15" s="85">
        <v>2</v>
      </c>
      <c r="BH15" s="85">
        <v>3</v>
      </c>
      <c r="BI15" s="85">
        <v>3</v>
      </c>
      <c r="BJ15" s="85">
        <v>2</v>
      </c>
      <c r="BK15" s="85">
        <v>1</v>
      </c>
      <c r="BL15" s="85">
        <v>1</v>
      </c>
      <c r="BM15" s="85">
        <v>3</v>
      </c>
      <c r="BN15" s="85">
        <v>2</v>
      </c>
      <c r="BO15" s="85">
        <v>1</v>
      </c>
      <c r="BP15" s="85">
        <v>3</v>
      </c>
      <c r="BQ15" s="85">
        <v>2</v>
      </c>
      <c r="BR15" s="85">
        <v>3</v>
      </c>
      <c r="BS15" s="85">
        <v>2</v>
      </c>
      <c r="BT15" s="85">
        <v>3</v>
      </c>
      <c r="BU15" s="85"/>
      <c r="BV15" s="405"/>
      <c r="BW15" s="85"/>
      <c r="BX15" s="85"/>
      <c r="BY15" s="85"/>
      <c r="BZ15" s="85"/>
      <c r="CA15" s="85"/>
      <c r="CB15" s="85"/>
      <c r="CC15" s="85"/>
      <c r="CD15" s="85"/>
      <c r="CE15" s="85"/>
      <c r="CF15" s="85"/>
      <c r="CG15" s="85"/>
      <c r="CH15" s="85"/>
      <c r="CI15" s="85"/>
      <c r="CJ15" s="85"/>
      <c r="CK15" s="85"/>
      <c r="CL15" s="85"/>
      <c r="CM15" s="85"/>
      <c r="CN15" s="85"/>
      <c r="CO15" s="85"/>
      <c r="CP15" s="85"/>
      <c r="CQ15" s="85"/>
      <c r="CR15" s="335" t="s">
        <v>12643</v>
      </c>
      <c r="CS15" s="335" t="s">
        <v>12644</v>
      </c>
      <c r="CT15" s="335" t="s">
        <v>4002</v>
      </c>
      <c r="CU15" s="335" t="s">
        <v>13023</v>
      </c>
      <c r="CV15" s="335" t="s">
        <v>13024</v>
      </c>
      <c r="CW15" s="335" t="s">
        <v>13025</v>
      </c>
      <c r="CX15" s="335" t="s">
        <v>13026</v>
      </c>
      <c r="CY15" s="335" t="s">
        <v>13027</v>
      </c>
      <c r="CZ15" s="335" t="s">
        <v>13028</v>
      </c>
      <c r="DA15" s="335" t="s">
        <v>13029</v>
      </c>
      <c r="DB15" s="335" t="s">
        <v>3840</v>
      </c>
      <c r="DC15" s="335" t="s">
        <v>3841</v>
      </c>
      <c r="DD15" s="335" t="s">
        <v>5700</v>
      </c>
      <c r="DE15" s="335" t="s">
        <v>3848</v>
      </c>
      <c r="DF15" s="335" t="s">
        <v>2718</v>
      </c>
      <c r="DG15" s="335" t="s">
        <v>3840</v>
      </c>
      <c r="DH15" s="335" t="s">
        <v>3841</v>
      </c>
      <c r="DI15" s="335" t="s">
        <v>5700</v>
      </c>
      <c r="DJ15" s="335" t="s">
        <v>13030</v>
      </c>
      <c r="DK15" s="335" t="s">
        <v>3849</v>
      </c>
      <c r="DL15" s="335" t="s">
        <v>4002</v>
      </c>
      <c r="DM15" s="335" t="s">
        <v>4116</v>
      </c>
      <c r="DN15" s="335" t="s">
        <v>3852</v>
      </c>
      <c r="DO15" s="335" t="s">
        <v>3853</v>
      </c>
      <c r="DP15" s="335" t="s">
        <v>4299</v>
      </c>
      <c r="DQ15" s="335" t="s">
        <v>13031</v>
      </c>
      <c r="DR15" s="335" t="s">
        <v>2718</v>
      </c>
      <c r="DS15" s="335" t="s">
        <v>13018</v>
      </c>
      <c r="DT15" s="335" t="s">
        <v>13032</v>
      </c>
      <c r="DU15" s="335" t="s">
        <v>13033</v>
      </c>
      <c r="DV15" s="335" t="s">
        <v>3848</v>
      </c>
      <c r="DW15" s="335" t="s">
        <v>3848</v>
      </c>
      <c r="DX15" s="335" t="s">
        <v>13018</v>
      </c>
      <c r="DY15" s="335" t="s">
        <v>3848</v>
      </c>
      <c r="DZ15" s="335" t="s">
        <v>3848</v>
      </c>
      <c r="EA15" s="335" t="s">
        <v>3848</v>
      </c>
      <c r="EB15" s="335" t="s">
        <v>3861</v>
      </c>
      <c r="EC15" s="335" t="s">
        <v>3862</v>
      </c>
      <c r="ED15" s="335" t="s">
        <v>3848</v>
      </c>
      <c r="EE15" s="335" t="s">
        <v>9840</v>
      </c>
      <c r="EF15" s="335" t="s">
        <v>3864</v>
      </c>
      <c r="EG15" s="335" t="s">
        <v>4068</v>
      </c>
      <c r="EH15" s="335" t="s">
        <v>4438</v>
      </c>
      <c r="EI15" s="335" t="s">
        <v>13034</v>
      </c>
      <c r="EJ15" s="335" t="s">
        <v>13035</v>
      </c>
      <c r="EK15" s="335" t="s">
        <v>3848</v>
      </c>
      <c r="EL15" s="335" t="s">
        <v>4473</v>
      </c>
      <c r="EM15" s="335" t="s">
        <v>4002</v>
      </c>
      <c r="EN15" s="335" t="s">
        <v>4002</v>
      </c>
      <c r="EO15" s="335" t="s">
        <v>3870</v>
      </c>
      <c r="EP15" s="335" t="s">
        <v>3869</v>
      </c>
      <c r="EQ15" s="335" t="s">
        <v>13036</v>
      </c>
      <c r="ER15" s="335" t="s">
        <v>3964</v>
      </c>
      <c r="ES15" s="335" t="s">
        <v>13037</v>
      </c>
      <c r="ET15" s="335" t="s">
        <v>13038</v>
      </c>
      <c r="EU15" s="335" t="s">
        <v>13039</v>
      </c>
      <c r="EV15" s="335" t="s">
        <v>3876</v>
      </c>
      <c r="EW15" s="335" t="s">
        <v>3876</v>
      </c>
      <c r="EX15" s="335" t="s">
        <v>3848</v>
      </c>
      <c r="EY15" s="335" t="s">
        <v>3848</v>
      </c>
      <c r="EZ15" s="335" t="s">
        <v>3876</v>
      </c>
      <c r="FA15" s="335" t="s">
        <v>3848</v>
      </c>
      <c r="FB15" s="335" t="s">
        <v>13040</v>
      </c>
      <c r="FC15" s="335" t="s">
        <v>13041</v>
      </c>
      <c r="FD15" s="335" t="s">
        <v>3848</v>
      </c>
      <c r="FE15" s="335" t="s">
        <v>4221</v>
      </c>
      <c r="FF15" s="335" t="s">
        <v>9477</v>
      </c>
      <c r="FG15" s="335" t="s">
        <v>3848</v>
      </c>
      <c r="FH15" s="335" t="s">
        <v>13042</v>
      </c>
      <c r="FI15" s="335" t="s">
        <v>13043</v>
      </c>
      <c r="FJ15" s="335" t="s">
        <v>13044</v>
      </c>
      <c r="FK15" s="335" t="s">
        <v>13045</v>
      </c>
      <c r="FL15" s="335" t="s">
        <v>3943</v>
      </c>
      <c r="FM15" s="335" t="s">
        <v>13017</v>
      </c>
      <c r="FN15" s="335" t="s">
        <v>13046</v>
      </c>
      <c r="FO15" s="335" t="s">
        <v>8983</v>
      </c>
      <c r="FP15" s="335" t="s">
        <v>3848</v>
      </c>
      <c r="FQ15" s="335" t="s">
        <v>13047</v>
      </c>
      <c r="FR15" s="335" t="s">
        <v>4414</v>
      </c>
      <c r="FS15" s="335" t="s">
        <v>13048</v>
      </c>
      <c r="FT15" s="335" t="s">
        <v>13049</v>
      </c>
      <c r="FU15" s="335" t="s">
        <v>13050</v>
      </c>
      <c r="FV15" s="335" t="s">
        <v>13051</v>
      </c>
      <c r="FW15" s="335" t="s">
        <v>13052</v>
      </c>
      <c r="FX15" s="335" t="s">
        <v>3944</v>
      </c>
      <c r="FY15" s="335" t="s">
        <v>3848</v>
      </c>
      <c r="FZ15" s="335" t="s">
        <v>3848</v>
      </c>
      <c r="GA15" s="335" t="s">
        <v>3945</v>
      </c>
      <c r="GB15" s="335" t="s">
        <v>3945</v>
      </c>
      <c r="GC15" s="335" t="s">
        <v>3946</v>
      </c>
      <c r="IC15" s="44" t="s">
        <v>3403</v>
      </c>
      <c r="IE15" s="44" t="s">
        <v>3403</v>
      </c>
    </row>
    <row r="16" spans="1:239" s="44" customFormat="1" ht="15" customHeight="1" x14ac:dyDescent="0.2">
      <c r="A16" s="85">
        <v>14</v>
      </c>
      <c r="B16" s="470">
        <v>0.4201388888888889</v>
      </c>
      <c r="C16" s="85"/>
      <c r="D16" s="85" t="s">
        <v>12630</v>
      </c>
      <c r="E16" s="85" t="s">
        <v>212</v>
      </c>
      <c r="F16" s="282">
        <v>43283</v>
      </c>
      <c r="G16" s="85" t="s">
        <v>1202</v>
      </c>
      <c r="H16" s="85" t="s">
        <v>233</v>
      </c>
      <c r="I16" s="85" t="s">
        <v>3057</v>
      </c>
      <c r="J16" s="85"/>
      <c r="K16" s="471"/>
      <c r="L16" s="471"/>
      <c r="M16" s="471"/>
      <c r="N16" s="471"/>
      <c r="O16" s="85"/>
      <c r="P16" s="305" t="s">
        <v>13053</v>
      </c>
      <c r="Q16" s="85" t="s">
        <v>13054</v>
      </c>
      <c r="R16" s="85" t="s">
        <v>2105</v>
      </c>
      <c r="S16" s="471" t="s">
        <v>13055</v>
      </c>
      <c r="T16" s="276">
        <v>9507955675</v>
      </c>
      <c r="U16" s="473" t="s">
        <v>13056</v>
      </c>
      <c r="V16" s="85" t="s">
        <v>13057</v>
      </c>
      <c r="W16" s="85" t="s">
        <v>221</v>
      </c>
      <c r="X16" s="85" t="s">
        <v>221</v>
      </c>
      <c r="Y16" s="85" t="s">
        <v>221</v>
      </c>
      <c r="Z16" s="85" t="s">
        <v>221</v>
      </c>
      <c r="AA16" s="85" t="s">
        <v>13058</v>
      </c>
      <c r="AB16" s="85">
        <v>9566447889</v>
      </c>
      <c r="AC16" s="85" t="s">
        <v>402</v>
      </c>
      <c r="AD16" s="85" t="s">
        <v>224</v>
      </c>
      <c r="AE16" s="85" t="s">
        <v>13059</v>
      </c>
      <c r="AF16" s="85" t="s">
        <v>221</v>
      </c>
      <c r="AG16" s="85" t="s">
        <v>221</v>
      </c>
      <c r="AH16" s="85" t="s">
        <v>221</v>
      </c>
      <c r="AI16" s="85"/>
      <c r="AJ16" s="85"/>
      <c r="AK16" s="85"/>
      <c r="AL16" s="85"/>
      <c r="AM16" s="85"/>
      <c r="AN16" s="85" t="s">
        <v>394</v>
      </c>
      <c r="AO16" s="85" t="s">
        <v>395</v>
      </c>
      <c r="AP16" s="85" t="s">
        <v>281</v>
      </c>
      <c r="AQ16" s="85" t="s">
        <v>282</v>
      </c>
      <c r="AR16" s="85"/>
      <c r="AS16" s="85"/>
      <c r="AT16" s="85"/>
      <c r="AU16" s="85"/>
      <c r="AV16" s="85"/>
      <c r="AW16" s="85" t="s">
        <v>13060</v>
      </c>
      <c r="AX16" s="85"/>
      <c r="AY16" s="85" t="s">
        <v>227</v>
      </c>
      <c r="AZ16" s="85" t="s">
        <v>227</v>
      </c>
      <c r="BA16" s="275"/>
      <c r="BB16" s="474" t="s">
        <v>12636</v>
      </c>
      <c r="BC16" s="275">
        <v>0.52638888888888891</v>
      </c>
      <c r="BD16" s="275">
        <v>0.52986111111111112</v>
      </c>
      <c r="BE16" s="475">
        <f t="shared" si="0"/>
        <v>5</v>
      </c>
      <c r="BF16" s="85">
        <v>1</v>
      </c>
      <c r="BG16" s="85">
        <v>2</v>
      </c>
      <c r="BH16" s="85">
        <v>3</v>
      </c>
      <c r="BI16" s="85">
        <v>2</v>
      </c>
      <c r="BJ16" s="85">
        <v>2</v>
      </c>
      <c r="BK16" s="85">
        <v>1</v>
      </c>
      <c r="BL16" s="85">
        <v>2</v>
      </c>
      <c r="BM16" s="85">
        <v>3</v>
      </c>
      <c r="BN16" s="85">
        <v>2</v>
      </c>
      <c r="BO16" s="85">
        <v>1</v>
      </c>
      <c r="BP16" s="85">
        <v>3</v>
      </c>
      <c r="BQ16" s="85">
        <v>2</v>
      </c>
      <c r="BR16" s="85">
        <v>3</v>
      </c>
      <c r="BS16" s="85">
        <v>2</v>
      </c>
      <c r="BT16" s="85">
        <v>3</v>
      </c>
      <c r="BU16" s="85"/>
      <c r="BV16" s="405"/>
      <c r="BW16" s="85"/>
      <c r="BX16" s="85"/>
      <c r="BY16" s="85"/>
      <c r="BZ16" s="85"/>
      <c r="CA16" s="85"/>
      <c r="CB16" s="85"/>
      <c r="CC16" s="85"/>
      <c r="CD16" s="85"/>
      <c r="CE16" s="85"/>
      <c r="CF16" s="85"/>
      <c r="CG16" s="85"/>
      <c r="CH16" s="85"/>
      <c r="CI16" s="85"/>
      <c r="CJ16" s="85"/>
      <c r="CK16" s="85"/>
      <c r="CL16" s="85"/>
      <c r="CM16" s="85"/>
      <c r="CN16" s="85"/>
      <c r="CO16" s="85"/>
      <c r="CP16" s="85"/>
      <c r="CQ16" s="85"/>
      <c r="CR16" s="335" t="s">
        <v>12643</v>
      </c>
      <c r="CS16" s="335" t="s">
        <v>12644</v>
      </c>
      <c r="CT16" s="335" t="s">
        <v>4002</v>
      </c>
      <c r="CU16" s="335" t="s">
        <v>13061</v>
      </c>
      <c r="CV16" s="335" t="s">
        <v>13054</v>
      </c>
      <c r="CW16" s="335" t="s">
        <v>13062</v>
      </c>
      <c r="CX16" s="335" t="s">
        <v>13055</v>
      </c>
      <c r="CY16" s="335" t="s">
        <v>13063</v>
      </c>
      <c r="CZ16" s="335" t="s">
        <v>13064</v>
      </c>
      <c r="DA16" s="335" t="s">
        <v>13065</v>
      </c>
      <c r="DB16" s="335" t="s">
        <v>4037</v>
      </c>
      <c r="DC16" s="335" t="s">
        <v>4038</v>
      </c>
      <c r="DD16" s="335" t="s">
        <v>4039</v>
      </c>
      <c r="DE16" s="335" t="s">
        <v>3848</v>
      </c>
      <c r="DF16" s="335" t="s">
        <v>221</v>
      </c>
      <c r="DG16" s="335" t="s">
        <v>4037</v>
      </c>
      <c r="DH16" s="335" t="s">
        <v>4038</v>
      </c>
      <c r="DI16" s="335" t="s">
        <v>4039</v>
      </c>
      <c r="DJ16" s="335" t="s">
        <v>13066</v>
      </c>
      <c r="DK16" s="335" t="s">
        <v>3849</v>
      </c>
      <c r="DL16" s="335" t="s">
        <v>3848</v>
      </c>
      <c r="DM16" s="335" t="s">
        <v>3914</v>
      </c>
      <c r="DN16" s="335" t="s">
        <v>3852</v>
      </c>
      <c r="DO16" s="335" t="s">
        <v>3853</v>
      </c>
      <c r="DP16" s="335" t="s">
        <v>3854</v>
      </c>
      <c r="DQ16" s="335" t="s">
        <v>13067</v>
      </c>
      <c r="DR16" s="335" t="s">
        <v>13067</v>
      </c>
      <c r="DS16" s="335" t="s">
        <v>13056</v>
      </c>
      <c r="DT16" s="335" t="s">
        <v>13068</v>
      </c>
      <c r="DU16" s="335" t="s">
        <v>3848</v>
      </c>
      <c r="DV16" s="335" t="s">
        <v>3848</v>
      </c>
      <c r="DW16" s="335" t="s">
        <v>3848</v>
      </c>
      <c r="DX16" s="335" t="s">
        <v>13057</v>
      </c>
      <c r="DY16" s="335" t="s">
        <v>13069</v>
      </c>
      <c r="DZ16" s="335" t="s">
        <v>13069</v>
      </c>
      <c r="EA16" s="335" t="s">
        <v>13070</v>
      </c>
      <c r="EB16" s="335" t="s">
        <v>3861</v>
      </c>
      <c r="EC16" s="335" t="s">
        <v>3862</v>
      </c>
      <c r="ED16" s="335" t="s">
        <v>3848</v>
      </c>
      <c r="EE16" s="335" t="s">
        <v>4212</v>
      </c>
      <c r="EF16" s="335" t="s">
        <v>395</v>
      </c>
      <c r="EG16" s="335" t="s">
        <v>2755</v>
      </c>
      <c r="EH16" s="335" t="s">
        <v>282</v>
      </c>
      <c r="EI16" s="335" t="s">
        <v>3848</v>
      </c>
      <c r="EJ16" s="335" t="s">
        <v>3848</v>
      </c>
      <c r="EK16" s="335" t="s">
        <v>3848</v>
      </c>
      <c r="EL16" s="335" t="s">
        <v>4260</v>
      </c>
      <c r="EM16" s="335" t="s">
        <v>4002</v>
      </c>
      <c r="EN16" s="335" t="s">
        <v>4002</v>
      </c>
      <c r="EO16" s="335" t="s">
        <v>4002</v>
      </c>
      <c r="EP16" s="335" t="s">
        <v>4002</v>
      </c>
      <c r="EQ16" s="335" t="s">
        <v>13071</v>
      </c>
      <c r="ER16" s="335" t="s">
        <v>5025</v>
      </c>
      <c r="ES16" s="335" t="s">
        <v>13072</v>
      </c>
      <c r="ET16" s="335" t="s">
        <v>13073</v>
      </c>
      <c r="EU16" s="335" t="s">
        <v>4270</v>
      </c>
      <c r="EV16" s="335" t="s">
        <v>3876</v>
      </c>
      <c r="EW16" s="335" t="s">
        <v>3876</v>
      </c>
      <c r="EX16" s="335" t="s">
        <v>3848</v>
      </c>
      <c r="EY16" s="335" t="s">
        <v>3848</v>
      </c>
      <c r="EZ16" s="335" t="s">
        <v>3876</v>
      </c>
      <c r="FA16" s="335" t="s">
        <v>3848</v>
      </c>
      <c r="FB16" s="335" t="s">
        <v>13074</v>
      </c>
      <c r="FC16" s="335" t="s">
        <v>13075</v>
      </c>
      <c r="FD16" s="335" t="s">
        <v>13076</v>
      </c>
      <c r="FE16" s="335" t="s">
        <v>3930</v>
      </c>
      <c r="FF16" s="335" t="s">
        <v>6835</v>
      </c>
      <c r="FG16" s="335" t="s">
        <v>13077</v>
      </c>
      <c r="FH16" s="335" t="s">
        <v>13078</v>
      </c>
      <c r="FI16" s="335" t="s">
        <v>13079</v>
      </c>
      <c r="FJ16" s="335" t="s">
        <v>6196</v>
      </c>
      <c r="FK16" s="335" t="s">
        <v>13080</v>
      </c>
      <c r="FL16" s="335" t="s">
        <v>4736</v>
      </c>
      <c r="FM16" s="335" t="s">
        <v>13055</v>
      </c>
      <c r="FN16" s="335" t="s">
        <v>13081</v>
      </c>
      <c r="FO16" s="335" t="s">
        <v>13082</v>
      </c>
      <c r="FP16" s="335" t="s">
        <v>9168</v>
      </c>
      <c r="FQ16" s="335" t="s">
        <v>13083</v>
      </c>
      <c r="FR16" s="335" t="s">
        <v>8727</v>
      </c>
      <c r="FS16" s="335" t="s">
        <v>13084</v>
      </c>
      <c r="FT16" s="335" t="s">
        <v>13085</v>
      </c>
      <c r="FU16" s="335" t="s">
        <v>13086</v>
      </c>
      <c r="FV16" s="335" t="s">
        <v>13087</v>
      </c>
      <c r="FW16" s="335" t="s">
        <v>13088</v>
      </c>
      <c r="FX16" s="335" t="s">
        <v>3944</v>
      </c>
      <c r="FY16" s="335" t="s">
        <v>3848</v>
      </c>
      <c r="FZ16" s="335" t="s">
        <v>3848</v>
      </c>
      <c r="GA16" s="335" t="s">
        <v>3946</v>
      </c>
      <c r="GB16" s="335" t="s">
        <v>3946</v>
      </c>
      <c r="GC16" s="335" t="s">
        <v>3945</v>
      </c>
      <c r="IC16" s="44" t="s">
        <v>3403</v>
      </c>
      <c r="IE16" s="44" t="s">
        <v>3403</v>
      </c>
    </row>
    <row r="17" spans="1:239" s="44" customFormat="1" ht="15" customHeight="1" x14ac:dyDescent="0.2">
      <c r="A17" s="85">
        <v>15</v>
      </c>
      <c r="B17" s="470">
        <v>0.42430555555555555</v>
      </c>
      <c r="C17" s="85"/>
      <c r="D17" s="85" t="s">
        <v>12630</v>
      </c>
      <c r="E17" s="85" t="s">
        <v>212</v>
      </c>
      <c r="F17" s="282">
        <v>43283</v>
      </c>
      <c r="G17" s="85" t="s">
        <v>1202</v>
      </c>
      <c r="H17" s="85" t="s">
        <v>214</v>
      </c>
      <c r="I17" s="85" t="s">
        <v>7837</v>
      </c>
      <c r="J17" s="85"/>
      <c r="K17" s="471"/>
      <c r="L17" s="471"/>
      <c r="M17" s="471"/>
      <c r="N17" s="471"/>
      <c r="O17" s="85"/>
      <c r="P17" s="305" t="s">
        <v>13089</v>
      </c>
      <c r="Q17" s="85" t="s">
        <v>13090</v>
      </c>
      <c r="R17" s="85" t="s">
        <v>13091</v>
      </c>
      <c r="S17" s="471" t="s">
        <v>485</v>
      </c>
      <c r="T17" s="276">
        <v>9558221530</v>
      </c>
      <c r="U17" s="473" t="s">
        <v>13092</v>
      </c>
      <c r="V17" s="85" t="s">
        <v>221</v>
      </c>
      <c r="W17" s="85" t="s">
        <v>221</v>
      </c>
      <c r="X17" s="85" t="s">
        <v>221</v>
      </c>
      <c r="Y17" s="85" t="s">
        <v>221</v>
      </c>
      <c r="Z17" s="85" t="s">
        <v>221</v>
      </c>
      <c r="AA17" s="85" t="s">
        <v>13093</v>
      </c>
      <c r="AB17" s="85">
        <v>9173102848</v>
      </c>
      <c r="AC17" s="85" t="s">
        <v>1303</v>
      </c>
      <c r="AD17" s="85" t="s">
        <v>224</v>
      </c>
      <c r="AE17" s="481" t="s">
        <v>221</v>
      </c>
      <c r="AF17" s="85" t="s">
        <v>221</v>
      </c>
      <c r="AG17" s="85" t="s">
        <v>221</v>
      </c>
      <c r="AH17" s="85" t="s">
        <v>221</v>
      </c>
      <c r="AI17" s="85"/>
      <c r="AJ17" s="85"/>
      <c r="AK17" s="85"/>
      <c r="AL17" s="85"/>
      <c r="AM17" s="85"/>
      <c r="AN17" s="85" t="s">
        <v>394</v>
      </c>
      <c r="AO17" s="85" t="s">
        <v>395</v>
      </c>
      <c r="AP17" s="85" t="s">
        <v>281</v>
      </c>
      <c r="AQ17" s="85" t="s">
        <v>282</v>
      </c>
      <c r="AR17" s="85"/>
      <c r="AS17" s="85"/>
      <c r="AT17" s="85"/>
      <c r="AU17" s="85"/>
      <c r="AV17" s="85"/>
      <c r="AW17" s="85" t="s">
        <v>508</v>
      </c>
      <c r="AX17" s="85"/>
      <c r="AY17" s="85" t="s">
        <v>227</v>
      </c>
      <c r="AZ17" s="85" t="s">
        <v>227</v>
      </c>
      <c r="BA17" s="275"/>
      <c r="BB17" s="474" t="s">
        <v>12636</v>
      </c>
      <c r="BC17" s="275">
        <v>0.53472222222222221</v>
      </c>
      <c r="BD17" s="275">
        <v>0.53819444444444442</v>
      </c>
      <c r="BE17" s="475">
        <f t="shared" si="0"/>
        <v>5</v>
      </c>
      <c r="BF17" s="85">
        <v>3</v>
      </c>
      <c r="BG17" s="85">
        <v>3</v>
      </c>
      <c r="BH17" s="85">
        <v>3</v>
      </c>
      <c r="BI17" s="85">
        <v>3</v>
      </c>
      <c r="BJ17" s="85">
        <v>3</v>
      </c>
      <c r="BK17" s="85">
        <v>3</v>
      </c>
      <c r="BL17" s="85">
        <v>3</v>
      </c>
      <c r="BM17" s="85">
        <v>3</v>
      </c>
      <c r="BN17" s="85">
        <v>3</v>
      </c>
      <c r="BO17" s="85">
        <v>3</v>
      </c>
      <c r="BP17" s="85">
        <v>3</v>
      </c>
      <c r="BQ17" s="85">
        <v>3</v>
      </c>
      <c r="BR17" s="85">
        <v>3</v>
      </c>
      <c r="BS17" s="85">
        <v>3</v>
      </c>
      <c r="BT17" s="85">
        <v>3</v>
      </c>
      <c r="BU17" s="85"/>
      <c r="BV17" s="405"/>
      <c r="BW17" s="85"/>
      <c r="BX17" s="85"/>
      <c r="BY17" s="85"/>
      <c r="BZ17" s="85"/>
      <c r="CA17" s="85"/>
      <c r="CB17" s="85"/>
      <c r="CC17" s="85"/>
      <c r="CD17" s="85"/>
      <c r="CE17" s="85"/>
      <c r="CF17" s="85"/>
      <c r="CG17" s="85"/>
      <c r="CH17" s="85"/>
      <c r="CI17" s="85"/>
      <c r="CJ17" s="85"/>
      <c r="CK17" s="85"/>
      <c r="CL17" s="85"/>
      <c r="CM17" s="85"/>
      <c r="CN17" s="85"/>
      <c r="CO17" s="85"/>
      <c r="CP17" s="85"/>
      <c r="CQ17" s="85"/>
      <c r="CR17" s="335" t="s">
        <v>12643</v>
      </c>
      <c r="CS17" s="335" t="s">
        <v>12644</v>
      </c>
      <c r="CT17" s="335" t="s">
        <v>4002</v>
      </c>
      <c r="CU17" s="335" t="s">
        <v>13094</v>
      </c>
      <c r="CV17" s="335" t="s">
        <v>13090</v>
      </c>
      <c r="CW17" s="335" t="s">
        <v>13091</v>
      </c>
      <c r="CX17" s="335" t="s">
        <v>485</v>
      </c>
      <c r="CY17" s="335" t="s">
        <v>13095</v>
      </c>
      <c r="CZ17" s="335" t="s">
        <v>11200</v>
      </c>
      <c r="DA17" s="335" t="s">
        <v>13096</v>
      </c>
      <c r="DB17" s="335" t="s">
        <v>3840</v>
      </c>
      <c r="DC17" s="335" t="s">
        <v>3841</v>
      </c>
      <c r="DD17" s="335" t="s">
        <v>11202</v>
      </c>
      <c r="DE17" s="335" t="s">
        <v>11200</v>
      </c>
      <c r="DF17" s="335" t="s">
        <v>13096</v>
      </c>
      <c r="DG17" s="335" t="s">
        <v>3840</v>
      </c>
      <c r="DH17" s="335" t="s">
        <v>3841</v>
      </c>
      <c r="DI17" s="335" t="s">
        <v>11202</v>
      </c>
      <c r="DJ17" s="335" t="s">
        <v>13097</v>
      </c>
      <c r="DK17" s="335" t="s">
        <v>3849</v>
      </c>
      <c r="DL17" s="335" t="s">
        <v>4722</v>
      </c>
      <c r="DM17" s="335" t="s">
        <v>3914</v>
      </c>
      <c r="DN17" s="335" t="s">
        <v>3852</v>
      </c>
      <c r="DO17" s="335" t="s">
        <v>3853</v>
      </c>
      <c r="DP17" s="335" t="s">
        <v>4299</v>
      </c>
      <c r="DQ17" s="335" t="s">
        <v>13098</v>
      </c>
      <c r="DR17" s="335" t="s">
        <v>13099</v>
      </c>
      <c r="DS17" s="335" t="s">
        <v>13092</v>
      </c>
      <c r="DT17" s="335" t="s">
        <v>3848</v>
      </c>
      <c r="DU17" s="335" t="s">
        <v>3848</v>
      </c>
      <c r="DV17" s="335" t="s">
        <v>3848</v>
      </c>
      <c r="DW17" s="335" t="s">
        <v>3848</v>
      </c>
      <c r="DX17" s="335" t="s">
        <v>3848</v>
      </c>
      <c r="DY17" s="335" t="s">
        <v>3848</v>
      </c>
      <c r="DZ17" s="335" t="s">
        <v>3848</v>
      </c>
      <c r="EA17" s="335" t="s">
        <v>3848</v>
      </c>
      <c r="EB17" s="335" t="s">
        <v>3861</v>
      </c>
      <c r="EC17" s="335" t="s">
        <v>3862</v>
      </c>
      <c r="ED17" s="335" t="s">
        <v>3848</v>
      </c>
      <c r="EE17" s="335" t="s">
        <v>4212</v>
      </c>
      <c r="EF17" s="335" t="s">
        <v>395</v>
      </c>
      <c r="EG17" s="335" t="s">
        <v>598</v>
      </c>
      <c r="EH17" s="335" t="s">
        <v>3865</v>
      </c>
      <c r="EI17" s="335" t="s">
        <v>282</v>
      </c>
      <c r="EJ17" s="335" t="s">
        <v>3848</v>
      </c>
      <c r="EK17" s="335" t="s">
        <v>3848</v>
      </c>
      <c r="EL17" s="335" t="s">
        <v>3868</v>
      </c>
      <c r="EM17" s="335" t="s">
        <v>4002</v>
      </c>
      <c r="EN17" s="335" t="s">
        <v>4002</v>
      </c>
      <c r="EO17" s="335" t="s">
        <v>3869</v>
      </c>
      <c r="EP17" s="335" t="s">
        <v>3870</v>
      </c>
      <c r="EQ17" s="335" t="s">
        <v>13100</v>
      </c>
      <c r="ER17" s="335" t="s">
        <v>4073</v>
      </c>
      <c r="ES17" s="335" t="s">
        <v>13101</v>
      </c>
      <c r="ET17" s="335" t="s">
        <v>13102</v>
      </c>
      <c r="EU17" s="335" t="s">
        <v>13103</v>
      </c>
      <c r="EV17" s="335" t="s">
        <v>3848</v>
      </c>
      <c r="EW17" s="335" t="s">
        <v>3848</v>
      </c>
      <c r="EX17" s="335" t="s">
        <v>3848</v>
      </c>
      <c r="EY17" s="335" t="s">
        <v>3848</v>
      </c>
      <c r="EZ17" s="335" t="s">
        <v>3848</v>
      </c>
      <c r="FA17" s="335" t="s">
        <v>3848</v>
      </c>
      <c r="FB17" s="335" t="s">
        <v>3848</v>
      </c>
      <c r="FC17" s="335" t="s">
        <v>3848</v>
      </c>
      <c r="FD17" s="335" t="s">
        <v>3848</v>
      </c>
      <c r="FE17" s="335" t="s">
        <v>4017</v>
      </c>
      <c r="FF17" s="335" t="s">
        <v>4017</v>
      </c>
      <c r="FG17" s="335" t="s">
        <v>3848</v>
      </c>
      <c r="FH17" s="335" t="s">
        <v>3848</v>
      </c>
      <c r="FI17" s="335" t="s">
        <v>3848</v>
      </c>
      <c r="FJ17" s="335" t="s">
        <v>4017</v>
      </c>
      <c r="FK17" s="335" t="s">
        <v>4017</v>
      </c>
      <c r="FL17" s="335" t="s">
        <v>4017</v>
      </c>
      <c r="FM17" s="335" t="s">
        <v>13104</v>
      </c>
      <c r="FN17" s="335" t="s">
        <v>13105</v>
      </c>
      <c r="FO17" s="335" t="s">
        <v>850</v>
      </c>
      <c r="FP17" s="335" t="s">
        <v>3848</v>
      </c>
      <c r="FQ17" s="335" t="s">
        <v>13106</v>
      </c>
      <c r="FR17" s="335" t="s">
        <v>13107</v>
      </c>
      <c r="FS17" s="335" t="s">
        <v>13108</v>
      </c>
      <c r="FT17" s="335" t="s">
        <v>13109</v>
      </c>
      <c r="FU17" s="335" t="s">
        <v>10403</v>
      </c>
      <c r="FV17" s="335" t="s">
        <v>13110</v>
      </c>
      <c r="FW17" s="335" t="s">
        <v>13111</v>
      </c>
      <c r="FX17" s="335" t="s">
        <v>3944</v>
      </c>
      <c r="FY17" s="335" t="s">
        <v>3848</v>
      </c>
      <c r="FZ17" s="335" t="s">
        <v>3848</v>
      </c>
      <c r="GA17" s="335" t="s">
        <v>3945</v>
      </c>
      <c r="GB17" s="335" t="s">
        <v>3946</v>
      </c>
      <c r="GC17" s="335" t="s">
        <v>3946</v>
      </c>
      <c r="IC17" s="44" t="s">
        <v>3403</v>
      </c>
      <c r="IE17" s="44" t="s">
        <v>3403</v>
      </c>
    </row>
    <row r="18" spans="1:239" s="44" customFormat="1" ht="15" customHeight="1" x14ac:dyDescent="0.2">
      <c r="A18" s="85">
        <v>16</v>
      </c>
      <c r="B18" s="470">
        <v>0.4284722222222222</v>
      </c>
      <c r="C18" s="85"/>
      <c r="D18" s="85" t="s">
        <v>12630</v>
      </c>
      <c r="E18" s="85" t="s">
        <v>212</v>
      </c>
      <c r="F18" s="282">
        <v>43283</v>
      </c>
      <c r="G18" s="85" t="s">
        <v>3082</v>
      </c>
      <c r="H18" s="85" t="s">
        <v>246</v>
      </c>
      <c r="I18" s="85" t="s">
        <v>247</v>
      </c>
      <c r="J18" s="85" t="s">
        <v>12805</v>
      </c>
      <c r="K18" s="471" t="s">
        <v>12806</v>
      </c>
      <c r="L18" s="471" t="s">
        <v>250</v>
      </c>
      <c r="M18" s="374">
        <v>43283</v>
      </c>
      <c r="N18" s="374">
        <v>43299</v>
      </c>
      <c r="O18" s="85" t="s">
        <v>12807</v>
      </c>
      <c r="P18" s="305" t="s">
        <v>13112</v>
      </c>
      <c r="Q18" s="85" t="s">
        <v>13113</v>
      </c>
      <c r="R18" s="85" t="s">
        <v>301</v>
      </c>
      <c r="S18" s="471" t="s">
        <v>13114</v>
      </c>
      <c r="T18" s="276">
        <v>9759832949</v>
      </c>
      <c r="U18" s="482" t="s">
        <v>13115</v>
      </c>
      <c r="V18" s="85" t="s">
        <v>221</v>
      </c>
      <c r="W18" s="85" t="s">
        <v>221</v>
      </c>
      <c r="X18" s="85" t="s">
        <v>221</v>
      </c>
      <c r="Y18" s="85" t="s">
        <v>221</v>
      </c>
      <c r="Z18" s="85" t="s">
        <v>221</v>
      </c>
      <c r="AA18" s="85" t="s">
        <v>13116</v>
      </c>
      <c r="AB18" s="85">
        <v>9050764493</v>
      </c>
      <c r="AC18" s="85" t="s">
        <v>223</v>
      </c>
      <c r="AD18" s="85" t="s">
        <v>333</v>
      </c>
      <c r="AE18" s="85"/>
      <c r="AF18" s="85" t="s">
        <v>226</v>
      </c>
      <c r="AG18" s="85" t="s">
        <v>221</v>
      </c>
      <c r="AH18" s="85" t="s">
        <v>226</v>
      </c>
      <c r="AI18" s="85"/>
      <c r="AJ18" s="85"/>
      <c r="AK18" s="85"/>
      <c r="AL18" s="85"/>
      <c r="AM18" s="85"/>
      <c r="AN18" s="85" t="s">
        <v>228</v>
      </c>
      <c r="AO18" s="85" t="s">
        <v>228</v>
      </c>
      <c r="AP18" s="85" t="s">
        <v>598</v>
      </c>
      <c r="AQ18" s="33" t="s">
        <v>377</v>
      </c>
      <c r="AS18" s="85"/>
      <c r="AT18" s="85"/>
      <c r="AU18" s="85"/>
      <c r="AV18" s="85"/>
      <c r="AW18" s="85"/>
      <c r="AX18" s="85"/>
      <c r="AY18" s="85" t="s">
        <v>227</v>
      </c>
      <c r="AZ18" s="85" t="s">
        <v>227</v>
      </c>
      <c r="BA18" s="275"/>
      <c r="BB18" s="474" t="s">
        <v>12636</v>
      </c>
      <c r="BC18" s="275">
        <v>0.54166666666666663</v>
      </c>
      <c r="BD18" s="275">
        <v>0.55972222222222223</v>
      </c>
      <c r="BE18" s="475">
        <f t="shared" si="0"/>
        <v>26</v>
      </c>
      <c r="BF18" s="85">
        <v>1</v>
      </c>
      <c r="BG18" s="85">
        <v>2</v>
      </c>
      <c r="BH18" s="85">
        <v>3</v>
      </c>
      <c r="BI18" s="85">
        <v>3</v>
      </c>
      <c r="BJ18" s="85">
        <v>3</v>
      </c>
      <c r="BK18" s="85">
        <v>2</v>
      </c>
      <c r="BL18" s="85">
        <v>2</v>
      </c>
      <c r="BM18" s="85">
        <v>3</v>
      </c>
      <c r="BN18" s="85">
        <v>3</v>
      </c>
      <c r="BO18" s="85">
        <v>2</v>
      </c>
      <c r="BP18" s="85">
        <v>3</v>
      </c>
      <c r="BQ18" s="85">
        <v>3</v>
      </c>
      <c r="BR18" s="85">
        <v>3</v>
      </c>
      <c r="BS18" s="85">
        <v>2</v>
      </c>
      <c r="BT18" s="85">
        <v>3</v>
      </c>
      <c r="BU18" s="85"/>
      <c r="BV18" s="405" t="s">
        <v>12636</v>
      </c>
      <c r="BW18" s="483">
        <v>0.55972222222222223</v>
      </c>
      <c r="BX18" s="483">
        <v>0.56666666666666665</v>
      </c>
      <c r="BY18" s="85"/>
      <c r="BZ18" s="85">
        <v>3</v>
      </c>
      <c r="CA18" s="85">
        <v>3</v>
      </c>
      <c r="CB18" s="85">
        <v>3</v>
      </c>
      <c r="CC18" s="85">
        <v>2</v>
      </c>
      <c r="CD18" s="85" t="s">
        <v>260</v>
      </c>
      <c r="CE18" s="85" t="s">
        <v>12636</v>
      </c>
      <c r="CF18" s="85">
        <v>15</v>
      </c>
      <c r="CG18" s="85"/>
      <c r="CH18" s="85"/>
      <c r="CI18" s="85"/>
      <c r="CJ18" s="85"/>
      <c r="CK18" s="85"/>
      <c r="CL18" s="85"/>
      <c r="CM18" s="85"/>
      <c r="CN18" s="85"/>
      <c r="CO18" s="85"/>
      <c r="CP18" s="85"/>
      <c r="CQ18" s="85"/>
      <c r="CR18" s="335" t="s">
        <v>12643</v>
      </c>
      <c r="CS18" s="335" t="s">
        <v>12644</v>
      </c>
      <c r="CT18" s="335" t="s">
        <v>4002</v>
      </c>
      <c r="CU18" s="335" t="s">
        <v>13117</v>
      </c>
      <c r="CV18" s="335" t="s">
        <v>13118</v>
      </c>
      <c r="CW18" s="335" t="s">
        <v>13119</v>
      </c>
      <c r="CX18" s="335" t="s">
        <v>13120</v>
      </c>
      <c r="CY18" s="335" t="s">
        <v>13121</v>
      </c>
      <c r="CZ18" s="335" t="s">
        <v>3848</v>
      </c>
      <c r="DA18" s="335" t="s">
        <v>13122</v>
      </c>
      <c r="DB18" s="335" t="s">
        <v>3840</v>
      </c>
      <c r="DC18" s="335" t="s">
        <v>3841</v>
      </c>
      <c r="DD18" s="335" t="s">
        <v>4838</v>
      </c>
      <c r="DE18" s="335" t="s">
        <v>3848</v>
      </c>
      <c r="DF18" s="335" t="s">
        <v>13123</v>
      </c>
      <c r="DG18" s="335" t="s">
        <v>3840</v>
      </c>
      <c r="DH18" s="335" t="s">
        <v>3841</v>
      </c>
      <c r="DI18" s="335" t="s">
        <v>4838</v>
      </c>
      <c r="DJ18" s="335" t="s">
        <v>13124</v>
      </c>
      <c r="DK18" s="335" t="s">
        <v>3849</v>
      </c>
      <c r="DL18" s="335" t="s">
        <v>4298</v>
      </c>
      <c r="DM18" s="335" t="s">
        <v>3851</v>
      </c>
      <c r="DN18" s="335" t="s">
        <v>3852</v>
      </c>
      <c r="DO18" s="335" t="s">
        <v>3853</v>
      </c>
      <c r="DP18" s="335" t="s">
        <v>4299</v>
      </c>
      <c r="DQ18" s="335" t="s">
        <v>13125</v>
      </c>
      <c r="DR18" s="335" t="s">
        <v>13125</v>
      </c>
      <c r="DS18" s="335" t="s">
        <v>13126</v>
      </c>
      <c r="DT18" s="335" t="s">
        <v>3848</v>
      </c>
      <c r="DU18" s="335" t="s">
        <v>3848</v>
      </c>
      <c r="DV18" s="335" t="s">
        <v>3848</v>
      </c>
      <c r="DW18" s="335" t="s">
        <v>3848</v>
      </c>
      <c r="DX18" s="335" t="s">
        <v>3848</v>
      </c>
      <c r="DY18" s="335" t="s">
        <v>3848</v>
      </c>
      <c r="DZ18" s="335" t="s">
        <v>3848</v>
      </c>
      <c r="EA18" s="335" t="s">
        <v>3848</v>
      </c>
      <c r="EB18" s="335" t="s">
        <v>3861</v>
      </c>
      <c r="EC18" s="335" t="s">
        <v>3862</v>
      </c>
      <c r="ED18" s="335" t="s">
        <v>3848</v>
      </c>
      <c r="EE18" s="335" t="s">
        <v>5339</v>
      </c>
      <c r="EF18" s="335" t="s">
        <v>3864</v>
      </c>
      <c r="EG18" s="335" t="s">
        <v>598</v>
      </c>
      <c r="EH18" s="335" t="s">
        <v>5303</v>
      </c>
      <c r="EI18" s="335" t="s">
        <v>3744</v>
      </c>
      <c r="EJ18" s="335" t="s">
        <v>3848</v>
      </c>
      <c r="EK18" s="335" t="s">
        <v>3848</v>
      </c>
      <c r="EL18" s="335" t="s">
        <v>4473</v>
      </c>
      <c r="EM18" s="335" t="s">
        <v>4002</v>
      </c>
      <c r="EN18" s="335" t="s">
        <v>4002</v>
      </c>
      <c r="EO18" s="335" t="s">
        <v>4002</v>
      </c>
      <c r="EP18" s="335" t="s">
        <v>4002</v>
      </c>
      <c r="EQ18" s="335" t="s">
        <v>13127</v>
      </c>
      <c r="ER18" s="335" t="s">
        <v>3924</v>
      </c>
      <c r="ES18" s="335" t="s">
        <v>13128</v>
      </c>
      <c r="ET18" s="335" t="s">
        <v>6101</v>
      </c>
      <c r="EU18" s="335" t="s">
        <v>5577</v>
      </c>
      <c r="EV18" s="335" t="s">
        <v>3848</v>
      </c>
      <c r="EW18" s="335" t="s">
        <v>3848</v>
      </c>
      <c r="EX18" s="335" t="s">
        <v>3848</v>
      </c>
      <c r="EY18" s="335" t="s">
        <v>3848</v>
      </c>
      <c r="EZ18" s="335" t="s">
        <v>3848</v>
      </c>
      <c r="FA18" s="335" t="s">
        <v>3848</v>
      </c>
      <c r="FB18" s="335" t="s">
        <v>3848</v>
      </c>
      <c r="FC18" s="335" t="s">
        <v>3848</v>
      </c>
      <c r="FD18" s="335" t="s">
        <v>3848</v>
      </c>
      <c r="FE18" s="335" t="s">
        <v>4017</v>
      </c>
      <c r="FF18" s="335" t="s">
        <v>4017</v>
      </c>
      <c r="FG18" s="335" t="s">
        <v>3848</v>
      </c>
      <c r="FH18" s="335" t="s">
        <v>3848</v>
      </c>
      <c r="FI18" s="335" t="s">
        <v>3848</v>
      </c>
      <c r="FJ18" s="335" t="s">
        <v>4017</v>
      </c>
      <c r="FK18" s="335" t="s">
        <v>4017</v>
      </c>
      <c r="FL18" s="335" t="s">
        <v>4017</v>
      </c>
      <c r="FM18" s="335" t="s">
        <v>13120</v>
      </c>
      <c r="FN18" s="335" t="s">
        <v>13129</v>
      </c>
      <c r="FO18" s="335" t="s">
        <v>13130</v>
      </c>
      <c r="FP18" s="335" t="s">
        <v>3848</v>
      </c>
      <c r="FQ18" s="335" t="s">
        <v>13131</v>
      </c>
      <c r="FR18" s="335" t="s">
        <v>4592</v>
      </c>
      <c r="FS18" s="335" t="s">
        <v>13132</v>
      </c>
      <c r="FT18" s="335" t="s">
        <v>3943</v>
      </c>
      <c r="FU18" s="335" t="s">
        <v>3943</v>
      </c>
      <c r="FV18" s="335" t="s">
        <v>3943</v>
      </c>
      <c r="FW18" s="335" t="s">
        <v>3943</v>
      </c>
      <c r="FX18" s="335" t="s">
        <v>3894</v>
      </c>
      <c r="FY18" s="335" t="s">
        <v>3848</v>
      </c>
      <c r="FZ18" s="335" t="s">
        <v>13133</v>
      </c>
      <c r="GA18" s="335" t="s">
        <v>3945</v>
      </c>
      <c r="GB18" s="335" t="s">
        <v>3945</v>
      </c>
      <c r="GC18" s="335" t="s">
        <v>3946</v>
      </c>
      <c r="GD18" s="44" t="s">
        <v>4194</v>
      </c>
      <c r="GE18" s="44" t="s">
        <v>6676</v>
      </c>
      <c r="HL18" s="374">
        <v>43283</v>
      </c>
      <c r="HM18" s="30" t="s">
        <v>4194</v>
      </c>
      <c r="HN18" s="44" t="s">
        <v>6676</v>
      </c>
      <c r="IC18" s="44" t="s">
        <v>247</v>
      </c>
      <c r="IE18" s="44" t="s">
        <v>12843</v>
      </c>
    </row>
    <row r="19" spans="1:239" s="44" customFormat="1" ht="15" customHeight="1" x14ac:dyDescent="0.2">
      <c r="A19" s="85">
        <v>17</v>
      </c>
      <c r="B19" s="470">
        <v>0.43402777777777773</v>
      </c>
      <c r="C19" s="85"/>
      <c r="D19" s="85" t="s">
        <v>12630</v>
      </c>
      <c r="E19" s="85" t="s">
        <v>212</v>
      </c>
      <c r="F19" s="282">
        <v>43283</v>
      </c>
      <c r="G19" s="85" t="s">
        <v>357</v>
      </c>
      <c r="H19" s="85" t="s">
        <v>214</v>
      </c>
      <c r="I19" s="85" t="s">
        <v>1222</v>
      </c>
      <c r="J19" s="85"/>
      <c r="K19" s="471"/>
      <c r="L19" s="471"/>
      <c r="M19" s="471"/>
      <c r="N19" s="471"/>
      <c r="O19" s="85"/>
      <c r="P19" s="484" t="s">
        <v>13134</v>
      </c>
      <c r="Q19" s="85" t="s">
        <v>607</v>
      </c>
      <c r="R19" s="85" t="s">
        <v>13135</v>
      </c>
      <c r="S19" s="471" t="s">
        <v>13136</v>
      </c>
      <c r="T19" s="276">
        <v>9561770730</v>
      </c>
      <c r="U19" s="473" t="s">
        <v>13126</v>
      </c>
      <c r="V19" s="85" t="s">
        <v>221</v>
      </c>
      <c r="W19" s="85" t="s">
        <v>221</v>
      </c>
      <c r="X19" s="85" t="s">
        <v>221</v>
      </c>
      <c r="Y19" s="85" t="s">
        <v>221</v>
      </c>
      <c r="Z19" s="85" t="s">
        <v>221</v>
      </c>
      <c r="AA19" s="85" t="s">
        <v>13137</v>
      </c>
      <c r="AB19" s="85">
        <v>9082610158</v>
      </c>
      <c r="AC19" s="85" t="s">
        <v>402</v>
      </c>
      <c r="AD19" s="85" t="s">
        <v>224</v>
      </c>
      <c r="AE19" s="85" t="s">
        <v>13138</v>
      </c>
      <c r="AF19" s="85" t="s">
        <v>221</v>
      </c>
      <c r="AG19" s="85" t="s">
        <v>221</v>
      </c>
      <c r="AH19" s="85" t="s">
        <v>221</v>
      </c>
      <c r="AI19" s="85">
        <v>9</v>
      </c>
      <c r="AJ19" s="85" t="s">
        <v>3575</v>
      </c>
      <c r="AK19" s="85">
        <v>1</v>
      </c>
      <c r="AL19" s="85">
        <v>9</v>
      </c>
      <c r="AM19" s="85">
        <v>0</v>
      </c>
      <c r="AN19" s="85" t="s">
        <v>228</v>
      </c>
      <c r="AO19" s="85" t="s">
        <v>228</v>
      </c>
      <c r="AP19" s="85" t="s">
        <v>281</v>
      </c>
      <c r="AQ19" s="85" t="s">
        <v>282</v>
      </c>
      <c r="AR19" s="85"/>
      <c r="AS19" s="85"/>
      <c r="AT19" s="85"/>
      <c r="AU19" s="85"/>
      <c r="AV19" s="85"/>
      <c r="AW19" s="85"/>
      <c r="AX19" s="85"/>
      <c r="AY19" s="85" t="s">
        <v>227</v>
      </c>
      <c r="AZ19" s="85" t="s">
        <v>227</v>
      </c>
      <c r="BA19" s="275"/>
      <c r="BB19" s="474" t="s">
        <v>4579</v>
      </c>
      <c r="BC19" s="485">
        <v>0.50694444444444442</v>
      </c>
      <c r="BD19" s="485">
        <v>0.51666666666666672</v>
      </c>
      <c r="BE19" s="475">
        <f t="shared" si="0"/>
        <v>14</v>
      </c>
      <c r="BF19" s="85">
        <v>2</v>
      </c>
      <c r="BG19" s="85">
        <v>2</v>
      </c>
      <c r="BH19" s="85">
        <v>2</v>
      </c>
      <c r="BI19" s="85">
        <v>2</v>
      </c>
      <c r="BJ19" s="85">
        <v>2</v>
      </c>
      <c r="BK19" s="85">
        <v>2</v>
      </c>
      <c r="BL19" s="85">
        <v>2</v>
      </c>
      <c r="BM19" s="85">
        <v>2</v>
      </c>
      <c r="BN19" s="85">
        <v>2</v>
      </c>
      <c r="BO19" s="85">
        <v>2</v>
      </c>
      <c r="BP19" s="85">
        <v>2</v>
      </c>
      <c r="BQ19" s="85">
        <v>2</v>
      </c>
      <c r="BR19" s="85">
        <v>2</v>
      </c>
      <c r="BS19" s="85">
        <v>2</v>
      </c>
      <c r="BT19" s="85">
        <v>2</v>
      </c>
      <c r="BU19" s="85"/>
      <c r="BV19" s="405" t="s">
        <v>4579</v>
      </c>
      <c r="BW19" s="485">
        <v>0.51666666666666672</v>
      </c>
      <c r="BX19" s="486">
        <v>0.52430555555555558</v>
      </c>
      <c r="BY19" s="392"/>
      <c r="BZ19" s="85">
        <v>3</v>
      </c>
      <c r="CA19" s="85">
        <v>3</v>
      </c>
      <c r="CB19" s="85">
        <v>3</v>
      </c>
      <c r="CC19" s="85">
        <v>3</v>
      </c>
      <c r="CD19" s="85" t="s">
        <v>260</v>
      </c>
      <c r="CE19" s="85" t="s">
        <v>4579</v>
      </c>
      <c r="CF19" s="85">
        <v>15</v>
      </c>
      <c r="CG19" s="85"/>
      <c r="CH19" s="85"/>
      <c r="CI19" s="85"/>
      <c r="CJ19" s="85"/>
      <c r="CK19" s="85"/>
      <c r="CL19" s="85"/>
      <c r="CM19" s="85"/>
      <c r="CN19" s="85"/>
      <c r="CO19" s="85"/>
      <c r="CP19" s="85"/>
      <c r="CQ19" s="85"/>
      <c r="CR19" s="335" t="s">
        <v>12643</v>
      </c>
      <c r="CS19" s="335" t="s">
        <v>12644</v>
      </c>
      <c r="CT19" s="335" t="s">
        <v>4002</v>
      </c>
      <c r="CU19" s="335" t="s">
        <v>13117</v>
      </c>
      <c r="CV19" s="335" t="s">
        <v>13118</v>
      </c>
      <c r="CW19" s="335" t="s">
        <v>13119</v>
      </c>
      <c r="CX19" s="335" t="s">
        <v>13120</v>
      </c>
      <c r="CY19" s="335" t="s">
        <v>13121</v>
      </c>
      <c r="CZ19" s="335" t="s">
        <v>3848</v>
      </c>
      <c r="DA19" s="335" t="s">
        <v>13122</v>
      </c>
      <c r="DB19" s="335" t="s">
        <v>3840</v>
      </c>
      <c r="DC19" s="335" t="s">
        <v>3841</v>
      </c>
      <c r="DD19" s="335" t="s">
        <v>4838</v>
      </c>
      <c r="DE19" s="335" t="s">
        <v>3848</v>
      </c>
      <c r="DF19" s="335" t="s">
        <v>13123</v>
      </c>
      <c r="DG19" s="335" t="s">
        <v>3840</v>
      </c>
      <c r="DH19" s="335" t="s">
        <v>3841</v>
      </c>
      <c r="DI19" s="335" t="s">
        <v>4838</v>
      </c>
      <c r="DJ19" s="335" t="s">
        <v>13124</v>
      </c>
      <c r="DK19" s="335" t="s">
        <v>3849</v>
      </c>
      <c r="DL19" s="335" t="s">
        <v>4298</v>
      </c>
      <c r="DM19" s="335" t="s">
        <v>3851</v>
      </c>
      <c r="DN19" s="335" t="s">
        <v>3852</v>
      </c>
      <c r="DO19" s="335" t="s">
        <v>3853</v>
      </c>
      <c r="DP19" s="335" t="s">
        <v>4299</v>
      </c>
      <c r="DQ19" s="335" t="s">
        <v>13125</v>
      </c>
      <c r="DR19" s="335" t="s">
        <v>13125</v>
      </c>
      <c r="DS19" s="335" t="s">
        <v>13126</v>
      </c>
      <c r="DT19" s="335" t="s">
        <v>3848</v>
      </c>
      <c r="DU19" s="335" t="s">
        <v>3848</v>
      </c>
      <c r="DV19" s="335" t="s">
        <v>3848</v>
      </c>
      <c r="DW19" s="335" t="s">
        <v>3848</v>
      </c>
      <c r="DX19" s="335" t="s">
        <v>3848</v>
      </c>
      <c r="DY19" s="335" t="s">
        <v>3848</v>
      </c>
      <c r="DZ19" s="335" t="s">
        <v>3848</v>
      </c>
      <c r="EA19" s="335" t="s">
        <v>3848</v>
      </c>
      <c r="EB19" s="335" t="s">
        <v>3861</v>
      </c>
      <c r="EC19" s="335" t="s">
        <v>3862</v>
      </c>
      <c r="ED19" s="335" t="s">
        <v>3848</v>
      </c>
      <c r="EE19" s="335" t="s">
        <v>5339</v>
      </c>
      <c r="EF19" s="335" t="s">
        <v>3864</v>
      </c>
      <c r="EG19" s="335" t="s">
        <v>598</v>
      </c>
      <c r="EH19" s="335" t="s">
        <v>5303</v>
      </c>
      <c r="EI19" s="335" t="s">
        <v>3744</v>
      </c>
      <c r="EJ19" s="335" t="s">
        <v>3848</v>
      </c>
      <c r="EK19" s="335" t="s">
        <v>3848</v>
      </c>
      <c r="EL19" s="335" t="s">
        <v>4473</v>
      </c>
      <c r="EM19" s="335" t="s">
        <v>4002</v>
      </c>
      <c r="EN19" s="335" t="s">
        <v>4002</v>
      </c>
      <c r="EO19" s="335" t="s">
        <v>4002</v>
      </c>
      <c r="EP19" s="335" t="s">
        <v>4002</v>
      </c>
      <c r="EQ19" s="335" t="s">
        <v>13127</v>
      </c>
      <c r="ER19" s="335" t="s">
        <v>3924</v>
      </c>
      <c r="ES19" s="335" t="s">
        <v>13128</v>
      </c>
      <c r="ET19" s="335" t="s">
        <v>6101</v>
      </c>
      <c r="EU19" s="335" t="s">
        <v>5577</v>
      </c>
      <c r="EV19" s="335" t="s">
        <v>3848</v>
      </c>
      <c r="EW19" s="335" t="s">
        <v>3848</v>
      </c>
      <c r="EX19" s="335" t="s">
        <v>3848</v>
      </c>
      <c r="EY19" s="335" t="s">
        <v>3848</v>
      </c>
      <c r="EZ19" s="335" t="s">
        <v>3848</v>
      </c>
      <c r="FA19" s="335" t="s">
        <v>3848</v>
      </c>
      <c r="FB19" s="335" t="s">
        <v>3848</v>
      </c>
      <c r="FC19" s="335" t="s">
        <v>3848</v>
      </c>
      <c r="FD19" s="335" t="s">
        <v>3848</v>
      </c>
      <c r="FE19" s="335" t="s">
        <v>4017</v>
      </c>
      <c r="FF19" s="335" t="s">
        <v>4017</v>
      </c>
      <c r="FG19" s="335" t="s">
        <v>3848</v>
      </c>
      <c r="FH19" s="335" t="s">
        <v>3848</v>
      </c>
      <c r="FI19" s="335" t="s">
        <v>3848</v>
      </c>
      <c r="FJ19" s="335" t="s">
        <v>4017</v>
      </c>
      <c r="FK19" s="335" t="s">
        <v>4017</v>
      </c>
      <c r="FL19" s="335" t="s">
        <v>4017</v>
      </c>
      <c r="FM19" s="335" t="s">
        <v>13120</v>
      </c>
      <c r="FN19" s="335" t="s">
        <v>13129</v>
      </c>
      <c r="FO19" s="335" t="s">
        <v>13130</v>
      </c>
      <c r="FP19" s="335" t="s">
        <v>3848</v>
      </c>
      <c r="FQ19" s="335" t="s">
        <v>13131</v>
      </c>
      <c r="FR19" s="335" t="s">
        <v>4592</v>
      </c>
      <c r="FS19" s="335" t="s">
        <v>13132</v>
      </c>
      <c r="FT19" s="335" t="s">
        <v>3943</v>
      </c>
      <c r="FU19" s="335" t="s">
        <v>3943</v>
      </c>
      <c r="FV19" s="335" t="s">
        <v>3943</v>
      </c>
      <c r="FW19" s="335" t="s">
        <v>3943</v>
      </c>
      <c r="FX19" s="335" t="s">
        <v>3894</v>
      </c>
      <c r="FY19" s="335" t="s">
        <v>3848</v>
      </c>
      <c r="FZ19" s="335" t="s">
        <v>13133</v>
      </c>
      <c r="GA19" s="335" t="s">
        <v>3945</v>
      </c>
      <c r="GB19" s="335" t="s">
        <v>3945</v>
      </c>
      <c r="GC19" s="335" t="s">
        <v>3946</v>
      </c>
      <c r="IC19" s="44" t="s">
        <v>13139</v>
      </c>
      <c r="IE19" s="44" t="s">
        <v>3403</v>
      </c>
    </row>
    <row r="20" spans="1:239" s="44" customFormat="1" ht="15" customHeight="1" x14ac:dyDescent="0.2">
      <c r="A20" s="85">
        <v>18</v>
      </c>
      <c r="B20" s="470">
        <v>0.4381944444444445</v>
      </c>
      <c r="C20" s="85"/>
      <c r="D20" s="85" t="s">
        <v>12630</v>
      </c>
      <c r="E20" s="85" t="s">
        <v>212</v>
      </c>
      <c r="F20" s="282">
        <v>43283</v>
      </c>
      <c r="G20" s="85" t="s">
        <v>3082</v>
      </c>
      <c r="H20" s="85" t="s">
        <v>246</v>
      </c>
      <c r="I20" s="85" t="s">
        <v>247</v>
      </c>
      <c r="J20" s="85" t="s">
        <v>13140</v>
      </c>
      <c r="K20" s="471" t="s">
        <v>13141</v>
      </c>
      <c r="L20" s="471" t="s">
        <v>250</v>
      </c>
      <c r="M20" s="374">
        <v>43283</v>
      </c>
      <c r="N20" s="374">
        <v>43299</v>
      </c>
      <c r="O20" s="85" t="s">
        <v>13142</v>
      </c>
      <c r="P20" s="305" t="s">
        <v>13143</v>
      </c>
      <c r="Q20" s="85" t="s">
        <v>13144</v>
      </c>
      <c r="R20" s="85" t="s">
        <v>13145</v>
      </c>
      <c r="S20" s="471" t="s">
        <v>13146</v>
      </c>
      <c r="T20" s="276">
        <v>9183869566</v>
      </c>
      <c r="U20" s="473" t="s">
        <v>13147</v>
      </c>
      <c r="V20" s="85" t="s">
        <v>13148</v>
      </c>
      <c r="W20" s="85" t="s">
        <v>221</v>
      </c>
      <c r="X20" s="85" t="s">
        <v>221</v>
      </c>
      <c r="Y20" s="85" t="s">
        <v>221</v>
      </c>
      <c r="Z20" s="85" t="s">
        <v>221</v>
      </c>
      <c r="AA20" s="85" t="s">
        <v>13149</v>
      </c>
      <c r="AB20" s="85">
        <v>9202007403</v>
      </c>
      <c r="AC20" s="85" t="s">
        <v>402</v>
      </c>
      <c r="AD20" s="85" t="s">
        <v>802</v>
      </c>
      <c r="AE20" s="85" t="s">
        <v>13150</v>
      </c>
      <c r="AF20" s="85" t="s">
        <v>221</v>
      </c>
      <c r="AG20" s="85" t="s">
        <v>221</v>
      </c>
      <c r="AH20" s="85" t="s">
        <v>221</v>
      </c>
      <c r="AI20" s="85">
        <f>37+7</f>
        <v>44</v>
      </c>
      <c r="AJ20" s="85" t="s">
        <v>227</v>
      </c>
      <c r="AK20" s="85">
        <v>1</v>
      </c>
      <c r="AL20" s="85">
        <v>44</v>
      </c>
      <c r="AM20" s="85">
        <v>0</v>
      </c>
      <c r="AN20" s="85" t="s">
        <v>228</v>
      </c>
      <c r="AO20" s="85" t="s">
        <v>228</v>
      </c>
      <c r="AP20" s="85" t="s">
        <v>229</v>
      </c>
      <c r="AQ20" s="85" t="s">
        <v>229</v>
      </c>
      <c r="AR20" s="85"/>
      <c r="AS20" s="85" t="s">
        <v>13151</v>
      </c>
      <c r="AT20" s="85">
        <v>252887</v>
      </c>
      <c r="AU20" s="85" t="s">
        <v>13152</v>
      </c>
      <c r="AV20" s="85"/>
      <c r="AW20" s="85"/>
      <c r="AX20" s="85"/>
      <c r="AY20" s="85" t="s">
        <v>227</v>
      </c>
      <c r="AZ20" s="85" t="s">
        <v>227</v>
      </c>
      <c r="BA20" s="275"/>
      <c r="BB20" s="474" t="s">
        <v>4579</v>
      </c>
      <c r="BC20" s="275">
        <v>0.52638888888888891</v>
      </c>
      <c r="BD20" s="275">
        <v>0.53055555555555556</v>
      </c>
      <c r="BE20" s="475">
        <f t="shared" si="0"/>
        <v>6</v>
      </c>
      <c r="BF20" s="85">
        <v>2</v>
      </c>
      <c r="BG20" s="85">
        <v>2</v>
      </c>
      <c r="BH20" s="85">
        <v>2</v>
      </c>
      <c r="BI20" s="85">
        <v>2</v>
      </c>
      <c r="BJ20" s="85">
        <v>2</v>
      </c>
      <c r="BK20" s="85">
        <v>2</v>
      </c>
      <c r="BL20" s="85">
        <v>2</v>
      </c>
      <c r="BM20" s="85">
        <v>2</v>
      </c>
      <c r="BN20" s="85">
        <v>2</v>
      </c>
      <c r="BO20" s="85">
        <v>2</v>
      </c>
      <c r="BP20" s="85">
        <v>2</v>
      </c>
      <c r="BQ20" s="85">
        <v>2</v>
      </c>
      <c r="BR20" s="85">
        <v>2</v>
      </c>
      <c r="BS20" s="85">
        <v>2</v>
      </c>
      <c r="BT20" s="85">
        <v>2</v>
      </c>
      <c r="BU20" s="85"/>
      <c r="BV20" s="405" t="s">
        <v>4579</v>
      </c>
      <c r="BW20" s="275">
        <v>0.53055555555555556</v>
      </c>
      <c r="BX20" s="483">
        <v>0.53472222222222221</v>
      </c>
      <c r="BY20" s="85"/>
      <c r="BZ20" s="85">
        <v>3</v>
      </c>
      <c r="CA20" s="85">
        <v>3</v>
      </c>
      <c r="CB20" s="85">
        <v>3</v>
      </c>
      <c r="CC20" s="85">
        <v>3</v>
      </c>
      <c r="CD20" s="85" t="s">
        <v>260</v>
      </c>
      <c r="CE20" s="85" t="s">
        <v>4579</v>
      </c>
      <c r="CF20" s="85">
        <v>15</v>
      </c>
      <c r="CG20" s="85"/>
      <c r="CH20" s="85"/>
      <c r="CI20" s="85"/>
      <c r="CJ20" s="85"/>
      <c r="CK20" s="85"/>
      <c r="CL20" s="85"/>
      <c r="CM20" s="85"/>
      <c r="CN20" s="85"/>
      <c r="CO20" s="85"/>
      <c r="CP20" s="85"/>
      <c r="CQ20" s="85"/>
      <c r="CR20" s="335" t="s">
        <v>12643</v>
      </c>
      <c r="CS20" s="335" t="s">
        <v>12644</v>
      </c>
      <c r="CT20" s="335" t="s">
        <v>4002</v>
      </c>
      <c r="CU20" s="335" t="s">
        <v>13153</v>
      </c>
      <c r="CV20" s="335" t="s">
        <v>13144</v>
      </c>
      <c r="CW20" s="335" t="s">
        <v>13145</v>
      </c>
      <c r="CX20" s="335" t="s">
        <v>13146</v>
      </c>
      <c r="CY20" s="335" t="s">
        <v>13154</v>
      </c>
      <c r="CZ20" s="335" t="s">
        <v>13155</v>
      </c>
      <c r="DA20" s="335" t="s">
        <v>13156</v>
      </c>
      <c r="DB20" s="335" t="s">
        <v>8885</v>
      </c>
      <c r="DC20" s="335" t="s">
        <v>3846</v>
      </c>
      <c r="DD20" s="335" t="s">
        <v>8569</v>
      </c>
      <c r="DE20" s="335" t="s">
        <v>13155</v>
      </c>
      <c r="DF20" s="335" t="s">
        <v>13156</v>
      </c>
      <c r="DG20" s="335" t="s">
        <v>8885</v>
      </c>
      <c r="DH20" s="335" t="s">
        <v>3846</v>
      </c>
      <c r="DI20" s="335" t="s">
        <v>8569</v>
      </c>
      <c r="DJ20" s="335" t="s">
        <v>13157</v>
      </c>
      <c r="DK20" s="335" t="s">
        <v>3849</v>
      </c>
      <c r="DL20" s="335" t="s">
        <v>4035</v>
      </c>
      <c r="DM20" s="335" t="s">
        <v>3914</v>
      </c>
      <c r="DN20" s="335" t="s">
        <v>3852</v>
      </c>
      <c r="DO20" s="335" t="s">
        <v>3853</v>
      </c>
      <c r="DP20" s="335" t="s">
        <v>10553</v>
      </c>
      <c r="DQ20" s="335" t="s">
        <v>13158</v>
      </c>
      <c r="DR20" s="335" t="s">
        <v>13158</v>
      </c>
      <c r="DS20" s="335" t="s">
        <v>13147</v>
      </c>
      <c r="DT20" s="335" t="s">
        <v>13159</v>
      </c>
      <c r="DU20" s="335" t="s">
        <v>13160</v>
      </c>
      <c r="DV20" s="335" t="s">
        <v>13161</v>
      </c>
      <c r="DW20" s="335" t="s">
        <v>13162</v>
      </c>
      <c r="DX20" s="335" t="s">
        <v>13148</v>
      </c>
      <c r="DY20" s="335" t="s">
        <v>3848</v>
      </c>
      <c r="DZ20" s="335" t="s">
        <v>3848</v>
      </c>
      <c r="EA20" s="335" t="s">
        <v>3848</v>
      </c>
      <c r="EB20" s="335" t="s">
        <v>3861</v>
      </c>
      <c r="EC20" s="335" t="s">
        <v>3862</v>
      </c>
      <c r="ED20" s="335" t="s">
        <v>3848</v>
      </c>
      <c r="EE20" s="335" t="s">
        <v>13163</v>
      </c>
      <c r="EF20" s="335" t="s">
        <v>432</v>
      </c>
      <c r="EG20" s="335" t="s">
        <v>4068</v>
      </c>
      <c r="EH20" s="335" t="s">
        <v>10230</v>
      </c>
      <c r="EI20" s="335" t="s">
        <v>6684</v>
      </c>
      <c r="EJ20" s="335" t="s">
        <v>13164</v>
      </c>
      <c r="EK20" s="335" t="s">
        <v>3848</v>
      </c>
      <c r="EL20" s="335" t="s">
        <v>3868</v>
      </c>
      <c r="EM20" s="335" t="s">
        <v>4002</v>
      </c>
      <c r="EN20" s="335" t="s">
        <v>4002</v>
      </c>
      <c r="EO20" s="335" t="s">
        <v>4002</v>
      </c>
      <c r="EP20" s="335" t="s">
        <v>4002</v>
      </c>
      <c r="EQ20" s="335" t="s">
        <v>13165</v>
      </c>
      <c r="ER20" s="335" t="s">
        <v>4073</v>
      </c>
      <c r="ES20" s="335" t="s">
        <v>13165</v>
      </c>
      <c r="ET20" s="335" t="s">
        <v>13166</v>
      </c>
      <c r="EU20" s="335" t="s">
        <v>13167</v>
      </c>
      <c r="EV20" s="335" t="s">
        <v>3876</v>
      </c>
      <c r="EW20" s="335" t="s">
        <v>3876</v>
      </c>
      <c r="EX20" s="335" t="s">
        <v>3848</v>
      </c>
      <c r="EY20" s="335" t="s">
        <v>3848</v>
      </c>
      <c r="EZ20" s="335" t="s">
        <v>3877</v>
      </c>
      <c r="FA20" s="335" t="s">
        <v>3878</v>
      </c>
      <c r="FB20" s="335" t="s">
        <v>13168</v>
      </c>
      <c r="FC20" s="335" t="s">
        <v>3848</v>
      </c>
      <c r="FD20" s="335" t="s">
        <v>3848</v>
      </c>
      <c r="FE20" s="335" t="s">
        <v>4011</v>
      </c>
      <c r="FF20" s="335" t="s">
        <v>10471</v>
      </c>
      <c r="FG20" s="335" t="s">
        <v>3848</v>
      </c>
      <c r="FH20" s="335" t="s">
        <v>13169</v>
      </c>
      <c r="FI20" s="335" t="s">
        <v>10102</v>
      </c>
      <c r="FJ20" s="335" t="s">
        <v>4271</v>
      </c>
      <c r="FK20" s="335" t="s">
        <v>13170</v>
      </c>
      <c r="FL20" s="335" t="s">
        <v>4017</v>
      </c>
      <c r="FM20" s="335" t="s">
        <v>13146</v>
      </c>
      <c r="FN20" s="335" t="s">
        <v>9551</v>
      </c>
      <c r="FO20" s="335" t="s">
        <v>13171</v>
      </c>
      <c r="FP20" s="335" t="s">
        <v>3848</v>
      </c>
      <c r="FQ20" s="335" t="s">
        <v>13172</v>
      </c>
      <c r="FR20" s="335" t="s">
        <v>4367</v>
      </c>
      <c r="FS20" s="335" t="s">
        <v>13173</v>
      </c>
      <c r="FT20" s="335" t="s">
        <v>13174</v>
      </c>
      <c r="FU20" s="335" t="s">
        <v>13175</v>
      </c>
      <c r="FV20" s="335" t="s">
        <v>5427</v>
      </c>
      <c r="FW20" s="335" t="s">
        <v>13176</v>
      </c>
      <c r="FX20" s="335" t="s">
        <v>3894</v>
      </c>
      <c r="FY20" s="335" t="s">
        <v>3848</v>
      </c>
      <c r="FZ20" s="335" t="s">
        <v>13177</v>
      </c>
      <c r="GA20" s="335" t="s">
        <v>3945</v>
      </c>
      <c r="GB20" s="335" t="s">
        <v>3945</v>
      </c>
      <c r="GC20" s="335" t="s">
        <v>3946</v>
      </c>
      <c r="GD20" s="44" t="s">
        <v>12615</v>
      </c>
      <c r="GE20" s="44" t="s">
        <v>6505</v>
      </c>
      <c r="GF20" s="44" t="s">
        <v>12711</v>
      </c>
      <c r="GG20" s="44" t="s">
        <v>6505</v>
      </c>
      <c r="GH20" s="44" t="s">
        <v>13178</v>
      </c>
      <c r="GI20" s="44" t="s">
        <v>6676</v>
      </c>
      <c r="HL20" s="374">
        <v>43283</v>
      </c>
      <c r="HM20" s="44" t="s">
        <v>13178</v>
      </c>
      <c r="HP20" s="44" t="s">
        <v>6505</v>
      </c>
      <c r="HS20" s="487" t="s">
        <v>6505</v>
      </c>
      <c r="HV20" s="44" t="s">
        <v>6676</v>
      </c>
      <c r="IC20" s="44" t="s">
        <v>247</v>
      </c>
      <c r="IE20" s="44" t="s">
        <v>12843</v>
      </c>
    </row>
    <row r="21" spans="1:239" s="44" customFormat="1" ht="15" customHeight="1" x14ac:dyDescent="0.2">
      <c r="A21" s="85">
        <v>19</v>
      </c>
      <c r="B21" s="470">
        <v>0.44236111111111115</v>
      </c>
      <c r="C21" s="85"/>
      <c r="D21" s="85" t="s">
        <v>12630</v>
      </c>
      <c r="E21" s="85" t="s">
        <v>212</v>
      </c>
      <c r="F21" s="282">
        <v>43283</v>
      </c>
      <c r="G21" s="85" t="s">
        <v>1202</v>
      </c>
      <c r="H21" s="85" t="s">
        <v>233</v>
      </c>
      <c r="I21" s="85" t="s">
        <v>3057</v>
      </c>
      <c r="J21" s="85"/>
      <c r="K21" s="471"/>
      <c r="L21" s="471"/>
      <c r="M21" s="471"/>
      <c r="N21" s="471"/>
      <c r="O21" s="85"/>
      <c r="P21" s="305" t="s">
        <v>13179</v>
      </c>
      <c r="Q21" s="85" t="s">
        <v>13180</v>
      </c>
      <c r="R21" s="85" t="s">
        <v>13181</v>
      </c>
      <c r="S21" s="471" t="s">
        <v>13182</v>
      </c>
      <c r="T21" s="276">
        <v>9331109705</v>
      </c>
      <c r="U21" s="473" t="s">
        <v>13183</v>
      </c>
      <c r="V21" s="85" t="s">
        <v>221</v>
      </c>
      <c r="W21" s="85" t="s">
        <v>221</v>
      </c>
      <c r="X21" s="85" t="s">
        <v>221</v>
      </c>
      <c r="Y21" s="85" t="s">
        <v>221</v>
      </c>
      <c r="Z21" s="85" t="s">
        <v>221</v>
      </c>
      <c r="AA21" s="85" t="s">
        <v>13184</v>
      </c>
      <c r="AB21" s="85">
        <v>2926491</v>
      </c>
      <c r="AC21" s="85" t="s">
        <v>402</v>
      </c>
      <c r="AD21" s="85" t="s">
        <v>241</v>
      </c>
      <c r="AE21" s="85" t="s">
        <v>13185</v>
      </c>
      <c r="AF21" s="85" t="s">
        <v>221</v>
      </c>
      <c r="AG21" s="85" t="s">
        <v>221</v>
      </c>
      <c r="AH21" s="85" t="s">
        <v>221</v>
      </c>
      <c r="AI21" s="85">
        <f>36+48+19</f>
        <v>103</v>
      </c>
      <c r="AJ21" s="85" t="s">
        <v>1239</v>
      </c>
      <c r="AK21" s="85">
        <v>0</v>
      </c>
      <c r="AL21" s="85">
        <v>19</v>
      </c>
      <c r="AM21" s="85">
        <v>48</v>
      </c>
      <c r="AN21" s="85" t="s">
        <v>228</v>
      </c>
      <c r="AO21" s="85" t="s">
        <v>228</v>
      </c>
      <c r="AP21" s="85" t="s">
        <v>229</v>
      </c>
      <c r="AQ21" s="85" t="s">
        <v>229</v>
      </c>
      <c r="AR21" s="85"/>
      <c r="AS21" s="85" t="s">
        <v>13186</v>
      </c>
      <c r="AT21" s="85">
        <v>220875</v>
      </c>
      <c r="AU21" s="85" t="s">
        <v>13187</v>
      </c>
      <c r="AV21" s="85"/>
      <c r="AW21" s="85"/>
      <c r="AX21" s="85"/>
      <c r="AY21" s="85" t="s">
        <v>227</v>
      </c>
      <c r="AZ21" s="85" t="s">
        <v>446</v>
      </c>
      <c r="BA21" s="275"/>
      <c r="BB21" s="474" t="s">
        <v>4579</v>
      </c>
      <c r="BC21" s="275">
        <v>0.54027777777777775</v>
      </c>
      <c r="BD21" s="275">
        <v>0.54999999999999993</v>
      </c>
      <c r="BE21" s="475">
        <f t="shared" si="0"/>
        <v>14</v>
      </c>
      <c r="BF21" s="85">
        <v>1</v>
      </c>
      <c r="BG21" s="85">
        <v>1</v>
      </c>
      <c r="BH21" s="85">
        <v>1</v>
      </c>
      <c r="BI21" s="85">
        <v>1</v>
      </c>
      <c r="BJ21" s="85">
        <v>1</v>
      </c>
      <c r="BK21" s="85">
        <v>1</v>
      </c>
      <c r="BL21" s="85">
        <v>1</v>
      </c>
      <c r="BM21" s="85">
        <v>1</v>
      </c>
      <c r="BN21" s="85">
        <v>1</v>
      </c>
      <c r="BO21" s="85">
        <v>1</v>
      </c>
      <c r="BP21" s="85">
        <v>1</v>
      </c>
      <c r="BQ21" s="85">
        <v>1</v>
      </c>
      <c r="BR21" s="85">
        <v>1</v>
      </c>
      <c r="BS21" s="85">
        <v>1</v>
      </c>
      <c r="BT21" s="85">
        <v>1</v>
      </c>
      <c r="BU21" s="85"/>
      <c r="BV21" s="405"/>
      <c r="BW21" s="85"/>
      <c r="BX21" s="85"/>
      <c r="BY21" s="85"/>
      <c r="BZ21" s="85"/>
      <c r="CA21" s="85"/>
      <c r="CB21" s="85"/>
      <c r="CC21" s="85"/>
      <c r="CD21" s="85"/>
      <c r="CE21" s="85"/>
      <c r="CF21" s="85"/>
      <c r="CG21" s="85"/>
      <c r="CH21" s="85"/>
      <c r="CI21" s="85"/>
      <c r="CJ21" s="85"/>
      <c r="CK21" s="85"/>
      <c r="CL21" s="85"/>
      <c r="CM21" s="85"/>
      <c r="CN21" s="85"/>
      <c r="CO21" s="85"/>
      <c r="CP21" s="85"/>
      <c r="CQ21" s="85"/>
      <c r="CR21" s="335" t="s">
        <v>12643</v>
      </c>
      <c r="CS21" s="335" t="s">
        <v>12644</v>
      </c>
      <c r="CT21" s="335" t="s">
        <v>4002</v>
      </c>
      <c r="CU21" s="335" t="s">
        <v>13188</v>
      </c>
      <c r="CV21" s="335" t="s">
        <v>13189</v>
      </c>
      <c r="CW21" s="335" t="s">
        <v>13190</v>
      </c>
      <c r="CX21" s="335" t="s">
        <v>13191</v>
      </c>
      <c r="CY21" s="335" t="s">
        <v>13192</v>
      </c>
      <c r="CZ21" s="335" t="s">
        <v>13193</v>
      </c>
      <c r="DA21" s="335" t="s">
        <v>13194</v>
      </c>
      <c r="DB21" s="335" t="s">
        <v>3840</v>
      </c>
      <c r="DC21" s="335" t="s">
        <v>3841</v>
      </c>
      <c r="DD21" s="335" t="s">
        <v>11695</v>
      </c>
      <c r="DE21" s="335" t="s">
        <v>3848</v>
      </c>
      <c r="DF21" s="335" t="s">
        <v>1239</v>
      </c>
      <c r="DG21" s="335" t="s">
        <v>4037</v>
      </c>
      <c r="DH21" s="335" t="s">
        <v>4038</v>
      </c>
      <c r="DI21" s="335" t="s">
        <v>4039</v>
      </c>
      <c r="DJ21" s="335" t="s">
        <v>13195</v>
      </c>
      <c r="DK21" s="335" t="s">
        <v>3957</v>
      </c>
      <c r="DL21" s="335" t="s">
        <v>13196</v>
      </c>
      <c r="DM21" s="335" t="s">
        <v>4116</v>
      </c>
      <c r="DN21" s="335" t="s">
        <v>13197</v>
      </c>
      <c r="DO21" s="335" t="s">
        <v>3848</v>
      </c>
      <c r="DP21" s="335" t="s">
        <v>3848</v>
      </c>
      <c r="DQ21" s="335" t="s">
        <v>13198</v>
      </c>
      <c r="DR21" s="335" t="s">
        <v>1239</v>
      </c>
      <c r="DS21" s="335" t="s">
        <v>13183</v>
      </c>
      <c r="DT21" s="335" t="s">
        <v>3848</v>
      </c>
      <c r="DU21" s="335" t="s">
        <v>3848</v>
      </c>
      <c r="DV21" s="335" t="s">
        <v>3848</v>
      </c>
      <c r="DW21" s="335" t="s">
        <v>3848</v>
      </c>
      <c r="DX21" s="335" t="s">
        <v>3848</v>
      </c>
      <c r="DY21" s="335" t="s">
        <v>3848</v>
      </c>
      <c r="DZ21" s="335" t="s">
        <v>3848</v>
      </c>
      <c r="EA21" s="335" t="s">
        <v>3848</v>
      </c>
      <c r="EB21" s="335" t="s">
        <v>3861</v>
      </c>
      <c r="EC21" s="335" t="s">
        <v>3862</v>
      </c>
      <c r="ED21" s="335" t="s">
        <v>3848</v>
      </c>
      <c r="EE21" s="335" t="s">
        <v>4212</v>
      </c>
      <c r="EF21" s="335" t="s">
        <v>3864</v>
      </c>
      <c r="EG21" s="335" t="s">
        <v>4068</v>
      </c>
      <c r="EH21" s="335" t="s">
        <v>4069</v>
      </c>
      <c r="EI21" s="335" t="s">
        <v>12825</v>
      </c>
      <c r="EJ21" s="335" t="s">
        <v>13199</v>
      </c>
      <c r="EK21" s="335" t="s">
        <v>3848</v>
      </c>
      <c r="EL21" s="335" t="s">
        <v>3868</v>
      </c>
      <c r="EM21" s="335" t="s">
        <v>4002</v>
      </c>
      <c r="EN21" s="335" t="s">
        <v>4002</v>
      </c>
      <c r="EO21" s="335" t="s">
        <v>4002</v>
      </c>
      <c r="EP21" s="335" t="s">
        <v>4002</v>
      </c>
      <c r="EQ21" s="335" t="s">
        <v>13200</v>
      </c>
      <c r="ER21" s="335" t="s">
        <v>3872</v>
      </c>
      <c r="ES21" s="335" t="s">
        <v>13201</v>
      </c>
      <c r="ET21" s="335" t="s">
        <v>13202</v>
      </c>
      <c r="EU21" s="335" t="s">
        <v>13203</v>
      </c>
      <c r="EV21" s="335" t="s">
        <v>3876</v>
      </c>
      <c r="EW21" s="335" t="s">
        <v>3876</v>
      </c>
      <c r="EX21" s="335" t="s">
        <v>3848</v>
      </c>
      <c r="EY21" s="335" t="s">
        <v>3848</v>
      </c>
      <c r="EZ21" s="335" t="s">
        <v>3876</v>
      </c>
      <c r="FA21" s="335" t="s">
        <v>3848</v>
      </c>
      <c r="FB21" s="335" t="s">
        <v>3848</v>
      </c>
      <c r="FC21" s="335" t="s">
        <v>3848</v>
      </c>
      <c r="FD21" s="335" t="s">
        <v>3848</v>
      </c>
      <c r="FE21" s="335" t="s">
        <v>4017</v>
      </c>
      <c r="FF21" s="335" t="s">
        <v>4017</v>
      </c>
      <c r="FG21" s="335" t="s">
        <v>3848</v>
      </c>
      <c r="FH21" s="335" t="s">
        <v>3848</v>
      </c>
      <c r="FI21" s="335" t="s">
        <v>3848</v>
      </c>
      <c r="FJ21" s="335" t="s">
        <v>4017</v>
      </c>
      <c r="FK21" s="335" t="s">
        <v>4017</v>
      </c>
      <c r="FL21" s="335" t="s">
        <v>4017</v>
      </c>
      <c r="FM21" s="335" t="s">
        <v>13204</v>
      </c>
      <c r="FN21" s="335" t="s">
        <v>13205</v>
      </c>
      <c r="FO21" s="335" t="s">
        <v>13206</v>
      </c>
      <c r="FP21" s="335" t="s">
        <v>3848</v>
      </c>
      <c r="FQ21" s="335" t="s">
        <v>13207</v>
      </c>
      <c r="FR21" s="335" t="s">
        <v>4592</v>
      </c>
      <c r="FS21" s="335" t="s">
        <v>13208</v>
      </c>
      <c r="FT21" s="335" t="s">
        <v>3943</v>
      </c>
      <c r="FU21" s="335" t="s">
        <v>3943</v>
      </c>
      <c r="FV21" s="335" t="s">
        <v>3943</v>
      </c>
      <c r="FW21" s="335" t="s">
        <v>3943</v>
      </c>
      <c r="FX21" s="335" t="s">
        <v>3944</v>
      </c>
      <c r="FY21" s="335" t="s">
        <v>3848</v>
      </c>
      <c r="FZ21" s="335" t="s">
        <v>3848</v>
      </c>
      <c r="GA21" s="335" t="s">
        <v>3945</v>
      </c>
      <c r="GB21" s="335" t="s">
        <v>3946</v>
      </c>
      <c r="GC21" s="335" t="s">
        <v>3946</v>
      </c>
      <c r="IC21" s="44" t="s">
        <v>3403</v>
      </c>
      <c r="IE21" s="44" t="s">
        <v>3403</v>
      </c>
    </row>
    <row r="22" spans="1:239" s="44" customFormat="1" ht="15" customHeight="1" x14ac:dyDescent="0.2">
      <c r="A22" s="85">
        <v>20</v>
      </c>
      <c r="B22" s="470">
        <v>0.4458333333333333</v>
      </c>
      <c r="C22" s="85"/>
      <c r="D22" s="85" t="s">
        <v>12630</v>
      </c>
      <c r="E22" s="85" t="s">
        <v>212</v>
      </c>
      <c r="F22" s="282">
        <v>43283</v>
      </c>
      <c r="G22" s="85" t="s">
        <v>1202</v>
      </c>
      <c r="H22" s="85" t="s">
        <v>233</v>
      </c>
      <c r="I22" s="85" t="s">
        <v>3057</v>
      </c>
      <c r="J22" s="85"/>
      <c r="K22" s="471"/>
      <c r="L22" s="471"/>
      <c r="M22" s="471"/>
      <c r="N22" s="471"/>
      <c r="O22" s="85"/>
      <c r="P22" s="305" t="s">
        <v>13209</v>
      </c>
      <c r="Q22" s="85" t="s">
        <v>669</v>
      </c>
      <c r="R22" s="85" t="s">
        <v>2758</v>
      </c>
      <c r="S22" s="471" t="s">
        <v>13210</v>
      </c>
      <c r="T22" s="276">
        <v>9559823154</v>
      </c>
      <c r="U22" s="473" t="s">
        <v>13211</v>
      </c>
      <c r="V22" s="85" t="s">
        <v>221</v>
      </c>
      <c r="W22" s="85" t="s">
        <v>221</v>
      </c>
      <c r="X22" s="85" t="s">
        <v>221</v>
      </c>
      <c r="Y22" s="85" t="s">
        <v>221</v>
      </c>
      <c r="Z22" s="85" t="s">
        <v>221</v>
      </c>
      <c r="AA22" s="85" t="s">
        <v>13212</v>
      </c>
      <c r="AB22" s="85">
        <v>9462095388</v>
      </c>
      <c r="AC22" s="85" t="s">
        <v>1303</v>
      </c>
      <c r="AD22" s="85" t="s">
        <v>224</v>
      </c>
      <c r="AE22" s="85" t="s">
        <v>221</v>
      </c>
      <c r="AF22" s="85" t="s">
        <v>221</v>
      </c>
      <c r="AG22" s="85" t="s">
        <v>221</v>
      </c>
      <c r="AH22" s="85" t="s">
        <v>221</v>
      </c>
      <c r="AI22" s="85">
        <v>0</v>
      </c>
      <c r="AJ22" s="85" t="s">
        <v>1239</v>
      </c>
      <c r="AK22" s="85">
        <v>0</v>
      </c>
      <c r="AL22" s="85">
        <v>0</v>
      </c>
      <c r="AM22" s="85">
        <v>0</v>
      </c>
      <c r="AN22" s="85" t="s">
        <v>394</v>
      </c>
      <c r="AO22" s="85" t="s">
        <v>395</v>
      </c>
      <c r="AP22" s="85" t="s">
        <v>281</v>
      </c>
      <c r="AQ22" s="85" t="s">
        <v>282</v>
      </c>
      <c r="AR22" s="85"/>
      <c r="AS22" s="85"/>
      <c r="AT22" s="85"/>
      <c r="AU22" s="85"/>
      <c r="AV22" s="85"/>
      <c r="AW22" s="85" t="s">
        <v>12988</v>
      </c>
      <c r="AX22" s="85"/>
      <c r="AY22" s="85" t="s">
        <v>227</v>
      </c>
      <c r="AZ22" s="85" t="s">
        <v>227</v>
      </c>
      <c r="BA22" s="275"/>
      <c r="BB22" s="474" t="s">
        <v>4579</v>
      </c>
      <c r="BC22" s="275">
        <v>0.55069444444444449</v>
      </c>
      <c r="BD22" s="275">
        <v>0.55555555555555558</v>
      </c>
      <c r="BE22" s="475">
        <f t="shared" si="0"/>
        <v>7</v>
      </c>
      <c r="BF22" s="85">
        <v>1</v>
      </c>
      <c r="BG22" s="85">
        <v>1</v>
      </c>
      <c r="BH22" s="85">
        <v>1</v>
      </c>
      <c r="BI22" s="85">
        <v>1</v>
      </c>
      <c r="BJ22" s="85">
        <v>1</v>
      </c>
      <c r="BK22" s="85">
        <v>1</v>
      </c>
      <c r="BL22" s="85">
        <v>1</v>
      </c>
      <c r="BM22" s="85">
        <v>1</v>
      </c>
      <c r="BN22" s="85">
        <v>1</v>
      </c>
      <c r="BO22" s="85">
        <v>1</v>
      </c>
      <c r="BP22" s="85">
        <v>1</v>
      </c>
      <c r="BQ22" s="85">
        <v>1</v>
      </c>
      <c r="BR22" s="85">
        <v>1</v>
      </c>
      <c r="BS22" s="85">
        <v>1</v>
      </c>
      <c r="BT22" s="85">
        <v>1</v>
      </c>
      <c r="BU22" s="85"/>
      <c r="BV22" s="405"/>
      <c r="BW22" s="85"/>
      <c r="BX22" s="85"/>
      <c r="BY22" s="85"/>
      <c r="BZ22" s="85"/>
      <c r="CA22" s="85"/>
      <c r="CB22" s="85"/>
      <c r="CC22" s="85"/>
      <c r="CD22" s="85"/>
      <c r="CE22" s="85"/>
      <c r="CF22" s="85"/>
      <c r="CG22" s="85"/>
      <c r="CH22" s="85"/>
      <c r="CI22" s="85"/>
      <c r="CJ22" s="85"/>
      <c r="CK22" s="85"/>
      <c r="CL22" s="85"/>
      <c r="CM22" s="85"/>
      <c r="CN22" s="85"/>
      <c r="CO22" s="85"/>
      <c r="CP22" s="85"/>
      <c r="CQ22" s="85"/>
      <c r="CR22" s="335" t="s">
        <v>12643</v>
      </c>
      <c r="CS22" s="335" t="s">
        <v>12644</v>
      </c>
      <c r="CT22" s="335" t="s">
        <v>4002</v>
      </c>
      <c r="CU22" s="335" t="s">
        <v>13213</v>
      </c>
      <c r="CV22" s="335" t="s">
        <v>669</v>
      </c>
      <c r="CW22" s="335" t="s">
        <v>10845</v>
      </c>
      <c r="CX22" s="335" t="s">
        <v>13210</v>
      </c>
      <c r="CY22" s="335" t="s">
        <v>13214</v>
      </c>
      <c r="CZ22" s="335" t="s">
        <v>3848</v>
      </c>
      <c r="DA22" s="335" t="s">
        <v>13215</v>
      </c>
      <c r="DB22" s="335" t="s">
        <v>4037</v>
      </c>
      <c r="DC22" s="335" t="s">
        <v>4038</v>
      </c>
      <c r="DD22" s="335" t="s">
        <v>4039</v>
      </c>
      <c r="DE22" s="335" t="s">
        <v>3848</v>
      </c>
      <c r="DF22" s="335" t="s">
        <v>4044</v>
      </c>
      <c r="DG22" s="335" t="s">
        <v>4037</v>
      </c>
      <c r="DH22" s="335" t="s">
        <v>4038</v>
      </c>
      <c r="DI22" s="335" t="s">
        <v>4039</v>
      </c>
      <c r="DJ22" s="335" t="s">
        <v>13216</v>
      </c>
      <c r="DK22" s="335" t="s">
        <v>3957</v>
      </c>
      <c r="DL22" s="335" t="s">
        <v>264</v>
      </c>
      <c r="DM22" s="335" t="s">
        <v>3914</v>
      </c>
      <c r="DN22" s="335" t="s">
        <v>3852</v>
      </c>
      <c r="DO22" s="335" t="s">
        <v>3853</v>
      </c>
      <c r="DP22" s="335" t="s">
        <v>3854</v>
      </c>
      <c r="DQ22" s="335" t="s">
        <v>13217</v>
      </c>
      <c r="DR22" s="335" t="s">
        <v>4044</v>
      </c>
      <c r="DS22" s="335" t="s">
        <v>13211</v>
      </c>
      <c r="DT22" s="335" t="s">
        <v>3848</v>
      </c>
      <c r="DU22" s="335" t="s">
        <v>3848</v>
      </c>
      <c r="DV22" s="335" t="s">
        <v>3848</v>
      </c>
      <c r="DW22" s="335" t="s">
        <v>3848</v>
      </c>
      <c r="DX22" s="335" t="s">
        <v>3848</v>
      </c>
      <c r="DY22" s="335" t="s">
        <v>3848</v>
      </c>
      <c r="DZ22" s="335" t="s">
        <v>3848</v>
      </c>
      <c r="EA22" s="335" t="s">
        <v>3848</v>
      </c>
      <c r="EB22" s="335" t="s">
        <v>3861</v>
      </c>
      <c r="EC22" s="335" t="s">
        <v>3862</v>
      </c>
      <c r="ED22" s="335" t="s">
        <v>3848</v>
      </c>
      <c r="EE22" s="335" t="s">
        <v>10915</v>
      </c>
      <c r="EF22" s="335" t="s">
        <v>395</v>
      </c>
      <c r="EG22" s="335" t="s">
        <v>2755</v>
      </c>
      <c r="EH22" s="335" t="s">
        <v>282</v>
      </c>
      <c r="EI22" s="335" t="s">
        <v>3848</v>
      </c>
      <c r="EJ22" s="335" t="s">
        <v>3848</v>
      </c>
      <c r="EK22" s="335" t="s">
        <v>3848</v>
      </c>
      <c r="EL22" s="335" t="s">
        <v>3868</v>
      </c>
      <c r="EM22" s="335" t="s">
        <v>4002</v>
      </c>
      <c r="EN22" s="335" t="s">
        <v>4002</v>
      </c>
      <c r="EO22" s="335" t="s">
        <v>4002</v>
      </c>
      <c r="EP22" s="335" t="s">
        <v>4002</v>
      </c>
      <c r="EQ22" s="335" t="s">
        <v>13218</v>
      </c>
      <c r="ER22" s="335" t="s">
        <v>4262</v>
      </c>
      <c r="ES22" s="335" t="s">
        <v>13219</v>
      </c>
      <c r="ET22" s="335" t="s">
        <v>13220</v>
      </c>
      <c r="EU22" s="335" t="s">
        <v>13221</v>
      </c>
      <c r="EV22" s="335" t="s">
        <v>3876</v>
      </c>
      <c r="EW22" s="335" t="s">
        <v>3876</v>
      </c>
      <c r="EX22" s="335" t="s">
        <v>3848</v>
      </c>
      <c r="EY22" s="335" t="s">
        <v>3848</v>
      </c>
      <c r="EZ22" s="335" t="s">
        <v>3876</v>
      </c>
      <c r="FA22" s="335" t="s">
        <v>3848</v>
      </c>
      <c r="FB22" s="335" t="s">
        <v>13222</v>
      </c>
      <c r="FC22" s="335" t="s">
        <v>13223</v>
      </c>
      <c r="FD22" s="335" t="s">
        <v>3848</v>
      </c>
      <c r="FE22" s="335" t="s">
        <v>4221</v>
      </c>
      <c r="FF22" s="335" t="s">
        <v>13224</v>
      </c>
      <c r="FG22" s="335" t="s">
        <v>3848</v>
      </c>
      <c r="FH22" s="335" t="s">
        <v>13225</v>
      </c>
      <c r="FI22" s="335" t="s">
        <v>13226</v>
      </c>
      <c r="FJ22" s="335" t="s">
        <v>9871</v>
      </c>
      <c r="FK22" s="335" t="s">
        <v>3943</v>
      </c>
      <c r="FL22" s="335" t="s">
        <v>3943</v>
      </c>
      <c r="FM22" s="335" t="s">
        <v>13227</v>
      </c>
      <c r="FN22" s="335" t="s">
        <v>5356</v>
      </c>
      <c r="FO22" s="335" t="s">
        <v>13228</v>
      </c>
      <c r="FP22" s="335" t="s">
        <v>3848</v>
      </c>
      <c r="FQ22" s="335" t="s">
        <v>13229</v>
      </c>
      <c r="FR22" s="335" t="s">
        <v>4367</v>
      </c>
      <c r="FS22" s="335" t="s">
        <v>13230</v>
      </c>
      <c r="FT22" s="335" t="s">
        <v>13231</v>
      </c>
      <c r="FU22" s="335" t="s">
        <v>13232</v>
      </c>
      <c r="FV22" s="335" t="s">
        <v>13233</v>
      </c>
      <c r="FW22" s="335" t="s">
        <v>13234</v>
      </c>
      <c r="FX22" s="335" t="s">
        <v>3944</v>
      </c>
      <c r="FY22" s="335" t="s">
        <v>3848</v>
      </c>
      <c r="FZ22" s="335" t="s">
        <v>3848</v>
      </c>
      <c r="GA22" s="335" t="s">
        <v>3946</v>
      </c>
      <c r="GB22" s="335" t="s">
        <v>3945</v>
      </c>
      <c r="GC22" s="335" t="s">
        <v>3945</v>
      </c>
      <c r="IC22" s="44" t="s">
        <v>3403</v>
      </c>
      <c r="IE22" s="44" t="s">
        <v>3403</v>
      </c>
    </row>
    <row r="23" spans="1:239" s="44" customFormat="1" ht="15" customHeight="1" x14ac:dyDescent="0.2">
      <c r="A23" s="85">
        <v>21</v>
      </c>
      <c r="B23" s="470">
        <v>0.44930555555555557</v>
      </c>
      <c r="C23" s="85"/>
      <c r="D23" s="85" t="s">
        <v>12630</v>
      </c>
      <c r="E23" s="85" t="s">
        <v>212</v>
      </c>
      <c r="F23" s="282">
        <v>43283</v>
      </c>
      <c r="G23" s="85" t="s">
        <v>1202</v>
      </c>
      <c r="H23" s="85" t="s">
        <v>233</v>
      </c>
      <c r="I23" s="85" t="s">
        <v>3057</v>
      </c>
      <c r="J23" s="85"/>
      <c r="K23" s="471"/>
      <c r="L23" s="471"/>
      <c r="M23" s="471"/>
      <c r="N23" s="471"/>
      <c r="O23" s="85"/>
      <c r="P23" s="305" t="s">
        <v>13235</v>
      </c>
      <c r="Q23" s="85" t="s">
        <v>13236</v>
      </c>
      <c r="R23" s="85" t="s">
        <v>13237</v>
      </c>
      <c r="S23" s="471" t="s">
        <v>13238</v>
      </c>
      <c r="T23" s="276">
        <v>9464315087</v>
      </c>
      <c r="U23" s="473" t="s">
        <v>13239</v>
      </c>
      <c r="V23" s="85" t="s">
        <v>221</v>
      </c>
      <c r="W23" s="85" t="s">
        <v>221</v>
      </c>
      <c r="X23" s="85" t="s">
        <v>221</v>
      </c>
      <c r="Y23" s="85" t="s">
        <v>221</v>
      </c>
      <c r="Z23" s="85" t="s">
        <v>221</v>
      </c>
      <c r="AA23" s="85" t="s">
        <v>13240</v>
      </c>
      <c r="AB23" s="85">
        <v>9291803687</v>
      </c>
      <c r="AC23" s="85" t="s">
        <v>1303</v>
      </c>
      <c r="AD23" s="85" t="s">
        <v>224</v>
      </c>
      <c r="AE23" s="85" t="s">
        <v>221</v>
      </c>
      <c r="AF23" s="85" t="s">
        <v>221</v>
      </c>
      <c r="AG23" s="85" t="s">
        <v>221</v>
      </c>
      <c r="AH23" s="85" t="s">
        <v>221</v>
      </c>
      <c r="AI23" s="85">
        <v>0</v>
      </c>
      <c r="AJ23" s="85" t="s">
        <v>1239</v>
      </c>
      <c r="AK23" s="85">
        <v>0</v>
      </c>
      <c r="AL23" s="85">
        <v>0</v>
      </c>
      <c r="AM23" s="85">
        <v>0</v>
      </c>
      <c r="AN23" s="85" t="s">
        <v>228</v>
      </c>
      <c r="AO23" s="85" t="s">
        <v>228</v>
      </c>
      <c r="AP23" s="85" t="s">
        <v>598</v>
      </c>
      <c r="AQ23" s="33" t="s">
        <v>377</v>
      </c>
      <c r="AR23" s="85"/>
      <c r="AS23" s="85"/>
      <c r="AT23" s="85"/>
      <c r="AU23" s="85"/>
      <c r="AV23" s="85"/>
      <c r="AW23" s="85"/>
      <c r="AX23" s="85"/>
      <c r="AY23" s="85" t="s">
        <v>227</v>
      </c>
      <c r="AZ23" s="85" t="s">
        <v>227</v>
      </c>
      <c r="BA23" s="275"/>
      <c r="BB23" s="474" t="s">
        <v>4579</v>
      </c>
      <c r="BC23" s="275">
        <v>0.55555555555555558</v>
      </c>
      <c r="BD23" s="275">
        <v>0.56319444444444444</v>
      </c>
      <c r="BE23" s="475">
        <f t="shared" si="0"/>
        <v>11</v>
      </c>
      <c r="BF23" s="85">
        <v>1</v>
      </c>
      <c r="BG23" s="85">
        <v>1</v>
      </c>
      <c r="BH23" s="85">
        <v>1</v>
      </c>
      <c r="BI23" s="85">
        <v>1</v>
      </c>
      <c r="BJ23" s="85">
        <v>1</v>
      </c>
      <c r="BK23" s="85">
        <v>1</v>
      </c>
      <c r="BL23" s="85">
        <v>1</v>
      </c>
      <c r="BM23" s="85">
        <v>1</v>
      </c>
      <c r="BN23" s="85">
        <v>1</v>
      </c>
      <c r="BO23" s="85">
        <v>1</v>
      </c>
      <c r="BP23" s="85">
        <v>1</v>
      </c>
      <c r="BQ23" s="85">
        <v>1</v>
      </c>
      <c r="BR23" s="85">
        <v>1</v>
      </c>
      <c r="BS23" s="85">
        <v>1</v>
      </c>
      <c r="BT23" s="85">
        <v>1</v>
      </c>
      <c r="BU23" s="85"/>
      <c r="BV23" s="405"/>
      <c r="BW23" s="85"/>
      <c r="BX23" s="85"/>
      <c r="BY23" s="85"/>
      <c r="BZ23" s="85"/>
      <c r="CA23" s="85"/>
      <c r="CB23" s="85"/>
      <c r="CC23" s="85"/>
      <c r="CD23" s="85"/>
      <c r="CE23" s="85"/>
      <c r="CF23" s="85"/>
      <c r="CG23" s="85"/>
      <c r="CH23" s="85"/>
      <c r="CI23" s="85"/>
      <c r="CJ23" s="85"/>
      <c r="CK23" s="85"/>
      <c r="CL23" s="85"/>
      <c r="CM23" s="85"/>
      <c r="CN23" s="85"/>
      <c r="CO23" s="85"/>
      <c r="CP23" s="85"/>
      <c r="CQ23" s="85"/>
      <c r="CR23" s="335" t="s">
        <v>12643</v>
      </c>
      <c r="CS23" s="335" t="s">
        <v>12644</v>
      </c>
      <c r="CT23" s="335" t="s">
        <v>4002</v>
      </c>
      <c r="CU23" s="335" t="s">
        <v>13241</v>
      </c>
      <c r="CV23" s="335" t="s">
        <v>13236</v>
      </c>
      <c r="CW23" s="335" t="s">
        <v>13237</v>
      </c>
      <c r="CX23" s="335" t="s">
        <v>13238</v>
      </c>
      <c r="CY23" s="335" t="s">
        <v>13242</v>
      </c>
      <c r="CZ23" s="335" t="s">
        <v>3848</v>
      </c>
      <c r="DA23" s="335" t="s">
        <v>13243</v>
      </c>
      <c r="DB23" s="335" t="s">
        <v>3840</v>
      </c>
      <c r="DC23" s="335" t="s">
        <v>3841</v>
      </c>
      <c r="DD23" s="335" t="s">
        <v>4838</v>
      </c>
      <c r="DE23" s="335" t="s">
        <v>3848</v>
      </c>
      <c r="DF23" s="335" t="s">
        <v>13244</v>
      </c>
      <c r="DG23" s="335" t="s">
        <v>3848</v>
      </c>
      <c r="DH23" s="335" t="s">
        <v>4203</v>
      </c>
      <c r="DI23" s="335" t="s">
        <v>13245</v>
      </c>
      <c r="DJ23" s="335" t="s">
        <v>9287</v>
      </c>
      <c r="DK23" s="335" t="s">
        <v>3957</v>
      </c>
      <c r="DL23" s="335" t="s">
        <v>13246</v>
      </c>
      <c r="DM23" s="335" t="s">
        <v>3914</v>
      </c>
      <c r="DN23" s="335" t="s">
        <v>3852</v>
      </c>
      <c r="DO23" s="335" t="s">
        <v>3848</v>
      </c>
      <c r="DP23" s="335" t="s">
        <v>3848</v>
      </c>
      <c r="DQ23" s="335" t="s">
        <v>13247</v>
      </c>
      <c r="DR23" s="335" t="s">
        <v>13247</v>
      </c>
      <c r="DS23" s="335" t="s">
        <v>13239</v>
      </c>
      <c r="DT23" s="335" t="s">
        <v>3848</v>
      </c>
      <c r="DU23" s="335" t="s">
        <v>3848</v>
      </c>
      <c r="DV23" s="335" t="s">
        <v>3848</v>
      </c>
      <c r="DW23" s="335" t="s">
        <v>3848</v>
      </c>
      <c r="DX23" s="335" t="s">
        <v>3848</v>
      </c>
      <c r="DY23" s="335" t="s">
        <v>3848</v>
      </c>
      <c r="DZ23" s="335" t="s">
        <v>3848</v>
      </c>
      <c r="EA23" s="335" t="s">
        <v>3848</v>
      </c>
      <c r="EB23" s="335" t="s">
        <v>3861</v>
      </c>
      <c r="EC23" s="335" t="s">
        <v>3862</v>
      </c>
      <c r="ED23" s="335" t="s">
        <v>3848</v>
      </c>
      <c r="EE23" s="335" t="s">
        <v>13248</v>
      </c>
      <c r="EF23" s="335" t="s">
        <v>3864</v>
      </c>
      <c r="EG23" s="335" t="s">
        <v>598</v>
      </c>
      <c r="EH23" s="335" t="s">
        <v>5303</v>
      </c>
      <c r="EI23" s="335" t="s">
        <v>13249</v>
      </c>
      <c r="EJ23" s="335" t="s">
        <v>3848</v>
      </c>
      <c r="EK23" s="335" t="s">
        <v>3848</v>
      </c>
      <c r="EL23" s="335" t="s">
        <v>3868</v>
      </c>
      <c r="EM23" s="335" t="s">
        <v>4002</v>
      </c>
      <c r="EN23" s="335" t="s">
        <v>4002</v>
      </c>
      <c r="EO23" s="335" t="s">
        <v>4002</v>
      </c>
      <c r="EP23" s="335" t="s">
        <v>4002</v>
      </c>
      <c r="EQ23" s="335" t="s">
        <v>13250</v>
      </c>
      <c r="ER23" s="335" t="s">
        <v>7126</v>
      </c>
      <c r="ES23" s="335" t="s">
        <v>13251</v>
      </c>
      <c r="ET23" s="335" t="s">
        <v>13252</v>
      </c>
      <c r="EU23" s="335" t="s">
        <v>13253</v>
      </c>
      <c r="EV23" s="335" t="s">
        <v>3876</v>
      </c>
      <c r="EW23" s="335" t="s">
        <v>3876</v>
      </c>
      <c r="EX23" s="335" t="s">
        <v>3848</v>
      </c>
      <c r="EY23" s="335" t="s">
        <v>3848</v>
      </c>
      <c r="EZ23" s="335" t="s">
        <v>3876</v>
      </c>
      <c r="FA23" s="335" t="s">
        <v>3848</v>
      </c>
      <c r="FB23" s="335" t="s">
        <v>3848</v>
      </c>
      <c r="FC23" s="335" t="s">
        <v>3848</v>
      </c>
      <c r="FD23" s="335" t="s">
        <v>3848</v>
      </c>
      <c r="FE23" s="335" t="s">
        <v>4017</v>
      </c>
      <c r="FF23" s="335" t="s">
        <v>4017</v>
      </c>
      <c r="FG23" s="335" t="s">
        <v>3848</v>
      </c>
      <c r="FH23" s="335" t="s">
        <v>3848</v>
      </c>
      <c r="FI23" s="335" t="s">
        <v>3848</v>
      </c>
      <c r="FJ23" s="335" t="s">
        <v>4017</v>
      </c>
      <c r="FK23" s="335" t="s">
        <v>4017</v>
      </c>
      <c r="FL23" s="335" t="s">
        <v>4017</v>
      </c>
      <c r="FM23" s="335" t="s">
        <v>13238</v>
      </c>
      <c r="FN23" s="335" t="s">
        <v>13254</v>
      </c>
      <c r="FO23" s="335" t="s">
        <v>633</v>
      </c>
      <c r="FP23" s="335" t="s">
        <v>3848</v>
      </c>
      <c r="FQ23" s="335" t="s">
        <v>13255</v>
      </c>
      <c r="FR23" s="335" t="s">
        <v>7354</v>
      </c>
      <c r="FS23" s="335" t="s">
        <v>13256</v>
      </c>
      <c r="FT23" s="335" t="s">
        <v>3943</v>
      </c>
      <c r="FU23" s="335" t="s">
        <v>3943</v>
      </c>
      <c r="FV23" s="335" t="s">
        <v>3943</v>
      </c>
      <c r="FW23" s="335" t="s">
        <v>3943</v>
      </c>
      <c r="FX23" s="335" t="s">
        <v>3944</v>
      </c>
      <c r="FY23" s="335" t="s">
        <v>3848</v>
      </c>
      <c r="FZ23" s="335" t="s">
        <v>3848</v>
      </c>
      <c r="GA23" s="335" t="s">
        <v>3946</v>
      </c>
      <c r="GB23" s="335" t="s">
        <v>3945</v>
      </c>
      <c r="GC23" s="335" t="s">
        <v>3946</v>
      </c>
      <c r="IC23" s="44" t="s">
        <v>3403</v>
      </c>
      <c r="IE23" s="44" t="s">
        <v>3403</v>
      </c>
    </row>
    <row r="24" spans="1:239" s="44" customFormat="1" ht="15" customHeight="1" x14ac:dyDescent="0.2">
      <c r="A24" s="85">
        <v>22</v>
      </c>
      <c r="B24" s="470">
        <v>0.45277777777777778</v>
      </c>
      <c r="C24" s="85"/>
      <c r="D24" s="85" t="s">
        <v>12630</v>
      </c>
      <c r="E24" s="85" t="s">
        <v>212</v>
      </c>
      <c r="F24" s="282">
        <v>43283</v>
      </c>
      <c r="G24" s="85" t="s">
        <v>1202</v>
      </c>
      <c r="H24" s="85" t="s">
        <v>233</v>
      </c>
      <c r="I24" s="85" t="s">
        <v>3057</v>
      </c>
      <c r="J24" s="85"/>
      <c r="K24" s="471"/>
      <c r="L24" s="471"/>
      <c r="M24" s="471"/>
      <c r="N24" s="471"/>
      <c r="O24" s="85"/>
      <c r="P24" s="488" t="s">
        <v>13257</v>
      </c>
      <c r="Q24" s="85" t="s">
        <v>13258</v>
      </c>
      <c r="R24" s="85" t="s">
        <v>13259</v>
      </c>
      <c r="S24" s="471" t="s">
        <v>13260</v>
      </c>
      <c r="T24" s="276">
        <v>9176989897</v>
      </c>
      <c r="U24" s="473" t="s">
        <v>13261</v>
      </c>
      <c r="V24" s="85" t="s">
        <v>221</v>
      </c>
      <c r="W24" s="85" t="s">
        <v>221</v>
      </c>
      <c r="X24" s="85" t="s">
        <v>221</v>
      </c>
      <c r="Y24" s="85" t="s">
        <v>221</v>
      </c>
      <c r="Z24" s="85" t="s">
        <v>221</v>
      </c>
      <c r="AA24" s="85" t="s">
        <v>13262</v>
      </c>
      <c r="AB24" s="85">
        <v>9338668403</v>
      </c>
      <c r="AC24" s="85" t="s">
        <v>402</v>
      </c>
      <c r="AD24" s="85" t="s">
        <v>224</v>
      </c>
      <c r="AE24" s="85" t="s">
        <v>13263</v>
      </c>
      <c r="AF24" s="85" t="s">
        <v>226</v>
      </c>
      <c r="AG24" s="85" t="s">
        <v>221</v>
      </c>
      <c r="AH24" s="85" t="s">
        <v>221</v>
      </c>
      <c r="AI24" s="85"/>
      <c r="AJ24" s="85"/>
      <c r="AK24" s="85"/>
      <c r="AL24" s="85"/>
      <c r="AM24" s="85"/>
      <c r="AN24" s="85" t="s">
        <v>228</v>
      </c>
      <c r="AO24" s="85" t="s">
        <v>228</v>
      </c>
      <c r="AP24" s="85" t="s">
        <v>281</v>
      </c>
      <c r="AQ24" s="85" t="s">
        <v>282</v>
      </c>
      <c r="AR24" s="85"/>
      <c r="AS24" s="85"/>
      <c r="AT24" s="85"/>
      <c r="AU24" s="85"/>
      <c r="AV24" s="85"/>
      <c r="AW24" s="85"/>
      <c r="AX24" s="85"/>
      <c r="AY24" s="85" t="s">
        <v>227</v>
      </c>
      <c r="AZ24" s="85" t="s">
        <v>227</v>
      </c>
      <c r="BA24" s="275"/>
      <c r="BB24" s="474" t="s">
        <v>13264</v>
      </c>
      <c r="BC24" s="275">
        <v>0.55208333333333337</v>
      </c>
      <c r="BD24" s="275">
        <v>0.55555555555555558</v>
      </c>
      <c r="BE24" s="306">
        <f t="shared" si="0"/>
        <v>5</v>
      </c>
      <c r="BF24" s="85">
        <v>1</v>
      </c>
      <c r="BG24" s="85">
        <v>1</v>
      </c>
      <c r="BH24" s="85">
        <v>1</v>
      </c>
      <c r="BI24" s="85">
        <v>1</v>
      </c>
      <c r="BJ24" s="85">
        <v>1</v>
      </c>
      <c r="BK24" s="85">
        <v>1</v>
      </c>
      <c r="BL24" s="85">
        <v>1</v>
      </c>
      <c r="BM24" s="85">
        <v>1</v>
      </c>
      <c r="BN24" s="85">
        <v>1</v>
      </c>
      <c r="BO24" s="85">
        <v>1</v>
      </c>
      <c r="BP24" s="85">
        <v>1</v>
      </c>
      <c r="BQ24" s="85">
        <v>1</v>
      </c>
      <c r="BR24" s="85">
        <v>1</v>
      </c>
      <c r="BS24" s="85">
        <v>1</v>
      </c>
      <c r="BT24" s="85">
        <v>1</v>
      </c>
      <c r="BU24" s="85"/>
      <c r="BV24" s="405"/>
      <c r="BW24" s="85"/>
      <c r="BX24" s="85"/>
      <c r="BY24" s="85"/>
      <c r="BZ24" s="85"/>
      <c r="CA24" s="85"/>
      <c r="CB24" s="85"/>
      <c r="CC24" s="85"/>
      <c r="CD24" s="85"/>
      <c r="CE24" s="85"/>
      <c r="CF24" s="85"/>
      <c r="CG24" s="85"/>
      <c r="CH24" s="85"/>
      <c r="CI24" s="85"/>
      <c r="CJ24" s="85"/>
      <c r="CK24" s="85"/>
      <c r="CL24" s="85"/>
      <c r="CM24" s="85"/>
      <c r="CN24" s="85"/>
      <c r="CO24" s="85"/>
      <c r="CP24" s="85"/>
      <c r="CQ24" s="85"/>
      <c r="CR24" s="335" t="s">
        <v>12643</v>
      </c>
      <c r="CS24" s="335" t="s">
        <v>12644</v>
      </c>
      <c r="CT24" s="335" t="s">
        <v>4002</v>
      </c>
      <c r="CU24" s="335" t="s">
        <v>13265</v>
      </c>
      <c r="CV24" s="335" t="s">
        <v>13258</v>
      </c>
      <c r="CW24" s="335" t="s">
        <v>13259</v>
      </c>
      <c r="CX24" s="335" t="s">
        <v>13260</v>
      </c>
      <c r="CY24" s="335" t="s">
        <v>13266</v>
      </c>
      <c r="CZ24" s="335" t="s">
        <v>13267</v>
      </c>
      <c r="DA24" s="335" t="s">
        <v>13268</v>
      </c>
      <c r="DB24" s="335" t="s">
        <v>3840</v>
      </c>
      <c r="DC24" s="335" t="s">
        <v>3841</v>
      </c>
      <c r="DD24" s="335" t="s">
        <v>4838</v>
      </c>
      <c r="DE24" s="335" t="s">
        <v>13267</v>
      </c>
      <c r="DF24" s="335" t="s">
        <v>13268</v>
      </c>
      <c r="DG24" s="335" t="s">
        <v>3840</v>
      </c>
      <c r="DH24" s="335" t="s">
        <v>3841</v>
      </c>
      <c r="DI24" s="335" t="s">
        <v>4838</v>
      </c>
      <c r="DJ24" s="335" t="s">
        <v>13269</v>
      </c>
      <c r="DK24" s="335" t="s">
        <v>3849</v>
      </c>
      <c r="DL24" s="335" t="s">
        <v>4298</v>
      </c>
      <c r="DM24" s="335" t="s">
        <v>3914</v>
      </c>
      <c r="DN24" s="335" t="s">
        <v>3852</v>
      </c>
      <c r="DO24" s="335" t="s">
        <v>3853</v>
      </c>
      <c r="DP24" s="335" t="s">
        <v>3854</v>
      </c>
      <c r="DQ24" s="335" t="s">
        <v>13270</v>
      </c>
      <c r="DR24" s="335" t="s">
        <v>13270</v>
      </c>
      <c r="DS24" s="335" t="s">
        <v>13261</v>
      </c>
      <c r="DT24" s="335" t="s">
        <v>3848</v>
      </c>
      <c r="DU24" s="335" t="s">
        <v>3848</v>
      </c>
      <c r="DV24" s="335" t="s">
        <v>3848</v>
      </c>
      <c r="DW24" s="335" t="s">
        <v>3848</v>
      </c>
      <c r="DX24" s="335" t="s">
        <v>3848</v>
      </c>
      <c r="DY24" s="335" t="s">
        <v>3848</v>
      </c>
      <c r="DZ24" s="335" t="s">
        <v>3848</v>
      </c>
      <c r="EA24" s="335" t="s">
        <v>3848</v>
      </c>
      <c r="EB24" s="335" t="s">
        <v>3861</v>
      </c>
      <c r="EC24" s="335" t="s">
        <v>4118</v>
      </c>
      <c r="ED24" s="335" t="s">
        <v>3848</v>
      </c>
      <c r="EE24" s="335" t="s">
        <v>13271</v>
      </c>
      <c r="EF24" s="335" t="s">
        <v>3864</v>
      </c>
      <c r="EG24" s="335" t="s">
        <v>598</v>
      </c>
      <c r="EH24" s="335" t="s">
        <v>3865</v>
      </c>
      <c r="EI24" s="335" t="s">
        <v>282</v>
      </c>
      <c r="EJ24" s="335" t="s">
        <v>3848</v>
      </c>
      <c r="EK24" s="335" t="s">
        <v>3848</v>
      </c>
      <c r="EL24" s="335" t="s">
        <v>3868</v>
      </c>
      <c r="EM24" s="335" t="s">
        <v>4002</v>
      </c>
      <c r="EN24" s="335" t="s">
        <v>4002</v>
      </c>
      <c r="EO24" s="335" t="s">
        <v>4002</v>
      </c>
      <c r="EP24" s="335" t="s">
        <v>4002</v>
      </c>
      <c r="EQ24" s="335" t="s">
        <v>4918</v>
      </c>
      <c r="ER24" s="335" t="s">
        <v>3924</v>
      </c>
      <c r="ES24" s="335" t="s">
        <v>9810</v>
      </c>
      <c r="ET24" s="335" t="s">
        <v>13272</v>
      </c>
      <c r="EU24" s="335" t="s">
        <v>4848</v>
      </c>
      <c r="EV24" s="335" t="s">
        <v>3876</v>
      </c>
      <c r="EW24" s="335" t="s">
        <v>3876</v>
      </c>
      <c r="EX24" s="335" t="s">
        <v>3848</v>
      </c>
      <c r="EY24" s="335" t="s">
        <v>3848</v>
      </c>
      <c r="EZ24" s="335" t="s">
        <v>3876</v>
      </c>
      <c r="FA24" s="335" t="s">
        <v>3848</v>
      </c>
      <c r="FB24" s="335" t="s">
        <v>13273</v>
      </c>
      <c r="FC24" s="335" t="s">
        <v>13274</v>
      </c>
      <c r="FD24" s="335" t="s">
        <v>3848</v>
      </c>
      <c r="FE24" s="335" t="s">
        <v>3930</v>
      </c>
      <c r="FF24" s="335" t="s">
        <v>13275</v>
      </c>
      <c r="FG24" s="335" t="s">
        <v>3848</v>
      </c>
      <c r="FH24" s="335" t="s">
        <v>13276</v>
      </c>
      <c r="FI24" s="335" t="s">
        <v>6837</v>
      </c>
      <c r="FJ24" s="335" t="s">
        <v>4446</v>
      </c>
      <c r="FK24" s="335" t="s">
        <v>13277</v>
      </c>
      <c r="FL24" s="335" t="s">
        <v>4017</v>
      </c>
      <c r="FM24" s="335" t="s">
        <v>13260</v>
      </c>
      <c r="FN24" s="335" t="s">
        <v>13278</v>
      </c>
      <c r="FO24" s="335" t="s">
        <v>13279</v>
      </c>
      <c r="FP24" s="335" t="s">
        <v>3848</v>
      </c>
      <c r="FQ24" s="335" t="s">
        <v>13280</v>
      </c>
      <c r="FR24" s="335" t="s">
        <v>9595</v>
      </c>
      <c r="FS24" s="335" t="s">
        <v>13281</v>
      </c>
      <c r="FT24" s="335" t="s">
        <v>13282</v>
      </c>
      <c r="FU24" s="335" t="s">
        <v>13283</v>
      </c>
      <c r="FV24" s="335" t="s">
        <v>13284</v>
      </c>
      <c r="FW24" s="335" t="s">
        <v>13285</v>
      </c>
      <c r="FX24" s="335" t="s">
        <v>3944</v>
      </c>
      <c r="FY24" s="335" t="s">
        <v>3848</v>
      </c>
      <c r="FZ24" s="335" t="s">
        <v>3848</v>
      </c>
      <c r="GA24" s="335" t="s">
        <v>3945</v>
      </c>
      <c r="GB24" s="335" t="s">
        <v>3946</v>
      </c>
      <c r="GC24" s="335" t="s">
        <v>3946</v>
      </c>
      <c r="IC24" s="44" t="s">
        <v>3403</v>
      </c>
      <c r="IE24" s="44" t="s">
        <v>3403</v>
      </c>
    </row>
    <row r="25" spans="1:239" s="44" customFormat="1" ht="15" customHeight="1" x14ac:dyDescent="0.2">
      <c r="A25" s="85">
        <v>23</v>
      </c>
      <c r="B25" s="470">
        <v>0.47569444444444442</v>
      </c>
      <c r="C25" s="85"/>
      <c r="D25" s="85" t="s">
        <v>12630</v>
      </c>
      <c r="E25" s="85" t="s">
        <v>212</v>
      </c>
      <c r="F25" s="282">
        <v>43283</v>
      </c>
      <c r="G25" s="85" t="s">
        <v>3082</v>
      </c>
      <c r="H25" s="85" t="s">
        <v>246</v>
      </c>
      <c r="I25" s="85" t="s">
        <v>247</v>
      </c>
      <c r="J25" s="85" t="s">
        <v>13140</v>
      </c>
      <c r="K25" s="471" t="s">
        <v>13141</v>
      </c>
      <c r="L25" s="471" t="s">
        <v>250</v>
      </c>
      <c r="M25" s="374">
        <v>43283</v>
      </c>
      <c r="N25" s="374">
        <v>43299</v>
      </c>
      <c r="O25" s="85" t="s">
        <v>13142</v>
      </c>
      <c r="P25" s="305" t="s">
        <v>13286</v>
      </c>
      <c r="Q25" s="85" t="s">
        <v>13287</v>
      </c>
      <c r="R25" s="85" t="s">
        <v>13288</v>
      </c>
      <c r="S25" s="471" t="s">
        <v>13289</v>
      </c>
      <c r="T25" s="276">
        <v>9123834481</v>
      </c>
      <c r="U25" s="473" t="s">
        <v>13290</v>
      </c>
      <c r="V25" s="85" t="s">
        <v>13291</v>
      </c>
      <c r="W25" s="85" t="s">
        <v>221</v>
      </c>
      <c r="X25" s="85" t="s">
        <v>221</v>
      </c>
      <c r="Y25" s="85" t="s">
        <v>221</v>
      </c>
      <c r="Z25" s="85" t="s">
        <v>221</v>
      </c>
      <c r="AA25" s="85" t="s">
        <v>13292</v>
      </c>
      <c r="AB25" s="85">
        <v>9123940603</v>
      </c>
      <c r="AC25" s="85" t="s">
        <v>278</v>
      </c>
      <c r="AD25" s="85" t="s">
        <v>224</v>
      </c>
      <c r="AE25" s="85"/>
      <c r="AF25" s="85" t="s">
        <v>280</v>
      </c>
      <c r="AG25" s="85" t="s">
        <v>221</v>
      </c>
      <c r="AH25" s="85" t="s">
        <v>221</v>
      </c>
      <c r="AI25" s="85"/>
      <c r="AJ25" s="85"/>
      <c r="AK25" s="85"/>
      <c r="AL25" s="85"/>
      <c r="AM25" s="85"/>
      <c r="AN25" s="85" t="s">
        <v>228</v>
      </c>
      <c r="AO25" s="85" t="s">
        <v>228</v>
      </c>
      <c r="AP25" s="85" t="s">
        <v>598</v>
      </c>
      <c r="AQ25" s="33" t="s">
        <v>377</v>
      </c>
      <c r="AR25" s="85"/>
      <c r="AS25" s="85"/>
      <c r="AT25" s="85"/>
      <c r="AU25" s="85"/>
      <c r="AV25" s="85"/>
      <c r="AW25" s="85"/>
      <c r="AX25" s="85"/>
      <c r="AY25" s="85" t="s">
        <v>227</v>
      </c>
      <c r="AZ25" s="85" t="s">
        <v>446</v>
      </c>
      <c r="BA25" s="275"/>
      <c r="BB25" s="474" t="s">
        <v>12636</v>
      </c>
      <c r="BC25" s="275">
        <v>0.57986111111111105</v>
      </c>
      <c r="BD25" s="275">
        <v>0.59166666666666667</v>
      </c>
      <c r="BE25" s="475">
        <f t="shared" si="0"/>
        <v>17</v>
      </c>
      <c r="BF25" s="85">
        <v>2</v>
      </c>
      <c r="BG25" s="85">
        <v>3</v>
      </c>
      <c r="BH25" s="85">
        <v>3</v>
      </c>
      <c r="BI25" s="85">
        <v>3</v>
      </c>
      <c r="BJ25" s="85">
        <v>2</v>
      </c>
      <c r="BK25" s="85">
        <v>2</v>
      </c>
      <c r="BL25" s="85">
        <v>2</v>
      </c>
      <c r="BM25" s="85">
        <v>3</v>
      </c>
      <c r="BN25" s="85">
        <v>3</v>
      </c>
      <c r="BO25" s="85">
        <v>2</v>
      </c>
      <c r="BP25" s="85">
        <v>3</v>
      </c>
      <c r="BQ25" s="85">
        <v>3</v>
      </c>
      <c r="BR25" s="85">
        <v>3</v>
      </c>
      <c r="BS25" s="85">
        <v>2</v>
      </c>
      <c r="BT25" s="85">
        <v>3</v>
      </c>
      <c r="BU25" s="85"/>
      <c r="BV25" s="405" t="s">
        <v>12636</v>
      </c>
      <c r="BW25" s="483">
        <v>0.59166666666666667</v>
      </c>
      <c r="BX25" s="483">
        <v>0.59861111111111109</v>
      </c>
      <c r="BY25" s="85"/>
      <c r="BZ25" s="85">
        <v>3</v>
      </c>
      <c r="CA25" s="85">
        <v>3</v>
      </c>
      <c r="CB25" s="85">
        <v>3</v>
      </c>
      <c r="CC25" s="85">
        <v>2</v>
      </c>
      <c r="CD25" s="85" t="s">
        <v>260</v>
      </c>
      <c r="CE25" s="85" t="s">
        <v>12636</v>
      </c>
      <c r="CF25" s="85">
        <v>15</v>
      </c>
      <c r="CG25" s="85"/>
      <c r="CH25" s="85"/>
      <c r="CI25" s="85"/>
      <c r="CJ25" s="85"/>
      <c r="CK25" s="85"/>
      <c r="CL25" s="85"/>
      <c r="CM25" s="85"/>
      <c r="CN25" s="85"/>
      <c r="CO25" s="85"/>
      <c r="CP25" s="85"/>
      <c r="CQ25" s="85"/>
      <c r="CR25" s="335" t="s">
        <v>12643</v>
      </c>
      <c r="CS25" s="335" t="s">
        <v>12644</v>
      </c>
      <c r="CT25" s="335" t="s">
        <v>4002</v>
      </c>
      <c r="CU25" s="335" t="s">
        <v>13293</v>
      </c>
      <c r="CV25" s="335" t="s">
        <v>13287</v>
      </c>
      <c r="CW25" s="335" t="s">
        <v>13288</v>
      </c>
      <c r="CX25" s="335" t="s">
        <v>13289</v>
      </c>
      <c r="CY25" s="335" t="s">
        <v>13294</v>
      </c>
      <c r="CZ25" s="335" t="s">
        <v>3848</v>
      </c>
      <c r="DA25" s="335" t="s">
        <v>13295</v>
      </c>
      <c r="DB25" s="335" t="s">
        <v>3840</v>
      </c>
      <c r="DC25" s="335" t="s">
        <v>3841</v>
      </c>
      <c r="DD25" s="335" t="s">
        <v>4838</v>
      </c>
      <c r="DE25" s="335" t="s">
        <v>3848</v>
      </c>
      <c r="DF25" s="335" t="s">
        <v>13296</v>
      </c>
      <c r="DG25" s="335" t="s">
        <v>4760</v>
      </c>
      <c r="DH25" s="335" t="s">
        <v>4393</v>
      </c>
      <c r="DI25" s="335" t="s">
        <v>13297</v>
      </c>
      <c r="DJ25" s="335" t="s">
        <v>13298</v>
      </c>
      <c r="DK25" s="335" t="s">
        <v>3849</v>
      </c>
      <c r="DL25" s="335" t="s">
        <v>13299</v>
      </c>
      <c r="DM25" s="335" t="s">
        <v>3914</v>
      </c>
      <c r="DN25" s="335" t="s">
        <v>3852</v>
      </c>
      <c r="DO25" s="335" t="s">
        <v>3853</v>
      </c>
      <c r="DP25" s="335" t="s">
        <v>3996</v>
      </c>
      <c r="DQ25" s="335" t="s">
        <v>13300</v>
      </c>
      <c r="DR25" s="335" t="s">
        <v>13301</v>
      </c>
      <c r="DS25" s="335" t="s">
        <v>13290</v>
      </c>
      <c r="DT25" s="335" t="s">
        <v>3848</v>
      </c>
      <c r="DU25" s="335" t="s">
        <v>3848</v>
      </c>
      <c r="DV25" s="335" t="s">
        <v>3848</v>
      </c>
      <c r="DW25" s="335" t="s">
        <v>3848</v>
      </c>
      <c r="DX25" s="335" t="s">
        <v>13291</v>
      </c>
      <c r="DY25" s="335" t="s">
        <v>3848</v>
      </c>
      <c r="DZ25" s="335" t="s">
        <v>3848</v>
      </c>
      <c r="EA25" s="335" t="s">
        <v>3848</v>
      </c>
      <c r="EB25" s="335" t="s">
        <v>3861</v>
      </c>
      <c r="EC25" s="335" t="s">
        <v>3862</v>
      </c>
      <c r="ED25" s="335" t="s">
        <v>3848</v>
      </c>
      <c r="EE25" s="335" t="s">
        <v>9840</v>
      </c>
      <c r="EF25" s="335" t="s">
        <v>3864</v>
      </c>
      <c r="EG25" s="335" t="s">
        <v>598</v>
      </c>
      <c r="EH25" s="335" t="s">
        <v>5303</v>
      </c>
      <c r="EI25" s="335" t="s">
        <v>377</v>
      </c>
      <c r="EJ25" s="335" t="s">
        <v>319</v>
      </c>
      <c r="EK25" s="335" t="s">
        <v>3848</v>
      </c>
      <c r="EL25" s="335" t="s">
        <v>3868</v>
      </c>
      <c r="EM25" s="335" t="s">
        <v>4002</v>
      </c>
      <c r="EN25" s="335" t="s">
        <v>4002</v>
      </c>
      <c r="EO25" s="335" t="s">
        <v>3870</v>
      </c>
      <c r="EP25" s="335" t="s">
        <v>4401</v>
      </c>
      <c r="EQ25" s="335" t="s">
        <v>13302</v>
      </c>
      <c r="ER25" s="335" t="s">
        <v>3872</v>
      </c>
      <c r="ES25" s="335" t="s">
        <v>13303</v>
      </c>
      <c r="ET25" s="335" t="s">
        <v>13304</v>
      </c>
      <c r="EU25" s="335" t="s">
        <v>11132</v>
      </c>
      <c r="EV25" s="335" t="s">
        <v>3876</v>
      </c>
      <c r="EW25" s="335" t="s">
        <v>3876</v>
      </c>
      <c r="EX25" s="335" t="s">
        <v>3848</v>
      </c>
      <c r="EY25" s="335" t="s">
        <v>3848</v>
      </c>
      <c r="EZ25" s="335" t="s">
        <v>3877</v>
      </c>
      <c r="FA25" s="335" t="s">
        <v>4956</v>
      </c>
      <c r="FB25" s="335" t="s">
        <v>13305</v>
      </c>
      <c r="FC25" s="335" t="s">
        <v>13306</v>
      </c>
      <c r="FD25" s="335" t="s">
        <v>3848</v>
      </c>
      <c r="FE25" s="335" t="s">
        <v>4011</v>
      </c>
      <c r="FF25" s="335" t="s">
        <v>4012</v>
      </c>
      <c r="FG25" s="335" t="s">
        <v>13307</v>
      </c>
      <c r="FH25" s="335" t="s">
        <v>13308</v>
      </c>
      <c r="FI25" s="335" t="s">
        <v>13309</v>
      </c>
      <c r="FJ25" s="335" t="s">
        <v>4962</v>
      </c>
      <c r="FK25" s="335" t="s">
        <v>4892</v>
      </c>
      <c r="FL25" s="335" t="s">
        <v>4017</v>
      </c>
      <c r="FM25" s="335" t="s">
        <v>13289</v>
      </c>
      <c r="FN25" s="335" t="s">
        <v>13310</v>
      </c>
      <c r="FO25" s="335" t="s">
        <v>13311</v>
      </c>
      <c r="FP25" s="335" t="s">
        <v>3848</v>
      </c>
      <c r="FQ25" s="335" t="s">
        <v>13312</v>
      </c>
      <c r="FR25" s="335" t="s">
        <v>4925</v>
      </c>
      <c r="FS25" s="335" t="s">
        <v>13313</v>
      </c>
      <c r="FT25" s="335" t="s">
        <v>13314</v>
      </c>
      <c r="FU25" s="335" t="s">
        <v>13315</v>
      </c>
      <c r="FV25" s="335" t="s">
        <v>13316</v>
      </c>
      <c r="FW25" s="335" t="s">
        <v>13317</v>
      </c>
      <c r="FX25" s="335" t="s">
        <v>3894</v>
      </c>
      <c r="FY25" s="335" t="s">
        <v>3848</v>
      </c>
      <c r="FZ25" s="335" t="s">
        <v>13318</v>
      </c>
      <c r="GA25" s="335" t="s">
        <v>3945</v>
      </c>
      <c r="GB25" s="335" t="s">
        <v>3945</v>
      </c>
      <c r="GC25" s="335" t="s">
        <v>3945</v>
      </c>
      <c r="GD25" s="44" t="s">
        <v>12711</v>
      </c>
      <c r="GE25" s="44" t="s">
        <v>6505</v>
      </c>
      <c r="GF25" s="44" t="s">
        <v>13178</v>
      </c>
      <c r="GG25" s="44" t="s">
        <v>6676</v>
      </c>
      <c r="HL25" s="374">
        <v>43283</v>
      </c>
      <c r="HM25" s="44" t="s">
        <v>13178</v>
      </c>
      <c r="HS25" s="44" t="s">
        <v>6505</v>
      </c>
      <c r="HV25" s="44" t="s">
        <v>6676</v>
      </c>
      <c r="IC25" s="44" t="s">
        <v>247</v>
      </c>
      <c r="IE25" s="44" t="s">
        <v>12843</v>
      </c>
    </row>
    <row r="26" spans="1:239" s="44" customFormat="1" ht="15" customHeight="1" x14ac:dyDescent="0.2">
      <c r="A26" s="85">
        <v>24</v>
      </c>
      <c r="B26" s="470">
        <v>0.47916666666666669</v>
      </c>
      <c r="C26" s="85"/>
      <c r="D26" s="85" t="s">
        <v>12630</v>
      </c>
      <c r="E26" s="85" t="s">
        <v>212</v>
      </c>
      <c r="F26" s="282">
        <v>43283</v>
      </c>
      <c r="G26" s="85" t="s">
        <v>1202</v>
      </c>
      <c r="H26" s="85" t="s">
        <v>233</v>
      </c>
      <c r="I26" s="85" t="s">
        <v>3057</v>
      </c>
      <c r="J26" s="85"/>
      <c r="K26" s="471"/>
      <c r="L26" s="471"/>
      <c r="M26" s="471"/>
      <c r="N26" s="471"/>
      <c r="O26" s="85"/>
      <c r="P26" s="305" t="s">
        <v>13319</v>
      </c>
      <c r="Q26" s="85" t="s">
        <v>13320</v>
      </c>
      <c r="R26" s="85" t="s">
        <v>2775</v>
      </c>
      <c r="S26" s="471" t="s">
        <v>13321</v>
      </c>
      <c r="T26" s="276">
        <v>9303032319</v>
      </c>
      <c r="U26" s="473" t="s">
        <v>13322</v>
      </c>
      <c r="V26" s="85" t="s">
        <v>13323</v>
      </c>
      <c r="W26" s="85" t="s">
        <v>221</v>
      </c>
      <c r="X26" s="85" t="s">
        <v>221</v>
      </c>
      <c r="Y26" s="85" t="s">
        <v>221</v>
      </c>
      <c r="Z26" s="85" t="s">
        <v>221</v>
      </c>
      <c r="AA26" s="85" t="s">
        <v>13324</v>
      </c>
      <c r="AB26" s="85">
        <v>9489644449</v>
      </c>
      <c r="AC26" s="85" t="s">
        <v>1303</v>
      </c>
      <c r="AD26" s="85" t="s">
        <v>224</v>
      </c>
      <c r="AE26" s="85" t="s">
        <v>221</v>
      </c>
      <c r="AF26" s="85" t="s">
        <v>221</v>
      </c>
      <c r="AG26" s="85" t="s">
        <v>221</v>
      </c>
      <c r="AH26" s="85" t="s">
        <v>221</v>
      </c>
      <c r="AI26" s="85"/>
      <c r="AJ26" s="85"/>
      <c r="AK26" s="85"/>
      <c r="AL26" s="85"/>
      <c r="AM26" s="85"/>
      <c r="AN26" s="85" t="s">
        <v>394</v>
      </c>
      <c r="AO26" s="85" t="s">
        <v>395</v>
      </c>
      <c r="AP26" s="85" t="s">
        <v>281</v>
      </c>
      <c r="AQ26" s="85" t="s">
        <v>282</v>
      </c>
      <c r="AR26" s="85"/>
      <c r="AS26" s="85"/>
      <c r="AT26" s="85"/>
      <c r="AU26" s="85"/>
      <c r="AV26" s="85"/>
      <c r="AW26" s="85" t="s">
        <v>12988</v>
      </c>
      <c r="AX26" s="85"/>
      <c r="AY26" s="85" t="s">
        <v>227</v>
      </c>
      <c r="AZ26" s="85" t="s">
        <v>446</v>
      </c>
      <c r="BA26" s="275"/>
      <c r="BB26" s="474" t="s">
        <v>12636</v>
      </c>
      <c r="BC26" s="275">
        <v>0.60138888888888886</v>
      </c>
      <c r="BD26" s="275">
        <v>0.60486111111111118</v>
      </c>
      <c r="BE26" s="475">
        <f t="shared" si="0"/>
        <v>5</v>
      </c>
      <c r="BF26" s="85">
        <v>1</v>
      </c>
      <c r="BG26" s="85">
        <v>3</v>
      </c>
      <c r="BH26" s="85">
        <v>3</v>
      </c>
      <c r="BI26" s="85">
        <v>2</v>
      </c>
      <c r="BJ26" s="85">
        <v>2</v>
      </c>
      <c r="BK26" s="85">
        <v>1</v>
      </c>
      <c r="BL26" s="85">
        <v>2</v>
      </c>
      <c r="BM26" s="85">
        <v>3</v>
      </c>
      <c r="BN26" s="85">
        <v>2</v>
      </c>
      <c r="BO26" s="85">
        <v>1</v>
      </c>
      <c r="BP26" s="85">
        <v>3</v>
      </c>
      <c r="BQ26" s="85">
        <v>2</v>
      </c>
      <c r="BR26" s="85">
        <v>3</v>
      </c>
      <c r="BS26" s="85">
        <v>2</v>
      </c>
      <c r="BT26" s="85">
        <v>3</v>
      </c>
      <c r="BU26" s="85"/>
      <c r="BV26" s="405"/>
      <c r="BW26" s="85"/>
      <c r="BX26" s="85"/>
      <c r="BY26" s="85"/>
      <c r="BZ26" s="85"/>
      <c r="CA26" s="85"/>
      <c r="CB26" s="85"/>
      <c r="CC26" s="85"/>
      <c r="CD26" s="85"/>
      <c r="CE26" s="85"/>
      <c r="CF26" s="85"/>
      <c r="CG26" s="85"/>
      <c r="CH26" s="85"/>
      <c r="CI26" s="85"/>
      <c r="CJ26" s="85"/>
      <c r="CK26" s="85"/>
      <c r="CL26" s="85"/>
      <c r="CM26" s="85"/>
      <c r="CN26" s="85"/>
      <c r="CO26" s="85"/>
      <c r="CP26" s="85"/>
      <c r="CQ26" s="85"/>
      <c r="CR26" s="335" t="s">
        <v>12643</v>
      </c>
      <c r="CS26" s="335" t="s">
        <v>12644</v>
      </c>
      <c r="CT26" s="335" t="s">
        <v>4002</v>
      </c>
      <c r="CU26" s="335" t="s">
        <v>13325</v>
      </c>
      <c r="CV26" s="335" t="s">
        <v>13320</v>
      </c>
      <c r="CW26" s="335" t="s">
        <v>2775</v>
      </c>
      <c r="CX26" s="335" t="s">
        <v>13321</v>
      </c>
      <c r="CY26" s="335" t="s">
        <v>13326</v>
      </c>
      <c r="CZ26" s="335" t="s">
        <v>13327</v>
      </c>
      <c r="DA26" s="335" t="s">
        <v>13328</v>
      </c>
      <c r="DB26" s="335" t="s">
        <v>3840</v>
      </c>
      <c r="DC26" s="335" t="s">
        <v>3841</v>
      </c>
      <c r="DD26" s="335" t="s">
        <v>4838</v>
      </c>
      <c r="DE26" s="335" t="s">
        <v>3848</v>
      </c>
      <c r="DF26" s="335" t="s">
        <v>13329</v>
      </c>
      <c r="DG26" s="335" t="s">
        <v>5140</v>
      </c>
      <c r="DH26" s="335" t="s">
        <v>5141</v>
      </c>
      <c r="DI26" s="335" t="s">
        <v>13330</v>
      </c>
      <c r="DJ26" s="335" t="s">
        <v>13331</v>
      </c>
      <c r="DK26" s="335" t="s">
        <v>3957</v>
      </c>
      <c r="DL26" s="335" t="s">
        <v>13332</v>
      </c>
      <c r="DM26" s="335" t="s">
        <v>3914</v>
      </c>
      <c r="DN26" s="335" t="s">
        <v>3852</v>
      </c>
      <c r="DO26" s="335" t="s">
        <v>3853</v>
      </c>
      <c r="DP26" s="335" t="s">
        <v>3854</v>
      </c>
      <c r="DQ26" s="335" t="s">
        <v>13333</v>
      </c>
      <c r="DR26" s="335" t="s">
        <v>13334</v>
      </c>
      <c r="DS26" s="335" t="s">
        <v>13322</v>
      </c>
      <c r="DT26" s="335" t="s">
        <v>13335</v>
      </c>
      <c r="DU26" s="335" t="s">
        <v>3848</v>
      </c>
      <c r="DV26" s="335" t="s">
        <v>3848</v>
      </c>
      <c r="DW26" s="335" t="s">
        <v>3848</v>
      </c>
      <c r="DX26" s="335" t="s">
        <v>13323</v>
      </c>
      <c r="DY26" s="335" t="s">
        <v>13336</v>
      </c>
      <c r="DZ26" s="335" t="s">
        <v>3848</v>
      </c>
      <c r="EA26" s="335" t="s">
        <v>3848</v>
      </c>
      <c r="EB26" s="335" t="s">
        <v>3861</v>
      </c>
      <c r="EC26" s="335" t="s">
        <v>3862</v>
      </c>
      <c r="ED26" s="335" t="s">
        <v>3848</v>
      </c>
      <c r="EE26" s="335" t="s">
        <v>8000</v>
      </c>
      <c r="EF26" s="335" t="s">
        <v>395</v>
      </c>
      <c r="EG26" s="335" t="s">
        <v>2755</v>
      </c>
      <c r="EH26" s="335" t="s">
        <v>282</v>
      </c>
      <c r="EI26" s="335" t="s">
        <v>3848</v>
      </c>
      <c r="EJ26" s="335" t="s">
        <v>12988</v>
      </c>
      <c r="EK26" s="335" t="s">
        <v>3848</v>
      </c>
      <c r="EL26" s="335" t="s">
        <v>4473</v>
      </c>
      <c r="EM26" s="335" t="s">
        <v>4002</v>
      </c>
      <c r="EN26" s="335" t="s">
        <v>4002</v>
      </c>
      <c r="EO26" s="335" t="s">
        <v>3870</v>
      </c>
      <c r="EP26" s="335" t="s">
        <v>4401</v>
      </c>
      <c r="EQ26" s="335" t="s">
        <v>13337</v>
      </c>
      <c r="ER26" s="335" t="s">
        <v>7126</v>
      </c>
      <c r="ES26" s="335" t="s">
        <v>13338</v>
      </c>
      <c r="ET26" s="335" t="s">
        <v>13339</v>
      </c>
      <c r="EU26" s="335" t="s">
        <v>13340</v>
      </c>
      <c r="EV26" s="335" t="s">
        <v>3876</v>
      </c>
      <c r="EW26" s="335" t="s">
        <v>3876</v>
      </c>
      <c r="EX26" s="335" t="s">
        <v>3848</v>
      </c>
      <c r="EY26" s="335" t="s">
        <v>3848</v>
      </c>
      <c r="EZ26" s="335" t="s">
        <v>3876</v>
      </c>
      <c r="FA26" s="335" t="s">
        <v>3848</v>
      </c>
      <c r="FB26" s="335" t="s">
        <v>3848</v>
      </c>
      <c r="FC26" s="335" t="s">
        <v>3848</v>
      </c>
      <c r="FD26" s="335" t="s">
        <v>3848</v>
      </c>
      <c r="FE26" s="335" t="s">
        <v>4017</v>
      </c>
      <c r="FF26" s="335" t="s">
        <v>4017</v>
      </c>
      <c r="FG26" s="335" t="s">
        <v>3848</v>
      </c>
      <c r="FH26" s="335" t="s">
        <v>3848</v>
      </c>
      <c r="FI26" s="335" t="s">
        <v>3848</v>
      </c>
      <c r="FJ26" s="335" t="s">
        <v>4017</v>
      </c>
      <c r="FK26" s="335" t="s">
        <v>4017</v>
      </c>
      <c r="FL26" s="335" t="s">
        <v>4017</v>
      </c>
      <c r="FM26" s="335" t="s">
        <v>13321</v>
      </c>
      <c r="FN26" s="335" t="s">
        <v>13341</v>
      </c>
      <c r="FO26" s="335" t="s">
        <v>563</v>
      </c>
      <c r="FP26" s="335" t="s">
        <v>3848</v>
      </c>
      <c r="FQ26" s="335" t="s">
        <v>13342</v>
      </c>
      <c r="FR26" s="335" t="s">
        <v>12266</v>
      </c>
      <c r="FS26" s="335" t="s">
        <v>13343</v>
      </c>
      <c r="FT26" s="335" t="s">
        <v>13344</v>
      </c>
      <c r="FU26" s="335" t="s">
        <v>13345</v>
      </c>
      <c r="FV26" s="335" t="s">
        <v>13346</v>
      </c>
      <c r="FW26" s="335" t="s">
        <v>13347</v>
      </c>
      <c r="FX26" s="335" t="s">
        <v>3944</v>
      </c>
      <c r="FY26" s="335" t="s">
        <v>3848</v>
      </c>
      <c r="FZ26" s="335" t="s">
        <v>3848</v>
      </c>
      <c r="GA26" s="335" t="s">
        <v>3945</v>
      </c>
      <c r="GB26" s="335" t="s">
        <v>3945</v>
      </c>
      <c r="GC26" s="335" t="s">
        <v>3946</v>
      </c>
      <c r="IC26" s="44" t="s">
        <v>3403</v>
      </c>
      <c r="IE26" s="44" t="s">
        <v>3403</v>
      </c>
    </row>
    <row r="27" spans="1:239" s="44" customFormat="1" ht="15" customHeight="1" x14ac:dyDescent="0.2">
      <c r="A27" s="85">
        <v>25</v>
      </c>
      <c r="B27" s="470">
        <v>0.48125000000000001</v>
      </c>
      <c r="C27" s="85"/>
      <c r="D27" s="85" t="s">
        <v>12630</v>
      </c>
      <c r="E27" s="85" t="s">
        <v>212</v>
      </c>
      <c r="F27" s="282">
        <v>43283</v>
      </c>
      <c r="G27" s="85" t="s">
        <v>1202</v>
      </c>
      <c r="H27" s="85" t="s">
        <v>233</v>
      </c>
      <c r="I27" s="85" t="s">
        <v>3057</v>
      </c>
      <c r="J27" s="85"/>
      <c r="K27" s="471"/>
      <c r="L27" s="471"/>
      <c r="M27" s="471"/>
      <c r="N27" s="471"/>
      <c r="O27" s="85"/>
      <c r="P27" s="305" t="s">
        <v>12776</v>
      </c>
      <c r="Q27" s="85" t="s">
        <v>3462</v>
      </c>
      <c r="R27" s="85" t="s">
        <v>13348</v>
      </c>
      <c r="S27" s="471" t="s">
        <v>572</v>
      </c>
      <c r="T27" s="276">
        <v>9491922476</v>
      </c>
      <c r="U27" s="473" t="s">
        <v>13349</v>
      </c>
      <c r="V27" s="85" t="s">
        <v>13350</v>
      </c>
      <c r="W27" s="85" t="s">
        <v>221</v>
      </c>
      <c r="X27" s="85" t="s">
        <v>221</v>
      </c>
      <c r="Y27" s="85" t="s">
        <v>221</v>
      </c>
      <c r="Z27" s="85" t="s">
        <v>221</v>
      </c>
      <c r="AA27" s="85" t="s">
        <v>13351</v>
      </c>
      <c r="AB27" s="85">
        <v>9272432483</v>
      </c>
      <c r="AC27" s="85" t="s">
        <v>1303</v>
      </c>
      <c r="AD27" s="85" t="s">
        <v>241</v>
      </c>
      <c r="AE27" s="85" t="s">
        <v>221</v>
      </c>
      <c r="AF27" s="85" t="s">
        <v>221</v>
      </c>
      <c r="AG27" s="85" t="s">
        <v>221</v>
      </c>
      <c r="AH27" s="85" t="s">
        <v>221</v>
      </c>
      <c r="AI27" s="85" t="s">
        <v>1239</v>
      </c>
      <c r="AJ27" s="85" t="s">
        <v>1239</v>
      </c>
      <c r="AK27" s="85" t="s">
        <v>1239</v>
      </c>
      <c r="AL27" s="85" t="s">
        <v>1239</v>
      </c>
      <c r="AM27" s="85" t="s">
        <v>1239</v>
      </c>
      <c r="AN27" s="85" t="s">
        <v>394</v>
      </c>
      <c r="AO27" s="85" t="s">
        <v>395</v>
      </c>
      <c r="AP27" s="85" t="s">
        <v>281</v>
      </c>
      <c r="AQ27" s="85" t="s">
        <v>282</v>
      </c>
      <c r="AR27" s="85"/>
      <c r="AS27" s="85"/>
      <c r="AT27" s="85"/>
      <c r="AU27" s="85"/>
      <c r="AV27" s="85"/>
      <c r="AW27" s="85" t="s">
        <v>12988</v>
      </c>
      <c r="AX27" s="85"/>
      <c r="AY27" s="85" t="s">
        <v>227</v>
      </c>
      <c r="AZ27" s="85" t="s">
        <v>227</v>
      </c>
      <c r="BA27" s="275"/>
      <c r="BB27" s="474" t="s">
        <v>12693</v>
      </c>
      <c r="BC27" s="275">
        <v>0.58958333333333335</v>
      </c>
      <c r="BD27" s="275">
        <v>0.59305555555555556</v>
      </c>
      <c r="BE27" s="475">
        <f t="shared" si="0"/>
        <v>5</v>
      </c>
      <c r="BF27" s="85">
        <v>1</v>
      </c>
      <c r="BG27" s="85">
        <v>1</v>
      </c>
      <c r="BH27" s="85">
        <v>2</v>
      </c>
      <c r="BI27" s="85">
        <v>1</v>
      </c>
      <c r="BJ27" s="85">
        <v>2</v>
      </c>
      <c r="BK27" s="85">
        <v>1</v>
      </c>
      <c r="BL27" s="85">
        <v>1</v>
      </c>
      <c r="BM27" s="85">
        <v>2</v>
      </c>
      <c r="BN27" s="85">
        <v>1</v>
      </c>
      <c r="BO27" s="85">
        <v>1</v>
      </c>
      <c r="BP27" s="85">
        <v>2</v>
      </c>
      <c r="BQ27" s="85">
        <v>1</v>
      </c>
      <c r="BR27" s="85">
        <v>2</v>
      </c>
      <c r="BS27" s="85">
        <v>1</v>
      </c>
      <c r="BT27" s="85">
        <v>1</v>
      </c>
      <c r="BU27" s="85"/>
      <c r="BV27" s="405"/>
      <c r="BW27" s="85"/>
      <c r="BX27" s="85"/>
      <c r="BY27" s="85"/>
      <c r="BZ27" s="85"/>
      <c r="CA27" s="85"/>
      <c r="CB27" s="85"/>
      <c r="CC27" s="85"/>
      <c r="CD27" s="85"/>
      <c r="CE27" s="85"/>
      <c r="CF27" s="85"/>
      <c r="CG27" s="85"/>
      <c r="CH27" s="85"/>
      <c r="CI27" s="85"/>
      <c r="CJ27" s="85"/>
      <c r="CK27" s="85"/>
      <c r="CL27" s="85"/>
      <c r="CM27" s="85"/>
      <c r="CN27" s="85"/>
      <c r="CO27" s="85"/>
      <c r="CP27" s="85"/>
      <c r="CQ27" s="85"/>
      <c r="CR27" s="335" t="s">
        <v>12643</v>
      </c>
      <c r="CS27" s="335" t="s">
        <v>12644</v>
      </c>
      <c r="CT27" s="335" t="s">
        <v>4002</v>
      </c>
      <c r="CU27" s="335" t="s">
        <v>13352</v>
      </c>
      <c r="CV27" s="335" t="s">
        <v>13353</v>
      </c>
      <c r="CW27" s="335" t="s">
        <v>13354</v>
      </c>
      <c r="CX27" s="335" t="s">
        <v>13355</v>
      </c>
      <c r="CY27" s="335" t="s">
        <v>13356</v>
      </c>
      <c r="CZ27" s="335" t="s">
        <v>13357</v>
      </c>
      <c r="DA27" s="335" t="s">
        <v>13358</v>
      </c>
      <c r="DB27" s="335" t="s">
        <v>4158</v>
      </c>
      <c r="DC27" s="335" t="s">
        <v>4159</v>
      </c>
      <c r="DD27" s="335" t="s">
        <v>7155</v>
      </c>
      <c r="DE27" s="335" t="s">
        <v>13357</v>
      </c>
      <c r="DF27" s="335" t="s">
        <v>13358</v>
      </c>
      <c r="DG27" s="335" t="s">
        <v>4158</v>
      </c>
      <c r="DH27" s="335" t="s">
        <v>4159</v>
      </c>
      <c r="DI27" s="335" t="s">
        <v>7155</v>
      </c>
      <c r="DJ27" s="335" t="s">
        <v>13359</v>
      </c>
      <c r="DK27" s="335" t="s">
        <v>3957</v>
      </c>
      <c r="DL27" s="335" t="s">
        <v>3848</v>
      </c>
      <c r="DM27" s="335" t="s">
        <v>3914</v>
      </c>
      <c r="DN27" s="335" t="s">
        <v>3852</v>
      </c>
      <c r="DO27" s="335" t="s">
        <v>3853</v>
      </c>
      <c r="DP27" s="335" t="s">
        <v>3854</v>
      </c>
      <c r="DQ27" s="335" t="s">
        <v>13360</v>
      </c>
      <c r="DR27" s="335" t="s">
        <v>13361</v>
      </c>
      <c r="DS27" s="335" t="s">
        <v>13349</v>
      </c>
      <c r="DT27" s="335" t="s">
        <v>3848</v>
      </c>
      <c r="DU27" s="335" t="s">
        <v>3848</v>
      </c>
      <c r="DV27" s="335" t="s">
        <v>3848</v>
      </c>
      <c r="DW27" s="335" t="s">
        <v>3848</v>
      </c>
      <c r="DX27" s="335" t="s">
        <v>13350</v>
      </c>
      <c r="DY27" s="335" t="s">
        <v>13350</v>
      </c>
      <c r="DZ27" s="335" t="s">
        <v>13350</v>
      </c>
      <c r="EA27" s="335" t="s">
        <v>3848</v>
      </c>
      <c r="EB27" s="335" t="s">
        <v>3861</v>
      </c>
      <c r="EC27" s="335" t="s">
        <v>3862</v>
      </c>
      <c r="ED27" s="335" t="s">
        <v>3848</v>
      </c>
      <c r="EE27" s="335" t="s">
        <v>6828</v>
      </c>
      <c r="EF27" s="335" t="s">
        <v>5081</v>
      </c>
      <c r="EG27" s="335" t="s">
        <v>2755</v>
      </c>
      <c r="EH27" s="335" t="s">
        <v>282</v>
      </c>
      <c r="EI27" s="335" t="s">
        <v>3848</v>
      </c>
      <c r="EJ27" s="335" t="s">
        <v>13362</v>
      </c>
      <c r="EK27" s="335" t="s">
        <v>3848</v>
      </c>
      <c r="EL27" s="335" t="s">
        <v>4473</v>
      </c>
      <c r="EM27" s="335" t="s">
        <v>4002</v>
      </c>
      <c r="EN27" s="335" t="s">
        <v>4002</v>
      </c>
      <c r="EO27" s="335" t="s">
        <v>4002</v>
      </c>
      <c r="EP27" s="335" t="s">
        <v>4002</v>
      </c>
      <c r="EQ27" s="335" t="s">
        <v>13363</v>
      </c>
      <c r="ER27" s="335" t="s">
        <v>3872</v>
      </c>
      <c r="ES27" s="335" t="s">
        <v>13364</v>
      </c>
      <c r="ET27" s="335" t="s">
        <v>13365</v>
      </c>
      <c r="EU27" s="335" t="s">
        <v>4017</v>
      </c>
      <c r="EV27" s="335" t="s">
        <v>3876</v>
      </c>
      <c r="EW27" s="335" t="s">
        <v>3876</v>
      </c>
      <c r="EX27" s="335" t="s">
        <v>3848</v>
      </c>
      <c r="EY27" s="335" t="s">
        <v>3848</v>
      </c>
      <c r="EZ27" s="335" t="s">
        <v>3876</v>
      </c>
      <c r="FA27" s="335" t="s">
        <v>3848</v>
      </c>
      <c r="FB27" s="335" t="s">
        <v>3848</v>
      </c>
      <c r="FC27" s="335" t="s">
        <v>3848</v>
      </c>
      <c r="FD27" s="335" t="s">
        <v>3848</v>
      </c>
      <c r="FE27" s="335" t="s">
        <v>4017</v>
      </c>
      <c r="FF27" s="335" t="s">
        <v>4017</v>
      </c>
      <c r="FG27" s="335" t="s">
        <v>3848</v>
      </c>
      <c r="FH27" s="335" t="s">
        <v>3848</v>
      </c>
      <c r="FI27" s="335" t="s">
        <v>3848</v>
      </c>
      <c r="FJ27" s="335" t="s">
        <v>4017</v>
      </c>
      <c r="FK27" s="335" t="s">
        <v>4017</v>
      </c>
      <c r="FL27" s="335" t="s">
        <v>4017</v>
      </c>
      <c r="FM27" s="335" t="s">
        <v>3462</v>
      </c>
      <c r="FN27" s="335" t="s">
        <v>13366</v>
      </c>
      <c r="FO27" s="335" t="s">
        <v>572</v>
      </c>
      <c r="FP27" s="335" t="s">
        <v>3848</v>
      </c>
      <c r="FQ27" s="335" t="s">
        <v>13367</v>
      </c>
      <c r="FR27" s="335" t="s">
        <v>13368</v>
      </c>
      <c r="FS27" s="335" t="s">
        <v>13369</v>
      </c>
      <c r="FT27" s="335" t="s">
        <v>3943</v>
      </c>
      <c r="FU27" s="335" t="s">
        <v>3943</v>
      </c>
      <c r="FV27" s="335" t="s">
        <v>3943</v>
      </c>
      <c r="FW27" s="335" t="s">
        <v>3943</v>
      </c>
      <c r="FX27" s="335" t="s">
        <v>3944</v>
      </c>
      <c r="FY27" s="335" t="s">
        <v>3848</v>
      </c>
      <c r="FZ27" s="335" t="s">
        <v>3848</v>
      </c>
      <c r="GA27" s="335" t="s">
        <v>3945</v>
      </c>
      <c r="GB27" s="335" t="s">
        <v>3945</v>
      </c>
      <c r="GC27" s="335" t="s">
        <v>3946</v>
      </c>
      <c r="IC27" s="44" t="s">
        <v>3403</v>
      </c>
      <c r="IE27" s="44" t="s">
        <v>3403</v>
      </c>
    </row>
    <row r="28" spans="1:239" s="44" customFormat="1" ht="15" customHeight="1" x14ac:dyDescent="0.2">
      <c r="A28" s="85">
        <v>26</v>
      </c>
      <c r="B28" s="470">
        <v>0.48333333333333334</v>
      </c>
      <c r="C28" s="85"/>
      <c r="D28" s="85" t="s">
        <v>12630</v>
      </c>
      <c r="E28" s="85" t="s">
        <v>212</v>
      </c>
      <c r="F28" s="282">
        <v>43283</v>
      </c>
      <c r="G28" s="85" t="s">
        <v>357</v>
      </c>
      <c r="H28" s="85" t="s">
        <v>233</v>
      </c>
      <c r="I28" s="85" t="s">
        <v>12683</v>
      </c>
      <c r="J28" s="85"/>
      <c r="K28" s="471"/>
      <c r="L28" s="471"/>
      <c r="M28" s="471"/>
      <c r="N28" s="471"/>
      <c r="O28" s="85"/>
      <c r="P28" s="305" t="s">
        <v>13370</v>
      </c>
      <c r="Q28" s="85" t="s">
        <v>10542</v>
      </c>
      <c r="R28" s="85" t="s">
        <v>13371</v>
      </c>
      <c r="S28" s="471" t="s">
        <v>4746</v>
      </c>
      <c r="T28" s="276">
        <v>9455102141</v>
      </c>
      <c r="U28" s="473" t="s">
        <v>13372</v>
      </c>
      <c r="V28" s="85" t="s">
        <v>221</v>
      </c>
      <c r="W28" s="85" t="s">
        <v>221</v>
      </c>
      <c r="X28" s="85" t="s">
        <v>221</v>
      </c>
      <c r="Y28" s="85" t="s">
        <v>221</v>
      </c>
      <c r="Z28" s="85" t="s">
        <v>221</v>
      </c>
      <c r="AA28" s="85" t="s">
        <v>13373</v>
      </c>
      <c r="AB28" s="85">
        <v>9178524604</v>
      </c>
      <c r="AC28" s="85" t="s">
        <v>402</v>
      </c>
      <c r="AD28" s="85" t="s">
        <v>224</v>
      </c>
      <c r="AE28" s="85" t="s">
        <v>13374</v>
      </c>
      <c r="AF28" s="85" t="s">
        <v>221</v>
      </c>
      <c r="AG28" s="85" t="s">
        <v>221</v>
      </c>
      <c r="AH28" s="85" t="s">
        <v>221</v>
      </c>
      <c r="AI28" s="85" t="s">
        <v>13375</v>
      </c>
      <c r="AJ28" s="85" t="s">
        <v>1239</v>
      </c>
      <c r="AK28" s="85">
        <v>1</v>
      </c>
      <c r="AL28" s="85" t="s">
        <v>13376</v>
      </c>
      <c r="AM28" s="85" t="s">
        <v>13377</v>
      </c>
      <c r="AN28" s="85" t="s">
        <v>228</v>
      </c>
      <c r="AO28" s="85" t="s">
        <v>228</v>
      </c>
      <c r="AP28" s="85" t="s">
        <v>598</v>
      </c>
      <c r="AQ28" s="33" t="s">
        <v>3069</v>
      </c>
      <c r="AR28" s="85"/>
      <c r="AS28" s="85"/>
      <c r="AT28" s="85"/>
      <c r="AU28" s="85"/>
      <c r="AV28" s="85"/>
      <c r="AW28" s="85"/>
      <c r="AX28" s="85"/>
      <c r="AY28" s="85" t="s">
        <v>227</v>
      </c>
      <c r="AZ28" s="85" t="s">
        <v>227</v>
      </c>
      <c r="BA28" s="275"/>
      <c r="BB28" s="474" t="s">
        <v>12693</v>
      </c>
      <c r="BC28" s="275">
        <v>0.59513888888888888</v>
      </c>
      <c r="BD28" s="275">
        <v>0.61736111111111114</v>
      </c>
      <c r="BE28" s="475">
        <f t="shared" si="0"/>
        <v>32</v>
      </c>
      <c r="BF28" s="85">
        <v>2</v>
      </c>
      <c r="BG28" s="85">
        <v>2</v>
      </c>
      <c r="BH28" s="85">
        <v>2</v>
      </c>
      <c r="BI28" s="85">
        <v>2</v>
      </c>
      <c r="BJ28" s="85">
        <v>2</v>
      </c>
      <c r="BK28" s="85">
        <v>2</v>
      </c>
      <c r="BL28" s="85">
        <v>2</v>
      </c>
      <c r="BM28" s="85">
        <v>3</v>
      </c>
      <c r="BN28" s="85">
        <v>2</v>
      </c>
      <c r="BO28" s="85">
        <v>2</v>
      </c>
      <c r="BP28" s="85">
        <v>2</v>
      </c>
      <c r="BQ28" s="85">
        <v>2</v>
      </c>
      <c r="BR28" s="85">
        <v>1</v>
      </c>
      <c r="BS28" s="85">
        <v>2</v>
      </c>
      <c r="BT28" s="85">
        <v>1</v>
      </c>
      <c r="BU28" s="85"/>
      <c r="BV28" s="405" t="s">
        <v>12693</v>
      </c>
      <c r="BW28" s="470">
        <v>0.61736111111111114</v>
      </c>
      <c r="BX28" s="470">
        <v>0.62152777777777779</v>
      </c>
      <c r="BY28" s="85"/>
      <c r="BZ28" s="85">
        <v>3</v>
      </c>
      <c r="CA28" s="85">
        <v>3</v>
      </c>
      <c r="CB28" s="85">
        <v>3</v>
      </c>
      <c r="CC28" s="85">
        <v>3</v>
      </c>
      <c r="CD28" s="85" t="s">
        <v>260</v>
      </c>
      <c r="CE28" s="85" t="s">
        <v>12693</v>
      </c>
      <c r="CF28" s="85">
        <v>15</v>
      </c>
      <c r="CG28" s="85"/>
      <c r="CH28" s="85"/>
      <c r="CI28" s="85"/>
      <c r="CJ28" s="85"/>
      <c r="CK28" s="85"/>
      <c r="CL28" s="85"/>
      <c r="CM28" s="85"/>
      <c r="CN28" s="85"/>
      <c r="CO28" s="85"/>
      <c r="CP28" s="85"/>
      <c r="CQ28" s="85"/>
      <c r="CR28" s="335" t="s">
        <v>12643</v>
      </c>
      <c r="CS28" s="335" t="s">
        <v>12644</v>
      </c>
      <c r="CT28" s="335" t="s">
        <v>4002</v>
      </c>
      <c r="CU28" s="335" t="s">
        <v>13378</v>
      </c>
      <c r="CV28" s="335" t="s">
        <v>10542</v>
      </c>
      <c r="CW28" s="335" t="s">
        <v>13379</v>
      </c>
      <c r="CX28" s="335" t="s">
        <v>13380</v>
      </c>
      <c r="CY28" s="335" t="s">
        <v>13381</v>
      </c>
      <c r="CZ28" s="335" t="s">
        <v>13163</v>
      </c>
      <c r="DA28" s="335" t="s">
        <v>13382</v>
      </c>
      <c r="DB28" s="335" t="s">
        <v>3840</v>
      </c>
      <c r="DC28" s="335" t="s">
        <v>3841</v>
      </c>
      <c r="DD28" s="335" t="s">
        <v>8608</v>
      </c>
      <c r="DE28" s="335" t="s">
        <v>3848</v>
      </c>
      <c r="DF28" s="335" t="s">
        <v>13383</v>
      </c>
      <c r="DG28" s="335" t="s">
        <v>3840</v>
      </c>
      <c r="DH28" s="335" t="s">
        <v>3841</v>
      </c>
      <c r="DI28" s="335" t="s">
        <v>13384</v>
      </c>
      <c r="DJ28" s="335" t="s">
        <v>13385</v>
      </c>
      <c r="DK28" s="335" t="s">
        <v>3849</v>
      </c>
      <c r="DL28" s="335" t="s">
        <v>4298</v>
      </c>
      <c r="DM28" s="335" t="s">
        <v>3914</v>
      </c>
      <c r="DN28" s="335" t="s">
        <v>6337</v>
      </c>
      <c r="DO28" s="335" t="s">
        <v>3853</v>
      </c>
      <c r="DP28" s="335" t="s">
        <v>3996</v>
      </c>
      <c r="DQ28" s="335" t="s">
        <v>13386</v>
      </c>
      <c r="DR28" s="335" t="s">
        <v>13386</v>
      </c>
      <c r="DS28" s="335" t="s">
        <v>13372</v>
      </c>
      <c r="DT28" s="335" t="s">
        <v>3848</v>
      </c>
      <c r="DU28" s="335" t="s">
        <v>3848</v>
      </c>
      <c r="DV28" s="335" t="s">
        <v>3848</v>
      </c>
      <c r="DW28" s="335" t="s">
        <v>3848</v>
      </c>
      <c r="DX28" s="335" t="s">
        <v>3848</v>
      </c>
      <c r="DY28" s="335" t="s">
        <v>3848</v>
      </c>
      <c r="DZ28" s="335" t="s">
        <v>3848</v>
      </c>
      <c r="EA28" s="335" t="s">
        <v>3848</v>
      </c>
      <c r="EB28" s="335" t="s">
        <v>3861</v>
      </c>
      <c r="EC28" s="335" t="s">
        <v>3862</v>
      </c>
      <c r="ED28" s="335" t="s">
        <v>3848</v>
      </c>
      <c r="EE28" s="335" t="s">
        <v>4212</v>
      </c>
      <c r="EF28" s="335" t="s">
        <v>3864</v>
      </c>
      <c r="EG28" s="335" t="s">
        <v>598</v>
      </c>
      <c r="EH28" s="335" t="s">
        <v>1008</v>
      </c>
      <c r="EI28" s="335" t="s">
        <v>13387</v>
      </c>
      <c r="EJ28" s="335" t="s">
        <v>3848</v>
      </c>
      <c r="EK28" s="335" t="s">
        <v>3848</v>
      </c>
      <c r="EL28" s="335" t="s">
        <v>3868</v>
      </c>
      <c r="EM28" s="335" t="s">
        <v>4002</v>
      </c>
      <c r="EN28" s="335" t="s">
        <v>4002</v>
      </c>
      <c r="EO28" s="335" t="s">
        <v>3870</v>
      </c>
      <c r="EP28" s="335" t="s">
        <v>3869</v>
      </c>
      <c r="EQ28" s="335" t="s">
        <v>4017</v>
      </c>
      <c r="ER28" s="335" t="s">
        <v>4017</v>
      </c>
      <c r="ES28" s="335" t="s">
        <v>4017</v>
      </c>
      <c r="ET28" s="335" t="s">
        <v>4017</v>
      </c>
      <c r="EU28" s="335" t="s">
        <v>4017</v>
      </c>
      <c r="EV28" s="335" t="s">
        <v>3848</v>
      </c>
      <c r="EW28" s="335" t="s">
        <v>3848</v>
      </c>
      <c r="EX28" s="335" t="s">
        <v>3848</v>
      </c>
      <c r="EY28" s="335" t="s">
        <v>3848</v>
      </c>
      <c r="EZ28" s="335" t="s">
        <v>3848</v>
      </c>
      <c r="FA28" s="335" t="s">
        <v>3848</v>
      </c>
      <c r="FB28" s="335" t="s">
        <v>3848</v>
      </c>
      <c r="FC28" s="335" t="s">
        <v>3848</v>
      </c>
      <c r="FD28" s="335" t="s">
        <v>3848</v>
      </c>
      <c r="FE28" s="335" t="s">
        <v>4017</v>
      </c>
      <c r="FF28" s="335" t="s">
        <v>4017</v>
      </c>
      <c r="FG28" s="335" t="s">
        <v>3848</v>
      </c>
      <c r="FH28" s="335" t="s">
        <v>3848</v>
      </c>
      <c r="FI28" s="335" t="s">
        <v>3848</v>
      </c>
      <c r="FJ28" s="335" t="s">
        <v>4017</v>
      </c>
      <c r="FK28" s="335" t="s">
        <v>4017</v>
      </c>
      <c r="FL28" s="335" t="s">
        <v>4017</v>
      </c>
      <c r="FM28" s="335" t="s">
        <v>4746</v>
      </c>
      <c r="FN28" s="335" t="s">
        <v>1499</v>
      </c>
      <c r="FO28" s="335" t="s">
        <v>13388</v>
      </c>
      <c r="FP28" s="335" t="s">
        <v>3848</v>
      </c>
      <c r="FQ28" s="335" t="s">
        <v>13389</v>
      </c>
      <c r="FR28" s="335" t="s">
        <v>13390</v>
      </c>
      <c r="FS28" s="335" t="s">
        <v>13391</v>
      </c>
      <c r="FT28" s="335" t="s">
        <v>3943</v>
      </c>
      <c r="FU28" s="335" t="s">
        <v>3943</v>
      </c>
      <c r="FV28" s="335" t="s">
        <v>3943</v>
      </c>
      <c r="FW28" s="335" t="s">
        <v>3943</v>
      </c>
      <c r="FX28" s="335" t="s">
        <v>3894</v>
      </c>
      <c r="FY28" s="335" t="s">
        <v>3848</v>
      </c>
      <c r="FZ28" s="335" t="s">
        <v>13392</v>
      </c>
      <c r="GA28" s="335" t="s">
        <v>3945</v>
      </c>
      <c r="GB28" s="335" t="s">
        <v>3945</v>
      </c>
      <c r="GC28" s="335" t="s">
        <v>3946</v>
      </c>
      <c r="GD28" s="44" t="s">
        <v>12711</v>
      </c>
      <c r="GE28" s="44" t="s">
        <v>6505</v>
      </c>
      <c r="HS28" s="44" t="s">
        <v>6505</v>
      </c>
      <c r="IC28" s="44" t="s">
        <v>12683</v>
      </c>
      <c r="IE28" s="44" t="s">
        <v>3403</v>
      </c>
    </row>
    <row r="29" spans="1:239" s="44" customFormat="1" ht="15" customHeight="1" x14ac:dyDescent="0.2">
      <c r="A29" s="85">
        <v>27</v>
      </c>
      <c r="B29" s="470">
        <v>0.4861111111111111</v>
      </c>
      <c r="C29" s="85"/>
      <c r="D29" s="85" t="s">
        <v>12630</v>
      </c>
      <c r="E29" s="85" t="s">
        <v>212</v>
      </c>
      <c r="F29" s="282">
        <v>43283</v>
      </c>
      <c r="G29" s="85" t="s">
        <v>357</v>
      </c>
      <c r="H29" s="85" t="s">
        <v>337</v>
      </c>
      <c r="I29" s="85" t="s">
        <v>437</v>
      </c>
      <c r="J29" s="33" t="s">
        <v>5969</v>
      </c>
      <c r="K29" s="471"/>
      <c r="L29" s="471"/>
      <c r="M29" s="471"/>
      <c r="N29" s="471"/>
      <c r="O29" s="85"/>
      <c r="P29" s="305" t="s">
        <v>13393</v>
      </c>
      <c r="Q29" s="85" t="s">
        <v>13394</v>
      </c>
      <c r="R29" s="85" t="s">
        <v>13395</v>
      </c>
      <c r="S29" s="471" t="s">
        <v>13396</v>
      </c>
      <c r="T29" s="423">
        <v>9273626555</v>
      </c>
      <c r="U29" s="473" t="s">
        <v>13397</v>
      </c>
      <c r="V29" s="423" t="s">
        <v>13398</v>
      </c>
      <c r="W29" s="85" t="s">
        <v>221</v>
      </c>
      <c r="X29" s="85" t="s">
        <v>221</v>
      </c>
      <c r="Y29" s="85" t="s">
        <v>221</v>
      </c>
      <c r="Z29" s="85" t="s">
        <v>221</v>
      </c>
      <c r="AA29" s="423" t="s">
        <v>13399</v>
      </c>
      <c r="AB29" s="423">
        <v>9661321628</v>
      </c>
      <c r="AC29" s="85" t="s">
        <v>223</v>
      </c>
      <c r="AD29" s="85" t="s">
        <v>241</v>
      </c>
      <c r="AE29" s="85"/>
      <c r="AF29" s="85" t="s">
        <v>226</v>
      </c>
      <c r="AG29" s="85" t="s">
        <v>221</v>
      </c>
      <c r="AH29" s="85" t="s">
        <v>221</v>
      </c>
      <c r="AI29" s="85" t="s">
        <v>13400</v>
      </c>
      <c r="AJ29" s="85" t="s">
        <v>227</v>
      </c>
      <c r="AK29" s="85">
        <v>1</v>
      </c>
      <c r="AL29" s="85" t="s">
        <v>13401</v>
      </c>
      <c r="AM29" s="85" t="s">
        <v>13402</v>
      </c>
      <c r="AN29" s="85" t="s">
        <v>394</v>
      </c>
      <c r="AO29" s="85" t="s">
        <v>395</v>
      </c>
      <c r="AP29" s="85" t="s">
        <v>281</v>
      </c>
      <c r="AQ29" s="85" t="s">
        <v>282</v>
      </c>
      <c r="AR29" s="85"/>
      <c r="AS29" s="85"/>
      <c r="AT29" s="85"/>
      <c r="AU29" s="85"/>
      <c r="AV29" s="85"/>
      <c r="AW29" s="85" t="s">
        <v>12988</v>
      </c>
      <c r="AX29" s="85"/>
      <c r="AY29" s="85" t="s">
        <v>227</v>
      </c>
      <c r="AZ29" s="85" t="s">
        <v>227</v>
      </c>
      <c r="BA29" s="275"/>
      <c r="BB29" s="474" t="s">
        <v>12693</v>
      </c>
      <c r="BC29" s="275">
        <v>0.63124999999999998</v>
      </c>
      <c r="BD29" s="275">
        <v>0.64583333333333337</v>
      </c>
      <c r="BE29" s="475">
        <f t="shared" si="0"/>
        <v>21</v>
      </c>
      <c r="BF29" s="85">
        <v>2</v>
      </c>
      <c r="BG29" s="85">
        <v>2</v>
      </c>
      <c r="BH29" s="85">
        <v>3</v>
      </c>
      <c r="BI29" s="85">
        <v>2</v>
      </c>
      <c r="BJ29" s="85">
        <v>3</v>
      </c>
      <c r="BK29" s="85">
        <v>2</v>
      </c>
      <c r="BL29" s="85">
        <v>2</v>
      </c>
      <c r="BM29" s="85">
        <v>3</v>
      </c>
      <c r="BN29" s="85">
        <v>2</v>
      </c>
      <c r="BO29" s="85">
        <v>2</v>
      </c>
      <c r="BP29" s="85">
        <v>3</v>
      </c>
      <c r="BQ29" s="85">
        <v>2</v>
      </c>
      <c r="BR29" s="85">
        <v>2</v>
      </c>
      <c r="BS29" s="85">
        <v>2</v>
      </c>
      <c r="BT29" s="85">
        <v>3</v>
      </c>
      <c r="BU29" s="85"/>
      <c r="BV29" s="405" t="s">
        <v>12693</v>
      </c>
      <c r="BW29" s="470">
        <v>0.64583333333333337</v>
      </c>
      <c r="BX29" s="470">
        <v>0.65069444444444446</v>
      </c>
      <c r="BY29" s="85"/>
      <c r="BZ29" s="85">
        <v>3</v>
      </c>
      <c r="CA29" s="85">
        <v>2</v>
      </c>
      <c r="CB29" s="85">
        <v>3</v>
      </c>
      <c r="CC29" s="85">
        <v>3</v>
      </c>
      <c r="CD29" s="85" t="s">
        <v>260</v>
      </c>
      <c r="CE29" s="85" t="s">
        <v>12693</v>
      </c>
      <c r="CF29" s="85">
        <v>15</v>
      </c>
      <c r="CG29" s="85"/>
      <c r="CH29" s="85"/>
      <c r="CI29" s="85"/>
      <c r="CJ29" s="85"/>
      <c r="CK29" s="85"/>
      <c r="CL29" s="85"/>
      <c r="CM29" s="85"/>
      <c r="CN29" s="85"/>
      <c r="CO29" s="85"/>
      <c r="CP29" s="85"/>
      <c r="CQ29" s="85"/>
      <c r="CR29" s="335" t="s">
        <v>12643</v>
      </c>
      <c r="CS29" s="335" t="s">
        <v>12644</v>
      </c>
      <c r="CT29" s="335" t="s">
        <v>4002</v>
      </c>
      <c r="CU29" s="335" t="s">
        <v>13403</v>
      </c>
      <c r="CV29" s="335" t="s">
        <v>13394</v>
      </c>
      <c r="CW29" s="335" t="s">
        <v>13395</v>
      </c>
      <c r="CX29" s="335" t="s">
        <v>13396</v>
      </c>
      <c r="CY29" s="335" t="s">
        <v>13404</v>
      </c>
      <c r="CZ29" s="335" t="s">
        <v>3848</v>
      </c>
      <c r="DA29" s="335" t="s">
        <v>13405</v>
      </c>
      <c r="DB29" s="335" t="s">
        <v>3840</v>
      </c>
      <c r="DC29" s="335" t="s">
        <v>3841</v>
      </c>
      <c r="DD29" s="335" t="s">
        <v>4838</v>
      </c>
      <c r="DE29" s="335" t="s">
        <v>3848</v>
      </c>
      <c r="DF29" s="335" t="s">
        <v>13406</v>
      </c>
      <c r="DG29" s="335" t="s">
        <v>4341</v>
      </c>
      <c r="DH29" s="335" t="s">
        <v>3846</v>
      </c>
      <c r="DI29" s="335" t="s">
        <v>6557</v>
      </c>
      <c r="DJ29" s="335" t="s">
        <v>3848</v>
      </c>
      <c r="DK29" s="335" t="s">
        <v>3957</v>
      </c>
      <c r="DL29" s="335" t="s">
        <v>7295</v>
      </c>
      <c r="DM29" s="335" t="s">
        <v>13407</v>
      </c>
      <c r="DN29" s="335" t="s">
        <v>4062</v>
      </c>
      <c r="DO29" s="335" t="s">
        <v>3853</v>
      </c>
      <c r="DP29" s="335" t="s">
        <v>3854</v>
      </c>
      <c r="DQ29" s="335" t="s">
        <v>13408</v>
      </c>
      <c r="DR29" s="335" t="s">
        <v>13408</v>
      </c>
      <c r="DS29" s="335" t="s">
        <v>13397</v>
      </c>
      <c r="DT29" s="335" t="s">
        <v>13409</v>
      </c>
      <c r="DU29" s="335" t="s">
        <v>13410</v>
      </c>
      <c r="DV29" s="335" t="s">
        <v>13411</v>
      </c>
      <c r="DW29" s="335" t="s">
        <v>13412</v>
      </c>
      <c r="DX29" s="335" t="s">
        <v>13398</v>
      </c>
      <c r="DY29" s="335" t="s">
        <v>13413</v>
      </c>
      <c r="DZ29" s="335" t="s">
        <v>13414</v>
      </c>
      <c r="EA29" s="335" t="s">
        <v>3848</v>
      </c>
      <c r="EB29" s="335" t="s">
        <v>3861</v>
      </c>
      <c r="EC29" s="335" t="s">
        <v>3862</v>
      </c>
      <c r="ED29" s="335" t="s">
        <v>13415</v>
      </c>
      <c r="EE29" s="335" t="s">
        <v>4399</v>
      </c>
      <c r="EF29" s="335" t="s">
        <v>395</v>
      </c>
      <c r="EG29" s="335" t="s">
        <v>2755</v>
      </c>
      <c r="EH29" s="335" t="s">
        <v>282</v>
      </c>
      <c r="EI29" s="335" t="s">
        <v>13416</v>
      </c>
      <c r="EJ29" s="335" t="s">
        <v>13417</v>
      </c>
      <c r="EK29" s="335" t="s">
        <v>3848</v>
      </c>
      <c r="EL29" s="335" t="s">
        <v>3868</v>
      </c>
      <c r="EM29" s="335" t="s">
        <v>4002</v>
      </c>
      <c r="EN29" s="335" t="s">
        <v>4002</v>
      </c>
      <c r="EO29" s="335" t="s">
        <v>4401</v>
      </c>
      <c r="EP29" s="335" t="s">
        <v>4401</v>
      </c>
      <c r="EQ29" s="335" t="s">
        <v>6226</v>
      </c>
      <c r="ER29" s="335" t="s">
        <v>3872</v>
      </c>
      <c r="ES29" s="335" t="s">
        <v>13418</v>
      </c>
      <c r="ET29" s="335" t="s">
        <v>13419</v>
      </c>
      <c r="EU29" s="335" t="s">
        <v>13420</v>
      </c>
      <c r="EV29" s="335" t="s">
        <v>3876</v>
      </c>
      <c r="EW29" s="335" t="s">
        <v>3876</v>
      </c>
      <c r="EX29" s="335" t="s">
        <v>3848</v>
      </c>
      <c r="EY29" s="335" t="s">
        <v>3848</v>
      </c>
      <c r="EZ29" s="335" t="s">
        <v>3877</v>
      </c>
      <c r="FA29" s="335" t="s">
        <v>3878</v>
      </c>
      <c r="FB29" s="335" t="s">
        <v>13421</v>
      </c>
      <c r="FC29" s="335" t="s">
        <v>13422</v>
      </c>
      <c r="FD29" s="335" t="s">
        <v>3848</v>
      </c>
      <c r="FE29" s="335" t="s">
        <v>3970</v>
      </c>
      <c r="FF29" s="335" t="s">
        <v>3971</v>
      </c>
      <c r="FG29" s="335" t="s">
        <v>13423</v>
      </c>
      <c r="FH29" s="335" t="s">
        <v>13424</v>
      </c>
      <c r="FI29" s="335" t="s">
        <v>13425</v>
      </c>
      <c r="FJ29" s="335" t="s">
        <v>7135</v>
      </c>
      <c r="FK29" s="335" t="s">
        <v>13426</v>
      </c>
      <c r="FL29" s="335" t="s">
        <v>13427</v>
      </c>
      <c r="FM29" s="335" t="s">
        <v>13428</v>
      </c>
      <c r="FN29" s="335" t="s">
        <v>13429</v>
      </c>
      <c r="FO29" s="335" t="s">
        <v>13430</v>
      </c>
      <c r="FP29" s="335" t="s">
        <v>3848</v>
      </c>
      <c r="FQ29" s="335" t="s">
        <v>13431</v>
      </c>
      <c r="FR29" s="335" t="s">
        <v>13432</v>
      </c>
      <c r="FS29" s="335" t="s">
        <v>13433</v>
      </c>
      <c r="FT29" s="335" t="s">
        <v>13434</v>
      </c>
      <c r="FU29" s="335" t="s">
        <v>13435</v>
      </c>
      <c r="FV29" s="335" t="s">
        <v>13436</v>
      </c>
      <c r="FW29" s="335" t="s">
        <v>13437</v>
      </c>
      <c r="FX29" s="335" t="s">
        <v>3894</v>
      </c>
      <c r="FY29" s="335" t="s">
        <v>3848</v>
      </c>
      <c r="FZ29" s="335" t="s">
        <v>13438</v>
      </c>
      <c r="GA29" s="335" t="s">
        <v>3945</v>
      </c>
      <c r="GB29" s="335" t="s">
        <v>3946</v>
      </c>
      <c r="GC29" s="335" t="s">
        <v>3946</v>
      </c>
      <c r="IC29" s="44" t="s">
        <v>13439</v>
      </c>
      <c r="IE29" s="44" t="s">
        <v>3403</v>
      </c>
    </row>
    <row r="30" spans="1:239" s="44" customFormat="1" ht="15" customHeight="1" x14ac:dyDescent="0.2">
      <c r="A30" s="85">
        <v>28</v>
      </c>
      <c r="B30" s="470">
        <v>0.48819444444444443</v>
      </c>
      <c r="C30" s="85"/>
      <c r="D30" s="85" t="s">
        <v>12630</v>
      </c>
      <c r="E30" s="85" t="s">
        <v>212</v>
      </c>
      <c r="F30" s="282">
        <v>43283</v>
      </c>
      <c r="G30" s="85" t="s">
        <v>3082</v>
      </c>
      <c r="H30" s="85" t="s">
        <v>246</v>
      </c>
      <c r="I30" s="85" t="s">
        <v>247</v>
      </c>
      <c r="J30" s="85" t="s">
        <v>12805</v>
      </c>
      <c r="K30" s="471" t="s">
        <v>12806</v>
      </c>
      <c r="L30" s="471" t="s">
        <v>250</v>
      </c>
      <c r="M30" s="374">
        <v>43283</v>
      </c>
      <c r="N30" s="374">
        <v>43299</v>
      </c>
      <c r="O30" s="85" t="s">
        <v>12807</v>
      </c>
      <c r="P30" s="305" t="s">
        <v>13440</v>
      </c>
      <c r="Q30" s="85" t="s">
        <v>13441</v>
      </c>
      <c r="R30" s="85" t="s">
        <v>13442</v>
      </c>
      <c r="S30" s="471" t="s">
        <v>1311</v>
      </c>
      <c r="T30" s="423">
        <v>9158839934</v>
      </c>
      <c r="U30" s="473" t="s">
        <v>13443</v>
      </c>
      <c r="V30" s="85" t="s">
        <v>221</v>
      </c>
      <c r="W30" s="85" t="s">
        <v>221</v>
      </c>
      <c r="X30" s="85" t="s">
        <v>221</v>
      </c>
      <c r="Y30" s="85" t="s">
        <v>221</v>
      </c>
      <c r="Z30" s="85" t="s">
        <v>221</v>
      </c>
      <c r="AA30" s="423" t="s">
        <v>13444</v>
      </c>
      <c r="AB30" s="423">
        <v>916394814</v>
      </c>
      <c r="AC30" s="85" t="s">
        <v>223</v>
      </c>
      <c r="AD30" s="85" t="s">
        <v>241</v>
      </c>
      <c r="AE30" s="85" t="s">
        <v>12472</v>
      </c>
      <c r="AF30" s="85" t="s">
        <v>226</v>
      </c>
      <c r="AG30" s="85" t="s">
        <v>221</v>
      </c>
      <c r="AH30" s="85" t="s">
        <v>221</v>
      </c>
      <c r="AI30" s="85">
        <f>48+24+4+24</f>
        <v>100</v>
      </c>
      <c r="AJ30" s="85" t="s">
        <v>227</v>
      </c>
      <c r="AK30" s="85">
        <v>1</v>
      </c>
      <c r="AL30" s="85">
        <v>24</v>
      </c>
      <c r="AM30" s="85">
        <v>48</v>
      </c>
      <c r="AN30" s="85" t="s">
        <v>228</v>
      </c>
      <c r="AO30" s="85" t="s">
        <v>228</v>
      </c>
      <c r="AP30" s="85" t="s">
        <v>229</v>
      </c>
      <c r="AQ30" s="85" t="s">
        <v>229</v>
      </c>
      <c r="AS30" s="44" t="s">
        <v>13445</v>
      </c>
      <c r="AT30" s="85">
        <v>235650</v>
      </c>
      <c r="AU30" s="85" t="s">
        <v>4194</v>
      </c>
      <c r="AV30" s="85"/>
      <c r="AW30" s="85"/>
      <c r="AX30" s="85"/>
      <c r="AY30" s="85" t="s">
        <v>227</v>
      </c>
      <c r="AZ30" s="85" t="s">
        <v>227</v>
      </c>
      <c r="BA30" s="275"/>
      <c r="BB30" s="474" t="s">
        <v>4579</v>
      </c>
      <c r="BC30" s="275">
        <v>0.56944444444444442</v>
      </c>
      <c r="BD30" s="275">
        <v>0.57638888888888895</v>
      </c>
      <c r="BE30" s="475">
        <f t="shared" si="0"/>
        <v>10</v>
      </c>
      <c r="BF30" s="85">
        <v>2</v>
      </c>
      <c r="BG30" s="85">
        <v>2</v>
      </c>
      <c r="BH30" s="85">
        <v>2</v>
      </c>
      <c r="BI30" s="85">
        <v>2</v>
      </c>
      <c r="BJ30" s="85">
        <v>2</v>
      </c>
      <c r="BK30" s="85">
        <v>2</v>
      </c>
      <c r="BL30" s="85">
        <v>2</v>
      </c>
      <c r="BM30" s="85">
        <v>2</v>
      </c>
      <c r="BN30" s="85">
        <v>2</v>
      </c>
      <c r="BO30" s="85">
        <v>2</v>
      </c>
      <c r="BP30" s="85">
        <v>2</v>
      </c>
      <c r="BQ30" s="85">
        <v>2</v>
      </c>
      <c r="BR30" s="85">
        <v>2</v>
      </c>
      <c r="BS30" s="85">
        <v>2</v>
      </c>
      <c r="BT30" s="85">
        <v>2</v>
      </c>
      <c r="BU30" s="85"/>
      <c r="BV30" s="405" t="s">
        <v>4579</v>
      </c>
      <c r="BW30" s="275">
        <v>0.57638888888888895</v>
      </c>
      <c r="BX30" s="483">
        <v>0.5854166666666667</v>
      </c>
      <c r="BY30" s="85"/>
      <c r="BZ30" s="85">
        <v>3</v>
      </c>
      <c r="CA30" s="85">
        <v>2</v>
      </c>
      <c r="CB30" s="85">
        <v>3</v>
      </c>
      <c r="CC30" s="85">
        <v>3</v>
      </c>
      <c r="CD30" s="85" t="s">
        <v>260</v>
      </c>
      <c r="CE30" s="85" t="s">
        <v>4579</v>
      </c>
      <c r="CF30" s="85">
        <v>15</v>
      </c>
      <c r="CG30" s="85"/>
      <c r="CH30" s="85"/>
      <c r="CI30" s="85"/>
      <c r="CJ30" s="85"/>
      <c r="CK30" s="85"/>
      <c r="CL30" s="85"/>
      <c r="CM30" s="85"/>
      <c r="CN30" s="85"/>
      <c r="CO30" s="85"/>
      <c r="CP30" s="85"/>
      <c r="CQ30" s="85"/>
      <c r="CR30" s="335" t="s">
        <v>12643</v>
      </c>
      <c r="CS30" s="335" t="s">
        <v>12644</v>
      </c>
      <c r="CT30" s="335" t="s">
        <v>4002</v>
      </c>
      <c r="CU30" s="335" t="s">
        <v>13446</v>
      </c>
      <c r="CV30" s="335" t="s">
        <v>13441</v>
      </c>
      <c r="CW30" s="335" t="s">
        <v>13442</v>
      </c>
      <c r="CX30" s="335" t="s">
        <v>1311</v>
      </c>
      <c r="CY30" s="335" t="s">
        <v>13447</v>
      </c>
      <c r="CZ30" s="335" t="s">
        <v>13448</v>
      </c>
      <c r="DA30" s="335" t="s">
        <v>13449</v>
      </c>
      <c r="DB30" s="335" t="s">
        <v>4158</v>
      </c>
      <c r="DC30" s="335" t="s">
        <v>4159</v>
      </c>
      <c r="DD30" s="335" t="s">
        <v>13450</v>
      </c>
      <c r="DE30" s="335" t="s">
        <v>13448</v>
      </c>
      <c r="DF30" s="335" t="s">
        <v>13449</v>
      </c>
      <c r="DG30" s="335" t="s">
        <v>4158</v>
      </c>
      <c r="DH30" s="335" t="s">
        <v>4159</v>
      </c>
      <c r="DI30" s="335" t="s">
        <v>13450</v>
      </c>
      <c r="DJ30" s="335" t="s">
        <v>13451</v>
      </c>
      <c r="DK30" s="335" t="s">
        <v>3957</v>
      </c>
      <c r="DL30" s="335" t="s">
        <v>13452</v>
      </c>
      <c r="DM30" s="335" t="s">
        <v>3914</v>
      </c>
      <c r="DN30" s="335" t="s">
        <v>4062</v>
      </c>
      <c r="DO30" s="335" t="s">
        <v>3853</v>
      </c>
      <c r="DP30" s="335" t="s">
        <v>3854</v>
      </c>
      <c r="DQ30" s="335" t="s">
        <v>13453</v>
      </c>
      <c r="DR30" s="335" t="s">
        <v>13453</v>
      </c>
      <c r="DS30" s="335" t="s">
        <v>13443</v>
      </c>
      <c r="DT30" s="335" t="s">
        <v>3848</v>
      </c>
      <c r="DU30" s="335" t="s">
        <v>3848</v>
      </c>
      <c r="DV30" s="335" t="s">
        <v>3848</v>
      </c>
      <c r="DW30" s="335" t="s">
        <v>3848</v>
      </c>
      <c r="DX30" s="335" t="s">
        <v>3848</v>
      </c>
      <c r="DY30" s="335" t="s">
        <v>3848</v>
      </c>
      <c r="DZ30" s="335" t="s">
        <v>3848</v>
      </c>
      <c r="EA30" s="335" t="s">
        <v>3848</v>
      </c>
      <c r="EB30" s="335" t="s">
        <v>3861</v>
      </c>
      <c r="EC30" s="335" t="s">
        <v>3862</v>
      </c>
      <c r="ED30" s="335" t="s">
        <v>3848</v>
      </c>
      <c r="EE30" s="335" t="s">
        <v>4510</v>
      </c>
      <c r="EF30" s="335" t="s">
        <v>3864</v>
      </c>
      <c r="EG30" s="335" t="s">
        <v>4068</v>
      </c>
      <c r="EH30" s="335" t="s">
        <v>4069</v>
      </c>
      <c r="EI30" s="335" t="s">
        <v>13454</v>
      </c>
      <c r="EJ30" s="335" t="s">
        <v>13445</v>
      </c>
      <c r="EK30" s="335" t="s">
        <v>3848</v>
      </c>
      <c r="EL30" s="335" t="s">
        <v>3868</v>
      </c>
      <c r="EM30" s="335" t="s">
        <v>4002</v>
      </c>
      <c r="EN30" s="335" t="s">
        <v>4002</v>
      </c>
      <c r="EO30" s="335" t="s">
        <v>3870</v>
      </c>
      <c r="EP30" s="335" t="s">
        <v>3869</v>
      </c>
      <c r="EQ30" s="335" t="s">
        <v>13455</v>
      </c>
      <c r="ER30" s="335" t="s">
        <v>3872</v>
      </c>
      <c r="ES30" s="335" t="s">
        <v>12948</v>
      </c>
      <c r="ET30" s="335" t="s">
        <v>13456</v>
      </c>
      <c r="EU30" s="335" t="s">
        <v>8176</v>
      </c>
      <c r="EV30" s="335" t="s">
        <v>3876</v>
      </c>
      <c r="EW30" s="335" t="s">
        <v>3876</v>
      </c>
      <c r="EX30" s="335" t="s">
        <v>3848</v>
      </c>
      <c r="EY30" s="335" t="s">
        <v>3848</v>
      </c>
      <c r="EZ30" s="335" t="s">
        <v>3877</v>
      </c>
      <c r="FA30" s="335" t="s">
        <v>3878</v>
      </c>
      <c r="FB30" s="335" t="s">
        <v>13305</v>
      </c>
      <c r="FC30" s="335" t="s">
        <v>13457</v>
      </c>
      <c r="FD30" s="335" t="s">
        <v>3848</v>
      </c>
      <c r="FE30" s="335" t="s">
        <v>4011</v>
      </c>
      <c r="FF30" s="335" t="s">
        <v>4557</v>
      </c>
      <c r="FG30" s="335" t="s">
        <v>13458</v>
      </c>
      <c r="FH30" s="335" t="s">
        <v>12832</v>
      </c>
      <c r="FI30" s="335" t="s">
        <v>13459</v>
      </c>
      <c r="FJ30" s="335" t="s">
        <v>4446</v>
      </c>
      <c r="FK30" s="335" t="s">
        <v>6765</v>
      </c>
      <c r="FL30" s="335" t="s">
        <v>13460</v>
      </c>
      <c r="FM30" s="335" t="s">
        <v>1854</v>
      </c>
      <c r="FN30" s="335" t="s">
        <v>13461</v>
      </c>
      <c r="FO30" s="335" t="s">
        <v>10205</v>
      </c>
      <c r="FP30" s="335" t="s">
        <v>3848</v>
      </c>
      <c r="FQ30" s="335" t="s">
        <v>13462</v>
      </c>
      <c r="FR30" s="335" t="s">
        <v>4367</v>
      </c>
      <c r="FS30" s="335" t="s">
        <v>13463</v>
      </c>
      <c r="FT30" s="335" t="s">
        <v>13464</v>
      </c>
      <c r="FU30" s="335" t="s">
        <v>13465</v>
      </c>
      <c r="FV30" s="335" t="s">
        <v>13466</v>
      </c>
      <c r="FW30" s="335" t="s">
        <v>3943</v>
      </c>
      <c r="FX30" s="335" t="s">
        <v>3894</v>
      </c>
      <c r="FY30" s="335" t="s">
        <v>3848</v>
      </c>
      <c r="FZ30" s="335" t="s">
        <v>13467</v>
      </c>
      <c r="GA30" s="335" t="s">
        <v>3945</v>
      </c>
      <c r="GB30" s="335" t="s">
        <v>3946</v>
      </c>
      <c r="GC30" s="335" t="s">
        <v>3946</v>
      </c>
      <c r="GD30" s="44" t="s">
        <v>4194</v>
      </c>
      <c r="GE30" s="44" t="s">
        <v>6676</v>
      </c>
      <c r="HL30" s="374">
        <v>43283</v>
      </c>
      <c r="HM30" s="30" t="s">
        <v>4194</v>
      </c>
      <c r="HN30" s="44" t="s">
        <v>6676</v>
      </c>
      <c r="IC30" s="44" t="s">
        <v>247</v>
      </c>
      <c r="IE30" s="44" t="s">
        <v>12843</v>
      </c>
    </row>
    <row r="31" spans="1:239" s="44" customFormat="1" ht="15" customHeight="1" x14ac:dyDescent="0.2">
      <c r="A31" s="85">
        <v>29</v>
      </c>
      <c r="B31" s="470">
        <v>0.4909722222222222</v>
      </c>
      <c r="C31" s="85"/>
      <c r="D31" s="85" t="s">
        <v>12630</v>
      </c>
      <c r="E31" s="85" t="s">
        <v>212</v>
      </c>
      <c r="F31" s="282">
        <v>43283</v>
      </c>
      <c r="G31" s="85" t="s">
        <v>387</v>
      </c>
      <c r="H31" s="85" t="s">
        <v>233</v>
      </c>
      <c r="I31" s="85" t="s">
        <v>4282</v>
      </c>
      <c r="J31" s="85"/>
      <c r="K31" s="471"/>
      <c r="L31" s="471"/>
      <c r="M31" s="471"/>
      <c r="N31" s="471"/>
      <c r="O31" s="85"/>
      <c r="P31" s="472" t="s">
        <v>13468</v>
      </c>
      <c r="Q31" s="85" t="s">
        <v>1361</v>
      </c>
      <c r="R31" s="85" t="s">
        <v>13469</v>
      </c>
      <c r="S31" s="471" t="s">
        <v>1201</v>
      </c>
      <c r="T31" s="276">
        <v>9456044751</v>
      </c>
      <c r="U31" s="473" t="s">
        <v>13470</v>
      </c>
      <c r="V31" s="85" t="s">
        <v>221</v>
      </c>
      <c r="W31" s="85" t="s">
        <v>221</v>
      </c>
      <c r="X31" s="85" t="s">
        <v>221</v>
      </c>
      <c r="Y31" s="85" t="s">
        <v>221</v>
      </c>
      <c r="Z31" s="85" t="s">
        <v>221</v>
      </c>
      <c r="AA31" s="85" t="s">
        <v>13471</v>
      </c>
      <c r="AB31" s="85">
        <v>9951379256</v>
      </c>
      <c r="AC31" s="85" t="s">
        <v>1303</v>
      </c>
      <c r="AD31" s="85" t="s">
        <v>366</v>
      </c>
      <c r="AE31" s="85" t="s">
        <v>221</v>
      </c>
      <c r="AF31" s="85" t="s">
        <v>221</v>
      </c>
      <c r="AG31" s="85" t="s">
        <v>221</v>
      </c>
      <c r="AH31" s="85" t="s">
        <v>221</v>
      </c>
      <c r="AI31" s="85"/>
      <c r="AJ31" s="85"/>
      <c r="AK31" s="85"/>
      <c r="AL31" s="85"/>
      <c r="AM31" s="85"/>
      <c r="AN31" s="85" t="s">
        <v>228</v>
      </c>
      <c r="AO31" s="85" t="s">
        <v>228</v>
      </c>
      <c r="AP31" s="44" t="s">
        <v>13472</v>
      </c>
      <c r="AQ31" s="85" t="s">
        <v>13473</v>
      </c>
      <c r="AS31" s="85"/>
      <c r="AT31" s="85"/>
      <c r="AU31" s="85"/>
      <c r="AV31" s="85"/>
      <c r="AW31" s="85"/>
      <c r="AX31" s="85"/>
      <c r="AY31" s="85" t="s">
        <v>227</v>
      </c>
      <c r="AZ31" s="85" t="s">
        <v>446</v>
      </c>
      <c r="BA31" s="275"/>
      <c r="BB31" s="474"/>
      <c r="BC31" s="275"/>
      <c r="BD31" s="275"/>
      <c r="BE31" s="475">
        <f t="shared" si="0"/>
        <v>0</v>
      </c>
      <c r="BF31" s="85"/>
      <c r="BG31" s="85"/>
      <c r="BH31" s="85"/>
      <c r="BI31" s="85"/>
      <c r="BJ31" s="85"/>
      <c r="BK31" s="85"/>
      <c r="BL31" s="85"/>
      <c r="BM31" s="85"/>
      <c r="BN31" s="85"/>
      <c r="BO31" s="85"/>
      <c r="BP31" s="85"/>
      <c r="BQ31" s="85"/>
      <c r="BR31" s="85"/>
      <c r="BS31" s="85"/>
      <c r="BT31" s="85"/>
      <c r="BU31" s="85"/>
      <c r="BV31" s="405"/>
      <c r="BW31" s="85"/>
      <c r="BX31" s="85"/>
      <c r="BY31" s="85"/>
      <c r="BZ31" s="85"/>
      <c r="CA31" s="85"/>
      <c r="CB31" s="85"/>
      <c r="CC31" s="85"/>
      <c r="CD31" s="85"/>
      <c r="CE31" s="85"/>
      <c r="CF31" s="85"/>
      <c r="CG31" s="85"/>
      <c r="CH31" s="85"/>
      <c r="CI31" s="85"/>
      <c r="CJ31" s="85"/>
      <c r="CK31" s="85"/>
      <c r="CL31" s="85"/>
      <c r="CM31" s="85"/>
      <c r="CN31" s="85"/>
      <c r="CO31" s="85"/>
      <c r="CP31" s="85"/>
      <c r="CQ31" s="85"/>
      <c r="CR31" s="335" t="s">
        <v>12643</v>
      </c>
      <c r="CS31" s="335" t="s">
        <v>12644</v>
      </c>
      <c r="CT31" s="335" t="s">
        <v>4002</v>
      </c>
      <c r="CU31" s="335" t="s">
        <v>13474</v>
      </c>
      <c r="CV31" s="335" t="s">
        <v>1361</v>
      </c>
      <c r="CW31" s="335" t="s">
        <v>13475</v>
      </c>
      <c r="CX31" s="335" t="s">
        <v>1201</v>
      </c>
      <c r="CY31" s="335" t="s">
        <v>13476</v>
      </c>
      <c r="CZ31" s="335" t="s">
        <v>3848</v>
      </c>
      <c r="DA31" s="335" t="s">
        <v>13477</v>
      </c>
      <c r="DB31" s="335" t="s">
        <v>3840</v>
      </c>
      <c r="DC31" s="335" t="s">
        <v>3841</v>
      </c>
      <c r="DD31" s="335" t="s">
        <v>3842</v>
      </c>
      <c r="DE31" s="335" t="s">
        <v>3848</v>
      </c>
      <c r="DF31" s="335" t="s">
        <v>13477</v>
      </c>
      <c r="DG31" s="335" t="s">
        <v>3840</v>
      </c>
      <c r="DH31" s="335" t="s">
        <v>3841</v>
      </c>
      <c r="DI31" s="335" t="s">
        <v>3842</v>
      </c>
      <c r="DJ31" s="335" t="s">
        <v>13478</v>
      </c>
      <c r="DK31" s="335" t="s">
        <v>3957</v>
      </c>
      <c r="DL31" s="335" t="s">
        <v>4298</v>
      </c>
      <c r="DM31" s="335" t="s">
        <v>3914</v>
      </c>
      <c r="DN31" s="335" t="s">
        <v>3852</v>
      </c>
      <c r="DO31" s="335" t="s">
        <v>3848</v>
      </c>
      <c r="DP31" s="335" t="s">
        <v>3854</v>
      </c>
      <c r="DQ31" s="335" t="s">
        <v>13479</v>
      </c>
      <c r="DR31" s="335" t="s">
        <v>13480</v>
      </c>
      <c r="DS31" s="335" t="s">
        <v>13470</v>
      </c>
      <c r="DT31" s="335" t="s">
        <v>3848</v>
      </c>
      <c r="DU31" s="335" t="s">
        <v>3848</v>
      </c>
      <c r="DV31" s="335" t="s">
        <v>3848</v>
      </c>
      <c r="DW31" s="335" t="s">
        <v>3848</v>
      </c>
      <c r="DX31" s="335" t="s">
        <v>3848</v>
      </c>
      <c r="DY31" s="335" t="s">
        <v>3848</v>
      </c>
      <c r="DZ31" s="335" t="s">
        <v>3848</v>
      </c>
      <c r="EA31" s="335" t="s">
        <v>3848</v>
      </c>
      <c r="EB31" s="335" t="s">
        <v>3861</v>
      </c>
      <c r="EC31" s="335" t="s">
        <v>3862</v>
      </c>
      <c r="ED31" s="335" t="s">
        <v>3848</v>
      </c>
      <c r="EE31" s="335" t="s">
        <v>13481</v>
      </c>
      <c r="EF31" s="335" t="s">
        <v>395</v>
      </c>
      <c r="EG31" s="335" t="s">
        <v>598</v>
      </c>
      <c r="EH31" s="335" t="s">
        <v>5303</v>
      </c>
      <c r="EI31" s="335" t="s">
        <v>13473</v>
      </c>
      <c r="EJ31" s="335" t="s">
        <v>3848</v>
      </c>
      <c r="EK31" s="335" t="s">
        <v>3848</v>
      </c>
      <c r="EL31" s="335" t="s">
        <v>3868</v>
      </c>
      <c r="EM31" s="335" t="s">
        <v>4002</v>
      </c>
      <c r="EN31" s="335" t="s">
        <v>4002</v>
      </c>
      <c r="EO31" s="335" t="s">
        <v>3870</v>
      </c>
      <c r="EP31" s="335" t="s">
        <v>3870</v>
      </c>
      <c r="EQ31" s="335" t="s">
        <v>13482</v>
      </c>
      <c r="ER31" s="335" t="s">
        <v>4004</v>
      </c>
      <c r="ES31" s="335" t="s">
        <v>13483</v>
      </c>
      <c r="ET31" s="335" t="s">
        <v>13484</v>
      </c>
      <c r="EU31" s="335" t="s">
        <v>10102</v>
      </c>
      <c r="EV31" s="335" t="s">
        <v>3876</v>
      </c>
      <c r="EW31" s="335" t="s">
        <v>3876</v>
      </c>
      <c r="EX31" s="335" t="s">
        <v>3848</v>
      </c>
      <c r="EY31" s="335" t="s">
        <v>3848</v>
      </c>
      <c r="EZ31" s="335" t="s">
        <v>3876</v>
      </c>
      <c r="FA31" s="335" t="s">
        <v>3848</v>
      </c>
      <c r="FB31" s="335" t="s">
        <v>3848</v>
      </c>
      <c r="FC31" s="335" t="s">
        <v>3848</v>
      </c>
      <c r="FD31" s="335" t="s">
        <v>3848</v>
      </c>
      <c r="FE31" s="335" t="s">
        <v>4017</v>
      </c>
      <c r="FF31" s="335" t="s">
        <v>4017</v>
      </c>
      <c r="FG31" s="335" t="s">
        <v>3848</v>
      </c>
      <c r="FH31" s="335" t="s">
        <v>3848</v>
      </c>
      <c r="FI31" s="335" t="s">
        <v>3848</v>
      </c>
      <c r="FJ31" s="335" t="s">
        <v>4017</v>
      </c>
      <c r="FK31" s="335" t="s">
        <v>4017</v>
      </c>
      <c r="FL31" s="335" t="s">
        <v>4017</v>
      </c>
      <c r="FM31" s="335" t="s">
        <v>1361</v>
      </c>
      <c r="FN31" s="335" t="s">
        <v>5382</v>
      </c>
      <c r="FO31" s="335" t="s">
        <v>1201</v>
      </c>
      <c r="FP31" s="335" t="s">
        <v>3848</v>
      </c>
      <c r="FQ31" s="335" t="s">
        <v>13485</v>
      </c>
      <c r="FR31" s="335" t="s">
        <v>3978</v>
      </c>
      <c r="FS31" s="335" t="s">
        <v>13486</v>
      </c>
      <c r="FT31" s="335" t="s">
        <v>13487</v>
      </c>
      <c r="FU31" s="335" t="s">
        <v>3943</v>
      </c>
      <c r="FV31" s="335" t="s">
        <v>13488</v>
      </c>
      <c r="FW31" s="335" t="s">
        <v>13489</v>
      </c>
      <c r="FX31" s="335" t="s">
        <v>3944</v>
      </c>
      <c r="FY31" s="335" t="s">
        <v>3848</v>
      </c>
      <c r="FZ31" s="335" t="s">
        <v>3848</v>
      </c>
      <c r="GA31" s="335" t="s">
        <v>3848</v>
      </c>
      <c r="GB31" s="335" t="s">
        <v>3848</v>
      </c>
      <c r="GC31" s="335" t="s">
        <v>3848</v>
      </c>
      <c r="IC31" s="44" t="s">
        <v>3403</v>
      </c>
      <c r="IE31" s="44" t="s">
        <v>3403</v>
      </c>
    </row>
    <row r="32" spans="1:239" s="44" customFormat="1" ht="15" customHeight="1" x14ac:dyDescent="0.2">
      <c r="A32" s="85">
        <v>30</v>
      </c>
      <c r="B32" s="470">
        <v>0.49305555555555558</v>
      </c>
      <c r="C32" s="85"/>
      <c r="D32" s="85" t="s">
        <v>12630</v>
      </c>
      <c r="E32" s="85" t="s">
        <v>212</v>
      </c>
      <c r="F32" s="282">
        <v>43283</v>
      </c>
      <c r="G32" s="85" t="s">
        <v>1202</v>
      </c>
      <c r="H32" s="85" t="s">
        <v>233</v>
      </c>
      <c r="I32" s="85" t="s">
        <v>4282</v>
      </c>
      <c r="J32" s="85"/>
      <c r="K32" s="471"/>
      <c r="L32" s="471"/>
      <c r="M32" s="471"/>
      <c r="N32" s="471"/>
      <c r="O32" s="85"/>
      <c r="P32" s="53" t="s">
        <v>13490</v>
      </c>
      <c r="Q32" s="85" t="s">
        <v>13491</v>
      </c>
      <c r="R32" s="85" t="s">
        <v>13492</v>
      </c>
      <c r="S32" s="489" t="s">
        <v>13493</v>
      </c>
      <c r="T32" s="423">
        <v>9151701971</v>
      </c>
      <c r="U32" s="473" t="s">
        <v>13494</v>
      </c>
      <c r="V32" s="423" t="s">
        <v>13495</v>
      </c>
      <c r="W32" s="85" t="s">
        <v>221</v>
      </c>
      <c r="X32" s="85" t="s">
        <v>221</v>
      </c>
      <c r="Y32" s="85" t="s">
        <v>221</v>
      </c>
      <c r="Z32" s="85" t="s">
        <v>221</v>
      </c>
      <c r="AA32" s="423" t="s">
        <v>13496</v>
      </c>
      <c r="AB32" s="423">
        <v>9067434735</v>
      </c>
      <c r="AC32" s="85" t="s">
        <v>1303</v>
      </c>
      <c r="AD32" s="85" t="s">
        <v>241</v>
      </c>
      <c r="AE32" s="85" t="s">
        <v>221</v>
      </c>
      <c r="AF32" s="85" t="s">
        <v>221</v>
      </c>
      <c r="AG32" s="85" t="s">
        <v>221</v>
      </c>
      <c r="AH32" s="85" t="s">
        <v>221</v>
      </c>
      <c r="AI32" s="85"/>
      <c r="AJ32" s="85"/>
      <c r="AK32" s="85"/>
      <c r="AL32" s="85"/>
      <c r="AM32" s="85"/>
      <c r="AN32" s="85" t="s">
        <v>228</v>
      </c>
      <c r="AO32" s="85" t="s">
        <v>228</v>
      </c>
      <c r="AP32" s="44" t="s">
        <v>13472</v>
      </c>
      <c r="AQ32" s="85" t="s">
        <v>13473</v>
      </c>
      <c r="AS32" s="85"/>
      <c r="AT32" s="85"/>
      <c r="AU32" s="85"/>
      <c r="AV32" s="85"/>
      <c r="AW32" s="85"/>
      <c r="AX32" s="85"/>
      <c r="AY32" s="85" t="s">
        <v>227</v>
      </c>
      <c r="AZ32" s="85" t="s">
        <v>446</v>
      </c>
      <c r="BA32" s="275"/>
      <c r="BB32" s="474" t="s">
        <v>13264</v>
      </c>
      <c r="BC32" s="275">
        <v>0.56458333333333333</v>
      </c>
      <c r="BD32" s="275">
        <v>0.56597222222222221</v>
      </c>
      <c r="BE32" s="475">
        <f t="shared" si="0"/>
        <v>2</v>
      </c>
      <c r="BF32" s="85">
        <v>1</v>
      </c>
      <c r="BG32" s="85">
        <v>1</v>
      </c>
      <c r="BH32" s="85">
        <v>1</v>
      </c>
      <c r="BI32" s="85">
        <v>1</v>
      </c>
      <c r="BJ32" s="85">
        <v>1</v>
      </c>
      <c r="BK32" s="85">
        <v>1</v>
      </c>
      <c r="BL32" s="85">
        <v>1</v>
      </c>
      <c r="BM32" s="85">
        <v>1</v>
      </c>
      <c r="BN32" s="85">
        <v>1</v>
      </c>
      <c r="BO32" s="85">
        <v>1</v>
      </c>
      <c r="BP32" s="85">
        <v>1</v>
      </c>
      <c r="BQ32" s="85">
        <v>1</v>
      </c>
      <c r="BR32" s="85">
        <v>1</v>
      </c>
      <c r="BS32" s="85">
        <v>1</v>
      </c>
      <c r="BT32" s="85">
        <v>1</v>
      </c>
      <c r="BU32" s="85"/>
      <c r="BV32" s="405"/>
      <c r="BW32" s="85"/>
      <c r="BX32" s="85"/>
      <c r="BY32" s="85"/>
      <c r="BZ32" s="85"/>
      <c r="CA32" s="85"/>
      <c r="CB32" s="85"/>
      <c r="CC32" s="85"/>
      <c r="CD32" s="85"/>
      <c r="CE32" s="85"/>
      <c r="CF32" s="85"/>
      <c r="CG32" s="85"/>
      <c r="CH32" s="85"/>
      <c r="CI32" s="85"/>
      <c r="CJ32" s="85"/>
      <c r="CK32" s="85"/>
      <c r="CL32" s="85"/>
      <c r="CM32" s="85"/>
      <c r="CN32" s="85"/>
      <c r="CO32" s="85"/>
      <c r="CP32" s="85"/>
      <c r="CQ32" s="85"/>
      <c r="CR32" s="335" t="s">
        <v>12643</v>
      </c>
      <c r="CS32" s="335" t="s">
        <v>12644</v>
      </c>
      <c r="CT32" s="335" t="s">
        <v>4002</v>
      </c>
      <c r="CU32" s="335" t="s">
        <v>13497</v>
      </c>
      <c r="CV32" s="335" t="s">
        <v>13491</v>
      </c>
      <c r="CW32" s="335" t="s">
        <v>13492</v>
      </c>
      <c r="CX32" s="335" t="s">
        <v>13493</v>
      </c>
      <c r="CY32" s="335" t="s">
        <v>13498</v>
      </c>
      <c r="CZ32" s="335" t="s">
        <v>9109</v>
      </c>
      <c r="DA32" s="335" t="s">
        <v>13499</v>
      </c>
      <c r="DB32" s="335" t="s">
        <v>3840</v>
      </c>
      <c r="DC32" s="335" t="s">
        <v>3841</v>
      </c>
      <c r="DD32" s="335" t="s">
        <v>6094</v>
      </c>
      <c r="DE32" s="335" t="s">
        <v>9109</v>
      </c>
      <c r="DF32" s="335" t="s">
        <v>13499</v>
      </c>
      <c r="DG32" s="335" t="s">
        <v>3840</v>
      </c>
      <c r="DH32" s="335" t="s">
        <v>3841</v>
      </c>
      <c r="DI32" s="335" t="s">
        <v>6094</v>
      </c>
      <c r="DJ32" s="335" t="s">
        <v>13500</v>
      </c>
      <c r="DK32" s="335" t="s">
        <v>3849</v>
      </c>
      <c r="DL32" s="335" t="s">
        <v>4298</v>
      </c>
      <c r="DM32" s="335" t="s">
        <v>3914</v>
      </c>
      <c r="DN32" s="335" t="s">
        <v>3852</v>
      </c>
      <c r="DO32" s="335" t="s">
        <v>3853</v>
      </c>
      <c r="DP32" s="335" t="s">
        <v>3854</v>
      </c>
      <c r="DQ32" s="335" t="s">
        <v>13501</v>
      </c>
      <c r="DR32" s="335" t="s">
        <v>13501</v>
      </c>
      <c r="DS32" s="335" t="s">
        <v>13494</v>
      </c>
      <c r="DT32" s="335" t="s">
        <v>3848</v>
      </c>
      <c r="DU32" s="335" t="s">
        <v>3848</v>
      </c>
      <c r="DV32" s="335" t="s">
        <v>3848</v>
      </c>
      <c r="DW32" s="335" t="s">
        <v>3848</v>
      </c>
      <c r="DX32" s="335" t="s">
        <v>13495</v>
      </c>
      <c r="DY32" s="335" t="s">
        <v>13502</v>
      </c>
      <c r="DZ32" s="335" t="s">
        <v>3848</v>
      </c>
      <c r="EA32" s="335" t="s">
        <v>3848</v>
      </c>
      <c r="EB32" s="335" t="s">
        <v>3861</v>
      </c>
      <c r="EC32" s="335" t="s">
        <v>4118</v>
      </c>
      <c r="ED32" s="335" t="s">
        <v>3848</v>
      </c>
      <c r="EE32" s="335" t="s">
        <v>12895</v>
      </c>
      <c r="EF32" s="335" t="s">
        <v>395</v>
      </c>
      <c r="EG32" s="335" t="s">
        <v>3919</v>
      </c>
      <c r="EH32" s="335" t="s">
        <v>13503</v>
      </c>
      <c r="EI32" s="335" t="s">
        <v>13504</v>
      </c>
      <c r="EJ32" s="335" t="s">
        <v>13505</v>
      </c>
      <c r="EK32" s="335" t="s">
        <v>3848</v>
      </c>
      <c r="EL32" s="335" t="s">
        <v>3868</v>
      </c>
      <c r="EM32" s="335" t="s">
        <v>4002</v>
      </c>
      <c r="EN32" s="335" t="s">
        <v>3869</v>
      </c>
      <c r="EO32" s="335" t="s">
        <v>3870</v>
      </c>
      <c r="EP32" s="335" t="s">
        <v>4401</v>
      </c>
      <c r="EQ32" s="335" t="s">
        <v>13506</v>
      </c>
      <c r="ER32" s="335" t="s">
        <v>5223</v>
      </c>
      <c r="ES32" s="335" t="s">
        <v>13507</v>
      </c>
      <c r="ET32" s="335" t="s">
        <v>13508</v>
      </c>
      <c r="EU32" s="335" t="s">
        <v>13509</v>
      </c>
      <c r="EV32" s="335" t="s">
        <v>3876</v>
      </c>
      <c r="EW32" s="335" t="s">
        <v>3876</v>
      </c>
      <c r="EX32" s="335" t="s">
        <v>3848</v>
      </c>
      <c r="EY32" s="335" t="s">
        <v>3848</v>
      </c>
      <c r="EZ32" s="335" t="s">
        <v>3876</v>
      </c>
      <c r="FA32" s="335" t="s">
        <v>3848</v>
      </c>
      <c r="FB32" s="335" t="s">
        <v>3848</v>
      </c>
      <c r="FC32" s="335" t="s">
        <v>3848</v>
      </c>
      <c r="FD32" s="335" t="s">
        <v>3848</v>
      </c>
      <c r="FE32" s="335" t="s">
        <v>4017</v>
      </c>
      <c r="FF32" s="335" t="s">
        <v>4017</v>
      </c>
      <c r="FG32" s="335" t="s">
        <v>3848</v>
      </c>
      <c r="FH32" s="335" t="s">
        <v>3848</v>
      </c>
      <c r="FI32" s="335" t="s">
        <v>3848</v>
      </c>
      <c r="FJ32" s="335" t="s">
        <v>4017</v>
      </c>
      <c r="FK32" s="335" t="s">
        <v>4017</v>
      </c>
      <c r="FL32" s="335" t="s">
        <v>4017</v>
      </c>
      <c r="FM32" s="335" t="s">
        <v>13493</v>
      </c>
      <c r="FN32" s="335" t="s">
        <v>13510</v>
      </c>
      <c r="FO32" s="335" t="s">
        <v>13511</v>
      </c>
      <c r="FP32" s="335" t="s">
        <v>3848</v>
      </c>
      <c r="FQ32" s="335" t="s">
        <v>13512</v>
      </c>
      <c r="FR32" s="335" t="s">
        <v>5276</v>
      </c>
      <c r="FS32" s="335" t="s">
        <v>13513</v>
      </c>
      <c r="FT32" s="335" t="s">
        <v>13514</v>
      </c>
      <c r="FU32" s="335" t="s">
        <v>13515</v>
      </c>
      <c r="FV32" s="335" t="s">
        <v>3943</v>
      </c>
      <c r="FW32" s="335" t="s">
        <v>13516</v>
      </c>
      <c r="FX32" s="335" t="s">
        <v>3944</v>
      </c>
      <c r="FY32" s="335" t="s">
        <v>3848</v>
      </c>
      <c r="FZ32" s="335" t="s">
        <v>3848</v>
      </c>
      <c r="GA32" s="335" t="s">
        <v>3945</v>
      </c>
      <c r="GB32" s="335" t="s">
        <v>3946</v>
      </c>
      <c r="GC32" s="335" t="s">
        <v>3946</v>
      </c>
      <c r="IC32" s="44" t="s">
        <v>3403</v>
      </c>
      <c r="IE32" s="44" t="s">
        <v>3403</v>
      </c>
    </row>
    <row r="33" spans="1:239" s="44" customFormat="1" ht="15" customHeight="1" x14ac:dyDescent="0.2">
      <c r="A33" s="85">
        <v>31</v>
      </c>
      <c r="B33" s="470">
        <v>0.4993055555555555</v>
      </c>
      <c r="C33" s="85"/>
      <c r="D33" s="85" t="s">
        <v>12630</v>
      </c>
      <c r="E33" s="85" t="s">
        <v>212</v>
      </c>
      <c r="F33" s="282">
        <v>43283</v>
      </c>
      <c r="G33" s="85" t="s">
        <v>387</v>
      </c>
      <c r="H33" s="85" t="s">
        <v>233</v>
      </c>
      <c r="I33" s="85" t="s">
        <v>4282</v>
      </c>
      <c r="J33" s="85"/>
      <c r="K33" s="471"/>
      <c r="L33" s="471"/>
      <c r="M33" s="471"/>
      <c r="N33" s="471"/>
      <c r="O33" s="85"/>
      <c r="P33" s="472" t="s">
        <v>13517</v>
      </c>
      <c r="Q33" s="85" t="s">
        <v>13518</v>
      </c>
      <c r="R33" s="85" t="s">
        <v>13519</v>
      </c>
      <c r="S33" s="471" t="s">
        <v>593</v>
      </c>
      <c r="T33" s="276">
        <v>9280902878</v>
      </c>
      <c r="U33" s="473" t="s">
        <v>13520</v>
      </c>
      <c r="V33" s="85" t="s">
        <v>221</v>
      </c>
      <c r="W33" s="85" t="s">
        <v>221</v>
      </c>
      <c r="X33" s="85" t="s">
        <v>221</v>
      </c>
      <c r="Y33" s="85" t="s">
        <v>221</v>
      </c>
      <c r="Z33" s="85" t="s">
        <v>221</v>
      </c>
      <c r="AA33" s="85" t="s">
        <v>13521</v>
      </c>
      <c r="AB33" s="85">
        <v>9278304999</v>
      </c>
      <c r="AC33" s="85" t="s">
        <v>1303</v>
      </c>
      <c r="AD33" s="85" t="s">
        <v>366</v>
      </c>
      <c r="AE33" s="85" t="s">
        <v>221</v>
      </c>
      <c r="AF33" s="85" t="s">
        <v>221</v>
      </c>
      <c r="AG33" s="85" t="s">
        <v>221</v>
      </c>
      <c r="AH33" s="85" t="s">
        <v>221</v>
      </c>
      <c r="AI33" s="85"/>
      <c r="AJ33" s="85"/>
      <c r="AK33" s="85"/>
      <c r="AL33" s="85"/>
      <c r="AM33" s="85"/>
      <c r="AN33" s="85" t="s">
        <v>228</v>
      </c>
      <c r="AO33" s="85" t="s">
        <v>228</v>
      </c>
      <c r="AP33" s="44" t="s">
        <v>13472</v>
      </c>
      <c r="AQ33" s="85" t="s">
        <v>13473</v>
      </c>
      <c r="AR33" s="85"/>
      <c r="AS33" s="85"/>
      <c r="AT33" s="85"/>
      <c r="AU33" s="85"/>
      <c r="AV33" s="85"/>
      <c r="AW33" s="85"/>
      <c r="AX33" s="85"/>
      <c r="AY33" s="85" t="s">
        <v>227</v>
      </c>
      <c r="AZ33" s="85" t="s">
        <v>227</v>
      </c>
      <c r="BA33" s="275"/>
      <c r="BB33" s="474"/>
      <c r="BC33" s="275"/>
      <c r="BD33" s="275"/>
      <c r="BE33" s="306">
        <f t="shared" si="0"/>
        <v>0</v>
      </c>
      <c r="BF33" s="85"/>
      <c r="BG33" s="85"/>
      <c r="BH33" s="85"/>
      <c r="BI33" s="85"/>
      <c r="BJ33" s="85"/>
      <c r="BK33" s="85"/>
      <c r="BL33" s="85"/>
      <c r="BM33" s="85"/>
      <c r="BN33" s="85"/>
      <c r="BO33" s="85"/>
      <c r="BP33" s="85"/>
      <c r="BQ33" s="85"/>
      <c r="BR33" s="85"/>
      <c r="BS33" s="85"/>
      <c r="BT33" s="85"/>
      <c r="BU33" s="85"/>
      <c r="BV33" s="405"/>
      <c r="BW33" s="85"/>
      <c r="BX33" s="85"/>
      <c r="BY33" s="85"/>
      <c r="BZ33" s="85"/>
      <c r="CA33" s="85"/>
      <c r="CB33" s="85"/>
      <c r="CC33" s="85"/>
      <c r="CD33" s="85"/>
      <c r="CE33" s="85"/>
      <c r="CF33" s="85"/>
      <c r="CG33" s="85"/>
      <c r="CH33" s="85"/>
      <c r="CI33" s="85"/>
      <c r="CJ33" s="85"/>
      <c r="CK33" s="85"/>
      <c r="CL33" s="85"/>
      <c r="CM33" s="85"/>
      <c r="CN33" s="85"/>
      <c r="CO33" s="85"/>
      <c r="CP33" s="85"/>
      <c r="CQ33" s="85"/>
      <c r="CR33" s="335" t="s">
        <v>12643</v>
      </c>
      <c r="CS33" s="335" t="s">
        <v>12644</v>
      </c>
      <c r="CT33" s="335" t="s">
        <v>4002</v>
      </c>
      <c r="CU33" s="335" t="s">
        <v>13522</v>
      </c>
      <c r="CV33" s="335" t="s">
        <v>13518</v>
      </c>
      <c r="CW33" s="335" t="s">
        <v>13519</v>
      </c>
      <c r="CX33" s="335" t="s">
        <v>593</v>
      </c>
      <c r="CY33" s="335" t="s">
        <v>13523</v>
      </c>
      <c r="CZ33" s="335" t="s">
        <v>3848</v>
      </c>
      <c r="DA33" s="335" t="s">
        <v>13524</v>
      </c>
      <c r="DB33" s="335" t="s">
        <v>3840</v>
      </c>
      <c r="DC33" s="335" t="s">
        <v>3841</v>
      </c>
      <c r="DD33" s="335" t="s">
        <v>3842</v>
      </c>
      <c r="DE33" s="335" t="s">
        <v>3848</v>
      </c>
      <c r="DF33" s="335" t="s">
        <v>13525</v>
      </c>
      <c r="DG33" s="335" t="s">
        <v>3840</v>
      </c>
      <c r="DH33" s="335" t="s">
        <v>3841</v>
      </c>
      <c r="DI33" s="335" t="s">
        <v>3842</v>
      </c>
      <c r="DJ33" s="335" t="s">
        <v>13526</v>
      </c>
      <c r="DK33" s="335" t="s">
        <v>3849</v>
      </c>
      <c r="DL33" s="335" t="s">
        <v>4298</v>
      </c>
      <c r="DM33" s="335" t="s">
        <v>13527</v>
      </c>
      <c r="DN33" s="335" t="s">
        <v>3852</v>
      </c>
      <c r="DO33" s="335" t="s">
        <v>3853</v>
      </c>
      <c r="DP33" s="335" t="s">
        <v>3854</v>
      </c>
      <c r="DQ33" s="335" t="s">
        <v>13528</v>
      </c>
      <c r="DR33" s="335" t="s">
        <v>11263</v>
      </c>
      <c r="DS33" s="335" t="s">
        <v>13520</v>
      </c>
      <c r="DT33" s="335" t="s">
        <v>3848</v>
      </c>
      <c r="DU33" s="335" t="s">
        <v>3848</v>
      </c>
      <c r="DV33" s="335" t="s">
        <v>3848</v>
      </c>
      <c r="DW33" s="335" t="s">
        <v>3848</v>
      </c>
      <c r="DX33" s="335" t="s">
        <v>3848</v>
      </c>
      <c r="DY33" s="335" t="s">
        <v>3848</v>
      </c>
      <c r="DZ33" s="335" t="s">
        <v>3848</v>
      </c>
      <c r="EA33" s="335" t="s">
        <v>3848</v>
      </c>
      <c r="EB33" s="335" t="s">
        <v>3861</v>
      </c>
      <c r="EC33" s="335" t="s">
        <v>4118</v>
      </c>
      <c r="ED33" s="335" t="s">
        <v>3848</v>
      </c>
      <c r="EE33" s="335" t="s">
        <v>13529</v>
      </c>
      <c r="EF33" s="335" t="s">
        <v>395</v>
      </c>
      <c r="EG33" s="335" t="s">
        <v>2755</v>
      </c>
      <c r="EH33" s="335" t="s">
        <v>282</v>
      </c>
      <c r="EI33" s="335" t="s">
        <v>3848</v>
      </c>
      <c r="EJ33" s="335" t="s">
        <v>13530</v>
      </c>
      <c r="EK33" s="335" t="s">
        <v>3848</v>
      </c>
      <c r="EL33" s="335" t="s">
        <v>4260</v>
      </c>
      <c r="EM33" s="335" t="s">
        <v>4002</v>
      </c>
      <c r="EN33" s="335" t="s">
        <v>3869</v>
      </c>
      <c r="EO33" s="335" t="s">
        <v>3870</v>
      </c>
      <c r="EP33" s="335" t="s">
        <v>4002</v>
      </c>
      <c r="EQ33" s="335" t="s">
        <v>13531</v>
      </c>
      <c r="ER33" s="335" t="s">
        <v>3872</v>
      </c>
      <c r="ES33" s="335" t="s">
        <v>4017</v>
      </c>
      <c r="ET33" s="335" t="s">
        <v>13532</v>
      </c>
      <c r="EU33" s="335" t="s">
        <v>13533</v>
      </c>
      <c r="EV33" s="335" t="s">
        <v>3848</v>
      </c>
      <c r="EW33" s="335" t="s">
        <v>3848</v>
      </c>
      <c r="EX33" s="335" t="s">
        <v>3848</v>
      </c>
      <c r="EY33" s="335" t="s">
        <v>3848</v>
      </c>
      <c r="EZ33" s="335" t="s">
        <v>3848</v>
      </c>
      <c r="FA33" s="335" t="s">
        <v>3848</v>
      </c>
      <c r="FB33" s="335" t="s">
        <v>3848</v>
      </c>
      <c r="FC33" s="335" t="s">
        <v>3848</v>
      </c>
      <c r="FD33" s="335" t="s">
        <v>3848</v>
      </c>
      <c r="FE33" s="335" t="s">
        <v>4017</v>
      </c>
      <c r="FF33" s="335" t="s">
        <v>4017</v>
      </c>
      <c r="FG33" s="335" t="s">
        <v>3848</v>
      </c>
      <c r="FH33" s="335" t="s">
        <v>3848</v>
      </c>
      <c r="FI33" s="335" t="s">
        <v>3848</v>
      </c>
      <c r="FJ33" s="335" t="s">
        <v>4017</v>
      </c>
      <c r="FK33" s="335" t="s">
        <v>4017</v>
      </c>
      <c r="FL33" s="335" t="s">
        <v>4017</v>
      </c>
      <c r="FM33" s="335" t="s">
        <v>593</v>
      </c>
      <c r="FN33" s="335" t="s">
        <v>13534</v>
      </c>
      <c r="FO33" s="335" t="s">
        <v>1668</v>
      </c>
      <c r="FP33" s="335" t="s">
        <v>3848</v>
      </c>
      <c r="FQ33" s="335" t="s">
        <v>3848</v>
      </c>
      <c r="FR33" s="335" t="s">
        <v>3848</v>
      </c>
      <c r="FS33" s="335" t="s">
        <v>3848</v>
      </c>
      <c r="FT33" s="335" t="s">
        <v>13535</v>
      </c>
      <c r="FU33" s="335" t="s">
        <v>13536</v>
      </c>
      <c r="FV33" s="335" t="s">
        <v>13537</v>
      </c>
      <c r="FW33" s="335" t="s">
        <v>13538</v>
      </c>
      <c r="FX33" s="335" t="s">
        <v>3944</v>
      </c>
      <c r="FY33" s="335" t="s">
        <v>3848</v>
      </c>
      <c r="FZ33" s="335" t="s">
        <v>13539</v>
      </c>
      <c r="GA33" s="335" t="s">
        <v>3848</v>
      </c>
      <c r="GB33" s="335" t="s">
        <v>3848</v>
      </c>
      <c r="GC33" s="335" t="s">
        <v>3848</v>
      </c>
      <c r="IC33" s="44" t="s">
        <v>3403</v>
      </c>
      <c r="IE33" s="44" t="s">
        <v>3403</v>
      </c>
    </row>
    <row r="34" spans="1:239" s="44" customFormat="1" ht="15" customHeight="1" x14ac:dyDescent="0.2">
      <c r="A34" s="85">
        <v>32</v>
      </c>
      <c r="B34" s="470">
        <v>0.51458333333333328</v>
      </c>
      <c r="C34" s="85"/>
      <c r="D34" s="85" t="s">
        <v>12630</v>
      </c>
      <c r="E34" s="85" t="s">
        <v>212</v>
      </c>
      <c r="F34" s="282">
        <v>43283</v>
      </c>
      <c r="G34" s="85" t="s">
        <v>3082</v>
      </c>
      <c r="H34" s="85" t="s">
        <v>246</v>
      </c>
      <c r="I34" s="85" t="s">
        <v>247</v>
      </c>
      <c r="J34" s="85" t="s">
        <v>12805</v>
      </c>
      <c r="K34" s="471" t="s">
        <v>12806</v>
      </c>
      <c r="L34" s="471" t="s">
        <v>250</v>
      </c>
      <c r="M34" s="374">
        <v>43283</v>
      </c>
      <c r="N34" s="374">
        <v>43299</v>
      </c>
      <c r="O34" s="85" t="s">
        <v>12807</v>
      </c>
      <c r="P34" s="472" t="s">
        <v>13540</v>
      </c>
      <c r="Q34" s="85" t="s">
        <v>13541</v>
      </c>
      <c r="R34" s="85" t="s">
        <v>13542</v>
      </c>
      <c r="S34" s="471" t="s">
        <v>13543</v>
      </c>
      <c r="T34" s="423">
        <v>9656646279</v>
      </c>
      <c r="U34" s="473" t="s">
        <v>13544</v>
      </c>
      <c r="V34" s="423" t="s">
        <v>13545</v>
      </c>
      <c r="W34" s="85" t="s">
        <v>221</v>
      </c>
      <c r="X34" s="85" t="s">
        <v>221</v>
      </c>
      <c r="Y34" s="85" t="s">
        <v>221</v>
      </c>
      <c r="Z34" s="85" t="s">
        <v>221</v>
      </c>
      <c r="AA34" s="423" t="s">
        <v>13546</v>
      </c>
      <c r="AB34" s="423">
        <v>9178705022</v>
      </c>
      <c r="AC34" s="85" t="s">
        <v>223</v>
      </c>
      <c r="AD34" s="85" t="s">
        <v>241</v>
      </c>
      <c r="AE34" s="85"/>
      <c r="AF34" s="85" t="s">
        <v>226</v>
      </c>
      <c r="AG34" s="85" t="s">
        <v>221</v>
      </c>
      <c r="AH34" s="85" t="s">
        <v>226</v>
      </c>
      <c r="AI34" s="85"/>
      <c r="AJ34" s="85"/>
      <c r="AK34" s="85"/>
      <c r="AL34" s="85"/>
      <c r="AM34" s="85"/>
      <c r="AN34" s="85" t="s">
        <v>228</v>
      </c>
      <c r="AO34" s="85" t="s">
        <v>228</v>
      </c>
      <c r="AP34" s="85" t="s">
        <v>229</v>
      </c>
      <c r="AQ34" s="85" t="s">
        <v>229</v>
      </c>
      <c r="AR34" s="85"/>
      <c r="AS34" s="85" t="s">
        <v>13547</v>
      </c>
      <c r="AT34" s="85">
        <v>155789</v>
      </c>
      <c r="AU34" s="85" t="s">
        <v>13548</v>
      </c>
      <c r="AV34" s="85"/>
      <c r="AW34" s="85"/>
      <c r="AX34" s="85"/>
      <c r="AY34" s="85" t="s">
        <v>227</v>
      </c>
      <c r="AZ34" s="85" t="s">
        <v>227</v>
      </c>
      <c r="BA34" s="275"/>
      <c r="BB34" s="474" t="s">
        <v>12636</v>
      </c>
      <c r="BC34" s="275">
        <v>0.6166666666666667</v>
      </c>
      <c r="BD34" s="275">
        <v>0.62638888888888888</v>
      </c>
      <c r="BE34" s="475">
        <f t="shared" si="0"/>
        <v>14</v>
      </c>
      <c r="BF34" s="85">
        <v>2</v>
      </c>
      <c r="BG34" s="85">
        <v>3</v>
      </c>
      <c r="BH34" s="85">
        <v>3</v>
      </c>
      <c r="BI34" s="85">
        <v>3</v>
      </c>
      <c r="BJ34" s="85">
        <v>2</v>
      </c>
      <c r="BK34" s="85">
        <v>2</v>
      </c>
      <c r="BL34" s="85">
        <v>3</v>
      </c>
      <c r="BM34" s="85">
        <v>3</v>
      </c>
      <c r="BN34" s="85">
        <v>3</v>
      </c>
      <c r="BO34" s="85">
        <v>2</v>
      </c>
      <c r="BP34" s="85">
        <v>3</v>
      </c>
      <c r="BQ34" s="85">
        <v>3</v>
      </c>
      <c r="BR34" s="85">
        <v>3</v>
      </c>
      <c r="BS34" s="85">
        <v>3</v>
      </c>
      <c r="BT34" s="85">
        <v>3</v>
      </c>
      <c r="BU34" s="85"/>
      <c r="BV34" s="405" t="s">
        <v>12636</v>
      </c>
      <c r="BW34" s="483">
        <v>0.62638888888888888</v>
      </c>
      <c r="BX34" s="483">
        <v>0.63194444444444442</v>
      </c>
      <c r="BZ34" s="85">
        <v>3</v>
      </c>
      <c r="CA34" s="85">
        <v>3</v>
      </c>
      <c r="CB34" s="85">
        <v>3</v>
      </c>
      <c r="CC34" s="85">
        <v>3</v>
      </c>
      <c r="CD34" s="85" t="s">
        <v>260</v>
      </c>
      <c r="CE34" s="85" t="s">
        <v>12636</v>
      </c>
      <c r="CF34" s="85">
        <v>15</v>
      </c>
      <c r="CG34" s="85"/>
      <c r="CH34" s="85"/>
      <c r="CI34" s="85"/>
      <c r="CJ34" s="85"/>
      <c r="CK34" s="85"/>
      <c r="CL34" s="85"/>
      <c r="CM34" s="85"/>
      <c r="CN34" s="85"/>
      <c r="CO34" s="85"/>
      <c r="CP34" s="85"/>
      <c r="CQ34" s="85"/>
      <c r="CR34" s="335" t="s">
        <v>12643</v>
      </c>
      <c r="CS34" s="335" t="s">
        <v>12644</v>
      </c>
      <c r="CT34" s="335" t="s">
        <v>4002</v>
      </c>
      <c r="CU34" s="335" t="s">
        <v>13549</v>
      </c>
      <c r="CV34" s="335" t="s">
        <v>13541</v>
      </c>
      <c r="CW34" s="335" t="s">
        <v>13542</v>
      </c>
      <c r="CX34" s="335" t="s">
        <v>13543</v>
      </c>
      <c r="CY34" s="335" t="s">
        <v>13550</v>
      </c>
      <c r="CZ34" s="335" t="s">
        <v>11200</v>
      </c>
      <c r="DA34" s="335" t="s">
        <v>13551</v>
      </c>
      <c r="DB34" s="335" t="s">
        <v>3840</v>
      </c>
      <c r="DC34" s="335" t="s">
        <v>3841</v>
      </c>
      <c r="DD34" s="335" t="s">
        <v>11202</v>
      </c>
      <c r="DE34" s="335" t="s">
        <v>11200</v>
      </c>
      <c r="DF34" s="335" t="s">
        <v>13551</v>
      </c>
      <c r="DG34" s="335" t="s">
        <v>3840</v>
      </c>
      <c r="DH34" s="335" t="s">
        <v>3841</v>
      </c>
      <c r="DI34" s="335" t="s">
        <v>11202</v>
      </c>
      <c r="DJ34" s="335" t="s">
        <v>3848</v>
      </c>
      <c r="DK34" s="335" t="s">
        <v>3957</v>
      </c>
      <c r="DL34" s="335" t="s">
        <v>264</v>
      </c>
      <c r="DM34" s="335" t="s">
        <v>3914</v>
      </c>
      <c r="DN34" s="335" t="s">
        <v>6337</v>
      </c>
      <c r="DO34" s="335" t="s">
        <v>3853</v>
      </c>
      <c r="DP34" s="335" t="s">
        <v>3854</v>
      </c>
      <c r="DQ34" s="335" t="s">
        <v>13552</v>
      </c>
      <c r="DR34" s="335" t="s">
        <v>1228</v>
      </c>
      <c r="DS34" s="335" t="s">
        <v>13544</v>
      </c>
      <c r="DT34" s="335" t="s">
        <v>3848</v>
      </c>
      <c r="DU34" s="335" t="s">
        <v>3848</v>
      </c>
      <c r="DV34" s="335" t="s">
        <v>3848</v>
      </c>
      <c r="DW34" s="335" t="s">
        <v>3848</v>
      </c>
      <c r="DX34" s="335" t="s">
        <v>13545</v>
      </c>
      <c r="DY34" s="335" t="s">
        <v>13553</v>
      </c>
      <c r="DZ34" s="335" t="s">
        <v>3848</v>
      </c>
      <c r="EA34" s="335" t="s">
        <v>3848</v>
      </c>
      <c r="EB34" s="335" t="s">
        <v>3861</v>
      </c>
      <c r="EC34" s="335" t="s">
        <v>3862</v>
      </c>
      <c r="ED34" s="335" t="s">
        <v>3848</v>
      </c>
      <c r="EE34" s="335" t="s">
        <v>4212</v>
      </c>
      <c r="EF34" s="335" t="s">
        <v>3864</v>
      </c>
      <c r="EG34" s="335" t="s">
        <v>4068</v>
      </c>
      <c r="EH34" s="335" t="s">
        <v>4069</v>
      </c>
      <c r="EI34" s="335" t="s">
        <v>13554</v>
      </c>
      <c r="EJ34" s="335" t="s">
        <v>13547</v>
      </c>
      <c r="EK34" s="335" t="s">
        <v>3848</v>
      </c>
      <c r="EL34" s="335" t="s">
        <v>3868</v>
      </c>
      <c r="EM34" s="335" t="s">
        <v>4002</v>
      </c>
      <c r="EN34" s="335" t="s">
        <v>4002</v>
      </c>
      <c r="EO34" s="335" t="s">
        <v>3869</v>
      </c>
      <c r="EP34" s="335" t="s">
        <v>3870</v>
      </c>
      <c r="EQ34" s="335" t="s">
        <v>6226</v>
      </c>
      <c r="ER34" s="335" t="s">
        <v>3872</v>
      </c>
      <c r="ES34" s="335" t="s">
        <v>13555</v>
      </c>
      <c r="ET34" s="335" t="s">
        <v>13556</v>
      </c>
      <c r="EU34" s="335" t="s">
        <v>7501</v>
      </c>
      <c r="EV34" s="335" t="s">
        <v>3876</v>
      </c>
      <c r="EW34" s="335" t="s">
        <v>3876</v>
      </c>
      <c r="EX34" s="335" t="s">
        <v>3848</v>
      </c>
      <c r="EY34" s="335" t="s">
        <v>3848</v>
      </c>
      <c r="EZ34" s="335" t="s">
        <v>3877</v>
      </c>
      <c r="FA34" s="335" t="s">
        <v>3878</v>
      </c>
      <c r="FB34" s="335" t="s">
        <v>3848</v>
      </c>
      <c r="FC34" s="335" t="s">
        <v>3848</v>
      </c>
      <c r="FD34" s="335" t="s">
        <v>3848</v>
      </c>
      <c r="FE34" s="335" t="s">
        <v>4017</v>
      </c>
      <c r="FF34" s="335" t="s">
        <v>4017</v>
      </c>
      <c r="FG34" s="335" t="s">
        <v>3848</v>
      </c>
      <c r="FH34" s="335" t="s">
        <v>3848</v>
      </c>
      <c r="FI34" s="335" t="s">
        <v>3848</v>
      </c>
      <c r="FJ34" s="335" t="s">
        <v>4017</v>
      </c>
      <c r="FK34" s="335" t="s">
        <v>4017</v>
      </c>
      <c r="FL34" s="335" t="s">
        <v>4017</v>
      </c>
      <c r="FM34" s="335" t="s">
        <v>13543</v>
      </c>
      <c r="FN34" s="335" t="s">
        <v>1853</v>
      </c>
      <c r="FO34" s="335" t="s">
        <v>1703</v>
      </c>
      <c r="FP34" s="335" t="s">
        <v>3848</v>
      </c>
      <c r="FQ34" s="335" t="s">
        <v>13557</v>
      </c>
      <c r="FR34" s="335" t="s">
        <v>3941</v>
      </c>
      <c r="FS34" s="335" t="s">
        <v>13558</v>
      </c>
      <c r="FT34" s="335" t="s">
        <v>13559</v>
      </c>
      <c r="FU34" s="335" t="s">
        <v>13560</v>
      </c>
      <c r="FV34" s="335" t="s">
        <v>13561</v>
      </c>
      <c r="FW34" s="335" t="s">
        <v>13562</v>
      </c>
      <c r="FX34" s="335" t="s">
        <v>3894</v>
      </c>
      <c r="FY34" s="335" t="s">
        <v>3848</v>
      </c>
      <c r="FZ34" s="335" t="s">
        <v>13563</v>
      </c>
      <c r="GA34" s="335" t="s">
        <v>3946</v>
      </c>
      <c r="GB34" s="335" t="s">
        <v>3945</v>
      </c>
      <c r="GC34" s="335" t="s">
        <v>3946</v>
      </c>
      <c r="GD34" s="44" t="s">
        <v>4194</v>
      </c>
      <c r="GE34" s="44" t="s">
        <v>6676</v>
      </c>
      <c r="HL34" s="374">
        <v>43283</v>
      </c>
      <c r="HM34" s="30" t="s">
        <v>4194</v>
      </c>
      <c r="HN34" s="44" t="s">
        <v>6676</v>
      </c>
      <c r="IC34" s="44" t="s">
        <v>247</v>
      </c>
      <c r="IE34" s="44" t="s">
        <v>12843</v>
      </c>
    </row>
    <row r="35" spans="1:239" s="44" customFormat="1" ht="15" customHeight="1" x14ac:dyDescent="0.2">
      <c r="A35" s="85">
        <v>33</v>
      </c>
      <c r="B35" s="470">
        <v>0.5180555555555556</v>
      </c>
      <c r="C35" s="85"/>
      <c r="D35" s="85" t="s">
        <v>12630</v>
      </c>
      <c r="E35" s="85" t="s">
        <v>212</v>
      </c>
      <c r="F35" s="282">
        <v>43283</v>
      </c>
      <c r="G35" s="85" t="s">
        <v>1202</v>
      </c>
      <c r="H35" s="85" t="s">
        <v>233</v>
      </c>
      <c r="I35" s="85" t="s">
        <v>3057</v>
      </c>
      <c r="J35" s="85"/>
      <c r="K35" s="471"/>
      <c r="L35" s="471"/>
      <c r="M35" s="471"/>
      <c r="N35" s="471"/>
      <c r="O35" s="85"/>
      <c r="P35" s="53" t="s">
        <v>13564</v>
      </c>
      <c r="Q35" s="85" t="s">
        <v>13565</v>
      </c>
      <c r="R35" s="85" t="s">
        <v>319</v>
      </c>
      <c r="S35" s="471" t="s">
        <v>13566</v>
      </c>
      <c r="T35" s="423">
        <v>9065018457</v>
      </c>
      <c r="U35" s="473" t="s">
        <v>13567</v>
      </c>
      <c r="V35" s="423" t="s">
        <v>13568</v>
      </c>
      <c r="W35" s="85" t="s">
        <v>221</v>
      </c>
      <c r="X35" s="85" t="s">
        <v>221</v>
      </c>
      <c r="Y35" s="85" t="s">
        <v>221</v>
      </c>
      <c r="Z35" s="85" t="s">
        <v>221</v>
      </c>
      <c r="AA35" s="423" t="s">
        <v>13569</v>
      </c>
      <c r="AB35" s="423">
        <v>9654077921</v>
      </c>
      <c r="AC35" s="85" t="s">
        <v>402</v>
      </c>
      <c r="AD35" s="85" t="s">
        <v>267</v>
      </c>
      <c r="AE35" s="85" t="s">
        <v>13263</v>
      </c>
      <c r="AF35" s="85" t="s">
        <v>226</v>
      </c>
      <c r="AG35" s="85" t="s">
        <v>221</v>
      </c>
      <c r="AH35" s="85" t="s">
        <v>221</v>
      </c>
      <c r="AI35" s="85"/>
      <c r="AJ35" s="85"/>
      <c r="AK35" s="85"/>
      <c r="AL35" s="85"/>
      <c r="AM35" s="85"/>
      <c r="AN35" s="85" t="s">
        <v>228</v>
      </c>
      <c r="AO35" s="85" t="s">
        <v>228</v>
      </c>
      <c r="AP35" s="44" t="s">
        <v>13472</v>
      </c>
      <c r="AQ35" s="85" t="s">
        <v>13473</v>
      </c>
      <c r="AR35" s="85"/>
      <c r="AS35" s="85"/>
      <c r="AT35" s="85"/>
      <c r="AU35" s="85"/>
      <c r="AV35" s="85"/>
      <c r="AW35" s="85"/>
      <c r="AX35" s="85"/>
      <c r="AY35" s="85" t="s">
        <v>227</v>
      </c>
      <c r="AZ35" s="85" t="s">
        <v>227</v>
      </c>
      <c r="BA35" s="275"/>
      <c r="BB35" s="474" t="s">
        <v>13264</v>
      </c>
      <c r="BC35" s="275">
        <v>0.56736111111111109</v>
      </c>
      <c r="BD35" s="275">
        <v>0.5708333333333333</v>
      </c>
      <c r="BE35" s="475">
        <f t="shared" si="0"/>
        <v>5</v>
      </c>
      <c r="BF35" s="85">
        <v>1</v>
      </c>
      <c r="BG35" s="85">
        <v>1</v>
      </c>
      <c r="BH35" s="85">
        <v>1</v>
      </c>
      <c r="BI35" s="85">
        <v>1</v>
      </c>
      <c r="BJ35" s="85">
        <v>1</v>
      </c>
      <c r="BK35" s="85">
        <v>1</v>
      </c>
      <c r="BL35" s="85">
        <v>1</v>
      </c>
      <c r="BM35" s="85">
        <v>1</v>
      </c>
      <c r="BN35" s="85">
        <v>1</v>
      </c>
      <c r="BO35" s="85">
        <v>1</v>
      </c>
      <c r="BP35" s="85">
        <v>1</v>
      </c>
      <c r="BQ35" s="85">
        <v>1</v>
      </c>
      <c r="BR35" s="85">
        <v>1</v>
      </c>
      <c r="BS35" s="85">
        <v>1</v>
      </c>
      <c r="BT35" s="85">
        <v>1</v>
      </c>
      <c r="BU35" s="85"/>
      <c r="BV35" s="405"/>
      <c r="BW35" s="85"/>
      <c r="BX35" s="85"/>
      <c r="BY35" s="85"/>
      <c r="BZ35" s="85"/>
      <c r="CA35" s="85"/>
      <c r="CB35" s="85"/>
      <c r="CC35" s="85"/>
      <c r="CD35" s="85"/>
      <c r="CE35" s="85"/>
      <c r="CF35" s="85"/>
      <c r="CG35" s="85"/>
      <c r="CH35" s="85"/>
      <c r="CI35" s="85"/>
      <c r="CJ35" s="85"/>
      <c r="CK35" s="85"/>
      <c r="CL35" s="85"/>
      <c r="CM35" s="85"/>
      <c r="CN35" s="85"/>
      <c r="CO35" s="85"/>
      <c r="CP35" s="85"/>
      <c r="CQ35" s="85"/>
      <c r="CR35" s="335" t="s">
        <v>12643</v>
      </c>
      <c r="CS35" s="335" t="s">
        <v>12644</v>
      </c>
      <c r="CT35" s="335" t="s">
        <v>4002</v>
      </c>
      <c r="CU35" s="335" t="s">
        <v>13570</v>
      </c>
      <c r="CV35" s="335" t="s">
        <v>13565</v>
      </c>
      <c r="CW35" s="335" t="s">
        <v>319</v>
      </c>
      <c r="CX35" s="335" t="s">
        <v>13566</v>
      </c>
      <c r="CY35" s="335" t="s">
        <v>13571</v>
      </c>
      <c r="CZ35" s="335" t="s">
        <v>5175</v>
      </c>
      <c r="DA35" s="335" t="s">
        <v>13572</v>
      </c>
      <c r="DB35" s="335" t="s">
        <v>3840</v>
      </c>
      <c r="DC35" s="335" t="s">
        <v>3841</v>
      </c>
      <c r="DD35" s="335" t="s">
        <v>3842</v>
      </c>
      <c r="DE35" s="335" t="s">
        <v>5175</v>
      </c>
      <c r="DF35" s="335" t="s">
        <v>13572</v>
      </c>
      <c r="DG35" s="335" t="s">
        <v>3840</v>
      </c>
      <c r="DH35" s="335" t="s">
        <v>3841</v>
      </c>
      <c r="DI35" s="335" t="s">
        <v>3842</v>
      </c>
      <c r="DJ35" s="335" t="s">
        <v>13573</v>
      </c>
      <c r="DK35" s="335" t="s">
        <v>3849</v>
      </c>
      <c r="DL35" s="335" t="s">
        <v>3870</v>
      </c>
      <c r="DM35" s="335" t="s">
        <v>3914</v>
      </c>
      <c r="DN35" s="335" t="s">
        <v>3852</v>
      </c>
      <c r="DO35" s="335" t="s">
        <v>3853</v>
      </c>
      <c r="DP35" s="335" t="s">
        <v>3854</v>
      </c>
      <c r="DQ35" s="335" t="s">
        <v>13574</v>
      </c>
      <c r="DR35" s="335" t="s">
        <v>1228</v>
      </c>
      <c r="DS35" s="335" t="s">
        <v>13567</v>
      </c>
      <c r="DT35" s="335" t="s">
        <v>13575</v>
      </c>
      <c r="DU35" s="335" t="s">
        <v>13576</v>
      </c>
      <c r="DV35" s="335" t="s">
        <v>13577</v>
      </c>
      <c r="DW35" s="335" t="s">
        <v>13578</v>
      </c>
      <c r="DX35" s="335" t="s">
        <v>13568</v>
      </c>
      <c r="DY35" s="335" t="s">
        <v>1228</v>
      </c>
      <c r="DZ35" s="335" t="s">
        <v>1228</v>
      </c>
      <c r="EA35" s="335" t="s">
        <v>3848</v>
      </c>
      <c r="EB35" s="335" t="s">
        <v>3861</v>
      </c>
      <c r="EC35" s="335" t="s">
        <v>3862</v>
      </c>
      <c r="ED35" s="335" t="s">
        <v>3848</v>
      </c>
      <c r="EE35" s="335" t="s">
        <v>13529</v>
      </c>
      <c r="EF35" s="335" t="s">
        <v>395</v>
      </c>
      <c r="EG35" s="335" t="s">
        <v>3919</v>
      </c>
      <c r="EH35" s="335" t="s">
        <v>13503</v>
      </c>
      <c r="EI35" s="335" t="s">
        <v>13473</v>
      </c>
      <c r="EJ35" s="335" t="s">
        <v>13579</v>
      </c>
      <c r="EK35" s="335" t="s">
        <v>3848</v>
      </c>
      <c r="EL35" s="335" t="s">
        <v>3868</v>
      </c>
      <c r="EM35" s="335" t="s">
        <v>4002</v>
      </c>
      <c r="EN35" s="335" t="s">
        <v>4002</v>
      </c>
      <c r="EO35" s="335" t="s">
        <v>4002</v>
      </c>
      <c r="EP35" s="335" t="s">
        <v>4002</v>
      </c>
      <c r="EQ35" s="335" t="s">
        <v>12590</v>
      </c>
      <c r="ER35" s="335" t="s">
        <v>4073</v>
      </c>
      <c r="ES35" s="335" t="s">
        <v>13580</v>
      </c>
      <c r="ET35" s="335" t="s">
        <v>13581</v>
      </c>
      <c r="EU35" s="335" t="s">
        <v>11337</v>
      </c>
      <c r="EV35" s="335" t="s">
        <v>3876</v>
      </c>
      <c r="EW35" s="335" t="s">
        <v>3876</v>
      </c>
      <c r="EX35" s="335" t="s">
        <v>3848</v>
      </c>
      <c r="EY35" s="335" t="s">
        <v>3848</v>
      </c>
      <c r="EZ35" s="335" t="s">
        <v>3876</v>
      </c>
      <c r="FA35" s="335" t="s">
        <v>3848</v>
      </c>
      <c r="FB35" s="335" t="s">
        <v>3848</v>
      </c>
      <c r="FC35" s="335" t="s">
        <v>3848</v>
      </c>
      <c r="FD35" s="335" t="s">
        <v>3848</v>
      </c>
      <c r="FE35" s="335" t="s">
        <v>3848</v>
      </c>
      <c r="FF35" s="335" t="s">
        <v>3848</v>
      </c>
      <c r="FG35" s="335" t="s">
        <v>3848</v>
      </c>
      <c r="FH35" s="335" t="s">
        <v>3848</v>
      </c>
      <c r="FI35" s="335" t="s">
        <v>3848</v>
      </c>
      <c r="FJ35" s="335" t="s">
        <v>3848</v>
      </c>
      <c r="FK35" s="335" t="s">
        <v>3848</v>
      </c>
      <c r="FL35" s="335" t="s">
        <v>3848</v>
      </c>
      <c r="FM35" s="335" t="s">
        <v>13566</v>
      </c>
      <c r="FN35" s="335" t="s">
        <v>13582</v>
      </c>
      <c r="FO35" s="335" t="s">
        <v>13583</v>
      </c>
      <c r="FP35" s="335" t="s">
        <v>3848</v>
      </c>
      <c r="FQ35" s="335" t="s">
        <v>13584</v>
      </c>
      <c r="FR35" s="335" t="s">
        <v>4925</v>
      </c>
      <c r="FS35" s="335" t="s">
        <v>13585</v>
      </c>
      <c r="FT35" s="335" t="s">
        <v>3943</v>
      </c>
      <c r="FU35" s="335" t="s">
        <v>3943</v>
      </c>
      <c r="FV35" s="335" t="s">
        <v>3943</v>
      </c>
      <c r="FW35" s="335" t="s">
        <v>3943</v>
      </c>
      <c r="FX35" s="335" t="s">
        <v>3944</v>
      </c>
      <c r="FY35" s="335" t="s">
        <v>3848</v>
      </c>
      <c r="FZ35" s="335" t="s">
        <v>3848</v>
      </c>
      <c r="GA35" s="335" t="s">
        <v>3946</v>
      </c>
      <c r="GB35" s="335" t="s">
        <v>3946</v>
      </c>
      <c r="GC35" s="335" t="s">
        <v>3946</v>
      </c>
      <c r="IC35" s="44" t="s">
        <v>3403</v>
      </c>
      <c r="IE35" s="44" t="s">
        <v>3403</v>
      </c>
    </row>
    <row r="36" spans="1:239" s="44" customFormat="1" ht="15" customHeight="1" x14ac:dyDescent="0.2">
      <c r="A36" s="85">
        <v>34</v>
      </c>
      <c r="B36" s="470">
        <v>0.51944444444444449</v>
      </c>
      <c r="C36" s="85"/>
      <c r="D36" s="85" t="s">
        <v>12630</v>
      </c>
      <c r="E36" s="85" t="s">
        <v>212</v>
      </c>
      <c r="F36" s="282">
        <v>43283</v>
      </c>
      <c r="G36" s="85" t="s">
        <v>1202</v>
      </c>
      <c r="H36" s="85" t="s">
        <v>233</v>
      </c>
      <c r="I36" s="85" t="s">
        <v>3057</v>
      </c>
      <c r="J36" s="85"/>
      <c r="K36" s="471"/>
      <c r="L36" s="471"/>
      <c r="M36" s="471"/>
      <c r="N36" s="471"/>
      <c r="O36" s="85"/>
      <c r="P36" s="53" t="s">
        <v>13586</v>
      </c>
      <c r="Q36" s="85" t="s">
        <v>13587</v>
      </c>
      <c r="R36" s="85" t="s">
        <v>13588</v>
      </c>
      <c r="S36" s="471" t="s">
        <v>13589</v>
      </c>
      <c r="T36" s="423">
        <v>9064663936</v>
      </c>
      <c r="U36" s="473" t="s">
        <v>13590</v>
      </c>
      <c r="V36" s="85" t="s">
        <v>221</v>
      </c>
      <c r="W36" s="85" t="s">
        <v>221</v>
      </c>
      <c r="X36" s="85" t="s">
        <v>221</v>
      </c>
      <c r="Y36" s="85" t="s">
        <v>221</v>
      </c>
      <c r="Z36" s="85" t="s">
        <v>221</v>
      </c>
      <c r="AA36" s="423" t="s">
        <v>13591</v>
      </c>
      <c r="AB36" s="423">
        <v>9202007474</v>
      </c>
      <c r="AC36" s="85" t="s">
        <v>1303</v>
      </c>
      <c r="AD36" s="85" t="s">
        <v>241</v>
      </c>
      <c r="AE36" s="85" t="s">
        <v>221</v>
      </c>
      <c r="AF36" s="85" t="s">
        <v>221</v>
      </c>
      <c r="AG36" s="85" t="s">
        <v>221</v>
      </c>
      <c r="AH36" s="85" t="s">
        <v>221</v>
      </c>
      <c r="AI36" s="85"/>
      <c r="AJ36" s="85"/>
      <c r="AK36" s="85"/>
      <c r="AL36" s="85"/>
      <c r="AM36" s="85"/>
      <c r="AN36" s="85" t="s">
        <v>228</v>
      </c>
      <c r="AO36" s="85" t="s">
        <v>228</v>
      </c>
      <c r="AP36" s="44" t="s">
        <v>13472</v>
      </c>
      <c r="AQ36" s="85" t="s">
        <v>13473</v>
      </c>
      <c r="AR36" s="85"/>
      <c r="AS36" s="85"/>
      <c r="AT36" s="85"/>
      <c r="AU36" s="85"/>
      <c r="AV36" s="85"/>
      <c r="AW36" s="85"/>
      <c r="AX36" s="85"/>
      <c r="AY36" s="85" t="s">
        <v>227</v>
      </c>
      <c r="AZ36" s="85" t="s">
        <v>227</v>
      </c>
      <c r="BA36" s="275"/>
      <c r="BB36" s="474" t="s">
        <v>13264</v>
      </c>
      <c r="BC36" s="275">
        <v>0.5708333333333333</v>
      </c>
      <c r="BD36" s="350">
        <v>7.4305555555555555E-2</v>
      </c>
      <c r="BE36" s="475" t="e">
        <f>MINUTE(BC36-#REF!)</f>
        <v>#REF!</v>
      </c>
      <c r="BF36" s="85">
        <v>1</v>
      </c>
      <c r="BG36" s="85">
        <v>1</v>
      </c>
      <c r="BH36" s="85">
        <v>1</v>
      </c>
      <c r="BI36" s="85">
        <v>1</v>
      </c>
      <c r="BJ36" s="85">
        <v>1</v>
      </c>
      <c r="BK36" s="85">
        <v>1</v>
      </c>
      <c r="BL36" s="85">
        <v>1</v>
      </c>
      <c r="BM36" s="85">
        <v>1</v>
      </c>
      <c r="BN36" s="85">
        <v>1</v>
      </c>
      <c r="BO36" s="85">
        <v>1</v>
      </c>
      <c r="BP36" s="85">
        <v>1</v>
      </c>
      <c r="BQ36" s="85">
        <v>1</v>
      </c>
      <c r="BR36" s="85">
        <v>1</v>
      </c>
      <c r="BS36" s="85">
        <v>1</v>
      </c>
      <c r="BT36" s="85">
        <v>1</v>
      </c>
      <c r="BU36" s="85"/>
      <c r="BV36" s="405"/>
      <c r="BW36" s="85"/>
      <c r="BX36" s="85"/>
      <c r="BY36" s="85"/>
      <c r="BZ36" s="85"/>
      <c r="CA36" s="85"/>
      <c r="CB36" s="85"/>
      <c r="CC36" s="85"/>
      <c r="CD36" s="85"/>
      <c r="CE36" s="85"/>
      <c r="CF36" s="85"/>
      <c r="CG36" s="85"/>
      <c r="CH36" s="85"/>
      <c r="CI36" s="85"/>
      <c r="CJ36" s="85"/>
      <c r="CK36" s="85"/>
      <c r="CL36" s="85"/>
      <c r="CM36" s="85"/>
      <c r="CN36" s="85"/>
      <c r="CO36" s="85"/>
      <c r="CP36" s="85"/>
      <c r="CQ36" s="85"/>
      <c r="CR36" s="335" t="s">
        <v>12643</v>
      </c>
      <c r="CS36" s="335" t="s">
        <v>12644</v>
      </c>
      <c r="CT36" s="335" t="s">
        <v>4002</v>
      </c>
      <c r="CU36" s="335" t="s">
        <v>13592</v>
      </c>
      <c r="CV36" s="335" t="s">
        <v>13587</v>
      </c>
      <c r="CW36" s="335" t="s">
        <v>13588</v>
      </c>
      <c r="CX36" s="335" t="s">
        <v>13589</v>
      </c>
      <c r="CY36" s="335" t="s">
        <v>13593</v>
      </c>
      <c r="CZ36" s="335" t="s">
        <v>5175</v>
      </c>
      <c r="DA36" s="335" t="s">
        <v>13594</v>
      </c>
      <c r="DB36" s="335" t="s">
        <v>3840</v>
      </c>
      <c r="DC36" s="335" t="s">
        <v>3841</v>
      </c>
      <c r="DD36" s="335" t="s">
        <v>3842</v>
      </c>
      <c r="DE36" s="335" t="s">
        <v>5175</v>
      </c>
      <c r="DF36" s="335" t="s">
        <v>3832</v>
      </c>
      <c r="DG36" s="335" t="s">
        <v>4037</v>
      </c>
      <c r="DH36" s="335" t="s">
        <v>4038</v>
      </c>
      <c r="DI36" s="335" t="s">
        <v>4039</v>
      </c>
      <c r="DJ36" s="335" t="s">
        <v>3848</v>
      </c>
      <c r="DK36" s="335" t="s">
        <v>3957</v>
      </c>
      <c r="DL36" s="335" t="s">
        <v>3848</v>
      </c>
      <c r="DM36" s="335" t="s">
        <v>3914</v>
      </c>
      <c r="DN36" s="335" t="s">
        <v>3852</v>
      </c>
      <c r="DO36" s="335" t="s">
        <v>3848</v>
      </c>
      <c r="DP36" s="335" t="s">
        <v>3848</v>
      </c>
      <c r="DQ36" s="335" t="s">
        <v>13595</v>
      </c>
      <c r="DR36" s="335" t="s">
        <v>1239</v>
      </c>
      <c r="DS36" s="335" t="s">
        <v>13590</v>
      </c>
      <c r="DT36" s="335" t="s">
        <v>3848</v>
      </c>
      <c r="DU36" s="335" t="s">
        <v>3848</v>
      </c>
      <c r="DV36" s="335" t="s">
        <v>3848</v>
      </c>
      <c r="DW36" s="335" t="s">
        <v>3848</v>
      </c>
      <c r="DX36" s="335" t="s">
        <v>3848</v>
      </c>
      <c r="DY36" s="335" t="s">
        <v>3848</v>
      </c>
      <c r="DZ36" s="335" t="s">
        <v>3848</v>
      </c>
      <c r="EA36" s="335" t="s">
        <v>3848</v>
      </c>
      <c r="EB36" s="335" t="s">
        <v>3861</v>
      </c>
      <c r="EC36" s="335" t="s">
        <v>3862</v>
      </c>
      <c r="ED36" s="335" t="s">
        <v>3848</v>
      </c>
      <c r="EE36" s="335" t="s">
        <v>13596</v>
      </c>
      <c r="EF36" s="335" t="s">
        <v>395</v>
      </c>
      <c r="EG36" s="335" t="s">
        <v>598</v>
      </c>
      <c r="EH36" s="335" t="s">
        <v>5303</v>
      </c>
      <c r="EI36" s="335" t="s">
        <v>13473</v>
      </c>
      <c r="EJ36" s="335" t="s">
        <v>3848</v>
      </c>
      <c r="EK36" s="335" t="s">
        <v>3848</v>
      </c>
      <c r="EL36" s="335" t="s">
        <v>3868</v>
      </c>
      <c r="EM36" s="335" t="s">
        <v>4002</v>
      </c>
      <c r="EN36" s="335" t="s">
        <v>3870</v>
      </c>
      <c r="EO36" s="335" t="s">
        <v>4002</v>
      </c>
      <c r="EP36" s="335" t="s">
        <v>3869</v>
      </c>
      <c r="EQ36" s="335" t="s">
        <v>4017</v>
      </c>
      <c r="ER36" s="335" t="s">
        <v>4017</v>
      </c>
      <c r="ES36" s="335" t="s">
        <v>4017</v>
      </c>
      <c r="ET36" s="335" t="s">
        <v>4017</v>
      </c>
      <c r="EU36" s="335" t="s">
        <v>4017</v>
      </c>
      <c r="EV36" s="335" t="s">
        <v>3848</v>
      </c>
      <c r="EW36" s="335" t="s">
        <v>3848</v>
      </c>
      <c r="EX36" s="335" t="s">
        <v>3848</v>
      </c>
      <c r="EY36" s="335" t="s">
        <v>3848</v>
      </c>
      <c r="EZ36" s="335" t="s">
        <v>3848</v>
      </c>
      <c r="FA36" s="335" t="s">
        <v>3848</v>
      </c>
      <c r="FB36" s="335" t="s">
        <v>3848</v>
      </c>
      <c r="FC36" s="335" t="s">
        <v>3848</v>
      </c>
      <c r="FD36" s="335" t="s">
        <v>3848</v>
      </c>
      <c r="FE36" s="335" t="s">
        <v>4017</v>
      </c>
      <c r="FF36" s="335" t="s">
        <v>4017</v>
      </c>
      <c r="FG36" s="335" t="s">
        <v>3848</v>
      </c>
      <c r="FH36" s="335" t="s">
        <v>3848</v>
      </c>
      <c r="FI36" s="335" t="s">
        <v>3848</v>
      </c>
      <c r="FJ36" s="335" t="s">
        <v>4017</v>
      </c>
      <c r="FK36" s="335" t="s">
        <v>4017</v>
      </c>
      <c r="FL36" s="335" t="s">
        <v>4017</v>
      </c>
      <c r="FM36" s="335" t="s">
        <v>13589</v>
      </c>
      <c r="FN36" s="335" t="s">
        <v>11313</v>
      </c>
      <c r="FO36" s="335" t="s">
        <v>3848</v>
      </c>
      <c r="FP36" s="335" t="s">
        <v>3848</v>
      </c>
      <c r="FQ36" s="335" t="s">
        <v>13597</v>
      </c>
      <c r="FR36" s="335" t="s">
        <v>4925</v>
      </c>
      <c r="FS36" s="335" t="s">
        <v>13598</v>
      </c>
      <c r="FT36" s="335" t="s">
        <v>3943</v>
      </c>
      <c r="FU36" s="335" t="s">
        <v>3943</v>
      </c>
      <c r="FV36" s="335" t="s">
        <v>3943</v>
      </c>
      <c r="FW36" s="335" t="s">
        <v>3943</v>
      </c>
      <c r="FX36" s="335" t="s">
        <v>3944</v>
      </c>
      <c r="FY36" s="335" t="s">
        <v>3848</v>
      </c>
      <c r="FZ36" s="335" t="s">
        <v>3848</v>
      </c>
      <c r="GA36" s="335" t="s">
        <v>3945</v>
      </c>
      <c r="GB36" s="335" t="s">
        <v>3945</v>
      </c>
      <c r="GC36" s="335" t="s">
        <v>3946</v>
      </c>
      <c r="IC36" s="44" t="s">
        <v>3403</v>
      </c>
      <c r="IE36" s="44" t="s">
        <v>3403</v>
      </c>
    </row>
    <row r="37" spans="1:239" s="44" customFormat="1" ht="15" customHeight="1" x14ac:dyDescent="0.2">
      <c r="A37" s="85">
        <v>35</v>
      </c>
      <c r="B37" s="470">
        <v>0.52152777777777781</v>
      </c>
      <c r="C37" s="85"/>
      <c r="D37" s="85" t="s">
        <v>12630</v>
      </c>
      <c r="E37" s="85" t="s">
        <v>212</v>
      </c>
      <c r="F37" s="282">
        <v>43283</v>
      </c>
      <c r="G37" s="85" t="s">
        <v>1202</v>
      </c>
      <c r="H37" s="85" t="s">
        <v>214</v>
      </c>
      <c r="I37" s="85" t="s">
        <v>1222</v>
      </c>
      <c r="J37" s="85"/>
      <c r="K37" s="471"/>
      <c r="L37" s="471"/>
      <c r="M37" s="471"/>
      <c r="N37" s="471"/>
      <c r="O37" s="85"/>
      <c r="P37" s="472" t="s">
        <v>13599</v>
      </c>
      <c r="Q37" s="85" t="s">
        <v>13600</v>
      </c>
      <c r="R37" s="85" t="s">
        <v>13601</v>
      </c>
      <c r="S37" s="471" t="s">
        <v>5201</v>
      </c>
      <c r="T37" s="423">
        <v>9281480278</v>
      </c>
      <c r="U37" s="473" t="s">
        <v>13602</v>
      </c>
      <c r="V37" s="85" t="s">
        <v>221</v>
      </c>
      <c r="W37" s="85" t="s">
        <v>221</v>
      </c>
      <c r="X37" s="85" t="s">
        <v>221</v>
      </c>
      <c r="Y37" s="85" t="s">
        <v>221</v>
      </c>
      <c r="Z37" s="85" t="s">
        <v>221</v>
      </c>
      <c r="AA37" s="423" t="s">
        <v>13603</v>
      </c>
      <c r="AB37" s="423">
        <v>9194874375</v>
      </c>
      <c r="AC37" s="85" t="s">
        <v>314</v>
      </c>
      <c r="AD37" s="85" t="s">
        <v>241</v>
      </c>
      <c r="AE37" s="85"/>
      <c r="AF37" s="85" t="s">
        <v>259</v>
      </c>
      <c r="AG37" s="85" t="s">
        <v>221</v>
      </c>
      <c r="AH37" s="85" t="s">
        <v>221</v>
      </c>
      <c r="AI37" s="85"/>
      <c r="AJ37" s="85"/>
      <c r="AK37" s="85"/>
      <c r="AL37" s="85"/>
      <c r="AM37" s="85"/>
      <c r="AN37" s="85" t="s">
        <v>228</v>
      </c>
      <c r="AO37" s="85" t="s">
        <v>228</v>
      </c>
      <c r="AP37" s="44" t="s">
        <v>13472</v>
      </c>
      <c r="AQ37" s="85" t="s">
        <v>13473</v>
      </c>
      <c r="AR37" s="85"/>
      <c r="AS37" s="85"/>
      <c r="AT37" s="85"/>
      <c r="AU37" s="85"/>
      <c r="AV37" s="85"/>
      <c r="AW37" s="85"/>
      <c r="AX37" s="85"/>
      <c r="AY37" s="85" t="s">
        <v>227</v>
      </c>
      <c r="AZ37" s="85" t="s">
        <v>227</v>
      </c>
      <c r="BA37" s="275"/>
      <c r="BB37" s="474" t="s">
        <v>13264</v>
      </c>
      <c r="BC37" s="275"/>
      <c r="BD37" s="275"/>
      <c r="BE37" s="475">
        <f t="shared" ref="BE37:BE77" si="1">MINUTE(BD37-BC37)</f>
        <v>0</v>
      </c>
      <c r="BF37" s="85"/>
      <c r="BG37" s="85"/>
      <c r="BH37" s="85"/>
      <c r="BI37" s="85"/>
      <c r="BJ37" s="85"/>
      <c r="BK37" s="85"/>
      <c r="BL37" s="85"/>
      <c r="BM37" s="85"/>
      <c r="BN37" s="85"/>
      <c r="BO37" s="85"/>
      <c r="BP37" s="85"/>
      <c r="BQ37" s="85"/>
      <c r="BR37" s="85"/>
      <c r="BS37" s="85"/>
      <c r="BT37" s="85"/>
      <c r="BU37" s="85"/>
      <c r="BV37" s="405"/>
      <c r="BW37" s="85"/>
      <c r="BX37" s="85"/>
      <c r="BY37" s="85"/>
      <c r="BZ37" s="85"/>
      <c r="CA37" s="85"/>
      <c r="CB37" s="85"/>
      <c r="CC37" s="85"/>
      <c r="CD37" s="85"/>
      <c r="CE37" s="85"/>
      <c r="CF37" s="85"/>
      <c r="CG37" s="85"/>
      <c r="CH37" s="85"/>
      <c r="CI37" s="85"/>
      <c r="CJ37" s="85"/>
      <c r="CK37" s="85"/>
      <c r="CL37" s="85"/>
      <c r="CM37" s="85"/>
      <c r="CN37" s="85"/>
      <c r="CO37" s="85"/>
      <c r="CP37" s="85"/>
      <c r="CQ37" s="85"/>
      <c r="CR37" s="335" t="s">
        <v>12643</v>
      </c>
      <c r="CS37" s="335" t="s">
        <v>12644</v>
      </c>
      <c r="CT37" s="335" t="s">
        <v>4002</v>
      </c>
      <c r="CU37" s="335" t="s">
        <v>13604</v>
      </c>
      <c r="CV37" s="335" t="s">
        <v>13600</v>
      </c>
      <c r="CW37" s="335" t="s">
        <v>13601</v>
      </c>
      <c r="CX37" s="335" t="s">
        <v>5201</v>
      </c>
      <c r="CY37" s="335" t="s">
        <v>13605</v>
      </c>
      <c r="CZ37" s="335" t="s">
        <v>3848</v>
      </c>
      <c r="DA37" s="335" t="s">
        <v>13606</v>
      </c>
      <c r="DB37" s="335" t="s">
        <v>3840</v>
      </c>
      <c r="DC37" s="335" t="s">
        <v>3841</v>
      </c>
      <c r="DD37" s="335" t="s">
        <v>8608</v>
      </c>
      <c r="DE37" s="335" t="s">
        <v>3848</v>
      </c>
      <c r="DF37" s="335" t="s">
        <v>13607</v>
      </c>
      <c r="DG37" s="335" t="s">
        <v>3840</v>
      </c>
      <c r="DH37" s="335" t="s">
        <v>3841</v>
      </c>
      <c r="DI37" s="335" t="s">
        <v>3842</v>
      </c>
      <c r="DJ37" s="335" t="s">
        <v>13608</v>
      </c>
      <c r="DK37" s="335" t="s">
        <v>3849</v>
      </c>
      <c r="DL37" s="335" t="s">
        <v>13609</v>
      </c>
      <c r="DM37" s="335" t="s">
        <v>3914</v>
      </c>
      <c r="DN37" s="335" t="s">
        <v>3852</v>
      </c>
      <c r="DO37" s="335" t="s">
        <v>3853</v>
      </c>
      <c r="DP37" s="335" t="s">
        <v>3854</v>
      </c>
      <c r="DQ37" s="335" t="s">
        <v>13610</v>
      </c>
      <c r="DR37" s="335" t="s">
        <v>221</v>
      </c>
      <c r="DS37" s="335" t="s">
        <v>13602</v>
      </c>
      <c r="DT37" s="335" t="s">
        <v>3848</v>
      </c>
      <c r="DU37" s="335" t="s">
        <v>3848</v>
      </c>
      <c r="DV37" s="335" t="s">
        <v>3848</v>
      </c>
      <c r="DW37" s="335" t="s">
        <v>3848</v>
      </c>
      <c r="DX37" s="335" t="s">
        <v>3848</v>
      </c>
      <c r="DY37" s="335" t="s">
        <v>3848</v>
      </c>
      <c r="DZ37" s="335" t="s">
        <v>3848</v>
      </c>
      <c r="EA37" s="335" t="s">
        <v>3848</v>
      </c>
      <c r="EB37" s="335" t="s">
        <v>3861</v>
      </c>
      <c r="EC37" s="335" t="s">
        <v>3862</v>
      </c>
      <c r="ED37" s="335" t="s">
        <v>3848</v>
      </c>
      <c r="EE37" s="335" t="s">
        <v>13529</v>
      </c>
      <c r="EF37" s="335" t="s">
        <v>395</v>
      </c>
      <c r="EG37" s="335" t="s">
        <v>3919</v>
      </c>
      <c r="EH37" s="335" t="s">
        <v>3920</v>
      </c>
      <c r="EI37" s="335" t="s">
        <v>13473</v>
      </c>
      <c r="EJ37" s="335" t="s">
        <v>3848</v>
      </c>
      <c r="EK37" s="335" t="s">
        <v>3848</v>
      </c>
      <c r="EL37" s="335" t="s">
        <v>4473</v>
      </c>
      <c r="EM37" s="335" t="s">
        <v>4002</v>
      </c>
      <c r="EN37" s="335" t="s">
        <v>4002</v>
      </c>
      <c r="EO37" s="335" t="s">
        <v>4002</v>
      </c>
      <c r="EP37" s="335" t="s">
        <v>4002</v>
      </c>
      <c r="EQ37" s="335" t="s">
        <v>10947</v>
      </c>
      <c r="ER37" s="335" t="s">
        <v>3872</v>
      </c>
      <c r="ES37" s="335" t="s">
        <v>13611</v>
      </c>
      <c r="ET37" s="335" t="s">
        <v>13612</v>
      </c>
      <c r="EU37" s="335" t="s">
        <v>13613</v>
      </c>
      <c r="EV37" s="335" t="s">
        <v>3876</v>
      </c>
      <c r="EW37" s="335" t="s">
        <v>3876</v>
      </c>
      <c r="EX37" s="335" t="s">
        <v>3848</v>
      </c>
      <c r="EY37" s="335" t="s">
        <v>3848</v>
      </c>
      <c r="EZ37" s="335" t="s">
        <v>3877</v>
      </c>
      <c r="FA37" s="335" t="s">
        <v>5376</v>
      </c>
      <c r="FB37" s="335" t="s">
        <v>13614</v>
      </c>
      <c r="FC37" s="335" t="s">
        <v>13615</v>
      </c>
      <c r="FD37" s="335" t="s">
        <v>3848</v>
      </c>
      <c r="FE37" s="335" t="s">
        <v>4011</v>
      </c>
      <c r="FF37" s="335" t="s">
        <v>4012</v>
      </c>
      <c r="FG37" s="335" t="s">
        <v>9204</v>
      </c>
      <c r="FH37" s="335" t="s">
        <v>13616</v>
      </c>
      <c r="FI37" s="335" t="s">
        <v>5270</v>
      </c>
      <c r="FJ37" s="335" t="s">
        <v>4083</v>
      </c>
      <c r="FK37" s="335" t="s">
        <v>8498</v>
      </c>
      <c r="FL37" s="335" t="s">
        <v>4017</v>
      </c>
      <c r="FM37" s="335" t="s">
        <v>5201</v>
      </c>
      <c r="FN37" s="335" t="s">
        <v>13617</v>
      </c>
      <c r="FO37" s="335" t="s">
        <v>13618</v>
      </c>
      <c r="FP37" s="335" t="s">
        <v>3848</v>
      </c>
      <c r="FQ37" s="335" t="s">
        <v>13619</v>
      </c>
      <c r="FR37" s="335" t="s">
        <v>8867</v>
      </c>
      <c r="FS37" s="335" t="s">
        <v>13620</v>
      </c>
      <c r="FT37" s="335" t="s">
        <v>13621</v>
      </c>
      <c r="FU37" s="335" t="s">
        <v>13622</v>
      </c>
      <c r="FV37" s="335" t="s">
        <v>13623</v>
      </c>
      <c r="FW37" s="335" t="s">
        <v>13624</v>
      </c>
      <c r="FX37" s="335" t="s">
        <v>3894</v>
      </c>
      <c r="FY37" s="335" t="s">
        <v>3848</v>
      </c>
      <c r="FZ37" s="335" t="s">
        <v>3848</v>
      </c>
      <c r="GA37" s="335" t="s">
        <v>3945</v>
      </c>
      <c r="GB37" s="335" t="s">
        <v>3946</v>
      </c>
      <c r="GC37" s="335" t="s">
        <v>3946</v>
      </c>
      <c r="IC37" s="44" t="s">
        <v>3403</v>
      </c>
      <c r="IE37" s="44" t="s">
        <v>3403</v>
      </c>
    </row>
    <row r="38" spans="1:239" s="44" customFormat="1" ht="15" customHeight="1" x14ac:dyDescent="0.2">
      <c r="A38" s="85">
        <v>36</v>
      </c>
      <c r="B38" s="470">
        <v>0.53194444444444444</v>
      </c>
      <c r="C38" s="85"/>
      <c r="D38" s="85" t="s">
        <v>12630</v>
      </c>
      <c r="E38" s="85" t="s">
        <v>212</v>
      </c>
      <c r="F38" s="282">
        <v>43283</v>
      </c>
      <c r="G38" s="85" t="s">
        <v>387</v>
      </c>
      <c r="H38" s="85" t="s">
        <v>233</v>
      </c>
      <c r="I38" s="85" t="s">
        <v>4282</v>
      </c>
      <c r="J38" s="85"/>
      <c r="K38" s="471"/>
      <c r="L38" s="471"/>
      <c r="M38" s="471"/>
      <c r="N38" s="471"/>
      <c r="O38" s="85"/>
      <c r="P38" s="472" t="s">
        <v>13625</v>
      </c>
      <c r="Q38" s="85" t="s">
        <v>13626</v>
      </c>
      <c r="R38" s="85" t="s">
        <v>13627</v>
      </c>
      <c r="S38" s="489" t="s">
        <v>13628</v>
      </c>
      <c r="T38" s="423">
        <v>9084348808</v>
      </c>
      <c r="U38" s="473" t="s">
        <v>13629</v>
      </c>
      <c r="V38" s="423" t="s">
        <v>13630</v>
      </c>
      <c r="W38" s="85" t="s">
        <v>221</v>
      </c>
      <c r="X38" s="85" t="s">
        <v>221</v>
      </c>
      <c r="Y38" s="85" t="s">
        <v>221</v>
      </c>
      <c r="Z38" s="85" t="s">
        <v>221</v>
      </c>
      <c r="AA38" s="85" t="s">
        <v>13631</v>
      </c>
      <c r="AB38" s="85">
        <v>9158810959</v>
      </c>
      <c r="AC38" s="85" t="s">
        <v>402</v>
      </c>
      <c r="AD38" s="85" t="s">
        <v>333</v>
      </c>
      <c r="AE38" s="85" t="s">
        <v>13632</v>
      </c>
      <c r="AF38" s="85" t="s">
        <v>221</v>
      </c>
      <c r="AG38" s="85" t="s">
        <v>221</v>
      </c>
      <c r="AH38" s="85" t="s">
        <v>221</v>
      </c>
      <c r="AI38" s="85"/>
      <c r="AJ38" s="85"/>
      <c r="AK38" s="85"/>
      <c r="AL38" s="85"/>
      <c r="AM38" s="85"/>
      <c r="AN38" s="85" t="s">
        <v>228</v>
      </c>
      <c r="AO38" s="85" t="s">
        <v>228</v>
      </c>
      <c r="AP38" s="44" t="s">
        <v>13472</v>
      </c>
      <c r="AQ38" s="85" t="s">
        <v>13473</v>
      </c>
      <c r="AR38" s="85"/>
      <c r="AS38" s="85"/>
      <c r="AT38" s="85"/>
      <c r="AU38" s="85"/>
      <c r="AV38" s="85"/>
      <c r="AW38" s="85"/>
      <c r="AX38" s="85"/>
      <c r="AY38" s="85" t="s">
        <v>227</v>
      </c>
      <c r="AZ38" s="85" t="s">
        <v>227</v>
      </c>
      <c r="BA38" s="275"/>
      <c r="BB38" s="474"/>
      <c r="BC38" s="275"/>
      <c r="BD38" s="275"/>
      <c r="BE38" s="475">
        <f t="shared" si="1"/>
        <v>0</v>
      </c>
      <c r="BF38" s="85"/>
      <c r="BG38" s="85"/>
      <c r="BH38" s="85"/>
      <c r="BI38" s="85"/>
      <c r="BJ38" s="85"/>
      <c r="BK38" s="85"/>
      <c r="BL38" s="85"/>
      <c r="BM38" s="85"/>
      <c r="BN38" s="85"/>
      <c r="BO38" s="85"/>
      <c r="BP38" s="85"/>
      <c r="BQ38" s="85"/>
      <c r="BR38" s="85"/>
      <c r="BS38" s="85"/>
      <c r="BT38" s="85"/>
      <c r="BU38" s="85"/>
      <c r="BV38" s="405"/>
      <c r="BW38" s="85"/>
      <c r="BX38" s="85"/>
      <c r="BY38" s="85"/>
      <c r="BZ38" s="85"/>
      <c r="CA38" s="85"/>
      <c r="CB38" s="85"/>
      <c r="CC38" s="85"/>
      <c r="CD38" s="85"/>
      <c r="CE38" s="85"/>
      <c r="CF38" s="85"/>
      <c r="CG38" s="85"/>
      <c r="CH38" s="85"/>
      <c r="CI38" s="85"/>
      <c r="CJ38" s="85"/>
      <c r="CK38" s="85"/>
      <c r="CL38" s="85"/>
      <c r="CM38" s="85"/>
      <c r="CN38" s="85"/>
      <c r="CO38" s="85"/>
      <c r="CP38" s="85"/>
      <c r="CQ38" s="85"/>
      <c r="CR38" s="335" t="s">
        <v>12643</v>
      </c>
      <c r="CS38" s="335" t="s">
        <v>12644</v>
      </c>
      <c r="CT38" s="335" t="s">
        <v>4002</v>
      </c>
      <c r="CU38" s="335" t="s">
        <v>13633</v>
      </c>
      <c r="CV38" s="335" t="s">
        <v>13626</v>
      </c>
      <c r="CW38" s="335" t="s">
        <v>13627</v>
      </c>
      <c r="CX38" s="335" t="s">
        <v>13628</v>
      </c>
      <c r="CY38" s="335" t="s">
        <v>13634</v>
      </c>
      <c r="CZ38" s="335" t="s">
        <v>3848</v>
      </c>
      <c r="DA38" s="335" t="s">
        <v>13635</v>
      </c>
      <c r="DB38" s="335" t="s">
        <v>3840</v>
      </c>
      <c r="DC38" s="335" t="s">
        <v>3841</v>
      </c>
      <c r="DD38" s="335" t="s">
        <v>3842</v>
      </c>
      <c r="DE38" s="335" t="s">
        <v>3848</v>
      </c>
      <c r="DF38" s="335" t="s">
        <v>13636</v>
      </c>
      <c r="DG38" s="335" t="s">
        <v>8819</v>
      </c>
      <c r="DH38" s="335" t="s">
        <v>6790</v>
      </c>
      <c r="DI38" s="335" t="s">
        <v>13637</v>
      </c>
      <c r="DJ38" s="335" t="s">
        <v>3848</v>
      </c>
      <c r="DK38" s="335" t="s">
        <v>3849</v>
      </c>
      <c r="DL38" s="335" t="s">
        <v>3870</v>
      </c>
      <c r="DM38" s="335" t="s">
        <v>3914</v>
      </c>
      <c r="DN38" s="335" t="s">
        <v>3852</v>
      </c>
      <c r="DO38" s="335" t="s">
        <v>3853</v>
      </c>
      <c r="DP38" s="335" t="s">
        <v>4299</v>
      </c>
      <c r="DQ38" s="335" t="s">
        <v>13638</v>
      </c>
      <c r="DR38" s="335" t="s">
        <v>13638</v>
      </c>
      <c r="DS38" s="335" t="s">
        <v>13629</v>
      </c>
      <c r="DT38" s="335" t="s">
        <v>3848</v>
      </c>
      <c r="DU38" s="335" t="s">
        <v>3848</v>
      </c>
      <c r="DV38" s="335" t="s">
        <v>3848</v>
      </c>
      <c r="DW38" s="335" t="s">
        <v>3848</v>
      </c>
      <c r="DX38" s="335" t="s">
        <v>13630</v>
      </c>
      <c r="DY38" s="335" t="s">
        <v>3848</v>
      </c>
      <c r="DZ38" s="335" t="s">
        <v>3848</v>
      </c>
      <c r="EA38" s="335" t="s">
        <v>3848</v>
      </c>
      <c r="EB38" s="335" t="s">
        <v>3861</v>
      </c>
      <c r="EC38" s="335" t="s">
        <v>3862</v>
      </c>
      <c r="ED38" s="335" t="s">
        <v>3848</v>
      </c>
      <c r="EE38" s="335" t="s">
        <v>8000</v>
      </c>
      <c r="EF38" s="335" t="s">
        <v>432</v>
      </c>
      <c r="EG38" s="335" t="s">
        <v>1720</v>
      </c>
      <c r="EH38" s="335" t="s">
        <v>3865</v>
      </c>
      <c r="EI38" s="335" t="s">
        <v>13639</v>
      </c>
      <c r="EJ38" s="335" t="s">
        <v>13640</v>
      </c>
      <c r="EK38" s="335" t="s">
        <v>3848</v>
      </c>
      <c r="EL38" s="335" t="s">
        <v>4260</v>
      </c>
      <c r="EM38" s="335" t="s">
        <v>4002</v>
      </c>
      <c r="EN38" s="335" t="s">
        <v>3870</v>
      </c>
      <c r="EO38" s="335" t="s">
        <v>4002</v>
      </c>
      <c r="EP38" s="335" t="s">
        <v>3869</v>
      </c>
      <c r="EQ38" s="335" t="s">
        <v>13641</v>
      </c>
      <c r="ER38" s="335" t="s">
        <v>4004</v>
      </c>
      <c r="ES38" s="335" t="s">
        <v>13642</v>
      </c>
      <c r="ET38" s="335" t="s">
        <v>4017</v>
      </c>
      <c r="EU38" s="335" t="s">
        <v>4017</v>
      </c>
      <c r="EV38" s="335" t="s">
        <v>3876</v>
      </c>
      <c r="EW38" s="335" t="s">
        <v>3876</v>
      </c>
      <c r="EX38" s="335" t="s">
        <v>3848</v>
      </c>
      <c r="EY38" s="335" t="s">
        <v>3848</v>
      </c>
      <c r="EZ38" s="335" t="s">
        <v>3876</v>
      </c>
      <c r="FA38" s="335" t="s">
        <v>3848</v>
      </c>
      <c r="FB38" s="335" t="s">
        <v>3848</v>
      </c>
      <c r="FC38" s="335" t="s">
        <v>3848</v>
      </c>
      <c r="FD38" s="335" t="s">
        <v>3848</v>
      </c>
      <c r="FE38" s="335" t="s">
        <v>3943</v>
      </c>
      <c r="FF38" s="335" t="s">
        <v>3943</v>
      </c>
      <c r="FG38" s="335" t="s">
        <v>3848</v>
      </c>
      <c r="FH38" s="335" t="s">
        <v>3848</v>
      </c>
      <c r="FI38" s="335" t="s">
        <v>3848</v>
      </c>
      <c r="FJ38" s="335" t="s">
        <v>3943</v>
      </c>
      <c r="FK38" s="335" t="s">
        <v>3943</v>
      </c>
      <c r="FL38" s="335" t="s">
        <v>3943</v>
      </c>
      <c r="FM38" s="335" t="s">
        <v>13628</v>
      </c>
      <c r="FN38" s="335" t="s">
        <v>13643</v>
      </c>
      <c r="FO38" s="335" t="s">
        <v>13644</v>
      </c>
      <c r="FP38" s="335" t="s">
        <v>3848</v>
      </c>
      <c r="FQ38" s="335" t="s">
        <v>13645</v>
      </c>
      <c r="FR38" s="335" t="s">
        <v>4739</v>
      </c>
      <c r="FS38" s="335" t="s">
        <v>13646</v>
      </c>
      <c r="FT38" s="335" t="s">
        <v>3943</v>
      </c>
      <c r="FU38" s="335" t="s">
        <v>3943</v>
      </c>
      <c r="FV38" s="335" t="s">
        <v>3943</v>
      </c>
      <c r="FW38" s="335" t="s">
        <v>3943</v>
      </c>
      <c r="FX38" s="335" t="s">
        <v>3944</v>
      </c>
      <c r="FY38" s="335" t="s">
        <v>3848</v>
      </c>
      <c r="FZ38" s="335" t="s">
        <v>3848</v>
      </c>
      <c r="GA38" s="335" t="s">
        <v>3848</v>
      </c>
      <c r="GB38" s="335" t="s">
        <v>3848</v>
      </c>
      <c r="GC38" s="335" t="s">
        <v>3848</v>
      </c>
      <c r="IC38" s="44" t="s">
        <v>3403</v>
      </c>
      <c r="IE38" s="44" t="s">
        <v>3403</v>
      </c>
    </row>
    <row r="39" spans="1:239" s="44" customFormat="1" ht="15" customHeight="1" x14ac:dyDescent="0.2">
      <c r="A39" s="85">
        <v>37</v>
      </c>
      <c r="B39" s="470">
        <v>0.53749999999999998</v>
      </c>
      <c r="C39" s="85"/>
      <c r="D39" s="85" t="s">
        <v>12630</v>
      </c>
      <c r="E39" s="85" t="s">
        <v>212</v>
      </c>
      <c r="F39" s="282">
        <v>43283</v>
      </c>
      <c r="G39" s="85" t="s">
        <v>1202</v>
      </c>
      <c r="H39" s="85" t="s">
        <v>233</v>
      </c>
      <c r="I39" s="85" t="s">
        <v>1203</v>
      </c>
      <c r="J39" s="85"/>
      <c r="K39" s="471"/>
      <c r="L39" s="471"/>
      <c r="M39" s="471"/>
      <c r="N39" s="471"/>
      <c r="O39" s="85"/>
      <c r="P39" s="53" t="s">
        <v>13647</v>
      </c>
      <c r="Q39" s="85" t="s">
        <v>13648</v>
      </c>
      <c r="R39" s="85" t="s">
        <v>13649</v>
      </c>
      <c r="S39" s="471" t="s">
        <v>2718</v>
      </c>
      <c r="T39" s="423">
        <v>9351498552</v>
      </c>
      <c r="U39" s="473" t="s">
        <v>13650</v>
      </c>
      <c r="V39" s="85" t="s">
        <v>221</v>
      </c>
      <c r="W39" s="85" t="s">
        <v>221</v>
      </c>
      <c r="X39" s="85" t="s">
        <v>221</v>
      </c>
      <c r="Y39" s="85" t="s">
        <v>221</v>
      </c>
      <c r="Z39" s="85" t="s">
        <v>221</v>
      </c>
      <c r="AA39" s="423" t="s">
        <v>13651</v>
      </c>
      <c r="AB39" s="423">
        <v>9351498552</v>
      </c>
      <c r="AC39" s="85" t="s">
        <v>1303</v>
      </c>
      <c r="AD39" s="85" t="s">
        <v>241</v>
      </c>
      <c r="AE39" s="85" t="s">
        <v>221</v>
      </c>
      <c r="AF39" s="85" t="s">
        <v>221</v>
      </c>
      <c r="AG39" s="85" t="s">
        <v>221</v>
      </c>
      <c r="AH39" s="85" t="s">
        <v>221</v>
      </c>
      <c r="AI39" s="85"/>
      <c r="AJ39" s="85"/>
      <c r="AK39" s="85"/>
      <c r="AL39" s="85"/>
      <c r="AM39" s="85"/>
      <c r="AN39" s="85" t="s">
        <v>228</v>
      </c>
      <c r="AO39" s="85" t="s">
        <v>228</v>
      </c>
      <c r="AP39" s="44" t="s">
        <v>13472</v>
      </c>
      <c r="AQ39" s="85" t="s">
        <v>13473</v>
      </c>
      <c r="AR39" s="85"/>
      <c r="AS39" s="85"/>
      <c r="AT39" s="85"/>
      <c r="AU39" s="85"/>
      <c r="AV39" s="85"/>
      <c r="AW39" s="85"/>
      <c r="AX39" s="85"/>
      <c r="AY39" s="85" t="s">
        <v>227</v>
      </c>
      <c r="AZ39" s="85" t="s">
        <v>227</v>
      </c>
      <c r="BA39" s="275"/>
      <c r="BB39" s="474" t="s">
        <v>13264</v>
      </c>
      <c r="BC39" s="275">
        <v>0.59722222222222221</v>
      </c>
      <c r="BD39" s="275">
        <v>0.60069444444444442</v>
      </c>
      <c r="BE39" s="475">
        <f t="shared" si="1"/>
        <v>5</v>
      </c>
      <c r="BF39" s="85">
        <v>1</v>
      </c>
      <c r="BG39" s="85">
        <v>1</v>
      </c>
      <c r="BH39" s="85">
        <v>1</v>
      </c>
      <c r="BI39" s="85">
        <v>1</v>
      </c>
      <c r="BJ39" s="85">
        <v>1</v>
      </c>
      <c r="BK39" s="85">
        <v>1</v>
      </c>
      <c r="BL39" s="85">
        <v>1</v>
      </c>
      <c r="BM39" s="85">
        <v>1</v>
      </c>
      <c r="BN39" s="85">
        <v>1</v>
      </c>
      <c r="BO39" s="85">
        <v>1</v>
      </c>
      <c r="BP39" s="85">
        <v>1</v>
      </c>
      <c r="BQ39" s="85">
        <v>1</v>
      </c>
      <c r="BR39" s="85">
        <v>1</v>
      </c>
      <c r="BS39" s="85">
        <v>1</v>
      </c>
      <c r="BT39" s="85">
        <v>1</v>
      </c>
      <c r="BU39" s="85"/>
      <c r="BV39" s="405"/>
      <c r="BW39" s="85"/>
      <c r="BX39" s="85"/>
      <c r="BY39" s="85"/>
      <c r="BZ39" s="85"/>
      <c r="CA39" s="85"/>
      <c r="CB39" s="85"/>
      <c r="CC39" s="85"/>
      <c r="CD39" s="85"/>
      <c r="CE39" s="85"/>
      <c r="CF39" s="85"/>
      <c r="CG39" s="85"/>
      <c r="CH39" s="85"/>
      <c r="CI39" s="85"/>
      <c r="CJ39" s="85"/>
      <c r="CK39" s="85"/>
      <c r="CL39" s="85"/>
      <c r="CM39" s="85"/>
      <c r="CN39" s="85"/>
      <c r="CO39" s="85"/>
      <c r="CP39" s="85"/>
      <c r="CQ39" s="85"/>
      <c r="CR39" s="335" t="s">
        <v>12643</v>
      </c>
      <c r="CS39" s="335" t="s">
        <v>12644</v>
      </c>
      <c r="CT39" s="335" t="s">
        <v>4002</v>
      </c>
      <c r="CU39" s="335" t="s">
        <v>13652</v>
      </c>
      <c r="CV39" s="335" t="s">
        <v>13648</v>
      </c>
      <c r="CW39" s="335" t="s">
        <v>13649</v>
      </c>
      <c r="CX39" s="335" t="s">
        <v>3347</v>
      </c>
      <c r="CY39" s="335" t="s">
        <v>13653</v>
      </c>
      <c r="CZ39" s="335" t="s">
        <v>3848</v>
      </c>
      <c r="DA39" s="335" t="s">
        <v>13654</v>
      </c>
      <c r="DB39" s="335" t="s">
        <v>3840</v>
      </c>
      <c r="DC39" s="335" t="s">
        <v>3841</v>
      </c>
      <c r="DD39" s="335" t="s">
        <v>3870</v>
      </c>
      <c r="DE39" s="335" t="s">
        <v>3848</v>
      </c>
      <c r="DF39" s="335" t="s">
        <v>13655</v>
      </c>
      <c r="DG39" s="335" t="s">
        <v>3845</v>
      </c>
      <c r="DH39" s="335" t="s">
        <v>3846</v>
      </c>
      <c r="DI39" s="335" t="s">
        <v>13656</v>
      </c>
      <c r="DJ39" s="335" t="s">
        <v>13657</v>
      </c>
      <c r="DK39" s="335" t="s">
        <v>3849</v>
      </c>
      <c r="DL39" s="335" t="s">
        <v>3870</v>
      </c>
      <c r="DM39" s="335" t="s">
        <v>3914</v>
      </c>
      <c r="DN39" s="335" t="s">
        <v>3852</v>
      </c>
      <c r="DO39" s="335" t="s">
        <v>3848</v>
      </c>
      <c r="DP39" s="335" t="s">
        <v>3848</v>
      </c>
      <c r="DQ39" s="335" t="s">
        <v>13658</v>
      </c>
      <c r="DR39" s="335" t="s">
        <v>3347</v>
      </c>
      <c r="DS39" s="335" t="s">
        <v>13650</v>
      </c>
      <c r="DT39" s="335" t="s">
        <v>3848</v>
      </c>
      <c r="DU39" s="335" t="s">
        <v>3848</v>
      </c>
      <c r="DV39" s="335" t="s">
        <v>3848</v>
      </c>
      <c r="DW39" s="335" t="s">
        <v>3848</v>
      </c>
      <c r="DX39" s="335" t="s">
        <v>3848</v>
      </c>
      <c r="DY39" s="335" t="s">
        <v>3848</v>
      </c>
      <c r="DZ39" s="335" t="s">
        <v>3848</v>
      </c>
      <c r="EA39" s="335" t="s">
        <v>3848</v>
      </c>
      <c r="EB39" s="335" t="s">
        <v>3861</v>
      </c>
      <c r="EC39" s="335" t="s">
        <v>3862</v>
      </c>
      <c r="ED39" s="335" t="s">
        <v>3848</v>
      </c>
      <c r="EE39" s="335" t="s">
        <v>4212</v>
      </c>
      <c r="EF39" s="335" t="s">
        <v>395</v>
      </c>
      <c r="EG39" s="335" t="s">
        <v>598</v>
      </c>
      <c r="EH39" s="335" t="s">
        <v>5303</v>
      </c>
      <c r="EI39" s="335" t="s">
        <v>13659</v>
      </c>
      <c r="EJ39" s="335" t="s">
        <v>3848</v>
      </c>
      <c r="EK39" s="335" t="s">
        <v>3848</v>
      </c>
      <c r="EL39" s="335" t="s">
        <v>3868</v>
      </c>
      <c r="EM39" s="335" t="s">
        <v>4002</v>
      </c>
      <c r="EN39" s="335" t="s">
        <v>4002</v>
      </c>
      <c r="EO39" s="335" t="s">
        <v>4002</v>
      </c>
      <c r="EP39" s="335" t="s">
        <v>4002</v>
      </c>
      <c r="EQ39" s="335" t="s">
        <v>4017</v>
      </c>
      <c r="ER39" s="335" t="s">
        <v>4017</v>
      </c>
      <c r="ES39" s="335" t="s">
        <v>4017</v>
      </c>
      <c r="ET39" s="335" t="s">
        <v>4017</v>
      </c>
      <c r="EU39" s="335" t="s">
        <v>4017</v>
      </c>
      <c r="EV39" s="335" t="s">
        <v>3848</v>
      </c>
      <c r="EW39" s="335" t="s">
        <v>3848</v>
      </c>
      <c r="EX39" s="335" t="s">
        <v>3848</v>
      </c>
      <c r="EY39" s="335" t="s">
        <v>3848</v>
      </c>
      <c r="EZ39" s="335" t="s">
        <v>3848</v>
      </c>
      <c r="FA39" s="335" t="s">
        <v>3848</v>
      </c>
      <c r="FB39" s="335" t="s">
        <v>3848</v>
      </c>
      <c r="FC39" s="335" t="s">
        <v>3848</v>
      </c>
      <c r="FD39" s="335" t="s">
        <v>3848</v>
      </c>
      <c r="FE39" s="335" t="s">
        <v>4017</v>
      </c>
      <c r="FF39" s="335" t="s">
        <v>4017</v>
      </c>
      <c r="FG39" s="335" t="s">
        <v>3848</v>
      </c>
      <c r="FH39" s="335" t="s">
        <v>3848</v>
      </c>
      <c r="FI39" s="335" t="s">
        <v>3848</v>
      </c>
      <c r="FJ39" s="335" t="s">
        <v>4017</v>
      </c>
      <c r="FK39" s="335" t="s">
        <v>4017</v>
      </c>
      <c r="FL39" s="335" t="s">
        <v>4017</v>
      </c>
      <c r="FM39" s="335" t="s">
        <v>13648</v>
      </c>
      <c r="FN39" s="335" t="s">
        <v>13660</v>
      </c>
      <c r="FO39" s="335" t="s">
        <v>13661</v>
      </c>
      <c r="FP39" s="335" t="s">
        <v>3848</v>
      </c>
      <c r="FQ39" s="335" t="s">
        <v>13662</v>
      </c>
      <c r="FR39" s="335" t="s">
        <v>4925</v>
      </c>
      <c r="FS39" s="335" t="s">
        <v>13663</v>
      </c>
      <c r="FT39" s="335" t="s">
        <v>3943</v>
      </c>
      <c r="FU39" s="335" t="s">
        <v>3943</v>
      </c>
      <c r="FV39" s="335" t="s">
        <v>3943</v>
      </c>
      <c r="FW39" s="335" t="s">
        <v>3943</v>
      </c>
      <c r="FX39" s="335" t="s">
        <v>3944</v>
      </c>
      <c r="FY39" s="335" t="s">
        <v>3848</v>
      </c>
      <c r="FZ39" s="335" t="s">
        <v>3848</v>
      </c>
      <c r="GA39" s="335" t="s">
        <v>3945</v>
      </c>
      <c r="GB39" s="335" t="s">
        <v>3945</v>
      </c>
      <c r="GC39" s="335" t="s">
        <v>3945</v>
      </c>
      <c r="IC39" s="44" t="s">
        <v>3403</v>
      </c>
      <c r="IE39" s="44" t="s">
        <v>3403</v>
      </c>
    </row>
    <row r="40" spans="1:239" s="44" customFormat="1" ht="15" customHeight="1" x14ac:dyDescent="0.2">
      <c r="A40" s="85">
        <v>38</v>
      </c>
      <c r="B40" s="470">
        <v>0.54027777777777775</v>
      </c>
      <c r="C40" s="85"/>
      <c r="D40" s="85" t="s">
        <v>12630</v>
      </c>
      <c r="E40" s="85" t="s">
        <v>212</v>
      </c>
      <c r="F40" s="282">
        <v>43283</v>
      </c>
      <c r="G40" s="85" t="s">
        <v>387</v>
      </c>
      <c r="H40" s="85" t="s">
        <v>233</v>
      </c>
      <c r="I40" s="85" t="s">
        <v>4282</v>
      </c>
      <c r="J40" s="85"/>
      <c r="K40" s="471"/>
      <c r="L40" s="471"/>
      <c r="M40" s="471"/>
      <c r="N40" s="471"/>
      <c r="O40" s="85"/>
      <c r="P40" s="472" t="s">
        <v>13625</v>
      </c>
      <c r="Q40" s="85" t="s">
        <v>13664</v>
      </c>
      <c r="R40" s="85" t="s">
        <v>13665</v>
      </c>
      <c r="S40" s="471" t="s">
        <v>13666</v>
      </c>
      <c r="T40" s="281">
        <v>9078751916</v>
      </c>
      <c r="U40" s="473" t="s">
        <v>13667</v>
      </c>
      <c r="V40" s="281" t="s">
        <v>13668</v>
      </c>
      <c r="W40" s="85" t="s">
        <v>221</v>
      </c>
      <c r="X40" s="85" t="s">
        <v>221</v>
      </c>
      <c r="Y40" s="85" t="s">
        <v>221</v>
      </c>
      <c r="Z40" s="85" t="s">
        <v>221</v>
      </c>
      <c r="AA40" s="85" t="s">
        <v>2718</v>
      </c>
      <c r="AB40" s="85" t="s">
        <v>2718</v>
      </c>
      <c r="AC40" s="85" t="s">
        <v>1303</v>
      </c>
      <c r="AD40" s="85" t="s">
        <v>333</v>
      </c>
      <c r="AE40" s="85" t="s">
        <v>221</v>
      </c>
      <c r="AF40" s="85" t="s">
        <v>221</v>
      </c>
      <c r="AG40" s="85" t="s">
        <v>221</v>
      </c>
      <c r="AH40" s="85" t="s">
        <v>221</v>
      </c>
      <c r="AI40" s="85"/>
      <c r="AJ40" s="85"/>
      <c r="AK40" s="85"/>
      <c r="AL40" s="85"/>
      <c r="AM40" s="85"/>
      <c r="AN40" s="85" t="s">
        <v>228</v>
      </c>
      <c r="AO40" s="85" t="s">
        <v>228</v>
      </c>
      <c r="AP40" s="44" t="s">
        <v>13472</v>
      </c>
      <c r="AQ40" s="85" t="s">
        <v>13473</v>
      </c>
      <c r="AR40" s="85"/>
      <c r="AS40" s="85"/>
      <c r="AT40" s="85"/>
      <c r="AU40" s="85"/>
      <c r="AV40" s="85"/>
      <c r="AW40" s="85"/>
      <c r="AX40" s="85"/>
      <c r="AY40" s="85" t="s">
        <v>227</v>
      </c>
      <c r="AZ40" s="85" t="s">
        <v>446</v>
      </c>
      <c r="BA40" s="275"/>
      <c r="BB40" s="474"/>
      <c r="BC40" s="275"/>
      <c r="BD40" s="275"/>
      <c r="BE40" s="306">
        <f t="shared" si="1"/>
        <v>0</v>
      </c>
      <c r="BF40" s="85"/>
      <c r="BG40" s="85"/>
      <c r="BH40" s="85"/>
      <c r="BI40" s="85"/>
      <c r="BJ40" s="85"/>
      <c r="BK40" s="85"/>
      <c r="BL40" s="85"/>
      <c r="BM40" s="85"/>
      <c r="BN40" s="85"/>
      <c r="BO40" s="85"/>
      <c r="BP40" s="85"/>
      <c r="BQ40" s="85"/>
      <c r="BR40" s="85"/>
      <c r="BS40" s="85"/>
      <c r="BT40" s="85"/>
      <c r="BU40" s="85"/>
      <c r="BV40" s="405"/>
      <c r="BW40" s="85"/>
      <c r="BX40" s="85"/>
      <c r="BY40" s="85"/>
      <c r="BZ40" s="85"/>
      <c r="CA40" s="85"/>
      <c r="CB40" s="85"/>
      <c r="CC40" s="85"/>
      <c r="CD40" s="85"/>
      <c r="CE40" s="85"/>
      <c r="CF40" s="85"/>
      <c r="CG40" s="85"/>
      <c r="CH40" s="85"/>
      <c r="CI40" s="85"/>
      <c r="CJ40" s="85"/>
      <c r="CK40" s="85"/>
      <c r="CL40" s="85"/>
      <c r="CM40" s="85"/>
      <c r="CN40" s="85"/>
      <c r="CO40" s="85"/>
      <c r="CP40" s="85"/>
      <c r="CQ40" s="85"/>
      <c r="CR40" s="335" t="s">
        <v>12643</v>
      </c>
      <c r="CS40" s="335" t="s">
        <v>12644</v>
      </c>
      <c r="CT40" s="335" t="s">
        <v>4002</v>
      </c>
      <c r="CU40" s="335" t="s">
        <v>13669</v>
      </c>
      <c r="CV40" s="335" t="s">
        <v>13670</v>
      </c>
      <c r="CW40" s="335" t="s">
        <v>13671</v>
      </c>
      <c r="CX40" s="335" t="s">
        <v>13672</v>
      </c>
      <c r="CY40" s="335" t="s">
        <v>13673</v>
      </c>
      <c r="CZ40" s="335" t="s">
        <v>3848</v>
      </c>
      <c r="DA40" s="335" t="s">
        <v>13674</v>
      </c>
      <c r="DB40" s="335" t="s">
        <v>3840</v>
      </c>
      <c r="DC40" s="335" t="s">
        <v>3841</v>
      </c>
      <c r="DD40" s="335" t="s">
        <v>3842</v>
      </c>
      <c r="DE40" s="335" t="s">
        <v>3848</v>
      </c>
      <c r="DF40" s="335" t="s">
        <v>13675</v>
      </c>
      <c r="DG40" s="335" t="s">
        <v>3840</v>
      </c>
      <c r="DH40" s="335" t="s">
        <v>3841</v>
      </c>
      <c r="DI40" s="335" t="s">
        <v>3842</v>
      </c>
      <c r="DJ40" s="335" t="s">
        <v>13676</v>
      </c>
      <c r="DK40" s="335" t="s">
        <v>3957</v>
      </c>
      <c r="DL40" s="335" t="s">
        <v>3870</v>
      </c>
      <c r="DM40" s="335" t="s">
        <v>13677</v>
      </c>
      <c r="DN40" s="335" t="s">
        <v>3852</v>
      </c>
      <c r="DO40" s="335" t="s">
        <v>3853</v>
      </c>
      <c r="DP40" s="335" t="s">
        <v>3854</v>
      </c>
      <c r="DQ40" s="335" t="s">
        <v>13678</v>
      </c>
      <c r="DR40" s="335" t="s">
        <v>3347</v>
      </c>
      <c r="DS40" s="335" t="s">
        <v>13667</v>
      </c>
      <c r="DT40" s="335" t="s">
        <v>3848</v>
      </c>
      <c r="DU40" s="335" t="s">
        <v>3848</v>
      </c>
      <c r="DV40" s="335" t="s">
        <v>3848</v>
      </c>
      <c r="DW40" s="335" t="s">
        <v>3848</v>
      </c>
      <c r="DX40" s="335" t="s">
        <v>13668</v>
      </c>
      <c r="DY40" s="335" t="s">
        <v>3848</v>
      </c>
      <c r="DZ40" s="335" t="s">
        <v>3848</v>
      </c>
      <c r="EA40" s="335" t="s">
        <v>3848</v>
      </c>
      <c r="EB40" s="335" t="s">
        <v>3861</v>
      </c>
      <c r="EC40" s="335" t="s">
        <v>3862</v>
      </c>
      <c r="ED40" s="335" t="s">
        <v>3848</v>
      </c>
      <c r="EE40" s="335" t="s">
        <v>4067</v>
      </c>
      <c r="EF40" s="335" t="s">
        <v>395</v>
      </c>
      <c r="EG40" s="335" t="s">
        <v>4068</v>
      </c>
      <c r="EH40" s="335" t="s">
        <v>4438</v>
      </c>
      <c r="EI40" s="335" t="s">
        <v>13679</v>
      </c>
      <c r="EJ40" s="335" t="s">
        <v>13679</v>
      </c>
      <c r="EK40" s="335" t="s">
        <v>3848</v>
      </c>
      <c r="EL40" s="335" t="s">
        <v>3868</v>
      </c>
      <c r="EM40" s="335" t="s">
        <v>4002</v>
      </c>
      <c r="EN40" s="335" t="s">
        <v>3870</v>
      </c>
      <c r="EO40" s="335" t="s">
        <v>4002</v>
      </c>
      <c r="EP40" s="335" t="s">
        <v>3869</v>
      </c>
      <c r="EQ40" s="335" t="s">
        <v>13680</v>
      </c>
      <c r="ER40" s="335" t="s">
        <v>3872</v>
      </c>
      <c r="ES40" s="335" t="s">
        <v>13681</v>
      </c>
      <c r="ET40" s="335" t="s">
        <v>13682</v>
      </c>
      <c r="EU40" s="335" t="s">
        <v>13683</v>
      </c>
      <c r="EV40" s="335" t="s">
        <v>3876</v>
      </c>
      <c r="EW40" s="335" t="s">
        <v>3876</v>
      </c>
      <c r="EX40" s="335" t="s">
        <v>3848</v>
      </c>
      <c r="EY40" s="335" t="s">
        <v>3848</v>
      </c>
      <c r="EZ40" s="335" t="s">
        <v>3848</v>
      </c>
      <c r="FA40" s="335" t="s">
        <v>3848</v>
      </c>
      <c r="FB40" s="335" t="s">
        <v>3848</v>
      </c>
      <c r="FC40" s="335" t="s">
        <v>3848</v>
      </c>
      <c r="FD40" s="335" t="s">
        <v>3848</v>
      </c>
      <c r="FE40" s="335" t="s">
        <v>4017</v>
      </c>
      <c r="FF40" s="335" t="s">
        <v>4017</v>
      </c>
      <c r="FG40" s="335" t="s">
        <v>3848</v>
      </c>
      <c r="FH40" s="335" t="s">
        <v>3848</v>
      </c>
      <c r="FI40" s="335" t="s">
        <v>3848</v>
      </c>
      <c r="FJ40" s="335" t="s">
        <v>4017</v>
      </c>
      <c r="FK40" s="335" t="s">
        <v>4017</v>
      </c>
      <c r="FL40" s="335" t="s">
        <v>4017</v>
      </c>
      <c r="FM40" s="335" t="s">
        <v>13670</v>
      </c>
      <c r="FN40" s="335" t="s">
        <v>13671</v>
      </c>
      <c r="FO40" s="335" t="s">
        <v>13672</v>
      </c>
      <c r="FP40" s="335" t="s">
        <v>3848</v>
      </c>
      <c r="FQ40" s="335" t="s">
        <v>3848</v>
      </c>
      <c r="FR40" s="335" t="s">
        <v>3848</v>
      </c>
      <c r="FS40" s="335" t="s">
        <v>3848</v>
      </c>
      <c r="FT40" s="335" t="s">
        <v>3848</v>
      </c>
      <c r="FU40" s="335" t="s">
        <v>3848</v>
      </c>
      <c r="FV40" s="335" t="s">
        <v>3848</v>
      </c>
      <c r="FW40" s="335" t="s">
        <v>3848</v>
      </c>
      <c r="FX40" s="335" t="s">
        <v>3944</v>
      </c>
      <c r="FY40" s="335" t="s">
        <v>3848</v>
      </c>
      <c r="FZ40" s="335" t="s">
        <v>3848</v>
      </c>
      <c r="GA40" s="335" t="s">
        <v>3848</v>
      </c>
      <c r="GB40" s="335" t="s">
        <v>3848</v>
      </c>
      <c r="GC40" s="335" t="s">
        <v>3848</v>
      </c>
      <c r="IC40" s="44" t="s">
        <v>3403</v>
      </c>
      <c r="IE40" s="44" t="s">
        <v>3403</v>
      </c>
    </row>
    <row r="41" spans="1:239" s="44" customFormat="1" ht="15" customHeight="1" x14ac:dyDescent="0.2">
      <c r="A41" s="85">
        <v>39</v>
      </c>
      <c r="B41" s="470">
        <v>0.55069444444444449</v>
      </c>
      <c r="C41" s="85"/>
      <c r="D41" s="85" t="s">
        <v>12630</v>
      </c>
      <c r="E41" s="85" t="s">
        <v>212</v>
      </c>
      <c r="F41" s="282">
        <v>43283</v>
      </c>
      <c r="G41" s="85" t="s">
        <v>387</v>
      </c>
      <c r="H41" s="85" t="s">
        <v>233</v>
      </c>
      <c r="I41" s="85" t="s">
        <v>4282</v>
      </c>
      <c r="J41" s="85"/>
      <c r="K41" s="471"/>
      <c r="L41" s="471"/>
      <c r="M41" s="471"/>
      <c r="N41" s="471"/>
      <c r="O41" s="85"/>
      <c r="P41" s="472" t="s">
        <v>13684</v>
      </c>
      <c r="Q41" s="85" t="s">
        <v>13685</v>
      </c>
      <c r="R41" s="85" t="s">
        <v>13686</v>
      </c>
      <c r="S41" s="471" t="s">
        <v>2718</v>
      </c>
      <c r="T41" s="423">
        <v>9976195112</v>
      </c>
      <c r="U41" s="473" t="s">
        <v>13687</v>
      </c>
      <c r="V41" s="423" t="s">
        <v>13688</v>
      </c>
      <c r="W41" s="85" t="s">
        <v>221</v>
      </c>
      <c r="X41" s="85" t="s">
        <v>221</v>
      </c>
      <c r="Y41" s="85" t="s">
        <v>221</v>
      </c>
      <c r="Z41" s="85" t="s">
        <v>221</v>
      </c>
      <c r="AA41" s="423" t="s">
        <v>13689</v>
      </c>
      <c r="AB41" s="423">
        <v>9169221132</v>
      </c>
      <c r="AC41" s="85" t="s">
        <v>402</v>
      </c>
      <c r="AD41" s="44" t="s">
        <v>366</v>
      </c>
      <c r="AE41" s="85" t="s">
        <v>13263</v>
      </c>
      <c r="AF41" s="85" t="s">
        <v>280</v>
      </c>
      <c r="AG41" s="85" t="s">
        <v>221</v>
      </c>
      <c r="AH41" s="85" t="s">
        <v>221</v>
      </c>
      <c r="AI41" s="85"/>
      <c r="AJ41" s="85"/>
      <c r="AK41" s="85"/>
      <c r="AL41" s="85"/>
      <c r="AM41" s="85"/>
      <c r="AN41" s="85" t="s">
        <v>228</v>
      </c>
      <c r="AO41" s="85" t="s">
        <v>228</v>
      </c>
      <c r="AP41" s="44" t="s">
        <v>13472</v>
      </c>
      <c r="AQ41" s="85" t="s">
        <v>13473</v>
      </c>
      <c r="AR41" s="85"/>
      <c r="AS41" s="85"/>
      <c r="AT41" s="85"/>
      <c r="AU41" s="85"/>
      <c r="AV41" s="85"/>
      <c r="AW41" s="85"/>
      <c r="AX41" s="85"/>
      <c r="AY41" s="85" t="s">
        <v>227</v>
      </c>
      <c r="AZ41" s="85" t="s">
        <v>227</v>
      </c>
      <c r="BA41" s="275"/>
      <c r="BB41" s="474"/>
      <c r="BC41" s="275"/>
      <c r="BD41" s="275"/>
      <c r="BE41" s="475">
        <f t="shared" si="1"/>
        <v>0</v>
      </c>
      <c r="BF41" s="85"/>
      <c r="BG41" s="85"/>
      <c r="BH41" s="85"/>
      <c r="BI41" s="85"/>
      <c r="BJ41" s="85"/>
      <c r="BK41" s="85"/>
      <c r="BL41" s="85"/>
      <c r="BM41" s="85"/>
      <c r="BN41" s="85"/>
      <c r="BO41" s="85"/>
      <c r="BP41" s="85"/>
      <c r="BQ41" s="85"/>
      <c r="BR41" s="85"/>
      <c r="BS41" s="85"/>
      <c r="BT41" s="85"/>
      <c r="BU41" s="85"/>
      <c r="BV41" s="405"/>
      <c r="BW41" s="85"/>
      <c r="BX41" s="85"/>
      <c r="BY41" s="85"/>
      <c r="BZ41" s="85"/>
      <c r="CA41" s="85"/>
      <c r="CB41" s="85"/>
      <c r="CC41" s="85"/>
      <c r="CD41" s="85"/>
      <c r="CE41" s="85"/>
      <c r="CF41" s="85"/>
      <c r="CG41" s="85"/>
      <c r="CH41" s="85"/>
      <c r="CI41" s="85"/>
      <c r="CJ41" s="85"/>
      <c r="CK41" s="85"/>
      <c r="CL41" s="85"/>
      <c r="CM41" s="85"/>
      <c r="CN41" s="85"/>
      <c r="CO41" s="85"/>
      <c r="CP41" s="85"/>
      <c r="CQ41" s="85"/>
      <c r="CR41" s="335" t="s">
        <v>12643</v>
      </c>
      <c r="CS41" s="335" t="s">
        <v>12644</v>
      </c>
      <c r="CT41" s="335" t="s">
        <v>4002</v>
      </c>
      <c r="CU41" s="335" t="s">
        <v>13690</v>
      </c>
      <c r="CV41" s="335" t="s">
        <v>13685</v>
      </c>
      <c r="CW41" s="335" t="s">
        <v>13686</v>
      </c>
      <c r="CX41" s="335" t="s">
        <v>3403</v>
      </c>
      <c r="CY41" s="335" t="s">
        <v>13691</v>
      </c>
      <c r="CZ41" s="335" t="s">
        <v>13692</v>
      </c>
      <c r="DA41" s="335" t="s">
        <v>13693</v>
      </c>
      <c r="DB41" s="335" t="s">
        <v>3840</v>
      </c>
      <c r="DC41" s="335" t="s">
        <v>3841</v>
      </c>
      <c r="DD41" s="335" t="s">
        <v>3842</v>
      </c>
      <c r="DE41" s="335" t="s">
        <v>13692</v>
      </c>
      <c r="DF41" s="335" t="s">
        <v>13693</v>
      </c>
      <c r="DG41" s="335" t="s">
        <v>3840</v>
      </c>
      <c r="DH41" s="335" t="s">
        <v>3841</v>
      </c>
      <c r="DI41" s="335" t="s">
        <v>3842</v>
      </c>
      <c r="DJ41" s="335" t="s">
        <v>3848</v>
      </c>
      <c r="DK41" s="335" t="s">
        <v>3957</v>
      </c>
      <c r="DL41" s="335" t="s">
        <v>13694</v>
      </c>
      <c r="DM41" s="335" t="s">
        <v>3914</v>
      </c>
      <c r="DN41" s="335" t="s">
        <v>3852</v>
      </c>
      <c r="DO41" s="335" t="s">
        <v>3853</v>
      </c>
      <c r="DP41" s="335" t="s">
        <v>3854</v>
      </c>
      <c r="DQ41" s="335" t="s">
        <v>13695</v>
      </c>
      <c r="DR41" s="335" t="s">
        <v>3403</v>
      </c>
      <c r="DS41" s="335" t="s">
        <v>13687</v>
      </c>
      <c r="DT41" s="335" t="s">
        <v>3848</v>
      </c>
      <c r="DU41" s="335" t="s">
        <v>3848</v>
      </c>
      <c r="DV41" s="335" t="s">
        <v>3848</v>
      </c>
      <c r="DW41" s="335" t="s">
        <v>3848</v>
      </c>
      <c r="DX41" s="335" t="s">
        <v>13688</v>
      </c>
      <c r="DY41" s="335" t="s">
        <v>3848</v>
      </c>
      <c r="DZ41" s="335" t="s">
        <v>3848</v>
      </c>
      <c r="EA41" s="335" t="s">
        <v>3848</v>
      </c>
      <c r="EB41" s="335" t="s">
        <v>3861</v>
      </c>
      <c r="EC41" s="335" t="s">
        <v>3862</v>
      </c>
      <c r="ED41" s="335" t="s">
        <v>3848</v>
      </c>
      <c r="EE41" s="335" t="s">
        <v>8000</v>
      </c>
      <c r="EF41" s="335" t="s">
        <v>3864</v>
      </c>
      <c r="EG41" s="335" t="s">
        <v>3919</v>
      </c>
      <c r="EH41" s="335" t="s">
        <v>3920</v>
      </c>
      <c r="EI41" s="335" t="s">
        <v>13473</v>
      </c>
      <c r="EJ41" s="335" t="s">
        <v>3848</v>
      </c>
      <c r="EK41" s="335" t="s">
        <v>3848</v>
      </c>
      <c r="EL41" s="335" t="s">
        <v>3868</v>
      </c>
      <c r="EM41" s="335" t="s">
        <v>4002</v>
      </c>
      <c r="EN41" s="335" t="s">
        <v>3870</v>
      </c>
      <c r="EO41" s="335" t="s">
        <v>4002</v>
      </c>
      <c r="EP41" s="335" t="s">
        <v>3869</v>
      </c>
      <c r="EQ41" s="335" t="s">
        <v>13696</v>
      </c>
      <c r="ER41" s="335" t="s">
        <v>3964</v>
      </c>
      <c r="ES41" s="335" t="s">
        <v>13697</v>
      </c>
      <c r="ET41" s="335" t="s">
        <v>13698</v>
      </c>
      <c r="EU41" s="335" t="s">
        <v>13699</v>
      </c>
      <c r="EV41" s="335" t="s">
        <v>3876</v>
      </c>
      <c r="EW41" s="335" t="s">
        <v>3876</v>
      </c>
      <c r="EX41" s="335" t="s">
        <v>3848</v>
      </c>
      <c r="EY41" s="335" t="s">
        <v>3848</v>
      </c>
      <c r="EZ41" s="335" t="s">
        <v>3848</v>
      </c>
      <c r="FA41" s="335" t="s">
        <v>3848</v>
      </c>
      <c r="FB41" s="335" t="s">
        <v>3848</v>
      </c>
      <c r="FC41" s="335" t="s">
        <v>3848</v>
      </c>
      <c r="FD41" s="335" t="s">
        <v>3848</v>
      </c>
      <c r="FE41" s="335" t="s">
        <v>4017</v>
      </c>
      <c r="FF41" s="335" t="s">
        <v>4017</v>
      </c>
      <c r="FG41" s="335" t="s">
        <v>3848</v>
      </c>
      <c r="FH41" s="335" t="s">
        <v>3848</v>
      </c>
      <c r="FI41" s="335" t="s">
        <v>3848</v>
      </c>
      <c r="FJ41" s="335" t="s">
        <v>4017</v>
      </c>
      <c r="FK41" s="335" t="s">
        <v>4017</v>
      </c>
      <c r="FL41" s="335" t="s">
        <v>4017</v>
      </c>
      <c r="FM41" s="335" t="s">
        <v>13685</v>
      </c>
      <c r="FN41" s="335" t="s">
        <v>2397</v>
      </c>
      <c r="FO41" s="335" t="s">
        <v>13700</v>
      </c>
      <c r="FP41" s="335" t="s">
        <v>3848</v>
      </c>
      <c r="FQ41" s="335" t="s">
        <v>13701</v>
      </c>
      <c r="FR41" s="335" t="s">
        <v>6200</v>
      </c>
      <c r="FS41" s="335" t="s">
        <v>13702</v>
      </c>
      <c r="FT41" s="335" t="s">
        <v>13703</v>
      </c>
      <c r="FU41" s="335" t="s">
        <v>9849</v>
      </c>
      <c r="FV41" s="335" t="s">
        <v>13704</v>
      </c>
      <c r="FW41" s="335" t="s">
        <v>13705</v>
      </c>
      <c r="FX41" s="335" t="s">
        <v>3944</v>
      </c>
      <c r="FY41" s="335" t="s">
        <v>3848</v>
      </c>
      <c r="FZ41" s="335" t="s">
        <v>3848</v>
      </c>
      <c r="GA41" s="335" t="s">
        <v>3848</v>
      </c>
      <c r="GB41" s="335" t="s">
        <v>3848</v>
      </c>
      <c r="GC41" s="335" t="s">
        <v>3848</v>
      </c>
      <c r="IC41" s="44" t="s">
        <v>3403</v>
      </c>
      <c r="IE41" s="44" t="s">
        <v>3403</v>
      </c>
    </row>
    <row r="42" spans="1:239" s="44" customFormat="1" ht="15" customHeight="1" x14ac:dyDescent="0.2">
      <c r="A42" s="85">
        <v>40</v>
      </c>
      <c r="B42" s="470">
        <v>0.5541666666666667</v>
      </c>
      <c r="C42" s="85"/>
      <c r="D42" s="85" t="s">
        <v>12630</v>
      </c>
      <c r="E42" s="85" t="s">
        <v>212</v>
      </c>
      <c r="F42" s="282">
        <v>43283</v>
      </c>
      <c r="G42" s="85" t="s">
        <v>387</v>
      </c>
      <c r="H42" s="85" t="s">
        <v>233</v>
      </c>
      <c r="I42" s="85" t="s">
        <v>4282</v>
      </c>
      <c r="J42" s="85"/>
      <c r="K42" s="471"/>
      <c r="L42" s="471"/>
      <c r="M42" s="471"/>
      <c r="N42" s="471"/>
      <c r="O42" s="85"/>
      <c r="P42" s="472" t="s">
        <v>13517</v>
      </c>
      <c r="Q42" s="85" t="s">
        <v>13706</v>
      </c>
      <c r="R42" s="85" t="s">
        <v>13707</v>
      </c>
      <c r="S42" s="489" t="s">
        <v>13708</v>
      </c>
      <c r="T42" s="423">
        <v>9493295872</v>
      </c>
      <c r="U42" s="473" t="s">
        <v>13709</v>
      </c>
      <c r="V42" s="85" t="s">
        <v>221</v>
      </c>
      <c r="W42" s="85" t="s">
        <v>221</v>
      </c>
      <c r="X42" s="85" t="s">
        <v>221</v>
      </c>
      <c r="Y42" s="85" t="s">
        <v>221</v>
      </c>
      <c r="Z42" s="85" t="s">
        <v>221</v>
      </c>
      <c r="AA42" s="423" t="s">
        <v>13710</v>
      </c>
      <c r="AB42" s="423">
        <v>9223107242</v>
      </c>
      <c r="AC42" s="85" t="s">
        <v>402</v>
      </c>
      <c r="AD42" s="85" t="s">
        <v>366</v>
      </c>
      <c r="AE42" s="85" t="s">
        <v>13711</v>
      </c>
      <c r="AF42" s="85" t="s">
        <v>221</v>
      </c>
      <c r="AG42" s="85" t="s">
        <v>221</v>
      </c>
      <c r="AH42" s="85" t="s">
        <v>221</v>
      </c>
      <c r="AI42" s="85"/>
      <c r="AJ42" s="85"/>
      <c r="AK42" s="85"/>
      <c r="AL42" s="85"/>
      <c r="AM42" s="85"/>
      <c r="AN42" s="85" t="s">
        <v>228</v>
      </c>
      <c r="AO42" s="85" t="s">
        <v>228</v>
      </c>
      <c r="AP42" s="44" t="s">
        <v>13472</v>
      </c>
      <c r="AQ42" s="85" t="s">
        <v>13473</v>
      </c>
      <c r="AR42" s="85"/>
      <c r="AS42" s="85"/>
      <c r="AT42" s="85"/>
      <c r="AU42" s="85"/>
      <c r="AV42" s="85"/>
      <c r="AW42" s="85"/>
      <c r="AX42" s="85"/>
      <c r="AY42" s="85" t="s">
        <v>227</v>
      </c>
      <c r="AZ42" s="85" t="s">
        <v>446</v>
      </c>
      <c r="BA42" s="275"/>
      <c r="BB42" s="474"/>
      <c r="BC42" s="275"/>
      <c r="BD42" s="275"/>
      <c r="BE42" s="475">
        <f t="shared" si="1"/>
        <v>0</v>
      </c>
      <c r="BF42" s="85"/>
      <c r="BG42" s="85"/>
      <c r="BH42" s="85"/>
      <c r="BI42" s="85"/>
      <c r="BJ42" s="85"/>
      <c r="BK42" s="85"/>
      <c r="BL42" s="85"/>
      <c r="BM42" s="85"/>
      <c r="BN42" s="85"/>
      <c r="BO42" s="85"/>
      <c r="BP42" s="85"/>
      <c r="BQ42" s="85"/>
      <c r="BR42" s="85"/>
      <c r="BS42" s="85"/>
      <c r="BT42" s="85"/>
      <c r="BU42" s="85"/>
      <c r="BV42" s="405"/>
      <c r="BW42" s="85"/>
      <c r="BX42" s="85"/>
      <c r="BY42" s="85"/>
      <c r="BZ42" s="85"/>
      <c r="CA42" s="85"/>
      <c r="CB42" s="85"/>
      <c r="CC42" s="85"/>
      <c r="CD42" s="85"/>
      <c r="CE42" s="85"/>
      <c r="CF42" s="85"/>
      <c r="CG42" s="85"/>
      <c r="CH42" s="85"/>
      <c r="CI42" s="85"/>
      <c r="CJ42" s="85"/>
      <c r="CK42" s="85"/>
      <c r="CL42" s="85"/>
      <c r="CM42" s="85"/>
      <c r="CN42" s="85"/>
      <c r="CO42" s="85"/>
      <c r="CP42" s="85"/>
      <c r="CQ42" s="85"/>
      <c r="CR42" s="335" t="s">
        <v>12643</v>
      </c>
      <c r="CS42" s="335" t="s">
        <v>12644</v>
      </c>
      <c r="CT42" s="335" t="s">
        <v>4002</v>
      </c>
      <c r="CU42" s="335" t="s">
        <v>13712</v>
      </c>
      <c r="CV42" s="335" t="s">
        <v>13706</v>
      </c>
      <c r="CW42" s="335" t="s">
        <v>13707</v>
      </c>
      <c r="CX42" s="335" t="s">
        <v>13708</v>
      </c>
      <c r="CY42" s="335" t="s">
        <v>13713</v>
      </c>
      <c r="CZ42" s="335" t="s">
        <v>3848</v>
      </c>
      <c r="DA42" s="335" t="s">
        <v>13714</v>
      </c>
      <c r="DB42" s="335" t="s">
        <v>4037</v>
      </c>
      <c r="DC42" s="335" t="s">
        <v>4038</v>
      </c>
      <c r="DD42" s="335" t="s">
        <v>4039</v>
      </c>
      <c r="DE42" s="335" t="s">
        <v>3848</v>
      </c>
      <c r="DF42" s="335" t="s">
        <v>13715</v>
      </c>
      <c r="DG42" s="335" t="s">
        <v>3840</v>
      </c>
      <c r="DH42" s="335" t="s">
        <v>3841</v>
      </c>
      <c r="DI42" s="335" t="s">
        <v>3842</v>
      </c>
      <c r="DJ42" s="335" t="s">
        <v>3848</v>
      </c>
      <c r="DK42" s="335" t="s">
        <v>4249</v>
      </c>
      <c r="DL42" s="335" t="s">
        <v>4298</v>
      </c>
      <c r="DM42" s="335" t="s">
        <v>13716</v>
      </c>
      <c r="DN42" s="335" t="s">
        <v>3852</v>
      </c>
      <c r="DO42" s="335" t="s">
        <v>3853</v>
      </c>
      <c r="DP42" s="335" t="s">
        <v>4299</v>
      </c>
      <c r="DQ42" s="335" t="s">
        <v>13717</v>
      </c>
      <c r="DR42" s="335" t="s">
        <v>3403</v>
      </c>
      <c r="DS42" s="335" t="s">
        <v>13709</v>
      </c>
      <c r="DT42" s="335" t="s">
        <v>3848</v>
      </c>
      <c r="DU42" s="335" t="s">
        <v>3848</v>
      </c>
      <c r="DV42" s="335" t="s">
        <v>3848</v>
      </c>
      <c r="DW42" s="335" t="s">
        <v>3848</v>
      </c>
      <c r="DX42" s="335" t="s">
        <v>3848</v>
      </c>
      <c r="DY42" s="335" t="s">
        <v>3848</v>
      </c>
      <c r="DZ42" s="335" t="s">
        <v>3848</v>
      </c>
      <c r="EA42" s="335" t="s">
        <v>3848</v>
      </c>
      <c r="EB42" s="335" t="s">
        <v>3861</v>
      </c>
      <c r="EC42" s="335" t="s">
        <v>3862</v>
      </c>
      <c r="ED42" s="335" t="s">
        <v>3848</v>
      </c>
      <c r="EE42" s="335" t="s">
        <v>8000</v>
      </c>
      <c r="EF42" s="335" t="s">
        <v>395</v>
      </c>
      <c r="EG42" s="335" t="s">
        <v>3919</v>
      </c>
      <c r="EH42" s="335" t="s">
        <v>3920</v>
      </c>
      <c r="EI42" s="335" t="s">
        <v>13473</v>
      </c>
      <c r="EJ42" s="335" t="s">
        <v>3848</v>
      </c>
      <c r="EK42" s="335" t="s">
        <v>3848</v>
      </c>
      <c r="EL42" s="335" t="s">
        <v>3868</v>
      </c>
      <c r="EM42" s="335" t="s">
        <v>4002</v>
      </c>
      <c r="EN42" s="335" t="s">
        <v>3870</v>
      </c>
      <c r="EO42" s="335" t="s">
        <v>3869</v>
      </c>
      <c r="EP42" s="335" t="s">
        <v>4002</v>
      </c>
      <c r="EQ42" s="335" t="s">
        <v>13718</v>
      </c>
      <c r="ER42" s="335" t="s">
        <v>13719</v>
      </c>
      <c r="ES42" s="335" t="s">
        <v>13720</v>
      </c>
      <c r="ET42" s="335" t="s">
        <v>13721</v>
      </c>
      <c r="EU42" s="335" t="s">
        <v>13722</v>
      </c>
      <c r="EV42" s="335" t="s">
        <v>3876</v>
      </c>
      <c r="EW42" s="335" t="s">
        <v>3876</v>
      </c>
      <c r="EX42" s="335" t="s">
        <v>3848</v>
      </c>
      <c r="EY42" s="335" t="s">
        <v>3848</v>
      </c>
      <c r="EZ42" s="335" t="s">
        <v>3876</v>
      </c>
      <c r="FA42" s="335" t="s">
        <v>3848</v>
      </c>
      <c r="FB42" s="335" t="s">
        <v>3848</v>
      </c>
      <c r="FC42" s="335" t="s">
        <v>3848</v>
      </c>
      <c r="FD42" s="335" t="s">
        <v>3848</v>
      </c>
      <c r="FE42" s="335" t="s">
        <v>4017</v>
      </c>
      <c r="FF42" s="335" t="s">
        <v>4017</v>
      </c>
      <c r="FG42" s="335" t="s">
        <v>3848</v>
      </c>
      <c r="FH42" s="335" t="s">
        <v>3848</v>
      </c>
      <c r="FI42" s="335" t="s">
        <v>3848</v>
      </c>
      <c r="FJ42" s="335" t="s">
        <v>4017</v>
      </c>
      <c r="FK42" s="335" t="s">
        <v>4017</v>
      </c>
      <c r="FL42" s="335" t="s">
        <v>4017</v>
      </c>
      <c r="FM42" s="335" t="s">
        <v>13708</v>
      </c>
      <c r="FN42" s="335" t="s">
        <v>1571</v>
      </c>
      <c r="FO42" s="335" t="s">
        <v>13723</v>
      </c>
      <c r="FP42" s="335" t="s">
        <v>3848</v>
      </c>
      <c r="FQ42" s="335" t="s">
        <v>13724</v>
      </c>
      <c r="FR42" s="335" t="s">
        <v>4367</v>
      </c>
      <c r="FS42" s="335" t="s">
        <v>13725</v>
      </c>
      <c r="FT42" s="335" t="s">
        <v>13726</v>
      </c>
      <c r="FU42" s="335" t="s">
        <v>13727</v>
      </c>
      <c r="FV42" s="335" t="s">
        <v>13728</v>
      </c>
      <c r="FW42" s="335" t="s">
        <v>13729</v>
      </c>
      <c r="FX42" s="335" t="s">
        <v>3944</v>
      </c>
      <c r="FY42" s="335" t="s">
        <v>3848</v>
      </c>
      <c r="FZ42" s="335" t="s">
        <v>3848</v>
      </c>
      <c r="GA42" s="335" t="s">
        <v>3848</v>
      </c>
      <c r="GB42" s="335" t="s">
        <v>3848</v>
      </c>
      <c r="GC42" s="335" t="s">
        <v>3848</v>
      </c>
      <c r="IC42" s="44" t="s">
        <v>3403</v>
      </c>
      <c r="IE42" s="44" t="s">
        <v>3403</v>
      </c>
    </row>
    <row r="43" spans="1:239" s="44" customFormat="1" ht="15" customHeight="1" x14ac:dyDescent="0.2">
      <c r="A43" s="85">
        <v>41</v>
      </c>
      <c r="B43" s="470">
        <v>0.55694444444444446</v>
      </c>
      <c r="C43" s="85"/>
      <c r="D43" s="85" t="s">
        <v>12630</v>
      </c>
      <c r="E43" s="85" t="s">
        <v>212</v>
      </c>
      <c r="F43" s="282">
        <v>43283</v>
      </c>
      <c r="G43" s="85" t="s">
        <v>1202</v>
      </c>
      <c r="H43" s="85" t="s">
        <v>233</v>
      </c>
      <c r="I43" s="85" t="s">
        <v>3057</v>
      </c>
      <c r="J43" s="85"/>
      <c r="K43" s="471"/>
      <c r="L43" s="471"/>
      <c r="M43" s="471"/>
      <c r="N43" s="471"/>
      <c r="O43" s="85"/>
      <c r="P43" s="488" t="s">
        <v>13730</v>
      </c>
      <c r="Q43" s="85" t="s">
        <v>1293</v>
      </c>
      <c r="R43" s="85" t="s">
        <v>13731</v>
      </c>
      <c r="S43" s="489" t="s">
        <v>13732</v>
      </c>
      <c r="T43" s="423">
        <v>9152632756</v>
      </c>
      <c r="U43" s="473" t="s">
        <v>13733</v>
      </c>
      <c r="V43" s="423" t="s">
        <v>13734</v>
      </c>
      <c r="W43" s="85" t="s">
        <v>221</v>
      </c>
      <c r="X43" s="85" t="s">
        <v>221</v>
      </c>
      <c r="Y43" s="85" t="s">
        <v>221</v>
      </c>
      <c r="Z43" s="85" t="s">
        <v>221</v>
      </c>
      <c r="AA43" s="423" t="s">
        <v>13735</v>
      </c>
      <c r="AB43" s="423">
        <v>9334820417</v>
      </c>
      <c r="AC43" s="85" t="s">
        <v>402</v>
      </c>
      <c r="AD43" s="85" t="s">
        <v>241</v>
      </c>
      <c r="AE43" s="85" t="s">
        <v>13736</v>
      </c>
      <c r="AF43" s="85" t="s">
        <v>221</v>
      </c>
      <c r="AG43" s="85" t="s">
        <v>221</v>
      </c>
      <c r="AH43" s="85" t="s">
        <v>221</v>
      </c>
      <c r="AI43" s="85"/>
      <c r="AJ43" s="85"/>
      <c r="AK43" s="85"/>
      <c r="AL43" s="85"/>
      <c r="AM43" s="85"/>
      <c r="AN43" s="85" t="s">
        <v>228</v>
      </c>
      <c r="AO43" s="85" t="s">
        <v>228</v>
      </c>
      <c r="AP43" s="85" t="s">
        <v>229</v>
      </c>
      <c r="AQ43" s="85" t="s">
        <v>229</v>
      </c>
      <c r="AR43" s="85"/>
      <c r="AS43" s="85" t="s">
        <v>13737</v>
      </c>
      <c r="AT43" s="85">
        <v>156630</v>
      </c>
      <c r="AU43" s="85" t="s">
        <v>13738</v>
      </c>
      <c r="AV43" s="85"/>
      <c r="AW43" s="85"/>
      <c r="AX43" s="85"/>
      <c r="AY43" s="85" t="s">
        <v>227</v>
      </c>
      <c r="AZ43" s="85" t="s">
        <v>3575</v>
      </c>
      <c r="BA43" s="275"/>
      <c r="BB43" s="474" t="s">
        <v>13264</v>
      </c>
      <c r="BC43" s="275">
        <v>0.62916666666666665</v>
      </c>
      <c r="BD43" s="275">
        <v>0.63402777777777775</v>
      </c>
      <c r="BE43" s="475">
        <f t="shared" si="1"/>
        <v>7</v>
      </c>
      <c r="BF43" s="85">
        <v>1</v>
      </c>
      <c r="BG43" s="85">
        <v>1</v>
      </c>
      <c r="BH43" s="85">
        <v>1</v>
      </c>
      <c r="BI43" s="85">
        <v>1</v>
      </c>
      <c r="BJ43" s="85">
        <v>1</v>
      </c>
      <c r="BK43" s="85">
        <v>1</v>
      </c>
      <c r="BL43" s="85">
        <v>1</v>
      </c>
      <c r="BM43" s="85">
        <v>1</v>
      </c>
      <c r="BN43" s="85">
        <v>1</v>
      </c>
      <c r="BO43" s="85">
        <v>1</v>
      </c>
      <c r="BP43" s="85">
        <v>1</v>
      </c>
      <c r="BQ43" s="85">
        <v>1</v>
      </c>
      <c r="BR43" s="85">
        <v>1</v>
      </c>
      <c r="BS43" s="85">
        <v>1</v>
      </c>
      <c r="BT43" s="85">
        <v>1</v>
      </c>
      <c r="BU43" s="85"/>
      <c r="BV43" s="405"/>
      <c r="BW43" s="85"/>
      <c r="BX43" s="85"/>
      <c r="BY43" s="85"/>
      <c r="BZ43" s="85"/>
      <c r="CA43" s="85"/>
      <c r="CB43" s="85"/>
      <c r="CC43" s="85"/>
      <c r="CD43" s="85"/>
      <c r="CE43" s="85"/>
      <c r="CF43" s="85"/>
      <c r="CG43" s="85"/>
      <c r="CH43" s="85"/>
      <c r="CI43" s="85"/>
      <c r="CJ43" s="85"/>
      <c r="CK43" s="85"/>
      <c r="CL43" s="85"/>
      <c r="CM43" s="85"/>
      <c r="CN43" s="85"/>
      <c r="CO43" s="85"/>
      <c r="CP43" s="85"/>
      <c r="CQ43" s="85"/>
      <c r="CR43" s="335" t="s">
        <v>12643</v>
      </c>
      <c r="CS43" s="335" t="s">
        <v>12644</v>
      </c>
      <c r="CT43" s="335" t="s">
        <v>4002</v>
      </c>
      <c r="CU43" s="335" t="s">
        <v>13739</v>
      </c>
      <c r="CV43" s="335" t="s">
        <v>1293</v>
      </c>
      <c r="CW43" s="335" t="s">
        <v>13731</v>
      </c>
      <c r="CX43" s="335" t="s">
        <v>13732</v>
      </c>
      <c r="CY43" s="335" t="s">
        <v>13740</v>
      </c>
      <c r="CZ43" s="335" t="s">
        <v>13741</v>
      </c>
      <c r="DA43" s="335" t="s">
        <v>13742</v>
      </c>
      <c r="DB43" s="335" t="s">
        <v>3840</v>
      </c>
      <c r="DC43" s="335" t="s">
        <v>3841</v>
      </c>
      <c r="DD43" s="335" t="s">
        <v>5480</v>
      </c>
      <c r="DE43" s="335" t="s">
        <v>13743</v>
      </c>
      <c r="DF43" s="335" t="s">
        <v>13744</v>
      </c>
      <c r="DG43" s="335" t="s">
        <v>5016</v>
      </c>
      <c r="DH43" s="335" t="s">
        <v>5017</v>
      </c>
      <c r="DI43" s="335" t="s">
        <v>13745</v>
      </c>
      <c r="DJ43" s="335" t="s">
        <v>3848</v>
      </c>
      <c r="DK43" s="335" t="s">
        <v>3849</v>
      </c>
      <c r="DL43" s="335" t="s">
        <v>13745</v>
      </c>
      <c r="DM43" s="335" t="s">
        <v>3914</v>
      </c>
      <c r="DN43" s="335" t="s">
        <v>4062</v>
      </c>
      <c r="DO43" s="335" t="s">
        <v>3853</v>
      </c>
      <c r="DP43" s="335" t="s">
        <v>4299</v>
      </c>
      <c r="DQ43" s="335" t="s">
        <v>13746</v>
      </c>
      <c r="DR43" s="335" t="s">
        <v>2718</v>
      </c>
      <c r="DS43" s="335" t="s">
        <v>13733</v>
      </c>
      <c r="DT43" s="335" t="s">
        <v>13747</v>
      </c>
      <c r="DU43" s="335" t="s">
        <v>13748</v>
      </c>
      <c r="DV43" s="335" t="s">
        <v>13749</v>
      </c>
      <c r="DW43" s="335" t="s">
        <v>13750</v>
      </c>
      <c r="DX43" s="335" t="s">
        <v>13734</v>
      </c>
      <c r="DY43" s="335" t="s">
        <v>221</v>
      </c>
      <c r="DZ43" s="335" t="s">
        <v>221</v>
      </c>
      <c r="EA43" s="335" t="s">
        <v>221</v>
      </c>
      <c r="EB43" s="335" t="s">
        <v>3861</v>
      </c>
      <c r="EC43" s="335" t="s">
        <v>3862</v>
      </c>
      <c r="ED43" s="335" t="s">
        <v>3848</v>
      </c>
      <c r="EE43" s="335" t="s">
        <v>13751</v>
      </c>
      <c r="EF43" s="335" t="s">
        <v>3864</v>
      </c>
      <c r="EG43" s="335" t="s">
        <v>4068</v>
      </c>
      <c r="EH43" s="335" t="s">
        <v>10230</v>
      </c>
      <c r="EI43" s="335" t="s">
        <v>13752</v>
      </c>
      <c r="EJ43" s="335" t="s">
        <v>13737</v>
      </c>
      <c r="EK43" s="335" t="s">
        <v>3848</v>
      </c>
      <c r="EL43" s="335" t="s">
        <v>3868</v>
      </c>
      <c r="EM43" s="335" t="s">
        <v>4002</v>
      </c>
      <c r="EN43" s="335" t="s">
        <v>4002</v>
      </c>
      <c r="EO43" s="335" t="s">
        <v>3870</v>
      </c>
      <c r="EP43" s="335" t="s">
        <v>3869</v>
      </c>
      <c r="EQ43" s="335" t="s">
        <v>13753</v>
      </c>
      <c r="ER43" s="335" t="s">
        <v>3872</v>
      </c>
      <c r="ES43" s="335" t="s">
        <v>13754</v>
      </c>
      <c r="ET43" s="335" t="s">
        <v>13755</v>
      </c>
      <c r="EU43" s="335" t="s">
        <v>13756</v>
      </c>
      <c r="EV43" s="335" t="s">
        <v>3876</v>
      </c>
      <c r="EW43" s="335" t="s">
        <v>3876</v>
      </c>
      <c r="EX43" s="335" t="s">
        <v>3848</v>
      </c>
      <c r="EY43" s="335" t="s">
        <v>3848</v>
      </c>
      <c r="EZ43" s="335" t="s">
        <v>3876</v>
      </c>
      <c r="FA43" s="335" t="s">
        <v>3848</v>
      </c>
      <c r="FB43" s="335" t="s">
        <v>13757</v>
      </c>
      <c r="FC43" s="335" t="s">
        <v>13758</v>
      </c>
      <c r="FD43" s="335" t="s">
        <v>13759</v>
      </c>
      <c r="FE43" s="335" t="s">
        <v>4011</v>
      </c>
      <c r="FF43" s="335" t="s">
        <v>6196</v>
      </c>
      <c r="FG43" s="335" t="s">
        <v>13760</v>
      </c>
      <c r="FH43" s="335" t="s">
        <v>13761</v>
      </c>
      <c r="FI43" s="335" t="s">
        <v>5150</v>
      </c>
      <c r="FJ43" s="335" t="s">
        <v>3935</v>
      </c>
      <c r="FK43" s="335" t="s">
        <v>13762</v>
      </c>
      <c r="FL43" s="335" t="s">
        <v>4017</v>
      </c>
      <c r="FM43" s="335" t="s">
        <v>13732</v>
      </c>
      <c r="FN43" s="335" t="s">
        <v>13763</v>
      </c>
      <c r="FO43" s="335" t="s">
        <v>13764</v>
      </c>
      <c r="FP43" s="335" t="s">
        <v>3848</v>
      </c>
      <c r="FQ43" s="335" t="s">
        <v>13765</v>
      </c>
      <c r="FR43" s="335" t="s">
        <v>7597</v>
      </c>
      <c r="FS43" s="335" t="s">
        <v>13766</v>
      </c>
      <c r="FT43" s="335" t="s">
        <v>13767</v>
      </c>
      <c r="FU43" s="335" t="s">
        <v>13768</v>
      </c>
      <c r="FV43" s="335" t="s">
        <v>13769</v>
      </c>
      <c r="FW43" s="335" t="s">
        <v>13770</v>
      </c>
      <c r="FX43" s="335" t="s">
        <v>3944</v>
      </c>
      <c r="FY43" s="335" t="s">
        <v>3848</v>
      </c>
      <c r="FZ43" s="335" t="s">
        <v>3848</v>
      </c>
      <c r="GA43" s="335" t="s">
        <v>3946</v>
      </c>
      <c r="GB43" s="335" t="s">
        <v>3946</v>
      </c>
      <c r="GC43" s="335" t="s">
        <v>3946</v>
      </c>
      <c r="IC43" s="44" t="s">
        <v>3403</v>
      </c>
      <c r="IE43" s="44" t="s">
        <v>3403</v>
      </c>
    </row>
    <row r="44" spans="1:239" s="44" customFormat="1" ht="15" customHeight="1" x14ac:dyDescent="0.2">
      <c r="A44" s="85">
        <v>42</v>
      </c>
      <c r="B44" s="470">
        <v>0.56041666666666667</v>
      </c>
      <c r="C44" s="85"/>
      <c r="D44" s="85" t="s">
        <v>12630</v>
      </c>
      <c r="E44" s="85" t="s">
        <v>212</v>
      </c>
      <c r="F44" s="282">
        <v>43283</v>
      </c>
      <c r="G44" s="85" t="s">
        <v>1202</v>
      </c>
      <c r="H44" s="85" t="s">
        <v>233</v>
      </c>
      <c r="I44" s="85" t="s">
        <v>1203</v>
      </c>
      <c r="J44" s="85"/>
      <c r="K44" s="471"/>
      <c r="L44" s="471"/>
      <c r="M44" s="471"/>
      <c r="N44" s="471"/>
      <c r="O44" s="85"/>
      <c r="P44" s="488" t="s">
        <v>13771</v>
      </c>
      <c r="Q44" s="85" t="s">
        <v>13772</v>
      </c>
      <c r="R44" s="85" t="s">
        <v>13773</v>
      </c>
      <c r="S44" s="471" t="s">
        <v>1090</v>
      </c>
      <c r="T44" s="423">
        <v>9279813358</v>
      </c>
      <c r="U44" s="473" t="s">
        <v>13774</v>
      </c>
      <c r="V44" s="85" t="s">
        <v>221</v>
      </c>
      <c r="W44" s="85" t="s">
        <v>221</v>
      </c>
      <c r="X44" s="85" t="s">
        <v>221</v>
      </c>
      <c r="Y44" s="85" t="s">
        <v>221</v>
      </c>
      <c r="Z44" s="85" t="s">
        <v>221</v>
      </c>
      <c r="AA44" s="85" t="s">
        <v>2718</v>
      </c>
      <c r="AB44" s="85" t="s">
        <v>2718</v>
      </c>
      <c r="AC44" s="85" t="s">
        <v>402</v>
      </c>
      <c r="AD44" s="85" t="s">
        <v>241</v>
      </c>
      <c r="AE44" s="85" t="s">
        <v>13775</v>
      </c>
      <c r="AF44" s="85" t="s">
        <v>221</v>
      </c>
      <c r="AG44" s="85" t="s">
        <v>221</v>
      </c>
      <c r="AH44" s="85" t="s">
        <v>221</v>
      </c>
      <c r="AI44" s="85"/>
      <c r="AJ44" s="85"/>
      <c r="AK44" s="85"/>
      <c r="AL44" s="85"/>
      <c r="AM44" s="85"/>
      <c r="AN44" s="85" t="s">
        <v>228</v>
      </c>
      <c r="AO44" s="85" t="s">
        <v>228</v>
      </c>
      <c r="AP44" s="392" t="s">
        <v>13472</v>
      </c>
      <c r="AQ44" s="85" t="s">
        <v>13473</v>
      </c>
      <c r="AR44" s="85"/>
      <c r="AS44" s="85"/>
      <c r="AT44" s="85"/>
      <c r="AU44" s="85"/>
      <c r="AV44" s="85"/>
      <c r="AW44" s="85"/>
      <c r="AX44" s="85"/>
      <c r="AY44" s="85" t="s">
        <v>227</v>
      </c>
      <c r="AZ44" s="85" t="s">
        <v>446</v>
      </c>
      <c r="BA44" s="275"/>
      <c r="BB44" s="474" t="s">
        <v>13264</v>
      </c>
      <c r="BC44" s="275">
        <v>0.6430555555555556</v>
      </c>
      <c r="BD44" s="275">
        <v>0.64652777777777781</v>
      </c>
      <c r="BE44" s="475">
        <f t="shared" si="1"/>
        <v>5</v>
      </c>
      <c r="BF44" s="85">
        <v>1</v>
      </c>
      <c r="BG44" s="85">
        <v>1</v>
      </c>
      <c r="BH44" s="85">
        <v>1</v>
      </c>
      <c r="BI44" s="85">
        <v>1</v>
      </c>
      <c r="BJ44" s="85">
        <v>1</v>
      </c>
      <c r="BK44" s="85">
        <v>1</v>
      </c>
      <c r="BL44" s="85">
        <v>1</v>
      </c>
      <c r="BM44" s="85">
        <v>1</v>
      </c>
      <c r="BN44" s="85">
        <v>1</v>
      </c>
      <c r="BO44" s="85">
        <v>1</v>
      </c>
      <c r="BP44" s="85">
        <v>1</v>
      </c>
      <c r="BQ44" s="85">
        <v>1</v>
      </c>
      <c r="BR44" s="85">
        <v>1</v>
      </c>
      <c r="BS44" s="85">
        <v>1</v>
      </c>
      <c r="BT44" s="85">
        <v>1</v>
      </c>
      <c r="BU44" s="85"/>
      <c r="BV44" s="405"/>
      <c r="BW44" s="85"/>
      <c r="BX44" s="85"/>
      <c r="BY44" s="85"/>
      <c r="BZ44" s="85"/>
      <c r="CA44" s="85"/>
      <c r="CB44" s="85"/>
      <c r="CC44" s="85"/>
      <c r="CD44" s="85"/>
      <c r="CE44" s="85"/>
      <c r="CF44" s="85"/>
      <c r="CG44" s="85"/>
      <c r="CH44" s="85"/>
      <c r="CI44" s="85"/>
      <c r="CJ44" s="85"/>
      <c r="CK44" s="85"/>
      <c r="CL44" s="85"/>
      <c r="CM44" s="85"/>
      <c r="CN44" s="85"/>
      <c r="CO44" s="85"/>
      <c r="CP44" s="85"/>
      <c r="CQ44" s="85"/>
      <c r="CR44" s="335" t="s">
        <v>12643</v>
      </c>
      <c r="CS44" s="335" t="s">
        <v>12644</v>
      </c>
      <c r="CT44" s="335" t="s">
        <v>4002</v>
      </c>
      <c r="CU44" s="335" t="s">
        <v>13776</v>
      </c>
      <c r="CV44" s="335" t="s">
        <v>13772</v>
      </c>
      <c r="CW44" s="335" t="s">
        <v>13773</v>
      </c>
      <c r="CX44" s="335" t="s">
        <v>1090</v>
      </c>
      <c r="CY44" s="335" t="s">
        <v>13777</v>
      </c>
      <c r="CZ44" s="335" t="s">
        <v>3848</v>
      </c>
      <c r="DA44" s="335" t="s">
        <v>13778</v>
      </c>
      <c r="DB44" s="335" t="s">
        <v>3840</v>
      </c>
      <c r="DC44" s="335" t="s">
        <v>3841</v>
      </c>
      <c r="DD44" s="335" t="s">
        <v>3842</v>
      </c>
      <c r="DE44" s="335" t="s">
        <v>3848</v>
      </c>
      <c r="DF44" s="335" t="s">
        <v>13779</v>
      </c>
      <c r="DG44" s="335" t="s">
        <v>5140</v>
      </c>
      <c r="DH44" s="335" t="s">
        <v>5141</v>
      </c>
      <c r="DI44" s="335" t="s">
        <v>13780</v>
      </c>
      <c r="DJ44" s="335" t="s">
        <v>13781</v>
      </c>
      <c r="DK44" s="335" t="s">
        <v>3849</v>
      </c>
      <c r="DL44" s="335" t="s">
        <v>3958</v>
      </c>
      <c r="DM44" s="335" t="s">
        <v>3914</v>
      </c>
      <c r="DN44" s="335" t="s">
        <v>3852</v>
      </c>
      <c r="DO44" s="335" t="s">
        <v>3853</v>
      </c>
      <c r="DP44" s="335" t="s">
        <v>3854</v>
      </c>
      <c r="DQ44" s="335" t="s">
        <v>13782</v>
      </c>
      <c r="DR44" s="335" t="s">
        <v>13782</v>
      </c>
      <c r="DS44" s="335" t="s">
        <v>13774</v>
      </c>
      <c r="DT44" s="335" t="s">
        <v>3848</v>
      </c>
      <c r="DU44" s="335" t="s">
        <v>3848</v>
      </c>
      <c r="DV44" s="335" t="s">
        <v>3848</v>
      </c>
      <c r="DW44" s="335" t="s">
        <v>3848</v>
      </c>
      <c r="DX44" s="335" t="s">
        <v>3848</v>
      </c>
      <c r="DY44" s="335" t="s">
        <v>3848</v>
      </c>
      <c r="DZ44" s="335" t="s">
        <v>3848</v>
      </c>
      <c r="EA44" s="335" t="s">
        <v>3848</v>
      </c>
      <c r="EB44" s="335" t="s">
        <v>3861</v>
      </c>
      <c r="EC44" s="335" t="s">
        <v>3862</v>
      </c>
      <c r="ED44" s="335" t="s">
        <v>3848</v>
      </c>
      <c r="EE44" s="335" t="s">
        <v>5339</v>
      </c>
      <c r="EF44" s="335" t="s">
        <v>3864</v>
      </c>
      <c r="EG44" s="335" t="s">
        <v>3919</v>
      </c>
      <c r="EH44" s="335" t="s">
        <v>13503</v>
      </c>
      <c r="EI44" s="335" t="s">
        <v>13473</v>
      </c>
      <c r="EJ44" s="335" t="s">
        <v>3848</v>
      </c>
      <c r="EK44" s="335" t="s">
        <v>3848</v>
      </c>
      <c r="EL44" s="335" t="s">
        <v>3868</v>
      </c>
      <c r="EM44" s="335" t="s">
        <v>4002</v>
      </c>
      <c r="EN44" s="335" t="s">
        <v>3870</v>
      </c>
      <c r="EO44" s="335" t="s">
        <v>4002</v>
      </c>
      <c r="EP44" s="335" t="s">
        <v>4002</v>
      </c>
      <c r="EQ44" s="335" t="s">
        <v>13783</v>
      </c>
      <c r="ER44" s="335" t="s">
        <v>3872</v>
      </c>
      <c r="ES44" s="335" t="s">
        <v>13784</v>
      </c>
      <c r="ET44" s="335" t="s">
        <v>13785</v>
      </c>
      <c r="EU44" s="335" t="s">
        <v>4017</v>
      </c>
      <c r="EV44" s="335" t="s">
        <v>3876</v>
      </c>
      <c r="EW44" s="335" t="s">
        <v>3876</v>
      </c>
      <c r="EX44" s="335" t="s">
        <v>3848</v>
      </c>
      <c r="EY44" s="335" t="s">
        <v>3848</v>
      </c>
      <c r="EZ44" s="335" t="s">
        <v>3876</v>
      </c>
      <c r="FA44" s="335" t="s">
        <v>3848</v>
      </c>
      <c r="FB44" s="335" t="s">
        <v>3848</v>
      </c>
      <c r="FC44" s="335" t="s">
        <v>3848</v>
      </c>
      <c r="FD44" s="335" t="s">
        <v>3848</v>
      </c>
      <c r="FE44" s="335" t="s">
        <v>4017</v>
      </c>
      <c r="FF44" s="335" t="s">
        <v>4017</v>
      </c>
      <c r="FG44" s="335" t="s">
        <v>3848</v>
      </c>
      <c r="FH44" s="335" t="s">
        <v>3848</v>
      </c>
      <c r="FI44" s="335" t="s">
        <v>3848</v>
      </c>
      <c r="FJ44" s="335" t="s">
        <v>4017</v>
      </c>
      <c r="FK44" s="335" t="s">
        <v>4017</v>
      </c>
      <c r="FL44" s="335" t="s">
        <v>4017</v>
      </c>
      <c r="FM44" s="335" t="s">
        <v>13772</v>
      </c>
      <c r="FN44" s="335" t="s">
        <v>13786</v>
      </c>
      <c r="FO44" s="335" t="s">
        <v>1090</v>
      </c>
      <c r="FP44" s="335" t="s">
        <v>3848</v>
      </c>
      <c r="FQ44" s="335" t="s">
        <v>3848</v>
      </c>
      <c r="FR44" s="335" t="s">
        <v>3848</v>
      </c>
      <c r="FS44" s="335" t="s">
        <v>3848</v>
      </c>
      <c r="FT44" s="335" t="s">
        <v>3943</v>
      </c>
      <c r="FU44" s="335" t="s">
        <v>3943</v>
      </c>
      <c r="FV44" s="335" t="s">
        <v>3943</v>
      </c>
      <c r="FW44" s="335" t="s">
        <v>3943</v>
      </c>
      <c r="FX44" s="335" t="s">
        <v>3944</v>
      </c>
      <c r="FY44" s="335" t="s">
        <v>3848</v>
      </c>
      <c r="FZ44" s="335" t="s">
        <v>13539</v>
      </c>
      <c r="GA44" s="335" t="s">
        <v>3945</v>
      </c>
      <c r="GB44" s="335" t="s">
        <v>3946</v>
      </c>
      <c r="GC44" s="335" t="s">
        <v>3946</v>
      </c>
      <c r="IC44" s="44" t="s">
        <v>3403</v>
      </c>
      <c r="IE44" s="44" t="s">
        <v>3403</v>
      </c>
    </row>
    <row r="45" spans="1:239" s="44" customFormat="1" ht="15" customHeight="1" x14ac:dyDescent="0.2">
      <c r="A45" s="85">
        <v>43</v>
      </c>
      <c r="B45" s="470">
        <v>0.56805555555555554</v>
      </c>
      <c r="C45" s="85"/>
      <c r="D45" s="85" t="s">
        <v>12630</v>
      </c>
      <c r="E45" s="85" t="s">
        <v>212</v>
      </c>
      <c r="F45" s="282">
        <v>43283</v>
      </c>
      <c r="G45" s="85" t="s">
        <v>1202</v>
      </c>
      <c r="H45" s="85" t="s">
        <v>233</v>
      </c>
      <c r="I45" s="85" t="s">
        <v>3057</v>
      </c>
      <c r="J45" s="85"/>
      <c r="K45" s="471"/>
      <c r="L45" s="471"/>
      <c r="M45" s="471"/>
      <c r="N45" s="471"/>
      <c r="O45" s="85"/>
      <c r="P45" s="488" t="s">
        <v>13787</v>
      </c>
      <c r="Q45" s="85" t="s">
        <v>13788</v>
      </c>
      <c r="R45" s="85" t="s">
        <v>13789</v>
      </c>
      <c r="S45" s="471" t="s">
        <v>13790</v>
      </c>
      <c r="T45" s="423">
        <v>9955453933</v>
      </c>
      <c r="U45" s="473" t="s">
        <v>13791</v>
      </c>
      <c r="V45" s="423" t="s">
        <v>13792</v>
      </c>
      <c r="W45" s="85" t="s">
        <v>221</v>
      </c>
      <c r="X45" s="85" t="s">
        <v>221</v>
      </c>
      <c r="Y45" s="85" t="s">
        <v>221</v>
      </c>
      <c r="Z45" s="85" t="s">
        <v>221</v>
      </c>
      <c r="AA45" s="423" t="s">
        <v>13793</v>
      </c>
      <c r="AB45" s="423">
        <v>7524109</v>
      </c>
      <c r="AC45" s="85" t="s">
        <v>1303</v>
      </c>
      <c r="AD45" s="85" t="s">
        <v>224</v>
      </c>
      <c r="AE45" s="85" t="s">
        <v>221</v>
      </c>
      <c r="AF45" s="85" t="s">
        <v>221</v>
      </c>
      <c r="AG45" s="85" t="s">
        <v>221</v>
      </c>
      <c r="AH45" s="85" t="s">
        <v>221</v>
      </c>
      <c r="AI45" s="85"/>
      <c r="AJ45" s="85"/>
      <c r="AK45" s="85"/>
      <c r="AL45" s="85"/>
      <c r="AM45" s="85"/>
      <c r="AN45" s="85" t="s">
        <v>228</v>
      </c>
      <c r="AO45" s="85" t="s">
        <v>228</v>
      </c>
      <c r="AP45" s="392" t="s">
        <v>13472</v>
      </c>
      <c r="AQ45" s="85" t="s">
        <v>13473</v>
      </c>
      <c r="AR45" s="85"/>
      <c r="AS45" s="85"/>
      <c r="AT45" s="85"/>
      <c r="AU45" s="85"/>
      <c r="AV45" s="85"/>
      <c r="AW45" s="85"/>
      <c r="AX45" s="85"/>
      <c r="AY45" s="85" t="s">
        <v>227</v>
      </c>
      <c r="AZ45" s="85" t="s">
        <v>446</v>
      </c>
      <c r="BA45" s="275"/>
      <c r="BB45" s="474" t="s">
        <v>13264</v>
      </c>
      <c r="BC45" s="275">
        <v>0.63888888888888895</v>
      </c>
      <c r="BD45" s="275">
        <v>0.64236111111111105</v>
      </c>
      <c r="BE45" s="475">
        <f t="shared" si="1"/>
        <v>5</v>
      </c>
      <c r="BF45" s="85">
        <v>1</v>
      </c>
      <c r="BG45" s="85">
        <v>1</v>
      </c>
      <c r="BH45" s="85">
        <v>1</v>
      </c>
      <c r="BI45" s="85">
        <v>1</v>
      </c>
      <c r="BJ45" s="85">
        <v>1</v>
      </c>
      <c r="BK45" s="85">
        <v>1</v>
      </c>
      <c r="BL45" s="85">
        <v>1</v>
      </c>
      <c r="BM45" s="85">
        <v>1</v>
      </c>
      <c r="BN45" s="85">
        <v>1</v>
      </c>
      <c r="BO45" s="85">
        <v>1</v>
      </c>
      <c r="BP45" s="85">
        <v>1</v>
      </c>
      <c r="BQ45" s="85">
        <v>1</v>
      </c>
      <c r="BR45" s="85">
        <v>1</v>
      </c>
      <c r="BS45" s="85">
        <v>1</v>
      </c>
      <c r="BT45" s="85">
        <v>1</v>
      </c>
      <c r="BU45" s="85"/>
      <c r="BV45" s="405"/>
      <c r="BW45" s="85"/>
      <c r="BX45" s="85"/>
      <c r="BY45" s="85"/>
      <c r="BZ45" s="85"/>
      <c r="CA45" s="85"/>
      <c r="CB45" s="85"/>
      <c r="CC45" s="85"/>
      <c r="CD45" s="85"/>
      <c r="CE45" s="85"/>
      <c r="CF45" s="85"/>
      <c r="CG45" s="85"/>
      <c r="CH45" s="85"/>
      <c r="CI45" s="85"/>
      <c r="CJ45" s="85"/>
      <c r="CK45" s="85"/>
      <c r="CL45" s="85"/>
      <c r="CM45" s="85"/>
      <c r="CN45" s="85"/>
      <c r="CO45" s="85"/>
      <c r="CP45" s="85"/>
      <c r="CQ45" s="85"/>
      <c r="CR45" s="335" t="s">
        <v>12643</v>
      </c>
      <c r="CS45" s="335" t="s">
        <v>12644</v>
      </c>
      <c r="CT45" s="335" t="s">
        <v>4002</v>
      </c>
      <c r="CU45" s="335" t="s">
        <v>13794</v>
      </c>
      <c r="CV45" s="335" t="s">
        <v>13788</v>
      </c>
      <c r="CW45" s="335" t="s">
        <v>13789</v>
      </c>
      <c r="CX45" s="335" t="s">
        <v>13790</v>
      </c>
      <c r="CY45" s="335" t="s">
        <v>13795</v>
      </c>
      <c r="CZ45" s="335" t="s">
        <v>4538</v>
      </c>
      <c r="DA45" s="335" t="s">
        <v>13796</v>
      </c>
      <c r="DB45" s="335" t="s">
        <v>3840</v>
      </c>
      <c r="DC45" s="335" t="s">
        <v>3841</v>
      </c>
      <c r="DD45" s="335" t="s">
        <v>3842</v>
      </c>
      <c r="DE45" s="335" t="s">
        <v>4538</v>
      </c>
      <c r="DF45" s="335" t="s">
        <v>13796</v>
      </c>
      <c r="DG45" s="335" t="s">
        <v>3840</v>
      </c>
      <c r="DH45" s="335" t="s">
        <v>3841</v>
      </c>
      <c r="DI45" s="335" t="s">
        <v>3842</v>
      </c>
      <c r="DJ45" s="335" t="s">
        <v>13797</v>
      </c>
      <c r="DK45" s="335" t="s">
        <v>3849</v>
      </c>
      <c r="DL45" s="335" t="s">
        <v>3870</v>
      </c>
      <c r="DM45" s="335" t="s">
        <v>3914</v>
      </c>
      <c r="DN45" s="335" t="s">
        <v>3852</v>
      </c>
      <c r="DO45" s="335" t="s">
        <v>3853</v>
      </c>
      <c r="DP45" s="335" t="s">
        <v>3854</v>
      </c>
      <c r="DQ45" s="335" t="s">
        <v>13798</v>
      </c>
      <c r="DR45" s="335" t="s">
        <v>13799</v>
      </c>
      <c r="DS45" s="335" t="s">
        <v>13791</v>
      </c>
      <c r="DT45" s="335" t="s">
        <v>3848</v>
      </c>
      <c r="DU45" s="335" t="s">
        <v>3848</v>
      </c>
      <c r="DV45" s="335" t="s">
        <v>3848</v>
      </c>
      <c r="DW45" s="335" t="s">
        <v>3848</v>
      </c>
      <c r="DX45" s="335" t="s">
        <v>13792</v>
      </c>
      <c r="DY45" s="335" t="s">
        <v>3848</v>
      </c>
      <c r="DZ45" s="335" t="s">
        <v>3848</v>
      </c>
      <c r="EA45" s="335" t="s">
        <v>3848</v>
      </c>
      <c r="EB45" s="335" t="s">
        <v>3861</v>
      </c>
      <c r="EC45" s="335" t="s">
        <v>4118</v>
      </c>
      <c r="ED45" s="335" t="s">
        <v>3848</v>
      </c>
      <c r="EE45" s="335" t="s">
        <v>13529</v>
      </c>
      <c r="EF45" s="335" t="s">
        <v>395</v>
      </c>
      <c r="EG45" s="335" t="s">
        <v>3919</v>
      </c>
      <c r="EH45" s="335" t="s">
        <v>13503</v>
      </c>
      <c r="EI45" s="335" t="s">
        <v>13473</v>
      </c>
      <c r="EJ45" s="335" t="s">
        <v>13800</v>
      </c>
      <c r="EK45" s="335" t="s">
        <v>3848</v>
      </c>
      <c r="EL45" s="335" t="s">
        <v>3868</v>
      </c>
      <c r="EM45" s="335" t="s">
        <v>4002</v>
      </c>
      <c r="EN45" s="335" t="s">
        <v>3870</v>
      </c>
      <c r="EO45" s="335" t="s">
        <v>4002</v>
      </c>
      <c r="EP45" s="335" t="s">
        <v>3869</v>
      </c>
      <c r="EQ45" s="335" t="s">
        <v>13801</v>
      </c>
      <c r="ER45" s="335" t="s">
        <v>3924</v>
      </c>
      <c r="ES45" s="335" t="s">
        <v>13802</v>
      </c>
      <c r="ET45" s="335" t="s">
        <v>9040</v>
      </c>
      <c r="EU45" s="335" t="s">
        <v>9703</v>
      </c>
      <c r="EV45" s="335" t="s">
        <v>3876</v>
      </c>
      <c r="EW45" s="335" t="s">
        <v>3876</v>
      </c>
      <c r="EX45" s="335" t="s">
        <v>3848</v>
      </c>
      <c r="EY45" s="335" t="s">
        <v>3848</v>
      </c>
      <c r="EZ45" s="335" t="s">
        <v>3876</v>
      </c>
      <c r="FA45" s="335" t="s">
        <v>3848</v>
      </c>
      <c r="FB45" s="335" t="s">
        <v>3848</v>
      </c>
      <c r="FC45" s="335" t="s">
        <v>3848</v>
      </c>
      <c r="FD45" s="335" t="s">
        <v>3848</v>
      </c>
      <c r="FE45" s="335" t="s">
        <v>4017</v>
      </c>
      <c r="FF45" s="335" t="s">
        <v>4017</v>
      </c>
      <c r="FG45" s="335" t="s">
        <v>3848</v>
      </c>
      <c r="FH45" s="335" t="s">
        <v>3848</v>
      </c>
      <c r="FI45" s="335" t="s">
        <v>3848</v>
      </c>
      <c r="FJ45" s="335" t="s">
        <v>4017</v>
      </c>
      <c r="FK45" s="335" t="s">
        <v>4017</v>
      </c>
      <c r="FL45" s="335" t="s">
        <v>4017</v>
      </c>
      <c r="FM45" s="335" t="s">
        <v>13790</v>
      </c>
      <c r="FN45" s="335" t="s">
        <v>13803</v>
      </c>
      <c r="FO45" s="335" t="s">
        <v>3848</v>
      </c>
      <c r="FP45" s="335" t="s">
        <v>3848</v>
      </c>
      <c r="FQ45" s="335" t="s">
        <v>13804</v>
      </c>
      <c r="FR45" s="335" t="s">
        <v>4367</v>
      </c>
      <c r="FS45" s="335" t="s">
        <v>13805</v>
      </c>
      <c r="FT45" s="335" t="s">
        <v>13806</v>
      </c>
      <c r="FU45" s="335" t="s">
        <v>13807</v>
      </c>
      <c r="FV45" s="335" t="s">
        <v>13808</v>
      </c>
      <c r="FW45" s="335" t="s">
        <v>13809</v>
      </c>
      <c r="FX45" s="335" t="s">
        <v>3944</v>
      </c>
      <c r="FY45" s="335" t="s">
        <v>3848</v>
      </c>
      <c r="FZ45" s="335" t="s">
        <v>3848</v>
      </c>
      <c r="GA45" s="335" t="s">
        <v>3945</v>
      </c>
      <c r="GB45" s="335" t="s">
        <v>3945</v>
      </c>
      <c r="GC45" s="335" t="s">
        <v>3945</v>
      </c>
      <c r="IC45" s="44" t="s">
        <v>3403</v>
      </c>
      <c r="IE45" s="44" t="s">
        <v>3403</v>
      </c>
    </row>
    <row r="46" spans="1:239" s="44" customFormat="1" ht="15" customHeight="1" x14ac:dyDescent="0.2">
      <c r="A46" s="85">
        <v>44</v>
      </c>
      <c r="B46" s="470">
        <v>0.57291666666666663</v>
      </c>
      <c r="C46" s="85"/>
      <c r="D46" s="85" t="s">
        <v>12630</v>
      </c>
      <c r="E46" s="85" t="s">
        <v>212</v>
      </c>
      <c r="F46" s="282">
        <v>43283</v>
      </c>
      <c r="G46" s="85" t="s">
        <v>387</v>
      </c>
      <c r="H46" s="85" t="s">
        <v>233</v>
      </c>
      <c r="I46" s="85" t="s">
        <v>4282</v>
      </c>
      <c r="J46" s="85"/>
      <c r="K46" s="471"/>
      <c r="L46" s="471"/>
      <c r="M46" s="471"/>
      <c r="N46" s="471"/>
      <c r="O46" s="85"/>
      <c r="P46" s="305" t="s">
        <v>13517</v>
      </c>
      <c r="Q46" s="85" t="s">
        <v>406</v>
      </c>
      <c r="R46" s="85" t="s">
        <v>13810</v>
      </c>
      <c r="S46" s="471" t="s">
        <v>13811</v>
      </c>
      <c r="T46" s="423">
        <v>9218628628</v>
      </c>
      <c r="U46" s="473" t="s">
        <v>13812</v>
      </c>
      <c r="V46" s="423" t="s">
        <v>13812</v>
      </c>
      <c r="W46" s="85" t="s">
        <v>221</v>
      </c>
      <c r="X46" s="85" t="s">
        <v>221</v>
      </c>
      <c r="Y46" s="85" t="s">
        <v>221</v>
      </c>
      <c r="Z46" s="85" t="s">
        <v>221</v>
      </c>
      <c r="AA46" s="423" t="s">
        <v>13813</v>
      </c>
      <c r="AB46" s="423">
        <v>8709277</v>
      </c>
      <c r="AC46" s="85" t="s">
        <v>402</v>
      </c>
      <c r="AD46" s="85" t="s">
        <v>366</v>
      </c>
      <c r="AE46" s="85" t="s">
        <v>13814</v>
      </c>
      <c r="AF46" s="85" t="s">
        <v>221</v>
      </c>
      <c r="AG46" s="85" t="s">
        <v>221</v>
      </c>
      <c r="AH46" s="85" t="s">
        <v>221</v>
      </c>
      <c r="AI46" s="85"/>
      <c r="AJ46" s="85"/>
      <c r="AK46" s="85"/>
      <c r="AL46" s="85"/>
      <c r="AM46" s="85"/>
      <c r="AN46" s="85" t="s">
        <v>228</v>
      </c>
      <c r="AO46" s="85" t="s">
        <v>228</v>
      </c>
      <c r="AP46" s="392" t="s">
        <v>13472</v>
      </c>
      <c r="AQ46" s="85" t="s">
        <v>13473</v>
      </c>
      <c r="AR46" s="85"/>
      <c r="AS46" s="85"/>
      <c r="AT46" s="85"/>
      <c r="AU46" s="85"/>
      <c r="AV46" s="85"/>
      <c r="AW46" s="85"/>
      <c r="AX46" s="85"/>
      <c r="AY46" s="85" t="s">
        <v>227</v>
      </c>
      <c r="AZ46" s="85" t="s">
        <v>227</v>
      </c>
      <c r="BA46" s="275"/>
      <c r="BB46" s="474"/>
      <c r="BC46" s="275"/>
      <c r="BD46" s="275"/>
      <c r="BE46" s="475">
        <f t="shared" si="1"/>
        <v>0</v>
      </c>
      <c r="BF46" s="85"/>
      <c r="BG46" s="85"/>
      <c r="BH46" s="85"/>
      <c r="BI46" s="85"/>
      <c r="BJ46" s="85"/>
      <c r="BK46" s="85"/>
      <c r="BL46" s="85"/>
      <c r="BM46" s="85"/>
      <c r="BN46" s="85"/>
      <c r="BO46" s="85"/>
      <c r="BP46" s="85"/>
      <c r="BQ46" s="85"/>
      <c r="BR46" s="85"/>
      <c r="BS46" s="85"/>
      <c r="BT46" s="85"/>
      <c r="BU46" s="85"/>
      <c r="BV46" s="405"/>
      <c r="BW46" s="85"/>
      <c r="BX46" s="85"/>
      <c r="BY46" s="85"/>
      <c r="BZ46" s="85"/>
      <c r="CA46" s="85"/>
      <c r="CB46" s="85"/>
      <c r="CC46" s="85"/>
      <c r="CD46" s="85"/>
      <c r="CE46" s="85"/>
      <c r="CF46" s="85"/>
      <c r="CG46" s="85"/>
      <c r="CH46" s="85"/>
      <c r="CI46" s="85"/>
      <c r="CJ46" s="85"/>
      <c r="CK46" s="85"/>
      <c r="CL46" s="85"/>
      <c r="CM46" s="85"/>
      <c r="CN46" s="85"/>
      <c r="CO46" s="85"/>
      <c r="CP46" s="85"/>
      <c r="CQ46" s="85"/>
      <c r="CR46" s="335" t="s">
        <v>12643</v>
      </c>
      <c r="CS46" s="335" t="s">
        <v>12644</v>
      </c>
      <c r="CT46" s="335" t="s">
        <v>4002</v>
      </c>
      <c r="CU46" s="335" t="s">
        <v>13815</v>
      </c>
      <c r="CV46" s="335" t="s">
        <v>13816</v>
      </c>
      <c r="CW46" s="335" t="s">
        <v>13810</v>
      </c>
      <c r="CX46" s="335" t="s">
        <v>13811</v>
      </c>
      <c r="CY46" s="335" t="s">
        <v>13817</v>
      </c>
      <c r="CZ46" s="335" t="s">
        <v>3838</v>
      </c>
      <c r="DA46" s="335" t="s">
        <v>13818</v>
      </c>
      <c r="DB46" s="335" t="s">
        <v>3840</v>
      </c>
      <c r="DC46" s="335" t="s">
        <v>3841</v>
      </c>
      <c r="DD46" s="335" t="s">
        <v>3842</v>
      </c>
      <c r="DE46" s="335" t="s">
        <v>3838</v>
      </c>
      <c r="DF46" s="335" t="s">
        <v>13818</v>
      </c>
      <c r="DG46" s="335" t="s">
        <v>3840</v>
      </c>
      <c r="DH46" s="335" t="s">
        <v>3841</v>
      </c>
      <c r="DI46" s="335" t="s">
        <v>3842</v>
      </c>
      <c r="DJ46" s="335" t="s">
        <v>13819</v>
      </c>
      <c r="DK46" s="335" t="s">
        <v>3849</v>
      </c>
      <c r="DL46" s="335" t="s">
        <v>4298</v>
      </c>
      <c r="DM46" s="335" t="s">
        <v>3914</v>
      </c>
      <c r="DN46" s="335" t="s">
        <v>3852</v>
      </c>
      <c r="DO46" s="335" t="s">
        <v>3853</v>
      </c>
      <c r="DP46" s="335" t="s">
        <v>3854</v>
      </c>
      <c r="DQ46" s="335" t="s">
        <v>13820</v>
      </c>
      <c r="DR46" s="335" t="s">
        <v>13821</v>
      </c>
      <c r="DS46" s="335" t="s">
        <v>13812</v>
      </c>
      <c r="DT46" s="335" t="s">
        <v>3848</v>
      </c>
      <c r="DU46" s="335" t="s">
        <v>3848</v>
      </c>
      <c r="DV46" s="335" t="s">
        <v>3848</v>
      </c>
      <c r="DW46" s="335" t="s">
        <v>3848</v>
      </c>
      <c r="DX46" s="335" t="s">
        <v>13812</v>
      </c>
      <c r="DY46" s="335" t="s">
        <v>13822</v>
      </c>
      <c r="DZ46" s="335" t="s">
        <v>3848</v>
      </c>
      <c r="EA46" s="335" t="s">
        <v>3848</v>
      </c>
      <c r="EB46" s="335" t="s">
        <v>3861</v>
      </c>
      <c r="EC46" s="335" t="s">
        <v>3862</v>
      </c>
      <c r="ED46" s="335" t="s">
        <v>3848</v>
      </c>
      <c r="EE46" s="335" t="s">
        <v>8000</v>
      </c>
      <c r="EF46" s="335" t="s">
        <v>395</v>
      </c>
      <c r="EG46" s="335" t="s">
        <v>598</v>
      </c>
      <c r="EH46" s="335" t="s">
        <v>3865</v>
      </c>
      <c r="EI46" s="335" t="s">
        <v>13473</v>
      </c>
      <c r="EJ46" s="335" t="s">
        <v>13823</v>
      </c>
      <c r="EK46" s="335" t="s">
        <v>3848</v>
      </c>
      <c r="EL46" s="335" t="s">
        <v>3868</v>
      </c>
      <c r="EM46" s="335" t="s">
        <v>4002</v>
      </c>
      <c r="EN46" s="335" t="s">
        <v>3870</v>
      </c>
      <c r="EO46" s="335" t="s">
        <v>3869</v>
      </c>
      <c r="EP46" s="335" t="s">
        <v>4002</v>
      </c>
      <c r="EQ46" s="335" t="s">
        <v>5714</v>
      </c>
      <c r="ER46" s="335" t="s">
        <v>3872</v>
      </c>
      <c r="ES46" s="335" t="s">
        <v>13824</v>
      </c>
      <c r="ET46" s="335" t="s">
        <v>5051</v>
      </c>
      <c r="EU46" s="335" t="s">
        <v>13825</v>
      </c>
      <c r="EV46" s="335" t="s">
        <v>3876</v>
      </c>
      <c r="EW46" s="335" t="s">
        <v>3876</v>
      </c>
      <c r="EX46" s="335" t="s">
        <v>3848</v>
      </c>
      <c r="EY46" s="335" t="s">
        <v>3848</v>
      </c>
      <c r="EZ46" s="335" t="s">
        <v>3876</v>
      </c>
      <c r="FA46" s="335" t="s">
        <v>3848</v>
      </c>
      <c r="FB46" s="335" t="s">
        <v>3848</v>
      </c>
      <c r="FC46" s="335" t="s">
        <v>3848</v>
      </c>
      <c r="FD46" s="335" t="s">
        <v>3848</v>
      </c>
      <c r="FE46" s="335" t="s">
        <v>4017</v>
      </c>
      <c r="FF46" s="335" t="s">
        <v>4017</v>
      </c>
      <c r="FG46" s="335" t="s">
        <v>3848</v>
      </c>
      <c r="FH46" s="335" t="s">
        <v>3848</v>
      </c>
      <c r="FI46" s="335" t="s">
        <v>3848</v>
      </c>
      <c r="FJ46" s="335" t="s">
        <v>4017</v>
      </c>
      <c r="FK46" s="335" t="s">
        <v>4017</v>
      </c>
      <c r="FL46" s="335" t="s">
        <v>4017</v>
      </c>
      <c r="FM46" s="335" t="s">
        <v>406</v>
      </c>
      <c r="FN46" s="335" t="s">
        <v>2699</v>
      </c>
      <c r="FO46" s="335" t="s">
        <v>13811</v>
      </c>
      <c r="FP46" s="335" t="s">
        <v>3848</v>
      </c>
      <c r="FQ46" s="335" t="s">
        <v>13826</v>
      </c>
      <c r="FR46" s="335" t="s">
        <v>4925</v>
      </c>
      <c r="FS46" s="335" t="s">
        <v>13827</v>
      </c>
      <c r="FT46" s="335" t="s">
        <v>13828</v>
      </c>
      <c r="FU46" s="335" t="s">
        <v>13829</v>
      </c>
      <c r="FV46" s="335" t="s">
        <v>13830</v>
      </c>
      <c r="FW46" s="335" t="s">
        <v>13831</v>
      </c>
      <c r="FX46" s="335" t="s">
        <v>3944</v>
      </c>
      <c r="FY46" s="335" t="s">
        <v>3848</v>
      </c>
      <c r="FZ46" s="335" t="s">
        <v>3848</v>
      </c>
      <c r="GA46" s="335" t="s">
        <v>3848</v>
      </c>
      <c r="GB46" s="335" t="s">
        <v>3848</v>
      </c>
      <c r="GC46" s="335" t="s">
        <v>3848</v>
      </c>
      <c r="IC46" s="44" t="s">
        <v>3403</v>
      </c>
      <c r="IE46" s="44" t="s">
        <v>3403</v>
      </c>
    </row>
    <row r="47" spans="1:239" s="44" customFormat="1" ht="15" customHeight="1" x14ac:dyDescent="0.2">
      <c r="A47" s="85">
        <v>45</v>
      </c>
      <c r="B47" s="470">
        <v>0.57500000000000007</v>
      </c>
      <c r="C47" s="85"/>
      <c r="D47" s="85" t="s">
        <v>12630</v>
      </c>
      <c r="E47" s="85" t="s">
        <v>212</v>
      </c>
      <c r="F47" s="282">
        <v>43283</v>
      </c>
      <c r="G47" s="85" t="s">
        <v>387</v>
      </c>
      <c r="H47" s="85" t="s">
        <v>233</v>
      </c>
      <c r="I47" s="85" t="s">
        <v>4282</v>
      </c>
      <c r="J47" s="85"/>
      <c r="K47" s="471"/>
      <c r="L47" s="471"/>
      <c r="M47" s="471"/>
      <c r="N47" s="471"/>
      <c r="O47" s="85"/>
      <c r="P47" s="305" t="s">
        <v>13517</v>
      </c>
      <c r="Q47" s="85" t="s">
        <v>2788</v>
      </c>
      <c r="R47" s="85" t="s">
        <v>13832</v>
      </c>
      <c r="S47" s="471" t="s">
        <v>13833</v>
      </c>
      <c r="T47" s="423">
        <v>9266110528</v>
      </c>
      <c r="U47" s="473" t="s">
        <v>13834</v>
      </c>
      <c r="V47" s="85" t="s">
        <v>221</v>
      </c>
      <c r="W47" s="85" t="s">
        <v>221</v>
      </c>
      <c r="X47" s="85" t="s">
        <v>221</v>
      </c>
      <c r="Y47" s="85" t="s">
        <v>221</v>
      </c>
      <c r="Z47" s="85" t="s">
        <v>221</v>
      </c>
      <c r="AA47" s="423" t="s">
        <v>13835</v>
      </c>
      <c r="AB47" s="423">
        <v>9060690138</v>
      </c>
      <c r="AC47" s="85" t="s">
        <v>1303</v>
      </c>
      <c r="AD47" s="85" t="s">
        <v>366</v>
      </c>
      <c r="AE47" s="85" t="s">
        <v>221</v>
      </c>
      <c r="AF47" s="85" t="s">
        <v>221</v>
      </c>
      <c r="AG47" s="85" t="s">
        <v>221</v>
      </c>
      <c r="AH47" s="85" t="s">
        <v>221</v>
      </c>
      <c r="AI47" s="85"/>
      <c r="AJ47" s="85"/>
      <c r="AK47" s="85"/>
      <c r="AL47" s="85"/>
      <c r="AM47" s="85"/>
      <c r="AN47" s="85" t="s">
        <v>228</v>
      </c>
      <c r="AO47" s="85" t="s">
        <v>228</v>
      </c>
      <c r="AP47" s="392" t="s">
        <v>13472</v>
      </c>
      <c r="AQ47" s="85" t="s">
        <v>13473</v>
      </c>
      <c r="AR47" s="85"/>
      <c r="AS47" s="85"/>
      <c r="AT47" s="85"/>
      <c r="AU47" s="85"/>
      <c r="AV47" s="85"/>
      <c r="AW47" s="85"/>
      <c r="AX47" s="85"/>
      <c r="AY47" s="85" t="s">
        <v>227</v>
      </c>
      <c r="AZ47" s="85" t="s">
        <v>446</v>
      </c>
      <c r="BA47" s="275"/>
      <c r="BB47" s="474"/>
      <c r="BC47" s="275"/>
      <c r="BD47" s="275"/>
      <c r="BE47" s="475">
        <f t="shared" si="1"/>
        <v>0</v>
      </c>
      <c r="BF47" s="85"/>
      <c r="BG47" s="85"/>
      <c r="BH47" s="85"/>
      <c r="BI47" s="85"/>
      <c r="BJ47" s="85"/>
      <c r="BK47" s="85"/>
      <c r="BL47" s="85"/>
      <c r="BM47" s="85"/>
      <c r="BN47" s="85"/>
      <c r="BO47" s="85"/>
      <c r="BP47" s="85"/>
      <c r="BQ47" s="85"/>
      <c r="BR47" s="85"/>
      <c r="BS47" s="85"/>
      <c r="BT47" s="85"/>
      <c r="BU47" s="85"/>
      <c r="BV47" s="405"/>
      <c r="BW47" s="85"/>
      <c r="BX47" s="85"/>
      <c r="BY47" s="85"/>
      <c r="BZ47" s="85"/>
      <c r="CA47" s="85"/>
      <c r="CB47" s="85"/>
      <c r="CC47" s="85"/>
      <c r="CD47" s="85"/>
      <c r="CE47" s="85"/>
      <c r="CF47" s="85"/>
      <c r="CG47" s="85"/>
      <c r="CH47" s="85"/>
      <c r="CI47" s="85"/>
      <c r="CJ47" s="85"/>
      <c r="CK47" s="85"/>
      <c r="CL47" s="85"/>
      <c r="CM47" s="85"/>
      <c r="CN47" s="85"/>
      <c r="CO47" s="85"/>
      <c r="CP47" s="85"/>
      <c r="CQ47" s="85"/>
      <c r="CR47" s="335" t="s">
        <v>12643</v>
      </c>
      <c r="CS47" s="335" t="s">
        <v>12644</v>
      </c>
      <c r="CT47" s="335" t="s">
        <v>4002</v>
      </c>
      <c r="CU47" s="335" t="s">
        <v>13836</v>
      </c>
      <c r="CV47" s="335" t="s">
        <v>13837</v>
      </c>
      <c r="CW47" s="335" t="s">
        <v>13838</v>
      </c>
      <c r="CX47" s="335" t="s">
        <v>13839</v>
      </c>
      <c r="CY47" s="335" t="s">
        <v>13840</v>
      </c>
      <c r="CZ47" s="335" t="s">
        <v>4538</v>
      </c>
      <c r="DA47" s="335" t="s">
        <v>13841</v>
      </c>
      <c r="DB47" s="335" t="s">
        <v>3840</v>
      </c>
      <c r="DC47" s="335" t="s">
        <v>3841</v>
      </c>
      <c r="DD47" s="335" t="s">
        <v>3842</v>
      </c>
      <c r="DE47" s="335" t="s">
        <v>4538</v>
      </c>
      <c r="DF47" s="335" t="s">
        <v>13842</v>
      </c>
      <c r="DG47" s="335" t="s">
        <v>3840</v>
      </c>
      <c r="DH47" s="335" t="s">
        <v>3841</v>
      </c>
      <c r="DI47" s="335" t="s">
        <v>3842</v>
      </c>
      <c r="DJ47" s="335" t="s">
        <v>3848</v>
      </c>
      <c r="DK47" s="335" t="s">
        <v>3849</v>
      </c>
      <c r="DL47" s="335" t="s">
        <v>13694</v>
      </c>
      <c r="DM47" s="335" t="s">
        <v>4116</v>
      </c>
      <c r="DN47" s="335" t="s">
        <v>4062</v>
      </c>
      <c r="DO47" s="335" t="s">
        <v>3853</v>
      </c>
      <c r="DP47" s="335" t="s">
        <v>10553</v>
      </c>
      <c r="DQ47" s="335" t="s">
        <v>13843</v>
      </c>
      <c r="DR47" s="335" t="s">
        <v>1228</v>
      </c>
      <c r="DS47" s="335" t="s">
        <v>13834</v>
      </c>
      <c r="DT47" s="335" t="s">
        <v>3848</v>
      </c>
      <c r="DU47" s="335" t="s">
        <v>3848</v>
      </c>
      <c r="DV47" s="335" t="s">
        <v>3848</v>
      </c>
      <c r="DW47" s="335" t="s">
        <v>3848</v>
      </c>
      <c r="DX47" s="335" t="s">
        <v>3848</v>
      </c>
      <c r="DY47" s="335" t="s">
        <v>3848</v>
      </c>
      <c r="DZ47" s="335" t="s">
        <v>3848</v>
      </c>
      <c r="EA47" s="335" t="s">
        <v>3848</v>
      </c>
      <c r="EB47" s="335" t="s">
        <v>3861</v>
      </c>
      <c r="EC47" s="335" t="s">
        <v>3862</v>
      </c>
      <c r="ED47" s="335" t="s">
        <v>3848</v>
      </c>
      <c r="EE47" s="335" t="s">
        <v>13844</v>
      </c>
      <c r="EF47" s="335" t="s">
        <v>395</v>
      </c>
      <c r="EG47" s="335" t="s">
        <v>4068</v>
      </c>
      <c r="EH47" s="335" t="s">
        <v>4438</v>
      </c>
      <c r="EI47" s="335" t="s">
        <v>13845</v>
      </c>
      <c r="EJ47" s="335" t="s">
        <v>1228</v>
      </c>
      <c r="EK47" s="335" t="s">
        <v>3848</v>
      </c>
      <c r="EL47" s="335" t="s">
        <v>3868</v>
      </c>
      <c r="EM47" s="335" t="s">
        <v>3870</v>
      </c>
      <c r="EN47" s="335" t="s">
        <v>3870</v>
      </c>
      <c r="EO47" s="335" t="s">
        <v>3870</v>
      </c>
      <c r="EP47" s="335" t="s">
        <v>3870</v>
      </c>
      <c r="EQ47" s="335" t="s">
        <v>4017</v>
      </c>
      <c r="ER47" s="335" t="s">
        <v>4017</v>
      </c>
      <c r="ES47" s="335" t="s">
        <v>4017</v>
      </c>
      <c r="ET47" s="335" t="s">
        <v>4017</v>
      </c>
      <c r="EU47" s="335" t="s">
        <v>4017</v>
      </c>
      <c r="EV47" s="335" t="s">
        <v>3848</v>
      </c>
      <c r="EW47" s="335" t="s">
        <v>3848</v>
      </c>
      <c r="EX47" s="335" t="s">
        <v>3848</v>
      </c>
      <c r="EY47" s="335" t="s">
        <v>3848</v>
      </c>
      <c r="EZ47" s="335" t="s">
        <v>3848</v>
      </c>
      <c r="FA47" s="335" t="s">
        <v>3848</v>
      </c>
      <c r="FB47" s="335" t="s">
        <v>3848</v>
      </c>
      <c r="FC47" s="335" t="s">
        <v>3848</v>
      </c>
      <c r="FD47" s="335" t="s">
        <v>3848</v>
      </c>
      <c r="FE47" s="335" t="s">
        <v>4017</v>
      </c>
      <c r="FF47" s="335" t="s">
        <v>4017</v>
      </c>
      <c r="FG47" s="335" t="s">
        <v>3848</v>
      </c>
      <c r="FH47" s="335" t="s">
        <v>3848</v>
      </c>
      <c r="FI47" s="335" t="s">
        <v>3848</v>
      </c>
      <c r="FJ47" s="335" t="s">
        <v>4017</v>
      </c>
      <c r="FK47" s="335" t="s">
        <v>4017</v>
      </c>
      <c r="FL47" s="335" t="s">
        <v>4017</v>
      </c>
      <c r="FM47" s="335" t="s">
        <v>13837</v>
      </c>
      <c r="FN47" s="335" t="s">
        <v>13846</v>
      </c>
      <c r="FO47" s="335" t="s">
        <v>3848</v>
      </c>
      <c r="FP47" s="335" t="s">
        <v>3848</v>
      </c>
      <c r="FQ47" s="335" t="s">
        <v>13847</v>
      </c>
      <c r="FR47" s="335" t="s">
        <v>5557</v>
      </c>
      <c r="FS47" s="335" t="s">
        <v>13848</v>
      </c>
      <c r="FT47" s="335" t="s">
        <v>3943</v>
      </c>
      <c r="FU47" s="335" t="s">
        <v>3943</v>
      </c>
      <c r="FV47" s="335" t="s">
        <v>3943</v>
      </c>
      <c r="FW47" s="335" t="s">
        <v>3943</v>
      </c>
      <c r="FX47" s="335" t="s">
        <v>3944</v>
      </c>
      <c r="FY47" s="335" t="s">
        <v>3848</v>
      </c>
      <c r="FZ47" s="335" t="s">
        <v>3848</v>
      </c>
      <c r="GA47" s="335" t="s">
        <v>3848</v>
      </c>
      <c r="GB47" s="335" t="s">
        <v>3848</v>
      </c>
      <c r="GC47" s="335" t="s">
        <v>3848</v>
      </c>
      <c r="IC47" s="44" t="s">
        <v>3403</v>
      </c>
      <c r="IE47" s="44" t="s">
        <v>3403</v>
      </c>
    </row>
    <row r="48" spans="1:239" s="44" customFormat="1" ht="15" customHeight="1" x14ac:dyDescent="0.2">
      <c r="A48" s="85">
        <v>46</v>
      </c>
      <c r="B48" s="470">
        <v>0.57638888888888895</v>
      </c>
      <c r="C48" s="85"/>
      <c r="D48" s="85" t="s">
        <v>12630</v>
      </c>
      <c r="E48" s="85" t="s">
        <v>212</v>
      </c>
      <c r="F48" s="282">
        <v>43283</v>
      </c>
      <c r="G48" s="85" t="s">
        <v>357</v>
      </c>
      <c r="H48" s="85" t="s">
        <v>233</v>
      </c>
      <c r="I48" s="85" t="s">
        <v>12683</v>
      </c>
      <c r="J48" s="85"/>
      <c r="K48" s="471"/>
      <c r="L48" s="471"/>
      <c r="M48" s="471"/>
      <c r="N48" s="471"/>
      <c r="O48" s="85"/>
      <c r="P48" s="305" t="s">
        <v>13849</v>
      </c>
      <c r="Q48" s="85" t="s">
        <v>13850</v>
      </c>
      <c r="R48" s="85" t="s">
        <v>3737</v>
      </c>
      <c r="S48" s="471" t="s">
        <v>13851</v>
      </c>
      <c r="T48" s="423">
        <v>9267418886</v>
      </c>
      <c r="U48" s="473" t="s">
        <v>13852</v>
      </c>
      <c r="V48" s="85" t="s">
        <v>221</v>
      </c>
      <c r="W48" s="85" t="s">
        <v>221</v>
      </c>
      <c r="X48" s="85" t="s">
        <v>221</v>
      </c>
      <c r="Y48" s="85" t="s">
        <v>221</v>
      </c>
      <c r="Z48" s="85" t="s">
        <v>221</v>
      </c>
      <c r="AA48" s="423" t="s">
        <v>13853</v>
      </c>
      <c r="AB48" s="423">
        <v>9958559566</v>
      </c>
      <c r="AC48" s="85" t="s">
        <v>402</v>
      </c>
      <c r="AD48" s="85" t="s">
        <v>241</v>
      </c>
      <c r="AE48" s="85" t="s">
        <v>13854</v>
      </c>
      <c r="AF48" s="85" t="s">
        <v>221</v>
      </c>
      <c r="AG48" s="85" t="s">
        <v>221</v>
      </c>
      <c r="AH48" s="85" t="s">
        <v>221</v>
      </c>
      <c r="AI48" s="85">
        <v>13</v>
      </c>
      <c r="AJ48" s="85" t="s">
        <v>1239</v>
      </c>
      <c r="AK48" s="85">
        <v>0</v>
      </c>
      <c r="AL48" s="85">
        <v>13</v>
      </c>
      <c r="AM48" s="85">
        <v>0</v>
      </c>
      <c r="AN48" s="85" t="s">
        <v>228</v>
      </c>
      <c r="AO48" s="85" t="s">
        <v>228</v>
      </c>
      <c r="AP48" s="392" t="s">
        <v>13472</v>
      </c>
      <c r="AQ48" s="85" t="s">
        <v>13473</v>
      </c>
      <c r="AR48" s="85"/>
      <c r="AS48" s="85"/>
      <c r="AT48" s="85"/>
      <c r="AU48" s="85"/>
      <c r="AV48" s="85"/>
      <c r="AW48" s="85"/>
      <c r="AX48" s="85"/>
      <c r="AY48" s="85" t="s">
        <v>227</v>
      </c>
      <c r="AZ48" s="85" t="s">
        <v>446</v>
      </c>
      <c r="BA48" s="275"/>
      <c r="BB48" s="474" t="s">
        <v>4579</v>
      </c>
      <c r="BC48" s="275">
        <v>0.64583333333333337</v>
      </c>
      <c r="BD48" s="275">
        <v>0.65277777777777779</v>
      </c>
      <c r="BE48" s="475">
        <f t="shared" si="1"/>
        <v>10</v>
      </c>
      <c r="BF48" s="85">
        <v>2</v>
      </c>
      <c r="BG48" s="85">
        <v>2</v>
      </c>
      <c r="BH48" s="85">
        <v>2</v>
      </c>
      <c r="BI48" s="85">
        <v>2</v>
      </c>
      <c r="BJ48" s="85">
        <v>2</v>
      </c>
      <c r="BK48" s="85">
        <v>2</v>
      </c>
      <c r="BL48" s="85">
        <v>2</v>
      </c>
      <c r="BM48" s="85">
        <v>2</v>
      </c>
      <c r="BN48" s="85">
        <v>2</v>
      </c>
      <c r="BO48" s="85">
        <v>2</v>
      </c>
      <c r="BP48" s="85">
        <v>2</v>
      </c>
      <c r="BQ48" s="85">
        <v>2</v>
      </c>
      <c r="BR48" s="85">
        <v>2</v>
      </c>
      <c r="BS48" s="85">
        <v>2</v>
      </c>
      <c r="BT48" s="85">
        <v>2</v>
      </c>
      <c r="BU48" s="85"/>
      <c r="BV48" s="405" t="s">
        <v>4579</v>
      </c>
      <c r="BW48" s="275">
        <v>0.65277777777777779</v>
      </c>
      <c r="BX48" s="483">
        <v>0.66111111111111109</v>
      </c>
      <c r="BY48" s="85"/>
      <c r="BZ48" s="85">
        <v>3</v>
      </c>
      <c r="CA48" s="85">
        <v>3</v>
      </c>
      <c r="CB48" s="85">
        <v>3</v>
      </c>
      <c r="CC48" s="85">
        <v>3</v>
      </c>
      <c r="CD48" s="85" t="s">
        <v>260</v>
      </c>
      <c r="CE48" s="85" t="s">
        <v>4579</v>
      </c>
      <c r="CF48" s="85">
        <v>15</v>
      </c>
      <c r="CG48" s="85"/>
      <c r="CH48" s="85"/>
      <c r="CI48" s="85"/>
      <c r="CJ48" s="85"/>
      <c r="CK48" s="85"/>
      <c r="CL48" s="85"/>
      <c r="CM48" s="85"/>
      <c r="CN48" s="85"/>
      <c r="CO48" s="85"/>
      <c r="CP48" s="85"/>
      <c r="CQ48" s="85"/>
      <c r="CR48" s="335" t="s">
        <v>12643</v>
      </c>
      <c r="CS48" s="335" t="s">
        <v>12644</v>
      </c>
      <c r="CT48" s="335" t="s">
        <v>4002</v>
      </c>
      <c r="CU48" s="335" t="s">
        <v>13855</v>
      </c>
      <c r="CV48" s="335" t="s">
        <v>13850</v>
      </c>
      <c r="CW48" s="335" t="s">
        <v>3737</v>
      </c>
      <c r="CX48" s="335" t="s">
        <v>13851</v>
      </c>
      <c r="CY48" s="335" t="s">
        <v>13856</v>
      </c>
      <c r="CZ48" s="335" t="s">
        <v>3848</v>
      </c>
      <c r="DA48" s="335" t="s">
        <v>3832</v>
      </c>
      <c r="DB48" s="335" t="s">
        <v>4037</v>
      </c>
      <c r="DC48" s="335" t="s">
        <v>4038</v>
      </c>
      <c r="DD48" s="335" t="s">
        <v>4039</v>
      </c>
      <c r="DE48" s="335" t="s">
        <v>3848</v>
      </c>
      <c r="DF48" s="335" t="s">
        <v>5513</v>
      </c>
      <c r="DG48" s="335" t="s">
        <v>3840</v>
      </c>
      <c r="DH48" s="335" t="s">
        <v>3841</v>
      </c>
      <c r="DI48" s="335" t="s">
        <v>3842</v>
      </c>
      <c r="DJ48" s="335" t="s">
        <v>3848</v>
      </c>
      <c r="DK48" s="335" t="s">
        <v>3849</v>
      </c>
      <c r="DL48" s="335" t="s">
        <v>3848</v>
      </c>
      <c r="DM48" s="335" t="s">
        <v>3914</v>
      </c>
      <c r="DN48" s="335" t="s">
        <v>3852</v>
      </c>
      <c r="DO48" s="335" t="s">
        <v>3848</v>
      </c>
      <c r="DP48" s="335" t="s">
        <v>3848</v>
      </c>
      <c r="DQ48" s="335" t="s">
        <v>13857</v>
      </c>
      <c r="DR48" s="335" t="s">
        <v>13857</v>
      </c>
      <c r="DS48" s="335" t="s">
        <v>13852</v>
      </c>
      <c r="DT48" s="335" t="s">
        <v>3848</v>
      </c>
      <c r="DU48" s="335" t="s">
        <v>3848</v>
      </c>
      <c r="DV48" s="335" t="s">
        <v>3848</v>
      </c>
      <c r="DW48" s="335" t="s">
        <v>3848</v>
      </c>
      <c r="DX48" s="335" t="s">
        <v>3848</v>
      </c>
      <c r="DY48" s="335" t="s">
        <v>3848</v>
      </c>
      <c r="DZ48" s="335" t="s">
        <v>3848</v>
      </c>
      <c r="EA48" s="335" t="s">
        <v>3848</v>
      </c>
      <c r="EB48" s="335" t="s">
        <v>3861</v>
      </c>
      <c r="EC48" s="335" t="s">
        <v>3862</v>
      </c>
      <c r="ED48" s="335" t="s">
        <v>3848</v>
      </c>
      <c r="EE48" s="335" t="s">
        <v>13529</v>
      </c>
      <c r="EF48" s="335" t="s">
        <v>3864</v>
      </c>
      <c r="EG48" s="335" t="s">
        <v>598</v>
      </c>
      <c r="EH48" s="335" t="s">
        <v>5303</v>
      </c>
      <c r="EI48" s="335" t="s">
        <v>13473</v>
      </c>
      <c r="EJ48" s="335" t="s">
        <v>3848</v>
      </c>
      <c r="EK48" s="335" t="s">
        <v>3848</v>
      </c>
      <c r="EL48" s="335" t="s">
        <v>3868</v>
      </c>
      <c r="EM48" s="335" t="s">
        <v>3870</v>
      </c>
      <c r="EN48" s="335" t="s">
        <v>3870</v>
      </c>
      <c r="EO48" s="335" t="s">
        <v>3869</v>
      </c>
      <c r="EP48" s="335" t="s">
        <v>4002</v>
      </c>
      <c r="EQ48" s="335" t="s">
        <v>4017</v>
      </c>
      <c r="ER48" s="335" t="s">
        <v>4017</v>
      </c>
      <c r="ES48" s="335" t="s">
        <v>4017</v>
      </c>
      <c r="ET48" s="335" t="s">
        <v>4017</v>
      </c>
      <c r="EU48" s="335" t="s">
        <v>4017</v>
      </c>
      <c r="EV48" s="335" t="s">
        <v>3848</v>
      </c>
      <c r="EW48" s="335" t="s">
        <v>3848</v>
      </c>
      <c r="EX48" s="335" t="s">
        <v>3848</v>
      </c>
      <c r="EY48" s="335" t="s">
        <v>3848</v>
      </c>
      <c r="EZ48" s="335" t="s">
        <v>3848</v>
      </c>
      <c r="FA48" s="335" t="s">
        <v>3848</v>
      </c>
      <c r="FB48" s="335" t="s">
        <v>3848</v>
      </c>
      <c r="FC48" s="335" t="s">
        <v>3848</v>
      </c>
      <c r="FD48" s="335" t="s">
        <v>3848</v>
      </c>
      <c r="FE48" s="335" t="s">
        <v>4017</v>
      </c>
      <c r="FF48" s="335" t="s">
        <v>4017</v>
      </c>
      <c r="FG48" s="335" t="s">
        <v>3848</v>
      </c>
      <c r="FH48" s="335" t="s">
        <v>3848</v>
      </c>
      <c r="FI48" s="335" t="s">
        <v>3848</v>
      </c>
      <c r="FJ48" s="335" t="s">
        <v>4017</v>
      </c>
      <c r="FK48" s="335" t="s">
        <v>4017</v>
      </c>
      <c r="FL48" s="335" t="s">
        <v>4017</v>
      </c>
      <c r="FM48" s="335" t="s">
        <v>13851</v>
      </c>
      <c r="FN48" s="335" t="s">
        <v>13858</v>
      </c>
      <c r="FO48" s="335" t="s">
        <v>3848</v>
      </c>
      <c r="FP48" s="335" t="s">
        <v>3848</v>
      </c>
      <c r="FQ48" s="335" t="s">
        <v>13859</v>
      </c>
      <c r="FR48" s="335" t="s">
        <v>7354</v>
      </c>
      <c r="FS48" s="335" t="s">
        <v>13860</v>
      </c>
      <c r="FT48" s="335" t="s">
        <v>3943</v>
      </c>
      <c r="FU48" s="335" t="s">
        <v>3943</v>
      </c>
      <c r="FV48" s="335" t="s">
        <v>3943</v>
      </c>
      <c r="FW48" s="335" t="s">
        <v>3943</v>
      </c>
      <c r="FX48" s="335" t="s">
        <v>3894</v>
      </c>
      <c r="FY48" s="335" t="s">
        <v>3848</v>
      </c>
      <c r="FZ48" s="335" t="s">
        <v>13861</v>
      </c>
      <c r="GA48" s="335" t="s">
        <v>3946</v>
      </c>
      <c r="GB48" s="335" t="s">
        <v>3946</v>
      </c>
      <c r="GC48" s="335" t="s">
        <v>3946</v>
      </c>
      <c r="GD48" s="44" t="s">
        <v>12711</v>
      </c>
      <c r="GE48" s="44" t="s">
        <v>6505</v>
      </c>
      <c r="GF48" s="44" t="s">
        <v>13178</v>
      </c>
      <c r="GG48" s="44" t="s">
        <v>6505</v>
      </c>
      <c r="HS48" s="44" t="s">
        <v>6505</v>
      </c>
      <c r="HV48" s="255" t="s">
        <v>6505</v>
      </c>
      <c r="IC48" s="44" t="s">
        <v>12683</v>
      </c>
      <c r="IE48" s="44" t="s">
        <v>3403</v>
      </c>
    </row>
    <row r="49" spans="1:239" s="44" customFormat="1" ht="15" customHeight="1" x14ac:dyDescent="0.2">
      <c r="A49" s="85">
        <v>47</v>
      </c>
      <c r="B49" s="470">
        <v>0.57986111111111105</v>
      </c>
      <c r="C49" s="85"/>
      <c r="D49" s="85" t="s">
        <v>12630</v>
      </c>
      <c r="E49" s="85" t="s">
        <v>212</v>
      </c>
      <c r="F49" s="282">
        <v>43283</v>
      </c>
      <c r="G49" s="85" t="s">
        <v>3082</v>
      </c>
      <c r="H49" s="85" t="s">
        <v>246</v>
      </c>
      <c r="I49" s="85" t="s">
        <v>247</v>
      </c>
      <c r="J49" s="85" t="s">
        <v>12805</v>
      </c>
      <c r="K49" s="471" t="s">
        <v>12806</v>
      </c>
      <c r="L49" s="471" t="s">
        <v>250</v>
      </c>
      <c r="M49" s="374">
        <v>43283</v>
      </c>
      <c r="N49" s="374">
        <v>43299</v>
      </c>
      <c r="O49" s="85" t="s">
        <v>12807</v>
      </c>
      <c r="P49" s="305" t="s">
        <v>13862</v>
      </c>
      <c r="Q49" s="85" t="s">
        <v>13863</v>
      </c>
      <c r="R49" s="85" t="s">
        <v>1253</v>
      </c>
      <c r="S49" s="471" t="s">
        <v>13864</v>
      </c>
      <c r="T49" s="281">
        <v>9457380316</v>
      </c>
      <c r="U49" s="473" t="s">
        <v>13865</v>
      </c>
      <c r="V49" s="85" t="s">
        <v>221</v>
      </c>
      <c r="W49" s="85" t="s">
        <v>221</v>
      </c>
      <c r="X49" s="85" t="s">
        <v>221</v>
      </c>
      <c r="Y49" s="85" t="s">
        <v>221</v>
      </c>
      <c r="Z49" s="85" t="s">
        <v>221</v>
      </c>
      <c r="AA49" s="85" t="s">
        <v>13866</v>
      </c>
      <c r="AB49" s="281">
        <v>9179151788</v>
      </c>
      <c r="AC49" s="85" t="s">
        <v>223</v>
      </c>
      <c r="AD49" s="85" t="s">
        <v>224</v>
      </c>
      <c r="AE49" s="85" t="s">
        <v>424</v>
      </c>
      <c r="AF49" s="85" t="s">
        <v>259</v>
      </c>
      <c r="AG49" s="85" t="s">
        <v>221</v>
      </c>
      <c r="AH49" s="85" t="s">
        <v>221</v>
      </c>
      <c r="AI49" s="85">
        <v>11</v>
      </c>
      <c r="AJ49" s="85" t="s">
        <v>1239</v>
      </c>
      <c r="AK49" s="85">
        <v>1</v>
      </c>
      <c r="AL49" s="85">
        <v>11</v>
      </c>
      <c r="AM49" s="85">
        <v>0</v>
      </c>
      <c r="AN49" s="85" t="s">
        <v>228</v>
      </c>
      <c r="AO49" s="85" t="s">
        <v>228</v>
      </c>
      <c r="AP49" s="85" t="s">
        <v>281</v>
      </c>
      <c r="AQ49" s="85" t="s">
        <v>282</v>
      </c>
      <c r="AR49" s="85"/>
      <c r="AS49" s="85"/>
      <c r="AT49" s="85"/>
      <c r="AU49" s="85"/>
      <c r="AV49" s="85"/>
      <c r="AW49" s="85"/>
      <c r="AX49" s="85"/>
      <c r="AY49" s="85" t="s">
        <v>227</v>
      </c>
      <c r="AZ49" s="85" t="s">
        <v>446</v>
      </c>
      <c r="BA49" s="275"/>
      <c r="BB49" s="474" t="s">
        <v>4579</v>
      </c>
      <c r="BC49" s="275">
        <v>0.63194444444444442</v>
      </c>
      <c r="BD49" s="275">
        <v>0.63888888888888895</v>
      </c>
      <c r="BE49" s="306">
        <f t="shared" si="1"/>
        <v>10</v>
      </c>
      <c r="BF49" s="85">
        <v>2</v>
      </c>
      <c r="BG49" s="85">
        <v>2</v>
      </c>
      <c r="BH49" s="85">
        <v>2</v>
      </c>
      <c r="BI49" s="85">
        <v>2</v>
      </c>
      <c r="BJ49" s="85">
        <v>2</v>
      </c>
      <c r="BK49" s="85">
        <v>2</v>
      </c>
      <c r="BL49" s="85">
        <v>2</v>
      </c>
      <c r="BM49" s="85">
        <v>2</v>
      </c>
      <c r="BN49" s="85">
        <v>2</v>
      </c>
      <c r="BO49" s="85">
        <v>2</v>
      </c>
      <c r="BP49" s="85">
        <v>2</v>
      </c>
      <c r="BQ49" s="85">
        <v>2</v>
      </c>
      <c r="BR49" s="85">
        <v>2</v>
      </c>
      <c r="BS49" s="85">
        <v>2</v>
      </c>
      <c r="BT49" s="85">
        <v>2</v>
      </c>
      <c r="BU49" s="85"/>
      <c r="BV49" s="405" t="s">
        <v>4579</v>
      </c>
      <c r="BW49" s="275">
        <v>0.63888888888888895</v>
      </c>
      <c r="BX49" s="483">
        <v>0.64652777777777781</v>
      </c>
      <c r="BY49" s="85"/>
      <c r="BZ49" s="85">
        <v>3</v>
      </c>
      <c r="CA49" s="85">
        <v>3</v>
      </c>
      <c r="CB49" s="85">
        <v>3</v>
      </c>
      <c r="CC49" s="85">
        <v>3</v>
      </c>
      <c r="CD49" s="85" t="s">
        <v>260</v>
      </c>
      <c r="CE49" s="85" t="s">
        <v>4579</v>
      </c>
      <c r="CF49" s="85">
        <v>15</v>
      </c>
      <c r="CG49" s="85"/>
      <c r="CH49" s="85"/>
      <c r="CI49" s="85"/>
      <c r="CJ49" s="85"/>
      <c r="CK49" s="85"/>
      <c r="CL49" s="85"/>
      <c r="CM49" s="85"/>
      <c r="CN49" s="85"/>
      <c r="CO49" s="85"/>
      <c r="CP49" s="85"/>
      <c r="CQ49" s="85"/>
      <c r="CR49" s="335" t="s">
        <v>12643</v>
      </c>
      <c r="CS49" s="335" t="s">
        <v>12644</v>
      </c>
      <c r="CT49" s="335" t="s">
        <v>4002</v>
      </c>
      <c r="CU49" s="335" t="s">
        <v>13867</v>
      </c>
      <c r="CV49" s="335" t="s">
        <v>13868</v>
      </c>
      <c r="CW49" s="335" t="s">
        <v>13869</v>
      </c>
      <c r="CX49" s="335" t="s">
        <v>13870</v>
      </c>
      <c r="CY49" s="335" t="s">
        <v>13871</v>
      </c>
      <c r="CZ49" s="335" t="s">
        <v>3848</v>
      </c>
      <c r="DA49" s="335" t="s">
        <v>13872</v>
      </c>
      <c r="DB49" s="335" t="s">
        <v>3840</v>
      </c>
      <c r="DC49" s="335" t="s">
        <v>3841</v>
      </c>
      <c r="DD49" s="335" t="s">
        <v>4838</v>
      </c>
      <c r="DE49" s="335" t="s">
        <v>3848</v>
      </c>
      <c r="DF49" s="335" t="s">
        <v>13873</v>
      </c>
      <c r="DG49" s="335" t="s">
        <v>3840</v>
      </c>
      <c r="DH49" s="335" t="s">
        <v>3841</v>
      </c>
      <c r="DI49" s="335" t="s">
        <v>4838</v>
      </c>
      <c r="DJ49" s="335" t="s">
        <v>13874</v>
      </c>
      <c r="DK49" s="335" t="s">
        <v>3849</v>
      </c>
      <c r="DL49" s="335" t="s">
        <v>6512</v>
      </c>
      <c r="DM49" s="335" t="s">
        <v>3851</v>
      </c>
      <c r="DN49" s="335" t="s">
        <v>3852</v>
      </c>
      <c r="DO49" s="335" t="s">
        <v>3853</v>
      </c>
      <c r="DP49" s="335" t="s">
        <v>3854</v>
      </c>
      <c r="DQ49" s="335" t="s">
        <v>13875</v>
      </c>
      <c r="DR49" s="335" t="s">
        <v>13876</v>
      </c>
      <c r="DS49" s="335" t="s">
        <v>13865</v>
      </c>
      <c r="DT49" s="335" t="s">
        <v>3848</v>
      </c>
      <c r="DU49" s="335" t="s">
        <v>3848</v>
      </c>
      <c r="DV49" s="335" t="s">
        <v>3848</v>
      </c>
      <c r="DW49" s="335" t="s">
        <v>3848</v>
      </c>
      <c r="DX49" s="335" t="s">
        <v>3848</v>
      </c>
      <c r="DY49" s="335" t="s">
        <v>3848</v>
      </c>
      <c r="DZ49" s="335" t="s">
        <v>3848</v>
      </c>
      <c r="EA49" s="335" t="s">
        <v>3848</v>
      </c>
      <c r="EB49" s="335" t="s">
        <v>3861</v>
      </c>
      <c r="EC49" s="335" t="s">
        <v>3862</v>
      </c>
      <c r="ED49" s="335" t="s">
        <v>3848</v>
      </c>
      <c r="EE49" s="335" t="s">
        <v>13877</v>
      </c>
      <c r="EF49" s="335" t="s">
        <v>3864</v>
      </c>
      <c r="EG49" s="335" t="s">
        <v>2755</v>
      </c>
      <c r="EH49" s="335" t="s">
        <v>282</v>
      </c>
      <c r="EI49" s="335" t="s">
        <v>3744</v>
      </c>
      <c r="EJ49" s="335" t="s">
        <v>3848</v>
      </c>
      <c r="EK49" s="335" t="s">
        <v>3848</v>
      </c>
      <c r="EL49" s="335" t="s">
        <v>3868</v>
      </c>
      <c r="EM49" s="335" t="s">
        <v>4002</v>
      </c>
      <c r="EN49" s="335" t="s">
        <v>4002</v>
      </c>
      <c r="EO49" s="335" t="s">
        <v>4002</v>
      </c>
      <c r="EP49" s="335" t="s">
        <v>4002</v>
      </c>
      <c r="EQ49" s="335" t="s">
        <v>13878</v>
      </c>
      <c r="ER49" s="335" t="s">
        <v>3924</v>
      </c>
      <c r="ES49" s="335" t="s">
        <v>13879</v>
      </c>
      <c r="ET49" s="335" t="s">
        <v>13880</v>
      </c>
      <c r="EU49" s="335" t="s">
        <v>13881</v>
      </c>
      <c r="EV49" s="335" t="s">
        <v>3877</v>
      </c>
      <c r="EW49" s="335" t="s">
        <v>3876</v>
      </c>
      <c r="EX49" s="335" t="s">
        <v>3848</v>
      </c>
      <c r="EY49" s="335" t="s">
        <v>3848</v>
      </c>
      <c r="EZ49" s="335" t="s">
        <v>3877</v>
      </c>
      <c r="FA49" s="335" t="s">
        <v>4008</v>
      </c>
      <c r="FB49" s="335" t="s">
        <v>13882</v>
      </c>
      <c r="FC49" s="335" t="s">
        <v>13879</v>
      </c>
      <c r="FD49" s="335" t="s">
        <v>3848</v>
      </c>
      <c r="FE49" s="335" t="s">
        <v>4011</v>
      </c>
      <c r="FF49" s="335" t="s">
        <v>4012</v>
      </c>
      <c r="FG49" s="335" t="s">
        <v>13883</v>
      </c>
      <c r="FH49" s="335" t="s">
        <v>11241</v>
      </c>
      <c r="FI49" s="335" t="s">
        <v>6102</v>
      </c>
      <c r="FJ49" s="335" t="s">
        <v>4083</v>
      </c>
      <c r="FK49" s="335" t="s">
        <v>4017</v>
      </c>
      <c r="FL49" s="335" t="s">
        <v>4017</v>
      </c>
      <c r="FM49" s="335" t="s">
        <v>13870</v>
      </c>
      <c r="FN49" s="335" t="s">
        <v>13884</v>
      </c>
      <c r="FO49" s="335" t="s">
        <v>13885</v>
      </c>
      <c r="FP49" s="335" t="s">
        <v>3848</v>
      </c>
      <c r="FQ49" s="335" t="s">
        <v>13886</v>
      </c>
      <c r="FR49" s="335" t="s">
        <v>13887</v>
      </c>
      <c r="FS49" s="335" t="s">
        <v>13888</v>
      </c>
      <c r="FT49" s="335" t="s">
        <v>13889</v>
      </c>
      <c r="FU49" s="335" t="s">
        <v>13890</v>
      </c>
      <c r="FV49" s="335" t="s">
        <v>13891</v>
      </c>
      <c r="FW49" s="335" t="s">
        <v>13892</v>
      </c>
      <c r="FX49" s="335" t="s">
        <v>3894</v>
      </c>
      <c r="FY49" s="335" t="s">
        <v>3848</v>
      </c>
      <c r="FZ49" s="335" t="s">
        <v>13893</v>
      </c>
      <c r="GA49" s="335" t="s">
        <v>3945</v>
      </c>
      <c r="GB49" s="335" t="s">
        <v>3945</v>
      </c>
      <c r="GC49" s="335" t="s">
        <v>3945</v>
      </c>
      <c r="GD49" s="44" t="s">
        <v>4194</v>
      </c>
      <c r="GE49" s="44" t="s">
        <v>6676</v>
      </c>
      <c r="HL49" s="374">
        <v>43283</v>
      </c>
      <c r="HM49" s="30" t="s">
        <v>4194</v>
      </c>
      <c r="HN49" s="44" t="s">
        <v>6676</v>
      </c>
      <c r="IC49" s="44" t="s">
        <v>247</v>
      </c>
      <c r="IE49" s="44" t="s">
        <v>12843</v>
      </c>
    </row>
    <row r="50" spans="1:239" s="44" customFormat="1" ht="15" customHeight="1" x14ac:dyDescent="0.2">
      <c r="A50" s="85">
        <v>48</v>
      </c>
      <c r="B50" s="470">
        <v>0.60555555555555551</v>
      </c>
      <c r="C50" s="85"/>
      <c r="D50" s="85" t="s">
        <v>12630</v>
      </c>
      <c r="E50" s="85" t="s">
        <v>212</v>
      </c>
      <c r="F50" s="282">
        <v>43283</v>
      </c>
      <c r="G50" s="85" t="s">
        <v>1202</v>
      </c>
      <c r="H50" s="85" t="s">
        <v>233</v>
      </c>
      <c r="I50" s="85" t="s">
        <v>3057</v>
      </c>
      <c r="J50" s="85"/>
      <c r="K50" s="471"/>
      <c r="L50" s="471"/>
      <c r="M50" s="471"/>
      <c r="N50" s="471"/>
      <c r="O50" s="85"/>
      <c r="P50" s="488" t="s">
        <v>13894</v>
      </c>
      <c r="Q50" s="351" t="s">
        <v>13895</v>
      </c>
      <c r="R50" s="354" t="s">
        <v>13896</v>
      </c>
      <c r="S50" s="351" t="s">
        <v>10408</v>
      </c>
      <c r="T50" s="423">
        <v>9362618070</v>
      </c>
      <c r="U50" s="473" t="s">
        <v>13897</v>
      </c>
      <c r="V50" s="85" t="s">
        <v>221</v>
      </c>
      <c r="W50" s="85" t="s">
        <v>221</v>
      </c>
      <c r="X50" s="85" t="s">
        <v>221</v>
      </c>
      <c r="Y50" s="85" t="s">
        <v>221</v>
      </c>
      <c r="Z50" s="85" t="s">
        <v>221</v>
      </c>
      <c r="AA50" s="423" t="s">
        <v>13898</v>
      </c>
      <c r="AB50" s="423">
        <v>9195599772</v>
      </c>
      <c r="AC50" s="85" t="s">
        <v>402</v>
      </c>
      <c r="AD50" s="85" t="s">
        <v>224</v>
      </c>
      <c r="AE50" s="85" t="s">
        <v>13899</v>
      </c>
      <c r="AF50" s="85" t="s">
        <v>221</v>
      </c>
      <c r="AG50" s="85" t="s">
        <v>221</v>
      </c>
      <c r="AH50" s="85" t="s">
        <v>221</v>
      </c>
      <c r="AI50" s="85"/>
      <c r="AJ50" s="85"/>
      <c r="AK50" s="85"/>
      <c r="AL50" s="85"/>
      <c r="AM50" s="85"/>
      <c r="AN50" s="85" t="s">
        <v>228</v>
      </c>
      <c r="AO50" s="85" t="s">
        <v>228</v>
      </c>
      <c r="AP50" s="85" t="s">
        <v>1076</v>
      </c>
      <c r="AQ50" s="85" t="s">
        <v>1077</v>
      </c>
      <c r="AR50" s="85"/>
      <c r="AS50" s="85"/>
      <c r="AT50" s="85"/>
      <c r="AU50" s="85"/>
      <c r="AV50" s="85"/>
      <c r="AW50" s="85"/>
      <c r="AX50" s="85"/>
      <c r="AY50" s="85" t="s">
        <v>227</v>
      </c>
      <c r="AZ50" s="85" t="s">
        <v>446</v>
      </c>
      <c r="BA50" s="275"/>
      <c r="BB50" s="474" t="s">
        <v>13264</v>
      </c>
      <c r="BC50" s="275">
        <v>0.65208333333333335</v>
      </c>
      <c r="BD50" s="275">
        <v>0.65694444444444444</v>
      </c>
      <c r="BE50" s="475">
        <f t="shared" si="1"/>
        <v>7</v>
      </c>
      <c r="BF50" s="85">
        <v>1</v>
      </c>
      <c r="BG50" s="85">
        <v>1</v>
      </c>
      <c r="BH50" s="85">
        <v>1</v>
      </c>
      <c r="BI50" s="85">
        <v>1</v>
      </c>
      <c r="BJ50" s="85">
        <v>1</v>
      </c>
      <c r="BK50" s="85">
        <v>1</v>
      </c>
      <c r="BL50" s="85">
        <v>1</v>
      </c>
      <c r="BM50" s="85">
        <v>1</v>
      </c>
      <c r="BN50" s="85">
        <v>1</v>
      </c>
      <c r="BO50" s="85">
        <v>1</v>
      </c>
      <c r="BP50" s="85">
        <v>1</v>
      </c>
      <c r="BQ50" s="85">
        <v>1</v>
      </c>
      <c r="BR50" s="85">
        <v>1</v>
      </c>
      <c r="BS50" s="85">
        <v>1</v>
      </c>
      <c r="BT50" s="85">
        <v>1</v>
      </c>
      <c r="BU50" s="85"/>
      <c r="BV50" s="405"/>
      <c r="BW50" s="85"/>
      <c r="BX50" s="85"/>
      <c r="BY50" s="85"/>
      <c r="BZ50" s="85"/>
      <c r="CA50" s="85"/>
      <c r="CB50" s="85"/>
      <c r="CC50" s="85"/>
      <c r="CD50" s="85"/>
      <c r="CE50" s="85"/>
      <c r="CF50" s="85"/>
      <c r="CG50" s="85"/>
      <c r="CH50" s="85"/>
      <c r="CI50" s="85"/>
      <c r="CJ50" s="85"/>
      <c r="CK50" s="85"/>
      <c r="CL50" s="85"/>
      <c r="CM50" s="85"/>
      <c r="CN50" s="85"/>
      <c r="CO50" s="85"/>
      <c r="CP50" s="85"/>
      <c r="CQ50" s="85"/>
      <c r="CR50" s="335" t="s">
        <v>12643</v>
      </c>
      <c r="CS50" s="335" t="s">
        <v>12644</v>
      </c>
      <c r="CT50" s="335" t="s">
        <v>4002</v>
      </c>
      <c r="CU50" s="335" t="s">
        <v>13900</v>
      </c>
      <c r="CV50" s="335" t="s">
        <v>13895</v>
      </c>
      <c r="CW50" s="335" t="s">
        <v>13896</v>
      </c>
      <c r="CX50" s="335" t="s">
        <v>10408</v>
      </c>
      <c r="CY50" s="335" t="s">
        <v>13901</v>
      </c>
      <c r="CZ50" s="335" t="s">
        <v>3848</v>
      </c>
      <c r="DA50" s="335" t="s">
        <v>4002</v>
      </c>
      <c r="DB50" s="335" t="s">
        <v>3840</v>
      </c>
      <c r="DC50" s="335" t="s">
        <v>3841</v>
      </c>
      <c r="DD50" s="335" t="s">
        <v>4838</v>
      </c>
      <c r="DE50" s="335" t="s">
        <v>3848</v>
      </c>
      <c r="DF50" s="335" t="s">
        <v>13902</v>
      </c>
      <c r="DG50" s="335" t="s">
        <v>4037</v>
      </c>
      <c r="DH50" s="335" t="s">
        <v>4038</v>
      </c>
      <c r="DI50" s="335" t="s">
        <v>4039</v>
      </c>
      <c r="DJ50" s="335" t="s">
        <v>13903</v>
      </c>
      <c r="DK50" s="335" t="s">
        <v>3957</v>
      </c>
      <c r="DL50" s="335" t="s">
        <v>5784</v>
      </c>
      <c r="DM50" s="335" t="s">
        <v>4116</v>
      </c>
      <c r="DN50" s="335" t="s">
        <v>3852</v>
      </c>
      <c r="DO50" s="335" t="s">
        <v>3853</v>
      </c>
      <c r="DP50" s="335" t="s">
        <v>8413</v>
      </c>
      <c r="DQ50" s="335" t="s">
        <v>13904</v>
      </c>
      <c r="DR50" s="335" t="s">
        <v>13904</v>
      </c>
      <c r="DS50" s="335" t="s">
        <v>13897</v>
      </c>
      <c r="DT50" s="335" t="s">
        <v>3848</v>
      </c>
      <c r="DU50" s="335" t="s">
        <v>3848</v>
      </c>
      <c r="DV50" s="335" t="s">
        <v>3848</v>
      </c>
      <c r="DW50" s="335" t="s">
        <v>3848</v>
      </c>
      <c r="DX50" s="335" t="s">
        <v>3848</v>
      </c>
      <c r="DY50" s="335" t="s">
        <v>3848</v>
      </c>
      <c r="DZ50" s="335" t="s">
        <v>3848</v>
      </c>
      <c r="EA50" s="335" t="s">
        <v>3848</v>
      </c>
      <c r="EB50" s="335" t="s">
        <v>3861</v>
      </c>
      <c r="EC50" s="335" t="s">
        <v>6907</v>
      </c>
      <c r="ED50" s="335" t="s">
        <v>3848</v>
      </c>
      <c r="EE50" s="335" t="s">
        <v>5339</v>
      </c>
      <c r="EF50" s="335" t="s">
        <v>3864</v>
      </c>
      <c r="EG50" s="335" t="s">
        <v>1720</v>
      </c>
      <c r="EH50" s="335" t="s">
        <v>1077</v>
      </c>
      <c r="EI50" s="335" t="s">
        <v>6519</v>
      </c>
      <c r="EJ50" s="335" t="s">
        <v>3848</v>
      </c>
      <c r="EK50" s="335" t="s">
        <v>3848</v>
      </c>
      <c r="EL50" s="335" t="s">
        <v>3868</v>
      </c>
      <c r="EM50" s="335" t="s">
        <v>4002</v>
      </c>
      <c r="EN50" s="335" t="s">
        <v>4002</v>
      </c>
      <c r="EO50" s="335" t="s">
        <v>3870</v>
      </c>
      <c r="EP50" s="335" t="s">
        <v>3869</v>
      </c>
      <c r="EQ50" s="335" t="s">
        <v>13905</v>
      </c>
      <c r="ER50" s="335" t="s">
        <v>3924</v>
      </c>
      <c r="ES50" s="335" t="s">
        <v>10170</v>
      </c>
      <c r="ET50" s="335" t="s">
        <v>13906</v>
      </c>
      <c r="EU50" s="335" t="s">
        <v>13907</v>
      </c>
      <c r="EV50" s="335" t="s">
        <v>3876</v>
      </c>
      <c r="EW50" s="335" t="s">
        <v>3876</v>
      </c>
      <c r="EX50" s="335" t="s">
        <v>3848</v>
      </c>
      <c r="EY50" s="335" t="s">
        <v>3848</v>
      </c>
      <c r="EZ50" s="335" t="s">
        <v>3876</v>
      </c>
      <c r="FA50" s="335" t="s">
        <v>3848</v>
      </c>
      <c r="FB50" s="335" t="s">
        <v>13908</v>
      </c>
      <c r="FC50" s="335" t="s">
        <v>13909</v>
      </c>
      <c r="FD50" s="335" t="s">
        <v>3848</v>
      </c>
      <c r="FE50" s="335" t="s">
        <v>3930</v>
      </c>
      <c r="FF50" s="335" t="s">
        <v>13910</v>
      </c>
      <c r="FG50" s="335" t="s">
        <v>3848</v>
      </c>
      <c r="FH50" s="335" t="s">
        <v>13911</v>
      </c>
      <c r="FI50" s="335" t="s">
        <v>13912</v>
      </c>
      <c r="FJ50" s="335" t="s">
        <v>4446</v>
      </c>
      <c r="FK50" s="335" t="s">
        <v>13913</v>
      </c>
      <c r="FL50" s="335" t="s">
        <v>4017</v>
      </c>
      <c r="FM50" s="335" t="s">
        <v>10408</v>
      </c>
      <c r="FN50" s="335" t="s">
        <v>13914</v>
      </c>
      <c r="FO50" s="335" t="s">
        <v>3848</v>
      </c>
      <c r="FP50" s="335" t="s">
        <v>3848</v>
      </c>
      <c r="FQ50" s="335" t="s">
        <v>13915</v>
      </c>
      <c r="FR50" s="335" t="s">
        <v>6200</v>
      </c>
      <c r="FS50" s="335" t="s">
        <v>13916</v>
      </c>
      <c r="FT50" s="335" t="s">
        <v>13917</v>
      </c>
      <c r="FU50" s="335" t="s">
        <v>13918</v>
      </c>
      <c r="FV50" s="335" t="s">
        <v>13919</v>
      </c>
      <c r="FW50" s="335" t="s">
        <v>13920</v>
      </c>
      <c r="FX50" s="335" t="s">
        <v>3944</v>
      </c>
      <c r="FY50" s="335" t="s">
        <v>3848</v>
      </c>
      <c r="FZ50" s="335" t="s">
        <v>3848</v>
      </c>
      <c r="GA50" s="335" t="s">
        <v>3945</v>
      </c>
      <c r="GB50" s="335" t="s">
        <v>3946</v>
      </c>
      <c r="GC50" s="335" t="s">
        <v>3946</v>
      </c>
      <c r="IC50" s="44" t="s">
        <v>3403</v>
      </c>
      <c r="IE50" s="44" t="s">
        <v>3403</v>
      </c>
    </row>
    <row r="51" spans="1:239" s="44" customFormat="1" ht="15" customHeight="1" x14ac:dyDescent="0.2">
      <c r="A51" s="85">
        <v>49</v>
      </c>
      <c r="B51" s="470">
        <v>0.60833333333333328</v>
      </c>
      <c r="C51" s="85"/>
      <c r="D51" s="85" t="s">
        <v>12630</v>
      </c>
      <c r="E51" s="85" t="s">
        <v>212</v>
      </c>
      <c r="F51" s="282">
        <v>43283</v>
      </c>
      <c r="G51" s="85" t="s">
        <v>1202</v>
      </c>
      <c r="H51" s="85" t="s">
        <v>233</v>
      </c>
      <c r="I51" s="85" t="s">
        <v>1203</v>
      </c>
      <c r="J51" s="85"/>
      <c r="K51" s="471"/>
      <c r="L51" s="471"/>
      <c r="M51" s="471"/>
      <c r="N51" s="471"/>
      <c r="O51" s="85"/>
      <c r="P51" s="305" t="s">
        <v>13921</v>
      </c>
      <c r="Q51" s="351" t="s">
        <v>798</v>
      </c>
      <c r="R51" s="354" t="s">
        <v>13922</v>
      </c>
      <c r="S51" s="351" t="s">
        <v>13923</v>
      </c>
      <c r="T51" s="423">
        <v>9295602132</v>
      </c>
      <c r="U51" s="473" t="s">
        <v>13924</v>
      </c>
      <c r="V51" s="423" t="s">
        <v>13925</v>
      </c>
      <c r="W51" s="85" t="s">
        <v>221</v>
      </c>
      <c r="X51" s="85" t="s">
        <v>221</v>
      </c>
      <c r="Y51" s="85" t="s">
        <v>221</v>
      </c>
      <c r="Z51" s="85" t="s">
        <v>221</v>
      </c>
      <c r="AA51" s="423" t="s">
        <v>13926</v>
      </c>
      <c r="AB51" s="423">
        <v>9159099167</v>
      </c>
      <c r="AC51" s="85" t="s">
        <v>402</v>
      </c>
      <c r="AD51" s="85" t="s">
        <v>224</v>
      </c>
      <c r="AE51" s="85" t="s">
        <v>13927</v>
      </c>
      <c r="AF51" s="85" t="s">
        <v>221</v>
      </c>
      <c r="AG51" s="85" t="s">
        <v>221</v>
      </c>
      <c r="AH51" s="85" t="s">
        <v>221</v>
      </c>
      <c r="AI51" s="85">
        <v>11</v>
      </c>
      <c r="AJ51" s="85" t="s">
        <v>227</v>
      </c>
      <c r="AK51" s="85">
        <v>3</v>
      </c>
      <c r="AL51" s="85">
        <v>2</v>
      </c>
      <c r="AM51" s="85">
        <v>2</v>
      </c>
      <c r="AN51" s="85" t="s">
        <v>228</v>
      </c>
      <c r="AO51" s="85" t="s">
        <v>228</v>
      </c>
      <c r="AP51" s="85" t="s">
        <v>281</v>
      </c>
      <c r="AQ51" s="85" t="s">
        <v>282</v>
      </c>
      <c r="AR51" s="85"/>
      <c r="AS51" s="85"/>
      <c r="AT51" s="85"/>
      <c r="AU51" s="85"/>
      <c r="AV51" s="85"/>
      <c r="AW51" s="85"/>
      <c r="AX51" s="85"/>
      <c r="AY51" s="85" t="s">
        <v>227</v>
      </c>
      <c r="AZ51" s="85" t="s">
        <v>446</v>
      </c>
      <c r="BA51" s="275"/>
      <c r="BB51" s="474" t="s">
        <v>13928</v>
      </c>
      <c r="BC51" s="275">
        <v>0.65069444444444446</v>
      </c>
      <c r="BD51" s="275">
        <v>0.65625</v>
      </c>
      <c r="BE51" s="475">
        <f t="shared" si="1"/>
        <v>8</v>
      </c>
      <c r="BF51" s="85">
        <v>1</v>
      </c>
      <c r="BG51" s="85">
        <v>2</v>
      </c>
      <c r="BH51" s="85">
        <v>2</v>
      </c>
      <c r="BI51" s="85">
        <v>2</v>
      </c>
      <c r="BJ51" s="85">
        <v>2</v>
      </c>
      <c r="BK51" s="85">
        <v>1</v>
      </c>
      <c r="BL51" s="85">
        <v>2</v>
      </c>
      <c r="BM51" s="85">
        <v>2</v>
      </c>
      <c r="BN51" s="85">
        <v>2</v>
      </c>
      <c r="BO51" s="85">
        <v>2</v>
      </c>
      <c r="BP51" s="85">
        <v>2</v>
      </c>
      <c r="BQ51" s="85">
        <v>1</v>
      </c>
      <c r="BR51" s="85">
        <v>2</v>
      </c>
      <c r="BS51" s="85">
        <v>2</v>
      </c>
      <c r="BT51" s="85">
        <v>2</v>
      </c>
      <c r="BU51" s="85"/>
      <c r="BV51" s="405"/>
      <c r="BW51" s="85"/>
      <c r="BX51" s="85"/>
      <c r="BY51" s="85"/>
      <c r="BZ51" s="85"/>
      <c r="CA51" s="85"/>
      <c r="CB51" s="85"/>
      <c r="CC51" s="85"/>
      <c r="CD51" s="85"/>
      <c r="CE51" s="85"/>
      <c r="CF51" s="85"/>
      <c r="CG51" s="85"/>
      <c r="CH51" s="85"/>
      <c r="CI51" s="85"/>
      <c r="CJ51" s="85"/>
      <c r="CK51" s="85"/>
      <c r="CL51" s="85"/>
      <c r="CM51" s="85"/>
      <c r="CN51" s="85"/>
      <c r="CO51" s="85"/>
      <c r="CP51" s="85"/>
      <c r="CQ51" s="85"/>
      <c r="CR51" s="335" t="s">
        <v>12643</v>
      </c>
      <c r="CS51" s="335" t="s">
        <v>12644</v>
      </c>
      <c r="CT51" s="335" t="s">
        <v>4002</v>
      </c>
      <c r="CU51" s="335" t="s">
        <v>13929</v>
      </c>
      <c r="CV51" s="335" t="s">
        <v>798</v>
      </c>
      <c r="CW51" s="335" t="s">
        <v>13922</v>
      </c>
      <c r="CX51" s="335" t="s">
        <v>13923</v>
      </c>
      <c r="CY51" s="335" t="s">
        <v>13930</v>
      </c>
      <c r="CZ51" s="335" t="s">
        <v>3848</v>
      </c>
      <c r="DA51" s="335" t="s">
        <v>13931</v>
      </c>
      <c r="DB51" s="335" t="s">
        <v>3840</v>
      </c>
      <c r="DC51" s="335" t="s">
        <v>3841</v>
      </c>
      <c r="DD51" s="335" t="s">
        <v>4838</v>
      </c>
      <c r="DE51" s="335" t="s">
        <v>3848</v>
      </c>
      <c r="DF51" s="335" t="s">
        <v>13932</v>
      </c>
      <c r="DG51" s="335" t="s">
        <v>6025</v>
      </c>
      <c r="DH51" s="335" t="s">
        <v>4159</v>
      </c>
      <c r="DI51" s="335" t="s">
        <v>6983</v>
      </c>
      <c r="DJ51" s="335" t="s">
        <v>13933</v>
      </c>
      <c r="DK51" s="335" t="s">
        <v>3957</v>
      </c>
      <c r="DL51" s="335" t="s">
        <v>4298</v>
      </c>
      <c r="DM51" s="335" t="s">
        <v>3914</v>
      </c>
      <c r="DN51" s="335" t="s">
        <v>3852</v>
      </c>
      <c r="DO51" s="335" t="s">
        <v>3853</v>
      </c>
      <c r="DP51" s="335" t="s">
        <v>3854</v>
      </c>
      <c r="DQ51" s="335" t="s">
        <v>13934</v>
      </c>
      <c r="DR51" s="335" t="s">
        <v>13935</v>
      </c>
      <c r="DS51" s="335" t="s">
        <v>13924</v>
      </c>
      <c r="DT51" s="335" t="s">
        <v>3848</v>
      </c>
      <c r="DU51" s="335" t="s">
        <v>3848</v>
      </c>
      <c r="DV51" s="335" t="s">
        <v>3848</v>
      </c>
      <c r="DW51" s="335" t="s">
        <v>3848</v>
      </c>
      <c r="DX51" s="335" t="s">
        <v>13925</v>
      </c>
      <c r="DY51" s="335" t="s">
        <v>13936</v>
      </c>
      <c r="DZ51" s="335" t="s">
        <v>3848</v>
      </c>
      <c r="EA51" s="335" t="s">
        <v>3848</v>
      </c>
      <c r="EB51" s="335" t="s">
        <v>3861</v>
      </c>
      <c r="EC51" s="335" t="s">
        <v>6907</v>
      </c>
      <c r="ED51" s="335" t="s">
        <v>3848</v>
      </c>
      <c r="EE51" s="335" t="s">
        <v>4067</v>
      </c>
      <c r="EF51" s="335" t="s">
        <v>3864</v>
      </c>
      <c r="EG51" s="335" t="s">
        <v>2755</v>
      </c>
      <c r="EH51" s="335" t="s">
        <v>282</v>
      </c>
      <c r="EI51" s="335" t="s">
        <v>3848</v>
      </c>
      <c r="EJ51" s="335" t="s">
        <v>3848</v>
      </c>
      <c r="EK51" s="335" t="s">
        <v>3848</v>
      </c>
      <c r="EL51" s="335" t="s">
        <v>3868</v>
      </c>
      <c r="EM51" s="335" t="s">
        <v>4002</v>
      </c>
      <c r="EN51" s="335" t="s">
        <v>4002</v>
      </c>
      <c r="EO51" s="335" t="s">
        <v>4002</v>
      </c>
      <c r="EP51" s="335" t="s">
        <v>4002</v>
      </c>
      <c r="EQ51" s="335" t="s">
        <v>8208</v>
      </c>
      <c r="ER51" s="335" t="s">
        <v>3924</v>
      </c>
      <c r="ES51" s="335" t="s">
        <v>13937</v>
      </c>
      <c r="ET51" s="335" t="s">
        <v>13938</v>
      </c>
      <c r="EU51" s="335" t="s">
        <v>13939</v>
      </c>
      <c r="EV51" s="335" t="s">
        <v>3877</v>
      </c>
      <c r="EW51" s="335" t="s">
        <v>3876</v>
      </c>
      <c r="EX51" s="335" t="s">
        <v>3848</v>
      </c>
      <c r="EY51" s="335" t="s">
        <v>3848</v>
      </c>
      <c r="EZ51" s="335" t="s">
        <v>3876</v>
      </c>
      <c r="FA51" s="335" t="s">
        <v>3848</v>
      </c>
      <c r="FB51" s="335" t="s">
        <v>3848</v>
      </c>
      <c r="FC51" s="335" t="s">
        <v>3848</v>
      </c>
      <c r="FD51" s="335" t="s">
        <v>3848</v>
      </c>
      <c r="FE51" s="335" t="s">
        <v>4017</v>
      </c>
      <c r="FF51" s="335" t="s">
        <v>4017</v>
      </c>
      <c r="FG51" s="335" t="s">
        <v>3848</v>
      </c>
      <c r="FH51" s="335" t="s">
        <v>3848</v>
      </c>
      <c r="FI51" s="335" t="s">
        <v>3848</v>
      </c>
      <c r="FJ51" s="335" t="s">
        <v>4017</v>
      </c>
      <c r="FK51" s="335" t="s">
        <v>4017</v>
      </c>
      <c r="FL51" s="335" t="s">
        <v>4017</v>
      </c>
      <c r="FM51" s="335" t="s">
        <v>13923</v>
      </c>
      <c r="FN51" s="335" t="s">
        <v>13940</v>
      </c>
      <c r="FO51" s="335" t="s">
        <v>2468</v>
      </c>
      <c r="FP51" s="335" t="s">
        <v>3848</v>
      </c>
      <c r="FQ51" s="335" t="s">
        <v>13941</v>
      </c>
      <c r="FR51" s="335" t="s">
        <v>5276</v>
      </c>
      <c r="FS51" s="335" t="s">
        <v>13942</v>
      </c>
      <c r="FT51" s="335" t="s">
        <v>13943</v>
      </c>
      <c r="FU51" s="335" t="s">
        <v>13944</v>
      </c>
      <c r="FV51" s="335" t="s">
        <v>13945</v>
      </c>
      <c r="FW51" s="335" t="s">
        <v>3943</v>
      </c>
      <c r="FX51" s="335" t="s">
        <v>3944</v>
      </c>
      <c r="FY51" s="335" t="s">
        <v>3848</v>
      </c>
      <c r="FZ51" s="335" t="s">
        <v>3848</v>
      </c>
      <c r="GA51" s="335" t="s">
        <v>3945</v>
      </c>
      <c r="GB51" s="335" t="s">
        <v>3945</v>
      </c>
      <c r="GC51" s="335" t="s">
        <v>3945</v>
      </c>
      <c r="IC51" s="44" t="s">
        <v>3403</v>
      </c>
      <c r="IE51" s="44" t="s">
        <v>3403</v>
      </c>
    </row>
    <row r="52" spans="1:239" s="44" customFormat="1" ht="15" customHeight="1" x14ac:dyDescent="0.2">
      <c r="A52" s="85">
        <v>50</v>
      </c>
      <c r="B52" s="470">
        <v>0.62916666666666665</v>
      </c>
      <c r="C52" s="85"/>
      <c r="D52" s="85" t="s">
        <v>12630</v>
      </c>
      <c r="E52" s="85" t="s">
        <v>212</v>
      </c>
      <c r="F52" s="282">
        <v>43283</v>
      </c>
      <c r="G52" s="85" t="s">
        <v>3082</v>
      </c>
      <c r="H52" s="85" t="s">
        <v>246</v>
      </c>
      <c r="I52" s="85" t="s">
        <v>247</v>
      </c>
      <c r="J52" s="85" t="s">
        <v>12805</v>
      </c>
      <c r="K52" s="471" t="s">
        <v>12806</v>
      </c>
      <c r="L52" s="471" t="s">
        <v>250</v>
      </c>
      <c r="M52" s="374">
        <v>43283</v>
      </c>
      <c r="N52" s="374">
        <v>43299</v>
      </c>
      <c r="O52" s="85" t="s">
        <v>12807</v>
      </c>
      <c r="P52" s="305" t="s">
        <v>13946</v>
      </c>
      <c r="Q52" s="351" t="s">
        <v>7841</v>
      </c>
      <c r="R52" s="354" t="s">
        <v>13947</v>
      </c>
      <c r="S52" s="351" t="s">
        <v>10205</v>
      </c>
      <c r="T52" s="423">
        <v>9278712477</v>
      </c>
      <c r="U52" s="473" t="s">
        <v>13948</v>
      </c>
      <c r="V52" s="85" t="s">
        <v>13949</v>
      </c>
      <c r="W52" s="85" t="s">
        <v>221</v>
      </c>
      <c r="X52" s="85" t="s">
        <v>221</v>
      </c>
      <c r="Y52" s="85" t="s">
        <v>221</v>
      </c>
      <c r="Z52" s="85" t="s">
        <v>221</v>
      </c>
      <c r="AA52" s="423" t="s">
        <v>13950</v>
      </c>
      <c r="AB52" s="423">
        <v>9399230317</v>
      </c>
      <c r="AC52" s="85" t="s">
        <v>223</v>
      </c>
      <c r="AD52" s="85" t="s">
        <v>224</v>
      </c>
      <c r="AE52" s="85"/>
      <c r="AF52" s="85" t="s">
        <v>226</v>
      </c>
      <c r="AG52" s="85" t="s">
        <v>226</v>
      </c>
      <c r="AH52" s="85" t="s">
        <v>221</v>
      </c>
      <c r="AI52" s="85"/>
      <c r="AJ52" s="85"/>
      <c r="AK52" s="85"/>
      <c r="AL52" s="85"/>
      <c r="AM52" s="85"/>
      <c r="AN52" s="85" t="s">
        <v>228</v>
      </c>
      <c r="AO52" s="85" t="s">
        <v>228</v>
      </c>
      <c r="AP52" s="85" t="s">
        <v>229</v>
      </c>
      <c r="AQ52" s="85" t="s">
        <v>229</v>
      </c>
      <c r="AR52" s="85"/>
      <c r="AS52" s="85" t="s">
        <v>13951</v>
      </c>
      <c r="AT52" s="423">
        <v>246346</v>
      </c>
      <c r="AU52" s="85" t="s">
        <v>12782</v>
      </c>
      <c r="AV52" s="85"/>
      <c r="AW52" s="85"/>
      <c r="AX52" s="85"/>
      <c r="AY52" s="85" t="s">
        <v>227</v>
      </c>
      <c r="AZ52" s="85" t="s">
        <v>227</v>
      </c>
      <c r="BA52" s="275"/>
      <c r="BB52" s="474" t="s">
        <v>12636</v>
      </c>
      <c r="BC52" s="275">
        <v>0.67013888888888884</v>
      </c>
      <c r="BD52" s="275">
        <v>0.67847222222222225</v>
      </c>
      <c r="BE52" s="475">
        <f t="shared" si="1"/>
        <v>12</v>
      </c>
      <c r="BF52" s="85">
        <v>2</v>
      </c>
      <c r="BG52" s="85">
        <v>3</v>
      </c>
      <c r="BH52" s="85">
        <v>3</v>
      </c>
      <c r="BI52" s="85">
        <v>3</v>
      </c>
      <c r="BJ52" s="85">
        <v>2</v>
      </c>
      <c r="BK52" s="85">
        <v>2</v>
      </c>
      <c r="BL52" s="85">
        <v>2</v>
      </c>
      <c r="BM52" s="85">
        <v>3</v>
      </c>
      <c r="BN52" s="85">
        <v>2</v>
      </c>
      <c r="BO52" s="85">
        <v>2</v>
      </c>
      <c r="BP52" s="85">
        <v>3</v>
      </c>
      <c r="BQ52" s="85">
        <v>2</v>
      </c>
      <c r="BR52" s="85">
        <v>3</v>
      </c>
      <c r="BS52" s="85">
        <v>2</v>
      </c>
      <c r="BT52" s="85">
        <v>3</v>
      </c>
      <c r="BU52" s="85"/>
      <c r="BV52" s="405" t="s">
        <v>12636</v>
      </c>
      <c r="BW52" s="483">
        <v>0.67847222222222225</v>
      </c>
      <c r="BX52" s="483">
        <v>0.68333333333333324</v>
      </c>
      <c r="BY52" s="85"/>
      <c r="BZ52" s="85">
        <v>3</v>
      </c>
      <c r="CA52" s="85">
        <v>3</v>
      </c>
      <c r="CB52" s="85">
        <v>3</v>
      </c>
      <c r="CC52" s="85">
        <v>3</v>
      </c>
      <c r="CD52" s="85" t="s">
        <v>260</v>
      </c>
      <c r="CE52" s="405" t="s">
        <v>12636</v>
      </c>
      <c r="CF52" s="85">
        <v>15</v>
      </c>
      <c r="CG52" s="85"/>
      <c r="CH52" s="85"/>
      <c r="CI52" s="85"/>
      <c r="CJ52" s="85"/>
      <c r="CK52" s="85"/>
      <c r="CL52" s="85"/>
      <c r="CM52" s="85"/>
      <c r="CN52" s="85"/>
      <c r="CO52" s="85"/>
      <c r="CP52" s="85"/>
      <c r="CQ52" s="85"/>
      <c r="CR52" s="335" t="s">
        <v>12643</v>
      </c>
      <c r="CS52" s="335" t="s">
        <v>12644</v>
      </c>
      <c r="CT52" s="335" t="s">
        <v>4002</v>
      </c>
      <c r="CU52" s="335" t="s">
        <v>13952</v>
      </c>
      <c r="CV52" s="335" t="s">
        <v>7841</v>
      </c>
      <c r="CW52" s="335" t="s">
        <v>13947</v>
      </c>
      <c r="CX52" s="335" t="s">
        <v>10205</v>
      </c>
      <c r="CY52" s="335" t="s">
        <v>13953</v>
      </c>
      <c r="CZ52" s="335" t="s">
        <v>13954</v>
      </c>
      <c r="DA52" s="335" t="s">
        <v>13955</v>
      </c>
      <c r="DB52" s="335" t="s">
        <v>3840</v>
      </c>
      <c r="DC52" s="335" t="s">
        <v>3841</v>
      </c>
      <c r="DD52" s="335" t="s">
        <v>13956</v>
      </c>
      <c r="DE52" s="335" t="s">
        <v>13957</v>
      </c>
      <c r="DF52" s="335" t="s">
        <v>13958</v>
      </c>
      <c r="DG52" s="335" t="s">
        <v>11329</v>
      </c>
      <c r="DH52" s="335" t="s">
        <v>6603</v>
      </c>
      <c r="DI52" s="335" t="s">
        <v>4984</v>
      </c>
      <c r="DJ52" s="335" t="s">
        <v>13959</v>
      </c>
      <c r="DK52" s="335" t="s">
        <v>3849</v>
      </c>
      <c r="DL52" s="335" t="s">
        <v>13960</v>
      </c>
      <c r="DM52" s="335" t="s">
        <v>3914</v>
      </c>
      <c r="DN52" s="335" t="s">
        <v>3852</v>
      </c>
      <c r="DO52" s="335" t="s">
        <v>3853</v>
      </c>
      <c r="DP52" s="335" t="s">
        <v>3854</v>
      </c>
      <c r="DQ52" s="335" t="s">
        <v>13961</v>
      </c>
      <c r="DR52" s="335" t="s">
        <v>13961</v>
      </c>
      <c r="DS52" s="335" t="s">
        <v>13948</v>
      </c>
      <c r="DT52" s="335" t="s">
        <v>13962</v>
      </c>
      <c r="DU52" s="335" t="s">
        <v>13963</v>
      </c>
      <c r="DV52" s="335" t="s">
        <v>13964</v>
      </c>
      <c r="DW52" s="335" t="s">
        <v>13965</v>
      </c>
      <c r="DX52" s="335" t="s">
        <v>3848</v>
      </c>
      <c r="DY52" s="335" t="s">
        <v>3848</v>
      </c>
      <c r="DZ52" s="335" t="s">
        <v>3848</v>
      </c>
      <c r="EA52" s="335" t="s">
        <v>3848</v>
      </c>
      <c r="EB52" s="335" t="s">
        <v>3861</v>
      </c>
      <c r="EC52" s="335" t="s">
        <v>3862</v>
      </c>
      <c r="ED52" s="335" t="s">
        <v>3848</v>
      </c>
      <c r="EE52" s="335" t="s">
        <v>4510</v>
      </c>
      <c r="EF52" s="335" t="s">
        <v>3864</v>
      </c>
      <c r="EG52" s="335" t="s">
        <v>4068</v>
      </c>
      <c r="EH52" s="335" t="s">
        <v>4069</v>
      </c>
      <c r="EI52" s="335" t="s">
        <v>4068</v>
      </c>
      <c r="EJ52" s="335" t="s">
        <v>13966</v>
      </c>
      <c r="EK52" s="335" t="s">
        <v>3848</v>
      </c>
      <c r="EL52" s="335" t="s">
        <v>4473</v>
      </c>
      <c r="EM52" s="335" t="s">
        <v>4002</v>
      </c>
      <c r="EN52" s="335" t="s">
        <v>4002</v>
      </c>
      <c r="EO52" s="335" t="s">
        <v>3870</v>
      </c>
      <c r="EP52" s="335" t="s">
        <v>3869</v>
      </c>
      <c r="EQ52" s="335" t="s">
        <v>13967</v>
      </c>
      <c r="ER52" s="335" t="s">
        <v>3924</v>
      </c>
      <c r="ES52" s="335" t="s">
        <v>13968</v>
      </c>
      <c r="ET52" s="335" t="s">
        <v>8494</v>
      </c>
      <c r="EU52" s="335" t="s">
        <v>13969</v>
      </c>
      <c r="EV52" s="335" t="s">
        <v>3876</v>
      </c>
      <c r="EW52" s="335" t="s">
        <v>3876</v>
      </c>
      <c r="EX52" s="335" t="s">
        <v>3848</v>
      </c>
      <c r="EY52" s="335" t="s">
        <v>3848</v>
      </c>
      <c r="EZ52" s="335" t="s">
        <v>3877</v>
      </c>
      <c r="FA52" s="335" t="s">
        <v>3878</v>
      </c>
      <c r="FB52" s="335" t="s">
        <v>13970</v>
      </c>
      <c r="FC52" s="335" t="s">
        <v>13971</v>
      </c>
      <c r="FD52" s="335" t="s">
        <v>3848</v>
      </c>
      <c r="FE52" s="335" t="s">
        <v>3970</v>
      </c>
      <c r="FF52" s="335" t="s">
        <v>6260</v>
      </c>
      <c r="FG52" s="335" t="s">
        <v>3848</v>
      </c>
      <c r="FH52" s="335" t="s">
        <v>13972</v>
      </c>
      <c r="FI52" s="335" t="s">
        <v>13973</v>
      </c>
      <c r="FJ52" s="335" t="s">
        <v>13974</v>
      </c>
      <c r="FK52" s="335" t="s">
        <v>3943</v>
      </c>
      <c r="FL52" s="335" t="s">
        <v>3943</v>
      </c>
      <c r="FM52" s="335" t="s">
        <v>10205</v>
      </c>
      <c r="FN52" s="335" t="s">
        <v>9217</v>
      </c>
      <c r="FO52" s="335" t="s">
        <v>11489</v>
      </c>
      <c r="FP52" s="335" t="s">
        <v>3848</v>
      </c>
      <c r="FQ52" s="335" t="s">
        <v>13975</v>
      </c>
      <c r="FR52" s="335" t="s">
        <v>7101</v>
      </c>
      <c r="FS52" s="335" t="s">
        <v>13976</v>
      </c>
      <c r="FT52" s="335" t="s">
        <v>13977</v>
      </c>
      <c r="FU52" s="335" t="s">
        <v>3943</v>
      </c>
      <c r="FV52" s="335" t="s">
        <v>3943</v>
      </c>
      <c r="FW52" s="335" t="s">
        <v>13978</v>
      </c>
      <c r="FX52" s="335" t="s">
        <v>3894</v>
      </c>
      <c r="FY52" s="335" t="s">
        <v>3848</v>
      </c>
      <c r="FZ52" s="335" t="s">
        <v>13979</v>
      </c>
      <c r="GA52" s="335" t="s">
        <v>3945</v>
      </c>
      <c r="GB52" s="335" t="s">
        <v>3946</v>
      </c>
      <c r="GC52" s="335" t="s">
        <v>3946</v>
      </c>
      <c r="GD52" s="44" t="s">
        <v>4194</v>
      </c>
      <c r="GE52" s="44" t="s">
        <v>6676</v>
      </c>
      <c r="HL52" s="374">
        <v>43283</v>
      </c>
      <c r="HM52" s="30" t="s">
        <v>4194</v>
      </c>
      <c r="HN52" s="44" t="s">
        <v>6676</v>
      </c>
      <c r="IC52" s="44" t="s">
        <v>247</v>
      </c>
      <c r="IE52" s="44" t="s">
        <v>12843</v>
      </c>
    </row>
    <row r="53" spans="1:239" s="44" customFormat="1" ht="15" customHeight="1" x14ac:dyDescent="0.2">
      <c r="A53" s="85">
        <v>51</v>
      </c>
      <c r="B53" s="470"/>
      <c r="C53" s="85"/>
      <c r="D53" s="85" t="s">
        <v>12630</v>
      </c>
      <c r="E53" s="85" t="s">
        <v>212</v>
      </c>
      <c r="F53" s="282">
        <v>43283</v>
      </c>
      <c r="G53" s="85" t="s">
        <v>357</v>
      </c>
      <c r="H53" s="85" t="s">
        <v>233</v>
      </c>
      <c r="I53" s="85" t="s">
        <v>12683</v>
      </c>
      <c r="J53" s="85"/>
      <c r="K53" s="471"/>
      <c r="L53" s="471"/>
      <c r="M53" s="471"/>
      <c r="N53" s="471"/>
      <c r="O53" s="85"/>
      <c r="P53" s="488" t="s">
        <v>13980</v>
      </c>
      <c r="Q53" s="85" t="s">
        <v>13981</v>
      </c>
      <c r="R53" s="85" t="s">
        <v>13982</v>
      </c>
      <c r="S53" s="471" t="s">
        <v>595</v>
      </c>
      <c r="T53" s="423">
        <v>9198142444</v>
      </c>
      <c r="U53" s="473" t="s">
        <v>13983</v>
      </c>
      <c r="V53" s="85" t="s">
        <v>221</v>
      </c>
      <c r="W53" s="85" t="s">
        <v>221</v>
      </c>
      <c r="X53" s="85" t="s">
        <v>221</v>
      </c>
      <c r="Y53" s="85" t="s">
        <v>221</v>
      </c>
      <c r="Z53" s="85" t="s">
        <v>221</v>
      </c>
      <c r="AA53" s="85" t="s">
        <v>2718</v>
      </c>
      <c r="AB53" s="85" t="s">
        <v>2718</v>
      </c>
      <c r="AC53" s="85" t="s">
        <v>223</v>
      </c>
      <c r="AD53" s="85" t="s">
        <v>224</v>
      </c>
      <c r="AE53" s="85"/>
      <c r="AF53" s="85" t="s">
        <v>221</v>
      </c>
      <c r="AG53" s="85" t="s">
        <v>221</v>
      </c>
      <c r="AH53" s="85" t="s">
        <v>226</v>
      </c>
      <c r="AI53" s="85"/>
      <c r="AJ53" s="85"/>
      <c r="AK53" s="85"/>
      <c r="AL53" s="85"/>
      <c r="AM53" s="85"/>
      <c r="AN53" s="85" t="s">
        <v>228</v>
      </c>
      <c r="AO53" s="85" t="s">
        <v>228</v>
      </c>
      <c r="AP53" s="85" t="s">
        <v>281</v>
      </c>
      <c r="AQ53" s="85" t="s">
        <v>282</v>
      </c>
      <c r="AR53" s="85"/>
      <c r="AS53" s="85"/>
      <c r="AT53" s="85"/>
      <c r="AU53" s="85"/>
      <c r="AV53" s="85"/>
      <c r="AW53" s="85"/>
      <c r="AX53" s="85"/>
      <c r="AY53" s="85" t="s">
        <v>227</v>
      </c>
      <c r="AZ53" s="85" t="s">
        <v>227</v>
      </c>
      <c r="BA53" s="275"/>
      <c r="BB53" s="474" t="s">
        <v>13984</v>
      </c>
      <c r="BC53" s="275"/>
      <c r="BD53" s="275"/>
      <c r="BE53" s="475">
        <f t="shared" si="1"/>
        <v>0</v>
      </c>
      <c r="BF53" s="85">
        <v>2</v>
      </c>
      <c r="BG53" s="85">
        <v>2</v>
      </c>
      <c r="BH53" s="85">
        <v>2</v>
      </c>
      <c r="BI53" s="85">
        <v>2</v>
      </c>
      <c r="BJ53" s="85">
        <v>2</v>
      </c>
      <c r="BK53" s="85">
        <v>2</v>
      </c>
      <c r="BL53" s="85">
        <v>2</v>
      </c>
      <c r="BM53" s="85">
        <v>2</v>
      </c>
      <c r="BN53" s="85">
        <v>2</v>
      </c>
      <c r="BO53" s="85">
        <v>2</v>
      </c>
      <c r="BP53" s="85">
        <v>2</v>
      </c>
      <c r="BQ53" s="85">
        <v>2</v>
      </c>
      <c r="BR53" s="85">
        <v>2</v>
      </c>
      <c r="BS53" s="85">
        <v>2</v>
      </c>
      <c r="BT53" s="85">
        <v>2</v>
      </c>
      <c r="BU53" s="85"/>
      <c r="BV53" s="405" t="s">
        <v>13984</v>
      </c>
      <c r="BW53" s="85"/>
      <c r="BX53" s="85"/>
      <c r="BY53" s="85"/>
      <c r="BZ53" s="85">
        <v>3</v>
      </c>
      <c r="CA53" s="85">
        <v>3</v>
      </c>
      <c r="CB53" s="85">
        <v>3</v>
      </c>
      <c r="CC53" s="85">
        <v>3</v>
      </c>
      <c r="CD53" s="85" t="s">
        <v>260</v>
      </c>
      <c r="CE53" s="405" t="s">
        <v>13984</v>
      </c>
      <c r="CF53" s="85">
        <v>15</v>
      </c>
      <c r="CG53" s="85"/>
      <c r="CH53" s="85"/>
      <c r="CI53" s="85"/>
      <c r="CJ53" s="85"/>
      <c r="CK53" s="85"/>
      <c r="CL53" s="85"/>
      <c r="CM53" s="85"/>
      <c r="CN53" s="85"/>
      <c r="CO53" s="85"/>
      <c r="CP53" s="85"/>
      <c r="CQ53" s="85"/>
      <c r="CR53" s="335" t="s">
        <v>12643</v>
      </c>
      <c r="CS53" s="335" t="s">
        <v>12644</v>
      </c>
      <c r="CT53" s="335" t="s">
        <v>4002</v>
      </c>
      <c r="CU53" s="335" t="s">
        <v>13985</v>
      </c>
      <c r="CV53" s="335" t="s">
        <v>13981</v>
      </c>
      <c r="CW53" s="335" t="s">
        <v>13986</v>
      </c>
      <c r="CX53" s="335" t="s">
        <v>595</v>
      </c>
      <c r="CY53" s="335" t="s">
        <v>13987</v>
      </c>
      <c r="CZ53" s="335" t="s">
        <v>13988</v>
      </c>
      <c r="DA53" s="335" t="s">
        <v>13989</v>
      </c>
      <c r="DB53" s="335" t="s">
        <v>3840</v>
      </c>
      <c r="DC53" s="335" t="s">
        <v>3841</v>
      </c>
      <c r="DD53" s="335" t="s">
        <v>11695</v>
      </c>
      <c r="DE53" s="335" t="s">
        <v>13990</v>
      </c>
      <c r="DF53" s="335" t="s">
        <v>13989</v>
      </c>
      <c r="DG53" s="335" t="s">
        <v>3840</v>
      </c>
      <c r="DH53" s="335" t="s">
        <v>3841</v>
      </c>
      <c r="DI53" s="335" t="s">
        <v>11695</v>
      </c>
      <c r="DJ53" s="335" t="s">
        <v>13991</v>
      </c>
      <c r="DK53" s="335" t="s">
        <v>3849</v>
      </c>
      <c r="DL53" s="335" t="s">
        <v>4035</v>
      </c>
      <c r="DM53" s="335" t="s">
        <v>3914</v>
      </c>
      <c r="DN53" s="335" t="s">
        <v>3852</v>
      </c>
      <c r="DO53" s="335" t="s">
        <v>3853</v>
      </c>
      <c r="DP53" s="335" t="s">
        <v>3854</v>
      </c>
      <c r="DQ53" s="335" t="s">
        <v>13992</v>
      </c>
      <c r="DR53" s="335" t="s">
        <v>2718</v>
      </c>
      <c r="DS53" s="335" t="s">
        <v>13983</v>
      </c>
      <c r="DT53" s="335" t="s">
        <v>13993</v>
      </c>
      <c r="DU53" s="335" t="s">
        <v>13994</v>
      </c>
      <c r="DV53" s="335" t="s">
        <v>13995</v>
      </c>
      <c r="DW53" s="335" t="s">
        <v>13996</v>
      </c>
      <c r="DX53" s="335" t="s">
        <v>2718</v>
      </c>
      <c r="DY53" s="335" t="s">
        <v>2718</v>
      </c>
      <c r="DZ53" s="335" t="s">
        <v>2718</v>
      </c>
      <c r="EA53" s="335" t="s">
        <v>2718</v>
      </c>
      <c r="EB53" s="335" t="s">
        <v>3861</v>
      </c>
      <c r="EC53" s="335" t="s">
        <v>4118</v>
      </c>
      <c r="ED53" s="335" t="s">
        <v>2718</v>
      </c>
      <c r="EE53" s="335" t="s">
        <v>4212</v>
      </c>
      <c r="EF53" s="335" t="s">
        <v>3864</v>
      </c>
      <c r="EG53" s="335" t="s">
        <v>2755</v>
      </c>
      <c r="EH53" s="335" t="s">
        <v>282</v>
      </c>
      <c r="EI53" s="335" t="s">
        <v>2718</v>
      </c>
      <c r="EJ53" s="335" t="s">
        <v>2718</v>
      </c>
      <c r="EK53" s="335" t="s">
        <v>3848</v>
      </c>
      <c r="EL53" s="335" t="s">
        <v>3868</v>
      </c>
      <c r="EM53" s="335" t="s">
        <v>4002</v>
      </c>
      <c r="EN53" s="335" t="s">
        <v>4002</v>
      </c>
      <c r="EO53" s="335" t="s">
        <v>4002</v>
      </c>
      <c r="EP53" s="335" t="s">
        <v>4002</v>
      </c>
      <c r="EQ53" s="335" t="s">
        <v>13997</v>
      </c>
      <c r="ER53" s="335" t="s">
        <v>3924</v>
      </c>
      <c r="ES53" s="335" t="s">
        <v>13998</v>
      </c>
      <c r="ET53" s="335" t="s">
        <v>4889</v>
      </c>
      <c r="EU53" s="335" t="s">
        <v>13999</v>
      </c>
      <c r="EV53" s="335" t="s">
        <v>3876</v>
      </c>
      <c r="EW53" s="335" t="s">
        <v>3876</v>
      </c>
      <c r="EX53" s="335" t="s">
        <v>2718</v>
      </c>
      <c r="EY53" s="335" t="s">
        <v>14000</v>
      </c>
      <c r="EZ53" s="335" t="s">
        <v>3877</v>
      </c>
      <c r="FA53" s="335" t="s">
        <v>3878</v>
      </c>
      <c r="FB53" s="335" t="s">
        <v>4009</v>
      </c>
      <c r="FC53" s="335" t="s">
        <v>14001</v>
      </c>
      <c r="FD53" s="335" t="s">
        <v>14002</v>
      </c>
      <c r="FE53" s="335" t="s">
        <v>4011</v>
      </c>
      <c r="FF53" s="335" t="s">
        <v>5268</v>
      </c>
      <c r="FG53" s="335" t="s">
        <v>14003</v>
      </c>
      <c r="FH53" s="335" t="s">
        <v>14004</v>
      </c>
      <c r="FI53" s="335" t="s">
        <v>7097</v>
      </c>
      <c r="FJ53" s="335" t="s">
        <v>4083</v>
      </c>
      <c r="FK53" s="335" t="s">
        <v>14002</v>
      </c>
      <c r="FL53" s="335" t="s">
        <v>14002</v>
      </c>
      <c r="FM53" s="335" t="s">
        <v>13981</v>
      </c>
      <c r="FN53" s="335" t="s">
        <v>14005</v>
      </c>
      <c r="FO53" s="335" t="s">
        <v>14006</v>
      </c>
      <c r="FP53" s="335" t="s">
        <v>14000</v>
      </c>
      <c r="FQ53" s="335" t="s">
        <v>3848</v>
      </c>
      <c r="FR53" s="335" t="s">
        <v>3848</v>
      </c>
      <c r="FS53" s="335" t="s">
        <v>3848</v>
      </c>
      <c r="FT53" s="335" t="s">
        <v>14007</v>
      </c>
      <c r="FU53" s="335" t="s">
        <v>9556</v>
      </c>
      <c r="FV53" s="335" t="s">
        <v>14008</v>
      </c>
      <c r="FW53" s="335" t="s">
        <v>14009</v>
      </c>
      <c r="FX53" s="335" t="s">
        <v>3894</v>
      </c>
      <c r="FY53" s="335" t="s">
        <v>3848</v>
      </c>
      <c r="FZ53" s="335" t="s">
        <v>14010</v>
      </c>
      <c r="GA53" s="335" t="s">
        <v>3946</v>
      </c>
      <c r="GB53" s="335" t="s">
        <v>3945</v>
      </c>
      <c r="GC53" s="335" t="s">
        <v>3946</v>
      </c>
      <c r="GD53" s="44" t="s">
        <v>4194</v>
      </c>
      <c r="GE53" s="44" t="s">
        <v>6505</v>
      </c>
      <c r="GF53" s="44" t="s">
        <v>14011</v>
      </c>
      <c r="GG53" s="44" t="s">
        <v>6505</v>
      </c>
      <c r="HN53" s="213" t="s">
        <v>6505</v>
      </c>
      <c r="HW53" s="44" t="s">
        <v>6505</v>
      </c>
      <c r="IC53" s="44" t="s">
        <v>12683</v>
      </c>
      <c r="IE53" s="44" t="s">
        <v>3403</v>
      </c>
    </row>
    <row r="54" spans="1:239" s="44" customFormat="1" ht="15" customHeight="1" x14ac:dyDescent="0.2">
      <c r="A54" s="85">
        <v>52</v>
      </c>
      <c r="B54" s="470">
        <v>0.61458333333333337</v>
      </c>
      <c r="C54" s="85"/>
      <c r="D54" s="85" t="s">
        <v>12630</v>
      </c>
      <c r="E54" s="85" t="s">
        <v>212</v>
      </c>
      <c r="F54" s="282">
        <v>43283</v>
      </c>
      <c r="G54" s="85" t="s">
        <v>1202</v>
      </c>
      <c r="H54" s="85" t="s">
        <v>233</v>
      </c>
      <c r="I54" s="85" t="s">
        <v>3057</v>
      </c>
      <c r="J54" s="85"/>
      <c r="K54" s="471"/>
      <c r="L54" s="471"/>
      <c r="M54" s="471"/>
      <c r="N54" s="471"/>
      <c r="O54" s="85"/>
      <c r="P54" s="34" t="s">
        <v>14012</v>
      </c>
      <c r="Q54" s="489" t="s">
        <v>1445</v>
      </c>
      <c r="R54" s="85" t="s">
        <v>14013</v>
      </c>
      <c r="S54" s="345" t="s">
        <v>1690</v>
      </c>
      <c r="T54" s="423">
        <v>9274654296</v>
      </c>
      <c r="U54" s="473" t="s">
        <v>14014</v>
      </c>
      <c r="V54" s="85" t="s">
        <v>221</v>
      </c>
      <c r="W54" s="85" t="s">
        <v>221</v>
      </c>
      <c r="X54" s="85" t="s">
        <v>221</v>
      </c>
      <c r="Y54" s="85" t="s">
        <v>221</v>
      </c>
      <c r="Z54" s="85" t="s">
        <v>221</v>
      </c>
      <c r="AA54" s="85" t="s">
        <v>2718</v>
      </c>
      <c r="AB54" s="85" t="s">
        <v>2718</v>
      </c>
      <c r="AC54" s="85" t="s">
        <v>402</v>
      </c>
      <c r="AD54" s="85" t="s">
        <v>224</v>
      </c>
      <c r="AE54" s="85" t="s">
        <v>14015</v>
      </c>
      <c r="AF54" s="85" t="s">
        <v>221</v>
      </c>
      <c r="AG54" s="85" t="s">
        <v>226</v>
      </c>
      <c r="AH54" s="85" t="s">
        <v>221</v>
      </c>
      <c r="AI54" s="85"/>
      <c r="AJ54" s="85"/>
      <c r="AK54" s="85"/>
      <c r="AL54" s="85"/>
      <c r="AM54" s="85"/>
      <c r="AN54" s="281" t="s">
        <v>394</v>
      </c>
      <c r="AO54" s="281" t="s">
        <v>395</v>
      </c>
      <c r="AP54" s="281" t="s">
        <v>281</v>
      </c>
      <c r="AQ54" s="281" t="s">
        <v>282</v>
      </c>
      <c r="AR54" s="85"/>
      <c r="AS54" s="85"/>
      <c r="AT54" s="85"/>
      <c r="AU54" s="85"/>
      <c r="AV54" s="85"/>
      <c r="AW54" s="85" t="s">
        <v>447</v>
      </c>
      <c r="AX54" s="85"/>
      <c r="AY54" s="85" t="s">
        <v>227</v>
      </c>
      <c r="BA54" s="275"/>
      <c r="BB54" s="474" t="s">
        <v>13984</v>
      </c>
      <c r="BC54" s="275">
        <v>0.70416666666666661</v>
      </c>
      <c r="BD54" s="275">
        <v>0.7090277777777777</v>
      </c>
      <c r="BE54" s="475">
        <f t="shared" si="1"/>
        <v>7</v>
      </c>
      <c r="BF54" s="85">
        <v>1</v>
      </c>
      <c r="BG54" s="85">
        <v>2</v>
      </c>
      <c r="BH54" s="85">
        <v>2</v>
      </c>
      <c r="BI54" s="85">
        <v>2</v>
      </c>
      <c r="BJ54" s="85">
        <v>2</v>
      </c>
      <c r="BK54" s="85">
        <v>1</v>
      </c>
      <c r="BL54" s="85">
        <v>2</v>
      </c>
      <c r="BM54" s="85">
        <v>2</v>
      </c>
      <c r="BN54" s="85">
        <v>1</v>
      </c>
      <c r="BO54" s="85">
        <v>2</v>
      </c>
      <c r="BP54" s="85">
        <v>2</v>
      </c>
      <c r="BQ54" s="85">
        <v>2</v>
      </c>
      <c r="BR54" s="85">
        <v>2</v>
      </c>
      <c r="BS54" s="85">
        <v>2</v>
      </c>
      <c r="BT54" s="85">
        <v>2</v>
      </c>
      <c r="BU54" s="85"/>
      <c r="BV54" s="405"/>
      <c r="BW54" s="85"/>
      <c r="BX54" s="85"/>
      <c r="BY54" s="85"/>
      <c r="BZ54" s="85"/>
      <c r="CA54" s="85"/>
      <c r="CB54" s="85"/>
      <c r="CC54" s="85"/>
      <c r="CD54" s="85"/>
      <c r="CE54" s="85"/>
      <c r="CF54" s="85"/>
      <c r="CG54" s="85"/>
      <c r="CH54" s="85"/>
      <c r="CI54" s="85"/>
      <c r="CJ54" s="85"/>
      <c r="CK54" s="85"/>
      <c r="CL54" s="85"/>
      <c r="CM54" s="85"/>
      <c r="CN54" s="85"/>
      <c r="CO54" s="85"/>
      <c r="CP54" s="85"/>
      <c r="CQ54" s="85"/>
      <c r="CR54" s="335" t="s">
        <v>12643</v>
      </c>
      <c r="CS54" s="335" t="s">
        <v>12644</v>
      </c>
      <c r="CT54" s="335" t="s">
        <v>4002</v>
      </c>
      <c r="CU54" s="335" t="s">
        <v>14016</v>
      </c>
      <c r="CV54" s="335" t="s">
        <v>1445</v>
      </c>
      <c r="CW54" s="335" t="s">
        <v>14013</v>
      </c>
      <c r="CX54" s="335" t="s">
        <v>1690</v>
      </c>
      <c r="CY54" s="335" t="s">
        <v>14017</v>
      </c>
      <c r="CZ54" s="335" t="s">
        <v>11693</v>
      </c>
      <c r="DA54" s="335" t="s">
        <v>14018</v>
      </c>
      <c r="DB54" s="335" t="s">
        <v>3840</v>
      </c>
      <c r="DC54" s="335" t="s">
        <v>3841</v>
      </c>
      <c r="DD54" s="335" t="s">
        <v>11695</v>
      </c>
      <c r="DE54" s="335" t="s">
        <v>11693</v>
      </c>
      <c r="DF54" s="335" t="s">
        <v>14019</v>
      </c>
      <c r="DG54" s="335" t="s">
        <v>3840</v>
      </c>
      <c r="DH54" s="335" t="s">
        <v>3841</v>
      </c>
      <c r="DI54" s="335" t="s">
        <v>11695</v>
      </c>
      <c r="DJ54" s="335" t="s">
        <v>14020</v>
      </c>
      <c r="DK54" s="335" t="s">
        <v>3957</v>
      </c>
      <c r="DL54" s="335" t="s">
        <v>14021</v>
      </c>
      <c r="DM54" s="335" t="s">
        <v>3914</v>
      </c>
      <c r="DN54" s="335" t="s">
        <v>4062</v>
      </c>
      <c r="DO54" s="335" t="s">
        <v>3853</v>
      </c>
      <c r="DP54" s="335" t="s">
        <v>3854</v>
      </c>
      <c r="DQ54" s="335" t="s">
        <v>14022</v>
      </c>
      <c r="DR54" s="335" t="s">
        <v>14023</v>
      </c>
      <c r="DS54" s="335" t="s">
        <v>14014</v>
      </c>
      <c r="DT54" s="335" t="s">
        <v>3848</v>
      </c>
      <c r="DU54" s="335" t="s">
        <v>3848</v>
      </c>
      <c r="DV54" s="335" t="s">
        <v>3848</v>
      </c>
      <c r="DW54" s="335" t="s">
        <v>3848</v>
      </c>
      <c r="DX54" s="335" t="s">
        <v>3848</v>
      </c>
      <c r="DY54" s="335" t="s">
        <v>3848</v>
      </c>
      <c r="DZ54" s="335" t="s">
        <v>3848</v>
      </c>
      <c r="EA54" s="335" t="s">
        <v>3848</v>
      </c>
      <c r="EB54" s="335" t="s">
        <v>3861</v>
      </c>
      <c r="EC54" s="335" t="s">
        <v>3862</v>
      </c>
      <c r="ED54" s="335" t="s">
        <v>3848</v>
      </c>
      <c r="EE54" s="335" t="s">
        <v>5408</v>
      </c>
      <c r="EF54" s="335" t="s">
        <v>5081</v>
      </c>
      <c r="EG54" s="335" t="s">
        <v>4068</v>
      </c>
      <c r="EH54" s="335" t="s">
        <v>4438</v>
      </c>
      <c r="EI54" s="335" t="s">
        <v>282</v>
      </c>
      <c r="EJ54" s="335" t="s">
        <v>14024</v>
      </c>
      <c r="EK54" s="335" t="s">
        <v>3848</v>
      </c>
      <c r="EL54" s="335" t="s">
        <v>3868</v>
      </c>
      <c r="EM54" s="335" t="s">
        <v>4002</v>
      </c>
      <c r="EN54" s="335" t="s">
        <v>4002</v>
      </c>
      <c r="EO54" s="335" t="s">
        <v>3870</v>
      </c>
      <c r="EP54" s="335" t="s">
        <v>3869</v>
      </c>
      <c r="EQ54" s="335" t="s">
        <v>6226</v>
      </c>
      <c r="ER54" s="335" t="s">
        <v>3924</v>
      </c>
      <c r="ES54" s="335" t="s">
        <v>14025</v>
      </c>
      <c r="ET54" s="335" t="s">
        <v>14026</v>
      </c>
      <c r="EU54" s="335" t="s">
        <v>14027</v>
      </c>
      <c r="EV54" s="335" t="s">
        <v>3876</v>
      </c>
      <c r="EW54" s="335" t="s">
        <v>3876</v>
      </c>
      <c r="EX54" s="335" t="s">
        <v>3848</v>
      </c>
      <c r="EY54" s="335" t="s">
        <v>3848</v>
      </c>
      <c r="EZ54" s="335" t="s">
        <v>3876</v>
      </c>
      <c r="FA54" s="335" t="s">
        <v>3848</v>
      </c>
      <c r="FB54" s="335" t="s">
        <v>14028</v>
      </c>
      <c r="FC54" s="335" t="s">
        <v>14029</v>
      </c>
      <c r="FD54" s="335" t="s">
        <v>14030</v>
      </c>
      <c r="FE54" s="335" t="s">
        <v>8213</v>
      </c>
      <c r="FF54" s="335" t="s">
        <v>14031</v>
      </c>
      <c r="FG54" s="335" t="s">
        <v>3848</v>
      </c>
      <c r="FH54" s="335" t="s">
        <v>14032</v>
      </c>
      <c r="FI54" s="335" t="s">
        <v>14033</v>
      </c>
      <c r="FJ54" s="335" t="s">
        <v>14034</v>
      </c>
      <c r="FK54" s="335" t="s">
        <v>14035</v>
      </c>
      <c r="FL54" s="335" t="s">
        <v>14036</v>
      </c>
      <c r="FM54" s="335" t="s">
        <v>14037</v>
      </c>
      <c r="FN54" s="335" t="s">
        <v>8587</v>
      </c>
      <c r="FO54" s="335" t="s">
        <v>14038</v>
      </c>
      <c r="FP54" s="335" t="s">
        <v>3848</v>
      </c>
      <c r="FQ54" s="335" t="s">
        <v>3848</v>
      </c>
      <c r="FR54" s="335" t="s">
        <v>3848</v>
      </c>
      <c r="FS54" s="335" t="s">
        <v>3848</v>
      </c>
      <c r="FT54" s="335" t="s">
        <v>14039</v>
      </c>
      <c r="FU54" s="335" t="s">
        <v>14040</v>
      </c>
      <c r="FV54" s="335" t="s">
        <v>14041</v>
      </c>
      <c r="FW54" s="335" t="s">
        <v>14042</v>
      </c>
      <c r="FX54" s="335" t="s">
        <v>3944</v>
      </c>
      <c r="FY54" s="335" t="s">
        <v>3848</v>
      </c>
      <c r="FZ54" s="335" t="s">
        <v>13539</v>
      </c>
      <c r="GA54" s="335" t="s">
        <v>3945</v>
      </c>
      <c r="GB54" s="335" t="s">
        <v>3945</v>
      </c>
      <c r="GC54" s="335" t="s">
        <v>3945</v>
      </c>
      <c r="IC54" s="44" t="s">
        <v>3403</v>
      </c>
      <c r="IE54" s="44" t="s">
        <v>3403</v>
      </c>
    </row>
    <row r="55" spans="1:239" s="44" customFormat="1" ht="15" customHeight="1" x14ac:dyDescent="0.2">
      <c r="A55" s="85">
        <v>53</v>
      </c>
      <c r="B55" s="470">
        <v>0.6166666666666667</v>
      </c>
      <c r="C55" s="85"/>
      <c r="D55" s="85" t="s">
        <v>12630</v>
      </c>
      <c r="E55" s="85" t="s">
        <v>212</v>
      </c>
      <c r="F55" s="282">
        <v>43283</v>
      </c>
      <c r="G55" s="85" t="s">
        <v>3082</v>
      </c>
      <c r="H55" s="85" t="s">
        <v>246</v>
      </c>
      <c r="I55" s="85" t="s">
        <v>247</v>
      </c>
      <c r="J55" s="85" t="s">
        <v>13140</v>
      </c>
      <c r="K55" s="471" t="s">
        <v>13141</v>
      </c>
      <c r="L55" s="471" t="s">
        <v>250</v>
      </c>
      <c r="M55" s="374">
        <v>43283</v>
      </c>
      <c r="N55" s="374">
        <v>43299</v>
      </c>
      <c r="O55" s="85" t="s">
        <v>13142</v>
      </c>
      <c r="P55" s="34" t="s">
        <v>14043</v>
      </c>
      <c r="Q55" s="85" t="s">
        <v>14044</v>
      </c>
      <c r="R55" s="85" t="s">
        <v>14045</v>
      </c>
      <c r="S55" s="489" t="s">
        <v>14046</v>
      </c>
      <c r="T55" s="276">
        <v>9272921975</v>
      </c>
      <c r="U55" s="473" t="s">
        <v>14047</v>
      </c>
      <c r="V55" s="85" t="s">
        <v>221</v>
      </c>
      <c r="W55" s="85" t="s">
        <v>221</v>
      </c>
      <c r="X55" s="85" t="s">
        <v>221</v>
      </c>
      <c r="Y55" s="85" t="s">
        <v>221</v>
      </c>
      <c r="Z55" s="85" t="s">
        <v>221</v>
      </c>
      <c r="AA55" s="423" t="s">
        <v>14048</v>
      </c>
      <c r="AB55" s="423">
        <v>9498514878</v>
      </c>
      <c r="AC55" s="85" t="s">
        <v>402</v>
      </c>
      <c r="AD55" s="85" t="s">
        <v>224</v>
      </c>
      <c r="AE55" s="85"/>
      <c r="AF55" s="85" t="s">
        <v>226</v>
      </c>
      <c r="AG55" s="85" t="s">
        <v>221</v>
      </c>
      <c r="AH55" s="85" t="s">
        <v>221</v>
      </c>
      <c r="AI55" s="85"/>
      <c r="AJ55" s="85"/>
      <c r="AK55" s="85"/>
      <c r="AL55" s="85"/>
      <c r="AM55" s="85"/>
      <c r="AN55" s="85" t="s">
        <v>228</v>
      </c>
      <c r="AO55" s="85" t="s">
        <v>228</v>
      </c>
      <c r="AP55" s="85" t="s">
        <v>1076</v>
      </c>
      <c r="AQ55" s="85" t="s">
        <v>1077</v>
      </c>
      <c r="AR55" s="85"/>
      <c r="AS55" s="85"/>
      <c r="AT55" s="85"/>
      <c r="AU55" s="85"/>
      <c r="AV55" s="85"/>
      <c r="AW55" s="85"/>
      <c r="AX55" s="85"/>
      <c r="AY55" s="85" t="s">
        <v>227</v>
      </c>
      <c r="AZ55" s="85" t="s">
        <v>446</v>
      </c>
      <c r="BA55" s="275"/>
      <c r="BB55" s="474" t="s">
        <v>13264</v>
      </c>
      <c r="BC55" s="275">
        <v>0.67986111111111114</v>
      </c>
      <c r="BD55" s="275">
        <v>0.68680555555555556</v>
      </c>
      <c r="BE55" s="475">
        <f t="shared" si="1"/>
        <v>10</v>
      </c>
      <c r="BF55" s="85">
        <v>2</v>
      </c>
      <c r="BG55" s="85">
        <v>2</v>
      </c>
      <c r="BH55" s="85">
        <v>2</v>
      </c>
      <c r="BI55" s="85">
        <v>2</v>
      </c>
      <c r="BJ55" s="85">
        <v>2</v>
      </c>
      <c r="BK55" s="85">
        <v>2</v>
      </c>
      <c r="BL55" s="85">
        <v>2</v>
      </c>
      <c r="BM55" s="85">
        <v>2</v>
      </c>
      <c r="BN55" s="85">
        <v>2</v>
      </c>
      <c r="BO55" s="85">
        <v>2</v>
      </c>
      <c r="BP55" s="85">
        <v>2</v>
      </c>
      <c r="BQ55" s="85">
        <v>2</v>
      </c>
      <c r="BR55" s="85">
        <v>2</v>
      </c>
      <c r="BS55" s="85">
        <v>2</v>
      </c>
      <c r="BT55" s="85">
        <v>2</v>
      </c>
      <c r="BU55" s="85"/>
      <c r="BV55" s="405" t="s">
        <v>13264</v>
      </c>
      <c r="BW55" s="483">
        <v>0.68680555555555556</v>
      </c>
      <c r="BX55" s="483">
        <v>0.69444444444444453</v>
      </c>
      <c r="BY55" s="85"/>
      <c r="BZ55" s="85">
        <v>3</v>
      </c>
      <c r="CA55" s="85">
        <v>3</v>
      </c>
      <c r="CB55" s="85">
        <v>3</v>
      </c>
      <c r="CC55" s="85">
        <v>3</v>
      </c>
      <c r="CD55" s="85" t="s">
        <v>260</v>
      </c>
      <c r="CE55" s="85"/>
      <c r="CF55" s="85"/>
      <c r="CG55" s="85"/>
      <c r="CH55" s="85"/>
      <c r="CI55" s="85"/>
      <c r="CJ55" s="85"/>
      <c r="CK55" s="85"/>
      <c r="CL55" s="85"/>
      <c r="CM55" s="85"/>
      <c r="CN55" s="85"/>
      <c r="CO55" s="85"/>
      <c r="CP55" s="85"/>
      <c r="CQ55" s="85"/>
      <c r="CR55" s="335" t="s">
        <v>12643</v>
      </c>
      <c r="CS55" s="335" t="s">
        <v>12644</v>
      </c>
      <c r="CT55" s="335" t="s">
        <v>4002</v>
      </c>
      <c r="CU55" s="335" t="s">
        <v>14049</v>
      </c>
      <c r="CV55" s="335" t="s">
        <v>14044</v>
      </c>
      <c r="CW55" s="335" t="s">
        <v>14050</v>
      </c>
      <c r="CX55" s="335" t="s">
        <v>14046</v>
      </c>
      <c r="CY55" s="335" t="s">
        <v>14051</v>
      </c>
      <c r="CZ55" s="335" t="s">
        <v>14052</v>
      </c>
      <c r="DA55" s="335" t="s">
        <v>14053</v>
      </c>
      <c r="DB55" s="335" t="s">
        <v>3845</v>
      </c>
      <c r="DC55" s="335" t="s">
        <v>3846</v>
      </c>
      <c r="DD55" s="335" t="s">
        <v>11539</v>
      </c>
      <c r="DE55" s="335" t="s">
        <v>14052</v>
      </c>
      <c r="DF55" s="335" t="s">
        <v>14053</v>
      </c>
      <c r="DG55" s="335" t="s">
        <v>3845</v>
      </c>
      <c r="DH55" s="335" t="s">
        <v>3846</v>
      </c>
      <c r="DI55" s="335" t="s">
        <v>11539</v>
      </c>
      <c r="DJ55" s="335" t="s">
        <v>3848</v>
      </c>
      <c r="DK55" s="335" t="s">
        <v>3957</v>
      </c>
      <c r="DL55" s="335" t="s">
        <v>3848</v>
      </c>
      <c r="DM55" s="335" t="s">
        <v>3914</v>
      </c>
      <c r="DN55" s="335" t="s">
        <v>3852</v>
      </c>
      <c r="DO55" s="335" t="s">
        <v>3848</v>
      </c>
      <c r="DP55" s="335" t="s">
        <v>3848</v>
      </c>
      <c r="DQ55" s="335" t="s">
        <v>14054</v>
      </c>
      <c r="DR55" s="335" t="s">
        <v>14054</v>
      </c>
      <c r="DS55" s="335" t="s">
        <v>14047</v>
      </c>
      <c r="DT55" s="335" t="s">
        <v>3848</v>
      </c>
      <c r="DU55" s="335" t="s">
        <v>3848</v>
      </c>
      <c r="DV55" s="335" t="s">
        <v>3848</v>
      </c>
      <c r="DW55" s="335" t="s">
        <v>3848</v>
      </c>
      <c r="DX55" s="335" t="s">
        <v>3848</v>
      </c>
      <c r="DY55" s="335" t="s">
        <v>3848</v>
      </c>
      <c r="DZ55" s="335" t="s">
        <v>3848</v>
      </c>
      <c r="EA55" s="335" t="s">
        <v>3848</v>
      </c>
      <c r="EB55" s="335" t="s">
        <v>3861</v>
      </c>
      <c r="EC55" s="335" t="s">
        <v>3862</v>
      </c>
      <c r="ED55" s="335" t="s">
        <v>3848</v>
      </c>
      <c r="EE55" s="335" t="s">
        <v>4067</v>
      </c>
      <c r="EF55" s="335" t="s">
        <v>3864</v>
      </c>
      <c r="EG55" s="335" t="s">
        <v>598</v>
      </c>
      <c r="EH55" s="335" t="s">
        <v>5303</v>
      </c>
      <c r="EI55" s="335" t="s">
        <v>6519</v>
      </c>
      <c r="EJ55" s="335" t="s">
        <v>3848</v>
      </c>
      <c r="EK55" s="335" t="s">
        <v>3848</v>
      </c>
      <c r="EL55" s="335" t="s">
        <v>3868</v>
      </c>
      <c r="EM55" s="335" t="s">
        <v>4002</v>
      </c>
      <c r="EN55" s="335" t="s">
        <v>4002</v>
      </c>
      <c r="EO55" s="335" t="s">
        <v>3869</v>
      </c>
      <c r="EP55" s="335" t="s">
        <v>3870</v>
      </c>
      <c r="EQ55" s="335" t="s">
        <v>4017</v>
      </c>
      <c r="ER55" s="335" t="s">
        <v>4017</v>
      </c>
      <c r="ES55" s="335" t="s">
        <v>4017</v>
      </c>
      <c r="ET55" s="335" t="s">
        <v>4017</v>
      </c>
      <c r="EU55" s="335" t="s">
        <v>4017</v>
      </c>
      <c r="EV55" s="335" t="s">
        <v>3876</v>
      </c>
      <c r="EW55" s="335" t="s">
        <v>3876</v>
      </c>
      <c r="EX55" s="335" t="s">
        <v>3848</v>
      </c>
      <c r="EY55" s="335" t="s">
        <v>3848</v>
      </c>
      <c r="EZ55" s="335" t="s">
        <v>3876</v>
      </c>
      <c r="FA55" s="335" t="s">
        <v>3848</v>
      </c>
      <c r="FB55" s="335" t="s">
        <v>3848</v>
      </c>
      <c r="FC55" s="335" t="s">
        <v>3848</v>
      </c>
      <c r="FD55" s="335" t="s">
        <v>3848</v>
      </c>
      <c r="FE55" s="335" t="s">
        <v>4017</v>
      </c>
      <c r="FF55" s="335" t="s">
        <v>4017</v>
      </c>
      <c r="FG55" s="335" t="s">
        <v>3848</v>
      </c>
      <c r="FH55" s="335" t="s">
        <v>3848</v>
      </c>
      <c r="FI55" s="335" t="s">
        <v>3848</v>
      </c>
      <c r="FJ55" s="335" t="s">
        <v>4017</v>
      </c>
      <c r="FK55" s="335" t="s">
        <v>4017</v>
      </c>
      <c r="FL55" s="335" t="s">
        <v>4017</v>
      </c>
      <c r="FM55" s="335" t="s">
        <v>14046</v>
      </c>
      <c r="FN55" s="335" t="s">
        <v>8325</v>
      </c>
      <c r="FO55" s="335" t="s">
        <v>3848</v>
      </c>
      <c r="FP55" s="335" t="s">
        <v>3848</v>
      </c>
      <c r="FQ55" s="335" t="s">
        <v>14055</v>
      </c>
      <c r="FR55" s="335" t="s">
        <v>4414</v>
      </c>
      <c r="FS55" s="335" t="s">
        <v>14056</v>
      </c>
      <c r="FT55" s="335" t="s">
        <v>3943</v>
      </c>
      <c r="FU55" s="335" t="s">
        <v>3943</v>
      </c>
      <c r="FV55" s="335" t="s">
        <v>3943</v>
      </c>
      <c r="FW55" s="335" t="s">
        <v>3943</v>
      </c>
      <c r="FX55" s="335" t="s">
        <v>3894</v>
      </c>
      <c r="FY55" s="335" t="s">
        <v>3848</v>
      </c>
      <c r="FZ55" s="335" t="s">
        <v>14057</v>
      </c>
      <c r="GA55" s="335" t="s">
        <v>3945</v>
      </c>
      <c r="GB55" s="335" t="s">
        <v>3945</v>
      </c>
      <c r="GC55" s="335" t="s">
        <v>3945</v>
      </c>
      <c r="GD55" s="44" t="s">
        <v>12711</v>
      </c>
      <c r="GE55" s="44" t="s">
        <v>6505</v>
      </c>
      <c r="GF55" s="44" t="s">
        <v>12615</v>
      </c>
      <c r="GG55" s="44" t="s">
        <v>6505</v>
      </c>
      <c r="GH55" s="44" t="s">
        <v>13178</v>
      </c>
      <c r="GI55" s="44" t="s">
        <v>6676</v>
      </c>
      <c r="HL55" s="374">
        <v>43283</v>
      </c>
      <c r="HM55" s="44" t="s">
        <v>13178</v>
      </c>
      <c r="HP55" s="44" t="s">
        <v>6505</v>
      </c>
      <c r="HS55" s="44" t="s">
        <v>6505</v>
      </c>
      <c r="HV55" s="44" t="s">
        <v>6676</v>
      </c>
      <c r="IC55" s="44" t="s">
        <v>247</v>
      </c>
      <c r="IE55" s="44" t="s">
        <v>12843</v>
      </c>
    </row>
    <row r="56" spans="1:239" s="44" customFormat="1" ht="15" customHeight="1" x14ac:dyDescent="0.2">
      <c r="A56" s="85">
        <v>54</v>
      </c>
      <c r="B56" s="470">
        <v>0.62013888888888891</v>
      </c>
      <c r="C56" s="85"/>
      <c r="D56" s="85" t="s">
        <v>12630</v>
      </c>
      <c r="E56" s="85" t="s">
        <v>212</v>
      </c>
      <c r="F56" s="282">
        <v>43283</v>
      </c>
      <c r="G56" s="85" t="s">
        <v>3082</v>
      </c>
      <c r="H56" s="85" t="s">
        <v>246</v>
      </c>
      <c r="I56" s="85" t="s">
        <v>247</v>
      </c>
      <c r="J56" s="44" t="s">
        <v>14058</v>
      </c>
      <c r="K56" s="471" t="s">
        <v>14059</v>
      </c>
      <c r="L56" s="471" t="s">
        <v>250</v>
      </c>
      <c r="M56" s="374">
        <v>43283</v>
      </c>
      <c r="N56" s="374">
        <v>43292</v>
      </c>
      <c r="O56" s="85" t="s">
        <v>12807</v>
      </c>
      <c r="P56" s="34" t="s">
        <v>14060</v>
      </c>
      <c r="Q56" s="85" t="s">
        <v>798</v>
      </c>
      <c r="R56" s="85" t="s">
        <v>14061</v>
      </c>
      <c r="S56" s="471" t="s">
        <v>1029</v>
      </c>
      <c r="T56" s="276">
        <v>9751104497</v>
      </c>
      <c r="U56" s="473" t="s">
        <v>14062</v>
      </c>
      <c r="V56" s="85" t="s">
        <v>221</v>
      </c>
      <c r="W56" s="85" t="s">
        <v>221</v>
      </c>
      <c r="X56" s="85" t="s">
        <v>221</v>
      </c>
      <c r="Y56" s="85" t="s">
        <v>221</v>
      </c>
      <c r="Z56" s="85" t="s">
        <v>221</v>
      </c>
      <c r="AA56" s="423" t="s">
        <v>14063</v>
      </c>
      <c r="AB56" s="423">
        <v>9750948435</v>
      </c>
      <c r="AC56" s="85" t="s">
        <v>1303</v>
      </c>
      <c r="AD56" s="85" t="s">
        <v>5205</v>
      </c>
      <c r="AE56" s="44" t="s">
        <v>221</v>
      </c>
      <c r="AF56" s="85" t="s">
        <v>221</v>
      </c>
      <c r="AG56" s="85" t="s">
        <v>221</v>
      </c>
      <c r="AH56" s="85" t="s">
        <v>221</v>
      </c>
      <c r="AI56" s="85"/>
      <c r="AJ56" s="85"/>
      <c r="AK56" s="85"/>
      <c r="AL56" s="85"/>
      <c r="AM56" s="85"/>
      <c r="AN56" s="85" t="s">
        <v>228</v>
      </c>
      <c r="AO56" s="85" t="s">
        <v>228</v>
      </c>
      <c r="AP56" s="85" t="s">
        <v>229</v>
      </c>
      <c r="AQ56" s="85" t="s">
        <v>229</v>
      </c>
      <c r="AR56" s="85"/>
      <c r="AS56" s="85" t="s">
        <v>14064</v>
      </c>
      <c r="AT56" s="85">
        <v>235452</v>
      </c>
      <c r="AU56" s="85" t="s">
        <v>14065</v>
      </c>
      <c r="AV56" s="85"/>
      <c r="AW56" s="85"/>
      <c r="AX56" s="85"/>
      <c r="AY56" s="85" t="s">
        <v>227</v>
      </c>
      <c r="AZ56" s="85"/>
      <c r="BA56" s="275"/>
      <c r="BB56" s="474" t="s">
        <v>13264</v>
      </c>
      <c r="BC56" s="275">
        <v>0.66597222222222219</v>
      </c>
      <c r="BD56" s="275">
        <v>0.67291666666666661</v>
      </c>
      <c r="BE56" s="475">
        <f t="shared" si="1"/>
        <v>10</v>
      </c>
      <c r="BF56" s="85">
        <v>2</v>
      </c>
      <c r="BG56" s="85">
        <v>2</v>
      </c>
      <c r="BH56" s="85">
        <v>2</v>
      </c>
      <c r="BI56" s="85">
        <v>2</v>
      </c>
      <c r="BJ56" s="85">
        <v>2</v>
      </c>
      <c r="BK56" s="85">
        <v>2</v>
      </c>
      <c r="BL56" s="85">
        <v>2</v>
      </c>
      <c r="BM56" s="85">
        <v>2</v>
      </c>
      <c r="BN56" s="85">
        <v>2</v>
      </c>
      <c r="BO56" s="85">
        <v>2</v>
      </c>
      <c r="BP56" s="85">
        <v>2</v>
      </c>
      <c r="BQ56" s="85">
        <v>2</v>
      </c>
      <c r="BR56" s="85">
        <v>2</v>
      </c>
      <c r="BS56" s="85">
        <v>2</v>
      </c>
      <c r="BT56" s="85">
        <v>2</v>
      </c>
      <c r="BU56" s="85"/>
      <c r="BV56" s="405" t="s">
        <v>13264</v>
      </c>
      <c r="BW56" s="483">
        <v>0.67291666666666661</v>
      </c>
      <c r="BX56" s="483">
        <v>0.67986111111111114</v>
      </c>
      <c r="BY56" s="85"/>
      <c r="BZ56" s="85">
        <v>3</v>
      </c>
      <c r="CA56" s="85">
        <v>3</v>
      </c>
      <c r="CB56" s="85">
        <v>3</v>
      </c>
      <c r="CC56" s="85">
        <v>3</v>
      </c>
      <c r="CD56" s="85" t="s">
        <v>883</v>
      </c>
      <c r="CE56" s="85"/>
      <c r="CF56" s="85"/>
      <c r="CG56" s="85"/>
      <c r="CH56" s="85"/>
      <c r="CI56" s="85"/>
      <c r="CJ56" s="85"/>
      <c r="CK56" s="85"/>
      <c r="CL56" s="85"/>
      <c r="CM56" s="85"/>
      <c r="CN56" s="85"/>
      <c r="CO56" s="85"/>
      <c r="CP56" s="85"/>
      <c r="CQ56" s="85"/>
      <c r="CR56" s="335" t="s">
        <v>12643</v>
      </c>
      <c r="CS56" s="335" t="s">
        <v>12644</v>
      </c>
      <c r="CT56" s="335" t="s">
        <v>4002</v>
      </c>
      <c r="CU56" s="335" t="s">
        <v>14066</v>
      </c>
      <c r="CV56" s="335" t="s">
        <v>798</v>
      </c>
      <c r="CW56" s="335" t="s">
        <v>14061</v>
      </c>
      <c r="CX56" s="335" t="s">
        <v>1029</v>
      </c>
      <c r="CY56" s="335" t="s">
        <v>14067</v>
      </c>
      <c r="CZ56" s="335" t="s">
        <v>11693</v>
      </c>
      <c r="DA56" s="335" t="s">
        <v>14068</v>
      </c>
      <c r="DB56" s="335" t="s">
        <v>3840</v>
      </c>
      <c r="DC56" s="335" t="s">
        <v>3841</v>
      </c>
      <c r="DD56" s="335" t="s">
        <v>11695</v>
      </c>
      <c r="DE56" s="335" t="s">
        <v>11693</v>
      </c>
      <c r="DF56" s="335" t="s">
        <v>14068</v>
      </c>
      <c r="DG56" s="335" t="s">
        <v>3840</v>
      </c>
      <c r="DH56" s="335" t="s">
        <v>3841</v>
      </c>
      <c r="DI56" s="335" t="s">
        <v>11695</v>
      </c>
      <c r="DJ56" s="335" t="s">
        <v>14069</v>
      </c>
      <c r="DK56" s="335" t="s">
        <v>3957</v>
      </c>
      <c r="DL56" s="335" t="s">
        <v>4298</v>
      </c>
      <c r="DM56" s="335" t="s">
        <v>3914</v>
      </c>
      <c r="DN56" s="335" t="s">
        <v>3852</v>
      </c>
      <c r="DO56" s="335" t="s">
        <v>3853</v>
      </c>
      <c r="DP56" s="335" t="s">
        <v>3854</v>
      </c>
      <c r="DQ56" s="335" t="s">
        <v>14070</v>
      </c>
      <c r="DR56" s="335" t="s">
        <v>2718</v>
      </c>
      <c r="DS56" s="335" t="s">
        <v>14071</v>
      </c>
      <c r="DT56" s="335" t="s">
        <v>14072</v>
      </c>
      <c r="DU56" s="335" t="s">
        <v>2718</v>
      </c>
      <c r="DV56" s="335" t="s">
        <v>14073</v>
      </c>
      <c r="DW56" s="335" t="s">
        <v>2718</v>
      </c>
      <c r="DX56" s="335" t="s">
        <v>14074</v>
      </c>
      <c r="DY56" s="335" t="s">
        <v>14075</v>
      </c>
      <c r="DZ56" s="335" t="s">
        <v>2718</v>
      </c>
      <c r="EA56" s="335" t="s">
        <v>2718</v>
      </c>
      <c r="EB56" s="335" t="s">
        <v>3861</v>
      </c>
      <c r="EC56" s="335" t="s">
        <v>3862</v>
      </c>
      <c r="ED56" s="335" t="s">
        <v>3848</v>
      </c>
      <c r="EE56" s="335" t="s">
        <v>10915</v>
      </c>
      <c r="EF56" s="335" t="s">
        <v>3864</v>
      </c>
      <c r="EG56" s="335" t="s">
        <v>4068</v>
      </c>
      <c r="EH56" s="335" t="s">
        <v>4069</v>
      </c>
      <c r="EI56" s="335" t="s">
        <v>282</v>
      </c>
      <c r="EJ56" s="335" t="s">
        <v>14064</v>
      </c>
      <c r="EK56" s="335" t="s">
        <v>3848</v>
      </c>
      <c r="EL56" s="335" t="s">
        <v>3868</v>
      </c>
      <c r="EM56" s="335" t="s">
        <v>4002</v>
      </c>
      <c r="EN56" s="335" t="s">
        <v>4002</v>
      </c>
      <c r="EO56" s="335" t="s">
        <v>4002</v>
      </c>
      <c r="EP56" s="335" t="s">
        <v>4002</v>
      </c>
      <c r="EQ56" s="335" t="s">
        <v>14076</v>
      </c>
      <c r="ER56" s="335" t="s">
        <v>4004</v>
      </c>
      <c r="ES56" s="335" t="s">
        <v>14077</v>
      </c>
      <c r="ET56" s="335" t="s">
        <v>14078</v>
      </c>
      <c r="EU56" s="335" t="s">
        <v>14079</v>
      </c>
      <c r="EV56" s="335" t="s">
        <v>3876</v>
      </c>
      <c r="EW56" s="335" t="s">
        <v>3876</v>
      </c>
      <c r="EX56" s="335" t="s">
        <v>3848</v>
      </c>
      <c r="EY56" s="335" t="s">
        <v>3848</v>
      </c>
      <c r="EZ56" s="335" t="s">
        <v>3876</v>
      </c>
      <c r="FA56" s="335" t="s">
        <v>3848</v>
      </c>
      <c r="FB56" s="335" t="s">
        <v>3848</v>
      </c>
      <c r="FC56" s="335" t="s">
        <v>3848</v>
      </c>
      <c r="FD56" s="335" t="s">
        <v>3848</v>
      </c>
      <c r="FE56" s="335" t="s">
        <v>4017</v>
      </c>
      <c r="FF56" s="335" t="s">
        <v>4017</v>
      </c>
      <c r="FG56" s="335" t="s">
        <v>3848</v>
      </c>
      <c r="FH56" s="335" t="s">
        <v>3848</v>
      </c>
      <c r="FI56" s="335" t="s">
        <v>3848</v>
      </c>
      <c r="FJ56" s="335" t="s">
        <v>4017</v>
      </c>
      <c r="FK56" s="335" t="s">
        <v>4017</v>
      </c>
      <c r="FL56" s="335" t="s">
        <v>4017</v>
      </c>
      <c r="FM56" s="335" t="s">
        <v>1029</v>
      </c>
      <c r="FN56" s="335" t="s">
        <v>8901</v>
      </c>
      <c r="FO56" s="335" t="s">
        <v>1956</v>
      </c>
      <c r="FP56" s="335" t="s">
        <v>3848</v>
      </c>
      <c r="FQ56" s="335" t="s">
        <v>14080</v>
      </c>
      <c r="FR56" s="335" t="s">
        <v>14081</v>
      </c>
      <c r="FS56" s="335" t="s">
        <v>14082</v>
      </c>
      <c r="FT56" s="335" t="s">
        <v>14083</v>
      </c>
      <c r="FU56" s="335" t="s">
        <v>14084</v>
      </c>
      <c r="FV56" s="335" t="s">
        <v>14085</v>
      </c>
      <c r="FW56" s="335" t="s">
        <v>14086</v>
      </c>
      <c r="FX56" s="335" t="s">
        <v>3894</v>
      </c>
      <c r="FY56" s="335" t="s">
        <v>3848</v>
      </c>
      <c r="FZ56" s="335" t="s">
        <v>14087</v>
      </c>
      <c r="GA56" s="335" t="s">
        <v>3945</v>
      </c>
      <c r="GB56" s="335" t="s">
        <v>3945</v>
      </c>
      <c r="GC56" s="335" t="s">
        <v>3946</v>
      </c>
      <c r="GD56" s="44" t="s">
        <v>12711</v>
      </c>
      <c r="GE56" s="44" t="s">
        <v>6505</v>
      </c>
      <c r="GF56" s="44" t="s">
        <v>12615</v>
      </c>
      <c r="GG56" s="44" t="s">
        <v>6676</v>
      </c>
      <c r="HL56" s="374">
        <v>43283</v>
      </c>
      <c r="HM56" s="30" t="s">
        <v>14088</v>
      </c>
      <c r="HP56" s="30" t="s">
        <v>6676</v>
      </c>
      <c r="HS56" s="44" t="s">
        <v>6505</v>
      </c>
      <c r="IC56" s="44" t="s">
        <v>247</v>
      </c>
      <c r="IE56" s="44" t="s">
        <v>12843</v>
      </c>
    </row>
    <row r="57" spans="1:239" s="44" customFormat="1" ht="15" customHeight="1" x14ac:dyDescent="0.2">
      <c r="A57" s="85">
        <v>55</v>
      </c>
      <c r="B57" s="470">
        <v>0.62291666666666667</v>
      </c>
      <c r="C57" s="85"/>
      <c r="D57" s="85" t="s">
        <v>12630</v>
      </c>
      <c r="E57" s="85" t="s">
        <v>212</v>
      </c>
      <c r="F57" s="282">
        <v>43283</v>
      </c>
      <c r="G57" s="85" t="s">
        <v>1202</v>
      </c>
      <c r="H57" s="85" t="s">
        <v>233</v>
      </c>
      <c r="I57" s="85" t="s">
        <v>3057</v>
      </c>
      <c r="J57" s="85"/>
      <c r="K57" s="471"/>
      <c r="L57" s="471"/>
      <c r="M57" s="471"/>
      <c r="N57" s="471"/>
      <c r="O57" s="85"/>
      <c r="P57" s="305" t="s">
        <v>14089</v>
      </c>
      <c r="Q57" s="85" t="s">
        <v>478</v>
      </c>
      <c r="R57" s="85" t="s">
        <v>14090</v>
      </c>
      <c r="S57" s="489" t="s">
        <v>14091</v>
      </c>
      <c r="T57" s="423">
        <v>9053037593</v>
      </c>
      <c r="U57" s="473" t="s">
        <v>14092</v>
      </c>
      <c r="V57" s="423" t="s">
        <v>14093</v>
      </c>
      <c r="W57" s="85" t="s">
        <v>221</v>
      </c>
      <c r="X57" s="85" t="s">
        <v>221</v>
      </c>
      <c r="Y57" s="85" t="s">
        <v>221</v>
      </c>
      <c r="Z57" s="85" t="s">
        <v>221</v>
      </c>
      <c r="AA57" s="423" t="s">
        <v>14094</v>
      </c>
      <c r="AB57" s="423">
        <v>9565104739</v>
      </c>
      <c r="AC57" s="85" t="s">
        <v>1303</v>
      </c>
      <c r="AD57" s="85" t="s">
        <v>802</v>
      </c>
      <c r="AE57" s="85" t="s">
        <v>221</v>
      </c>
      <c r="AF57" s="85" t="s">
        <v>221</v>
      </c>
      <c r="AG57" s="85" t="s">
        <v>221</v>
      </c>
      <c r="AH57" s="85" t="s">
        <v>221</v>
      </c>
      <c r="AI57" s="85"/>
      <c r="AJ57" s="85"/>
      <c r="AK57" s="85"/>
      <c r="AL57" s="85"/>
      <c r="AM57" s="85"/>
      <c r="AN57" s="85" t="s">
        <v>228</v>
      </c>
      <c r="AO57" s="85" t="s">
        <v>228</v>
      </c>
      <c r="AP57" s="85" t="s">
        <v>229</v>
      </c>
      <c r="AQ57" s="85" t="s">
        <v>229</v>
      </c>
      <c r="AR57" s="85"/>
      <c r="AS57" s="85" t="s">
        <v>14095</v>
      </c>
      <c r="AT57" s="423">
        <v>237014</v>
      </c>
      <c r="AU57" s="85" t="s">
        <v>14096</v>
      </c>
      <c r="AV57" s="85"/>
      <c r="AW57" s="85"/>
      <c r="AX57" s="85"/>
      <c r="AY57" s="85" t="s">
        <v>227</v>
      </c>
      <c r="AZ57" s="85" t="s">
        <v>227</v>
      </c>
      <c r="BA57" s="275"/>
      <c r="BB57" s="474" t="s">
        <v>13984</v>
      </c>
      <c r="BC57" s="275">
        <v>0.6958333333333333</v>
      </c>
      <c r="BD57" s="275">
        <v>0.69861111111111107</v>
      </c>
      <c r="BE57" s="475">
        <f t="shared" si="1"/>
        <v>4</v>
      </c>
      <c r="BF57" s="85">
        <v>1</v>
      </c>
      <c r="BG57" s="85">
        <v>2</v>
      </c>
      <c r="BH57" s="85">
        <v>2</v>
      </c>
      <c r="BI57" s="85">
        <v>2</v>
      </c>
      <c r="BJ57" s="85">
        <v>2</v>
      </c>
      <c r="BK57" s="85">
        <v>1</v>
      </c>
      <c r="BL57" s="85">
        <v>2</v>
      </c>
      <c r="BM57" s="85">
        <v>2</v>
      </c>
      <c r="BN57" s="85">
        <v>1</v>
      </c>
      <c r="BO57" s="85">
        <v>2</v>
      </c>
      <c r="BP57" s="85">
        <v>2</v>
      </c>
      <c r="BQ57" s="85">
        <v>2</v>
      </c>
      <c r="BR57" s="85">
        <v>2</v>
      </c>
      <c r="BS57" s="85">
        <v>2</v>
      </c>
      <c r="BT57" s="85">
        <v>2</v>
      </c>
      <c r="BU57" s="85"/>
      <c r="BV57" s="405"/>
      <c r="BW57" s="85"/>
      <c r="BX57" s="85"/>
      <c r="BY57" s="85"/>
      <c r="BZ57" s="85"/>
      <c r="CA57" s="85"/>
      <c r="CB57" s="85"/>
      <c r="CC57" s="85"/>
      <c r="CD57" s="85"/>
      <c r="CE57" s="85"/>
      <c r="CF57" s="85"/>
      <c r="CG57" s="85"/>
      <c r="CH57" s="85"/>
      <c r="CI57" s="85"/>
      <c r="CJ57" s="85"/>
      <c r="CK57" s="85"/>
      <c r="CL57" s="85"/>
      <c r="CM57" s="85"/>
      <c r="CN57" s="85"/>
      <c r="CO57" s="85"/>
      <c r="CP57" s="85"/>
      <c r="CQ57" s="85"/>
      <c r="CR57" s="335" t="s">
        <v>12643</v>
      </c>
      <c r="CS57" s="335" t="s">
        <v>12644</v>
      </c>
      <c r="CT57" s="335" t="s">
        <v>4002</v>
      </c>
      <c r="CU57" s="335" t="s">
        <v>14097</v>
      </c>
      <c r="CV57" s="335" t="s">
        <v>478</v>
      </c>
      <c r="CW57" s="335" t="s">
        <v>14090</v>
      </c>
      <c r="CX57" s="335" t="s">
        <v>14091</v>
      </c>
      <c r="CY57" s="335" t="s">
        <v>14098</v>
      </c>
      <c r="CZ57" s="335" t="s">
        <v>5740</v>
      </c>
      <c r="DA57" s="335" t="s">
        <v>14099</v>
      </c>
      <c r="DB57" s="335" t="s">
        <v>3840</v>
      </c>
      <c r="DC57" s="335" t="s">
        <v>3841</v>
      </c>
      <c r="DD57" s="335" t="s">
        <v>4838</v>
      </c>
      <c r="DE57" s="335" t="s">
        <v>5740</v>
      </c>
      <c r="DF57" s="335" t="s">
        <v>14099</v>
      </c>
      <c r="DG57" s="335" t="s">
        <v>3840</v>
      </c>
      <c r="DH57" s="335" t="s">
        <v>3841</v>
      </c>
      <c r="DI57" s="335" t="s">
        <v>4838</v>
      </c>
      <c r="DJ57" s="335" t="s">
        <v>14100</v>
      </c>
      <c r="DK57" s="335" t="s">
        <v>3849</v>
      </c>
      <c r="DL57" s="335" t="s">
        <v>4002</v>
      </c>
      <c r="DM57" s="335" t="s">
        <v>3914</v>
      </c>
      <c r="DN57" s="335" t="s">
        <v>3852</v>
      </c>
      <c r="DO57" s="335" t="s">
        <v>3853</v>
      </c>
      <c r="DP57" s="335" t="s">
        <v>3854</v>
      </c>
      <c r="DQ57" s="335" t="s">
        <v>14101</v>
      </c>
      <c r="DR57" s="335" t="s">
        <v>3666</v>
      </c>
      <c r="DS57" s="335" t="s">
        <v>14092</v>
      </c>
      <c r="DT57" s="335" t="s">
        <v>14102</v>
      </c>
      <c r="DU57" s="335" t="s">
        <v>3848</v>
      </c>
      <c r="DV57" s="335" t="s">
        <v>3848</v>
      </c>
      <c r="DW57" s="335" t="s">
        <v>3848</v>
      </c>
      <c r="DX57" s="335" t="s">
        <v>14093</v>
      </c>
      <c r="DY57" s="335" t="s">
        <v>3848</v>
      </c>
      <c r="DZ57" s="335" t="s">
        <v>3848</v>
      </c>
      <c r="EA57" s="335" t="s">
        <v>3848</v>
      </c>
      <c r="EB57" s="335" t="s">
        <v>3861</v>
      </c>
      <c r="EC57" s="335" t="s">
        <v>4118</v>
      </c>
      <c r="ED57" s="335" t="s">
        <v>3848</v>
      </c>
      <c r="EE57" s="335" t="s">
        <v>3666</v>
      </c>
      <c r="EF57" s="335" t="s">
        <v>3864</v>
      </c>
      <c r="EG57" s="335" t="s">
        <v>4068</v>
      </c>
      <c r="EH57" s="335" t="s">
        <v>4069</v>
      </c>
      <c r="EI57" s="335" t="s">
        <v>14095</v>
      </c>
      <c r="EJ57" s="335" t="s">
        <v>14095</v>
      </c>
      <c r="EK57" s="335" t="s">
        <v>3848</v>
      </c>
      <c r="EL57" s="335" t="s">
        <v>6759</v>
      </c>
      <c r="EM57" s="335" t="s">
        <v>4002</v>
      </c>
      <c r="EN57" s="335" t="s">
        <v>4002</v>
      </c>
      <c r="EO57" s="335" t="s">
        <v>4002</v>
      </c>
      <c r="EP57" s="335" t="s">
        <v>4002</v>
      </c>
      <c r="EQ57" s="335" t="s">
        <v>14103</v>
      </c>
      <c r="ER57" s="335" t="s">
        <v>4073</v>
      </c>
      <c r="ES57" s="335" t="s">
        <v>12072</v>
      </c>
      <c r="ET57" s="335" t="s">
        <v>14104</v>
      </c>
      <c r="EU57" s="335" t="s">
        <v>14105</v>
      </c>
      <c r="EV57" s="335" t="s">
        <v>3876</v>
      </c>
      <c r="EW57" s="335" t="s">
        <v>3876</v>
      </c>
      <c r="EX57" s="335" t="s">
        <v>3848</v>
      </c>
      <c r="EY57" s="335" t="s">
        <v>3848</v>
      </c>
      <c r="EZ57" s="335" t="s">
        <v>3876</v>
      </c>
      <c r="FA57" s="335" t="s">
        <v>3848</v>
      </c>
      <c r="FB57" s="335" t="s">
        <v>3848</v>
      </c>
      <c r="FC57" s="335" t="s">
        <v>3848</v>
      </c>
      <c r="FD57" s="335" t="s">
        <v>3848</v>
      </c>
      <c r="FE57" s="335" t="s">
        <v>4017</v>
      </c>
      <c r="FF57" s="335" t="s">
        <v>4017</v>
      </c>
      <c r="FG57" s="335" t="s">
        <v>3848</v>
      </c>
      <c r="FH57" s="335" t="s">
        <v>3848</v>
      </c>
      <c r="FI57" s="335" t="s">
        <v>3848</v>
      </c>
      <c r="FJ57" s="335" t="s">
        <v>4017</v>
      </c>
      <c r="FK57" s="335" t="s">
        <v>4017</v>
      </c>
      <c r="FL57" s="335" t="s">
        <v>4017</v>
      </c>
      <c r="FM57" s="335" t="s">
        <v>478</v>
      </c>
      <c r="FN57" s="335" t="s">
        <v>2728</v>
      </c>
      <c r="FO57" s="335" t="s">
        <v>515</v>
      </c>
      <c r="FP57" s="335" t="s">
        <v>3848</v>
      </c>
      <c r="FQ57" s="335" t="s">
        <v>14106</v>
      </c>
      <c r="FR57" s="335" t="s">
        <v>14107</v>
      </c>
      <c r="FS57" s="335" t="s">
        <v>14108</v>
      </c>
      <c r="FT57" s="335" t="s">
        <v>14109</v>
      </c>
      <c r="FU57" s="335" t="s">
        <v>14110</v>
      </c>
      <c r="FV57" s="335" t="s">
        <v>14111</v>
      </c>
      <c r="FW57" s="335" t="s">
        <v>14112</v>
      </c>
      <c r="FX57" s="335" t="s">
        <v>3944</v>
      </c>
      <c r="FY57" s="335" t="s">
        <v>3848</v>
      </c>
      <c r="FZ57" s="335" t="s">
        <v>3848</v>
      </c>
      <c r="GA57" s="335" t="s">
        <v>3945</v>
      </c>
      <c r="GB57" s="335" t="s">
        <v>3945</v>
      </c>
      <c r="GC57" s="335" t="s">
        <v>3946</v>
      </c>
      <c r="IC57" s="44" t="s">
        <v>3403</v>
      </c>
      <c r="IE57" s="44" t="s">
        <v>3403</v>
      </c>
    </row>
    <row r="58" spans="1:239" s="44" customFormat="1" ht="15" customHeight="1" x14ac:dyDescent="0.2">
      <c r="A58" s="85">
        <v>56</v>
      </c>
      <c r="B58" s="470">
        <v>0.63194444444444442</v>
      </c>
      <c r="C58" s="85"/>
      <c r="D58" s="85" t="s">
        <v>12630</v>
      </c>
      <c r="E58" s="85" t="s">
        <v>212</v>
      </c>
      <c r="F58" s="282">
        <v>43283</v>
      </c>
      <c r="G58" s="85" t="s">
        <v>1202</v>
      </c>
      <c r="H58" s="85" t="s">
        <v>233</v>
      </c>
      <c r="I58" s="85" t="s">
        <v>3057</v>
      </c>
      <c r="J58" s="85"/>
      <c r="K58" s="471"/>
      <c r="L58" s="471"/>
      <c r="M58" s="471"/>
      <c r="N58" s="471"/>
      <c r="O58" s="85"/>
      <c r="P58" s="305" t="s">
        <v>14113</v>
      </c>
      <c r="Q58" s="85" t="s">
        <v>4746</v>
      </c>
      <c r="R58" s="85" t="s">
        <v>14114</v>
      </c>
      <c r="S58" s="471" t="s">
        <v>3257</v>
      </c>
      <c r="T58" s="276">
        <v>9974389673</v>
      </c>
      <c r="U58" s="473" t="s">
        <v>14115</v>
      </c>
      <c r="V58" s="85" t="s">
        <v>221</v>
      </c>
      <c r="W58" s="85" t="s">
        <v>221</v>
      </c>
      <c r="X58" s="85" t="s">
        <v>221</v>
      </c>
      <c r="Y58" s="85" t="s">
        <v>221</v>
      </c>
      <c r="Z58" s="85" t="s">
        <v>221</v>
      </c>
      <c r="AA58" s="423" t="s">
        <v>14116</v>
      </c>
      <c r="AB58" s="423">
        <v>9363187693</v>
      </c>
      <c r="AC58" s="85" t="s">
        <v>1303</v>
      </c>
      <c r="AD58" s="85" t="s">
        <v>224</v>
      </c>
      <c r="AE58" s="85" t="s">
        <v>221</v>
      </c>
      <c r="AF58" s="85" t="s">
        <v>221</v>
      </c>
      <c r="AG58" s="85" t="s">
        <v>221</v>
      </c>
      <c r="AH58" s="85" t="s">
        <v>221</v>
      </c>
      <c r="AI58" s="85"/>
      <c r="AJ58" s="85"/>
      <c r="AK58" s="85"/>
      <c r="AL58" s="85"/>
      <c r="AM58" s="85"/>
      <c r="AN58" s="85" t="s">
        <v>228</v>
      </c>
      <c r="AO58" s="85" t="s">
        <v>228</v>
      </c>
      <c r="AP58" s="85" t="s">
        <v>281</v>
      </c>
      <c r="AQ58" s="85" t="s">
        <v>282</v>
      </c>
      <c r="AR58" s="85"/>
      <c r="AS58" s="85"/>
      <c r="AT58" s="85"/>
      <c r="AU58" s="85"/>
      <c r="AV58" s="85"/>
      <c r="AW58" s="85"/>
      <c r="AX58" s="85"/>
      <c r="AY58" s="85" t="s">
        <v>227</v>
      </c>
      <c r="AZ58" s="85" t="s">
        <v>227</v>
      </c>
      <c r="BA58" s="275"/>
      <c r="BB58" s="474" t="s">
        <v>12636</v>
      </c>
      <c r="BC58" s="275">
        <v>0.74722222222222223</v>
      </c>
      <c r="BD58" s="275">
        <v>0.75069444444444444</v>
      </c>
      <c r="BE58" s="475">
        <f t="shared" si="1"/>
        <v>5</v>
      </c>
      <c r="BF58" s="85">
        <v>1</v>
      </c>
      <c r="BG58" s="85">
        <v>2</v>
      </c>
      <c r="BH58" s="85">
        <v>3</v>
      </c>
      <c r="BI58" s="85">
        <v>3</v>
      </c>
      <c r="BJ58" s="85">
        <v>2</v>
      </c>
      <c r="BK58" s="85">
        <v>1</v>
      </c>
      <c r="BL58" s="85">
        <v>1</v>
      </c>
      <c r="BM58" s="85">
        <v>3</v>
      </c>
      <c r="BN58" s="85">
        <v>2</v>
      </c>
      <c r="BO58" s="85">
        <v>1</v>
      </c>
      <c r="BP58" s="85">
        <v>3</v>
      </c>
      <c r="BQ58" s="85">
        <v>2</v>
      </c>
      <c r="BR58" s="85">
        <v>3</v>
      </c>
      <c r="BS58" s="85">
        <v>2</v>
      </c>
      <c r="BT58" s="85">
        <v>3</v>
      </c>
      <c r="BU58" s="85"/>
      <c r="BV58" s="405"/>
      <c r="BW58" s="85"/>
      <c r="BX58" s="85"/>
      <c r="BY58" s="85"/>
      <c r="BZ58" s="85"/>
      <c r="CA58" s="85"/>
      <c r="CB58" s="85"/>
      <c r="CC58" s="85"/>
      <c r="CD58" s="85"/>
      <c r="CE58" s="85"/>
      <c r="CF58" s="85"/>
      <c r="CG58" s="85"/>
      <c r="CH58" s="85"/>
      <c r="CI58" s="85"/>
      <c r="CJ58" s="85"/>
      <c r="CK58" s="85"/>
      <c r="CL58" s="85"/>
      <c r="CM58" s="85"/>
      <c r="CN58" s="85"/>
      <c r="CO58" s="85"/>
      <c r="CP58" s="85"/>
      <c r="CQ58" s="85"/>
      <c r="CR58" s="335" t="s">
        <v>12643</v>
      </c>
      <c r="CS58" s="335" t="s">
        <v>12644</v>
      </c>
      <c r="CT58" s="335" t="s">
        <v>4002</v>
      </c>
      <c r="CU58" s="335" t="s">
        <v>14117</v>
      </c>
      <c r="CV58" s="335" t="s">
        <v>4746</v>
      </c>
      <c r="CW58" s="335" t="s">
        <v>14114</v>
      </c>
      <c r="CX58" s="335" t="s">
        <v>3257</v>
      </c>
      <c r="CY58" s="335" t="s">
        <v>14118</v>
      </c>
      <c r="CZ58" s="335" t="s">
        <v>3848</v>
      </c>
      <c r="DA58" s="335" t="s">
        <v>14119</v>
      </c>
      <c r="DB58" s="335" t="s">
        <v>4037</v>
      </c>
      <c r="DC58" s="335" t="s">
        <v>4038</v>
      </c>
      <c r="DD58" s="335" t="s">
        <v>4039</v>
      </c>
      <c r="DE58" s="335" t="s">
        <v>3848</v>
      </c>
      <c r="DF58" s="335" t="s">
        <v>14120</v>
      </c>
      <c r="DG58" s="335" t="s">
        <v>5214</v>
      </c>
      <c r="DH58" s="335" t="s">
        <v>3846</v>
      </c>
      <c r="DI58" s="335" t="s">
        <v>12066</v>
      </c>
      <c r="DJ58" s="335" t="s">
        <v>14121</v>
      </c>
      <c r="DK58" s="335" t="s">
        <v>3849</v>
      </c>
      <c r="DL58" s="335" t="s">
        <v>14122</v>
      </c>
      <c r="DM58" s="335" t="s">
        <v>3914</v>
      </c>
      <c r="DN58" s="335" t="s">
        <v>3852</v>
      </c>
      <c r="DO58" s="335" t="s">
        <v>3853</v>
      </c>
      <c r="DP58" s="335" t="s">
        <v>3854</v>
      </c>
      <c r="DQ58" s="335" t="s">
        <v>14123</v>
      </c>
      <c r="DR58" s="335" t="s">
        <v>2718</v>
      </c>
      <c r="DS58" s="335" t="s">
        <v>14115</v>
      </c>
      <c r="DT58" s="335" t="s">
        <v>3848</v>
      </c>
      <c r="DU58" s="335" t="s">
        <v>3848</v>
      </c>
      <c r="DV58" s="335" t="s">
        <v>3848</v>
      </c>
      <c r="DW58" s="335" t="s">
        <v>3848</v>
      </c>
      <c r="DX58" s="335" t="s">
        <v>3848</v>
      </c>
      <c r="DY58" s="335" t="s">
        <v>3848</v>
      </c>
      <c r="DZ58" s="335" t="s">
        <v>3848</v>
      </c>
      <c r="EA58" s="335" t="s">
        <v>3848</v>
      </c>
      <c r="EB58" s="335" t="s">
        <v>3861</v>
      </c>
      <c r="EC58" s="335" t="s">
        <v>6907</v>
      </c>
      <c r="ED58" s="335" t="s">
        <v>3848</v>
      </c>
      <c r="EE58" s="335" t="s">
        <v>8000</v>
      </c>
      <c r="EF58" s="335" t="s">
        <v>3864</v>
      </c>
      <c r="EG58" s="335" t="s">
        <v>2755</v>
      </c>
      <c r="EH58" s="335" t="s">
        <v>282</v>
      </c>
      <c r="EI58" s="335" t="s">
        <v>3848</v>
      </c>
      <c r="EJ58" s="335" t="s">
        <v>14124</v>
      </c>
      <c r="EK58" s="335" t="s">
        <v>3848</v>
      </c>
      <c r="EL58" s="335" t="s">
        <v>3868</v>
      </c>
      <c r="EM58" s="335" t="s">
        <v>4002</v>
      </c>
      <c r="EN58" s="335" t="s">
        <v>4002</v>
      </c>
      <c r="EO58" s="335" t="s">
        <v>3870</v>
      </c>
      <c r="EP58" s="335" t="s">
        <v>3869</v>
      </c>
      <c r="EQ58" s="335" t="s">
        <v>14125</v>
      </c>
      <c r="ER58" s="335" t="s">
        <v>3924</v>
      </c>
      <c r="ES58" s="335" t="s">
        <v>7163</v>
      </c>
      <c r="ET58" s="335" t="s">
        <v>7164</v>
      </c>
      <c r="EU58" s="335" t="s">
        <v>9703</v>
      </c>
      <c r="EV58" s="335" t="s">
        <v>3876</v>
      </c>
      <c r="EW58" s="335" t="s">
        <v>3876</v>
      </c>
      <c r="EX58" s="335" t="s">
        <v>3848</v>
      </c>
      <c r="EY58" s="335" t="s">
        <v>3848</v>
      </c>
      <c r="EZ58" s="335" t="s">
        <v>3876</v>
      </c>
      <c r="FA58" s="335" t="s">
        <v>3848</v>
      </c>
      <c r="FB58" s="335" t="s">
        <v>3892</v>
      </c>
      <c r="FC58" s="335" t="s">
        <v>3892</v>
      </c>
      <c r="FD58" s="335" t="s">
        <v>3892</v>
      </c>
      <c r="FE58" s="335" t="s">
        <v>4017</v>
      </c>
      <c r="FF58" s="335" t="s">
        <v>4017</v>
      </c>
      <c r="FG58" s="335" t="s">
        <v>3848</v>
      </c>
      <c r="FH58" s="335" t="s">
        <v>3848</v>
      </c>
      <c r="FI58" s="335" t="s">
        <v>3848</v>
      </c>
      <c r="FJ58" s="335" t="s">
        <v>4017</v>
      </c>
      <c r="FK58" s="335" t="s">
        <v>4017</v>
      </c>
      <c r="FL58" s="335" t="s">
        <v>4017</v>
      </c>
      <c r="FM58" s="335" t="s">
        <v>3257</v>
      </c>
      <c r="FN58" s="335" t="s">
        <v>14126</v>
      </c>
      <c r="FO58" s="335" t="s">
        <v>14127</v>
      </c>
      <c r="FP58" s="335" t="s">
        <v>3848</v>
      </c>
      <c r="FQ58" s="335" t="s">
        <v>14128</v>
      </c>
      <c r="FR58" s="335" t="s">
        <v>4367</v>
      </c>
      <c r="FS58" s="335" t="s">
        <v>14129</v>
      </c>
      <c r="FT58" s="335" t="s">
        <v>14130</v>
      </c>
      <c r="FU58" s="335" t="s">
        <v>14131</v>
      </c>
      <c r="FV58" s="335" t="s">
        <v>14132</v>
      </c>
      <c r="FW58" s="335" t="s">
        <v>14133</v>
      </c>
      <c r="FX58" s="335" t="s">
        <v>3944</v>
      </c>
      <c r="FY58" s="335" t="s">
        <v>3848</v>
      </c>
      <c r="FZ58" s="335" t="s">
        <v>3848</v>
      </c>
      <c r="GA58" s="335" t="s">
        <v>3945</v>
      </c>
      <c r="GB58" s="335" t="s">
        <v>3946</v>
      </c>
      <c r="GC58" s="335" t="s">
        <v>3946</v>
      </c>
      <c r="IC58" s="44" t="s">
        <v>3403</v>
      </c>
      <c r="IE58" s="44" t="s">
        <v>3403</v>
      </c>
    </row>
    <row r="59" spans="1:239" s="44" customFormat="1" ht="15" customHeight="1" x14ac:dyDescent="0.2">
      <c r="A59" s="85">
        <v>57</v>
      </c>
      <c r="B59" s="470">
        <v>0.63541666666666663</v>
      </c>
      <c r="C59" s="85"/>
      <c r="D59" s="85" t="s">
        <v>12630</v>
      </c>
      <c r="E59" s="85" t="s">
        <v>212</v>
      </c>
      <c r="F59" s="282">
        <v>43283</v>
      </c>
      <c r="G59" s="85" t="s">
        <v>3082</v>
      </c>
      <c r="H59" s="85" t="s">
        <v>246</v>
      </c>
      <c r="I59" s="85" t="s">
        <v>247</v>
      </c>
      <c r="J59" s="44" t="s">
        <v>14058</v>
      </c>
      <c r="K59" s="471" t="s">
        <v>14059</v>
      </c>
      <c r="L59" s="471" t="s">
        <v>250</v>
      </c>
      <c r="M59" s="374">
        <v>43283</v>
      </c>
      <c r="N59" s="374">
        <v>43292</v>
      </c>
      <c r="O59" s="85" t="s">
        <v>12807</v>
      </c>
      <c r="P59" s="34" t="s">
        <v>14134</v>
      </c>
      <c r="Q59" s="85" t="s">
        <v>14135</v>
      </c>
      <c r="R59" s="85" t="s">
        <v>14136</v>
      </c>
      <c r="S59" s="471" t="s">
        <v>14137</v>
      </c>
      <c r="T59" s="423">
        <v>9064475795</v>
      </c>
      <c r="U59" s="473" t="s">
        <v>14138</v>
      </c>
      <c r="V59" s="423" t="s">
        <v>14139</v>
      </c>
      <c r="W59" s="85" t="s">
        <v>221</v>
      </c>
      <c r="X59" s="85" t="s">
        <v>221</v>
      </c>
      <c r="Y59" s="85" t="s">
        <v>221</v>
      </c>
      <c r="Z59" s="85" t="s">
        <v>221</v>
      </c>
      <c r="AA59" s="423" t="s">
        <v>14140</v>
      </c>
      <c r="AB59" s="423">
        <v>9216377486</v>
      </c>
      <c r="AC59" s="85" t="s">
        <v>1303</v>
      </c>
      <c r="AD59" s="85" t="s">
        <v>224</v>
      </c>
      <c r="AE59" s="85" t="s">
        <v>221</v>
      </c>
      <c r="AF59" s="85" t="s">
        <v>221</v>
      </c>
      <c r="AG59" s="85" t="s">
        <v>221</v>
      </c>
      <c r="AH59" s="85" t="s">
        <v>221</v>
      </c>
      <c r="AI59" s="85"/>
      <c r="AJ59" s="85"/>
      <c r="AK59" s="85"/>
      <c r="AL59" s="85"/>
      <c r="AM59" s="85"/>
      <c r="AN59" s="85" t="s">
        <v>394</v>
      </c>
      <c r="AO59" s="85" t="s">
        <v>395</v>
      </c>
      <c r="AP59" s="85" t="s">
        <v>1076</v>
      </c>
      <c r="AQ59" s="85" t="s">
        <v>1077</v>
      </c>
      <c r="AR59" s="85"/>
      <c r="AS59" s="85"/>
      <c r="AT59" s="85"/>
      <c r="AU59" s="85"/>
      <c r="AV59" s="85"/>
      <c r="AW59" s="85" t="s">
        <v>12988</v>
      </c>
      <c r="AX59" s="85"/>
      <c r="AY59" s="85" t="s">
        <v>227</v>
      </c>
      <c r="AZ59" s="85" t="s">
        <v>446</v>
      </c>
      <c r="BA59" s="275"/>
      <c r="BB59" s="474" t="s">
        <v>13264</v>
      </c>
      <c r="BC59" s="275">
        <v>0.70138888888888884</v>
      </c>
      <c r="BD59" s="275">
        <v>0.70833333333333337</v>
      </c>
      <c r="BE59" s="475">
        <f t="shared" si="1"/>
        <v>10</v>
      </c>
      <c r="BF59" s="85">
        <v>2</v>
      </c>
      <c r="BG59" s="85">
        <v>2</v>
      </c>
      <c r="BH59" s="85">
        <v>2</v>
      </c>
      <c r="BI59" s="85">
        <v>2</v>
      </c>
      <c r="BJ59" s="85">
        <v>2</v>
      </c>
      <c r="BK59" s="85">
        <v>2</v>
      </c>
      <c r="BL59" s="85">
        <v>2</v>
      </c>
      <c r="BM59" s="85">
        <v>2</v>
      </c>
      <c r="BN59" s="85">
        <v>2</v>
      </c>
      <c r="BO59" s="85">
        <v>2</v>
      </c>
      <c r="BP59" s="85">
        <v>2</v>
      </c>
      <c r="BQ59" s="85">
        <v>2</v>
      </c>
      <c r="BR59" s="85">
        <v>2</v>
      </c>
      <c r="BS59" s="85">
        <v>2</v>
      </c>
      <c r="BT59" s="85">
        <v>2</v>
      </c>
      <c r="BU59" s="85"/>
      <c r="BV59" s="405" t="s">
        <v>13264</v>
      </c>
      <c r="BW59" s="85" t="s">
        <v>14141</v>
      </c>
      <c r="BX59" s="483">
        <v>0.71527777777777779</v>
      </c>
      <c r="BY59" s="85"/>
      <c r="BZ59" s="85">
        <v>3</v>
      </c>
      <c r="CA59" s="85">
        <v>3</v>
      </c>
      <c r="CB59" s="85">
        <v>3</v>
      </c>
      <c r="CC59" s="85">
        <v>3</v>
      </c>
      <c r="CD59" s="85" t="s">
        <v>260</v>
      </c>
      <c r="CE59" s="85"/>
      <c r="CF59" s="85"/>
      <c r="CG59" s="85"/>
      <c r="CH59" s="85"/>
      <c r="CI59" s="85"/>
      <c r="CJ59" s="85"/>
      <c r="CK59" s="85"/>
      <c r="CL59" s="85"/>
      <c r="CM59" s="85"/>
      <c r="CN59" s="85"/>
      <c r="CO59" s="85"/>
      <c r="CP59" s="85"/>
      <c r="CQ59" s="85"/>
      <c r="CR59" s="335" t="s">
        <v>12643</v>
      </c>
      <c r="CS59" s="335" t="s">
        <v>12644</v>
      </c>
      <c r="CT59" s="335" t="s">
        <v>4002</v>
      </c>
      <c r="CU59" s="335" t="s">
        <v>14142</v>
      </c>
      <c r="CV59" s="335" t="s">
        <v>14135</v>
      </c>
      <c r="CW59" s="335" t="s">
        <v>14136</v>
      </c>
      <c r="CX59" s="335" t="s">
        <v>14137</v>
      </c>
      <c r="CY59" s="335" t="s">
        <v>14143</v>
      </c>
      <c r="CZ59" s="335" t="s">
        <v>14144</v>
      </c>
      <c r="DA59" s="335" t="s">
        <v>14145</v>
      </c>
      <c r="DB59" s="335" t="s">
        <v>3840</v>
      </c>
      <c r="DC59" s="335" t="s">
        <v>3841</v>
      </c>
      <c r="DD59" s="335" t="s">
        <v>8608</v>
      </c>
      <c r="DE59" s="335" t="s">
        <v>1228</v>
      </c>
      <c r="DF59" s="335" t="s">
        <v>1228</v>
      </c>
      <c r="DG59" s="335" t="s">
        <v>3840</v>
      </c>
      <c r="DH59" s="335" t="s">
        <v>3841</v>
      </c>
      <c r="DI59" s="335" t="s">
        <v>8608</v>
      </c>
      <c r="DJ59" s="335" t="s">
        <v>14146</v>
      </c>
      <c r="DK59" s="335" t="s">
        <v>3957</v>
      </c>
      <c r="DL59" s="335" t="s">
        <v>4298</v>
      </c>
      <c r="DM59" s="335" t="s">
        <v>3914</v>
      </c>
      <c r="DN59" s="335" t="s">
        <v>3852</v>
      </c>
      <c r="DO59" s="335" t="s">
        <v>3853</v>
      </c>
      <c r="DP59" s="335" t="s">
        <v>3854</v>
      </c>
      <c r="DQ59" s="335" t="s">
        <v>14147</v>
      </c>
      <c r="DR59" s="335" t="s">
        <v>14148</v>
      </c>
      <c r="DS59" s="335" t="s">
        <v>14138</v>
      </c>
      <c r="DT59" s="335" t="s">
        <v>1228</v>
      </c>
      <c r="DU59" s="335" t="s">
        <v>14149</v>
      </c>
      <c r="DV59" s="335" t="s">
        <v>1228</v>
      </c>
      <c r="DW59" s="335" t="s">
        <v>1228</v>
      </c>
      <c r="DX59" s="335" t="s">
        <v>14139</v>
      </c>
      <c r="DY59" s="335" t="s">
        <v>14150</v>
      </c>
      <c r="DZ59" s="335" t="s">
        <v>1228</v>
      </c>
      <c r="EA59" s="335" t="s">
        <v>1228</v>
      </c>
      <c r="EB59" s="335" t="s">
        <v>3861</v>
      </c>
      <c r="EC59" s="335" t="s">
        <v>3862</v>
      </c>
      <c r="ED59" s="335" t="s">
        <v>3848</v>
      </c>
      <c r="EE59" s="335" t="s">
        <v>5408</v>
      </c>
      <c r="EF59" s="335" t="s">
        <v>5081</v>
      </c>
      <c r="EG59" s="335" t="s">
        <v>1720</v>
      </c>
      <c r="EH59" s="335" t="s">
        <v>1077</v>
      </c>
      <c r="EI59" s="335" t="s">
        <v>12988</v>
      </c>
      <c r="EJ59" s="335" t="s">
        <v>1228</v>
      </c>
      <c r="EK59" s="335" t="s">
        <v>3848</v>
      </c>
      <c r="EL59" s="335" t="s">
        <v>5147</v>
      </c>
      <c r="EM59" s="335" t="s">
        <v>4002</v>
      </c>
      <c r="EN59" s="335" t="s">
        <v>4002</v>
      </c>
      <c r="EO59" s="335" t="s">
        <v>3869</v>
      </c>
      <c r="EP59" s="335" t="s">
        <v>3870</v>
      </c>
      <c r="EQ59" s="335" t="s">
        <v>14151</v>
      </c>
      <c r="ER59" s="335" t="s">
        <v>3924</v>
      </c>
      <c r="ES59" s="335" t="s">
        <v>14152</v>
      </c>
      <c r="ET59" s="335" t="s">
        <v>14153</v>
      </c>
      <c r="EU59" s="335" t="s">
        <v>14154</v>
      </c>
      <c r="EV59" s="335" t="s">
        <v>3848</v>
      </c>
      <c r="EW59" s="335" t="s">
        <v>3848</v>
      </c>
      <c r="EX59" s="335" t="s">
        <v>3848</v>
      </c>
      <c r="EY59" s="335" t="s">
        <v>3848</v>
      </c>
      <c r="EZ59" s="335" t="s">
        <v>3848</v>
      </c>
      <c r="FA59" s="335" t="s">
        <v>3848</v>
      </c>
      <c r="FB59" s="335" t="s">
        <v>3848</v>
      </c>
      <c r="FC59" s="335" t="s">
        <v>3848</v>
      </c>
      <c r="FD59" s="335" t="s">
        <v>3848</v>
      </c>
      <c r="FE59" s="335" t="s">
        <v>4017</v>
      </c>
      <c r="FF59" s="335" t="s">
        <v>4017</v>
      </c>
      <c r="FG59" s="335" t="s">
        <v>3848</v>
      </c>
      <c r="FH59" s="335" t="s">
        <v>3848</v>
      </c>
      <c r="FI59" s="335" t="s">
        <v>3848</v>
      </c>
      <c r="FJ59" s="335" t="s">
        <v>4017</v>
      </c>
      <c r="FK59" s="335" t="s">
        <v>4017</v>
      </c>
      <c r="FL59" s="335" t="s">
        <v>4017</v>
      </c>
      <c r="FM59" s="335" t="s">
        <v>14137</v>
      </c>
      <c r="FN59" s="335" t="s">
        <v>14155</v>
      </c>
      <c r="FO59" s="335" t="s">
        <v>818</v>
      </c>
      <c r="FP59" s="335" t="s">
        <v>3848</v>
      </c>
      <c r="FQ59" s="335" t="s">
        <v>14156</v>
      </c>
      <c r="FR59" s="335" t="s">
        <v>4925</v>
      </c>
      <c r="FS59" s="335" t="s">
        <v>14157</v>
      </c>
      <c r="FT59" s="335" t="s">
        <v>14158</v>
      </c>
      <c r="FU59" s="335" t="s">
        <v>14159</v>
      </c>
      <c r="FV59" s="335" t="s">
        <v>14160</v>
      </c>
      <c r="FW59" s="335" t="s">
        <v>14161</v>
      </c>
      <c r="FX59" s="335" t="s">
        <v>3894</v>
      </c>
      <c r="FY59" s="335" t="s">
        <v>3848</v>
      </c>
      <c r="FZ59" s="335" t="s">
        <v>14162</v>
      </c>
      <c r="GA59" s="335" t="s">
        <v>3945</v>
      </c>
      <c r="GB59" s="335" t="s">
        <v>3945</v>
      </c>
      <c r="GC59" s="335" t="s">
        <v>3945</v>
      </c>
      <c r="GD59" s="44" t="s">
        <v>12711</v>
      </c>
      <c r="GE59" s="44" t="s">
        <v>6505</v>
      </c>
      <c r="GF59" s="44" t="s">
        <v>12615</v>
      </c>
      <c r="GG59" s="44" t="s">
        <v>6676</v>
      </c>
      <c r="HL59" s="374">
        <v>43283</v>
      </c>
      <c r="HM59" s="30" t="s">
        <v>14088</v>
      </c>
      <c r="HP59" s="30" t="s">
        <v>6676</v>
      </c>
      <c r="HS59" s="44" t="s">
        <v>6505</v>
      </c>
      <c r="IC59" s="44" t="s">
        <v>247</v>
      </c>
      <c r="IE59" s="44" t="s">
        <v>12843</v>
      </c>
    </row>
    <row r="60" spans="1:239" s="44" customFormat="1" ht="15" customHeight="1" x14ac:dyDescent="0.2">
      <c r="A60" s="85">
        <v>58</v>
      </c>
      <c r="B60" s="470">
        <v>0.64374999999999993</v>
      </c>
      <c r="C60" s="85"/>
      <c r="D60" s="85" t="s">
        <v>12630</v>
      </c>
      <c r="E60" s="85" t="s">
        <v>212</v>
      </c>
      <c r="F60" s="282">
        <v>43283</v>
      </c>
      <c r="G60" s="85" t="s">
        <v>1202</v>
      </c>
      <c r="H60" s="85" t="s">
        <v>233</v>
      </c>
      <c r="I60" s="85" t="s">
        <v>3057</v>
      </c>
      <c r="J60" s="85"/>
      <c r="K60" s="471"/>
      <c r="L60" s="471"/>
      <c r="M60" s="471"/>
      <c r="N60" s="471"/>
      <c r="O60" s="85"/>
      <c r="P60" s="34" t="s">
        <v>14163</v>
      </c>
      <c r="Q60" s="85" t="s">
        <v>14164</v>
      </c>
      <c r="R60" s="85" t="s">
        <v>14165</v>
      </c>
      <c r="S60" s="471" t="s">
        <v>2248</v>
      </c>
      <c r="T60" s="423">
        <v>9776688622</v>
      </c>
      <c r="U60" s="473" t="s">
        <v>14166</v>
      </c>
      <c r="V60" s="423" t="s">
        <v>14166</v>
      </c>
      <c r="W60" s="85" t="s">
        <v>221</v>
      </c>
      <c r="X60" s="85" t="s">
        <v>221</v>
      </c>
      <c r="Y60" s="85" t="s">
        <v>221</v>
      </c>
      <c r="Z60" s="85" t="s">
        <v>221</v>
      </c>
      <c r="AA60" s="423" t="s">
        <v>14167</v>
      </c>
      <c r="AB60" s="423">
        <v>9175668029</v>
      </c>
      <c r="AC60" s="85" t="s">
        <v>1303</v>
      </c>
      <c r="AD60" s="85" t="s">
        <v>224</v>
      </c>
      <c r="AE60" s="85" t="s">
        <v>221</v>
      </c>
      <c r="AF60" s="85" t="s">
        <v>221</v>
      </c>
      <c r="AG60" s="85" t="s">
        <v>221</v>
      </c>
      <c r="AH60" s="85" t="s">
        <v>221</v>
      </c>
      <c r="AI60" s="85"/>
      <c r="AJ60" s="85"/>
      <c r="AK60" s="85"/>
      <c r="AL60" s="85"/>
      <c r="AM60" s="85"/>
      <c r="AN60" s="85" t="s">
        <v>228</v>
      </c>
      <c r="AO60" s="85" t="s">
        <v>228</v>
      </c>
      <c r="AP60" s="85" t="s">
        <v>229</v>
      </c>
      <c r="AQ60" s="85" t="s">
        <v>229</v>
      </c>
      <c r="AR60" s="85"/>
      <c r="AS60" s="85" t="s">
        <v>14168</v>
      </c>
      <c r="AT60" s="423">
        <v>217535</v>
      </c>
      <c r="AU60" s="85" t="s">
        <v>12692</v>
      </c>
      <c r="AV60" s="85"/>
      <c r="AW60" s="85"/>
      <c r="AX60" s="85"/>
      <c r="AY60" s="85" t="s">
        <v>227</v>
      </c>
      <c r="AZ60" s="85" t="s">
        <v>446</v>
      </c>
      <c r="BA60" s="275"/>
      <c r="BB60" s="474" t="s">
        <v>13264</v>
      </c>
      <c r="BC60" s="275">
        <v>0.69444444444444453</v>
      </c>
      <c r="BD60" s="275">
        <v>0.69791666666666663</v>
      </c>
      <c r="BE60" s="475">
        <f t="shared" si="1"/>
        <v>5</v>
      </c>
      <c r="BF60" s="85">
        <v>1</v>
      </c>
      <c r="BG60" s="85">
        <v>1</v>
      </c>
      <c r="BH60" s="85">
        <v>1</v>
      </c>
      <c r="BI60" s="85">
        <v>1</v>
      </c>
      <c r="BJ60" s="85">
        <v>1</v>
      </c>
      <c r="BK60" s="85">
        <v>1</v>
      </c>
      <c r="BL60" s="85">
        <v>1</v>
      </c>
      <c r="BM60" s="85">
        <v>1</v>
      </c>
      <c r="BN60" s="85">
        <v>1</v>
      </c>
      <c r="BO60" s="85">
        <v>1</v>
      </c>
      <c r="BP60" s="85">
        <v>1</v>
      </c>
      <c r="BQ60" s="85">
        <v>1</v>
      </c>
      <c r="BR60" s="85">
        <v>1</v>
      </c>
      <c r="BS60" s="85">
        <v>1</v>
      </c>
      <c r="BT60" s="85">
        <v>1</v>
      </c>
      <c r="BU60" s="85"/>
      <c r="BV60" s="405"/>
      <c r="BW60" s="85"/>
      <c r="BX60" s="85"/>
      <c r="BY60" s="85"/>
      <c r="BZ60" s="85"/>
      <c r="CA60" s="85"/>
      <c r="CB60" s="85"/>
      <c r="CC60" s="85"/>
      <c r="CD60" s="85"/>
      <c r="CE60" s="85"/>
      <c r="CF60" s="85"/>
      <c r="CG60" s="85"/>
      <c r="CH60" s="85"/>
      <c r="CI60" s="85"/>
      <c r="CJ60" s="85"/>
      <c r="CK60" s="85"/>
      <c r="CL60" s="85"/>
      <c r="CM60" s="85"/>
      <c r="CN60" s="85"/>
      <c r="CO60" s="85"/>
      <c r="CP60" s="85"/>
      <c r="CQ60" s="85"/>
      <c r="CR60" s="335" t="s">
        <v>12643</v>
      </c>
      <c r="CS60" s="335" t="s">
        <v>12644</v>
      </c>
      <c r="CT60" s="335" t="s">
        <v>4002</v>
      </c>
      <c r="CU60" s="335" t="s">
        <v>14169</v>
      </c>
      <c r="CV60" s="335" t="s">
        <v>14164</v>
      </c>
      <c r="CW60" s="335" t="s">
        <v>14170</v>
      </c>
      <c r="CX60" s="335" t="s">
        <v>2248</v>
      </c>
      <c r="CY60" s="335" t="s">
        <v>14171</v>
      </c>
      <c r="CZ60" s="335" t="s">
        <v>3848</v>
      </c>
      <c r="DA60" s="335" t="s">
        <v>14172</v>
      </c>
      <c r="DB60" s="335" t="s">
        <v>3840</v>
      </c>
      <c r="DC60" s="335" t="s">
        <v>3841</v>
      </c>
      <c r="DD60" s="335" t="s">
        <v>4838</v>
      </c>
      <c r="DE60" s="335" t="s">
        <v>3848</v>
      </c>
      <c r="DF60" s="335" t="s">
        <v>14172</v>
      </c>
      <c r="DG60" s="335" t="s">
        <v>3840</v>
      </c>
      <c r="DH60" s="335" t="s">
        <v>3841</v>
      </c>
      <c r="DI60" s="335" t="s">
        <v>4838</v>
      </c>
      <c r="DJ60" s="335" t="s">
        <v>14173</v>
      </c>
      <c r="DK60" s="335" t="s">
        <v>3957</v>
      </c>
      <c r="DL60" s="335" t="s">
        <v>4002</v>
      </c>
      <c r="DM60" s="335" t="s">
        <v>3914</v>
      </c>
      <c r="DN60" s="335" t="s">
        <v>3852</v>
      </c>
      <c r="DO60" s="335" t="s">
        <v>3848</v>
      </c>
      <c r="DP60" s="335" t="s">
        <v>3996</v>
      </c>
      <c r="DQ60" s="335" t="s">
        <v>14174</v>
      </c>
      <c r="DR60" s="335" t="s">
        <v>221</v>
      </c>
      <c r="DS60" s="335" t="s">
        <v>14166</v>
      </c>
      <c r="DT60" s="335" t="s">
        <v>14175</v>
      </c>
      <c r="DU60" s="335" t="s">
        <v>3848</v>
      </c>
      <c r="DV60" s="335" t="s">
        <v>14176</v>
      </c>
      <c r="DW60" s="335" t="s">
        <v>3848</v>
      </c>
      <c r="DX60" s="335" t="s">
        <v>14166</v>
      </c>
      <c r="DY60" s="335" t="s">
        <v>3848</v>
      </c>
      <c r="DZ60" s="335" t="s">
        <v>14177</v>
      </c>
      <c r="EA60" s="335" t="s">
        <v>3848</v>
      </c>
      <c r="EB60" s="335" t="s">
        <v>3861</v>
      </c>
      <c r="EC60" s="335" t="s">
        <v>3862</v>
      </c>
      <c r="ED60" s="335" t="s">
        <v>3848</v>
      </c>
      <c r="EE60" s="335" t="s">
        <v>9643</v>
      </c>
      <c r="EF60" s="335" t="s">
        <v>3864</v>
      </c>
      <c r="EG60" s="335" t="s">
        <v>4068</v>
      </c>
      <c r="EH60" s="335" t="s">
        <v>4438</v>
      </c>
      <c r="EI60" s="335" t="s">
        <v>14178</v>
      </c>
      <c r="EJ60" s="335" t="s">
        <v>14168</v>
      </c>
      <c r="EK60" s="335" t="s">
        <v>3848</v>
      </c>
      <c r="EL60" s="335" t="s">
        <v>3868</v>
      </c>
      <c r="EM60" s="335" t="s">
        <v>4002</v>
      </c>
      <c r="EN60" s="335" t="s">
        <v>4002</v>
      </c>
      <c r="EO60" s="335" t="s">
        <v>3869</v>
      </c>
      <c r="EP60" s="335" t="s">
        <v>3870</v>
      </c>
      <c r="EQ60" s="335" t="s">
        <v>13905</v>
      </c>
      <c r="ER60" s="335" t="s">
        <v>3924</v>
      </c>
      <c r="ES60" s="335" t="s">
        <v>14179</v>
      </c>
      <c r="ET60" s="335" t="s">
        <v>14180</v>
      </c>
      <c r="EU60" s="335" t="s">
        <v>14181</v>
      </c>
      <c r="EV60" s="335" t="s">
        <v>3876</v>
      </c>
      <c r="EW60" s="335" t="s">
        <v>3876</v>
      </c>
      <c r="EX60" s="335" t="s">
        <v>3848</v>
      </c>
      <c r="EY60" s="335" t="s">
        <v>3848</v>
      </c>
      <c r="EZ60" s="335" t="s">
        <v>3876</v>
      </c>
      <c r="FA60" s="335" t="s">
        <v>3848</v>
      </c>
      <c r="FB60" s="335" t="s">
        <v>14182</v>
      </c>
      <c r="FC60" s="335" t="s">
        <v>14183</v>
      </c>
      <c r="FD60" s="335" t="s">
        <v>3848</v>
      </c>
      <c r="FE60" s="335" t="s">
        <v>3930</v>
      </c>
      <c r="FF60" s="335" t="s">
        <v>14184</v>
      </c>
      <c r="FG60" s="335" t="s">
        <v>3848</v>
      </c>
      <c r="FH60" s="335" t="s">
        <v>14185</v>
      </c>
      <c r="FI60" s="335" t="s">
        <v>14186</v>
      </c>
      <c r="FJ60" s="335" t="s">
        <v>4962</v>
      </c>
      <c r="FK60" s="335" t="s">
        <v>4017</v>
      </c>
      <c r="FL60" s="335" t="s">
        <v>4017</v>
      </c>
      <c r="FM60" s="335" t="s">
        <v>2248</v>
      </c>
      <c r="FN60" s="335" t="s">
        <v>9551</v>
      </c>
      <c r="FO60" s="335" t="s">
        <v>13648</v>
      </c>
      <c r="FP60" s="335" t="s">
        <v>3848</v>
      </c>
      <c r="FQ60" s="335" t="s">
        <v>14187</v>
      </c>
      <c r="FR60" s="335" t="s">
        <v>4367</v>
      </c>
      <c r="FS60" s="335" t="s">
        <v>14188</v>
      </c>
      <c r="FT60" s="335" t="s">
        <v>14189</v>
      </c>
      <c r="FU60" s="335" t="s">
        <v>14190</v>
      </c>
      <c r="FV60" s="335" t="s">
        <v>14191</v>
      </c>
      <c r="FW60" s="335" t="s">
        <v>14192</v>
      </c>
      <c r="FX60" s="335" t="s">
        <v>3944</v>
      </c>
      <c r="FY60" s="335" t="s">
        <v>3848</v>
      </c>
      <c r="FZ60" s="335" t="s">
        <v>3848</v>
      </c>
      <c r="GA60" s="335" t="s">
        <v>3945</v>
      </c>
      <c r="GB60" s="335" t="s">
        <v>3945</v>
      </c>
      <c r="GC60" s="335" t="s">
        <v>3946</v>
      </c>
      <c r="IC60" s="44" t="s">
        <v>3403</v>
      </c>
      <c r="IE60" s="44" t="s">
        <v>3403</v>
      </c>
    </row>
    <row r="61" spans="1:239" s="44" customFormat="1" ht="15" customHeight="1" x14ac:dyDescent="0.2">
      <c r="A61" s="85">
        <v>59</v>
      </c>
      <c r="B61" s="470">
        <v>0.64722222222222225</v>
      </c>
      <c r="C61" s="85"/>
      <c r="D61" s="85" t="s">
        <v>12630</v>
      </c>
      <c r="E61" s="85" t="s">
        <v>212</v>
      </c>
      <c r="F61" s="282">
        <v>43283</v>
      </c>
      <c r="G61" s="85" t="s">
        <v>387</v>
      </c>
      <c r="H61" s="85" t="s">
        <v>233</v>
      </c>
      <c r="I61" s="85" t="s">
        <v>4282</v>
      </c>
      <c r="J61" s="85"/>
      <c r="K61" s="471"/>
      <c r="L61" s="471"/>
      <c r="M61" s="471"/>
      <c r="N61" s="471"/>
      <c r="O61" s="85"/>
      <c r="P61" s="305" t="s">
        <v>14193</v>
      </c>
      <c r="Q61" s="85" t="s">
        <v>1745</v>
      </c>
      <c r="R61" s="85" t="s">
        <v>997</v>
      </c>
      <c r="S61" s="471" t="s">
        <v>14194</v>
      </c>
      <c r="T61" s="276">
        <v>905841564</v>
      </c>
      <c r="U61" s="473" t="s">
        <v>14195</v>
      </c>
      <c r="V61" s="423" t="s">
        <v>14196</v>
      </c>
      <c r="W61" s="85" t="s">
        <v>221</v>
      </c>
      <c r="X61" s="85" t="s">
        <v>221</v>
      </c>
      <c r="Y61" s="85" t="s">
        <v>221</v>
      </c>
      <c r="Z61" s="85" t="s">
        <v>221</v>
      </c>
      <c r="AA61" s="423" t="s">
        <v>14197</v>
      </c>
      <c r="AB61" s="423">
        <v>9951436899</v>
      </c>
      <c r="AC61" s="85" t="s">
        <v>1303</v>
      </c>
      <c r="AD61" s="85" t="s">
        <v>5205</v>
      </c>
      <c r="AE61" s="85" t="s">
        <v>221</v>
      </c>
      <c r="AF61" s="85" t="s">
        <v>221</v>
      </c>
      <c r="AG61" s="85" t="s">
        <v>221</v>
      </c>
      <c r="AH61" s="85" t="s">
        <v>221</v>
      </c>
      <c r="AI61" s="85"/>
      <c r="AJ61" s="85"/>
      <c r="AK61" s="85"/>
      <c r="AL61" s="85"/>
      <c r="AM61" s="85"/>
      <c r="AN61" s="85" t="s">
        <v>228</v>
      </c>
      <c r="AO61" s="85" t="s">
        <v>228</v>
      </c>
      <c r="AP61" s="85" t="s">
        <v>229</v>
      </c>
      <c r="AQ61" s="85" t="s">
        <v>229</v>
      </c>
      <c r="AR61" s="85"/>
      <c r="AS61" s="85" t="s">
        <v>14198</v>
      </c>
      <c r="AT61" s="85">
        <v>167871</v>
      </c>
      <c r="AU61" s="85" t="s">
        <v>13187</v>
      </c>
      <c r="AV61" s="85"/>
      <c r="AW61" s="85"/>
      <c r="AX61" s="85"/>
      <c r="AY61" s="85" t="s">
        <v>227</v>
      </c>
      <c r="AZ61" s="85" t="s">
        <v>446</v>
      </c>
      <c r="BA61" s="275"/>
      <c r="BB61" s="474"/>
      <c r="BC61" s="275"/>
      <c r="BD61" s="275"/>
      <c r="BE61" s="475">
        <f t="shared" si="1"/>
        <v>0</v>
      </c>
      <c r="BF61" s="85"/>
      <c r="BG61" s="85"/>
      <c r="BH61" s="85"/>
      <c r="BI61" s="85"/>
      <c r="BJ61" s="85"/>
      <c r="BK61" s="85"/>
      <c r="BL61" s="85"/>
      <c r="BM61" s="85"/>
      <c r="BN61" s="85"/>
      <c r="BO61" s="85"/>
      <c r="BP61" s="85"/>
      <c r="BQ61" s="85"/>
      <c r="BR61" s="85"/>
      <c r="BS61" s="85"/>
      <c r="BT61" s="85"/>
      <c r="BU61" s="85"/>
      <c r="BV61" s="405"/>
      <c r="BW61" s="85"/>
      <c r="BX61" s="85"/>
      <c r="BY61" s="85"/>
      <c r="BZ61" s="85"/>
      <c r="CA61" s="85"/>
      <c r="CB61" s="85"/>
      <c r="CC61" s="85"/>
      <c r="CD61" s="85"/>
      <c r="CE61" s="85"/>
      <c r="CF61" s="85"/>
      <c r="CG61" s="85"/>
      <c r="CH61" s="85"/>
      <c r="CI61" s="85"/>
      <c r="CJ61" s="85"/>
      <c r="CK61" s="85"/>
      <c r="CL61" s="85"/>
      <c r="CM61" s="85"/>
      <c r="CN61" s="85"/>
      <c r="CO61" s="85"/>
      <c r="CP61" s="85"/>
      <c r="CQ61" s="85"/>
      <c r="CR61" s="335" t="s">
        <v>12643</v>
      </c>
      <c r="CS61" s="335" t="s">
        <v>12644</v>
      </c>
      <c r="CT61" s="335" t="s">
        <v>4002</v>
      </c>
      <c r="CU61" s="335" t="s">
        <v>14199</v>
      </c>
      <c r="CV61" s="335" t="s">
        <v>1745</v>
      </c>
      <c r="CW61" s="335" t="s">
        <v>997</v>
      </c>
      <c r="CX61" s="335" t="s">
        <v>14200</v>
      </c>
      <c r="CY61" s="335" t="s">
        <v>14201</v>
      </c>
      <c r="CZ61" s="335" t="s">
        <v>3848</v>
      </c>
      <c r="DA61" s="335" t="s">
        <v>14202</v>
      </c>
      <c r="DB61" s="335" t="s">
        <v>3840</v>
      </c>
      <c r="DC61" s="335" t="s">
        <v>3841</v>
      </c>
      <c r="DD61" s="335" t="s">
        <v>4838</v>
      </c>
      <c r="DE61" s="335" t="s">
        <v>3848</v>
      </c>
      <c r="DF61" s="335" t="s">
        <v>14203</v>
      </c>
      <c r="DG61" s="335" t="s">
        <v>8885</v>
      </c>
      <c r="DH61" s="335" t="s">
        <v>3846</v>
      </c>
      <c r="DI61" s="335" t="s">
        <v>7158</v>
      </c>
      <c r="DJ61" s="335" t="s">
        <v>14204</v>
      </c>
      <c r="DK61" s="335" t="s">
        <v>3849</v>
      </c>
      <c r="DL61" s="335" t="s">
        <v>4002</v>
      </c>
      <c r="DM61" s="335" t="s">
        <v>3914</v>
      </c>
      <c r="DN61" s="335" t="s">
        <v>3852</v>
      </c>
      <c r="DO61" s="335" t="s">
        <v>3853</v>
      </c>
      <c r="DP61" s="335" t="s">
        <v>3854</v>
      </c>
      <c r="DQ61" s="335" t="s">
        <v>14205</v>
      </c>
      <c r="DR61" s="335" t="s">
        <v>1228</v>
      </c>
      <c r="DS61" s="335" t="s">
        <v>14195</v>
      </c>
      <c r="DT61" s="335" t="s">
        <v>3848</v>
      </c>
      <c r="DU61" s="335" t="s">
        <v>3848</v>
      </c>
      <c r="DV61" s="335" t="s">
        <v>3848</v>
      </c>
      <c r="DW61" s="335" t="s">
        <v>3848</v>
      </c>
      <c r="DX61" s="335" t="s">
        <v>14196</v>
      </c>
      <c r="DY61" s="335" t="s">
        <v>3848</v>
      </c>
      <c r="DZ61" s="335" t="s">
        <v>14206</v>
      </c>
      <c r="EA61" s="335" t="s">
        <v>3848</v>
      </c>
      <c r="EB61" s="335" t="s">
        <v>3861</v>
      </c>
      <c r="EC61" s="335" t="s">
        <v>6907</v>
      </c>
      <c r="ED61" s="335" t="s">
        <v>3848</v>
      </c>
      <c r="EE61" s="335" t="s">
        <v>5339</v>
      </c>
      <c r="EF61" s="335" t="s">
        <v>3864</v>
      </c>
      <c r="EG61" s="335" t="s">
        <v>4068</v>
      </c>
      <c r="EH61" s="335" t="s">
        <v>4069</v>
      </c>
      <c r="EI61" s="335" t="s">
        <v>13454</v>
      </c>
      <c r="EJ61" s="335" t="s">
        <v>14207</v>
      </c>
      <c r="EK61" s="335" t="s">
        <v>3848</v>
      </c>
      <c r="EL61" s="335" t="s">
        <v>3868</v>
      </c>
      <c r="EM61" s="335" t="s">
        <v>4002</v>
      </c>
      <c r="EN61" s="335" t="s">
        <v>4002</v>
      </c>
      <c r="EO61" s="335" t="s">
        <v>4002</v>
      </c>
      <c r="EP61" s="335" t="s">
        <v>4002</v>
      </c>
      <c r="EQ61" s="335" t="s">
        <v>14208</v>
      </c>
      <c r="ER61" s="335" t="s">
        <v>4004</v>
      </c>
      <c r="ES61" s="335" t="s">
        <v>4017</v>
      </c>
      <c r="ET61" s="335" t="s">
        <v>4017</v>
      </c>
      <c r="EU61" s="335" t="s">
        <v>4017</v>
      </c>
      <c r="EV61" s="335" t="s">
        <v>3876</v>
      </c>
      <c r="EW61" s="335" t="s">
        <v>3876</v>
      </c>
      <c r="EX61" s="335" t="s">
        <v>3848</v>
      </c>
      <c r="EY61" s="335" t="s">
        <v>3848</v>
      </c>
      <c r="EZ61" s="335" t="s">
        <v>3876</v>
      </c>
      <c r="FA61" s="335" t="s">
        <v>3848</v>
      </c>
      <c r="FB61" s="335" t="s">
        <v>3848</v>
      </c>
      <c r="FC61" s="335" t="s">
        <v>3848</v>
      </c>
      <c r="FD61" s="335" t="s">
        <v>3848</v>
      </c>
      <c r="FE61" s="335" t="s">
        <v>4017</v>
      </c>
      <c r="FF61" s="335" t="s">
        <v>4017</v>
      </c>
      <c r="FG61" s="335" t="s">
        <v>3848</v>
      </c>
      <c r="FH61" s="335" t="s">
        <v>3848</v>
      </c>
      <c r="FI61" s="335" t="s">
        <v>3848</v>
      </c>
      <c r="FJ61" s="335" t="s">
        <v>4017</v>
      </c>
      <c r="FK61" s="335" t="s">
        <v>4017</v>
      </c>
      <c r="FL61" s="335" t="s">
        <v>4017</v>
      </c>
      <c r="FM61" s="335" t="s">
        <v>14209</v>
      </c>
      <c r="FN61" s="335" t="s">
        <v>5431</v>
      </c>
      <c r="FO61" s="335" t="s">
        <v>14210</v>
      </c>
      <c r="FP61" s="335" t="s">
        <v>3848</v>
      </c>
      <c r="FQ61" s="335" t="s">
        <v>14211</v>
      </c>
      <c r="FR61" s="335" t="s">
        <v>10904</v>
      </c>
      <c r="FS61" s="335" t="s">
        <v>14212</v>
      </c>
      <c r="FT61" s="335" t="s">
        <v>14213</v>
      </c>
      <c r="FU61" s="335" t="s">
        <v>14214</v>
      </c>
      <c r="FV61" s="335" t="s">
        <v>14215</v>
      </c>
      <c r="FW61" s="335" t="s">
        <v>14216</v>
      </c>
      <c r="FX61" s="335" t="s">
        <v>3944</v>
      </c>
      <c r="FY61" s="335" t="s">
        <v>3848</v>
      </c>
      <c r="FZ61" s="335" t="s">
        <v>3848</v>
      </c>
      <c r="GA61" s="335" t="s">
        <v>3848</v>
      </c>
      <c r="GB61" s="335" t="s">
        <v>3848</v>
      </c>
      <c r="GC61" s="335" t="s">
        <v>3848</v>
      </c>
      <c r="GL61" s="490">
        <v>100</v>
      </c>
      <c r="GM61" s="490" t="s">
        <v>14217</v>
      </c>
      <c r="GN61" s="490" t="s">
        <v>14217</v>
      </c>
      <c r="GO61" s="490" t="s">
        <v>14217</v>
      </c>
      <c r="GP61" s="490" t="s">
        <v>14217</v>
      </c>
      <c r="GQ61" s="490" t="s">
        <v>3848</v>
      </c>
      <c r="GR61" s="490" t="s">
        <v>3848</v>
      </c>
      <c r="GS61" s="490" t="s">
        <v>14217</v>
      </c>
      <c r="GT61" s="490" t="s">
        <v>3848</v>
      </c>
      <c r="GU61" s="490" t="s">
        <v>3848</v>
      </c>
      <c r="GV61" s="490" t="s">
        <v>14217</v>
      </c>
      <c r="GW61" s="490" t="s">
        <v>14217</v>
      </c>
      <c r="GX61" s="490" t="s">
        <v>14217</v>
      </c>
      <c r="GY61" s="490" t="s">
        <v>14218</v>
      </c>
      <c r="GZ61" s="490" t="s">
        <v>14217</v>
      </c>
      <c r="HA61" s="490" t="s">
        <v>14217</v>
      </c>
      <c r="HB61" s="490" t="s">
        <v>14217</v>
      </c>
      <c r="HC61" s="490" t="s">
        <v>14217</v>
      </c>
      <c r="HD61" s="490" t="s">
        <v>14217</v>
      </c>
      <c r="HE61" s="490">
        <v>0</v>
      </c>
      <c r="HF61" s="335" t="s">
        <v>14219</v>
      </c>
      <c r="HG61" s="491" t="s">
        <v>3848</v>
      </c>
      <c r="HH61" s="491" t="s">
        <v>14220</v>
      </c>
      <c r="HI61" s="491" t="s">
        <v>14221</v>
      </c>
      <c r="HJ61" s="491" t="s">
        <v>14222</v>
      </c>
      <c r="HK61" s="491" t="s">
        <v>14223</v>
      </c>
      <c r="HL61" s="335"/>
      <c r="HM61" s="335"/>
      <c r="IC61" s="44" t="s">
        <v>3403</v>
      </c>
      <c r="IE61" s="44" t="s">
        <v>3403</v>
      </c>
    </row>
    <row r="62" spans="1:239" s="44" customFormat="1" ht="15" customHeight="1" x14ac:dyDescent="0.2">
      <c r="A62" s="85">
        <v>60</v>
      </c>
      <c r="B62" s="470">
        <v>0.66666666666666663</v>
      </c>
      <c r="C62" s="85"/>
      <c r="D62" s="85" t="s">
        <v>12630</v>
      </c>
      <c r="E62" s="85" t="s">
        <v>212</v>
      </c>
      <c r="F62" s="282">
        <v>43283</v>
      </c>
      <c r="G62" s="85" t="s">
        <v>1202</v>
      </c>
      <c r="H62" s="85" t="s">
        <v>233</v>
      </c>
      <c r="I62" s="85" t="s">
        <v>3057</v>
      </c>
      <c r="J62" s="85"/>
      <c r="K62" s="471"/>
      <c r="L62" s="471"/>
      <c r="M62" s="471"/>
      <c r="N62" s="471"/>
      <c r="O62" s="85"/>
      <c r="P62" s="305" t="s">
        <v>14224</v>
      </c>
      <c r="Q62" s="85" t="s">
        <v>14225</v>
      </c>
      <c r="R62" s="85" t="s">
        <v>14226</v>
      </c>
      <c r="S62" s="471" t="s">
        <v>14227</v>
      </c>
      <c r="T62" s="423">
        <v>9282978862</v>
      </c>
      <c r="U62" s="473" t="s">
        <v>14228</v>
      </c>
      <c r="V62" s="423" t="s">
        <v>14229</v>
      </c>
      <c r="W62" s="85" t="s">
        <v>221</v>
      </c>
      <c r="X62" s="85" t="s">
        <v>221</v>
      </c>
      <c r="Y62" s="85" t="s">
        <v>221</v>
      </c>
      <c r="Z62" s="85" t="s">
        <v>221</v>
      </c>
      <c r="AA62" s="85" t="s">
        <v>2718</v>
      </c>
      <c r="AB62" s="85" t="s">
        <v>2718</v>
      </c>
      <c r="AC62" s="85" t="s">
        <v>402</v>
      </c>
      <c r="AD62" s="85" t="s">
        <v>224</v>
      </c>
      <c r="AE62" s="85"/>
      <c r="AF62" s="85" t="s">
        <v>259</v>
      </c>
      <c r="AG62" s="85" t="s">
        <v>221</v>
      </c>
      <c r="AH62" s="85" t="s">
        <v>221</v>
      </c>
      <c r="AI62" s="85"/>
      <c r="AJ62" s="85"/>
      <c r="AK62" s="85"/>
      <c r="AL62" s="85"/>
      <c r="AM62" s="85"/>
      <c r="AN62" s="85" t="s">
        <v>228</v>
      </c>
      <c r="AO62" s="85" t="s">
        <v>228</v>
      </c>
      <c r="AP62" s="85" t="s">
        <v>281</v>
      </c>
      <c r="AQ62" s="85" t="s">
        <v>282</v>
      </c>
      <c r="AR62" s="85"/>
      <c r="AS62" s="85"/>
      <c r="AT62" s="85"/>
      <c r="AU62" s="85"/>
      <c r="AV62" s="85"/>
      <c r="AW62" s="85"/>
      <c r="AX62" s="85"/>
      <c r="AY62" s="85" t="s">
        <v>227</v>
      </c>
      <c r="AZ62" s="85" t="s">
        <v>227</v>
      </c>
      <c r="BA62" s="275"/>
      <c r="BB62" s="474" t="s">
        <v>13984</v>
      </c>
      <c r="BC62" s="275">
        <v>0.85625000000000007</v>
      </c>
      <c r="BD62" s="275">
        <v>0.86388888888888893</v>
      </c>
      <c r="BE62" s="475">
        <f t="shared" si="1"/>
        <v>11</v>
      </c>
      <c r="BF62" s="85">
        <v>2</v>
      </c>
      <c r="BG62" s="85">
        <v>3</v>
      </c>
      <c r="BH62" s="85">
        <v>3</v>
      </c>
      <c r="BI62" s="85">
        <v>3</v>
      </c>
      <c r="BJ62" s="85">
        <v>2</v>
      </c>
      <c r="BK62" s="85">
        <v>2</v>
      </c>
      <c r="BL62" s="85">
        <v>2</v>
      </c>
      <c r="BM62" s="85">
        <v>3</v>
      </c>
      <c r="BN62" s="85">
        <v>2</v>
      </c>
      <c r="BO62" s="85">
        <v>2</v>
      </c>
      <c r="BP62" s="85">
        <v>3</v>
      </c>
      <c r="BQ62" s="85">
        <v>2</v>
      </c>
      <c r="BR62" s="85">
        <v>3</v>
      </c>
      <c r="BS62" s="85">
        <v>2</v>
      </c>
      <c r="BT62" s="85">
        <v>3</v>
      </c>
      <c r="BU62" s="85"/>
      <c r="BV62" s="405"/>
      <c r="BW62" s="85"/>
      <c r="BX62" s="85"/>
      <c r="BY62" s="85"/>
      <c r="BZ62" s="85"/>
      <c r="CA62" s="85"/>
      <c r="CB62" s="85"/>
      <c r="CC62" s="85"/>
      <c r="CD62" s="85"/>
      <c r="CE62" s="85"/>
      <c r="CF62" s="85"/>
      <c r="CG62" s="85"/>
      <c r="CH62" s="85"/>
      <c r="CI62" s="85"/>
      <c r="CJ62" s="85"/>
      <c r="CK62" s="85"/>
      <c r="CL62" s="85"/>
      <c r="CM62" s="85"/>
      <c r="CN62" s="85"/>
      <c r="CO62" s="85"/>
      <c r="CP62" s="85"/>
      <c r="CQ62" s="85"/>
      <c r="CR62" s="335" t="s">
        <v>12643</v>
      </c>
      <c r="CS62" s="335" t="s">
        <v>12644</v>
      </c>
      <c r="CT62" s="335" t="s">
        <v>4002</v>
      </c>
      <c r="CU62" s="335" t="s">
        <v>14230</v>
      </c>
      <c r="CV62" s="335" t="s">
        <v>14225</v>
      </c>
      <c r="CW62" s="335" t="s">
        <v>14226</v>
      </c>
      <c r="CX62" s="335" t="s">
        <v>14227</v>
      </c>
      <c r="CY62" s="335" t="s">
        <v>14231</v>
      </c>
      <c r="CZ62" s="335" t="s">
        <v>3848</v>
      </c>
      <c r="DA62" s="335" t="s">
        <v>14232</v>
      </c>
      <c r="DB62" s="335" t="s">
        <v>3840</v>
      </c>
      <c r="DC62" s="335" t="s">
        <v>3841</v>
      </c>
      <c r="DD62" s="335" t="s">
        <v>4882</v>
      </c>
      <c r="DE62" s="335" t="s">
        <v>13741</v>
      </c>
      <c r="DF62" s="335" t="s">
        <v>14232</v>
      </c>
      <c r="DG62" s="335" t="s">
        <v>3840</v>
      </c>
      <c r="DH62" s="335" t="s">
        <v>3841</v>
      </c>
      <c r="DI62" s="335" t="s">
        <v>4882</v>
      </c>
      <c r="DJ62" s="335" t="s">
        <v>14233</v>
      </c>
      <c r="DK62" s="335" t="s">
        <v>3957</v>
      </c>
      <c r="DL62" s="335" t="s">
        <v>4002</v>
      </c>
      <c r="DM62" s="335" t="s">
        <v>3914</v>
      </c>
      <c r="DN62" s="335" t="s">
        <v>3852</v>
      </c>
      <c r="DO62" s="335" t="s">
        <v>3853</v>
      </c>
      <c r="DP62" s="335" t="s">
        <v>4299</v>
      </c>
      <c r="DQ62" s="335" t="s">
        <v>14234</v>
      </c>
      <c r="DR62" s="335" t="s">
        <v>2718</v>
      </c>
      <c r="DS62" s="335" t="s">
        <v>14228</v>
      </c>
      <c r="DT62" s="335" t="s">
        <v>14235</v>
      </c>
      <c r="DU62" s="335" t="s">
        <v>3848</v>
      </c>
      <c r="DV62" s="335" t="s">
        <v>3848</v>
      </c>
      <c r="DW62" s="335" t="s">
        <v>3848</v>
      </c>
      <c r="DX62" s="335" t="s">
        <v>14229</v>
      </c>
      <c r="DY62" s="335" t="s">
        <v>3848</v>
      </c>
      <c r="DZ62" s="335" t="s">
        <v>3848</v>
      </c>
      <c r="EA62" s="335" t="s">
        <v>3848</v>
      </c>
      <c r="EB62" s="335" t="s">
        <v>3861</v>
      </c>
      <c r="EC62" s="335" t="s">
        <v>3862</v>
      </c>
      <c r="ED62" s="335" t="s">
        <v>3848</v>
      </c>
      <c r="EE62" s="335" t="s">
        <v>14236</v>
      </c>
      <c r="EF62" s="335" t="s">
        <v>3864</v>
      </c>
      <c r="EG62" s="335" t="s">
        <v>2755</v>
      </c>
      <c r="EH62" s="335" t="s">
        <v>282</v>
      </c>
      <c r="EI62" s="335" t="s">
        <v>3848</v>
      </c>
      <c r="EJ62" s="335" t="s">
        <v>3848</v>
      </c>
      <c r="EK62" s="335" t="s">
        <v>3848</v>
      </c>
      <c r="EL62" s="335" t="s">
        <v>3868</v>
      </c>
      <c r="EM62" s="335" t="s">
        <v>4002</v>
      </c>
      <c r="EN62" s="335" t="s">
        <v>4002</v>
      </c>
      <c r="EO62" s="335" t="s">
        <v>3870</v>
      </c>
      <c r="EP62" s="335" t="s">
        <v>3869</v>
      </c>
      <c r="EQ62" s="335" t="s">
        <v>14237</v>
      </c>
      <c r="ER62" s="335" t="s">
        <v>3924</v>
      </c>
      <c r="ES62" s="335" t="s">
        <v>4017</v>
      </c>
      <c r="ET62" s="335" t="s">
        <v>4017</v>
      </c>
      <c r="EU62" s="335" t="s">
        <v>14238</v>
      </c>
      <c r="EV62" s="335" t="s">
        <v>3876</v>
      </c>
      <c r="EW62" s="335" t="s">
        <v>3876</v>
      </c>
      <c r="EX62" s="335" t="s">
        <v>3848</v>
      </c>
      <c r="EY62" s="335" t="s">
        <v>3848</v>
      </c>
      <c r="EZ62" s="335" t="s">
        <v>3876</v>
      </c>
      <c r="FA62" s="335" t="s">
        <v>3848</v>
      </c>
      <c r="FB62" s="335" t="s">
        <v>14239</v>
      </c>
      <c r="FC62" s="335" t="s">
        <v>3848</v>
      </c>
      <c r="FD62" s="335" t="s">
        <v>3848</v>
      </c>
      <c r="FE62" s="335" t="s">
        <v>4017</v>
      </c>
      <c r="FF62" s="335" t="s">
        <v>4017</v>
      </c>
      <c r="FG62" s="335" t="s">
        <v>3848</v>
      </c>
      <c r="FH62" s="335" t="s">
        <v>3848</v>
      </c>
      <c r="FI62" s="335" t="s">
        <v>3848</v>
      </c>
      <c r="FJ62" s="335" t="s">
        <v>4083</v>
      </c>
      <c r="FK62" s="335" t="s">
        <v>14240</v>
      </c>
      <c r="FL62" s="335" t="s">
        <v>4017</v>
      </c>
      <c r="FM62" s="335" t="s">
        <v>14241</v>
      </c>
      <c r="FN62" s="335" t="s">
        <v>14242</v>
      </c>
      <c r="FO62" s="335" t="s">
        <v>14227</v>
      </c>
      <c r="FP62" s="335" t="s">
        <v>14243</v>
      </c>
      <c r="FQ62" s="335" t="s">
        <v>3848</v>
      </c>
      <c r="FR62" s="335" t="s">
        <v>3848</v>
      </c>
      <c r="FS62" s="335" t="s">
        <v>3848</v>
      </c>
      <c r="FT62" s="335" t="s">
        <v>14244</v>
      </c>
      <c r="FU62" s="335" t="s">
        <v>14245</v>
      </c>
      <c r="FV62" s="335" t="s">
        <v>14246</v>
      </c>
      <c r="FW62" s="335" t="s">
        <v>14247</v>
      </c>
      <c r="FX62" s="335" t="s">
        <v>3944</v>
      </c>
      <c r="FY62" s="335" t="s">
        <v>3848</v>
      </c>
      <c r="FZ62" s="335" t="s">
        <v>14248</v>
      </c>
      <c r="GA62" s="335" t="s">
        <v>3945</v>
      </c>
      <c r="GB62" s="335" t="s">
        <v>3946</v>
      </c>
      <c r="GC62" s="335" t="s">
        <v>3946</v>
      </c>
      <c r="GL62" s="490">
        <v>100</v>
      </c>
      <c r="GM62" s="490">
        <v>67</v>
      </c>
      <c r="GN62" s="490">
        <v>75</v>
      </c>
      <c r="GO62" s="490">
        <v>89</v>
      </c>
      <c r="GP62" s="490">
        <v>64</v>
      </c>
      <c r="GQ62" s="490">
        <v>22</v>
      </c>
      <c r="GR62" s="490">
        <v>64</v>
      </c>
      <c r="GS62" s="490">
        <v>92</v>
      </c>
      <c r="GT62" s="490">
        <v>24</v>
      </c>
      <c r="GU62" s="490">
        <v>92</v>
      </c>
      <c r="GV62" s="490">
        <v>80</v>
      </c>
      <c r="GW62" s="490">
        <v>29</v>
      </c>
      <c r="GX62" s="490">
        <v>86</v>
      </c>
      <c r="GY62" s="490" t="s">
        <v>14218</v>
      </c>
      <c r="GZ62" s="490" t="s">
        <v>14217</v>
      </c>
      <c r="HA62" s="490" t="s">
        <v>14217</v>
      </c>
      <c r="HB62" s="490" t="s">
        <v>14217</v>
      </c>
      <c r="HC62" s="490" t="s">
        <v>14217</v>
      </c>
      <c r="HD62" s="490" t="s">
        <v>14217</v>
      </c>
      <c r="HE62" s="490">
        <v>0</v>
      </c>
      <c r="HF62" s="335" t="s">
        <v>14219</v>
      </c>
      <c r="HG62" s="491" t="s">
        <v>3848</v>
      </c>
      <c r="HH62" s="491" t="s">
        <v>14249</v>
      </c>
      <c r="HI62" s="491" t="s">
        <v>14250</v>
      </c>
      <c r="HJ62" s="491" t="s">
        <v>14222</v>
      </c>
      <c r="HK62" s="491" t="s">
        <v>14251</v>
      </c>
      <c r="HL62" s="335"/>
      <c r="HM62" s="335"/>
      <c r="IC62" s="44" t="s">
        <v>3403</v>
      </c>
      <c r="IE62" s="44" t="s">
        <v>3403</v>
      </c>
    </row>
    <row r="63" spans="1:239" s="44" customFormat="1" ht="15" customHeight="1" x14ac:dyDescent="0.2">
      <c r="A63" s="85">
        <v>61</v>
      </c>
      <c r="B63" s="470">
        <v>0.65</v>
      </c>
      <c r="C63" s="85"/>
      <c r="D63" s="85" t="s">
        <v>12630</v>
      </c>
      <c r="E63" s="85" t="s">
        <v>212</v>
      </c>
      <c r="F63" s="282">
        <v>43283</v>
      </c>
      <c r="G63" s="85" t="s">
        <v>1202</v>
      </c>
      <c r="H63" s="85" t="s">
        <v>233</v>
      </c>
      <c r="I63" s="85" t="s">
        <v>3057</v>
      </c>
      <c r="J63" s="85"/>
      <c r="K63" s="471"/>
      <c r="L63" s="471"/>
      <c r="M63" s="471"/>
      <c r="N63" s="471"/>
      <c r="O63" s="85"/>
      <c r="P63" s="305" t="s">
        <v>14252</v>
      </c>
      <c r="Q63" s="85" t="s">
        <v>14253</v>
      </c>
      <c r="R63" s="85" t="s">
        <v>14254</v>
      </c>
      <c r="S63" s="471" t="s">
        <v>14255</v>
      </c>
      <c r="T63" s="276">
        <v>9054576320</v>
      </c>
      <c r="U63" s="473" t="s">
        <v>14256</v>
      </c>
      <c r="V63" s="423" t="s">
        <v>221</v>
      </c>
      <c r="W63" s="85" t="s">
        <v>221</v>
      </c>
      <c r="X63" s="85" t="s">
        <v>221</v>
      </c>
      <c r="Y63" s="85" t="s">
        <v>221</v>
      </c>
      <c r="Z63" s="85" t="s">
        <v>221</v>
      </c>
      <c r="AA63" s="423" t="s">
        <v>221</v>
      </c>
      <c r="AB63" s="423" t="s">
        <v>221</v>
      </c>
      <c r="AC63" s="85" t="s">
        <v>402</v>
      </c>
      <c r="AD63" s="85" t="s">
        <v>224</v>
      </c>
      <c r="AE63" s="85"/>
      <c r="AF63" s="85" t="s">
        <v>280</v>
      </c>
      <c r="AG63" s="85" t="s">
        <v>221</v>
      </c>
      <c r="AH63" s="85" t="s">
        <v>221</v>
      </c>
      <c r="AI63" s="85"/>
      <c r="AJ63" s="85"/>
      <c r="AK63" s="85"/>
      <c r="AL63" s="85"/>
      <c r="AM63" s="85"/>
      <c r="AN63" s="85" t="s">
        <v>228</v>
      </c>
      <c r="AO63" s="85" t="s">
        <v>228</v>
      </c>
      <c r="AP63" s="85" t="s">
        <v>598</v>
      </c>
      <c r="AQ63" s="33" t="s">
        <v>377</v>
      </c>
      <c r="AR63" s="85"/>
      <c r="AS63" s="85"/>
      <c r="AT63" s="85"/>
      <c r="AU63" s="85"/>
      <c r="AV63" s="85"/>
      <c r="AW63" s="85"/>
      <c r="AX63" s="85"/>
      <c r="AY63" s="85" t="s">
        <v>227</v>
      </c>
      <c r="AZ63" s="85" t="s">
        <v>446</v>
      </c>
      <c r="BA63" s="275"/>
      <c r="BB63" s="474" t="s">
        <v>4579</v>
      </c>
      <c r="BC63" s="275">
        <v>0.75</v>
      </c>
      <c r="BD63" s="275">
        <v>0.75624999999999998</v>
      </c>
      <c r="BE63" s="475">
        <f t="shared" si="1"/>
        <v>9</v>
      </c>
      <c r="BF63" s="85">
        <v>1</v>
      </c>
      <c r="BG63" s="85">
        <v>1</v>
      </c>
      <c r="BH63" s="85">
        <v>1</v>
      </c>
      <c r="BI63" s="85">
        <v>1</v>
      </c>
      <c r="BJ63" s="85">
        <v>1</v>
      </c>
      <c r="BK63" s="85">
        <v>1</v>
      </c>
      <c r="BL63" s="85">
        <v>1</v>
      </c>
      <c r="BM63" s="85">
        <v>1</v>
      </c>
      <c r="BN63" s="85">
        <v>1</v>
      </c>
      <c r="BO63" s="85">
        <v>1</v>
      </c>
      <c r="BP63" s="85">
        <v>1</v>
      </c>
      <c r="BQ63" s="85">
        <v>1</v>
      </c>
      <c r="BR63" s="85">
        <v>1</v>
      </c>
      <c r="BS63" s="85">
        <v>1</v>
      </c>
      <c r="BT63" s="85">
        <v>1</v>
      </c>
      <c r="BU63" s="85"/>
      <c r="BV63" s="405"/>
      <c r="BW63" s="85"/>
      <c r="BX63" s="85"/>
      <c r="BY63" s="85"/>
      <c r="BZ63" s="85"/>
      <c r="CA63" s="85"/>
      <c r="CB63" s="85"/>
      <c r="CC63" s="85"/>
      <c r="CD63" s="85"/>
      <c r="CE63" s="85"/>
      <c r="CF63" s="85"/>
      <c r="CG63" s="85"/>
      <c r="CH63" s="85"/>
      <c r="CI63" s="85"/>
      <c r="CJ63" s="85"/>
      <c r="CK63" s="85"/>
      <c r="CL63" s="85"/>
      <c r="CM63" s="85"/>
      <c r="CN63" s="85"/>
      <c r="CO63" s="85"/>
      <c r="CP63" s="85"/>
      <c r="CQ63" s="85"/>
      <c r="CR63" s="335" t="s">
        <v>12643</v>
      </c>
      <c r="CS63" s="335" t="s">
        <v>12644</v>
      </c>
      <c r="CT63" s="335" t="s">
        <v>4002</v>
      </c>
      <c r="CU63" s="335" t="s">
        <v>14257</v>
      </c>
      <c r="CV63" s="335" t="s">
        <v>14258</v>
      </c>
      <c r="CW63" s="335" t="s">
        <v>14259</v>
      </c>
      <c r="CX63" s="335" t="s">
        <v>14260</v>
      </c>
      <c r="CY63" s="335" t="s">
        <v>14261</v>
      </c>
      <c r="CZ63" s="335" t="s">
        <v>14262</v>
      </c>
      <c r="DA63" s="335" t="s">
        <v>14263</v>
      </c>
      <c r="DB63" s="335" t="s">
        <v>3840</v>
      </c>
      <c r="DC63" s="335" t="s">
        <v>3841</v>
      </c>
      <c r="DD63" s="335" t="s">
        <v>5700</v>
      </c>
      <c r="DE63" s="335" t="s">
        <v>14264</v>
      </c>
      <c r="DF63" s="335" t="s">
        <v>14265</v>
      </c>
      <c r="DG63" s="335" t="s">
        <v>11946</v>
      </c>
      <c r="DH63" s="335" t="s">
        <v>5296</v>
      </c>
      <c r="DI63" s="335" t="s">
        <v>14266</v>
      </c>
      <c r="DJ63" s="335" t="s">
        <v>14267</v>
      </c>
      <c r="DK63" s="335" t="s">
        <v>3957</v>
      </c>
      <c r="DL63" s="335" t="s">
        <v>7679</v>
      </c>
      <c r="DM63" s="335" t="s">
        <v>4116</v>
      </c>
      <c r="DN63" s="335" t="s">
        <v>3852</v>
      </c>
      <c r="DO63" s="335" t="s">
        <v>3853</v>
      </c>
      <c r="DP63" s="335" t="s">
        <v>3854</v>
      </c>
      <c r="DQ63" s="335" t="s">
        <v>14268</v>
      </c>
      <c r="DR63" s="335" t="s">
        <v>14269</v>
      </c>
      <c r="DS63" s="335" t="s">
        <v>14270</v>
      </c>
      <c r="DT63" s="335" t="s">
        <v>14271</v>
      </c>
      <c r="DU63" s="335" t="s">
        <v>14272</v>
      </c>
      <c r="DV63" s="335" t="s">
        <v>14273</v>
      </c>
      <c r="DW63" s="335" t="s">
        <v>14274</v>
      </c>
      <c r="DX63" s="335" t="s">
        <v>14275</v>
      </c>
      <c r="DY63" s="335" t="s">
        <v>3848</v>
      </c>
      <c r="DZ63" s="335" t="s">
        <v>3848</v>
      </c>
      <c r="EA63" s="335" t="s">
        <v>3848</v>
      </c>
      <c r="EB63" s="335" t="s">
        <v>3861</v>
      </c>
      <c r="EC63" s="335" t="s">
        <v>3862</v>
      </c>
      <c r="ED63" s="335" t="s">
        <v>3848</v>
      </c>
      <c r="EE63" s="335" t="s">
        <v>5339</v>
      </c>
      <c r="EF63" s="335" t="s">
        <v>3864</v>
      </c>
      <c r="EG63" s="335" t="s">
        <v>4068</v>
      </c>
      <c r="EH63" s="335" t="s">
        <v>6473</v>
      </c>
      <c r="EI63" s="335" t="s">
        <v>14276</v>
      </c>
      <c r="EJ63" s="335" t="s">
        <v>14276</v>
      </c>
      <c r="EK63" s="335" t="s">
        <v>3848</v>
      </c>
      <c r="EL63" s="335" t="s">
        <v>3868</v>
      </c>
      <c r="EM63" s="335" t="s">
        <v>4002</v>
      </c>
      <c r="EN63" s="335" t="s">
        <v>3869</v>
      </c>
      <c r="EO63" s="335" t="s">
        <v>3870</v>
      </c>
      <c r="EP63" s="335" t="s">
        <v>4401</v>
      </c>
      <c r="EQ63" s="335" t="s">
        <v>14277</v>
      </c>
      <c r="ER63" s="335" t="s">
        <v>3924</v>
      </c>
      <c r="ES63" s="335" t="s">
        <v>14278</v>
      </c>
      <c r="ET63" s="335" t="s">
        <v>8494</v>
      </c>
      <c r="EU63" s="335" t="s">
        <v>14279</v>
      </c>
      <c r="EV63" s="335" t="s">
        <v>3876</v>
      </c>
      <c r="EW63" s="335" t="s">
        <v>3876</v>
      </c>
      <c r="EX63" s="335" t="s">
        <v>3848</v>
      </c>
      <c r="EY63" s="335" t="s">
        <v>3848</v>
      </c>
      <c r="EZ63" s="335" t="s">
        <v>3876</v>
      </c>
      <c r="FA63" s="335" t="s">
        <v>3848</v>
      </c>
      <c r="FB63" s="335" t="s">
        <v>14280</v>
      </c>
      <c r="FC63" s="335" t="s">
        <v>14281</v>
      </c>
      <c r="FD63" s="335" t="s">
        <v>3848</v>
      </c>
      <c r="FE63" s="335" t="s">
        <v>4221</v>
      </c>
      <c r="FF63" s="335" t="s">
        <v>14282</v>
      </c>
      <c r="FG63" s="335" t="s">
        <v>3848</v>
      </c>
      <c r="FH63" s="335" t="s">
        <v>14283</v>
      </c>
      <c r="FI63" s="335" t="s">
        <v>14284</v>
      </c>
      <c r="FJ63" s="335" t="s">
        <v>6920</v>
      </c>
      <c r="FK63" s="335" t="s">
        <v>14285</v>
      </c>
      <c r="FL63" s="335" t="s">
        <v>3943</v>
      </c>
      <c r="FM63" s="335" t="s">
        <v>14255</v>
      </c>
      <c r="FN63" s="335" t="s">
        <v>13254</v>
      </c>
      <c r="FO63" s="335" t="s">
        <v>14286</v>
      </c>
      <c r="FP63" s="335" t="s">
        <v>3848</v>
      </c>
      <c r="FQ63" s="335" t="s">
        <v>14287</v>
      </c>
      <c r="FR63" s="335" t="s">
        <v>4367</v>
      </c>
      <c r="FS63" s="335" t="s">
        <v>14288</v>
      </c>
      <c r="FT63" s="335" t="s">
        <v>14289</v>
      </c>
      <c r="FU63" s="335" t="s">
        <v>14290</v>
      </c>
      <c r="FV63" s="335" t="s">
        <v>14291</v>
      </c>
      <c r="FW63" s="335" t="s">
        <v>14292</v>
      </c>
      <c r="FX63" s="335" t="s">
        <v>3894</v>
      </c>
      <c r="FY63" s="335" t="s">
        <v>3848</v>
      </c>
      <c r="FZ63" s="335" t="s">
        <v>3848</v>
      </c>
      <c r="GA63" s="335" t="s">
        <v>3945</v>
      </c>
      <c r="GB63" s="335" t="s">
        <v>3945</v>
      </c>
      <c r="GC63" s="335" t="s">
        <v>3946</v>
      </c>
      <c r="GL63" s="490">
        <v>100</v>
      </c>
      <c r="GM63" s="490">
        <v>50</v>
      </c>
      <c r="GN63" s="490">
        <v>60</v>
      </c>
      <c r="GO63" s="490">
        <v>78</v>
      </c>
      <c r="GP63" s="490">
        <v>81</v>
      </c>
      <c r="GQ63" s="490">
        <v>21</v>
      </c>
      <c r="GR63" s="490">
        <v>81</v>
      </c>
      <c r="GS63" s="490">
        <v>79</v>
      </c>
      <c r="GT63" s="490">
        <v>24</v>
      </c>
      <c r="GU63" s="490">
        <v>79</v>
      </c>
      <c r="GV63" s="490">
        <v>50</v>
      </c>
      <c r="GW63" s="490">
        <v>57</v>
      </c>
      <c r="GX63" s="490">
        <v>71</v>
      </c>
      <c r="GY63" s="490">
        <v>0</v>
      </c>
      <c r="GZ63" s="490">
        <v>18</v>
      </c>
      <c r="HA63" s="490">
        <v>0.29509999999999997</v>
      </c>
      <c r="HB63" s="490" t="s">
        <v>14217</v>
      </c>
      <c r="HC63" s="490" t="s">
        <v>14217</v>
      </c>
      <c r="HD63" s="490" t="s">
        <v>14217</v>
      </c>
      <c r="HE63" s="490">
        <v>18</v>
      </c>
      <c r="HF63" s="335" t="s">
        <v>14293</v>
      </c>
      <c r="HG63" s="491" t="s">
        <v>3848</v>
      </c>
      <c r="HH63" s="491" t="s">
        <v>3848</v>
      </c>
      <c r="HI63" s="491" t="s">
        <v>3848</v>
      </c>
      <c r="HJ63" s="491" t="s">
        <v>3848</v>
      </c>
      <c r="HK63" s="491" t="s">
        <v>3848</v>
      </c>
      <c r="HL63" s="335"/>
      <c r="HM63" s="335"/>
      <c r="IC63" s="44" t="s">
        <v>3403</v>
      </c>
      <c r="IE63" s="44" t="s">
        <v>3403</v>
      </c>
    </row>
    <row r="64" spans="1:239" s="44" customFormat="1" ht="15" customHeight="1" x14ac:dyDescent="0.2">
      <c r="A64" s="85">
        <v>62</v>
      </c>
      <c r="B64" s="470">
        <v>0.65694444444444444</v>
      </c>
      <c r="C64" s="85"/>
      <c r="D64" s="85" t="s">
        <v>12630</v>
      </c>
      <c r="E64" s="85" t="s">
        <v>212</v>
      </c>
      <c r="F64" s="282">
        <v>43283</v>
      </c>
      <c r="G64" s="85" t="s">
        <v>3082</v>
      </c>
      <c r="H64" s="85" t="s">
        <v>246</v>
      </c>
      <c r="I64" s="85" t="s">
        <v>247</v>
      </c>
      <c r="J64" s="85" t="s">
        <v>12805</v>
      </c>
      <c r="K64" s="471" t="s">
        <v>12806</v>
      </c>
      <c r="L64" s="471" t="s">
        <v>250</v>
      </c>
      <c r="M64" s="374">
        <v>43283</v>
      </c>
      <c r="N64" s="374">
        <v>43299</v>
      </c>
      <c r="O64" s="85" t="s">
        <v>12807</v>
      </c>
      <c r="P64" s="480" t="s">
        <v>14294</v>
      </c>
      <c r="Q64" s="85" t="s">
        <v>14295</v>
      </c>
      <c r="R64" s="85" t="s">
        <v>14296</v>
      </c>
      <c r="S64" s="471" t="s">
        <v>952</v>
      </c>
      <c r="T64" s="276">
        <v>9452098191</v>
      </c>
      <c r="U64" s="473" t="s">
        <v>14297</v>
      </c>
      <c r="V64" s="85" t="s">
        <v>221</v>
      </c>
      <c r="W64" s="85" t="s">
        <v>221</v>
      </c>
      <c r="X64" s="85" t="s">
        <v>221</v>
      </c>
      <c r="Y64" s="85" t="s">
        <v>221</v>
      </c>
      <c r="Z64" s="85" t="s">
        <v>221</v>
      </c>
      <c r="AA64" s="85" t="s">
        <v>2718</v>
      </c>
      <c r="AB64" s="85" t="s">
        <v>2718</v>
      </c>
      <c r="AC64" s="85" t="s">
        <v>314</v>
      </c>
      <c r="AD64" s="85" t="s">
        <v>241</v>
      </c>
      <c r="AE64" s="85"/>
      <c r="AF64" s="85" t="s">
        <v>259</v>
      </c>
      <c r="AG64" s="85" t="s">
        <v>259</v>
      </c>
      <c r="AH64" s="85" t="s">
        <v>221</v>
      </c>
      <c r="AI64" s="85"/>
      <c r="AJ64" s="85"/>
      <c r="AK64" s="85"/>
      <c r="AL64" s="85"/>
      <c r="AM64" s="85"/>
      <c r="AN64" s="85" t="s">
        <v>394</v>
      </c>
      <c r="AO64" s="85" t="s">
        <v>395</v>
      </c>
      <c r="AP64" s="85" t="s">
        <v>1076</v>
      </c>
      <c r="AQ64" s="85" t="s">
        <v>1077</v>
      </c>
      <c r="AR64" s="85"/>
      <c r="AS64" s="85"/>
      <c r="AT64" s="85"/>
      <c r="AU64" s="85"/>
      <c r="AV64" s="85"/>
      <c r="AW64" s="85" t="s">
        <v>12988</v>
      </c>
      <c r="AX64" s="85"/>
      <c r="AY64" s="85" t="s">
        <v>227</v>
      </c>
      <c r="AZ64" s="85" t="s">
        <v>446</v>
      </c>
      <c r="BA64" s="275"/>
      <c r="BB64" s="474" t="s">
        <v>13984</v>
      </c>
      <c r="BC64" s="275">
        <v>0.74861111111111101</v>
      </c>
      <c r="BD64" s="275">
        <v>0.76180555555555562</v>
      </c>
      <c r="BE64" s="475">
        <f t="shared" si="1"/>
        <v>19</v>
      </c>
      <c r="BF64" s="85">
        <v>2</v>
      </c>
      <c r="BG64" s="85">
        <v>3</v>
      </c>
      <c r="BH64" s="85">
        <v>3</v>
      </c>
      <c r="BI64" s="85">
        <v>3</v>
      </c>
      <c r="BJ64" s="85">
        <v>2</v>
      </c>
      <c r="BK64" s="85">
        <v>2</v>
      </c>
      <c r="BL64" s="85">
        <v>2</v>
      </c>
      <c r="BM64" s="85">
        <v>3</v>
      </c>
      <c r="BN64" s="85">
        <v>2</v>
      </c>
      <c r="BO64" s="85">
        <v>2</v>
      </c>
      <c r="BP64" s="85">
        <v>3</v>
      </c>
      <c r="BQ64" s="85">
        <v>2</v>
      </c>
      <c r="BR64" s="85">
        <v>3</v>
      </c>
      <c r="BS64" s="85">
        <v>2</v>
      </c>
      <c r="BT64" s="85">
        <v>3</v>
      </c>
      <c r="BU64" s="85"/>
      <c r="BV64" s="405" t="s">
        <v>14298</v>
      </c>
      <c r="BW64" s="483">
        <v>0.76180555555555562</v>
      </c>
      <c r="BX64" s="483">
        <v>0.76874999999999993</v>
      </c>
      <c r="BY64" s="85"/>
      <c r="BZ64" s="85">
        <v>3</v>
      </c>
      <c r="CA64" s="85">
        <v>3</v>
      </c>
      <c r="CB64" s="85">
        <v>3</v>
      </c>
      <c r="CC64" s="85">
        <v>3</v>
      </c>
      <c r="CD64" s="85" t="s">
        <v>260</v>
      </c>
      <c r="CE64" s="85" t="s">
        <v>13984</v>
      </c>
      <c r="CF64" s="85">
        <v>15</v>
      </c>
      <c r="CG64" s="85"/>
      <c r="CH64" s="85"/>
      <c r="CI64" s="85"/>
      <c r="CJ64" s="85"/>
      <c r="CK64" s="85"/>
      <c r="CL64" s="85"/>
      <c r="CM64" s="85"/>
      <c r="CN64" s="85"/>
      <c r="CO64" s="85"/>
      <c r="CP64" s="85"/>
      <c r="CQ64" s="85"/>
      <c r="CR64" s="335" t="s">
        <v>12643</v>
      </c>
      <c r="CS64" s="335" t="s">
        <v>12644</v>
      </c>
      <c r="CT64" s="335" t="s">
        <v>4002</v>
      </c>
      <c r="CU64" s="335" t="s">
        <v>14299</v>
      </c>
      <c r="CV64" s="335" t="s">
        <v>14300</v>
      </c>
      <c r="CW64" s="335" t="s">
        <v>14296</v>
      </c>
      <c r="CX64" s="335" t="s">
        <v>952</v>
      </c>
      <c r="CY64" s="335" t="s">
        <v>14301</v>
      </c>
      <c r="CZ64" s="335" t="s">
        <v>14302</v>
      </c>
      <c r="DA64" s="335" t="s">
        <v>14303</v>
      </c>
      <c r="DB64" s="335" t="s">
        <v>4158</v>
      </c>
      <c r="DC64" s="335" t="s">
        <v>4159</v>
      </c>
      <c r="DD64" s="335" t="s">
        <v>8608</v>
      </c>
      <c r="DE64" s="335" t="s">
        <v>14302</v>
      </c>
      <c r="DF64" s="335" t="s">
        <v>14303</v>
      </c>
      <c r="DG64" s="335" t="s">
        <v>4158</v>
      </c>
      <c r="DH64" s="335" t="s">
        <v>4159</v>
      </c>
      <c r="DI64" s="335" t="s">
        <v>8608</v>
      </c>
      <c r="DJ64" s="335" t="s">
        <v>14304</v>
      </c>
      <c r="DK64" s="335" t="s">
        <v>3849</v>
      </c>
      <c r="DL64" s="335" t="s">
        <v>12698</v>
      </c>
      <c r="DM64" s="335" t="s">
        <v>3914</v>
      </c>
      <c r="DN64" s="335" t="s">
        <v>3852</v>
      </c>
      <c r="DO64" s="335" t="s">
        <v>3853</v>
      </c>
      <c r="DP64" s="335" t="s">
        <v>3854</v>
      </c>
      <c r="DQ64" s="335" t="s">
        <v>14305</v>
      </c>
      <c r="DR64" s="335" t="s">
        <v>4044</v>
      </c>
      <c r="DS64" s="335" t="s">
        <v>14297</v>
      </c>
      <c r="DT64" s="335" t="s">
        <v>3848</v>
      </c>
      <c r="DU64" s="335" t="s">
        <v>3848</v>
      </c>
      <c r="DV64" s="335" t="s">
        <v>3848</v>
      </c>
      <c r="DW64" s="335" t="s">
        <v>3848</v>
      </c>
      <c r="DX64" s="335" t="s">
        <v>3848</v>
      </c>
      <c r="DY64" s="335" t="s">
        <v>3848</v>
      </c>
      <c r="DZ64" s="335" t="s">
        <v>3848</v>
      </c>
      <c r="EA64" s="335" t="s">
        <v>3848</v>
      </c>
      <c r="EB64" s="335" t="s">
        <v>3861</v>
      </c>
      <c r="EC64" s="335" t="s">
        <v>3862</v>
      </c>
      <c r="ED64" s="335" t="s">
        <v>3848</v>
      </c>
      <c r="EE64" s="335" t="s">
        <v>14306</v>
      </c>
      <c r="EF64" s="335" t="s">
        <v>395</v>
      </c>
      <c r="EG64" s="335" t="s">
        <v>1720</v>
      </c>
      <c r="EH64" s="335" t="s">
        <v>1077</v>
      </c>
      <c r="EI64" s="335" t="s">
        <v>12988</v>
      </c>
      <c r="EJ64" s="335" t="s">
        <v>12988</v>
      </c>
      <c r="EK64" s="335" t="s">
        <v>3848</v>
      </c>
      <c r="EL64" s="335" t="s">
        <v>3868</v>
      </c>
      <c r="EM64" s="335" t="s">
        <v>4002</v>
      </c>
      <c r="EN64" s="335" t="s">
        <v>4002</v>
      </c>
      <c r="EO64" s="335" t="s">
        <v>4002</v>
      </c>
      <c r="EP64" s="335" t="s">
        <v>4002</v>
      </c>
      <c r="EQ64" s="335" t="s">
        <v>14307</v>
      </c>
      <c r="ER64" s="335" t="s">
        <v>3872</v>
      </c>
      <c r="ES64" s="335" t="s">
        <v>14308</v>
      </c>
      <c r="ET64" s="335" t="s">
        <v>12012</v>
      </c>
      <c r="EU64" s="335" t="s">
        <v>14309</v>
      </c>
      <c r="EV64" s="335" t="s">
        <v>3876</v>
      </c>
      <c r="EW64" s="335" t="s">
        <v>3876</v>
      </c>
      <c r="EX64" s="335" t="s">
        <v>3848</v>
      </c>
      <c r="EY64" s="335" t="s">
        <v>3848</v>
      </c>
      <c r="EZ64" s="335" t="s">
        <v>3877</v>
      </c>
      <c r="FA64" s="335" t="s">
        <v>4008</v>
      </c>
      <c r="FB64" s="335" t="s">
        <v>14310</v>
      </c>
      <c r="FC64" s="335" t="s">
        <v>10170</v>
      </c>
      <c r="FD64" s="335" t="s">
        <v>3848</v>
      </c>
      <c r="FE64" s="335" t="s">
        <v>4011</v>
      </c>
      <c r="FF64" s="335" t="s">
        <v>4012</v>
      </c>
      <c r="FG64" s="335" t="s">
        <v>8034</v>
      </c>
      <c r="FH64" s="335" t="s">
        <v>14311</v>
      </c>
      <c r="FI64" s="335" t="s">
        <v>6481</v>
      </c>
      <c r="FJ64" s="335" t="s">
        <v>4271</v>
      </c>
      <c r="FK64" s="335" t="s">
        <v>14312</v>
      </c>
      <c r="FL64" s="335" t="s">
        <v>4017</v>
      </c>
      <c r="FM64" s="335" t="s">
        <v>14300</v>
      </c>
      <c r="FN64" s="335" t="s">
        <v>9551</v>
      </c>
      <c r="FO64" s="335" t="s">
        <v>952</v>
      </c>
      <c r="FP64" s="335" t="s">
        <v>3848</v>
      </c>
      <c r="FQ64" s="335" t="s">
        <v>3848</v>
      </c>
      <c r="FR64" s="335" t="s">
        <v>3848</v>
      </c>
      <c r="FS64" s="335" t="s">
        <v>3848</v>
      </c>
      <c r="FT64" s="335" t="s">
        <v>3943</v>
      </c>
      <c r="FU64" s="335" t="s">
        <v>3943</v>
      </c>
      <c r="FV64" s="335" t="s">
        <v>3943</v>
      </c>
      <c r="FW64" s="335" t="s">
        <v>3943</v>
      </c>
      <c r="FX64" s="335" t="s">
        <v>3894</v>
      </c>
      <c r="FY64" s="335" t="s">
        <v>3848</v>
      </c>
      <c r="FZ64" s="335" t="s">
        <v>14313</v>
      </c>
      <c r="GA64" s="335" t="s">
        <v>3945</v>
      </c>
      <c r="GB64" s="335" t="s">
        <v>3946</v>
      </c>
      <c r="GC64" s="335" t="s">
        <v>3946</v>
      </c>
      <c r="GD64" s="44" t="s">
        <v>4194</v>
      </c>
      <c r="GE64" s="44" t="s">
        <v>6676</v>
      </c>
      <c r="GL64" s="490">
        <v>100</v>
      </c>
      <c r="GM64" s="490">
        <v>83</v>
      </c>
      <c r="GN64" s="490">
        <v>100</v>
      </c>
      <c r="GO64" s="490">
        <v>100</v>
      </c>
      <c r="GP64" s="490">
        <v>87</v>
      </c>
      <c r="GQ64" s="490">
        <v>39</v>
      </c>
      <c r="GR64" s="490">
        <v>87</v>
      </c>
      <c r="GS64" s="490">
        <v>97</v>
      </c>
      <c r="GT64" s="490">
        <v>37</v>
      </c>
      <c r="GU64" s="490">
        <v>97</v>
      </c>
      <c r="GV64" s="490">
        <v>70</v>
      </c>
      <c r="GW64" s="490">
        <v>43</v>
      </c>
      <c r="GX64" s="490">
        <v>71</v>
      </c>
      <c r="GY64" s="490">
        <v>100</v>
      </c>
      <c r="GZ64" s="490">
        <v>98</v>
      </c>
      <c r="HA64" s="490">
        <v>0.87290000000000001</v>
      </c>
      <c r="HB64" s="490">
        <v>100</v>
      </c>
      <c r="HC64" s="490">
        <v>100</v>
      </c>
      <c r="HD64" s="490">
        <v>100</v>
      </c>
      <c r="HE64" s="490">
        <v>98</v>
      </c>
      <c r="HF64" s="335" t="s">
        <v>14314</v>
      </c>
      <c r="HG64" s="491" t="s">
        <v>3848</v>
      </c>
      <c r="HH64" s="491" t="s">
        <v>3848</v>
      </c>
      <c r="HI64" s="491" t="s">
        <v>3848</v>
      </c>
      <c r="HJ64" s="491" t="s">
        <v>3848</v>
      </c>
      <c r="HK64" s="491" t="s">
        <v>3848</v>
      </c>
      <c r="HL64" s="374">
        <v>43283</v>
      </c>
      <c r="HM64" s="30" t="s">
        <v>4194</v>
      </c>
      <c r="HN64" s="213" t="s">
        <v>6676</v>
      </c>
      <c r="IC64" s="44" t="s">
        <v>247</v>
      </c>
      <c r="IE64" s="44" t="s">
        <v>12843</v>
      </c>
    </row>
    <row r="65" spans="1:239" s="44" customFormat="1" ht="15" customHeight="1" x14ac:dyDescent="0.2">
      <c r="A65" s="85">
        <v>63</v>
      </c>
      <c r="B65" s="470">
        <v>0.66041666666666665</v>
      </c>
      <c r="C65" s="85"/>
      <c r="D65" s="85" t="s">
        <v>12630</v>
      </c>
      <c r="E65" s="85" t="s">
        <v>212</v>
      </c>
      <c r="F65" s="282">
        <v>43283</v>
      </c>
      <c r="G65" s="85" t="s">
        <v>1202</v>
      </c>
      <c r="H65" s="85" t="s">
        <v>233</v>
      </c>
      <c r="I65" s="85" t="s">
        <v>3057</v>
      </c>
      <c r="J65" s="85"/>
      <c r="K65" s="471"/>
      <c r="L65" s="471"/>
      <c r="M65" s="471"/>
      <c r="N65" s="471"/>
      <c r="O65" s="85"/>
      <c r="P65" s="305" t="s">
        <v>14315</v>
      </c>
      <c r="Q65" s="85" t="s">
        <v>14316</v>
      </c>
      <c r="R65" s="85" t="s">
        <v>13731</v>
      </c>
      <c r="S65" s="471" t="s">
        <v>14317</v>
      </c>
      <c r="T65" s="276">
        <v>9392836503</v>
      </c>
      <c r="U65" s="473" t="s">
        <v>14318</v>
      </c>
      <c r="V65" s="85" t="s">
        <v>221</v>
      </c>
      <c r="W65" s="85" t="s">
        <v>221</v>
      </c>
      <c r="X65" s="85" t="s">
        <v>221</v>
      </c>
      <c r="Y65" s="85" t="s">
        <v>221</v>
      </c>
      <c r="Z65" s="85" t="s">
        <v>221</v>
      </c>
      <c r="AA65" s="85" t="s">
        <v>221</v>
      </c>
      <c r="AB65" s="85" t="s">
        <v>221</v>
      </c>
      <c r="AC65" s="85" t="s">
        <v>278</v>
      </c>
      <c r="AD65" s="85" t="s">
        <v>241</v>
      </c>
      <c r="AE65" s="85" t="s">
        <v>14319</v>
      </c>
      <c r="AF65" s="85" t="s">
        <v>280</v>
      </c>
      <c r="AG65" s="85" t="s">
        <v>280</v>
      </c>
      <c r="AH65" s="85" t="s">
        <v>221</v>
      </c>
      <c r="AI65" s="85"/>
      <c r="AJ65" s="85"/>
      <c r="AK65" s="85"/>
      <c r="AL65" s="85"/>
      <c r="AM65" s="85"/>
      <c r="AN65" s="85" t="s">
        <v>394</v>
      </c>
      <c r="AO65" s="85" t="s">
        <v>395</v>
      </c>
      <c r="AP65" s="85" t="s">
        <v>281</v>
      </c>
      <c r="AQ65" s="85" t="s">
        <v>282</v>
      </c>
      <c r="AR65" s="85"/>
      <c r="AS65" s="85"/>
      <c r="AT65" s="85"/>
      <c r="AU65" s="85"/>
      <c r="AV65" s="85"/>
      <c r="AW65" s="85" t="s">
        <v>13060</v>
      </c>
      <c r="AX65" s="85"/>
      <c r="AY65" s="85" t="s">
        <v>227</v>
      </c>
      <c r="AZ65" s="85" t="s">
        <v>446</v>
      </c>
      <c r="BA65" s="275"/>
      <c r="BB65" s="474" t="s">
        <v>4579</v>
      </c>
      <c r="BC65" s="275">
        <v>0.75624999999999998</v>
      </c>
      <c r="BD65" s="275">
        <v>0.76736111111111116</v>
      </c>
      <c r="BE65" s="475">
        <f t="shared" si="1"/>
        <v>16</v>
      </c>
      <c r="BF65" s="85">
        <v>1</v>
      </c>
      <c r="BG65" s="85">
        <v>1</v>
      </c>
      <c r="BH65" s="85">
        <v>1</v>
      </c>
      <c r="BI65" s="85">
        <v>1</v>
      </c>
      <c r="BJ65" s="85">
        <v>1</v>
      </c>
      <c r="BK65" s="85">
        <v>1</v>
      </c>
      <c r="BL65" s="85">
        <v>1</v>
      </c>
      <c r="BM65" s="85">
        <v>1</v>
      </c>
      <c r="BN65" s="85">
        <v>1</v>
      </c>
      <c r="BO65" s="85">
        <v>1</v>
      </c>
      <c r="BP65" s="85">
        <v>1</v>
      </c>
      <c r="BQ65" s="85">
        <v>1</v>
      </c>
      <c r="BR65" s="85">
        <v>1</v>
      </c>
      <c r="BS65" s="85">
        <v>1</v>
      </c>
      <c r="BT65" s="85">
        <v>1</v>
      </c>
      <c r="BU65" s="85"/>
      <c r="BV65" s="405"/>
      <c r="BW65" s="85"/>
      <c r="BX65" s="85"/>
      <c r="BY65" s="85"/>
      <c r="BZ65" s="85"/>
      <c r="CA65" s="85"/>
      <c r="CB65" s="85"/>
      <c r="CC65" s="85"/>
      <c r="CD65" s="85"/>
      <c r="CE65" s="85"/>
      <c r="CF65" s="85"/>
      <c r="CG65" s="85"/>
      <c r="CH65" s="85"/>
      <c r="CI65" s="85"/>
      <c r="CJ65" s="85"/>
      <c r="CK65" s="85"/>
      <c r="CL65" s="85"/>
      <c r="CM65" s="85"/>
      <c r="CN65" s="85"/>
      <c r="CO65" s="85"/>
      <c r="CP65" s="85"/>
      <c r="CQ65" s="85"/>
      <c r="CR65" s="335" t="s">
        <v>12643</v>
      </c>
      <c r="CS65" s="335" t="s">
        <v>12644</v>
      </c>
      <c r="CT65" s="335" t="s">
        <v>4002</v>
      </c>
      <c r="CU65" s="335" t="s">
        <v>14320</v>
      </c>
      <c r="CV65" s="335" t="s">
        <v>14321</v>
      </c>
      <c r="CW65" s="335" t="s">
        <v>14322</v>
      </c>
      <c r="CX65" s="335" t="s">
        <v>14323</v>
      </c>
      <c r="CY65" s="335" t="s">
        <v>14324</v>
      </c>
      <c r="CZ65" s="335" t="s">
        <v>13267</v>
      </c>
      <c r="DA65" s="335" t="s">
        <v>14325</v>
      </c>
      <c r="DB65" s="335" t="s">
        <v>3840</v>
      </c>
      <c r="DC65" s="335" t="s">
        <v>3841</v>
      </c>
      <c r="DD65" s="335" t="s">
        <v>4838</v>
      </c>
      <c r="DE65" s="335" t="s">
        <v>3848</v>
      </c>
      <c r="DF65" s="335" t="s">
        <v>1239</v>
      </c>
      <c r="DG65" s="335" t="s">
        <v>4037</v>
      </c>
      <c r="DH65" s="335" t="s">
        <v>4038</v>
      </c>
      <c r="DI65" s="335" t="s">
        <v>4039</v>
      </c>
      <c r="DJ65" s="335" t="s">
        <v>3848</v>
      </c>
      <c r="DK65" s="335" t="s">
        <v>3849</v>
      </c>
      <c r="DL65" s="335" t="s">
        <v>3848</v>
      </c>
      <c r="DM65" s="335" t="s">
        <v>4116</v>
      </c>
      <c r="DN65" s="335" t="s">
        <v>3852</v>
      </c>
      <c r="DO65" s="335" t="s">
        <v>3848</v>
      </c>
      <c r="DP65" s="335" t="s">
        <v>3848</v>
      </c>
      <c r="DQ65" s="335" t="s">
        <v>14326</v>
      </c>
      <c r="DR65" s="335" t="s">
        <v>14326</v>
      </c>
      <c r="DS65" s="335" t="s">
        <v>14327</v>
      </c>
      <c r="DT65" s="335" t="s">
        <v>3848</v>
      </c>
      <c r="DU65" s="335" t="s">
        <v>3848</v>
      </c>
      <c r="DV65" s="335" t="s">
        <v>3848</v>
      </c>
      <c r="DW65" s="335" t="s">
        <v>3848</v>
      </c>
      <c r="DX65" s="335" t="s">
        <v>3848</v>
      </c>
      <c r="DY65" s="335" t="s">
        <v>3848</v>
      </c>
      <c r="DZ65" s="335" t="s">
        <v>3848</v>
      </c>
      <c r="EA65" s="335" t="s">
        <v>3848</v>
      </c>
      <c r="EB65" s="335" t="s">
        <v>3861</v>
      </c>
      <c r="EC65" s="335" t="s">
        <v>4066</v>
      </c>
      <c r="ED65" s="335" t="s">
        <v>3848</v>
      </c>
      <c r="EE65" s="335" t="s">
        <v>10915</v>
      </c>
      <c r="EF65" s="335" t="s">
        <v>395</v>
      </c>
      <c r="EG65" s="335" t="s">
        <v>598</v>
      </c>
      <c r="EH65" s="335" t="s">
        <v>5303</v>
      </c>
      <c r="EI65" s="335" t="s">
        <v>3744</v>
      </c>
      <c r="EJ65" s="335" t="s">
        <v>3848</v>
      </c>
      <c r="EK65" s="335" t="s">
        <v>3848</v>
      </c>
      <c r="EL65" s="335" t="s">
        <v>3868</v>
      </c>
      <c r="EM65" s="335" t="s">
        <v>4002</v>
      </c>
      <c r="EN65" s="335" t="s">
        <v>4002</v>
      </c>
      <c r="EO65" s="335" t="s">
        <v>3870</v>
      </c>
      <c r="EP65" s="335" t="s">
        <v>3869</v>
      </c>
      <c r="EQ65" s="335" t="s">
        <v>4017</v>
      </c>
      <c r="ER65" s="335" t="s">
        <v>4017</v>
      </c>
      <c r="ES65" s="335" t="s">
        <v>4017</v>
      </c>
      <c r="ET65" s="335" t="s">
        <v>4017</v>
      </c>
      <c r="EU65" s="335" t="s">
        <v>4017</v>
      </c>
      <c r="EV65" s="335" t="s">
        <v>3848</v>
      </c>
      <c r="EW65" s="335" t="s">
        <v>3848</v>
      </c>
      <c r="EX65" s="335" t="s">
        <v>3848</v>
      </c>
      <c r="EY65" s="335" t="s">
        <v>3848</v>
      </c>
      <c r="EZ65" s="335" t="s">
        <v>3848</v>
      </c>
      <c r="FA65" s="335" t="s">
        <v>3848</v>
      </c>
      <c r="FB65" s="335" t="s">
        <v>3848</v>
      </c>
      <c r="FC65" s="335" t="s">
        <v>3848</v>
      </c>
      <c r="FD65" s="335" t="s">
        <v>3848</v>
      </c>
      <c r="FE65" s="335" t="s">
        <v>4017</v>
      </c>
      <c r="FF65" s="335" t="s">
        <v>4017</v>
      </c>
      <c r="FG65" s="335" t="s">
        <v>3848</v>
      </c>
      <c r="FH65" s="335" t="s">
        <v>3848</v>
      </c>
      <c r="FI65" s="335" t="s">
        <v>3848</v>
      </c>
      <c r="FJ65" s="335" t="s">
        <v>4017</v>
      </c>
      <c r="FK65" s="335" t="s">
        <v>4017</v>
      </c>
      <c r="FL65" s="335" t="s">
        <v>4017</v>
      </c>
      <c r="FM65" s="335" t="s">
        <v>14321</v>
      </c>
      <c r="FN65" s="335" t="s">
        <v>14322</v>
      </c>
      <c r="FO65" s="335" t="s">
        <v>14323</v>
      </c>
      <c r="FP65" s="335" t="s">
        <v>3848</v>
      </c>
      <c r="FQ65" s="335" t="s">
        <v>3848</v>
      </c>
      <c r="FR65" s="335" t="s">
        <v>3848</v>
      </c>
      <c r="FS65" s="335" t="s">
        <v>3848</v>
      </c>
      <c r="FT65" s="335" t="s">
        <v>3943</v>
      </c>
      <c r="FU65" s="335" t="s">
        <v>3943</v>
      </c>
      <c r="FV65" s="335" t="s">
        <v>3943</v>
      </c>
      <c r="FW65" s="335" t="s">
        <v>3943</v>
      </c>
      <c r="FX65" s="335" t="s">
        <v>3944</v>
      </c>
      <c r="FY65" s="335" t="s">
        <v>3848</v>
      </c>
      <c r="FZ65" s="335" t="s">
        <v>14248</v>
      </c>
      <c r="GA65" s="335" t="s">
        <v>3945</v>
      </c>
      <c r="GB65" s="335" t="s">
        <v>3946</v>
      </c>
      <c r="GC65" s="335" t="s">
        <v>3945</v>
      </c>
      <c r="GL65" s="490">
        <v>100</v>
      </c>
      <c r="GM65" s="490">
        <v>33</v>
      </c>
      <c r="GN65" s="490">
        <v>50</v>
      </c>
      <c r="GO65" s="490">
        <v>56</v>
      </c>
      <c r="GP65" s="490">
        <v>68</v>
      </c>
      <c r="GQ65" s="490">
        <v>17</v>
      </c>
      <c r="GR65" s="490">
        <v>88</v>
      </c>
      <c r="GS65" s="490">
        <v>60</v>
      </c>
      <c r="GT65" s="490">
        <v>15</v>
      </c>
      <c r="GU65" s="490">
        <v>100</v>
      </c>
      <c r="GV65" s="490">
        <v>70</v>
      </c>
      <c r="GW65" s="490">
        <v>86</v>
      </c>
      <c r="GX65" s="490">
        <v>29</v>
      </c>
      <c r="GY65" s="490">
        <v>0</v>
      </c>
      <c r="GZ65" s="490">
        <v>13</v>
      </c>
      <c r="HA65" s="490">
        <v>0.14949999999999999</v>
      </c>
      <c r="HB65" s="490" t="s">
        <v>14217</v>
      </c>
      <c r="HC65" s="490" t="s">
        <v>14217</v>
      </c>
      <c r="HD65" s="490" t="s">
        <v>14217</v>
      </c>
      <c r="HE65" s="490">
        <v>13</v>
      </c>
      <c r="HF65" s="335" t="s">
        <v>14219</v>
      </c>
      <c r="HG65" s="491" t="s">
        <v>3848</v>
      </c>
      <c r="HH65" s="491" t="s">
        <v>14328</v>
      </c>
      <c r="HI65" s="491" t="s">
        <v>14329</v>
      </c>
      <c r="HJ65" s="491" t="s">
        <v>14222</v>
      </c>
      <c r="HK65" s="491" t="s">
        <v>14330</v>
      </c>
      <c r="HL65" s="335" t="s">
        <v>3848</v>
      </c>
      <c r="HM65" s="335"/>
      <c r="IC65" s="44" t="s">
        <v>3403</v>
      </c>
      <c r="IE65" s="44" t="s">
        <v>3403</v>
      </c>
    </row>
    <row r="66" spans="1:239" s="44" customFormat="1" ht="15" customHeight="1" x14ac:dyDescent="0.2">
      <c r="A66" s="85">
        <v>64</v>
      </c>
      <c r="B66" s="470">
        <v>0.70208333333333339</v>
      </c>
      <c r="C66" s="85"/>
      <c r="D66" s="85" t="s">
        <v>12630</v>
      </c>
      <c r="E66" s="85" t="s">
        <v>212</v>
      </c>
      <c r="F66" s="282">
        <v>43283</v>
      </c>
      <c r="G66" s="85" t="s">
        <v>387</v>
      </c>
      <c r="H66" s="85" t="s">
        <v>233</v>
      </c>
      <c r="I66" s="85" t="s">
        <v>4282</v>
      </c>
      <c r="J66" s="85"/>
      <c r="K66" s="471"/>
      <c r="L66" s="471"/>
      <c r="M66" s="471"/>
      <c r="N66" s="471"/>
      <c r="O66" s="85"/>
      <c r="P66" s="305" t="s">
        <v>14331</v>
      </c>
      <c r="Q66" s="351" t="s">
        <v>14332</v>
      </c>
      <c r="R66" s="354" t="s">
        <v>14333</v>
      </c>
      <c r="S66" s="471" t="s">
        <v>14334</v>
      </c>
      <c r="T66" s="276">
        <v>9980005501</v>
      </c>
      <c r="U66" s="473" t="s">
        <v>14335</v>
      </c>
      <c r="V66" s="423" t="s">
        <v>14336</v>
      </c>
      <c r="W66" s="85" t="s">
        <v>221</v>
      </c>
      <c r="X66" s="85" t="s">
        <v>221</v>
      </c>
      <c r="Y66" s="85" t="s">
        <v>221</v>
      </c>
      <c r="Z66" s="85" t="s">
        <v>221</v>
      </c>
      <c r="AA66" s="85" t="s">
        <v>2718</v>
      </c>
      <c r="AB66" s="85" t="s">
        <v>2718</v>
      </c>
      <c r="AC66" s="85" t="s">
        <v>402</v>
      </c>
      <c r="AD66" s="85" t="s">
        <v>366</v>
      </c>
      <c r="AE66" s="85"/>
      <c r="AF66" s="85" t="s">
        <v>259</v>
      </c>
      <c r="AG66" s="85" t="s">
        <v>221</v>
      </c>
      <c r="AH66" s="85" t="s">
        <v>221</v>
      </c>
      <c r="AI66" s="85"/>
      <c r="AJ66" s="85"/>
      <c r="AK66" s="85"/>
      <c r="AL66" s="85"/>
      <c r="AM66" s="85"/>
      <c r="AN66" s="85" t="s">
        <v>228</v>
      </c>
      <c r="AO66" s="85" t="s">
        <v>228</v>
      </c>
      <c r="AP66" s="85" t="s">
        <v>1076</v>
      </c>
      <c r="AQ66" s="85" t="s">
        <v>1077</v>
      </c>
      <c r="AR66" s="85"/>
      <c r="AS66" s="85"/>
      <c r="AT66" s="85"/>
      <c r="AU66" s="85"/>
      <c r="AV66" s="85"/>
      <c r="AW66" s="85"/>
      <c r="AX66" s="85"/>
      <c r="AY66" s="85" t="s">
        <v>227</v>
      </c>
      <c r="AZ66" s="85" t="s">
        <v>446</v>
      </c>
      <c r="BA66" s="275"/>
      <c r="BB66" s="474"/>
      <c r="BC66" s="275"/>
      <c r="BD66" s="275"/>
      <c r="BE66" s="475">
        <f t="shared" si="1"/>
        <v>0</v>
      </c>
      <c r="BF66" s="85"/>
      <c r="BG66" s="85"/>
      <c r="BH66" s="85"/>
      <c r="BI66" s="85"/>
      <c r="BJ66" s="85"/>
      <c r="BK66" s="85"/>
      <c r="BL66" s="85"/>
      <c r="BM66" s="85"/>
      <c r="BN66" s="85"/>
      <c r="BO66" s="85"/>
      <c r="BP66" s="85"/>
      <c r="BQ66" s="85"/>
      <c r="BR66" s="85"/>
      <c r="BS66" s="85"/>
      <c r="BT66" s="85"/>
      <c r="BU66" s="85"/>
      <c r="BV66" s="405"/>
      <c r="BW66" s="85"/>
      <c r="BX66" s="85"/>
      <c r="BY66" s="85"/>
      <c r="BZ66" s="85"/>
      <c r="CA66" s="85"/>
      <c r="CB66" s="85"/>
      <c r="CC66" s="85"/>
      <c r="CD66" s="85"/>
      <c r="CE66" s="85"/>
      <c r="CF66" s="85"/>
      <c r="CG66" s="85"/>
      <c r="CH66" s="85"/>
      <c r="CI66" s="85"/>
      <c r="CJ66" s="85"/>
      <c r="CK66" s="85"/>
      <c r="CL66" s="85"/>
      <c r="CM66" s="85"/>
      <c r="CN66" s="85"/>
      <c r="CO66" s="85"/>
      <c r="CP66" s="85"/>
      <c r="CQ66" s="85"/>
      <c r="CR66" s="335" t="s">
        <v>12643</v>
      </c>
      <c r="CS66" s="335" t="s">
        <v>12644</v>
      </c>
      <c r="CT66" s="335" t="s">
        <v>4002</v>
      </c>
      <c r="CU66" s="335" t="s">
        <v>14337</v>
      </c>
      <c r="CV66" s="335" t="s">
        <v>14338</v>
      </c>
      <c r="CW66" s="335" t="s">
        <v>14339</v>
      </c>
      <c r="CX66" s="335" t="s">
        <v>14340</v>
      </c>
      <c r="CY66" s="335" t="s">
        <v>14341</v>
      </c>
      <c r="CZ66" s="335" t="s">
        <v>13327</v>
      </c>
      <c r="DA66" s="335" t="s">
        <v>14342</v>
      </c>
      <c r="DB66" s="335" t="s">
        <v>3840</v>
      </c>
      <c r="DC66" s="335" t="s">
        <v>3841</v>
      </c>
      <c r="DD66" s="335" t="s">
        <v>4838</v>
      </c>
      <c r="DE66" s="335" t="s">
        <v>13327</v>
      </c>
      <c r="DF66" s="335" t="s">
        <v>14342</v>
      </c>
      <c r="DG66" s="335" t="s">
        <v>3840</v>
      </c>
      <c r="DH66" s="335" t="s">
        <v>3841</v>
      </c>
      <c r="DI66" s="335" t="s">
        <v>4838</v>
      </c>
      <c r="DJ66" s="335" t="s">
        <v>14343</v>
      </c>
      <c r="DK66" s="335" t="s">
        <v>3957</v>
      </c>
      <c r="DL66" s="335" t="s">
        <v>4298</v>
      </c>
      <c r="DM66" s="335" t="s">
        <v>4116</v>
      </c>
      <c r="DN66" s="335" t="s">
        <v>3852</v>
      </c>
      <c r="DO66" s="335" t="s">
        <v>3853</v>
      </c>
      <c r="DP66" s="335" t="s">
        <v>3854</v>
      </c>
      <c r="DQ66" s="335" t="s">
        <v>14344</v>
      </c>
      <c r="DR66" s="335" t="s">
        <v>2718</v>
      </c>
      <c r="DS66" s="335" t="s">
        <v>14335</v>
      </c>
      <c r="DT66" s="335" t="s">
        <v>14345</v>
      </c>
      <c r="DU66" s="335" t="s">
        <v>14346</v>
      </c>
      <c r="DV66" s="335" t="s">
        <v>3848</v>
      </c>
      <c r="DW66" s="335" t="s">
        <v>14347</v>
      </c>
      <c r="DX66" s="335" t="s">
        <v>14336</v>
      </c>
      <c r="DY66" s="335" t="s">
        <v>3784</v>
      </c>
      <c r="DZ66" s="335" t="s">
        <v>3784</v>
      </c>
      <c r="EA66" s="335" t="s">
        <v>3784</v>
      </c>
      <c r="EB66" s="335" t="s">
        <v>3861</v>
      </c>
      <c r="EC66" s="335" t="s">
        <v>6907</v>
      </c>
      <c r="ED66" s="335" t="s">
        <v>3848</v>
      </c>
      <c r="EE66" s="335" t="s">
        <v>14348</v>
      </c>
      <c r="EF66" s="335" t="s">
        <v>3864</v>
      </c>
      <c r="EG66" s="335" t="s">
        <v>2755</v>
      </c>
      <c r="EH66" s="335" t="s">
        <v>282</v>
      </c>
      <c r="EI66" s="335" t="s">
        <v>3848</v>
      </c>
      <c r="EJ66" s="335" t="s">
        <v>3848</v>
      </c>
      <c r="EK66" s="335" t="s">
        <v>3848</v>
      </c>
      <c r="EL66" s="335" t="s">
        <v>3868</v>
      </c>
      <c r="EM66" s="335" t="s">
        <v>4002</v>
      </c>
      <c r="EN66" s="335" t="s">
        <v>4002</v>
      </c>
      <c r="EO66" s="335" t="s">
        <v>4002</v>
      </c>
      <c r="EP66" s="335" t="s">
        <v>4002</v>
      </c>
      <c r="EQ66" s="335" t="s">
        <v>14349</v>
      </c>
      <c r="ER66" s="335" t="s">
        <v>14350</v>
      </c>
      <c r="ES66" s="335" t="s">
        <v>14351</v>
      </c>
      <c r="ET66" s="335" t="s">
        <v>14352</v>
      </c>
      <c r="EU66" s="335" t="s">
        <v>14353</v>
      </c>
      <c r="EV66" s="335" t="s">
        <v>3876</v>
      </c>
      <c r="EW66" s="335" t="s">
        <v>3876</v>
      </c>
      <c r="EX66" s="335" t="s">
        <v>3848</v>
      </c>
      <c r="EY66" s="335" t="s">
        <v>3848</v>
      </c>
      <c r="EZ66" s="335" t="s">
        <v>3876</v>
      </c>
      <c r="FA66" s="335" t="s">
        <v>3848</v>
      </c>
      <c r="FB66" s="335" t="s">
        <v>14354</v>
      </c>
      <c r="FC66" s="335" t="s">
        <v>14355</v>
      </c>
      <c r="FD66" s="335" t="s">
        <v>3848</v>
      </c>
      <c r="FE66" s="335" t="s">
        <v>4017</v>
      </c>
      <c r="FF66" s="335" t="s">
        <v>4017</v>
      </c>
      <c r="FG66" s="335" t="s">
        <v>3848</v>
      </c>
      <c r="FH66" s="335" t="s">
        <v>14356</v>
      </c>
      <c r="FI66" s="335" t="s">
        <v>14357</v>
      </c>
      <c r="FJ66" s="335" t="s">
        <v>3935</v>
      </c>
      <c r="FK66" s="335" t="s">
        <v>14358</v>
      </c>
      <c r="FL66" s="335" t="s">
        <v>4017</v>
      </c>
      <c r="FM66" s="335" t="s">
        <v>14359</v>
      </c>
      <c r="FN66" s="335" t="s">
        <v>14360</v>
      </c>
      <c r="FO66" s="335" t="s">
        <v>14361</v>
      </c>
      <c r="FP66" s="335" t="s">
        <v>3848</v>
      </c>
      <c r="FQ66" s="335" t="s">
        <v>3848</v>
      </c>
      <c r="FR66" s="335" t="s">
        <v>3848</v>
      </c>
      <c r="FS66" s="335" t="s">
        <v>3848</v>
      </c>
      <c r="FT66" s="335" t="s">
        <v>14362</v>
      </c>
      <c r="FU66" s="335" t="s">
        <v>14363</v>
      </c>
      <c r="FV66" s="335" t="s">
        <v>14364</v>
      </c>
      <c r="FW66" s="335" t="s">
        <v>14365</v>
      </c>
      <c r="FX66" s="335" t="s">
        <v>3944</v>
      </c>
      <c r="FY66" s="335" t="s">
        <v>3848</v>
      </c>
      <c r="FZ66" s="335" t="s">
        <v>13539</v>
      </c>
      <c r="GA66" s="335" t="s">
        <v>3848</v>
      </c>
      <c r="GB66" s="335" t="s">
        <v>3848</v>
      </c>
      <c r="GC66" s="335" t="s">
        <v>3848</v>
      </c>
      <c r="GL66" s="490" t="s">
        <v>14217</v>
      </c>
      <c r="GM66" s="490" t="s">
        <v>14217</v>
      </c>
      <c r="GN66" s="490" t="s">
        <v>14217</v>
      </c>
      <c r="GO66" s="490" t="s">
        <v>14217</v>
      </c>
      <c r="GP66" s="490" t="s">
        <v>14217</v>
      </c>
      <c r="GQ66" s="490" t="s">
        <v>3848</v>
      </c>
      <c r="GR66" s="490" t="s">
        <v>3848</v>
      </c>
      <c r="GS66" s="490" t="s">
        <v>14217</v>
      </c>
      <c r="GT66" s="490" t="s">
        <v>3848</v>
      </c>
      <c r="GU66" s="490" t="s">
        <v>3848</v>
      </c>
      <c r="GV66" s="490" t="s">
        <v>14217</v>
      </c>
      <c r="GW66" s="490" t="s">
        <v>14217</v>
      </c>
      <c r="GX66" s="490" t="s">
        <v>14217</v>
      </c>
      <c r="GY66" s="490" t="s">
        <v>14218</v>
      </c>
      <c r="GZ66" s="490" t="s">
        <v>14217</v>
      </c>
      <c r="HA66" s="490" t="s">
        <v>14217</v>
      </c>
      <c r="HB66" s="490" t="s">
        <v>14217</v>
      </c>
      <c r="HC66" s="490" t="s">
        <v>14217</v>
      </c>
      <c r="HD66" s="490" t="s">
        <v>14217</v>
      </c>
      <c r="HE66" s="490">
        <v>0</v>
      </c>
      <c r="HF66" s="335" t="s">
        <v>14219</v>
      </c>
      <c r="HG66" s="491" t="s">
        <v>3848</v>
      </c>
      <c r="HH66" s="491" t="s">
        <v>14366</v>
      </c>
      <c r="HI66" s="491" t="s">
        <v>14221</v>
      </c>
      <c r="HJ66" s="491" t="s">
        <v>14222</v>
      </c>
      <c r="HK66" s="491" t="s">
        <v>14367</v>
      </c>
      <c r="HL66" s="335"/>
      <c r="HM66" s="335"/>
      <c r="IC66" s="44" t="s">
        <v>3403</v>
      </c>
      <c r="IE66" s="44" t="s">
        <v>3403</v>
      </c>
    </row>
    <row r="67" spans="1:239" s="44" customFormat="1" ht="15" customHeight="1" x14ac:dyDescent="0.2">
      <c r="A67" s="85">
        <v>65</v>
      </c>
      <c r="B67" s="470">
        <v>0.7006944444444444</v>
      </c>
      <c r="C67" s="85"/>
      <c r="D67" s="85" t="s">
        <v>12630</v>
      </c>
      <c r="E67" s="85" t="s">
        <v>212</v>
      </c>
      <c r="F67" s="282">
        <v>43283</v>
      </c>
      <c r="G67" s="85" t="s">
        <v>1202</v>
      </c>
      <c r="H67" s="85" t="s">
        <v>233</v>
      </c>
      <c r="I67" s="85" t="s">
        <v>1713</v>
      </c>
      <c r="J67" s="85"/>
      <c r="K67" s="471"/>
      <c r="L67" s="471"/>
      <c r="M67" s="471"/>
      <c r="N67" s="471"/>
      <c r="O67" s="85"/>
      <c r="P67" s="305" t="s">
        <v>14368</v>
      </c>
      <c r="Q67" s="351" t="s">
        <v>14369</v>
      </c>
      <c r="R67" s="354" t="s">
        <v>14370</v>
      </c>
      <c r="S67" s="471" t="s">
        <v>1311</v>
      </c>
      <c r="T67" s="423">
        <v>9173046858</v>
      </c>
      <c r="U67" s="473" t="s">
        <v>14371</v>
      </c>
      <c r="V67" s="423" t="s">
        <v>14372</v>
      </c>
      <c r="W67" s="85" t="s">
        <v>221</v>
      </c>
      <c r="X67" s="85" t="s">
        <v>221</v>
      </c>
      <c r="Y67" s="85" t="s">
        <v>221</v>
      </c>
      <c r="Z67" s="85" t="s">
        <v>221</v>
      </c>
      <c r="AA67" s="85" t="s">
        <v>2718</v>
      </c>
      <c r="AB67" s="85" t="s">
        <v>2718</v>
      </c>
      <c r="AC67" s="85" t="s">
        <v>223</v>
      </c>
      <c r="AD67" s="85" t="s">
        <v>802</v>
      </c>
      <c r="AE67" s="85"/>
      <c r="AF67" s="85" t="s">
        <v>226</v>
      </c>
      <c r="AG67" s="85" t="s">
        <v>226</v>
      </c>
      <c r="AH67" s="85" t="s">
        <v>259</v>
      </c>
      <c r="AI67" s="85"/>
      <c r="AJ67" s="85"/>
      <c r="AK67" s="85"/>
      <c r="AL67" s="85"/>
      <c r="AM67" s="85"/>
      <c r="AN67" s="85" t="s">
        <v>228</v>
      </c>
      <c r="AO67" s="85" t="s">
        <v>228</v>
      </c>
      <c r="AP67" s="85" t="s">
        <v>229</v>
      </c>
      <c r="AQ67" s="85" t="s">
        <v>229</v>
      </c>
      <c r="AR67" s="85"/>
      <c r="AS67" s="85" t="s">
        <v>14373</v>
      </c>
      <c r="AT67" s="85">
        <v>250478</v>
      </c>
      <c r="AU67" s="85" t="s">
        <v>13022</v>
      </c>
      <c r="AV67" s="85"/>
      <c r="AW67" s="85"/>
      <c r="AX67" s="85"/>
      <c r="AY67" s="85" t="s">
        <v>227</v>
      </c>
      <c r="AZ67" s="85" t="s">
        <v>227</v>
      </c>
      <c r="BA67" s="275"/>
      <c r="BB67" s="474" t="s">
        <v>12636</v>
      </c>
      <c r="BC67" s="275">
        <v>0.73611111111111116</v>
      </c>
      <c r="BD67" s="275">
        <v>0.74583333333333324</v>
      </c>
      <c r="BE67" s="475">
        <f t="shared" si="1"/>
        <v>14</v>
      </c>
      <c r="BF67" s="85">
        <v>3</v>
      </c>
      <c r="BG67" s="85">
        <v>3</v>
      </c>
      <c r="BH67" s="85">
        <v>3</v>
      </c>
      <c r="BI67" s="85">
        <v>3</v>
      </c>
      <c r="BJ67" s="85">
        <v>3</v>
      </c>
      <c r="BK67" s="85">
        <v>3</v>
      </c>
      <c r="BL67" s="85">
        <v>3</v>
      </c>
      <c r="BM67" s="85">
        <v>3</v>
      </c>
      <c r="BN67" s="85">
        <v>3</v>
      </c>
      <c r="BO67" s="85">
        <v>3</v>
      </c>
      <c r="BP67" s="85">
        <v>3</v>
      </c>
      <c r="BQ67" s="85">
        <v>3</v>
      </c>
      <c r="BR67" s="85">
        <v>3</v>
      </c>
      <c r="BS67" s="85">
        <v>3</v>
      </c>
      <c r="BT67" s="85">
        <v>3</v>
      </c>
      <c r="BU67" s="85"/>
      <c r="BV67" s="405"/>
      <c r="BW67" s="85"/>
      <c r="BX67" s="85"/>
      <c r="BY67" s="85"/>
      <c r="BZ67" s="85"/>
      <c r="CA67" s="85"/>
      <c r="CB67" s="85"/>
      <c r="CC67" s="85"/>
      <c r="CD67" s="85"/>
      <c r="CE67" s="85"/>
      <c r="CF67" s="85"/>
      <c r="CG67" s="85"/>
      <c r="CH67" s="85"/>
      <c r="CI67" s="85"/>
      <c r="CJ67" s="85"/>
      <c r="CK67" s="85"/>
      <c r="CL67" s="85"/>
      <c r="CM67" s="85"/>
      <c r="CN67" s="85"/>
      <c r="CO67" s="85"/>
      <c r="CP67" s="85"/>
      <c r="CQ67" s="85"/>
      <c r="CR67" s="335" t="s">
        <v>12643</v>
      </c>
      <c r="CS67" s="335" t="s">
        <v>12644</v>
      </c>
      <c r="CT67" s="335" t="s">
        <v>4002</v>
      </c>
      <c r="CU67" s="335" t="s">
        <v>14374</v>
      </c>
      <c r="CV67" s="335" t="s">
        <v>14369</v>
      </c>
      <c r="CW67" s="335" t="s">
        <v>14370</v>
      </c>
      <c r="CX67" s="335" t="s">
        <v>1311</v>
      </c>
      <c r="CY67" s="335" t="s">
        <v>14375</v>
      </c>
      <c r="CZ67" s="335" t="s">
        <v>14376</v>
      </c>
      <c r="DA67" s="335" t="s">
        <v>14377</v>
      </c>
      <c r="DB67" s="335" t="s">
        <v>3840</v>
      </c>
      <c r="DC67" s="335" t="s">
        <v>3841</v>
      </c>
      <c r="DD67" s="335" t="s">
        <v>4882</v>
      </c>
      <c r="DE67" s="335" t="s">
        <v>14376</v>
      </c>
      <c r="DF67" s="335" t="s">
        <v>14377</v>
      </c>
      <c r="DG67" s="335" t="s">
        <v>3840</v>
      </c>
      <c r="DH67" s="335" t="s">
        <v>3841</v>
      </c>
      <c r="DI67" s="335" t="s">
        <v>4882</v>
      </c>
      <c r="DJ67" s="335" t="s">
        <v>14378</v>
      </c>
      <c r="DK67" s="335" t="s">
        <v>3849</v>
      </c>
      <c r="DL67" s="335" t="s">
        <v>4298</v>
      </c>
      <c r="DM67" s="335" t="s">
        <v>3914</v>
      </c>
      <c r="DN67" s="335" t="s">
        <v>3852</v>
      </c>
      <c r="DO67" s="335" t="s">
        <v>3853</v>
      </c>
      <c r="DP67" s="335" t="s">
        <v>4299</v>
      </c>
      <c r="DQ67" s="335" t="s">
        <v>14379</v>
      </c>
      <c r="DR67" s="335" t="s">
        <v>14380</v>
      </c>
      <c r="DS67" s="335" t="s">
        <v>14371</v>
      </c>
      <c r="DT67" s="335" t="s">
        <v>2718</v>
      </c>
      <c r="DU67" s="335" t="s">
        <v>14381</v>
      </c>
      <c r="DV67" s="335" t="s">
        <v>2718</v>
      </c>
      <c r="DW67" s="335" t="s">
        <v>2718</v>
      </c>
      <c r="DX67" s="335" t="s">
        <v>14372</v>
      </c>
      <c r="DY67" s="335" t="s">
        <v>14372</v>
      </c>
      <c r="DZ67" s="335" t="s">
        <v>14371</v>
      </c>
      <c r="EA67" s="335" t="s">
        <v>2718</v>
      </c>
      <c r="EB67" s="335" t="s">
        <v>3861</v>
      </c>
      <c r="EC67" s="335" t="s">
        <v>3862</v>
      </c>
      <c r="ED67" s="335" t="s">
        <v>14382</v>
      </c>
      <c r="EE67" s="335" t="s">
        <v>8967</v>
      </c>
      <c r="EF67" s="335" t="s">
        <v>3864</v>
      </c>
      <c r="EG67" s="335" t="s">
        <v>4068</v>
      </c>
      <c r="EH67" s="335" t="s">
        <v>4069</v>
      </c>
      <c r="EI67" s="335" t="s">
        <v>6684</v>
      </c>
      <c r="EJ67" s="335" t="s">
        <v>14383</v>
      </c>
      <c r="EK67" s="335" t="s">
        <v>3848</v>
      </c>
      <c r="EL67" s="335" t="s">
        <v>3868</v>
      </c>
      <c r="EM67" s="335" t="s">
        <v>4002</v>
      </c>
      <c r="EN67" s="335" t="s">
        <v>4002</v>
      </c>
      <c r="EO67" s="335" t="s">
        <v>3869</v>
      </c>
      <c r="EP67" s="335" t="s">
        <v>4002</v>
      </c>
      <c r="EQ67" s="335" t="s">
        <v>14384</v>
      </c>
      <c r="ER67" s="335" t="s">
        <v>14385</v>
      </c>
      <c r="ES67" s="335" t="s">
        <v>14386</v>
      </c>
      <c r="ET67" s="335" t="s">
        <v>14387</v>
      </c>
      <c r="EU67" s="335" t="s">
        <v>14388</v>
      </c>
      <c r="EV67" s="335" t="s">
        <v>3877</v>
      </c>
      <c r="EW67" s="335" t="s">
        <v>3876</v>
      </c>
      <c r="EX67" s="335" t="s">
        <v>2718</v>
      </c>
      <c r="EY67" s="335" t="s">
        <v>2718</v>
      </c>
      <c r="EZ67" s="335" t="s">
        <v>3877</v>
      </c>
      <c r="FA67" s="335" t="s">
        <v>3878</v>
      </c>
      <c r="FB67" s="335" t="s">
        <v>14389</v>
      </c>
      <c r="FC67" s="335" t="s">
        <v>14390</v>
      </c>
      <c r="FD67" s="335" t="s">
        <v>14391</v>
      </c>
      <c r="FE67" s="335" t="s">
        <v>3881</v>
      </c>
      <c r="FF67" s="335" t="s">
        <v>14392</v>
      </c>
      <c r="FG67" s="335" t="s">
        <v>14393</v>
      </c>
      <c r="FH67" s="335" t="s">
        <v>14394</v>
      </c>
      <c r="FI67" s="335" t="s">
        <v>14395</v>
      </c>
      <c r="FJ67" s="335" t="s">
        <v>14396</v>
      </c>
      <c r="FK67" s="335" t="s">
        <v>14397</v>
      </c>
      <c r="FL67" s="335" t="s">
        <v>14398</v>
      </c>
      <c r="FM67" s="335" t="s">
        <v>1311</v>
      </c>
      <c r="FN67" s="335" t="s">
        <v>14399</v>
      </c>
      <c r="FO67" s="335" t="s">
        <v>14400</v>
      </c>
      <c r="FP67" s="335" t="s">
        <v>3848</v>
      </c>
      <c r="FQ67" s="335" t="s">
        <v>3848</v>
      </c>
      <c r="FR67" s="335" t="s">
        <v>3848</v>
      </c>
      <c r="FS67" s="335" t="s">
        <v>3848</v>
      </c>
      <c r="FT67" s="335" t="s">
        <v>14401</v>
      </c>
      <c r="FU67" s="335" t="s">
        <v>14402</v>
      </c>
      <c r="FV67" s="335" t="s">
        <v>14403</v>
      </c>
      <c r="FW67" s="335" t="s">
        <v>14404</v>
      </c>
      <c r="FX67" s="335" t="s">
        <v>3944</v>
      </c>
      <c r="FY67" s="335" t="s">
        <v>3848</v>
      </c>
      <c r="FZ67" s="335" t="s">
        <v>13539</v>
      </c>
      <c r="GA67" s="335" t="s">
        <v>3848</v>
      </c>
      <c r="GB67" s="335" t="s">
        <v>3848</v>
      </c>
      <c r="GC67" s="335" t="s">
        <v>3848</v>
      </c>
      <c r="GL67" s="490" t="s">
        <v>14217</v>
      </c>
      <c r="GM67" s="490" t="s">
        <v>14217</v>
      </c>
      <c r="GN67" s="490" t="s">
        <v>14217</v>
      </c>
      <c r="GO67" s="490" t="s">
        <v>14217</v>
      </c>
      <c r="GP67" s="490" t="s">
        <v>14217</v>
      </c>
      <c r="GQ67" s="490" t="s">
        <v>3848</v>
      </c>
      <c r="GR67" s="490" t="s">
        <v>3848</v>
      </c>
      <c r="GS67" s="490" t="s">
        <v>14217</v>
      </c>
      <c r="GT67" s="490" t="s">
        <v>3848</v>
      </c>
      <c r="GU67" s="490" t="s">
        <v>3848</v>
      </c>
      <c r="GV67" s="490" t="s">
        <v>14217</v>
      </c>
      <c r="GW67" s="490" t="s">
        <v>14217</v>
      </c>
      <c r="GX67" s="490" t="s">
        <v>14217</v>
      </c>
      <c r="GY67" s="490" t="s">
        <v>14218</v>
      </c>
      <c r="GZ67" s="490" t="s">
        <v>14217</v>
      </c>
      <c r="HA67" s="490" t="s">
        <v>14217</v>
      </c>
      <c r="HB67" s="490">
        <v>33</v>
      </c>
      <c r="HC67" s="490" t="s">
        <v>14217</v>
      </c>
      <c r="HD67" s="490">
        <v>33</v>
      </c>
      <c r="HE67" s="490">
        <v>0</v>
      </c>
      <c r="HF67" s="335" t="s">
        <v>14405</v>
      </c>
      <c r="HG67" s="491" t="s">
        <v>3848</v>
      </c>
      <c r="HH67" s="491" t="s">
        <v>14406</v>
      </c>
      <c r="HI67" s="491" t="s">
        <v>14407</v>
      </c>
      <c r="HJ67" s="491" t="s">
        <v>14408</v>
      </c>
      <c r="HK67" s="491" t="s">
        <v>14409</v>
      </c>
      <c r="HL67" s="335"/>
      <c r="HM67" s="335"/>
      <c r="IC67" s="44" t="s">
        <v>3403</v>
      </c>
      <c r="IE67" s="44" t="s">
        <v>3403</v>
      </c>
    </row>
    <row r="68" spans="1:239" s="44" customFormat="1" ht="15" customHeight="1" x14ac:dyDescent="0.2">
      <c r="A68" s="85">
        <v>66</v>
      </c>
      <c r="B68" s="470">
        <v>0.71875</v>
      </c>
      <c r="C68" s="85"/>
      <c r="D68" s="85" t="s">
        <v>12630</v>
      </c>
      <c r="E68" s="85" t="s">
        <v>212</v>
      </c>
      <c r="F68" s="282">
        <v>43283</v>
      </c>
      <c r="G68" s="85" t="s">
        <v>357</v>
      </c>
      <c r="H68" s="85" t="s">
        <v>337</v>
      </c>
      <c r="I68" s="85" t="s">
        <v>437</v>
      </c>
      <c r="J68" s="85" t="s">
        <v>12805</v>
      </c>
      <c r="K68" s="471"/>
      <c r="L68" s="471"/>
      <c r="M68" s="471"/>
      <c r="N68" s="471"/>
      <c r="O68" s="85"/>
      <c r="P68" s="305" t="s">
        <v>14410</v>
      </c>
      <c r="Q68" s="85" t="s">
        <v>1447</v>
      </c>
      <c r="R68" s="354" t="s">
        <v>14411</v>
      </c>
      <c r="S68" s="471" t="s">
        <v>14412</v>
      </c>
      <c r="T68" s="281">
        <v>9178803364</v>
      </c>
      <c r="U68" s="473" t="s">
        <v>14413</v>
      </c>
      <c r="V68" s="281" t="s">
        <v>14414</v>
      </c>
      <c r="W68" s="85" t="s">
        <v>221</v>
      </c>
      <c r="X68" s="85" t="s">
        <v>221</v>
      </c>
      <c r="Y68" s="85" t="s">
        <v>221</v>
      </c>
      <c r="Z68" s="85" t="s">
        <v>221</v>
      </c>
      <c r="AA68" s="281" t="s">
        <v>14415</v>
      </c>
      <c r="AB68" s="281">
        <v>9175716973</v>
      </c>
      <c r="AC68" s="85" t="s">
        <v>402</v>
      </c>
      <c r="AD68" s="85" t="s">
        <v>241</v>
      </c>
      <c r="AE68" s="85" t="s">
        <v>13263</v>
      </c>
      <c r="AF68" s="85" t="s">
        <v>259</v>
      </c>
      <c r="AG68" s="85" t="s">
        <v>221</v>
      </c>
      <c r="AH68" s="85" t="s">
        <v>221</v>
      </c>
      <c r="AI68" s="85"/>
      <c r="AJ68" s="85"/>
      <c r="AK68" s="85"/>
      <c r="AL68" s="85"/>
      <c r="AM68" s="85"/>
      <c r="AN68" s="85" t="s">
        <v>228</v>
      </c>
      <c r="AO68" s="85" t="s">
        <v>228</v>
      </c>
      <c r="AP68" s="85" t="s">
        <v>229</v>
      </c>
      <c r="AQ68" s="85" t="s">
        <v>229</v>
      </c>
      <c r="AR68" s="85"/>
      <c r="AS68" s="85" t="s">
        <v>14416</v>
      </c>
      <c r="AT68" s="85">
        <v>247604</v>
      </c>
      <c r="AU68" s="85" t="s">
        <v>12622</v>
      </c>
      <c r="AV68" s="85"/>
      <c r="AW68" s="85"/>
      <c r="AX68" s="85"/>
      <c r="AY68" s="85" t="s">
        <v>227</v>
      </c>
      <c r="AZ68" s="85" t="s">
        <v>446</v>
      </c>
      <c r="BA68" s="275"/>
      <c r="BB68" s="474" t="s">
        <v>12636</v>
      </c>
      <c r="BC68" s="275">
        <v>0.75763888888888886</v>
      </c>
      <c r="BD68" s="275">
        <v>0.76666666666666661</v>
      </c>
      <c r="BE68" s="306">
        <f t="shared" si="1"/>
        <v>13</v>
      </c>
      <c r="BF68" s="85">
        <v>2</v>
      </c>
      <c r="BG68" s="85">
        <v>3</v>
      </c>
      <c r="BH68" s="85">
        <v>3</v>
      </c>
      <c r="BI68" s="85">
        <v>2</v>
      </c>
      <c r="BJ68" s="85">
        <v>2</v>
      </c>
      <c r="BK68" s="85">
        <v>2</v>
      </c>
      <c r="BL68" s="85">
        <v>2</v>
      </c>
      <c r="BM68" s="85">
        <v>3</v>
      </c>
      <c r="BN68" s="85">
        <v>3</v>
      </c>
      <c r="BO68" s="85">
        <v>2</v>
      </c>
      <c r="BP68" s="85">
        <v>3</v>
      </c>
      <c r="BQ68" s="85">
        <v>3</v>
      </c>
      <c r="BR68" s="85">
        <v>3</v>
      </c>
      <c r="BS68" s="85">
        <v>2</v>
      </c>
      <c r="BT68" s="85">
        <v>3</v>
      </c>
      <c r="BU68" s="85"/>
      <c r="BV68" s="405" t="s">
        <v>12636</v>
      </c>
      <c r="BW68" s="85"/>
      <c r="BX68" s="85"/>
      <c r="BY68" s="85"/>
      <c r="BZ68" s="85"/>
      <c r="CA68" s="85"/>
      <c r="CB68" s="85"/>
      <c r="CC68" s="85"/>
      <c r="CD68" s="85"/>
      <c r="CE68" s="85"/>
      <c r="CF68" s="85"/>
      <c r="CG68" s="85"/>
      <c r="CH68" s="85"/>
      <c r="CI68" s="85"/>
      <c r="CJ68" s="85"/>
      <c r="CK68" s="85"/>
      <c r="CL68" s="85"/>
      <c r="CM68" s="85"/>
      <c r="CN68" s="85"/>
      <c r="CO68" s="85"/>
      <c r="CP68" s="85"/>
      <c r="CQ68" s="85"/>
      <c r="CR68" s="335" t="s">
        <v>12643</v>
      </c>
      <c r="CS68" s="335" t="s">
        <v>12644</v>
      </c>
      <c r="CT68" s="335" t="s">
        <v>4002</v>
      </c>
      <c r="CU68" s="335" t="s">
        <v>14417</v>
      </c>
      <c r="CV68" s="335" t="s">
        <v>1447</v>
      </c>
      <c r="CW68" s="335" t="s">
        <v>14418</v>
      </c>
      <c r="CX68" s="335" t="s">
        <v>14419</v>
      </c>
      <c r="CY68" s="335" t="s">
        <v>14420</v>
      </c>
      <c r="CZ68" s="335" t="s">
        <v>14421</v>
      </c>
      <c r="DA68" s="335" t="s">
        <v>14422</v>
      </c>
      <c r="DB68" s="335" t="s">
        <v>4158</v>
      </c>
      <c r="DC68" s="335" t="s">
        <v>4159</v>
      </c>
      <c r="DD68" s="335" t="s">
        <v>5335</v>
      </c>
      <c r="DE68" s="335" t="s">
        <v>14421</v>
      </c>
      <c r="DF68" s="335" t="s">
        <v>14422</v>
      </c>
      <c r="DG68" s="335" t="s">
        <v>4158</v>
      </c>
      <c r="DH68" s="335" t="s">
        <v>4159</v>
      </c>
      <c r="DI68" s="335" t="s">
        <v>5335</v>
      </c>
      <c r="DJ68" s="335" t="s">
        <v>14423</v>
      </c>
      <c r="DK68" s="335" t="s">
        <v>3849</v>
      </c>
      <c r="DL68" s="335" t="s">
        <v>4002</v>
      </c>
      <c r="DM68" s="335" t="s">
        <v>3914</v>
      </c>
      <c r="DN68" s="335" t="s">
        <v>3852</v>
      </c>
      <c r="DO68" s="335" t="s">
        <v>3853</v>
      </c>
      <c r="DP68" s="335" t="s">
        <v>3854</v>
      </c>
      <c r="DQ68" s="335" t="s">
        <v>14424</v>
      </c>
      <c r="DR68" s="335" t="s">
        <v>14424</v>
      </c>
      <c r="DS68" s="335" t="s">
        <v>14413</v>
      </c>
      <c r="DT68" s="335" t="s">
        <v>14425</v>
      </c>
      <c r="DU68" s="335" t="s">
        <v>14426</v>
      </c>
      <c r="DV68" s="335" t="s">
        <v>14427</v>
      </c>
      <c r="DW68" s="335" t="s">
        <v>3848</v>
      </c>
      <c r="DX68" s="335" t="s">
        <v>14414</v>
      </c>
      <c r="DY68" s="335" t="s">
        <v>14428</v>
      </c>
      <c r="DZ68" s="335" t="s">
        <v>3848</v>
      </c>
      <c r="EA68" s="335" t="s">
        <v>3848</v>
      </c>
      <c r="EB68" s="335" t="s">
        <v>3861</v>
      </c>
      <c r="EC68" s="335" t="s">
        <v>4066</v>
      </c>
      <c r="ED68" s="335" t="s">
        <v>3848</v>
      </c>
      <c r="EE68" s="335" t="s">
        <v>5408</v>
      </c>
      <c r="EF68" s="335" t="s">
        <v>3864</v>
      </c>
      <c r="EG68" s="335" t="s">
        <v>4068</v>
      </c>
      <c r="EH68" s="335" t="s">
        <v>4069</v>
      </c>
      <c r="EI68" s="335" t="s">
        <v>14429</v>
      </c>
      <c r="EJ68" s="335" t="s">
        <v>14429</v>
      </c>
      <c r="EK68" s="335" t="s">
        <v>3848</v>
      </c>
      <c r="EL68" s="335" t="s">
        <v>3868</v>
      </c>
      <c r="EM68" s="335" t="s">
        <v>4002</v>
      </c>
      <c r="EN68" s="335" t="s">
        <v>4002</v>
      </c>
      <c r="EO68" s="335" t="s">
        <v>4002</v>
      </c>
      <c r="EP68" s="335" t="s">
        <v>4002</v>
      </c>
      <c r="EQ68" s="335" t="s">
        <v>14430</v>
      </c>
      <c r="ER68" s="335" t="s">
        <v>3872</v>
      </c>
      <c r="ES68" s="335" t="s">
        <v>14431</v>
      </c>
      <c r="ET68" s="335" t="s">
        <v>14432</v>
      </c>
      <c r="EU68" s="335" t="s">
        <v>14433</v>
      </c>
      <c r="EV68" s="335" t="s">
        <v>3876</v>
      </c>
      <c r="EW68" s="335" t="s">
        <v>3876</v>
      </c>
      <c r="EX68" s="335" t="s">
        <v>3848</v>
      </c>
      <c r="EY68" s="335" t="s">
        <v>3848</v>
      </c>
      <c r="EZ68" s="335" t="s">
        <v>3876</v>
      </c>
      <c r="FA68" s="335" t="s">
        <v>3848</v>
      </c>
      <c r="FB68" s="335" t="s">
        <v>3848</v>
      </c>
      <c r="FC68" s="335" t="s">
        <v>3848</v>
      </c>
      <c r="FD68" s="335" t="s">
        <v>3848</v>
      </c>
      <c r="FE68" s="335" t="s">
        <v>4017</v>
      </c>
      <c r="FF68" s="335" t="s">
        <v>4017</v>
      </c>
      <c r="FG68" s="335" t="s">
        <v>3848</v>
      </c>
      <c r="FH68" s="335" t="s">
        <v>3848</v>
      </c>
      <c r="FI68" s="335" t="s">
        <v>3848</v>
      </c>
      <c r="FJ68" s="335" t="s">
        <v>4017</v>
      </c>
      <c r="FK68" s="335" t="s">
        <v>4017</v>
      </c>
      <c r="FL68" s="335" t="s">
        <v>4017</v>
      </c>
      <c r="FM68" s="335" t="s">
        <v>14412</v>
      </c>
      <c r="FN68" s="335" t="s">
        <v>14434</v>
      </c>
      <c r="FO68" s="335" t="s">
        <v>1059</v>
      </c>
      <c r="FP68" s="335" t="s">
        <v>3848</v>
      </c>
      <c r="FQ68" s="335" t="s">
        <v>14435</v>
      </c>
      <c r="FR68" s="335" t="s">
        <v>4414</v>
      </c>
      <c r="FS68" s="335" t="s">
        <v>14436</v>
      </c>
      <c r="FT68" s="335" t="s">
        <v>14437</v>
      </c>
      <c r="FU68" s="335" t="s">
        <v>14438</v>
      </c>
      <c r="FV68" s="335" t="s">
        <v>14439</v>
      </c>
      <c r="FW68" s="335" t="s">
        <v>14440</v>
      </c>
      <c r="FX68" s="335" t="s">
        <v>3894</v>
      </c>
      <c r="FY68" s="335" t="s">
        <v>3848</v>
      </c>
      <c r="FZ68" s="335" t="s">
        <v>14441</v>
      </c>
      <c r="GA68" s="335" t="s">
        <v>3945</v>
      </c>
      <c r="GB68" s="335" t="s">
        <v>3945</v>
      </c>
      <c r="GC68" s="335" t="s">
        <v>3945</v>
      </c>
      <c r="GD68" s="44" t="s">
        <v>4194</v>
      </c>
      <c r="GE68" s="44" t="s">
        <v>6676</v>
      </c>
      <c r="GL68" s="490">
        <v>100</v>
      </c>
      <c r="GM68" s="490">
        <v>67</v>
      </c>
      <c r="GN68" s="490">
        <v>55</v>
      </c>
      <c r="GO68" s="490">
        <v>94</v>
      </c>
      <c r="GP68" s="490">
        <v>92</v>
      </c>
      <c r="GQ68" s="490">
        <v>37</v>
      </c>
      <c r="GR68" s="490">
        <v>92</v>
      </c>
      <c r="GS68" s="490">
        <v>91</v>
      </c>
      <c r="GT68" s="490">
        <v>32</v>
      </c>
      <c r="GU68" s="490">
        <v>91</v>
      </c>
      <c r="GV68" s="490">
        <v>70</v>
      </c>
      <c r="GW68" s="490">
        <v>57</v>
      </c>
      <c r="GX68" s="490">
        <v>29</v>
      </c>
      <c r="GY68" s="490" t="s">
        <v>14218</v>
      </c>
      <c r="GZ68" s="490" t="s">
        <v>14217</v>
      </c>
      <c r="HA68" s="490" t="s">
        <v>14217</v>
      </c>
      <c r="HB68" s="490">
        <v>100</v>
      </c>
      <c r="HC68" s="490">
        <v>100</v>
      </c>
      <c r="HD68" s="490">
        <v>100</v>
      </c>
      <c r="HE68" s="490">
        <v>0</v>
      </c>
      <c r="HF68" s="335" t="s">
        <v>14314</v>
      </c>
      <c r="HG68" s="491" t="s">
        <v>3848</v>
      </c>
      <c r="HH68" s="491" t="s">
        <v>3848</v>
      </c>
      <c r="HI68" s="491" t="s">
        <v>3848</v>
      </c>
      <c r="HJ68" s="491" t="s">
        <v>3848</v>
      </c>
      <c r="HK68" s="491" t="s">
        <v>3848</v>
      </c>
      <c r="HL68" s="335"/>
      <c r="HM68" s="335"/>
      <c r="HN68" s="213" t="s">
        <v>6676</v>
      </c>
      <c r="IC68" s="44" t="s">
        <v>14442</v>
      </c>
      <c r="IE68" s="44" t="s">
        <v>3403</v>
      </c>
    </row>
    <row r="69" spans="1:239" s="44" customFormat="1" ht="15" customHeight="1" x14ac:dyDescent="0.2">
      <c r="A69" s="85">
        <v>67</v>
      </c>
      <c r="B69" s="470">
        <v>0.78402777777777777</v>
      </c>
      <c r="C69" s="85"/>
      <c r="D69" s="85" t="s">
        <v>12630</v>
      </c>
      <c r="E69" s="85" t="s">
        <v>212</v>
      </c>
      <c r="F69" s="282">
        <v>43283</v>
      </c>
      <c r="G69" s="85" t="s">
        <v>1202</v>
      </c>
      <c r="H69" s="85" t="s">
        <v>233</v>
      </c>
      <c r="I69" s="85" t="s">
        <v>3057</v>
      </c>
      <c r="J69" s="85"/>
      <c r="K69" s="471"/>
      <c r="L69" s="471"/>
      <c r="M69" s="471"/>
      <c r="N69" s="471"/>
      <c r="O69" s="85"/>
      <c r="P69" s="305" t="s">
        <v>14443</v>
      </c>
      <c r="Q69" s="85" t="s">
        <v>14444</v>
      </c>
      <c r="R69" s="85" t="s">
        <v>14445</v>
      </c>
      <c r="S69" s="489" t="s">
        <v>14446</v>
      </c>
      <c r="T69" s="423">
        <v>9386432087</v>
      </c>
      <c r="U69" s="473" t="s">
        <v>14447</v>
      </c>
      <c r="V69" s="423" t="s">
        <v>14448</v>
      </c>
      <c r="W69" s="85" t="s">
        <v>221</v>
      </c>
      <c r="X69" s="85" t="s">
        <v>221</v>
      </c>
      <c r="Y69" s="85" t="s">
        <v>221</v>
      </c>
      <c r="Z69" s="85" t="s">
        <v>221</v>
      </c>
      <c r="AA69" s="85" t="s">
        <v>2718</v>
      </c>
      <c r="AB69" s="281" t="s">
        <v>2718</v>
      </c>
      <c r="AC69" s="85" t="s">
        <v>1303</v>
      </c>
      <c r="AD69" s="85" t="s">
        <v>5205</v>
      </c>
      <c r="AE69" s="85" t="s">
        <v>221</v>
      </c>
      <c r="AF69" s="85" t="s">
        <v>221</v>
      </c>
      <c r="AG69" s="85" t="s">
        <v>221</v>
      </c>
      <c r="AH69" s="85" t="s">
        <v>221</v>
      </c>
      <c r="AI69" s="85"/>
      <c r="AJ69" s="85"/>
      <c r="AK69" s="85"/>
      <c r="AL69" s="85"/>
      <c r="AM69" s="85"/>
      <c r="AN69" s="85" t="s">
        <v>228</v>
      </c>
      <c r="AO69" s="85" t="s">
        <v>228</v>
      </c>
      <c r="AP69" s="85" t="s">
        <v>229</v>
      </c>
      <c r="AQ69" s="85" t="s">
        <v>229</v>
      </c>
      <c r="AR69" s="85"/>
      <c r="AS69" s="85" t="s">
        <v>14449</v>
      </c>
      <c r="AT69" s="85">
        <v>242089</v>
      </c>
      <c r="AU69" s="85" t="s">
        <v>13187</v>
      </c>
      <c r="AV69" s="85"/>
      <c r="AW69" s="85"/>
      <c r="AX69" s="85"/>
      <c r="AY69" s="85" t="s">
        <v>227</v>
      </c>
      <c r="AZ69" s="85" t="s">
        <v>446</v>
      </c>
      <c r="BA69" s="275"/>
      <c r="BB69" s="474" t="s">
        <v>13984</v>
      </c>
      <c r="BC69" s="275">
        <v>0.87777777777777777</v>
      </c>
      <c r="BD69" s="275">
        <v>0.88263888888888886</v>
      </c>
      <c r="BE69" s="306">
        <f t="shared" si="1"/>
        <v>7</v>
      </c>
      <c r="BF69" s="85">
        <v>2</v>
      </c>
      <c r="BG69" s="85">
        <v>3</v>
      </c>
      <c r="BH69" s="85">
        <v>3</v>
      </c>
      <c r="BI69" s="85">
        <v>2</v>
      </c>
      <c r="BJ69" s="85">
        <v>2</v>
      </c>
      <c r="BK69" s="85">
        <v>2</v>
      </c>
      <c r="BL69" s="85">
        <v>2</v>
      </c>
      <c r="BM69" s="85">
        <v>3</v>
      </c>
      <c r="BN69" s="85">
        <v>3</v>
      </c>
      <c r="BO69" s="85">
        <v>2</v>
      </c>
      <c r="BP69" s="85">
        <v>3</v>
      </c>
      <c r="BQ69" s="85">
        <v>3</v>
      </c>
      <c r="BR69" s="85">
        <v>3</v>
      </c>
      <c r="BS69" s="85">
        <v>2</v>
      </c>
      <c r="BT69" s="85">
        <v>3</v>
      </c>
      <c r="BU69" s="85"/>
      <c r="BV69" s="405"/>
      <c r="BW69" s="85"/>
      <c r="BX69" s="85"/>
      <c r="BY69" s="85"/>
      <c r="BZ69" s="85"/>
      <c r="CA69" s="85"/>
      <c r="CB69" s="85"/>
      <c r="CC69" s="85"/>
      <c r="CD69" s="85"/>
      <c r="CE69" s="85"/>
      <c r="CF69" s="85"/>
      <c r="CG69" s="85"/>
      <c r="CH69" s="85"/>
      <c r="CI69" s="85"/>
      <c r="CJ69" s="85"/>
      <c r="CK69" s="85"/>
      <c r="CL69" s="85"/>
      <c r="CM69" s="85"/>
      <c r="CN69" s="85"/>
      <c r="CO69" s="85"/>
      <c r="CP69" s="85"/>
      <c r="CQ69" s="85"/>
      <c r="CR69" s="335" t="s">
        <v>12643</v>
      </c>
      <c r="CS69" s="335" t="s">
        <v>12644</v>
      </c>
      <c r="CT69" s="335" t="s">
        <v>4002</v>
      </c>
      <c r="CU69" s="335" t="s">
        <v>14450</v>
      </c>
      <c r="CV69" s="335" t="s">
        <v>14444</v>
      </c>
      <c r="CW69" s="335" t="s">
        <v>14445</v>
      </c>
      <c r="CX69" s="335" t="s">
        <v>14446</v>
      </c>
      <c r="CY69" s="335" t="s">
        <v>14451</v>
      </c>
      <c r="CZ69" s="335" t="s">
        <v>13267</v>
      </c>
      <c r="DA69" s="335" t="s">
        <v>14452</v>
      </c>
      <c r="DB69" s="335" t="s">
        <v>4037</v>
      </c>
      <c r="DC69" s="335" t="s">
        <v>4038</v>
      </c>
      <c r="DD69" s="335" t="s">
        <v>4039</v>
      </c>
      <c r="DE69" s="335" t="s">
        <v>14453</v>
      </c>
      <c r="DF69" s="335" t="s">
        <v>14454</v>
      </c>
      <c r="DG69" s="335" t="s">
        <v>4037</v>
      </c>
      <c r="DH69" s="335" t="s">
        <v>4038</v>
      </c>
      <c r="DI69" s="335" t="s">
        <v>4039</v>
      </c>
      <c r="DJ69" s="335" t="s">
        <v>14455</v>
      </c>
      <c r="DK69" s="335" t="s">
        <v>3849</v>
      </c>
      <c r="DL69" s="335" t="s">
        <v>4002</v>
      </c>
      <c r="DM69" s="335" t="s">
        <v>3914</v>
      </c>
      <c r="DN69" s="335" t="s">
        <v>3852</v>
      </c>
      <c r="DO69" s="335" t="s">
        <v>3853</v>
      </c>
      <c r="DP69" s="335" t="s">
        <v>3854</v>
      </c>
      <c r="DQ69" s="335" t="s">
        <v>14456</v>
      </c>
      <c r="DR69" s="335" t="s">
        <v>14457</v>
      </c>
      <c r="DS69" s="335" t="s">
        <v>14447</v>
      </c>
      <c r="DT69" s="335" t="s">
        <v>14458</v>
      </c>
      <c r="DU69" s="335" t="s">
        <v>3848</v>
      </c>
      <c r="DV69" s="335" t="s">
        <v>3848</v>
      </c>
      <c r="DW69" s="335" t="s">
        <v>14459</v>
      </c>
      <c r="DX69" s="335" t="s">
        <v>14448</v>
      </c>
      <c r="DY69" s="335" t="s">
        <v>3848</v>
      </c>
      <c r="DZ69" s="335" t="s">
        <v>3848</v>
      </c>
      <c r="EA69" s="335" t="s">
        <v>3848</v>
      </c>
      <c r="EB69" s="335" t="s">
        <v>3861</v>
      </c>
      <c r="EC69" s="335" t="s">
        <v>3862</v>
      </c>
      <c r="ED69" s="335" t="s">
        <v>3848</v>
      </c>
      <c r="EE69" s="335" t="s">
        <v>4212</v>
      </c>
      <c r="EF69" s="335" t="s">
        <v>3864</v>
      </c>
      <c r="EG69" s="335" t="s">
        <v>598</v>
      </c>
      <c r="EH69" s="335" t="s">
        <v>5303</v>
      </c>
      <c r="EI69" s="335" t="s">
        <v>14460</v>
      </c>
      <c r="EJ69" s="335" t="s">
        <v>14449</v>
      </c>
      <c r="EK69" s="335" t="s">
        <v>3848</v>
      </c>
      <c r="EL69" s="335" t="s">
        <v>3868</v>
      </c>
      <c r="EM69" s="335" t="s">
        <v>4002</v>
      </c>
      <c r="EN69" s="335" t="s">
        <v>4002</v>
      </c>
      <c r="EO69" s="335" t="s">
        <v>3870</v>
      </c>
      <c r="EP69" s="335" t="s">
        <v>3869</v>
      </c>
      <c r="EQ69" s="335" t="s">
        <v>4017</v>
      </c>
      <c r="ER69" s="335" t="s">
        <v>4017</v>
      </c>
      <c r="ES69" s="335" t="s">
        <v>4017</v>
      </c>
      <c r="ET69" s="335" t="s">
        <v>4017</v>
      </c>
      <c r="EU69" s="335" t="s">
        <v>4017</v>
      </c>
      <c r="EV69" s="335" t="s">
        <v>3848</v>
      </c>
      <c r="EW69" s="335" t="s">
        <v>3848</v>
      </c>
      <c r="EX69" s="335" t="s">
        <v>3848</v>
      </c>
      <c r="EY69" s="335" t="s">
        <v>3848</v>
      </c>
      <c r="EZ69" s="335" t="s">
        <v>3848</v>
      </c>
      <c r="FA69" s="335" t="s">
        <v>3848</v>
      </c>
      <c r="FB69" s="335" t="s">
        <v>3848</v>
      </c>
      <c r="FC69" s="335" t="s">
        <v>3848</v>
      </c>
      <c r="FD69" s="335" t="s">
        <v>3848</v>
      </c>
      <c r="FE69" s="335" t="s">
        <v>4017</v>
      </c>
      <c r="FF69" s="335" t="s">
        <v>4017</v>
      </c>
      <c r="FG69" s="335" t="s">
        <v>3848</v>
      </c>
      <c r="FH69" s="335" t="s">
        <v>3848</v>
      </c>
      <c r="FI69" s="335" t="s">
        <v>3848</v>
      </c>
      <c r="FJ69" s="335" t="s">
        <v>4017</v>
      </c>
      <c r="FK69" s="335" t="s">
        <v>4017</v>
      </c>
      <c r="FL69" s="335" t="s">
        <v>4017</v>
      </c>
      <c r="FM69" s="335" t="s">
        <v>14444</v>
      </c>
      <c r="FN69" s="335" t="s">
        <v>14445</v>
      </c>
      <c r="FO69" s="335" t="s">
        <v>14446</v>
      </c>
      <c r="FP69" s="335" t="s">
        <v>3848</v>
      </c>
      <c r="FQ69" s="335" t="s">
        <v>3848</v>
      </c>
      <c r="FR69" s="335" t="s">
        <v>3848</v>
      </c>
      <c r="FS69" s="335" t="s">
        <v>3848</v>
      </c>
      <c r="FT69" s="335" t="s">
        <v>14461</v>
      </c>
      <c r="FU69" s="335" t="s">
        <v>14462</v>
      </c>
      <c r="FV69" s="335" t="s">
        <v>14463</v>
      </c>
      <c r="FW69" s="335" t="s">
        <v>14464</v>
      </c>
      <c r="FX69" s="335" t="s">
        <v>3944</v>
      </c>
      <c r="FY69" s="335" t="s">
        <v>3848</v>
      </c>
      <c r="FZ69" s="335" t="s">
        <v>13539</v>
      </c>
      <c r="GA69" s="335" t="s">
        <v>3945</v>
      </c>
      <c r="GB69" s="335" t="s">
        <v>3945</v>
      </c>
      <c r="GC69" s="335" t="s">
        <v>3945</v>
      </c>
      <c r="GL69" s="490">
        <v>100</v>
      </c>
      <c r="GM69" s="490">
        <v>33</v>
      </c>
      <c r="GN69" s="490">
        <v>50</v>
      </c>
      <c r="GO69" s="490">
        <v>72</v>
      </c>
      <c r="GP69" s="490">
        <v>64</v>
      </c>
      <c r="GQ69" s="490">
        <v>16</v>
      </c>
      <c r="GR69" s="490">
        <v>100</v>
      </c>
      <c r="GS69" s="490">
        <v>83</v>
      </c>
      <c r="GT69" s="490">
        <v>23</v>
      </c>
      <c r="GU69" s="490">
        <v>83</v>
      </c>
      <c r="GV69" s="490">
        <v>50</v>
      </c>
      <c r="GW69" s="490">
        <v>43</v>
      </c>
      <c r="GX69" s="490">
        <v>43</v>
      </c>
      <c r="GY69" s="490" t="s">
        <v>14218</v>
      </c>
      <c r="GZ69" s="490" t="s">
        <v>14217</v>
      </c>
      <c r="HA69" s="490" t="s">
        <v>14217</v>
      </c>
      <c r="HB69" s="490" t="s">
        <v>14217</v>
      </c>
      <c r="HC69" s="490" t="s">
        <v>14217</v>
      </c>
      <c r="HD69" s="490" t="s">
        <v>14217</v>
      </c>
      <c r="HE69" s="490">
        <v>0</v>
      </c>
      <c r="HF69" s="335" t="s">
        <v>14219</v>
      </c>
      <c r="HG69" s="491" t="s">
        <v>3848</v>
      </c>
      <c r="HH69" s="491" t="s">
        <v>14465</v>
      </c>
      <c r="HI69" s="491" t="s">
        <v>14250</v>
      </c>
      <c r="HJ69" s="491" t="s">
        <v>14222</v>
      </c>
      <c r="HK69" s="491" t="s">
        <v>14466</v>
      </c>
      <c r="HL69" s="335"/>
      <c r="HM69" s="335"/>
      <c r="IC69" s="44" t="s">
        <v>3403</v>
      </c>
      <c r="IE69" s="44" t="s">
        <v>3403</v>
      </c>
    </row>
    <row r="70" spans="1:239" s="44" customFormat="1" ht="15" customHeight="1" x14ac:dyDescent="0.2">
      <c r="A70" s="85">
        <v>68</v>
      </c>
      <c r="B70" s="470">
        <v>0.8340277777777777</v>
      </c>
      <c r="C70" s="85"/>
      <c r="D70" s="85" t="s">
        <v>12630</v>
      </c>
      <c r="E70" s="85" t="s">
        <v>212</v>
      </c>
      <c r="F70" s="282">
        <v>43283</v>
      </c>
      <c r="G70" s="85" t="s">
        <v>387</v>
      </c>
      <c r="H70" s="85" t="s">
        <v>233</v>
      </c>
      <c r="I70" s="85" t="s">
        <v>4282</v>
      </c>
      <c r="J70" s="85"/>
      <c r="K70" s="471"/>
      <c r="L70" s="471"/>
      <c r="M70" s="471"/>
      <c r="N70" s="471"/>
      <c r="O70" s="85"/>
      <c r="P70" s="305" t="s">
        <v>14331</v>
      </c>
      <c r="Q70" s="85" t="s">
        <v>798</v>
      </c>
      <c r="R70" s="85" t="s">
        <v>14467</v>
      </c>
      <c r="S70" s="471" t="s">
        <v>13648</v>
      </c>
      <c r="T70" s="423">
        <v>9752201122</v>
      </c>
      <c r="U70" s="473" t="s">
        <v>14468</v>
      </c>
      <c r="V70" s="85" t="s">
        <v>221</v>
      </c>
      <c r="W70" s="85" t="s">
        <v>221</v>
      </c>
      <c r="X70" s="85" t="s">
        <v>221</v>
      </c>
      <c r="Y70" s="85" t="s">
        <v>221</v>
      </c>
      <c r="Z70" s="85" t="s">
        <v>221</v>
      </c>
      <c r="AA70" s="423" t="s">
        <v>14469</v>
      </c>
      <c r="AB70" s="423">
        <v>9958424744</v>
      </c>
      <c r="AC70" s="85" t="s">
        <v>402</v>
      </c>
      <c r="AD70" s="85" t="s">
        <v>366</v>
      </c>
      <c r="AE70" s="85" t="s">
        <v>14470</v>
      </c>
      <c r="AF70" s="85" t="s">
        <v>221</v>
      </c>
      <c r="AG70" s="85" t="s">
        <v>221</v>
      </c>
      <c r="AH70" s="85" t="s">
        <v>221</v>
      </c>
      <c r="AI70" s="85"/>
      <c r="AJ70" s="85"/>
      <c r="AK70" s="85"/>
      <c r="AL70" s="85"/>
      <c r="AM70" s="85"/>
      <c r="AN70" s="85" t="s">
        <v>228</v>
      </c>
      <c r="AO70" s="85" t="s">
        <v>228</v>
      </c>
      <c r="AP70" s="85" t="s">
        <v>229</v>
      </c>
      <c r="AQ70" s="85" t="s">
        <v>229</v>
      </c>
      <c r="AR70" s="85"/>
      <c r="AS70" s="85" t="s">
        <v>14471</v>
      </c>
      <c r="AT70" s="85"/>
      <c r="AU70" s="85"/>
      <c r="AV70" s="85"/>
      <c r="AW70" s="85"/>
      <c r="AX70" s="85"/>
      <c r="AY70" s="85" t="s">
        <v>227</v>
      </c>
      <c r="AZ70" s="85" t="s">
        <v>227</v>
      </c>
      <c r="BA70" s="275"/>
      <c r="BB70" s="474"/>
      <c r="BC70" s="275"/>
      <c r="BD70" s="275"/>
      <c r="BE70" s="475">
        <f t="shared" si="1"/>
        <v>0</v>
      </c>
      <c r="BF70" s="85"/>
      <c r="BG70" s="85"/>
      <c r="BH70" s="85"/>
      <c r="BI70" s="85"/>
      <c r="BJ70" s="85"/>
      <c r="BK70" s="85"/>
      <c r="BL70" s="85"/>
      <c r="BM70" s="85"/>
      <c r="BN70" s="85"/>
      <c r="BO70" s="85"/>
      <c r="BP70" s="85"/>
      <c r="BQ70" s="85"/>
      <c r="BR70" s="85"/>
      <c r="BS70" s="85"/>
      <c r="BT70" s="85"/>
      <c r="BU70" s="85"/>
      <c r="BV70" s="405"/>
      <c r="BW70" s="85"/>
      <c r="BX70" s="85"/>
      <c r="BY70" s="85"/>
      <c r="BZ70" s="85"/>
      <c r="CA70" s="85"/>
      <c r="CB70" s="85"/>
      <c r="CC70" s="85"/>
      <c r="CD70" s="85"/>
      <c r="CE70" s="85"/>
      <c r="CF70" s="85"/>
      <c r="CG70" s="85"/>
      <c r="CH70" s="85"/>
      <c r="CI70" s="85"/>
      <c r="CJ70" s="85"/>
      <c r="CK70" s="85"/>
      <c r="CL70" s="85"/>
      <c r="CM70" s="85"/>
      <c r="CN70" s="85"/>
      <c r="CO70" s="85"/>
      <c r="CP70" s="85"/>
      <c r="CQ70" s="85"/>
      <c r="CR70" s="335" t="s">
        <v>12643</v>
      </c>
      <c r="CS70" s="335" t="s">
        <v>12644</v>
      </c>
      <c r="CT70" s="335" t="s">
        <v>4002</v>
      </c>
      <c r="CU70" s="335" t="s">
        <v>14472</v>
      </c>
      <c r="CV70" s="335" t="s">
        <v>798</v>
      </c>
      <c r="CW70" s="335" t="s">
        <v>14473</v>
      </c>
      <c r="CX70" s="335" t="s">
        <v>14474</v>
      </c>
      <c r="CY70" s="335" t="s">
        <v>14475</v>
      </c>
      <c r="CZ70" s="335" t="s">
        <v>3848</v>
      </c>
      <c r="DA70" s="335" t="s">
        <v>14476</v>
      </c>
      <c r="DB70" s="335" t="s">
        <v>6556</v>
      </c>
      <c r="DC70" s="335" t="s">
        <v>4159</v>
      </c>
      <c r="DD70" s="335" t="s">
        <v>14477</v>
      </c>
      <c r="DE70" s="335" t="s">
        <v>3848</v>
      </c>
      <c r="DF70" s="335" t="s">
        <v>14478</v>
      </c>
      <c r="DG70" s="335" t="s">
        <v>4037</v>
      </c>
      <c r="DH70" s="335" t="s">
        <v>4038</v>
      </c>
      <c r="DI70" s="335" t="s">
        <v>4039</v>
      </c>
      <c r="DJ70" s="335" t="s">
        <v>3848</v>
      </c>
      <c r="DK70" s="335" t="s">
        <v>3849</v>
      </c>
      <c r="DL70" s="335" t="s">
        <v>3848</v>
      </c>
      <c r="DM70" s="335" t="s">
        <v>4116</v>
      </c>
      <c r="DN70" s="335" t="s">
        <v>3852</v>
      </c>
      <c r="DO70" s="335" t="s">
        <v>3853</v>
      </c>
      <c r="DP70" s="335" t="s">
        <v>3848</v>
      </c>
      <c r="DQ70" s="335" t="s">
        <v>14479</v>
      </c>
      <c r="DR70" s="335" t="s">
        <v>14479</v>
      </c>
      <c r="DS70" s="335" t="s">
        <v>14468</v>
      </c>
      <c r="DT70" s="335" t="s">
        <v>3848</v>
      </c>
      <c r="DU70" s="335" t="s">
        <v>3848</v>
      </c>
      <c r="DV70" s="335" t="s">
        <v>3848</v>
      </c>
      <c r="DW70" s="335" t="s">
        <v>3848</v>
      </c>
      <c r="DX70" s="335" t="s">
        <v>3848</v>
      </c>
      <c r="DY70" s="335" t="s">
        <v>3848</v>
      </c>
      <c r="DZ70" s="335" t="s">
        <v>3848</v>
      </c>
      <c r="EA70" s="335" t="s">
        <v>3848</v>
      </c>
      <c r="EB70" s="335" t="s">
        <v>3861</v>
      </c>
      <c r="EC70" s="335" t="s">
        <v>3862</v>
      </c>
      <c r="ED70" s="335" t="s">
        <v>3848</v>
      </c>
      <c r="EE70" s="335" t="s">
        <v>14480</v>
      </c>
      <c r="EF70" s="335" t="s">
        <v>3864</v>
      </c>
      <c r="EG70" s="335" t="s">
        <v>598</v>
      </c>
      <c r="EH70" s="335" t="s">
        <v>5303</v>
      </c>
      <c r="EI70" s="335" t="s">
        <v>14481</v>
      </c>
      <c r="EJ70" s="335" t="s">
        <v>3848</v>
      </c>
      <c r="EK70" s="335" t="s">
        <v>3848</v>
      </c>
      <c r="EL70" s="335" t="s">
        <v>3868</v>
      </c>
      <c r="EM70" s="335" t="s">
        <v>4002</v>
      </c>
      <c r="EN70" s="335" t="s">
        <v>4002</v>
      </c>
      <c r="EO70" s="335" t="s">
        <v>4002</v>
      </c>
      <c r="EP70" s="335" t="s">
        <v>4002</v>
      </c>
      <c r="EQ70" s="335" t="s">
        <v>14482</v>
      </c>
      <c r="ER70" s="335" t="s">
        <v>3872</v>
      </c>
      <c r="ES70" s="335" t="s">
        <v>14483</v>
      </c>
      <c r="ET70" s="335" t="s">
        <v>9121</v>
      </c>
      <c r="EU70" s="335" t="s">
        <v>14484</v>
      </c>
      <c r="EV70" s="335" t="s">
        <v>3876</v>
      </c>
      <c r="EW70" s="335" t="s">
        <v>3876</v>
      </c>
      <c r="EX70" s="335" t="s">
        <v>3848</v>
      </c>
      <c r="EY70" s="335" t="s">
        <v>3848</v>
      </c>
      <c r="EZ70" s="335" t="s">
        <v>3876</v>
      </c>
      <c r="FA70" s="335" t="s">
        <v>3848</v>
      </c>
      <c r="FB70" s="335" t="s">
        <v>3848</v>
      </c>
      <c r="FC70" s="335" t="s">
        <v>3848</v>
      </c>
      <c r="FD70" s="335" t="s">
        <v>3848</v>
      </c>
      <c r="FE70" s="335" t="s">
        <v>4017</v>
      </c>
      <c r="FF70" s="335" t="s">
        <v>4017</v>
      </c>
      <c r="FG70" s="335" t="s">
        <v>3848</v>
      </c>
      <c r="FH70" s="335" t="s">
        <v>3848</v>
      </c>
      <c r="FI70" s="335" t="s">
        <v>3848</v>
      </c>
      <c r="FJ70" s="335" t="s">
        <v>4017</v>
      </c>
      <c r="FK70" s="335" t="s">
        <v>4017</v>
      </c>
      <c r="FL70" s="335" t="s">
        <v>4017</v>
      </c>
      <c r="FM70" s="335" t="s">
        <v>798</v>
      </c>
      <c r="FN70" s="335" t="s">
        <v>14485</v>
      </c>
      <c r="FO70" s="335" t="s">
        <v>13648</v>
      </c>
      <c r="FP70" s="335" t="s">
        <v>3848</v>
      </c>
      <c r="FQ70" s="335" t="s">
        <v>14486</v>
      </c>
      <c r="FR70" s="335" t="s">
        <v>4367</v>
      </c>
      <c r="FS70" s="335" t="s">
        <v>14487</v>
      </c>
      <c r="FT70" s="335" t="s">
        <v>14488</v>
      </c>
      <c r="FU70" s="335" t="s">
        <v>14489</v>
      </c>
      <c r="FV70" s="335" t="s">
        <v>3943</v>
      </c>
      <c r="FW70" s="335" t="s">
        <v>14490</v>
      </c>
      <c r="FX70" s="335" t="s">
        <v>3944</v>
      </c>
      <c r="FY70" s="335" t="s">
        <v>3848</v>
      </c>
      <c r="FZ70" s="335" t="s">
        <v>3848</v>
      </c>
      <c r="GA70" s="335" t="s">
        <v>3848</v>
      </c>
      <c r="GB70" s="335" t="s">
        <v>3848</v>
      </c>
      <c r="GC70" s="335" t="s">
        <v>3848</v>
      </c>
      <c r="GL70" s="490">
        <v>100</v>
      </c>
      <c r="GM70" s="490">
        <v>83</v>
      </c>
      <c r="GN70" s="490">
        <v>70</v>
      </c>
      <c r="GO70" s="490">
        <v>89</v>
      </c>
      <c r="GP70" s="490">
        <v>94</v>
      </c>
      <c r="GQ70" s="490">
        <v>33</v>
      </c>
      <c r="GR70" s="490">
        <v>94</v>
      </c>
      <c r="GS70" s="490">
        <v>97</v>
      </c>
      <c r="GT70" s="490">
        <v>30</v>
      </c>
      <c r="GU70" s="490">
        <v>97</v>
      </c>
      <c r="GV70" s="490">
        <v>80</v>
      </c>
      <c r="GW70" s="490">
        <v>43</v>
      </c>
      <c r="GX70" s="490">
        <v>57</v>
      </c>
      <c r="GY70" s="490" t="s">
        <v>14218</v>
      </c>
      <c r="GZ70" s="490" t="s">
        <v>14217</v>
      </c>
      <c r="HA70" s="490" t="s">
        <v>14217</v>
      </c>
      <c r="HB70" s="490" t="s">
        <v>14217</v>
      </c>
      <c r="HC70" s="490">
        <v>100</v>
      </c>
      <c r="HD70" s="490">
        <v>100</v>
      </c>
      <c r="HE70" s="490">
        <v>0</v>
      </c>
      <c r="HF70" s="335" t="s">
        <v>14314</v>
      </c>
      <c r="HG70" s="491" t="s">
        <v>3848</v>
      </c>
      <c r="HH70" s="491" t="s">
        <v>3848</v>
      </c>
      <c r="HI70" s="491" t="s">
        <v>3848</v>
      </c>
      <c r="HJ70" s="491" t="s">
        <v>3848</v>
      </c>
      <c r="HK70" s="491" t="s">
        <v>3848</v>
      </c>
      <c r="HL70" s="335"/>
      <c r="HM70" s="335"/>
      <c r="IC70" s="44" t="s">
        <v>3403</v>
      </c>
      <c r="IE70" s="44" t="s">
        <v>3403</v>
      </c>
    </row>
    <row r="71" spans="1:239" s="44" customFormat="1" ht="15" customHeight="1" x14ac:dyDescent="0.2">
      <c r="A71" s="85">
        <v>69</v>
      </c>
      <c r="B71" s="470">
        <v>0.85833333333333339</v>
      </c>
      <c r="C71" s="85"/>
      <c r="D71" s="85" t="s">
        <v>12630</v>
      </c>
      <c r="E71" s="85" t="s">
        <v>212</v>
      </c>
      <c r="F71" s="282">
        <v>43283</v>
      </c>
      <c r="G71" s="85" t="s">
        <v>387</v>
      </c>
      <c r="H71" s="85" t="s">
        <v>233</v>
      </c>
      <c r="I71" s="85" t="s">
        <v>4282</v>
      </c>
      <c r="J71" s="85"/>
      <c r="K71" s="471"/>
      <c r="L71" s="471"/>
      <c r="M71" s="471"/>
      <c r="N71" s="471"/>
      <c r="O71" s="85"/>
      <c r="P71" s="305" t="s">
        <v>13625</v>
      </c>
      <c r="Q71" s="85" t="s">
        <v>14491</v>
      </c>
      <c r="R71" s="85" t="s">
        <v>14492</v>
      </c>
      <c r="S71" s="489" t="s">
        <v>14493</v>
      </c>
      <c r="T71" s="423">
        <v>9974993313</v>
      </c>
      <c r="U71" s="473" t="s">
        <v>14494</v>
      </c>
      <c r="V71" s="423" t="s">
        <v>14495</v>
      </c>
      <c r="W71" s="85" t="s">
        <v>221</v>
      </c>
      <c r="X71" s="85" t="s">
        <v>221</v>
      </c>
      <c r="Y71" s="85" t="s">
        <v>221</v>
      </c>
      <c r="Z71" s="85" t="s">
        <v>221</v>
      </c>
      <c r="AA71" s="423" t="s">
        <v>14496</v>
      </c>
      <c r="AB71" s="423">
        <v>9289674388</v>
      </c>
      <c r="AC71" s="85" t="s">
        <v>402</v>
      </c>
      <c r="AD71" s="85" t="s">
        <v>333</v>
      </c>
      <c r="AE71" s="85" t="s">
        <v>14497</v>
      </c>
      <c r="AF71" s="85" t="s">
        <v>221</v>
      </c>
      <c r="AG71" s="85" t="s">
        <v>259</v>
      </c>
      <c r="AH71" s="85" t="s">
        <v>221</v>
      </c>
      <c r="AI71" s="85"/>
      <c r="AJ71" s="85"/>
      <c r="AK71" s="85"/>
      <c r="AL71" s="85"/>
      <c r="AM71" s="85"/>
      <c r="AN71" s="85" t="s">
        <v>228</v>
      </c>
      <c r="AO71" s="85" t="s">
        <v>228</v>
      </c>
      <c r="AP71" s="85" t="s">
        <v>229</v>
      </c>
      <c r="AQ71" s="85" t="s">
        <v>229</v>
      </c>
      <c r="AR71" s="85"/>
      <c r="AS71" s="85" t="s">
        <v>14498</v>
      </c>
      <c r="AT71" s="85">
        <v>215676</v>
      </c>
      <c r="AU71" s="85" t="s">
        <v>13187</v>
      </c>
      <c r="AV71" s="85"/>
      <c r="AW71" s="85"/>
      <c r="AX71" s="85"/>
      <c r="AY71" s="85" t="s">
        <v>227</v>
      </c>
      <c r="AZ71" s="85" t="s">
        <v>227</v>
      </c>
      <c r="BA71" s="275"/>
      <c r="BB71" s="474"/>
      <c r="BC71" s="275"/>
      <c r="BD71" s="275"/>
      <c r="BE71" s="475">
        <f t="shared" si="1"/>
        <v>0</v>
      </c>
      <c r="BF71" s="85"/>
      <c r="BG71" s="85"/>
      <c r="BH71" s="85"/>
      <c r="BI71" s="85"/>
      <c r="BJ71" s="85"/>
      <c r="BK71" s="85"/>
      <c r="BL71" s="85"/>
      <c r="BM71" s="85"/>
      <c r="BN71" s="85"/>
      <c r="BO71" s="85"/>
      <c r="BP71" s="85"/>
      <c r="BQ71" s="85"/>
      <c r="BR71" s="85"/>
      <c r="BS71" s="85"/>
      <c r="BT71" s="85"/>
      <c r="BU71" s="85"/>
      <c r="BV71" s="405"/>
      <c r="BW71" s="85"/>
      <c r="BX71" s="85"/>
      <c r="BY71" s="85"/>
      <c r="BZ71" s="85"/>
      <c r="CA71" s="85"/>
      <c r="CB71" s="85"/>
      <c r="CC71" s="85"/>
      <c r="CD71" s="85"/>
      <c r="CE71" s="85"/>
      <c r="CF71" s="85"/>
      <c r="CG71" s="85"/>
      <c r="CH71" s="85"/>
      <c r="CI71" s="85"/>
      <c r="CJ71" s="85"/>
      <c r="CK71" s="85"/>
      <c r="CL71" s="85"/>
      <c r="CM71" s="85"/>
      <c r="CN71" s="85"/>
      <c r="CO71" s="85"/>
      <c r="CP71" s="85"/>
      <c r="CQ71" s="85"/>
      <c r="CR71" s="335" t="s">
        <v>12643</v>
      </c>
      <c r="CS71" s="335" t="s">
        <v>12644</v>
      </c>
      <c r="CT71" s="335" t="s">
        <v>4002</v>
      </c>
      <c r="CU71" s="335" t="s">
        <v>14499</v>
      </c>
      <c r="CV71" s="335" t="s">
        <v>14491</v>
      </c>
      <c r="CW71" s="335" t="s">
        <v>14492</v>
      </c>
      <c r="CX71" s="335" t="s">
        <v>14493</v>
      </c>
      <c r="CY71" s="335" t="s">
        <v>14500</v>
      </c>
      <c r="CZ71" s="335" t="s">
        <v>14501</v>
      </c>
      <c r="DA71" s="335" t="s">
        <v>14502</v>
      </c>
      <c r="DB71" s="335" t="s">
        <v>14503</v>
      </c>
      <c r="DC71" s="335" t="s">
        <v>5141</v>
      </c>
      <c r="DD71" s="335" t="s">
        <v>14504</v>
      </c>
      <c r="DE71" s="335" t="s">
        <v>3848</v>
      </c>
      <c r="DF71" s="335" t="s">
        <v>14505</v>
      </c>
      <c r="DG71" s="335" t="s">
        <v>14503</v>
      </c>
      <c r="DH71" s="335" t="s">
        <v>5141</v>
      </c>
      <c r="DI71" s="335" t="s">
        <v>14504</v>
      </c>
      <c r="DJ71" s="335" t="s">
        <v>14506</v>
      </c>
      <c r="DK71" s="335" t="s">
        <v>3957</v>
      </c>
      <c r="DL71" s="335" t="s">
        <v>4002</v>
      </c>
      <c r="DM71" s="335" t="s">
        <v>3914</v>
      </c>
      <c r="DN71" s="335" t="s">
        <v>6337</v>
      </c>
      <c r="DO71" s="335" t="s">
        <v>3853</v>
      </c>
      <c r="DP71" s="335" t="s">
        <v>10553</v>
      </c>
      <c r="DQ71" s="335" t="s">
        <v>14507</v>
      </c>
      <c r="DR71" s="335" t="s">
        <v>14507</v>
      </c>
      <c r="DS71" s="335" t="s">
        <v>14494</v>
      </c>
      <c r="DT71" s="335" t="s">
        <v>14508</v>
      </c>
      <c r="DU71" s="335" t="s">
        <v>14509</v>
      </c>
      <c r="DV71" s="335" t="s">
        <v>14510</v>
      </c>
      <c r="DW71" s="335" t="s">
        <v>3848</v>
      </c>
      <c r="DX71" s="335" t="s">
        <v>14495</v>
      </c>
      <c r="DY71" s="335" t="s">
        <v>3848</v>
      </c>
      <c r="DZ71" s="335" t="s">
        <v>3848</v>
      </c>
      <c r="EA71" s="335" t="s">
        <v>3848</v>
      </c>
      <c r="EB71" s="335" t="s">
        <v>3861</v>
      </c>
      <c r="EC71" s="335" t="s">
        <v>3862</v>
      </c>
      <c r="ED71" s="335" t="s">
        <v>3848</v>
      </c>
      <c r="EE71" s="335" t="s">
        <v>14511</v>
      </c>
      <c r="EF71" s="335" t="s">
        <v>3864</v>
      </c>
      <c r="EG71" s="335" t="s">
        <v>1720</v>
      </c>
      <c r="EH71" s="335" t="s">
        <v>14512</v>
      </c>
      <c r="EI71" s="335" t="s">
        <v>3848</v>
      </c>
      <c r="EJ71" s="335" t="s">
        <v>3848</v>
      </c>
      <c r="EK71" s="335" t="s">
        <v>3848</v>
      </c>
      <c r="EL71" s="335" t="s">
        <v>3868</v>
      </c>
      <c r="EM71" s="335" t="s">
        <v>4002</v>
      </c>
      <c r="EN71" s="335" t="s">
        <v>4002</v>
      </c>
      <c r="EO71" s="335" t="s">
        <v>4002</v>
      </c>
      <c r="EP71" s="335" t="s">
        <v>4002</v>
      </c>
      <c r="EQ71" s="335" t="s">
        <v>14513</v>
      </c>
      <c r="ER71" s="335" t="s">
        <v>4004</v>
      </c>
      <c r="ES71" s="335" t="s">
        <v>14514</v>
      </c>
      <c r="ET71" s="335" t="s">
        <v>4017</v>
      </c>
      <c r="EU71" s="335" t="s">
        <v>14515</v>
      </c>
      <c r="EV71" s="335" t="s">
        <v>3876</v>
      </c>
      <c r="EW71" s="335" t="s">
        <v>3876</v>
      </c>
      <c r="EX71" s="335" t="s">
        <v>3848</v>
      </c>
      <c r="EY71" s="335" t="s">
        <v>3848</v>
      </c>
      <c r="EZ71" s="335" t="s">
        <v>3876</v>
      </c>
      <c r="FA71" s="335" t="s">
        <v>3848</v>
      </c>
      <c r="FB71" s="335" t="s">
        <v>3848</v>
      </c>
      <c r="FC71" s="335" t="s">
        <v>3848</v>
      </c>
      <c r="FD71" s="335" t="s">
        <v>3848</v>
      </c>
      <c r="FE71" s="335" t="s">
        <v>4017</v>
      </c>
      <c r="FF71" s="335" t="s">
        <v>4017</v>
      </c>
      <c r="FG71" s="335" t="s">
        <v>3848</v>
      </c>
      <c r="FH71" s="335" t="s">
        <v>3848</v>
      </c>
      <c r="FI71" s="335" t="s">
        <v>3848</v>
      </c>
      <c r="FJ71" s="335" t="s">
        <v>4017</v>
      </c>
      <c r="FK71" s="335" t="s">
        <v>4017</v>
      </c>
      <c r="FL71" s="335" t="s">
        <v>4017</v>
      </c>
      <c r="FM71" s="335" t="s">
        <v>14493</v>
      </c>
      <c r="FN71" s="335" t="s">
        <v>5356</v>
      </c>
      <c r="FO71" s="335" t="s">
        <v>14516</v>
      </c>
      <c r="FP71" s="335" t="s">
        <v>3848</v>
      </c>
      <c r="FQ71" s="335" t="s">
        <v>14517</v>
      </c>
      <c r="FR71" s="335" t="s">
        <v>14518</v>
      </c>
      <c r="FS71" s="335" t="s">
        <v>14519</v>
      </c>
      <c r="FT71" s="335" t="s">
        <v>14520</v>
      </c>
      <c r="FU71" s="335" t="s">
        <v>14521</v>
      </c>
      <c r="FV71" s="335" t="s">
        <v>3943</v>
      </c>
      <c r="FW71" s="335" t="s">
        <v>3943</v>
      </c>
      <c r="FX71" s="335" t="s">
        <v>3944</v>
      </c>
      <c r="FY71" s="335" t="s">
        <v>3848</v>
      </c>
      <c r="FZ71" s="335" t="s">
        <v>3848</v>
      </c>
      <c r="GA71" s="335" t="s">
        <v>3946</v>
      </c>
      <c r="GB71" s="335" t="s">
        <v>3945</v>
      </c>
      <c r="GC71" s="335" t="s">
        <v>3946</v>
      </c>
      <c r="GL71" s="490">
        <v>100</v>
      </c>
      <c r="GM71" s="490">
        <v>50</v>
      </c>
      <c r="GN71" s="490">
        <v>60</v>
      </c>
      <c r="GO71" s="490">
        <v>33</v>
      </c>
      <c r="GP71" s="490">
        <v>36</v>
      </c>
      <c r="GQ71" s="490">
        <v>9</v>
      </c>
      <c r="GR71" s="490">
        <v>78</v>
      </c>
      <c r="GS71" s="490">
        <v>56</v>
      </c>
      <c r="GT71" s="490">
        <v>14</v>
      </c>
      <c r="GU71" s="490">
        <v>71</v>
      </c>
      <c r="GV71" s="490">
        <v>40</v>
      </c>
      <c r="GW71" s="490">
        <v>71</v>
      </c>
      <c r="GX71" s="490">
        <v>57</v>
      </c>
      <c r="GY71" s="490" t="s">
        <v>14218</v>
      </c>
      <c r="GZ71" s="490" t="s">
        <v>14217</v>
      </c>
      <c r="HA71" s="490" t="s">
        <v>14217</v>
      </c>
      <c r="HB71" s="490" t="s">
        <v>14217</v>
      </c>
      <c r="HC71" s="490" t="s">
        <v>14217</v>
      </c>
      <c r="HD71" s="490" t="s">
        <v>14217</v>
      </c>
      <c r="HE71" s="490">
        <v>0</v>
      </c>
      <c r="HF71" s="335" t="s">
        <v>14219</v>
      </c>
      <c r="HG71" s="491" t="s">
        <v>3848</v>
      </c>
      <c r="HH71" s="491" t="s">
        <v>14522</v>
      </c>
      <c r="HI71" s="491" t="s">
        <v>14523</v>
      </c>
      <c r="HJ71" s="491" t="s">
        <v>14524</v>
      </c>
      <c r="HK71" s="491" t="s">
        <v>14525</v>
      </c>
      <c r="HL71" s="335"/>
      <c r="HM71" s="335"/>
      <c r="IC71" s="44" t="s">
        <v>3403</v>
      </c>
      <c r="IE71" s="44" t="s">
        <v>3403</v>
      </c>
    </row>
    <row r="72" spans="1:239" s="44" customFormat="1" ht="15" customHeight="1" x14ac:dyDescent="0.2">
      <c r="A72" s="85">
        <v>70</v>
      </c>
      <c r="B72" s="59">
        <v>0.90625</v>
      </c>
      <c r="C72" s="85"/>
      <c r="D72" s="85" t="s">
        <v>12630</v>
      </c>
      <c r="E72" s="85" t="s">
        <v>212</v>
      </c>
      <c r="F72" s="282">
        <v>43283</v>
      </c>
      <c r="G72" s="85" t="s">
        <v>1202</v>
      </c>
      <c r="H72" s="85" t="s">
        <v>233</v>
      </c>
      <c r="I72" s="85" t="s">
        <v>3057</v>
      </c>
      <c r="J72" s="85"/>
      <c r="K72" s="471"/>
      <c r="L72" s="471"/>
      <c r="M72" s="471"/>
      <c r="N72" s="471"/>
      <c r="O72" s="85"/>
      <c r="P72" s="305" t="s">
        <v>14526</v>
      </c>
      <c r="Q72" s="85" t="s">
        <v>14527</v>
      </c>
      <c r="R72" s="85" t="s">
        <v>2397</v>
      </c>
      <c r="S72" s="471" t="s">
        <v>14528</v>
      </c>
      <c r="T72" s="276">
        <v>9977324740</v>
      </c>
      <c r="U72" s="473" t="s">
        <v>14529</v>
      </c>
      <c r="V72" s="85" t="s">
        <v>14529</v>
      </c>
      <c r="W72" s="85" t="s">
        <v>221</v>
      </c>
      <c r="X72" s="85" t="s">
        <v>221</v>
      </c>
      <c r="Y72" s="85" t="s">
        <v>221</v>
      </c>
      <c r="Z72" s="85" t="s">
        <v>221</v>
      </c>
      <c r="AA72" s="85"/>
      <c r="AB72" s="85"/>
      <c r="AC72" s="85" t="s">
        <v>1303</v>
      </c>
      <c r="AD72" s="85" t="s">
        <v>224</v>
      </c>
      <c r="AE72" s="85"/>
      <c r="AF72" s="85" t="s">
        <v>221</v>
      </c>
      <c r="AG72" s="85" t="s">
        <v>221</v>
      </c>
      <c r="AH72" s="85" t="s">
        <v>221</v>
      </c>
      <c r="AI72" s="85"/>
      <c r="AJ72" s="85"/>
      <c r="AK72" s="85"/>
      <c r="AL72" s="85"/>
      <c r="AM72" s="85"/>
      <c r="AN72" s="85" t="s">
        <v>228</v>
      </c>
      <c r="AO72" s="85" t="s">
        <v>228</v>
      </c>
      <c r="AP72" s="85" t="s">
        <v>229</v>
      </c>
      <c r="AQ72" s="85" t="s">
        <v>229</v>
      </c>
      <c r="AR72" s="85"/>
      <c r="AS72" s="85" t="s">
        <v>14530</v>
      </c>
      <c r="AT72" s="85">
        <v>247323</v>
      </c>
      <c r="AU72" s="85" t="s">
        <v>13187</v>
      </c>
      <c r="AV72" s="85"/>
      <c r="AW72" s="85"/>
      <c r="AX72" s="85"/>
      <c r="AY72" s="85" t="s">
        <v>227</v>
      </c>
      <c r="AZ72" s="85" t="s">
        <v>227</v>
      </c>
      <c r="BA72" s="275"/>
      <c r="BB72" s="474" t="s">
        <v>13264</v>
      </c>
      <c r="BC72" s="275"/>
      <c r="BD72" s="275"/>
      <c r="BE72" s="306">
        <f t="shared" si="1"/>
        <v>0</v>
      </c>
      <c r="BF72" s="85"/>
      <c r="BG72" s="85"/>
      <c r="BH72" s="85"/>
      <c r="BI72" s="85"/>
      <c r="BJ72" s="85"/>
      <c r="BK72" s="85"/>
      <c r="BL72" s="85"/>
      <c r="BM72" s="85"/>
      <c r="BN72" s="85"/>
      <c r="BO72" s="85"/>
      <c r="BP72" s="85"/>
      <c r="BQ72" s="85"/>
      <c r="BR72" s="85"/>
      <c r="BS72" s="85"/>
      <c r="BT72" s="85"/>
      <c r="BU72" s="85"/>
      <c r="BV72" s="474" t="s">
        <v>13264</v>
      </c>
      <c r="BW72" s="85"/>
      <c r="BX72" s="85"/>
      <c r="BY72" s="85"/>
      <c r="BZ72" s="85"/>
      <c r="CA72" s="85"/>
      <c r="CB72" s="85"/>
      <c r="CC72" s="85"/>
      <c r="CD72" s="85"/>
      <c r="CE72" s="85"/>
      <c r="CF72" s="85"/>
      <c r="CG72" s="85"/>
      <c r="CH72" s="85"/>
      <c r="CI72" s="85"/>
      <c r="CJ72" s="85"/>
      <c r="CK72" s="85"/>
      <c r="CL72" s="85"/>
      <c r="CM72" s="85"/>
      <c r="CN72" s="85"/>
      <c r="CO72" s="85"/>
      <c r="CP72" s="85"/>
      <c r="CQ72" s="85"/>
      <c r="CR72" s="335" t="s">
        <v>12643</v>
      </c>
      <c r="CS72" s="335" t="s">
        <v>12644</v>
      </c>
      <c r="CT72" s="335" t="s">
        <v>4002</v>
      </c>
      <c r="CU72" s="335" t="s">
        <v>14531</v>
      </c>
      <c r="CV72" s="335" t="s">
        <v>14527</v>
      </c>
      <c r="CW72" s="335" t="s">
        <v>2397</v>
      </c>
      <c r="CX72" s="335" t="s">
        <v>14532</v>
      </c>
      <c r="CY72" s="335" t="s">
        <v>14533</v>
      </c>
      <c r="CZ72" s="335" t="s">
        <v>14534</v>
      </c>
      <c r="DA72" s="335" t="s">
        <v>14535</v>
      </c>
      <c r="DB72" s="335" t="s">
        <v>4158</v>
      </c>
      <c r="DC72" s="335" t="s">
        <v>4159</v>
      </c>
      <c r="DD72" s="335" t="s">
        <v>14536</v>
      </c>
      <c r="DE72" s="335" t="s">
        <v>14534</v>
      </c>
      <c r="DF72" s="335" t="s">
        <v>14122</v>
      </c>
      <c r="DG72" s="335" t="s">
        <v>4037</v>
      </c>
      <c r="DH72" s="335" t="s">
        <v>4038</v>
      </c>
      <c r="DI72" s="335" t="s">
        <v>4039</v>
      </c>
      <c r="DJ72" s="335" t="s">
        <v>12283</v>
      </c>
      <c r="DK72" s="335" t="s">
        <v>3957</v>
      </c>
      <c r="DL72" s="335" t="s">
        <v>3913</v>
      </c>
      <c r="DM72" s="335" t="s">
        <v>3914</v>
      </c>
      <c r="DN72" s="335" t="s">
        <v>3852</v>
      </c>
      <c r="DO72" s="335" t="s">
        <v>3848</v>
      </c>
      <c r="DP72" s="335" t="s">
        <v>3854</v>
      </c>
      <c r="DQ72" s="335" t="s">
        <v>14537</v>
      </c>
      <c r="DR72" s="335" t="s">
        <v>14538</v>
      </c>
      <c r="DS72" s="335" t="s">
        <v>14529</v>
      </c>
      <c r="DT72" s="335" t="s">
        <v>3848</v>
      </c>
      <c r="DU72" s="335" t="s">
        <v>3848</v>
      </c>
      <c r="DV72" s="335" t="s">
        <v>3848</v>
      </c>
      <c r="DW72" s="335" t="s">
        <v>3848</v>
      </c>
      <c r="DX72" s="335" t="s">
        <v>3848</v>
      </c>
      <c r="DY72" s="335" t="s">
        <v>3848</v>
      </c>
      <c r="DZ72" s="335" t="s">
        <v>3848</v>
      </c>
      <c r="EA72" s="335" t="s">
        <v>3848</v>
      </c>
      <c r="EB72" s="335" t="s">
        <v>3861</v>
      </c>
      <c r="EC72" s="335" t="s">
        <v>3862</v>
      </c>
      <c r="ED72" s="335" t="s">
        <v>3848</v>
      </c>
      <c r="EE72" s="335" t="s">
        <v>4212</v>
      </c>
      <c r="EF72" s="335" t="s">
        <v>3864</v>
      </c>
      <c r="EG72" s="335" t="s">
        <v>598</v>
      </c>
      <c r="EH72" s="335" t="s">
        <v>5303</v>
      </c>
      <c r="EI72" s="335" t="s">
        <v>4068</v>
      </c>
      <c r="EJ72" s="335" t="s">
        <v>3848</v>
      </c>
      <c r="EK72" s="335" t="s">
        <v>3848</v>
      </c>
      <c r="EL72" s="335" t="s">
        <v>3868</v>
      </c>
      <c r="EM72" s="335" t="s">
        <v>4002</v>
      </c>
      <c r="EN72" s="335" t="s">
        <v>4002</v>
      </c>
      <c r="EO72" s="335" t="s">
        <v>3869</v>
      </c>
      <c r="EP72" s="335" t="s">
        <v>3870</v>
      </c>
      <c r="EQ72" s="335" t="s">
        <v>14539</v>
      </c>
      <c r="ER72" s="335" t="s">
        <v>3924</v>
      </c>
      <c r="ES72" s="335" t="s">
        <v>14540</v>
      </c>
      <c r="ET72" s="335" t="s">
        <v>14541</v>
      </c>
      <c r="EU72" s="335" t="s">
        <v>6662</v>
      </c>
      <c r="EV72" s="335" t="s">
        <v>3848</v>
      </c>
      <c r="EW72" s="335" t="s">
        <v>3848</v>
      </c>
      <c r="EX72" s="335" t="s">
        <v>3848</v>
      </c>
      <c r="EY72" s="335" t="s">
        <v>3848</v>
      </c>
      <c r="EZ72" s="335" t="s">
        <v>3848</v>
      </c>
      <c r="FA72" s="335" t="s">
        <v>3848</v>
      </c>
      <c r="FB72" s="335" t="s">
        <v>3848</v>
      </c>
      <c r="FC72" s="335" t="s">
        <v>3848</v>
      </c>
      <c r="FD72" s="335" t="s">
        <v>3848</v>
      </c>
      <c r="FE72" s="335" t="s">
        <v>4017</v>
      </c>
      <c r="FF72" s="335" t="s">
        <v>4017</v>
      </c>
      <c r="FG72" s="335" t="s">
        <v>3848</v>
      </c>
      <c r="FH72" s="335" t="s">
        <v>3848</v>
      </c>
      <c r="FI72" s="335" t="s">
        <v>3848</v>
      </c>
      <c r="FJ72" s="335" t="s">
        <v>4017</v>
      </c>
      <c r="FK72" s="335" t="s">
        <v>4017</v>
      </c>
      <c r="FL72" s="335" t="s">
        <v>4017</v>
      </c>
      <c r="FM72" s="335" t="s">
        <v>14527</v>
      </c>
      <c r="FN72" s="335" t="s">
        <v>14542</v>
      </c>
      <c r="FO72" s="335" t="s">
        <v>14532</v>
      </c>
      <c r="FP72" s="335" t="s">
        <v>3848</v>
      </c>
      <c r="FQ72" s="335" t="s">
        <v>14543</v>
      </c>
      <c r="FR72" s="335" t="s">
        <v>14544</v>
      </c>
      <c r="FS72" s="335" t="s">
        <v>14545</v>
      </c>
      <c r="FT72" s="335" t="s">
        <v>3943</v>
      </c>
      <c r="FU72" s="335" t="s">
        <v>3943</v>
      </c>
      <c r="FV72" s="335" t="s">
        <v>3943</v>
      </c>
      <c r="FW72" s="335" t="s">
        <v>3943</v>
      </c>
      <c r="FX72" s="335" t="s">
        <v>3894</v>
      </c>
      <c r="FY72" s="335" t="s">
        <v>3848</v>
      </c>
      <c r="FZ72" s="335" t="s">
        <v>3848</v>
      </c>
      <c r="GA72" s="335" t="s">
        <v>3946</v>
      </c>
      <c r="GB72" s="335" t="s">
        <v>3945</v>
      </c>
      <c r="GC72" s="335" t="s">
        <v>3945</v>
      </c>
      <c r="GL72" s="490">
        <v>100</v>
      </c>
      <c r="GM72" s="490">
        <v>67</v>
      </c>
      <c r="GN72" s="490">
        <v>70</v>
      </c>
      <c r="GO72" s="490">
        <v>89</v>
      </c>
      <c r="GP72" s="490">
        <v>67</v>
      </c>
      <c r="GQ72" s="490">
        <v>30</v>
      </c>
      <c r="GR72" s="490">
        <v>67</v>
      </c>
      <c r="GS72" s="490">
        <v>87</v>
      </c>
      <c r="GT72" s="490">
        <v>30</v>
      </c>
      <c r="GU72" s="490">
        <v>87</v>
      </c>
      <c r="GV72" s="490">
        <v>60</v>
      </c>
      <c r="GW72" s="490">
        <v>71</v>
      </c>
      <c r="GX72" s="490">
        <v>43</v>
      </c>
      <c r="GY72" s="490" t="s">
        <v>14218</v>
      </c>
      <c r="GZ72" s="490" t="s">
        <v>14217</v>
      </c>
      <c r="HA72" s="490" t="s">
        <v>14217</v>
      </c>
      <c r="HB72" s="490" t="s">
        <v>14217</v>
      </c>
      <c r="HC72" s="490" t="s">
        <v>14217</v>
      </c>
      <c r="HD72" s="490" t="s">
        <v>14217</v>
      </c>
      <c r="HE72" s="490">
        <v>0</v>
      </c>
      <c r="HF72" s="335" t="s">
        <v>14293</v>
      </c>
      <c r="HG72" s="491" t="s">
        <v>3848</v>
      </c>
      <c r="HH72" s="491" t="s">
        <v>3848</v>
      </c>
      <c r="HI72" s="491" t="s">
        <v>3848</v>
      </c>
      <c r="HJ72" s="491" t="s">
        <v>3848</v>
      </c>
      <c r="HK72" s="491" t="s">
        <v>3848</v>
      </c>
      <c r="HL72" s="335"/>
      <c r="HM72" s="335"/>
      <c r="IC72" s="44" t="s">
        <v>3403</v>
      </c>
      <c r="IE72" s="44" t="s">
        <v>3403</v>
      </c>
    </row>
    <row r="73" spans="1:239" s="44" customFormat="1" ht="15" customHeight="1" x14ac:dyDescent="0.2">
      <c r="A73" s="85">
        <v>71</v>
      </c>
      <c r="B73" s="470">
        <v>0.93333333333333324</v>
      </c>
      <c r="C73" s="85"/>
      <c r="D73" s="85" t="s">
        <v>12630</v>
      </c>
      <c r="E73" s="85" t="s">
        <v>212</v>
      </c>
      <c r="F73" s="282">
        <v>43283</v>
      </c>
      <c r="G73" s="85" t="s">
        <v>387</v>
      </c>
      <c r="H73" s="85" t="s">
        <v>214</v>
      </c>
      <c r="I73" s="85" t="s">
        <v>1222</v>
      </c>
      <c r="J73" s="85"/>
      <c r="K73" s="471"/>
      <c r="L73" s="471"/>
      <c r="M73" s="471"/>
      <c r="N73" s="471"/>
      <c r="O73" s="85"/>
      <c r="P73" s="305" t="s">
        <v>14546</v>
      </c>
      <c r="Q73" s="85" t="s">
        <v>14547</v>
      </c>
      <c r="R73" s="85" t="s">
        <v>14548</v>
      </c>
      <c r="S73" s="471"/>
      <c r="T73" s="276">
        <v>9169235723</v>
      </c>
      <c r="U73" s="473" t="s">
        <v>14549</v>
      </c>
      <c r="V73" s="473" t="s">
        <v>14549</v>
      </c>
      <c r="W73" s="85" t="s">
        <v>221</v>
      </c>
      <c r="X73" s="85" t="s">
        <v>221</v>
      </c>
      <c r="Y73" s="85" t="s">
        <v>221</v>
      </c>
      <c r="Z73" s="85" t="s">
        <v>221</v>
      </c>
      <c r="AA73" s="85"/>
      <c r="AB73" s="85"/>
      <c r="AC73" s="85" t="s">
        <v>314</v>
      </c>
      <c r="AD73" s="85" t="s">
        <v>241</v>
      </c>
      <c r="AE73" s="85"/>
      <c r="AF73" s="85" t="s">
        <v>259</v>
      </c>
      <c r="AG73" s="85" t="s">
        <v>221</v>
      </c>
      <c r="AH73" s="85" t="s">
        <v>221</v>
      </c>
      <c r="AI73" s="85"/>
      <c r="AJ73" s="85"/>
      <c r="AK73" s="85"/>
      <c r="AL73" s="85"/>
      <c r="AM73" s="85"/>
      <c r="AN73" s="85" t="s">
        <v>228</v>
      </c>
      <c r="AO73" s="85" t="s">
        <v>228</v>
      </c>
      <c r="AP73" s="85" t="s">
        <v>229</v>
      </c>
      <c r="AQ73" s="85" t="s">
        <v>229</v>
      </c>
      <c r="AR73" s="85"/>
      <c r="AS73" s="85" t="s">
        <v>14550</v>
      </c>
      <c r="AT73" s="85">
        <v>248962</v>
      </c>
      <c r="AU73" s="85" t="s">
        <v>12622</v>
      </c>
      <c r="AV73" s="85"/>
      <c r="AW73" s="85"/>
      <c r="AX73" s="85"/>
      <c r="AY73" s="85" t="s">
        <v>227</v>
      </c>
      <c r="AZ73" s="85" t="s">
        <v>227</v>
      </c>
      <c r="BA73" s="275"/>
      <c r="BB73" s="474"/>
      <c r="BC73" s="275"/>
      <c r="BD73" s="275"/>
      <c r="BE73" s="475">
        <f t="shared" si="1"/>
        <v>0</v>
      </c>
      <c r="BF73" s="85"/>
      <c r="BG73" s="85"/>
      <c r="BH73" s="85"/>
      <c r="BI73" s="85"/>
      <c r="BJ73" s="85"/>
      <c r="BK73" s="85"/>
      <c r="BL73" s="85"/>
      <c r="BM73" s="85"/>
      <c r="BN73" s="85"/>
      <c r="BO73" s="85"/>
      <c r="BP73" s="85"/>
      <c r="BQ73" s="85"/>
      <c r="BR73" s="85"/>
      <c r="BS73" s="85"/>
      <c r="BT73" s="85"/>
      <c r="BU73" s="85"/>
      <c r="BV73" s="405"/>
      <c r="BW73" s="85"/>
      <c r="BX73" s="85"/>
      <c r="BY73" s="85"/>
      <c r="BZ73" s="85"/>
      <c r="CA73" s="85"/>
      <c r="CB73" s="85"/>
      <c r="CC73" s="85"/>
      <c r="CD73" s="85"/>
      <c r="CE73" s="85"/>
      <c r="CF73" s="85"/>
      <c r="CG73" s="85"/>
      <c r="CH73" s="85"/>
      <c r="CI73" s="85"/>
      <c r="CJ73" s="85"/>
      <c r="CK73" s="85"/>
      <c r="CL73" s="85"/>
      <c r="CM73" s="85"/>
      <c r="CN73" s="85"/>
      <c r="CO73" s="85"/>
      <c r="CP73" s="85"/>
      <c r="CQ73" s="85"/>
      <c r="CR73" s="335" t="s">
        <v>12643</v>
      </c>
      <c r="CS73" s="335" t="s">
        <v>12644</v>
      </c>
      <c r="CT73" s="335" t="s">
        <v>4002</v>
      </c>
      <c r="CU73" s="335" t="s">
        <v>14551</v>
      </c>
      <c r="CV73" s="335" t="s">
        <v>14547</v>
      </c>
      <c r="CW73" s="335" t="s">
        <v>14548</v>
      </c>
      <c r="CX73" s="335" t="s">
        <v>2718</v>
      </c>
      <c r="CY73" s="335" t="s">
        <v>14552</v>
      </c>
      <c r="CZ73" s="335" t="s">
        <v>14553</v>
      </c>
      <c r="DA73" s="335" t="s">
        <v>14554</v>
      </c>
      <c r="DB73" s="335" t="s">
        <v>3840</v>
      </c>
      <c r="DC73" s="335" t="s">
        <v>3841</v>
      </c>
      <c r="DD73" s="335" t="s">
        <v>11695</v>
      </c>
      <c r="DE73" s="335" t="s">
        <v>14553</v>
      </c>
      <c r="DF73" s="335" t="s">
        <v>14554</v>
      </c>
      <c r="DG73" s="335" t="s">
        <v>3840</v>
      </c>
      <c r="DH73" s="335" t="s">
        <v>3841</v>
      </c>
      <c r="DI73" s="335" t="s">
        <v>11695</v>
      </c>
      <c r="DJ73" s="335" t="s">
        <v>3848</v>
      </c>
      <c r="DK73" s="335" t="s">
        <v>3957</v>
      </c>
      <c r="DL73" s="335" t="s">
        <v>5480</v>
      </c>
      <c r="DM73" s="335" t="s">
        <v>4116</v>
      </c>
      <c r="DN73" s="335" t="s">
        <v>3852</v>
      </c>
      <c r="DO73" s="335" t="s">
        <v>3853</v>
      </c>
      <c r="DP73" s="335" t="s">
        <v>3854</v>
      </c>
      <c r="DQ73" s="335" t="s">
        <v>14555</v>
      </c>
      <c r="DR73" s="335" t="s">
        <v>14555</v>
      </c>
      <c r="DS73" s="335" t="s">
        <v>14556</v>
      </c>
      <c r="DT73" s="335" t="s">
        <v>3848</v>
      </c>
      <c r="DU73" s="335" t="s">
        <v>3848</v>
      </c>
      <c r="DV73" s="335" t="s">
        <v>3848</v>
      </c>
      <c r="DW73" s="335" t="s">
        <v>3848</v>
      </c>
      <c r="DX73" s="335" t="s">
        <v>3848</v>
      </c>
      <c r="DY73" s="335" t="s">
        <v>3848</v>
      </c>
      <c r="DZ73" s="335" t="s">
        <v>3848</v>
      </c>
      <c r="EA73" s="335" t="s">
        <v>3848</v>
      </c>
      <c r="EB73" s="335" t="s">
        <v>3861</v>
      </c>
      <c r="EC73" s="335" t="s">
        <v>3862</v>
      </c>
      <c r="ED73" s="335" t="s">
        <v>3848</v>
      </c>
      <c r="EE73" s="335" t="s">
        <v>10915</v>
      </c>
      <c r="EF73" s="335" t="s">
        <v>3864</v>
      </c>
      <c r="EG73" s="335" t="s">
        <v>4068</v>
      </c>
      <c r="EH73" s="335" t="s">
        <v>4069</v>
      </c>
      <c r="EI73" s="335" t="s">
        <v>6188</v>
      </c>
      <c r="EJ73" s="335" t="s">
        <v>14557</v>
      </c>
      <c r="EK73" s="335" t="s">
        <v>3848</v>
      </c>
      <c r="EL73" s="335" t="s">
        <v>3868</v>
      </c>
      <c r="EM73" s="335" t="s">
        <v>4002</v>
      </c>
      <c r="EN73" s="335" t="s">
        <v>4002</v>
      </c>
      <c r="EO73" s="335" t="s">
        <v>4002</v>
      </c>
      <c r="EP73" s="335" t="s">
        <v>4002</v>
      </c>
      <c r="EQ73" s="335" t="s">
        <v>14558</v>
      </c>
      <c r="ER73" s="335" t="s">
        <v>3872</v>
      </c>
      <c r="ES73" s="335" t="s">
        <v>14559</v>
      </c>
      <c r="ET73" s="335" t="s">
        <v>14560</v>
      </c>
      <c r="EU73" s="335" t="s">
        <v>6102</v>
      </c>
      <c r="EV73" s="335" t="s">
        <v>3876</v>
      </c>
      <c r="EW73" s="335" t="s">
        <v>3876</v>
      </c>
      <c r="EX73" s="335" t="s">
        <v>3848</v>
      </c>
      <c r="EY73" s="335" t="s">
        <v>3848</v>
      </c>
      <c r="EZ73" s="335" t="s">
        <v>3877</v>
      </c>
      <c r="FA73" s="335" t="s">
        <v>5376</v>
      </c>
      <c r="FB73" s="335" t="s">
        <v>14561</v>
      </c>
      <c r="FC73" s="335" t="s">
        <v>14562</v>
      </c>
      <c r="FD73" s="335" t="s">
        <v>3848</v>
      </c>
      <c r="FE73" s="335" t="s">
        <v>4011</v>
      </c>
      <c r="FF73" s="335" t="s">
        <v>4012</v>
      </c>
      <c r="FG73" s="335" t="s">
        <v>3848</v>
      </c>
      <c r="FH73" s="335" t="s">
        <v>14563</v>
      </c>
      <c r="FI73" s="335" t="s">
        <v>10949</v>
      </c>
      <c r="FJ73" s="335" t="s">
        <v>3935</v>
      </c>
      <c r="FK73" s="335" t="s">
        <v>4892</v>
      </c>
      <c r="FL73" s="335" t="s">
        <v>4017</v>
      </c>
      <c r="FM73" s="335" t="s">
        <v>14564</v>
      </c>
      <c r="FN73" s="335" t="s">
        <v>14565</v>
      </c>
      <c r="FO73" s="335" t="s">
        <v>14566</v>
      </c>
      <c r="FP73" s="335" t="s">
        <v>3848</v>
      </c>
      <c r="FQ73" s="335" t="s">
        <v>14567</v>
      </c>
      <c r="FR73" s="335" t="s">
        <v>14568</v>
      </c>
      <c r="FS73" s="335" t="s">
        <v>14569</v>
      </c>
      <c r="FT73" s="335" t="s">
        <v>3848</v>
      </c>
      <c r="FU73" s="335" t="s">
        <v>3848</v>
      </c>
      <c r="FV73" s="335" t="s">
        <v>3848</v>
      </c>
      <c r="FW73" s="335" t="s">
        <v>3848</v>
      </c>
      <c r="FX73" s="335" t="s">
        <v>3894</v>
      </c>
      <c r="FY73" s="335" t="s">
        <v>3848</v>
      </c>
      <c r="FZ73" s="335" t="s">
        <v>3848</v>
      </c>
      <c r="GA73" s="335" t="s">
        <v>3945</v>
      </c>
      <c r="GB73" s="335" t="s">
        <v>3946</v>
      </c>
      <c r="GC73" s="335" t="s">
        <v>3946</v>
      </c>
      <c r="GL73" s="490">
        <v>100</v>
      </c>
      <c r="GM73" s="490">
        <v>75</v>
      </c>
      <c r="GN73" s="490">
        <v>55</v>
      </c>
      <c r="GO73" s="490">
        <v>78</v>
      </c>
      <c r="GP73" s="490">
        <v>93</v>
      </c>
      <c r="GQ73" s="490">
        <v>29</v>
      </c>
      <c r="GR73" s="490">
        <v>93</v>
      </c>
      <c r="GS73" s="490">
        <v>87</v>
      </c>
      <c r="GT73" s="490">
        <v>31</v>
      </c>
      <c r="GU73" s="490">
        <v>87</v>
      </c>
      <c r="GV73" s="490">
        <v>70</v>
      </c>
      <c r="GW73" s="490">
        <v>29</v>
      </c>
      <c r="GX73" s="490">
        <v>71</v>
      </c>
      <c r="GY73" s="490" t="s">
        <v>14218</v>
      </c>
      <c r="GZ73" s="490" t="s">
        <v>14217</v>
      </c>
      <c r="HA73" s="490" t="s">
        <v>14217</v>
      </c>
      <c r="HB73" s="490" t="s">
        <v>14217</v>
      </c>
      <c r="HC73" s="490" t="s">
        <v>14217</v>
      </c>
      <c r="HD73" s="490" t="s">
        <v>14217</v>
      </c>
      <c r="HE73" s="490">
        <v>0</v>
      </c>
      <c r="HF73" s="335" t="s">
        <v>14293</v>
      </c>
      <c r="HG73" s="491" t="s">
        <v>3848</v>
      </c>
      <c r="HH73" s="491" t="s">
        <v>3848</v>
      </c>
      <c r="HI73" s="491" t="s">
        <v>3848</v>
      </c>
      <c r="HJ73" s="491" t="s">
        <v>3848</v>
      </c>
      <c r="HK73" s="491" t="s">
        <v>3848</v>
      </c>
      <c r="HL73" s="335"/>
      <c r="HM73" s="335"/>
      <c r="IC73" s="44" t="s">
        <v>3403</v>
      </c>
      <c r="IE73" s="44" t="s">
        <v>3403</v>
      </c>
    </row>
    <row r="74" spans="1:239" s="44" customFormat="1" ht="15" customHeight="1" x14ac:dyDescent="0.2">
      <c r="A74" s="85">
        <v>72</v>
      </c>
      <c r="B74" s="470">
        <v>0.96597222222222223</v>
      </c>
      <c r="C74" s="85"/>
      <c r="D74" s="85" t="s">
        <v>12630</v>
      </c>
      <c r="E74" s="85" t="s">
        <v>212</v>
      </c>
      <c r="F74" s="282">
        <v>43283</v>
      </c>
      <c r="G74" s="85" t="s">
        <v>387</v>
      </c>
      <c r="H74" s="85" t="s">
        <v>214</v>
      </c>
      <c r="I74" s="85" t="s">
        <v>1222</v>
      </c>
      <c r="J74" s="85"/>
      <c r="K74" s="471"/>
      <c r="L74" s="471"/>
      <c r="M74" s="471"/>
      <c r="N74" s="471"/>
      <c r="O74" s="85"/>
      <c r="P74" s="305" t="s">
        <v>14570</v>
      </c>
      <c r="Q74" s="85" t="s">
        <v>14571</v>
      </c>
      <c r="R74" s="85" t="s">
        <v>14572</v>
      </c>
      <c r="S74" s="471" t="s">
        <v>14573</v>
      </c>
      <c r="T74" s="276">
        <v>9069275287</v>
      </c>
      <c r="U74" s="473" t="s">
        <v>14574</v>
      </c>
      <c r="V74" s="85" t="s">
        <v>14574</v>
      </c>
      <c r="W74" s="85" t="s">
        <v>221</v>
      </c>
      <c r="X74" s="85" t="s">
        <v>221</v>
      </c>
      <c r="Y74" s="85" t="s">
        <v>221</v>
      </c>
      <c r="Z74" s="85" t="s">
        <v>221</v>
      </c>
      <c r="AA74" s="85" t="s">
        <v>1239</v>
      </c>
      <c r="AB74" s="85" t="s">
        <v>1239</v>
      </c>
      <c r="AC74" s="85" t="s">
        <v>314</v>
      </c>
      <c r="AD74" s="85" t="s">
        <v>241</v>
      </c>
      <c r="AE74" s="85"/>
      <c r="AF74" s="85" t="s">
        <v>259</v>
      </c>
      <c r="AG74" s="85" t="s">
        <v>221</v>
      </c>
      <c r="AH74" s="85" t="s">
        <v>221</v>
      </c>
      <c r="AI74" s="85"/>
      <c r="AJ74" s="85"/>
      <c r="AK74" s="85"/>
      <c r="AL74" s="85"/>
      <c r="AM74" s="85"/>
      <c r="AN74" s="85" t="s">
        <v>228</v>
      </c>
      <c r="AO74" s="85" t="s">
        <v>228</v>
      </c>
      <c r="AP74" s="85" t="s">
        <v>229</v>
      </c>
      <c r="AQ74" s="85" t="s">
        <v>229</v>
      </c>
      <c r="AR74" s="85"/>
      <c r="AS74" s="85" t="s">
        <v>14575</v>
      </c>
      <c r="AT74" s="85">
        <v>249853</v>
      </c>
      <c r="AU74" s="85" t="s">
        <v>13187</v>
      </c>
      <c r="AV74" s="85"/>
      <c r="AW74" s="85"/>
      <c r="AX74" s="85"/>
      <c r="AY74" s="85" t="s">
        <v>227</v>
      </c>
      <c r="AZ74" s="85" t="s">
        <v>227</v>
      </c>
      <c r="BA74" s="275"/>
      <c r="BB74" s="474" t="s">
        <v>14576</v>
      </c>
      <c r="BC74" s="275"/>
      <c r="BD74" s="275"/>
      <c r="BE74" s="475">
        <f t="shared" si="1"/>
        <v>0</v>
      </c>
      <c r="BF74" s="85"/>
      <c r="BG74" s="85"/>
      <c r="BH74" s="85"/>
      <c r="BI74" s="85"/>
      <c r="BJ74" s="85"/>
      <c r="BK74" s="85"/>
      <c r="BL74" s="85"/>
      <c r="BM74" s="85"/>
      <c r="BN74" s="85"/>
      <c r="BO74" s="85"/>
      <c r="BP74" s="85"/>
      <c r="BQ74" s="85"/>
      <c r="BR74" s="85"/>
      <c r="BS74" s="85"/>
      <c r="BT74" s="85"/>
      <c r="BU74" s="85"/>
      <c r="BV74" s="405"/>
      <c r="BW74" s="85"/>
      <c r="BX74" s="85"/>
      <c r="BY74" s="85"/>
      <c r="BZ74" s="85"/>
      <c r="CA74" s="85"/>
      <c r="CB74" s="85"/>
      <c r="CC74" s="85"/>
      <c r="CD74" s="85"/>
      <c r="CE74" s="85"/>
      <c r="CF74" s="85"/>
      <c r="CG74" s="85"/>
      <c r="CH74" s="85"/>
      <c r="CI74" s="85"/>
      <c r="CJ74" s="85"/>
      <c r="CK74" s="85"/>
      <c r="CL74" s="85"/>
      <c r="CM74" s="85"/>
      <c r="CN74" s="85"/>
      <c r="CO74" s="85"/>
      <c r="CP74" s="85"/>
      <c r="CQ74" s="85"/>
      <c r="CR74" s="335" t="s">
        <v>12643</v>
      </c>
      <c r="CS74" s="335" t="s">
        <v>12644</v>
      </c>
      <c r="CT74" s="335" t="s">
        <v>4002</v>
      </c>
      <c r="CU74" s="335" t="s">
        <v>14577</v>
      </c>
      <c r="CV74" s="335" t="s">
        <v>14571</v>
      </c>
      <c r="CW74" s="335" t="s">
        <v>14572</v>
      </c>
      <c r="CX74" s="335" t="s">
        <v>14573</v>
      </c>
      <c r="CY74" s="335" t="s">
        <v>14578</v>
      </c>
      <c r="CZ74" s="335" t="s">
        <v>14579</v>
      </c>
      <c r="DA74" s="335" t="s">
        <v>14580</v>
      </c>
      <c r="DB74" s="335" t="s">
        <v>4158</v>
      </c>
      <c r="DC74" s="335" t="s">
        <v>4159</v>
      </c>
      <c r="DD74" s="335" t="s">
        <v>14581</v>
      </c>
      <c r="DE74" s="335" t="s">
        <v>14582</v>
      </c>
      <c r="DF74" s="335" t="s">
        <v>14583</v>
      </c>
      <c r="DG74" s="335" t="s">
        <v>3840</v>
      </c>
      <c r="DH74" s="335" t="s">
        <v>3841</v>
      </c>
      <c r="DI74" s="335" t="s">
        <v>4764</v>
      </c>
      <c r="DJ74" s="335" t="s">
        <v>14584</v>
      </c>
      <c r="DK74" s="335" t="s">
        <v>3957</v>
      </c>
      <c r="DL74" s="335" t="s">
        <v>10124</v>
      </c>
      <c r="DM74" s="335" t="s">
        <v>3914</v>
      </c>
      <c r="DN74" s="335" t="s">
        <v>3852</v>
      </c>
      <c r="DO74" s="335" t="s">
        <v>3853</v>
      </c>
      <c r="DP74" s="335" t="s">
        <v>4986</v>
      </c>
      <c r="DQ74" s="335" t="s">
        <v>14585</v>
      </c>
      <c r="DR74" s="335" t="s">
        <v>3403</v>
      </c>
      <c r="DS74" s="335" t="s">
        <v>14574</v>
      </c>
      <c r="DT74" s="335" t="s">
        <v>3848</v>
      </c>
      <c r="DU74" s="335" t="s">
        <v>3848</v>
      </c>
      <c r="DV74" s="335" t="s">
        <v>3848</v>
      </c>
      <c r="DW74" s="335" t="s">
        <v>3848</v>
      </c>
      <c r="DX74" s="335" t="s">
        <v>14586</v>
      </c>
      <c r="DY74" s="335" t="s">
        <v>14587</v>
      </c>
      <c r="DZ74" s="335" t="s">
        <v>14588</v>
      </c>
      <c r="EA74" s="335" t="s">
        <v>3848</v>
      </c>
      <c r="EB74" s="335" t="s">
        <v>3861</v>
      </c>
      <c r="EC74" s="335" t="s">
        <v>3862</v>
      </c>
      <c r="ED74" s="335" t="s">
        <v>3848</v>
      </c>
      <c r="EE74" s="335" t="s">
        <v>5339</v>
      </c>
      <c r="EF74" s="335" t="s">
        <v>3864</v>
      </c>
      <c r="EG74" s="335" t="s">
        <v>4068</v>
      </c>
      <c r="EH74" s="335" t="s">
        <v>4069</v>
      </c>
      <c r="EI74" s="335" t="s">
        <v>3715</v>
      </c>
      <c r="EJ74" s="335" t="s">
        <v>14589</v>
      </c>
      <c r="EK74" s="335" t="s">
        <v>3848</v>
      </c>
      <c r="EL74" s="335" t="s">
        <v>3868</v>
      </c>
      <c r="EM74" s="335" t="s">
        <v>4002</v>
      </c>
      <c r="EN74" s="335" t="s">
        <v>4002</v>
      </c>
      <c r="EO74" s="335" t="s">
        <v>4401</v>
      </c>
      <c r="EP74" s="335" t="s">
        <v>3870</v>
      </c>
      <c r="EQ74" s="335" t="s">
        <v>14103</v>
      </c>
      <c r="ER74" s="335" t="s">
        <v>3872</v>
      </c>
      <c r="ES74" s="335" t="s">
        <v>10170</v>
      </c>
      <c r="ET74" s="335" t="s">
        <v>14590</v>
      </c>
      <c r="EU74" s="335" t="s">
        <v>14591</v>
      </c>
      <c r="EV74" s="335" t="s">
        <v>3876</v>
      </c>
      <c r="EW74" s="335" t="s">
        <v>3876</v>
      </c>
      <c r="EX74" s="335" t="s">
        <v>3848</v>
      </c>
      <c r="EY74" s="335" t="s">
        <v>3848</v>
      </c>
      <c r="EZ74" s="335" t="s">
        <v>3877</v>
      </c>
      <c r="FA74" s="335" t="s">
        <v>5376</v>
      </c>
      <c r="FB74" s="335" t="s">
        <v>14001</v>
      </c>
      <c r="FC74" s="335" t="s">
        <v>14592</v>
      </c>
      <c r="FD74" s="335" t="s">
        <v>5943</v>
      </c>
      <c r="FE74" s="335" t="s">
        <v>4011</v>
      </c>
      <c r="FF74" s="335" t="s">
        <v>4012</v>
      </c>
      <c r="FG74" s="335" t="s">
        <v>14593</v>
      </c>
      <c r="FH74" s="335" t="s">
        <v>14594</v>
      </c>
      <c r="FI74" s="335" t="s">
        <v>14595</v>
      </c>
      <c r="FJ74" s="335" t="s">
        <v>3935</v>
      </c>
      <c r="FK74" s="335" t="s">
        <v>6765</v>
      </c>
      <c r="FL74" s="335" t="s">
        <v>4017</v>
      </c>
      <c r="FM74" s="335" t="s">
        <v>14573</v>
      </c>
      <c r="FN74" s="335" t="s">
        <v>14596</v>
      </c>
      <c r="FO74" s="335" t="s">
        <v>14597</v>
      </c>
      <c r="FP74" s="335" t="s">
        <v>3848</v>
      </c>
      <c r="FQ74" s="335" t="s">
        <v>3848</v>
      </c>
      <c r="FR74" s="335" t="s">
        <v>3848</v>
      </c>
      <c r="FS74" s="335" t="s">
        <v>3848</v>
      </c>
      <c r="FT74" s="335" t="s">
        <v>14598</v>
      </c>
      <c r="FU74" s="335" t="s">
        <v>14599</v>
      </c>
      <c r="FV74" s="335" t="s">
        <v>14600</v>
      </c>
      <c r="FW74" s="335" t="s">
        <v>14601</v>
      </c>
      <c r="FX74" s="335" t="s">
        <v>3944</v>
      </c>
      <c r="FY74" s="335" t="s">
        <v>3848</v>
      </c>
      <c r="FZ74" s="335" t="s">
        <v>14248</v>
      </c>
      <c r="GA74" s="335" t="s">
        <v>3945</v>
      </c>
      <c r="GB74" s="335" t="s">
        <v>3945</v>
      </c>
      <c r="GC74" s="335" t="s">
        <v>3946</v>
      </c>
      <c r="GL74" s="490">
        <v>100</v>
      </c>
      <c r="GM74" s="490">
        <v>67</v>
      </c>
      <c r="GN74" s="490">
        <v>65</v>
      </c>
      <c r="GO74" s="490">
        <v>94</v>
      </c>
      <c r="GP74" s="490">
        <v>83</v>
      </c>
      <c r="GQ74" s="490">
        <v>29</v>
      </c>
      <c r="GR74" s="490">
        <v>83</v>
      </c>
      <c r="GS74" s="490">
        <v>96</v>
      </c>
      <c r="GT74" s="490">
        <v>27</v>
      </c>
      <c r="GU74" s="490">
        <v>96</v>
      </c>
      <c r="GV74" s="490">
        <v>90</v>
      </c>
      <c r="GW74" s="490">
        <v>43</v>
      </c>
      <c r="GX74" s="490">
        <v>57</v>
      </c>
      <c r="GY74" s="490" t="s">
        <v>14218</v>
      </c>
      <c r="GZ74" s="490" t="s">
        <v>14217</v>
      </c>
      <c r="HA74" s="490" t="s">
        <v>14217</v>
      </c>
      <c r="HB74" s="490" t="s">
        <v>14217</v>
      </c>
      <c r="HC74" s="490" t="s">
        <v>14217</v>
      </c>
      <c r="HD74" s="490" t="s">
        <v>14217</v>
      </c>
      <c r="HE74" s="490">
        <v>0</v>
      </c>
      <c r="HF74" s="335" t="s">
        <v>14219</v>
      </c>
      <c r="HG74" s="491" t="s">
        <v>3848</v>
      </c>
      <c r="HH74" s="491" t="s">
        <v>14602</v>
      </c>
      <c r="HI74" s="491" t="s">
        <v>14603</v>
      </c>
      <c r="HJ74" s="491" t="s">
        <v>14222</v>
      </c>
      <c r="HK74" s="491" t="s">
        <v>14604</v>
      </c>
      <c r="HL74" s="335"/>
      <c r="HM74" s="335"/>
      <c r="IC74" s="44" t="s">
        <v>3403</v>
      </c>
      <c r="IE74" s="44" t="s">
        <v>3403</v>
      </c>
    </row>
    <row r="75" spans="1:239" s="44" customFormat="1" ht="15" customHeight="1" x14ac:dyDescent="0.2">
      <c r="A75" s="85">
        <v>73</v>
      </c>
      <c r="B75" s="470">
        <v>0.96805555555555556</v>
      </c>
      <c r="C75" s="85"/>
      <c r="D75" s="85" t="s">
        <v>12630</v>
      </c>
      <c r="E75" s="85" t="s">
        <v>212</v>
      </c>
      <c r="F75" s="282">
        <v>43283</v>
      </c>
      <c r="G75" s="85" t="s">
        <v>1202</v>
      </c>
      <c r="H75" s="85" t="s">
        <v>233</v>
      </c>
      <c r="I75" s="85" t="s">
        <v>3057</v>
      </c>
      <c r="J75" s="85"/>
      <c r="K75" s="471"/>
      <c r="L75" s="471"/>
      <c r="M75" s="471"/>
      <c r="N75" s="471"/>
      <c r="O75" s="85"/>
      <c r="P75" s="305" t="s">
        <v>14605</v>
      </c>
      <c r="Q75" s="85" t="s">
        <v>14606</v>
      </c>
      <c r="R75" s="85" t="s">
        <v>14607</v>
      </c>
      <c r="S75" s="471" t="s">
        <v>14608</v>
      </c>
      <c r="T75" s="276">
        <v>9753642968</v>
      </c>
      <c r="U75" s="473" t="s">
        <v>14609</v>
      </c>
      <c r="V75" s="85" t="s">
        <v>14609</v>
      </c>
      <c r="W75" s="85" t="s">
        <v>221</v>
      </c>
      <c r="X75" s="85" t="s">
        <v>221</v>
      </c>
      <c r="Y75" s="85" t="s">
        <v>221</v>
      </c>
      <c r="Z75" s="85" t="s">
        <v>221</v>
      </c>
      <c r="AA75" s="85"/>
      <c r="AB75" s="85"/>
      <c r="AC75" s="85" t="s">
        <v>402</v>
      </c>
      <c r="AD75" s="85" t="s">
        <v>224</v>
      </c>
      <c r="AE75" s="85"/>
      <c r="AF75" s="85" t="s">
        <v>280</v>
      </c>
      <c r="AG75" s="85" t="s">
        <v>221</v>
      </c>
      <c r="AH75" s="85" t="s">
        <v>280</v>
      </c>
      <c r="AI75" s="85"/>
      <c r="AJ75" s="85"/>
      <c r="AK75" s="85"/>
      <c r="AL75" s="85"/>
      <c r="AM75" s="85"/>
      <c r="AN75" s="85" t="s">
        <v>228</v>
      </c>
      <c r="AO75" s="85" t="s">
        <v>228</v>
      </c>
      <c r="AP75" s="85" t="s">
        <v>229</v>
      </c>
      <c r="AQ75" s="85" t="s">
        <v>229</v>
      </c>
      <c r="AR75" s="85"/>
      <c r="AS75" s="85" t="s">
        <v>14575</v>
      </c>
      <c r="AT75" s="85">
        <v>249853</v>
      </c>
      <c r="AU75" s="85" t="s">
        <v>13187</v>
      </c>
      <c r="AV75" s="85"/>
      <c r="AW75" s="85"/>
      <c r="AX75" s="85"/>
      <c r="AY75" s="85" t="s">
        <v>227</v>
      </c>
      <c r="AZ75" s="85" t="s">
        <v>446</v>
      </c>
      <c r="BA75" s="275"/>
      <c r="BB75" s="474" t="s">
        <v>14576</v>
      </c>
      <c r="BC75" s="275"/>
      <c r="BD75" s="275"/>
      <c r="BE75" s="306">
        <f t="shared" si="1"/>
        <v>0</v>
      </c>
      <c r="BF75" s="85"/>
      <c r="BG75" s="85"/>
      <c r="BH75" s="85"/>
      <c r="BI75" s="85"/>
      <c r="BJ75" s="85"/>
      <c r="BK75" s="85"/>
      <c r="BL75" s="85"/>
      <c r="BM75" s="85"/>
      <c r="BN75" s="85"/>
      <c r="BO75" s="85"/>
      <c r="BP75" s="85"/>
      <c r="BQ75" s="85"/>
      <c r="BR75" s="85"/>
      <c r="BS75" s="85"/>
      <c r="BT75" s="85"/>
      <c r="BU75" s="85"/>
      <c r="BV75" s="405"/>
      <c r="BW75" s="85"/>
      <c r="BX75" s="85"/>
      <c r="BY75" s="85"/>
      <c r="BZ75" s="85"/>
      <c r="CA75" s="85"/>
      <c r="CB75" s="85"/>
      <c r="CC75" s="85"/>
      <c r="CD75" s="85"/>
      <c r="CE75" s="85"/>
      <c r="CF75" s="85"/>
      <c r="CG75" s="85"/>
      <c r="CH75" s="85"/>
      <c r="CI75" s="85"/>
      <c r="CJ75" s="85"/>
      <c r="CK75" s="85"/>
      <c r="CL75" s="85"/>
      <c r="CM75" s="85"/>
      <c r="CN75" s="85"/>
      <c r="CO75" s="85"/>
      <c r="CP75" s="85"/>
      <c r="CQ75" s="85"/>
      <c r="CR75" s="335" t="s">
        <v>12643</v>
      </c>
      <c r="CS75" s="335" t="s">
        <v>12644</v>
      </c>
      <c r="CT75" s="335" t="s">
        <v>4002</v>
      </c>
      <c r="CU75" s="335" t="s">
        <v>14610</v>
      </c>
      <c r="CV75" s="335" t="s">
        <v>14611</v>
      </c>
      <c r="CW75" s="335" t="s">
        <v>14612</v>
      </c>
      <c r="CX75" s="335" t="s">
        <v>14613</v>
      </c>
      <c r="CY75" s="335" t="s">
        <v>14614</v>
      </c>
      <c r="CZ75" s="335" t="s">
        <v>14579</v>
      </c>
      <c r="DA75" s="335" t="s">
        <v>14615</v>
      </c>
      <c r="DB75" s="335" t="s">
        <v>4158</v>
      </c>
      <c r="DC75" s="335" t="s">
        <v>4159</v>
      </c>
      <c r="DD75" s="335" t="s">
        <v>14581</v>
      </c>
      <c r="DE75" s="335" t="s">
        <v>14579</v>
      </c>
      <c r="DF75" s="335" t="s">
        <v>14615</v>
      </c>
      <c r="DG75" s="335" t="s">
        <v>4158</v>
      </c>
      <c r="DH75" s="335" t="s">
        <v>4159</v>
      </c>
      <c r="DI75" s="335" t="s">
        <v>14581</v>
      </c>
      <c r="DJ75" s="335" t="s">
        <v>14616</v>
      </c>
      <c r="DK75" s="335" t="s">
        <v>3849</v>
      </c>
      <c r="DL75" s="335" t="s">
        <v>4298</v>
      </c>
      <c r="DM75" s="335" t="s">
        <v>3851</v>
      </c>
      <c r="DN75" s="335" t="s">
        <v>3852</v>
      </c>
      <c r="DO75" s="335" t="s">
        <v>3853</v>
      </c>
      <c r="DP75" s="335" t="s">
        <v>4299</v>
      </c>
      <c r="DQ75" s="335" t="s">
        <v>14617</v>
      </c>
      <c r="DR75" s="335" t="s">
        <v>14617</v>
      </c>
      <c r="DS75" s="335" t="s">
        <v>14609</v>
      </c>
      <c r="DT75" s="335" t="s">
        <v>3848</v>
      </c>
      <c r="DU75" s="335" t="s">
        <v>3848</v>
      </c>
      <c r="DV75" s="335" t="s">
        <v>3848</v>
      </c>
      <c r="DW75" s="335" t="s">
        <v>3848</v>
      </c>
      <c r="DX75" s="335" t="s">
        <v>3848</v>
      </c>
      <c r="DY75" s="335" t="s">
        <v>3848</v>
      </c>
      <c r="DZ75" s="335" t="s">
        <v>3848</v>
      </c>
      <c r="EA75" s="335" t="s">
        <v>3848</v>
      </c>
      <c r="EB75" s="335" t="s">
        <v>3861</v>
      </c>
      <c r="EC75" s="335" t="s">
        <v>4118</v>
      </c>
      <c r="ED75" s="335" t="s">
        <v>3848</v>
      </c>
      <c r="EE75" s="335" t="s">
        <v>4212</v>
      </c>
      <c r="EF75" s="335" t="s">
        <v>3864</v>
      </c>
      <c r="EG75" s="335" t="s">
        <v>4068</v>
      </c>
      <c r="EH75" s="335" t="s">
        <v>4069</v>
      </c>
      <c r="EI75" s="335" t="s">
        <v>14618</v>
      </c>
      <c r="EJ75" s="335" t="s">
        <v>14589</v>
      </c>
      <c r="EK75" s="335" t="s">
        <v>3848</v>
      </c>
      <c r="EL75" s="335" t="s">
        <v>3868</v>
      </c>
      <c r="EM75" s="335" t="s">
        <v>4002</v>
      </c>
      <c r="EN75" s="335" t="s">
        <v>4002</v>
      </c>
      <c r="EO75" s="335" t="s">
        <v>4002</v>
      </c>
      <c r="EP75" s="335" t="s">
        <v>4401</v>
      </c>
      <c r="EQ75" s="335" t="s">
        <v>14619</v>
      </c>
      <c r="ER75" s="335" t="s">
        <v>3924</v>
      </c>
      <c r="ES75" s="335" t="s">
        <v>14620</v>
      </c>
      <c r="ET75" s="335" t="s">
        <v>8494</v>
      </c>
      <c r="EU75" s="335" t="s">
        <v>7548</v>
      </c>
      <c r="EV75" s="335" t="s">
        <v>3876</v>
      </c>
      <c r="EW75" s="335" t="s">
        <v>3876</v>
      </c>
      <c r="EX75" s="335" t="s">
        <v>3848</v>
      </c>
      <c r="EY75" s="335" t="s">
        <v>3848</v>
      </c>
      <c r="EZ75" s="335" t="s">
        <v>3876</v>
      </c>
      <c r="FA75" s="335" t="s">
        <v>3848</v>
      </c>
      <c r="FB75" s="335" t="s">
        <v>3848</v>
      </c>
      <c r="FC75" s="335" t="s">
        <v>3848</v>
      </c>
      <c r="FD75" s="335" t="s">
        <v>3848</v>
      </c>
      <c r="FE75" s="335" t="s">
        <v>4017</v>
      </c>
      <c r="FF75" s="335" t="s">
        <v>4017</v>
      </c>
      <c r="FG75" s="335" t="s">
        <v>3848</v>
      </c>
      <c r="FH75" s="335" t="s">
        <v>3848</v>
      </c>
      <c r="FI75" s="335" t="s">
        <v>3848</v>
      </c>
      <c r="FJ75" s="335" t="s">
        <v>4017</v>
      </c>
      <c r="FK75" s="335" t="s">
        <v>4017</v>
      </c>
      <c r="FL75" s="335" t="s">
        <v>4017</v>
      </c>
      <c r="FM75" s="335" t="s">
        <v>14613</v>
      </c>
      <c r="FN75" s="335" t="s">
        <v>14621</v>
      </c>
      <c r="FO75" s="335" t="s">
        <v>14622</v>
      </c>
      <c r="FP75" s="335" t="s">
        <v>3848</v>
      </c>
      <c r="FQ75" s="335" t="s">
        <v>14623</v>
      </c>
      <c r="FR75" s="335" t="s">
        <v>11924</v>
      </c>
      <c r="FS75" s="335" t="s">
        <v>14624</v>
      </c>
      <c r="FT75" s="335" t="s">
        <v>14625</v>
      </c>
      <c r="FU75" s="335" t="s">
        <v>14626</v>
      </c>
      <c r="FV75" s="335" t="s">
        <v>14627</v>
      </c>
      <c r="FW75" s="335" t="s">
        <v>14628</v>
      </c>
      <c r="FX75" s="335" t="s">
        <v>3944</v>
      </c>
      <c r="FY75" s="335" t="s">
        <v>3848</v>
      </c>
      <c r="FZ75" s="335" t="s">
        <v>3848</v>
      </c>
      <c r="GA75" s="335" t="s">
        <v>3945</v>
      </c>
      <c r="GB75" s="335" t="s">
        <v>3945</v>
      </c>
      <c r="GC75" s="335" t="s">
        <v>3946</v>
      </c>
      <c r="GL75" s="490">
        <v>100</v>
      </c>
      <c r="GM75" s="490">
        <v>83</v>
      </c>
      <c r="GN75" s="490">
        <v>55</v>
      </c>
      <c r="GO75" s="490">
        <v>78</v>
      </c>
      <c r="GP75" s="490">
        <v>97</v>
      </c>
      <c r="GQ75" s="490">
        <v>37</v>
      </c>
      <c r="GR75" s="490">
        <v>97</v>
      </c>
      <c r="GS75" s="490">
        <v>97</v>
      </c>
      <c r="GT75" s="490">
        <v>32</v>
      </c>
      <c r="GU75" s="490">
        <v>97</v>
      </c>
      <c r="GV75" s="490">
        <v>50</v>
      </c>
      <c r="GW75" s="490">
        <v>0</v>
      </c>
      <c r="GX75" s="490">
        <v>57</v>
      </c>
      <c r="GY75" s="490" t="s">
        <v>14218</v>
      </c>
      <c r="GZ75" s="490" t="s">
        <v>14217</v>
      </c>
      <c r="HA75" s="490" t="s">
        <v>14217</v>
      </c>
      <c r="HB75" s="490" t="s">
        <v>14217</v>
      </c>
      <c r="HC75" s="490" t="s">
        <v>14217</v>
      </c>
      <c r="HD75" s="490" t="s">
        <v>14217</v>
      </c>
      <c r="HE75" s="490">
        <v>0</v>
      </c>
      <c r="HF75" s="335" t="s">
        <v>14219</v>
      </c>
      <c r="HG75" s="491" t="s">
        <v>3848</v>
      </c>
      <c r="HH75" s="491" t="s">
        <v>14629</v>
      </c>
      <c r="HI75" s="491" t="s">
        <v>14603</v>
      </c>
      <c r="HJ75" s="491" t="s">
        <v>14222</v>
      </c>
      <c r="HK75" s="491" t="s">
        <v>14630</v>
      </c>
      <c r="HL75" s="335"/>
      <c r="HM75" s="335"/>
      <c r="IC75" s="44" t="s">
        <v>3403</v>
      </c>
      <c r="IE75" s="44" t="s">
        <v>3403</v>
      </c>
    </row>
    <row r="76" spans="1:239" s="44" customFormat="1" ht="15" customHeight="1" x14ac:dyDescent="0.2">
      <c r="A76" s="85">
        <v>74</v>
      </c>
      <c r="B76" s="470">
        <v>0.97499999999999998</v>
      </c>
      <c r="C76" s="85"/>
      <c r="D76" s="85" t="s">
        <v>12630</v>
      </c>
      <c r="E76" s="85" t="s">
        <v>212</v>
      </c>
      <c r="F76" s="282">
        <v>43283</v>
      </c>
      <c r="G76" s="85" t="s">
        <v>1202</v>
      </c>
      <c r="H76" s="85" t="s">
        <v>233</v>
      </c>
      <c r="I76" s="85" t="s">
        <v>1203</v>
      </c>
      <c r="J76" s="85"/>
      <c r="K76" s="471"/>
      <c r="L76" s="471"/>
      <c r="M76" s="471"/>
      <c r="N76" s="471"/>
      <c r="O76" s="85"/>
      <c r="P76" s="488" t="s">
        <v>14631</v>
      </c>
      <c r="Q76" s="85" t="s">
        <v>1311</v>
      </c>
      <c r="R76" s="85" t="s">
        <v>14632</v>
      </c>
      <c r="S76" s="471" t="s">
        <v>14633</v>
      </c>
      <c r="T76" s="276">
        <v>9567054891</v>
      </c>
      <c r="U76" s="473" t="s">
        <v>14634</v>
      </c>
      <c r="V76" s="85" t="s">
        <v>14634</v>
      </c>
      <c r="W76" s="85" t="s">
        <v>221</v>
      </c>
      <c r="X76" s="85" t="s">
        <v>221</v>
      </c>
      <c r="Y76" s="85" t="s">
        <v>221</v>
      </c>
      <c r="Z76" s="85" t="s">
        <v>221</v>
      </c>
      <c r="AA76" s="85" t="s">
        <v>14635</v>
      </c>
      <c r="AB76" s="85">
        <v>9311224</v>
      </c>
      <c r="AC76" s="85" t="s">
        <v>402</v>
      </c>
      <c r="AD76" s="85" t="s">
        <v>224</v>
      </c>
      <c r="AE76" s="85"/>
      <c r="AF76" s="85" t="s">
        <v>259</v>
      </c>
      <c r="AG76" s="85" t="s">
        <v>221</v>
      </c>
      <c r="AH76" s="85" t="s">
        <v>221</v>
      </c>
      <c r="AI76" s="85"/>
      <c r="AJ76" s="85"/>
      <c r="AK76" s="85"/>
      <c r="AL76" s="85"/>
      <c r="AM76" s="85"/>
      <c r="AN76" s="85" t="s">
        <v>228</v>
      </c>
      <c r="AO76" s="85" t="s">
        <v>228</v>
      </c>
      <c r="AP76" s="85" t="s">
        <v>229</v>
      </c>
      <c r="AQ76" s="85" t="s">
        <v>229</v>
      </c>
      <c r="AR76" s="85"/>
      <c r="AS76" s="85" t="s">
        <v>14636</v>
      </c>
      <c r="AT76" s="85">
        <v>242758</v>
      </c>
      <c r="AU76" s="85" t="s">
        <v>13187</v>
      </c>
      <c r="AV76" s="85"/>
      <c r="AW76" s="85"/>
      <c r="AX76" s="85"/>
      <c r="AY76" s="85" t="s">
        <v>227</v>
      </c>
      <c r="AZ76" s="85" t="s">
        <v>227</v>
      </c>
      <c r="BA76" s="275"/>
      <c r="BB76" s="474" t="s">
        <v>14576</v>
      </c>
      <c r="BC76" s="275"/>
      <c r="BD76" s="275"/>
      <c r="BE76" s="306">
        <f t="shared" si="1"/>
        <v>0</v>
      </c>
      <c r="BF76" s="85"/>
      <c r="BG76" s="85"/>
      <c r="BH76" s="85"/>
      <c r="BI76" s="85"/>
      <c r="BJ76" s="85"/>
      <c r="BK76" s="85"/>
      <c r="BL76" s="85"/>
      <c r="BM76" s="85"/>
      <c r="BN76" s="85"/>
      <c r="BO76" s="85"/>
      <c r="BP76" s="85"/>
      <c r="BQ76" s="85"/>
      <c r="BR76" s="85"/>
      <c r="BS76" s="85"/>
      <c r="BT76" s="85"/>
      <c r="BU76" s="85"/>
      <c r="BV76" s="405"/>
      <c r="BW76" s="85"/>
      <c r="BX76" s="85"/>
      <c r="BY76" s="85"/>
      <c r="BZ76" s="85"/>
      <c r="CA76" s="85"/>
      <c r="CB76" s="85"/>
      <c r="CC76" s="85"/>
      <c r="CD76" s="85"/>
      <c r="CE76" s="85"/>
      <c r="CF76" s="85"/>
      <c r="CG76" s="85"/>
      <c r="CH76" s="85"/>
      <c r="CI76" s="85"/>
      <c r="CJ76" s="85"/>
      <c r="CK76" s="85"/>
      <c r="CL76" s="85"/>
      <c r="CM76" s="85"/>
      <c r="CN76" s="85"/>
      <c r="CO76" s="85"/>
      <c r="CP76" s="85"/>
      <c r="CQ76" s="85"/>
      <c r="CR76" s="335" t="s">
        <v>12643</v>
      </c>
      <c r="CS76" s="335" t="s">
        <v>12644</v>
      </c>
      <c r="CT76" s="335" t="s">
        <v>4002</v>
      </c>
      <c r="CU76" s="335" t="s">
        <v>14637</v>
      </c>
      <c r="CV76" s="335" t="s">
        <v>1311</v>
      </c>
      <c r="CW76" s="335" t="s">
        <v>14638</v>
      </c>
      <c r="CX76" s="335" t="s">
        <v>14633</v>
      </c>
      <c r="CY76" s="335" t="s">
        <v>14639</v>
      </c>
      <c r="CZ76" s="335" t="s">
        <v>13193</v>
      </c>
      <c r="DA76" s="335" t="s">
        <v>14640</v>
      </c>
      <c r="DB76" s="335" t="s">
        <v>3840</v>
      </c>
      <c r="DC76" s="335" t="s">
        <v>3841</v>
      </c>
      <c r="DD76" s="335" t="s">
        <v>11695</v>
      </c>
      <c r="DE76" s="335" t="s">
        <v>13193</v>
      </c>
      <c r="DF76" s="335" t="s">
        <v>14641</v>
      </c>
      <c r="DG76" s="335" t="s">
        <v>3840</v>
      </c>
      <c r="DH76" s="335" t="s">
        <v>3841</v>
      </c>
      <c r="DI76" s="335" t="s">
        <v>11695</v>
      </c>
      <c r="DJ76" s="335" t="s">
        <v>3848</v>
      </c>
      <c r="DK76" s="335" t="s">
        <v>3957</v>
      </c>
      <c r="DL76" s="335" t="s">
        <v>4298</v>
      </c>
      <c r="DM76" s="335" t="s">
        <v>3914</v>
      </c>
      <c r="DN76" s="335" t="s">
        <v>3852</v>
      </c>
      <c r="DO76" s="335" t="s">
        <v>3853</v>
      </c>
      <c r="DP76" s="335" t="s">
        <v>4299</v>
      </c>
      <c r="DQ76" s="335" t="s">
        <v>14642</v>
      </c>
      <c r="DR76" s="335" t="s">
        <v>14643</v>
      </c>
      <c r="DS76" s="335" t="s">
        <v>14634</v>
      </c>
      <c r="DT76" s="335" t="s">
        <v>3848</v>
      </c>
      <c r="DU76" s="335" t="s">
        <v>14644</v>
      </c>
      <c r="DV76" s="335" t="s">
        <v>3848</v>
      </c>
      <c r="DW76" s="335" t="s">
        <v>14645</v>
      </c>
      <c r="DX76" s="335" t="s">
        <v>3848</v>
      </c>
      <c r="DY76" s="335" t="s">
        <v>3848</v>
      </c>
      <c r="DZ76" s="335" t="s">
        <v>3848</v>
      </c>
      <c r="EA76" s="335" t="s">
        <v>3848</v>
      </c>
      <c r="EB76" s="335" t="s">
        <v>3861</v>
      </c>
      <c r="EC76" s="335" t="s">
        <v>11019</v>
      </c>
      <c r="ED76" s="335" t="s">
        <v>3848</v>
      </c>
      <c r="EE76" s="335" t="s">
        <v>4212</v>
      </c>
      <c r="EF76" s="335" t="s">
        <v>3864</v>
      </c>
      <c r="EG76" s="335" t="s">
        <v>4068</v>
      </c>
      <c r="EH76" s="335" t="s">
        <v>4069</v>
      </c>
      <c r="EI76" s="335" t="s">
        <v>14646</v>
      </c>
      <c r="EJ76" s="335" t="s">
        <v>14636</v>
      </c>
      <c r="EK76" s="335" t="s">
        <v>3848</v>
      </c>
      <c r="EL76" s="335" t="s">
        <v>3868</v>
      </c>
      <c r="EM76" s="335" t="s">
        <v>4002</v>
      </c>
      <c r="EN76" s="335" t="s">
        <v>4002</v>
      </c>
      <c r="EO76" s="335" t="s">
        <v>3870</v>
      </c>
      <c r="EP76" s="335" t="s">
        <v>3869</v>
      </c>
      <c r="EQ76" s="335" t="s">
        <v>10947</v>
      </c>
      <c r="ER76" s="335" t="s">
        <v>3924</v>
      </c>
      <c r="ES76" s="335" t="s">
        <v>10098</v>
      </c>
      <c r="ET76" s="335" t="s">
        <v>14647</v>
      </c>
      <c r="EU76" s="335" t="s">
        <v>14648</v>
      </c>
      <c r="EV76" s="335" t="s">
        <v>3877</v>
      </c>
      <c r="EW76" s="335" t="s">
        <v>3876</v>
      </c>
      <c r="EX76" s="335" t="s">
        <v>3848</v>
      </c>
      <c r="EY76" s="335" t="s">
        <v>3848</v>
      </c>
      <c r="EZ76" s="335" t="s">
        <v>3876</v>
      </c>
      <c r="FA76" s="335" t="s">
        <v>3848</v>
      </c>
      <c r="FB76" s="335" t="s">
        <v>14649</v>
      </c>
      <c r="FC76" s="335" t="s">
        <v>14650</v>
      </c>
      <c r="FD76" s="335" t="s">
        <v>3848</v>
      </c>
      <c r="FE76" s="335" t="s">
        <v>3930</v>
      </c>
      <c r="FF76" s="335" t="s">
        <v>6835</v>
      </c>
      <c r="FG76" s="335" t="s">
        <v>14651</v>
      </c>
      <c r="FH76" s="335" t="s">
        <v>14652</v>
      </c>
      <c r="FI76" s="335" t="s">
        <v>13912</v>
      </c>
      <c r="FJ76" s="335" t="s">
        <v>9084</v>
      </c>
      <c r="FK76" s="335" t="s">
        <v>4779</v>
      </c>
      <c r="FL76" s="335" t="s">
        <v>14653</v>
      </c>
      <c r="FM76" s="335" t="s">
        <v>1311</v>
      </c>
      <c r="FN76" s="335" t="s">
        <v>14654</v>
      </c>
      <c r="FO76" s="335" t="s">
        <v>14633</v>
      </c>
      <c r="FP76" s="335" t="s">
        <v>3848</v>
      </c>
      <c r="FQ76" s="335" t="s">
        <v>14655</v>
      </c>
      <c r="FR76" s="335" t="s">
        <v>4925</v>
      </c>
      <c r="FS76" s="335" t="s">
        <v>14656</v>
      </c>
      <c r="FT76" s="335" t="s">
        <v>14657</v>
      </c>
      <c r="FU76" s="335" t="s">
        <v>14658</v>
      </c>
      <c r="FV76" s="335" t="s">
        <v>14659</v>
      </c>
      <c r="FW76" s="335" t="s">
        <v>14660</v>
      </c>
      <c r="FX76" s="335" t="s">
        <v>3944</v>
      </c>
      <c r="FY76" s="335" t="s">
        <v>3848</v>
      </c>
      <c r="FZ76" s="335" t="s">
        <v>3848</v>
      </c>
      <c r="GA76" s="335" t="s">
        <v>3946</v>
      </c>
      <c r="GB76" s="335" t="s">
        <v>3945</v>
      </c>
      <c r="GC76" s="335" t="s">
        <v>3945</v>
      </c>
      <c r="GL76" s="490">
        <v>100</v>
      </c>
      <c r="GM76" s="490">
        <v>92</v>
      </c>
      <c r="GN76" s="490">
        <v>85</v>
      </c>
      <c r="GO76" s="490">
        <v>83</v>
      </c>
      <c r="GP76" s="490">
        <v>92</v>
      </c>
      <c r="GQ76" s="490">
        <v>37</v>
      </c>
      <c r="GR76" s="490">
        <v>92</v>
      </c>
      <c r="GS76" s="490">
        <v>96</v>
      </c>
      <c r="GT76" s="490">
        <v>24</v>
      </c>
      <c r="GU76" s="490">
        <v>96</v>
      </c>
      <c r="GV76" s="490">
        <v>60</v>
      </c>
      <c r="GW76" s="490">
        <v>71</v>
      </c>
      <c r="GX76" s="490">
        <v>43</v>
      </c>
      <c r="GY76" s="490" t="s">
        <v>14218</v>
      </c>
      <c r="GZ76" s="490" t="s">
        <v>14217</v>
      </c>
      <c r="HA76" s="490" t="s">
        <v>14217</v>
      </c>
      <c r="HB76" s="490" t="s">
        <v>14217</v>
      </c>
      <c r="HC76" s="490" t="s">
        <v>14217</v>
      </c>
      <c r="HD76" s="490" t="s">
        <v>14217</v>
      </c>
      <c r="HE76" s="490">
        <v>0</v>
      </c>
      <c r="HF76" s="335" t="s">
        <v>14219</v>
      </c>
      <c r="HG76" s="491" t="s">
        <v>3848</v>
      </c>
      <c r="HH76" s="491" t="s">
        <v>14661</v>
      </c>
      <c r="HI76" s="491" t="s">
        <v>14603</v>
      </c>
      <c r="HJ76" s="491" t="s">
        <v>14222</v>
      </c>
      <c r="HK76" s="491" t="s">
        <v>14662</v>
      </c>
      <c r="HL76" s="335"/>
      <c r="HM76" s="335"/>
      <c r="IC76" s="44" t="s">
        <v>3403</v>
      </c>
      <c r="IE76" s="44" t="s">
        <v>3403</v>
      </c>
    </row>
    <row r="77" spans="1:239" s="44" customFormat="1" ht="15" customHeight="1" x14ac:dyDescent="0.2">
      <c r="A77" s="85">
        <v>75</v>
      </c>
      <c r="B77" s="470">
        <v>0.50138888888888888</v>
      </c>
      <c r="C77" s="85"/>
      <c r="D77" s="85" t="s">
        <v>12630</v>
      </c>
      <c r="E77" s="85" t="s">
        <v>212</v>
      </c>
      <c r="F77" s="282">
        <v>43283</v>
      </c>
      <c r="G77" s="85" t="s">
        <v>3082</v>
      </c>
      <c r="H77" s="85" t="s">
        <v>246</v>
      </c>
      <c r="I77" s="85" t="s">
        <v>247</v>
      </c>
      <c r="J77" s="85" t="s">
        <v>13140</v>
      </c>
      <c r="K77" s="471" t="s">
        <v>14663</v>
      </c>
      <c r="L77" s="471" t="s">
        <v>250</v>
      </c>
      <c r="M77" s="374">
        <v>43283</v>
      </c>
      <c r="N77" s="374">
        <v>43299</v>
      </c>
      <c r="O77" s="85" t="s">
        <v>13142</v>
      </c>
      <c r="P77" s="34" t="s">
        <v>14664</v>
      </c>
      <c r="Q77" s="85" t="s">
        <v>14665</v>
      </c>
      <c r="R77" s="85" t="s">
        <v>1823</v>
      </c>
      <c r="S77" s="471" t="s">
        <v>14666</v>
      </c>
      <c r="T77" s="276">
        <v>9367795905</v>
      </c>
      <c r="U77" s="473" t="s">
        <v>14667</v>
      </c>
      <c r="V77" s="85" t="s">
        <v>221</v>
      </c>
      <c r="W77" s="85" t="s">
        <v>221</v>
      </c>
      <c r="X77" s="85" t="s">
        <v>221</v>
      </c>
      <c r="Y77" s="85" t="s">
        <v>221</v>
      </c>
      <c r="Z77" s="85" t="s">
        <v>221</v>
      </c>
      <c r="AA77" s="85" t="s">
        <v>14668</v>
      </c>
      <c r="AB77" s="85">
        <v>9273663097</v>
      </c>
      <c r="AC77" s="85" t="s">
        <v>314</v>
      </c>
      <c r="AD77" s="85" t="s">
        <v>241</v>
      </c>
      <c r="AE77" s="85"/>
      <c r="AF77" s="85" t="s">
        <v>259</v>
      </c>
      <c r="AG77" s="85" t="s">
        <v>221</v>
      </c>
      <c r="AH77" s="85" t="s">
        <v>221</v>
      </c>
      <c r="AI77" s="85"/>
      <c r="AJ77" s="85"/>
      <c r="AK77" s="85"/>
      <c r="AL77" s="85"/>
      <c r="AM77" s="85"/>
      <c r="AN77" s="85" t="s">
        <v>228</v>
      </c>
      <c r="AO77" s="85" t="s">
        <v>228</v>
      </c>
      <c r="AP77" s="85" t="s">
        <v>229</v>
      </c>
      <c r="AQ77" s="85" t="s">
        <v>229</v>
      </c>
      <c r="AR77" s="85"/>
      <c r="AS77" s="85" t="s">
        <v>14669</v>
      </c>
      <c r="AT77" s="85">
        <v>248003</v>
      </c>
      <c r="AU77" s="85" t="s">
        <v>13178</v>
      </c>
      <c r="AV77" s="85"/>
      <c r="AW77" s="85"/>
      <c r="AX77" s="85"/>
      <c r="AY77" s="85" t="s">
        <v>227</v>
      </c>
      <c r="AZ77" s="85" t="s">
        <v>227</v>
      </c>
      <c r="BA77" s="275"/>
      <c r="BB77" s="474" t="s">
        <v>14576</v>
      </c>
      <c r="BC77" s="275"/>
      <c r="BD77" s="275"/>
      <c r="BE77" s="306">
        <f t="shared" si="1"/>
        <v>0</v>
      </c>
      <c r="BF77" s="85"/>
      <c r="BG77" s="85"/>
      <c r="BH77" s="85"/>
      <c r="BI77" s="85"/>
      <c r="BJ77" s="85"/>
      <c r="BK77" s="85"/>
      <c r="BL77" s="85"/>
      <c r="BM77" s="85"/>
      <c r="BN77" s="85"/>
      <c r="BO77" s="85"/>
      <c r="BP77" s="85"/>
      <c r="BQ77" s="85"/>
      <c r="BR77" s="85"/>
      <c r="BS77" s="85"/>
      <c r="BT77" s="85"/>
      <c r="BU77" s="85"/>
      <c r="BV77" s="474" t="s">
        <v>14576</v>
      </c>
      <c r="BW77" s="85"/>
      <c r="BX77" s="85"/>
      <c r="BY77" s="85"/>
      <c r="BZ77" s="85"/>
      <c r="CA77" s="85"/>
      <c r="CB77" s="85"/>
      <c r="CC77" s="85"/>
      <c r="CD77" s="85"/>
      <c r="CE77" s="85"/>
      <c r="CF77" s="85"/>
      <c r="CG77" s="85"/>
      <c r="CH77" s="85"/>
      <c r="CI77" s="85"/>
      <c r="CJ77" s="85"/>
      <c r="CK77" s="85"/>
      <c r="CL77" s="85"/>
      <c r="CM77" s="85"/>
      <c r="CN77" s="85"/>
      <c r="CO77" s="85"/>
      <c r="CP77" s="85"/>
      <c r="CQ77" s="85"/>
      <c r="CR77" s="335" t="s">
        <v>12643</v>
      </c>
      <c r="CS77" s="335" t="s">
        <v>12644</v>
      </c>
      <c r="CT77" s="335" t="s">
        <v>4002</v>
      </c>
      <c r="CU77" s="335" t="s">
        <v>14670</v>
      </c>
      <c r="CV77" s="335" t="s">
        <v>14665</v>
      </c>
      <c r="CW77" s="335" t="s">
        <v>14671</v>
      </c>
      <c r="CX77" s="335" t="s">
        <v>14666</v>
      </c>
      <c r="CY77" s="335" t="s">
        <v>14672</v>
      </c>
      <c r="CZ77" s="335" t="s">
        <v>3848</v>
      </c>
      <c r="DA77" s="335" t="s">
        <v>14673</v>
      </c>
      <c r="DB77" s="335" t="s">
        <v>3840</v>
      </c>
      <c r="DC77" s="335" t="s">
        <v>3841</v>
      </c>
      <c r="DD77" s="335" t="s">
        <v>11202</v>
      </c>
      <c r="DE77" s="335" t="s">
        <v>3848</v>
      </c>
      <c r="DF77" s="335" t="s">
        <v>14673</v>
      </c>
      <c r="DG77" s="335" t="s">
        <v>3840</v>
      </c>
      <c r="DH77" s="335" t="s">
        <v>3841</v>
      </c>
      <c r="DI77" s="335" t="s">
        <v>11202</v>
      </c>
      <c r="DJ77" s="335" t="s">
        <v>14674</v>
      </c>
      <c r="DK77" s="335" t="s">
        <v>3849</v>
      </c>
      <c r="DL77" s="335" t="s">
        <v>14675</v>
      </c>
      <c r="DM77" s="335" t="s">
        <v>3914</v>
      </c>
      <c r="DN77" s="335" t="s">
        <v>3852</v>
      </c>
      <c r="DO77" s="335" t="s">
        <v>3853</v>
      </c>
      <c r="DP77" s="335" t="s">
        <v>3854</v>
      </c>
      <c r="DQ77" s="335" t="s">
        <v>14676</v>
      </c>
      <c r="DR77" s="335" t="s">
        <v>14677</v>
      </c>
      <c r="DS77" s="335" t="s">
        <v>14667</v>
      </c>
      <c r="DT77" s="335" t="s">
        <v>14678</v>
      </c>
      <c r="DU77" s="335" t="s">
        <v>14679</v>
      </c>
      <c r="DV77" s="335" t="s">
        <v>14680</v>
      </c>
      <c r="DW77" s="335" t="s">
        <v>14681</v>
      </c>
      <c r="DX77" s="335" t="s">
        <v>14682</v>
      </c>
      <c r="DY77" s="335" t="s">
        <v>3848</v>
      </c>
      <c r="DZ77" s="335" t="s">
        <v>3848</v>
      </c>
      <c r="EA77" s="335" t="s">
        <v>3848</v>
      </c>
      <c r="EB77" s="335" t="s">
        <v>3861</v>
      </c>
      <c r="EC77" s="335" t="s">
        <v>4118</v>
      </c>
      <c r="ED77" s="335" t="s">
        <v>3848</v>
      </c>
      <c r="EE77" s="335" t="s">
        <v>4212</v>
      </c>
      <c r="EF77" s="335" t="s">
        <v>395</v>
      </c>
      <c r="EG77" s="335" t="s">
        <v>2755</v>
      </c>
      <c r="EH77" s="335" t="s">
        <v>282</v>
      </c>
      <c r="EI77" s="335" t="s">
        <v>14683</v>
      </c>
      <c r="EJ77" s="335" t="s">
        <v>14669</v>
      </c>
      <c r="EK77" s="335" t="s">
        <v>3848</v>
      </c>
      <c r="EL77" s="335" t="s">
        <v>3868</v>
      </c>
      <c r="EM77" s="335" t="s">
        <v>4002</v>
      </c>
      <c r="EN77" s="335" t="s">
        <v>4002</v>
      </c>
      <c r="EO77" s="335" t="s">
        <v>4002</v>
      </c>
      <c r="EP77" s="335" t="s">
        <v>4002</v>
      </c>
      <c r="EQ77" s="335" t="s">
        <v>14684</v>
      </c>
      <c r="ER77" s="335" t="s">
        <v>3872</v>
      </c>
      <c r="ES77" s="335" t="s">
        <v>14685</v>
      </c>
      <c r="ET77" s="335" t="s">
        <v>14686</v>
      </c>
      <c r="EU77" s="335" t="s">
        <v>14687</v>
      </c>
      <c r="EV77" s="335" t="s">
        <v>3876</v>
      </c>
      <c r="EW77" s="335" t="s">
        <v>3876</v>
      </c>
      <c r="EX77" s="335" t="s">
        <v>3848</v>
      </c>
      <c r="EY77" s="335" t="s">
        <v>3848</v>
      </c>
      <c r="EZ77" s="335" t="s">
        <v>3877</v>
      </c>
      <c r="FA77" s="335" t="s">
        <v>4008</v>
      </c>
      <c r="FB77" s="335" t="s">
        <v>14688</v>
      </c>
      <c r="FC77" s="335" t="s">
        <v>14689</v>
      </c>
      <c r="FD77" s="335" t="s">
        <v>3848</v>
      </c>
      <c r="FE77" s="335" t="s">
        <v>4011</v>
      </c>
      <c r="FF77" s="335" t="s">
        <v>5268</v>
      </c>
      <c r="FG77" s="335" t="s">
        <v>14690</v>
      </c>
      <c r="FH77" s="335" t="s">
        <v>14691</v>
      </c>
      <c r="FI77" s="335" t="s">
        <v>4270</v>
      </c>
      <c r="FJ77" s="335" t="s">
        <v>4017</v>
      </c>
      <c r="FK77" s="335" t="s">
        <v>11057</v>
      </c>
      <c r="FL77" s="335" t="s">
        <v>4017</v>
      </c>
      <c r="FM77" s="335" t="s">
        <v>14665</v>
      </c>
      <c r="FN77" s="335" t="s">
        <v>14692</v>
      </c>
      <c r="FO77" s="335" t="s">
        <v>14666</v>
      </c>
      <c r="FP77" s="335" t="s">
        <v>3848</v>
      </c>
      <c r="FQ77" s="335" t="s">
        <v>14693</v>
      </c>
      <c r="FR77" s="335" t="s">
        <v>12266</v>
      </c>
      <c r="FS77" s="335" t="s">
        <v>14694</v>
      </c>
      <c r="FT77" s="335" t="s">
        <v>14695</v>
      </c>
      <c r="FU77" s="335" t="s">
        <v>14696</v>
      </c>
      <c r="FV77" s="335" t="s">
        <v>14697</v>
      </c>
      <c r="FW77" s="335" t="s">
        <v>14698</v>
      </c>
      <c r="FX77" s="335" t="s">
        <v>3894</v>
      </c>
      <c r="FY77" s="335" t="s">
        <v>3848</v>
      </c>
      <c r="FZ77" s="335" t="s">
        <v>14699</v>
      </c>
      <c r="GA77" s="335" t="s">
        <v>3945</v>
      </c>
      <c r="GB77" s="335" t="s">
        <v>3945</v>
      </c>
      <c r="GC77" s="335" t="s">
        <v>3946</v>
      </c>
      <c r="GD77" s="44" t="s">
        <v>13178</v>
      </c>
      <c r="GE77" s="44" t="s">
        <v>6676</v>
      </c>
      <c r="GL77" s="490">
        <v>100</v>
      </c>
      <c r="GM77" s="490">
        <v>75</v>
      </c>
      <c r="GN77" s="490">
        <v>60</v>
      </c>
      <c r="GO77" s="490">
        <v>89</v>
      </c>
      <c r="GP77" s="490">
        <v>81</v>
      </c>
      <c r="GQ77" s="490">
        <v>26</v>
      </c>
      <c r="GR77" s="490">
        <v>81</v>
      </c>
      <c r="GS77" s="490">
        <v>70</v>
      </c>
      <c r="GT77" s="490">
        <v>27</v>
      </c>
      <c r="GU77" s="490">
        <v>70</v>
      </c>
      <c r="GV77" s="490">
        <v>40</v>
      </c>
      <c r="GW77" s="490">
        <v>14</v>
      </c>
      <c r="GX77" s="490">
        <v>71</v>
      </c>
      <c r="GY77" s="490" t="s">
        <v>14218</v>
      </c>
      <c r="GZ77" s="490" t="s">
        <v>14217</v>
      </c>
      <c r="HA77" s="490" t="s">
        <v>14217</v>
      </c>
      <c r="HB77" s="490">
        <v>100</v>
      </c>
      <c r="HC77" s="490">
        <v>66</v>
      </c>
      <c r="HD77" s="490">
        <v>83</v>
      </c>
      <c r="HE77" s="490">
        <v>0</v>
      </c>
      <c r="HF77" s="335" t="s">
        <v>14314</v>
      </c>
      <c r="HG77" s="491" t="s">
        <v>3848</v>
      </c>
      <c r="HH77" s="491" t="s">
        <v>3848</v>
      </c>
      <c r="HI77" s="491" t="s">
        <v>3848</v>
      </c>
      <c r="HJ77" s="491" t="s">
        <v>3848</v>
      </c>
      <c r="HK77" s="491" t="s">
        <v>3848</v>
      </c>
      <c r="HL77" s="374">
        <v>43283</v>
      </c>
      <c r="HM77" s="44" t="s">
        <v>13178</v>
      </c>
      <c r="HV77" s="44" t="s">
        <v>6676</v>
      </c>
      <c r="IC77" s="44" t="s">
        <v>247</v>
      </c>
      <c r="IE77" s="44" t="s">
        <v>12843</v>
      </c>
    </row>
    <row r="78" spans="1:239" s="33" customFormat="1" ht="12.75" x14ac:dyDescent="0.2">
      <c r="A78" s="85">
        <v>76</v>
      </c>
      <c r="B78" s="31">
        <v>0.46875</v>
      </c>
      <c r="D78" s="85" t="s">
        <v>12630</v>
      </c>
      <c r="E78" s="255" t="s">
        <v>212</v>
      </c>
      <c r="F78" s="282">
        <v>43283</v>
      </c>
      <c r="G78" s="255" t="s">
        <v>1202</v>
      </c>
      <c r="H78" s="33" t="s">
        <v>233</v>
      </c>
      <c r="I78" s="33" t="s">
        <v>3057</v>
      </c>
      <c r="M78" s="492"/>
      <c r="N78" s="492"/>
      <c r="P78" s="34" t="s">
        <v>14700</v>
      </c>
      <c r="Q78" s="30" t="s">
        <v>14701</v>
      </c>
      <c r="R78" s="30" t="s">
        <v>1642</v>
      </c>
      <c r="S78" s="30" t="s">
        <v>14702</v>
      </c>
      <c r="T78" s="30">
        <v>9093142280</v>
      </c>
      <c r="U78" s="35" t="s">
        <v>14703</v>
      </c>
      <c r="V78" s="85" t="s">
        <v>221</v>
      </c>
      <c r="W78" s="85" t="s">
        <v>221</v>
      </c>
      <c r="X78" s="85" t="s">
        <v>221</v>
      </c>
      <c r="Y78" s="85" t="s">
        <v>221</v>
      </c>
      <c r="Z78" s="85" t="s">
        <v>221</v>
      </c>
      <c r="AA78" s="30" t="s">
        <v>14704</v>
      </c>
      <c r="AB78" s="30">
        <v>9568795402</v>
      </c>
      <c r="AC78" s="30" t="s">
        <v>402</v>
      </c>
      <c r="AD78" s="85" t="s">
        <v>267</v>
      </c>
      <c r="AE78" s="30" t="s">
        <v>14705</v>
      </c>
      <c r="AF78" s="30" t="s">
        <v>221</v>
      </c>
      <c r="AG78" s="30" t="s">
        <v>221</v>
      </c>
      <c r="AH78" s="30" t="s">
        <v>221</v>
      </c>
      <c r="AI78" s="30">
        <v>6</v>
      </c>
      <c r="AJ78" s="30" t="s">
        <v>227</v>
      </c>
      <c r="AK78" s="30">
        <v>1</v>
      </c>
      <c r="AL78" s="30">
        <v>6</v>
      </c>
      <c r="AM78" s="30">
        <v>0</v>
      </c>
      <c r="AN78" s="255" t="s">
        <v>432</v>
      </c>
      <c r="AO78" s="281" t="s">
        <v>432</v>
      </c>
      <c r="AP78" s="255" t="s">
        <v>434</v>
      </c>
      <c r="AQ78" s="255" t="s">
        <v>10785</v>
      </c>
      <c r="AR78" s="30" t="s">
        <v>14706</v>
      </c>
      <c r="AX78" s="33" t="s">
        <v>14707</v>
      </c>
      <c r="AY78" s="30" t="s">
        <v>227</v>
      </c>
      <c r="AZ78" s="30" t="s">
        <v>446</v>
      </c>
      <c r="BB78" s="33" t="s">
        <v>14708</v>
      </c>
      <c r="BC78" s="31">
        <v>0.47222222222222227</v>
      </c>
      <c r="BD78" s="31">
        <v>0.47569444444444442</v>
      </c>
      <c r="BF78" s="33">
        <v>1</v>
      </c>
      <c r="BG78" s="33">
        <v>1</v>
      </c>
      <c r="BH78" s="33">
        <v>1</v>
      </c>
      <c r="BI78" s="33">
        <v>1</v>
      </c>
      <c r="BJ78" s="33">
        <v>1</v>
      </c>
      <c r="BK78" s="33">
        <v>1</v>
      </c>
      <c r="BL78" s="33">
        <v>1</v>
      </c>
      <c r="BM78" s="33">
        <v>1</v>
      </c>
      <c r="BN78" s="33">
        <v>1</v>
      </c>
      <c r="BO78" s="33">
        <v>1</v>
      </c>
      <c r="BP78" s="33">
        <v>1</v>
      </c>
      <c r="BQ78" s="33">
        <v>1</v>
      </c>
      <c r="BR78" s="33">
        <v>1</v>
      </c>
      <c r="BS78" s="33">
        <v>1</v>
      </c>
      <c r="BT78" s="33">
        <v>1</v>
      </c>
      <c r="BV78" s="30"/>
      <c r="BW78" s="31"/>
      <c r="BX78" s="31"/>
      <c r="BY78" s="30"/>
      <c r="BZ78" s="30"/>
      <c r="CA78" s="30"/>
      <c r="CB78" s="30"/>
      <c r="CC78" s="30"/>
      <c r="CD78" s="30"/>
      <c r="CR78" s="34" t="s">
        <v>12643</v>
      </c>
      <c r="CS78" s="34" t="s">
        <v>12644</v>
      </c>
      <c r="CT78" s="34" t="s">
        <v>4002</v>
      </c>
      <c r="CU78" s="34" t="s">
        <v>14709</v>
      </c>
      <c r="CV78" s="34" t="s">
        <v>14701</v>
      </c>
      <c r="CW78" s="34" t="s">
        <v>1642</v>
      </c>
      <c r="CX78" s="34" t="s">
        <v>14702</v>
      </c>
      <c r="CY78" s="34" t="s">
        <v>14710</v>
      </c>
      <c r="CZ78" s="34" t="s">
        <v>3848</v>
      </c>
      <c r="DA78" s="34" t="s">
        <v>3666</v>
      </c>
      <c r="DB78" s="34" t="s">
        <v>4037</v>
      </c>
      <c r="DC78" s="34" t="s">
        <v>4038</v>
      </c>
      <c r="DD78" s="34" t="s">
        <v>4039</v>
      </c>
      <c r="DE78" s="34" t="s">
        <v>3848</v>
      </c>
      <c r="DF78" s="34" t="s">
        <v>3666</v>
      </c>
      <c r="DG78" s="34" t="s">
        <v>4037</v>
      </c>
      <c r="DH78" s="34" t="s">
        <v>4038</v>
      </c>
      <c r="DI78" s="34" t="s">
        <v>4039</v>
      </c>
      <c r="DJ78" s="34" t="s">
        <v>3848</v>
      </c>
      <c r="DK78" s="34" t="s">
        <v>3849</v>
      </c>
      <c r="DL78" s="34" t="s">
        <v>3848</v>
      </c>
      <c r="DM78" s="34" t="s">
        <v>3914</v>
      </c>
      <c r="DN78" s="34" t="s">
        <v>3852</v>
      </c>
      <c r="DO78" s="34" t="s">
        <v>3848</v>
      </c>
      <c r="DP78" s="34" t="s">
        <v>3848</v>
      </c>
      <c r="DQ78" s="34" t="s">
        <v>14711</v>
      </c>
      <c r="DR78" s="34" t="s">
        <v>14711</v>
      </c>
      <c r="DS78" s="34" t="s">
        <v>14703</v>
      </c>
      <c r="DT78" s="34" t="s">
        <v>3848</v>
      </c>
      <c r="DU78" s="34" t="s">
        <v>3848</v>
      </c>
      <c r="DV78" s="34" t="s">
        <v>3848</v>
      </c>
      <c r="DW78" s="34" t="s">
        <v>3848</v>
      </c>
      <c r="DX78" s="34" t="s">
        <v>3848</v>
      </c>
      <c r="DY78" s="34" t="s">
        <v>3848</v>
      </c>
      <c r="DZ78" s="34" t="s">
        <v>3848</v>
      </c>
      <c r="EA78" s="34" t="s">
        <v>3848</v>
      </c>
      <c r="EB78" s="34" t="s">
        <v>3861</v>
      </c>
      <c r="EC78" s="34" t="s">
        <v>3862</v>
      </c>
      <c r="ED78" s="34" t="s">
        <v>3848</v>
      </c>
      <c r="EE78" s="34" t="s">
        <v>5339</v>
      </c>
      <c r="EF78" s="34" t="s">
        <v>432</v>
      </c>
      <c r="EG78" s="34" t="s">
        <v>3919</v>
      </c>
      <c r="EH78" s="34" t="s">
        <v>3920</v>
      </c>
      <c r="EI78" s="34" t="s">
        <v>14706</v>
      </c>
      <c r="EJ78" s="34" t="s">
        <v>3848</v>
      </c>
      <c r="EK78" s="34" t="s">
        <v>3848</v>
      </c>
      <c r="EL78" s="34" t="s">
        <v>3868</v>
      </c>
      <c r="EM78" s="34" t="s">
        <v>4002</v>
      </c>
      <c r="EN78" s="34" t="s">
        <v>4002</v>
      </c>
      <c r="EO78" s="34" t="s">
        <v>4002</v>
      </c>
      <c r="EP78" s="34" t="s">
        <v>4002</v>
      </c>
      <c r="EQ78" s="34" t="s">
        <v>4017</v>
      </c>
      <c r="ER78" s="34" t="s">
        <v>4017</v>
      </c>
      <c r="ES78" s="34" t="s">
        <v>4017</v>
      </c>
      <c r="ET78" s="34" t="s">
        <v>4017</v>
      </c>
      <c r="EU78" s="34" t="s">
        <v>4017</v>
      </c>
      <c r="EV78" s="34" t="s">
        <v>3848</v>
      </c>
      <c r="EW78" s="34" t="s">
        <v>3848</v>
      </c>
      <c r="EX78" s="34" t="s">
        <v>3848</v>
      </c>
      <c r="EY78" s="34" t="s">
        <v>3848</v>
      </c>
      <c r="EZ78" s="34" t="s">
        <v>3848</v>
      </c>
      <c r="FA78" s="34" t="s">
        <v>3848</v>
      </c>
      <c r="FB78" s="34" t="s">
        <v>3848</v>
      </c>
      <c r="FC78" s="34" t="s">
        <v>3848</v>
      </c>
      <c r="FD78" s="34" t="s">
        <v>3848</v>
      </c>
      <c r="FE78" s="34" t="s">
        <v>4017</v>
      </c>
      <c r="FF78" s="34" t="s">
        <v>4017</v>
      </c>
      <c r="FG78" s="34" t="s">
        <v>3848</v>
      </c>
      <c r="FH78" s="34" t="s">
        <v>3848</v>
      </c>
      <c r="FI78" s="34" t="s">
        <v>3848</v>
      </c>
      <c r="FJ78" s="34" t="s">
        <v>4017</v>
      </c>
      <c r="FK78" s="34" t="s">
        <v>4017</v>
      </c>
      <c r="FL78" s="34" t="s">
        <v>4017</v>
      </c>
      <c r="FM78" s="34" t="s">
        <v>3666</v>
      </c>
      <c r="FN78" s="34" t="s">
        <v>3666</v>
      </c>
      <c r="FO78" s="34" t="s">
        <v>3848</v>
      </c>
      <c r="FP78" s="34" t="s">
        <v>3848</v>
      </c>
      <c r="FQ78" s="34" t="s">
        <v>14712</v>
      </c>
      <c r="FR78" s="34" t="s">
        <v>5082</v>
      </c>
      <c r="FS78" s="34" t="s">
        <v>14713</v>
      </c>
      <c r="FT78" s="34" t="s">
        <v>3943</v>
      </c>
      <c r="FU78" s="34" t="s">
        <v>3943</v>
      </c>
      <c r="FV78" s="34" t="s">
        <v>3943</v>
      </c>
      <c r="FW78" s="34" t="s">
        <v>3943</v>
      </c>
      <c r="FX78" s="34" t="s">
        <v>3944</v>
      </c>
      <c r="FY78" s="34" t="s">
        <v>3848</v>
      </c>
      <c r="FZ78" s="34" t="s">
        <v>3848</v>
      </c>
      <c r="GA78" s="34" t="s">
        <v>3848</v>
      </c>
      <c r="GB78" s="34" t="s">
        <v>3848</v>
      </c>
      <c r="GC78" s="34" t="s">
        <v>3848</v>
      </c>
      <c r="GL78" s="493" t="s">
        <v>14217</v>
      </c>
      <c r="GM78" s="493" t="s">
        <v>14217</v>
      </c>
      <c r="GN78" s="493" t="s">
        <v>14217</v>
      </c>
      <c r="GO78" s="493" t="s">
        <v>14217</v>
      </c>
      <c r="GP78" s="493" t="s">
        <v>14217</v>
      </c>
      <c r="GQ78" s="493" t="s">
        <v>3848</v>
      </c>
      <c r="GR78" s="493" t="s">
        <v>3848</v>
      </c>
      <c r="GS78" s="493" t="s">
        <v>14217</v>
      </c>
      <c r="GT78" s="493" t="s">
        <v>3848</v>
      </c>
      <c r="GU78" s="493" t="s">
        <v>3848</v>
      </c>
      <c r="GV78" s="493" t="s">
        <v>14217</v>
      </c>
      <c r="GW78" s="493" t="s">
        <v>14217</v>
      </c>
      <c r="GX78" s="493" t="s">
        <v>14217</v>
      </c>
      <c r="GY78" s="493">
        <v>0</v>
      </c>
      <c r="GZ78" s="493" t="s">
        <v>14217</v>
      </c>
      <c r="HA78" s="493" t="s">
        <v>14217</v>
      </c>
      <c r="HB78" s="493">
        <v>33</v>
      </c>
      <c r="HC78" s="493" t="s">
        <v>14217</v>
      </c>
      <c r="HD78" s="493">
        <v>33</v>
      </c>
      <c r="HE78" s="493">
        <v>0</v>
      </c>
      <c r="HF78" s="34" t="s">
        <v>14405</v>
      </c>
      <c r="HG78" s="53" t="s">
        <v>3848</v>
      </c>
      <c r="HH78" s="53" t="s">
        <v>14714</v>
      </c>
      <c r="HI78" s="53" t="s">
        <v>14715</v>
      </c>
      <c r="HJ78" s="53" t="s">
        <v>14408</v>
      </c>
      <c r="HK78" s="53" t="s">
        <v>14716</v>
      </c>
      <c r="HL78" s="34" t="s">
        <v>3848</v>
      </c>
      <c r="HM78" s="34"/>
      <c r="IC78" s="44" t="s">
        <v>3403</v>
      </c>
      <c r="IE78" s="44" t="s">
        <v>3403</v>
      </c>
    </row>
    <row r="79" spans="1:239" s="33" customFormat="1" ht="12.75" x14ac:dyDescent="0.2">
      <c r="A79" s="85">
        <v>77</v>
      </c>
      <c r="B79" s="31">
        <v>0.48958333333333331</v>
      </c>
      <c r="D79" s="85" t="s">
        <v>12630</v>
      </c>
      <c r="E79" s="255" t="s">
        <v>212</v>
      </c>
      <c r="F79" s="282">
        <v>43283</v>
      </c>
      <c r="G79" s="255" t="s">
        <v>357</v>
      </c>
      <c r="H79" s="33" t="s">
        <v>214</v>
      </c>
      <c r="I79" s="33" t="s">
        <v>1222</v>
      </c>
      <c r="M79" s="492"/>
      <c r="N79" s="492"/>
      <c r="P79" s="34" t="s">
        <v>14717</v>
      </c>
      <c r="Q79" s="30" t="s">
        <v>14718</v>
      </c>
      <c r="R79" s="30" t="s">
        <v>2494</v>
      </c>
      <c r="S79" s="30" t="s">
        <v>14719</v>
      </c>
      <c r="T79" s="30">
        <v>9458898918</v>
      </c>
      <c r="U79" s="35" t="s">
        <v>14720</v>
      </c>
      <c r="V79" s="85" t="s">
        <v>221</v>
      </c>
      <c r="W79" s="85" t="s">
        <v>221</v>
      </c>
      <c r="X79" s="85" t="s">
        <v>221</v>
      </c>
      <c r="Y79" s="85" t="s">
        <v>221</v>
      </c>
      <c r="Z79" s="85" t="s">
        <v>221</v>
      </c>
      <c r="AA79" s="30" t="s">
        <v>14721</v>
      </c>
      <c r="AB79" s="30">
        <v>9215314335</v>
      </c>
      <c r="AC79" s="30" t="s">
        <v>223</v>
      </c>
      <c r="AD79" s="30" t="s">
        <v>224</v>
      </c>
      <c r="AE79" s="30" t="s">
        <v>14722</v>
      </c>
      <c r="AF79" s="30" t="s">
        <v>226</v>
      </c>
      <c r="AG79" s="30" t="s">
        <v>226</v>
      </c>
      <c r="AH79" s="30" t="s">
        <v>226</v>
      </c>
      <c r="AI79" s="30">
        <f>24+2+12+6+12+6</f>
        <v>62</v>
      </c>
      <c r="AJ79" s="30" t="s">
        <v>227</v>
      </c>
      <c r="AK79" s="30">
        <v>1</v>
      </c>
      <c r="AL79" s="30">
        <f>24+2</f>
        <v>26</v>
      </c>
      <c r="AM79" s="30">
        <v>18</v>
      </c>
      <c r="AN79" s="255" t="s">
        <v>432</v>
      </c>
      <c r="AO79" s="281" t="s">
        <v>432</v>
      </c>
      <c r="AP79" s="255" t="s">
        <v>434</v>
      </c>
      <c r="AQ79" s="255" t="s">
        <v>10785</v>
      </c>
      <c r="AR79" s="30" t="s">
        <v>14706</v>
      </c>
      <c r="AX79" s="33" t="s">
        <v>14707</v>
      </c>
      <c r="AY79" s="30" t="s">
        <v>227</v>
      </c>
      <c r="AZ79" s="30" t="s">
        <v>446</v>
      </c>
      <c r="BB79" s="33" t="s">
        <v>14708</v>
      </c>
      <c r="BC79" s="31">
        <v>0.50138888888888888</v>
      </c>
      <c r="BD79" s="31">
        <v>0.50972222222222219</v>
      </c>
      <c r="BF79" s="33">
        <v>3</v>
      </c>
      <c r="BG79" s="33">
        <v>3</v>
      </c>
      <c r="BH79" s="33">
        <v>3</v>
      </c>
      <c r="BI79" s="33">
        <v>3</v>
      </c>
      <c r="BJ79" s="33">
        <v>3</v>
      </c>
      <c r="BK79" s="33">
        <v>3</v>
      </c>
      <c r="BL79" s="33">
        <v>3</v>
      </c>
      <c r="BM79" s="33">
        <v>3</v>
      </c>
      <c r="BN79" s="33">
        <v>3</v>
      </c>
      <c r="BO79" s="33">
        <v>3</v>
      </c>
      <c r="BP79" s="33">
        <v>3</v>
      </c>
      <c r="BQ79" s="33">
        <v>3</v>
      </c>
      <c r="BR79" s="33">
        <v>3</v>
      </c>
      <c r="BS79" s="33">
        <v>3</v>
      </c>
      <c r="BT79" s="33">
        <v>3</v>
      </c>
      <c r="BV79" s="30" t="s">
        <v>14708</v>
      </c>
      <c r="BW79" s="31">
        <v>0.50972222222222219</v>
      </c>
      <c r="BX79" s="31">
        <v>0.5180555555555556</v>
      </c>
      <c r="BY79" s="30"/>
      <c r="BZ79" s="30">
        <v>3</v>
      </c>
      <c r="CA79" s="30">
        <v>3</v>
      </c>
      <c r="CB79" s="30">
        <v>3</v>
      </c>
      <c r="CC79" s="30">
        <v>3</v>
      </c>
      <c r="CD79" s="30" t="s">
        <v>260</v>
      </c>
      <c r="CR79" s="335" t="s">
        <v>12643</v>
      </c>
      <c r="CS79" s="335" t="s">
        <v>12644</v>
      </c>
      <c r="CT79" s="335" t="s">
        <v>4002</v>
      </c>
      <c r="CU79" s="335" t="s">
        <v>14723</v>
      </c>
      <c r="CV79" s="335" t="s">
        <v>14718</v>
      </c>
      <c r="CW79" s="335" t="s">
        <v>2494</v>
      </c>
      <c r="CX79" s="335" t="s">
        <v>14719</v>
      </c>
      <c r="CY79" s="335" t="s">
        <v>14724</v>
      </c>
      <c r="CZ79" s="335" t="s">
        <v>12203</v>
      </c>
      <c r="DA79" s="335" t="s">
        <v>14725</v>
      </c>
      <c r="DB79" s="335" t="s">
        <v>3840</v>
      </c>
      <c r="DC79" s="335" t="s">
        <v>3841</v>
      </c>
      <c r="DD79" s="335" t="s">
        <v>4838</v>
      </c>
      <c r="DE79" s="335" t="s">
        <v>2718</v>
      </c>
      <c r="DF79" s="335" t="s">
        <v>2718</v>
      </c>
      <c r="DG79" s="335" t="s">
        <v>3840</v>
      </c>
      <c r="DH79" s="335" t="s">
        <v>3841</v>
      </c>
      <c r="DI79" s="335" t="s">
        <v>4838</v>
      </c>
      <c r="DJ79" s="335" t="s">
        <v>14726</v>
      </c>
      <c r="DK79" s="335" t="s">
        <v>3849</v>
      </c>
      <c r="DL79" s="335" t="s">
        <v>4002</v>
      </c>
      <c r="DM79" s="335" t="s">
        <v>3914</v>
      </c>
      <c r="DN79" s="335" t="s">
        <v>3852</v>
      </c>
      <c r="DO79" s="335" t="s">
        <v>3853</v>
      </c>
      <c r="DP79" s="335" t="s">
        <v>3996</v>
      </c>
      <c r="DQ79" s="335" t="s">
        <v>14727</v>
      </c>
      <c r="DR79" s="335" t="s">
        <v>14728</v>
      </c>
      <c r="DS79" s="335" t="s">
        <v>14720</v>
      </c>
      <c r="DT79" s="335" t="s">
        <v>3848</v>
      </c>
      <c r="DU79" s="335" t="s">
        <v>3848</v>
      </c>
      <c r="DV79" s="335" t="s">
        <v>3848</v>
      </c>
      <c r="DW79" s="335" t="s">
        <v>3848</v>
      </c>
      <c r="DX79" s="335" t="s">
        <v>3848</v>
      </c>
      <c r="DY79" s="335" t="s">
        <v>3848</v>
      </c>
      <c r="DZ79" s="335" t="s">
        <v>3848</v>
      </c>
      <c r="EA79" s="335" t="s">
        <v>3848</v>
      </c>
      <c r="EB79" s="335" t="s">
        <v>3861</v>
      </c>
      <c r="EC79" s="335" t="s">
        <v>4118</v>
      </c>
      <c r="ED79" s="335" t="s">
        <v>3848</v>
      </c>
      <c r="EE79" s="335" t="s">
        <v>14729</v>
      </c>
      <c r="EF79" s="335" t="s">
        <v>3864</v>
      </c>
      <c r="EG79" s="335" t="s">
        <v>3919</v>
      </c>
      <c r="EH79" s="335" t="s">
        <v>3920</v>
      </c>
      <c r="EI79" s="335" t="s">
        <v>3920</v>
      </c>
      <c r="EJ79" s="335" t="s">
        <v>3848</v>
      </c>
      <c r="EK79" s="335" t="s">
        <v>3848</v>
      </c>
      <c r="EL79" s="335" t="s">
        <v>5147</v>
      </c>
      <c r="EM79" s="335" t="s">
        <v>4002</v>
      </c>
      <c r="EN79" s="335" t="s">
        <v>4002</v>
      </c>
      <c r="EO79" s="335" t="s">
        <v>4002</v>
      </c>
      <c r="EP79" s="335" t="s">
        <v>4002</v>
      </c>
      <c r="EQ79" s="335" t="s">
        <v>14730</v>
      </c>
      <c r="ER79" s="335" t="s">
        <v>4017</v>
      </c>
      <c r="ES79" s="335" t="s">
        <v>14731</v>
      </c>
      <c r="ET79" s="335" t="s">
        <v>5655</v>
      </c>
      <c r="EU79" s="335" t="s">
        <v>14732</v>
      </c>
      <c r="EV79" s="335" t="s">
        <v>3876</v>
      </c>
      <c r="EW79" s="335" t="s">
        <v>3876</v>
      </c>
      <c r="EX79" s="335" t="s">
        <v>3848</v>
      </c>
      <c r="EY79" s="335" t="s">
        <v>3848</v>
      </c>
      <c r="EZ79" s="335" t="s">
        <v>3877</v>
      </c>
      <c r="FA79" s="335" t="s">
        <v>3878</v>
      </c>
      <c r="FB79" s="335" t="s">
        <v>14733</v>
      </c>
      <c r="FC79" s="335" t="s">
        <v>14734</v>
      </c>
      <c r="FD79" s="335" t="s">
        <v>3848</v>
      </c>
      <c r="FE79" s="335" t="s">
        <v>4011</v>
      </c>
      <c r="FF79" s="335" t="s">
        <v>5268</v>
      </c>
      <c r="FG79" s="335" t="s">
        <v>14735</v>
      </c>
      <c r="FH79" s="335" t="s">
        <v>14736</v>
      </c>
      <c r="FI79" s="335" t="s">
        <v>4270</v>
      </c>
      <c r="FJ79" s="335" t="s">
        <v>6196</v>
      </c>
      <c r="FK79" s="335" t="s">
        <v>14737</v>
      </c>
      <c r="FL79" s="335" t="s">
        <v>6766</v>
      </c>
      <c r="FM79" s="335" t="s">
        <v>14718</v>
      </c>
      <c r="FN79" s="335" t="s">
        <v>2397</v>
      </c>
      <c r="FO79" s="335" t="s">
        <v>14719</v>
      </c>
      <c r="FP79" s="335" t="s">
        <v>3848</v>
      </c>
      <c r="FQ79" s="335" t="s">
        <v>3848</v>
      </c>
      <c r="FR79" s="335" t="s">
        <v>3848</v>
      </c>
      <c r="FS79" s="335" t="s">
        <v>3848</v>
      </c>
      <c r="FT79" s="335" t="s">
        <v>3943</v>
      </c>
      <c r="FU79" s="335" t="s">
        <v>3943</v>
      </c>
      <c r="FV79" s="335" t="s">
        <v>3943</v>
      </c>
      <c r="FW79" s="335" t="s">
        <v>3943</v>
      </c>
      <c r="FX79" s="335" t="s">
        <v>3894</v>
      </c>
      <c r="FY79" s="335" t="s">
        <v>3848</v>
      </c>
      <c r="FZ79" s="335" t="s">
        <v>14738</v>
      </c>
      <c r="GA79" s="335" t="s">
        <v>3946</v>
      </c>
      <c r="GB79" s="335" t="s">
        <v>3946</v>
      </c>
      <c r="GC79" s="335" t="s">
        <v>3946</v>
      </c>
      <c r="GL79" s="490">
        <v>100</v>
      </c>
      <c r="GM79" s="490">
        <v>67</v>
      </c>
      <c r="GN79" s="490">
        <v>70</v>
      </c>
      <c r="GO79" s="490">
        <v>83</v>
      </c>
      <c r="GP79" s="490">
        <v>96</v>
      </c>
      <c r="GQ79" s="490">
        <v>28</v>
      </c>
      <c r="GR79" s="490">
        <v>96</v>
      </c>
      <c r="GS79" s="490">
        <v>29</v>
      </c>
      <c r="GT79" s="490">
        <v>31</v>
      </c>
      <c r="GU79" s="490">
        <v>29</v>
      </c>
      <c r="GV79" s="490">
        <v>70</v>
      </c>
      <c r="GW79" s="490">
        <v>71</v>
      </c>
      <c r="GX79" s="490">
        <v>86</v>
      </c>
      <c r="GY79" s="490">
        <v>100</v>
      </c>
      <c r="GZ79" s="490">
        <v>92</v>
      </c>
      <c r="HA79" s="490">
        <v>0.58950000000000002</v>
      </c>
      <c r="HB79" s="490">
        <v>100</v>
      </c>
      <c r="HC79" s="490">
        <v>100</v>
      </c>
      <c r="HD79" s="490">
        <v>100</v>
      </c>
      <c r="HE79" s="490">
        <v>92</v>
      </c>
      <c r="HF79" s="335" t="s">
        <v>14314</v>
      </c>
      <c r="HG79" s="491" t="s">
        <v>3848</v>
      </c>
      <c r="HH79" s="491" t="s">
        <v>3848</v>
      </c>
      <c r="HI79" s="491" t="s">
        <v>3848</v>
      </c>
      <c r="HJ79" s="491" t="s">
        <v>3848</v>
      </c>
      <c r="HK79" s="491" t="s">
        <v>3848</v>
      </c>
      <c r="HL79" s="335"/>
      <c r="HM79" s="335"/>
      <c r="IC79" s="44" t="s">
        <v>13139</v>
      </c>
      <c r="IE79" s="44" t="s">
        <v>3403</v>
      </c>
    </row>
    <row r="80" spans="1:239" s="33" customFormat="1" ht="12.75" x14ac:dyDescent="0.2">
      <c r="A80" s="85">
        <v>78</v>
      </c>
      <c r="B80" s="31">
        <v>0.48958333333333331</v>
      </c>
      <c r="D80" s="85" t="s">
        <v>12630</v>
      </c>
      <c r="E80" s="255" t="s">
        <v>212</v>
      </c>
      <c r="F80" s="282">
        <v>43283</v>
      </c>
      <c r="G80" s="255" t="s">
        <v>357</v>
      </c>
      <c r="H80" s="33" t="s">
        <v>214</v>
      </c>
      <c r="I80" s="33" t="s">
        <v>1222</v>
      </c>
      <c r="M80" s="492"/>
      <c r="N80" s="492"/>
      <c r="O80" s="255"/>
      <c r="P80" s="34" t="s">
        <v>14739</v>
      </c>
      <c r="Q80" s="30" t="s">
        <v>2482</v>
      </c>
      <c r="R80" s="30" t="s">
        <v>14740</v>
      </c>
      <c r="S80" s="30" t="s">
        <v>1690</v>
      </c>
      <c r="T80" s="30">
        <v>9215314335</v>
      </c>
      <c r="U80" s="35" t="s">
        <v>14741</v>
      </c>
      <c r="V80" s="85" t="s">
        <v>221</v>
      </c>
      <c r="W80" s="85" t="s">
        <v>221</v>
      </c>
      <c r="X80" s="85" t="s">
        <v>221</v>
      </c>
      <c r="Y80" s="85" t="s">
        <v>221</v>
      </c>
      <c r="Z80" s="85" t="s">
        <v>221</v>
      </c>
      <c r="AA80" s="30" t="s">
        <v>14742</v>
      </c>
      <c r="AB80" s="30">
        <v>9458898918</v>
      </c>
      <c r="AC80" s="30" t="s">
        <v>223</v>
      </c>
      <c r="AD80" s="30" t="s">
        <v>241</v>
      </c>
      <c r="AE80" s="30" t="s">
        <v>4242</v>
      </c>
      <c r="AF80" s="30" t="s">
        <v>226</v>
      </c>
      <c r="AG80" s="30" t="s">
        <v>226</v>
      </c>
      <c r="AH80" s="30" t="s">
        <v>226</v>
      </c>
      <c r="AI80" s="30">
        <f>24+3</f>
        <v>27</v>
      </c>
      <c r="AJ80" s="30" t="s">
        <v>227</v>
      </c>
      <c r="AK80" s="30">
        <v>1</v>
      </c>
      <c r="AL80" s="30">
        <v>27</v>
      </c>
      <c r="AM80" s="30">
        <v>0</v>
      </c>
      <c r="AN80" s="255" t="s">
        <v>432</v>
      </c>
      <c r="AO80" s="281" t="s">
        <v>432</v>
      </c>
      <c r="AP80" s="255" t="s">
        <v>434</v>
      </c>
      <c r="AQ80" s="255" t="s">
        <v>10785</v>
      </c>
      <c r="AR80" s="30" t="s">
        <v>14706</v>
      </c>
      <c r="AX80" s="33" t="s">
        <v>14707</v>
      </c>
      <c r="AY80" s="255" t="s">
        <v>227</v>
      </c>
      <c r="AZ80" s="255" t="s">
        <v>446</v>
      </c>
      <c r="BB80" s="33" t="s">
        <v>14708</v>
      </c>
      <c r="BC80" s="31">
        <v>0.52361111111111114</v>
      </c>
      <c r="BD80" s="31">
        <v>0.52916666666666667</v>
      </c>
      <c r="BE80" s="494"/>
      <c r="BF80" s="255">
        <v>3</v>
      </c>
      <c r="BG80" s="255">
        <v>3</v>
      </c>
      <c r="BH80" s="255">
        <v>3</v>
      </c>
      <c r="BI80" s="255">
        <v>3</v>
      </c>
      <c r="BJ80" s="255">
        <v>3</v>
      </c>
      <c r="BK80" s="255">
        <v>3</v>
      </c>
      <c r="BL80" s="255">
        <v>3</v>
      </c>
      <c r="BM80" s="255">
        <v>3</v>
      </c>
      <c r="BN80" s="255">
        <v>3</v>
      </c>
      <c r="BO80" s="255">
        <v>3</v>
      </c>
      <c r="BP80" s="255">
        <v>3</v>
      </c>
      <c r="BQ80" s="255">
        <v>3</v>
      </c>
      <c r="BR80" s="255">
        <v>3</v>
      </c>
      <c r="BS80" s="255">
        <v>3</v>
      </c>
      <c r="BT80" s="255">
        <v>3</v>
      </c>
      <c r="BU80" s="494"/>
      <c r="BV80" s="30" t="s">
        <v>14708</v>
      </c>
      <c r="BW80" s="31">
        <v>0.52916666666666667</v>
      </c>
      <c r="BX80" s="31">
        <v>0.53472222222222221</v>
      </c>
      <c r="BZ80" s="30">
        <v>3</v>
      </c>
      <c r="CA80" s="30">
        <v>3</v>
      </c>
      <c r="CB80" s="30">
        <v>3</v>
      </c>
      <c r="CC80" s="30">
        <v>3</v>
      </c>
      <c r="CD80" s="33" t="s">
        <v>260</v>
      </c>
      <c r="CE80" s="30"/>
      <c r="CF80" s="30"/>
      <c r="CR80" s="335" t="s">
        <v>12643</v>
      </c>
      <c r="CS80" s="335" t="s">
        <v>12644</v>
      </c>
      <c r="CT80" s="335" t="s">
        <v>4002</v>
      </c>
      <c r="CU80" s="335" t="s">
        <v>14743</v>
      </c>
      <c r="CV80" s="335" t="s">
        <v>14744</v>
      </c>
      <c r="CW80" s="335" t="s">
        <v>14745</v>
      </c>
      <c r="CX80" s="335" t="s">
        <v>14746</v>
      </c>
      <c r="CY80" s="335" t="s">
        <v>14747</v>
      </c>
      <c r="CZ80" s="335" t="s">
        <v>14748</v>
      </c>
      <c r="DA80" s="335" t="s">
        <v>14749</v>
      </c>
      <c r="DB80" s="335" t="s">
        <v>3840</v>
      </c>
      <c r="DC80" s="335" t="s">
        <v>3841</v>
      </c>
      <c r="DD80" s="335" t="s">
        <v>4838</v>
      </c>
      <c r="DE80" s="335" t="s">
        <v>14748</v>
      </c>
      <c r="DF80" s="335" t="s">
        <v>14749</v>
      </c>
      <c r="DG80" s="335" t="s">
        <v>3840</v>
      </c>
      <c r="DH80" s="335" t="s">
        <v>3841</v>
      </c>
      <c r="DI80" s="335" t="s">
        <v>4838</v>
      </c>
      <c r="DJ80" s="335" t="s">
        <v>14750</v>
      </c>
      <c r="DK80" s="335" t="s">
        <v>3957</v>
      </c>
      <c r="DL80" s="335" t="s">
        <v>14122</v>
      </c>
      <c r="DM80" s="335" t="s">
        <v>3851</v>
      </c>
      <c r="DN80" s="335" t="s">
        <v>3852</v>
      </c>
      <c r="DO80" s="335" t="s">
        <v>3853</v>
      </c>
      <c r="DP80" s="335" t="s">
        <v>3854</v>
      </c>
      <c r="DQ80" s="335" t="s">
        <v>14751</v>
      </c>
      <c r="DR80" s="335" t="s">
        <v>3347</v>
      </c>
      <c r="DS80" s="335" t="s">
        <v>14752</v>
      </c>
      <c r="DT80" s="335" t="s">
        <v>3848</v>
      </c>
      <c r="DU80" s="335" t="s">
        <v>3848</v>
      </c>
      <c r="DV80" s="335" t="s">
        <v>3848</v>
      </c>
      <c r="DW80" s="335" t="s">
        <v>3848</v>
      </c>
      <c r="DX80" s="335" t="s">
        <v>3848</v>
      </c>
      <c r="DY80" s="335" t="s">
        <v>3848</v>
      </c>
      <c r="DZ80" s="335" t="s">
        <v>3848</v>
      </c>
      <c r="EA80" s="335" t="s">
        <v>3848</v>
      </c>
      <c r="EB80" s="335" t="s">
        <v>3861</v>
      </c>
      <c r="EC80" s="335" t="s">
        <v>3862</v>
      </c>
      <c r="ED80" s="335" t="s">
        <v>3848</v>
      </c>
      <c r="EE80" s="335" t="s">
        <v>4212</v>
      </c>
      <c r="EF80" s="335" t="s">
        <v>3864</v>
      </c>
      <c r="EG80" s="335" t="s">
        <v>1720</v>
      </c>
      <c r="EH80" s="335" t="s">
        <v>14512</v>
      </c>
      <c r="EI80" s="335" t="s">
        <v>14753</v>
      </c>
      <c r="EJ80" s="335" t="s">
        <v>3848</v>
      </c>
      <c r="EK80" s="335" t="s">
        <v>3848</v>
      </c>
      <c r="EL80" s="335" t="s">
        <v>5147</v>
      </c>
      <c r="EM80" s="335" t="s">
        <v>4002</v>
      </c>
      <c r="EN80" s="335" t="s">
        <v>4002</v>
      </c>
      <c r="EO80" s="335" t="s">
        <v>4002</v>
      </c>
      <c r="EP80" s="335" t="s">
        <v>4002</v>
      </c>
      <c r="EQ80" s="335" t="s">
        <v>4017</v>
      </c>
      <c r="ER80" s="335" t="s">
        <v>4017</v>
      </c>
      <c r="ES80" s="335" t="s">
        <v>4017</v>
      </c>
      <c r="ET80" s="335" t="s">
        <v>4017</v>
      </c>
      <c r="EU80" s="335" t="s">
        <v>4017</v>
      </c>
      <c r="EV80" s="335" t="s">
        <v>3876</v>
      </c>
      <c r="EW80" s="335" t="s">
        <v>3876</v>
      </c>
      <c r="EX80" s="335" t="s">
        <v>3848</v>
      </c>
      <c r="EY80" s="335" t="s">
        <v>3848</v>
      </c>
      <c r="EZ80" s="335" t="s">
        <v>3877</v>
      </c>
      <c r="FA80" s="335" t="s">
        <v>3878</v>
      </c>
      <c r="FB80" s="335" t="s">
        <v>14754</v>
      </c>
      <c r="FC80" s="335" t="s">
        <v>14755</v>
      </c>
      <c r="FD80" s="335" t="s">
        <v>3848</v>
      </c>
      <c r="FE80" s="335" t="s">
        <v>4011</v>
      </c>
      <c r="FF80" s="335" t="s">
        <v>5268</v>
      </c>
      <c r="FG80" s="335" t="s">
        <v>14756</v>
      </c>
      <c r="FH80" s="335" t="s">
        <v>14757</v>
      </c>
      <c r="FI80" s="335" t="s">
        <v>10102</v>
      </c>
      <c r="FJ80" s="335" t="s">
        <v>4271</v>
      </c>
      <c r="FK80" s="335" t="s">
        <v>14758</v>
      </c>
      <c r="FL80" s="335" t="s">
        <v>14759</v>
      </c>
      <c r="FM80" s="335" t="s">
        <v>4196</v>
      </c>
      <c r="FN80" s="335" t="s">
        <v>14760</v>
      </c>
      <c r="FO80" s="335" t="s">
        <v>14761</v>
      </c>
      <c r="FP80" s="335" t="s">
        <v>3848</v>
      </c>
      <c r="FQ80" s="335" t="s">
        <v>14762</v>
      </c>
      <c r="FR80" s="335" t="s">
        <v>9895</v>
      </c>
      <c r="FS80" s="335" t="s">
        <v>14763</v>
      </c>
      <c r="FT80" s="335" t="s">
        <v>14764</v>
      </c>
      <c r="FU80" s="335" t="s">
        <v>14765</v>
      </c>
      <c r="FV80" s="335" t="s">
        <v>14766</v>
      </c>
      <c r="FW80" s="335" t="s">
        <v>14767</v>
      </c>
      <c r="FX80" s="335" t="s">
        <v>3894</v>
      </c>
      <c r="FY80" s="335" t="s">
        <v>3848</v>
      </c>
      <c r="FZ80" s="335" t="s">
        <v>14768</v>
      </c>
      <c r="GA80" s="335" t="s">
        <v>3946</v>
      </c>
      <c r="GB80" s="335" t="s">
        <v>3946</v>
      </c>
      <c r="GC80" s="335" t="s">
        <v>3946</v>
      </c>
      <c r="GL80" s="490">
        <v>100</v>
      </c>
      <c r="GM80" s="490">
        <v>58</v>
      </c>
      <c r="GN80" s="490">
        <v>65</v>
      </c>
      <c r="GO80" s="490">
        <v>94</v>
      </c>
      <c r="GP80" s="490">
        <v>78</v>
      </c>
      <c r="GQ80" s="490">
        <v>32</v>
      </c>
      <c r="GR80" s="490">
        <v>78</v>
      </c>
      <c r="GS80" s="490">
        <v>72</v>
      </c>
      <c r="GT80" s="490">
        <v>29</v>
      </c>
      <c r="GU80" s="490">
        <v>72</v>
      </c>
      <c r="GV80" s="490">
        <v>70</v>
      </c>
      <c r="GW80" s="490">
        <v>71</v>
      </c>
      <c r="GX80" s="490">
        <v>71</v>
      </c>
      <c r="GY80" s="490">
        <v>100</v>
      </c>
      <c r="GZ80" s="490">
        <v>91</v>
      </c>
      <c r="HA80" s="490">
        <v>0.59509999999999996</v>
      </c>
      <c r="HB80" s="490">
        <v>100</v>
      </c>
      <c r="HC80" s="490">
        <v>100</v>
      </c>
      <c r="HD80" s="490">
        <v>100</v>
      </c>
      <c r="HE80" s="490">
        <v>91</v>
      </c>
      <c r="HF80" s="335" t="s">
        <v>14314</v>
      </c>
      <c r="HG80" s="491" t="s">
        <v>3848</v>
      </c>
      <c r="HH80" s="491" t="s">
        <v>3848</v>
      </c>
      <c r="HI80" s="491" t="s">
        <v>3848</v>
      </c>
      <c r="HJ80" s="491" t="s">
        <v>3848</v>
      </c>
      <c r="HK80" s="491" t="s">
        <v>3848</v>
      </c>
      <c r="HL80" s="335"/>
      <c r="HM80" s="335"/>
      <c r="IC80" s="44" t="s">
        <v>13139</v>
      </c>
      <c r="IE80" s="44" t="s">
        <v>3403</v>
      </c>
    </row>
    <row r="81" spans="1:239" s="33" customFormat="1" ht="12.75" x14ac:dyDescent="0.2">
      <c r="A81" s="85">
        <v>79</v>
      </c>
      <c r="B81" s="31">
        <v>0.5</v>
      </c>
      <c r="D81" s="85" t="s">
        <v>12630</v>
      </c>
      <c r="E81" s="255" t="s">
        <v>212</v>
      </c>
      <c r="F81" s="282">
        <v>43283</v>
      </c>
      <c r="G81" s="255" t="s">
        <v>357</v>
      </c>
      <c r="H81" s="33" t="s">
        <v>233</v>
      </c>
      <c r="I81" s="33" t="s">
        <v>12683</v>
      </c>
      <c r="M81" s="492"/>
      <c r="N81" s="492"/>
      <c r="P81" s="34" t="s">
        <v>14769</v>
      </c>
      <c r="Q81" s="30" t="s">
        <v>8086</v>
      </c>
      <c r="R81" s="30" t="s">
        <v>14770</v>
      </c>
      <c r="S81" s="30" t="s">
        <v>14771</v>
      </c>
      <c r="T81" s="30">
        <v>9550173591</v>
      </c>
      <c r="U81" s="35" t="s">
        <v>14772</v>
      </c>
      <c r="V81" s="85" t="s">
        <v>221</v>
      </c>
      <c r="W81" s="85" t="s">
        <v>221</v>
      </c>
      <c r="X81" s="85" t="s">
        <v>221</v>
      </c>
      <c r="Y81" s="85" t="s">
        <v>221</v>
      </c>
      <c r="Z81" s="85" t="s">
        <v>221</v>
      </c>
      <c r="AA81" s="30" t="s">
        <v>14773</v>
      </c>
      <c r="AB81" s="30">
        <v>9325978</v>
      </c>
      <c r="AC81" s="30" t="s">
        <v>1303</v>
      </c>
      <c r="AD81" s="30" t="s">
        <v>224</v>
      </c>
      <c r="AE81" s="30" t="s">
        <v>221</v>
      </c>
      <c r="AF81" s="30" t="s">
        <v>221</v>
      </c>
      <c r="AG81" s="30" t="s">
        <v>221</v>
      </c>
      <c r="AH81" s="30" t="s">
        <v>221</v>
      </c>
      <c r="AI81" s="30">
        <v>0</v>
      </c>
      <c r="AJ81" s="30" t="s">
        <v>446</v>
      </c>
      <c r="AK81" s="30">
        <v>0</v>
      </c>
      <c r="AL81" s="30">
        <v>0</v>
      </c>
      <c r="AM81" s="30">
        <v>0</v>
      </c>
      <c r="AN81" s="255" t="s">
        <v>432</v>
      </c>
      <c r="AO81" s="281" t="s">
        <v>432</v>
      </c>
      <c r="AP81" s="255" t="s">
        <v>434</v>
      </c>
      <c r="AQ81" s="255" t="s">
        <v>10785</v>
      </c>
      <c r="AR81" s="30" t="s">
        <v>14706</v>
      </c>
      <c r="AX81" s="33" t="s">
        <v>14707</v>
      </c>
      <c r="AY81" s="30" t="s">
        <v>227</v>
      </c>
      <c r="AZ81" s="30" t="s">
        <v>446</v>
      </c>
      <c r="BB81" s="33" t="s">
        <v>14708</v>
      </c>
      <c r="BC81" s="31">
        <v>0.53888888888888886</v>
      </c>
      <c r="BD81" s="31">
        <v>0.54722222222222217</v>
      </c>
      <c r="BF81" s="33">
        <v>3</v>
      </c>
      <c r="BG81" s="33">
        <v>2</v>
      </c>
      <c r="BH81" s="33">
        <v>3</v>
      </c>
      <c r="BI81" s="33">
        <v>3</v>
      </c>
      <c r="BJ81" s="33">
        <v>3</v>
      </c>
      <c r="BK81" s="33">
        <v>2</v>
      </c>
      <c r="BL81" s="33">
        <v>2</v>
      </c>
      <c r="BM81" s="33">
        <v>3</v>
      </c>
      <c r="BN81" s="33">
        <v>3</v>
      </c>
      <c r="BO81" s="33">
        <v>3</v>
      </c>
      <c r="BP81" s="33">
        <v>3</v>
      </c>
      <c r="BQ81" s="33">
        <v>2</v>
      </c>
      <c r="BR81" s="33">
        <v>3</v>
      </c>
      <c r="BS81" s="33">
        <v>2</v>
      </c>
      <c r="BT81" s="33">
        <v>3</v>
      </c>
      <c r="BV81" s="30" t="s">
        <v>14708</v>
      </c>
      <c r="BW81" s="31">
        <v>0.54722222222222217</v>
      </c>
      <c r="BX81" s="31">
        <v>0.5541666666666667</v>
      </c>
      <c r="BZ81" s="30">
        <v>3</v>
      </c>
      <c r="CA81" s="30">
        <v>3</v>
      </c>
      <c r="CB81" s="30">
        <v>3</v>
      </c>
      <c r="CC81" s="30">
        <v>3</v>
      </c>
      <c r="CD81" s="33" t="s">
        <v>260</v>
      </c>
      <c r="CE81" s="30"/>
      <c r="CF81" s="30"/>
      <c r="CR81" s="335" t="s">
        <v>12643</v>
      </c>
      <c r="CS81" s="335" t="s">
        <v>12644</v>
      </c>
      <c r="CT81" s="335" t="s">
        <v>4002</v>
      </c>
      <c r="CU81" s="335" t="s">
        <v>14774</v>
      </c>
      <c r="CV81" s="335" t="s">
        <v>8086</v>
      </c>
      <c r="CW81" s="335" t="s">
        <v>14770</v>
      </c>
      <c r="CX81" s="335" t="s">
        <v>14771</v>
      </c>
      <c r="CY81" s="335" t="s">
        <v>14775</v>
      </c>
      <c r="CZ81" s="335" t="s">
        <v>7301</v>
      </c>
      <c r="DA81" s="335" t="s">
        <v>14776</v>
      </c>
      <c r="DB81" s="335" t="s">
        <v>3840</v>
      </c>
      <c r="DC81" s="335" t="s">
        <v>3841</v>
      </c>
      <c r="DD81" s="335" t="s">
        <v>4838</v>
      </c>
      <c r="DE81" s="335" t="s">
        <v>7301</v>
      </c>
      <c r="DF81" s="335" t="s">
        <v>14776</v>
      </c>
      <c r="DG81" s="335" t="s">
        <v>3840</v>
      </c>
      <c r="DH81" s="335" t="s">
        <v>3841</v>
      </c>
      <c r="DI81" s="335" t="s">
        <v>4838</v>
      </c>
      <c r="DJ81" s="335" t="s">
        <v>14777</v>
      </c>
      <c r="DK81" s="335" t="s">
        <v>3957</v>
      </c>
      <c r="DL81" s="335" t="s">
        <v>4002</v>
      </c>
      <c r="DM81" s="335" t="s">
        <v>3914</v>
      </c>
      <c r="DN81" s="335" t="s">
        <v>3852</v>
      </c>
      <c r="DO81" s="335" t="s">
        <v>3853</v>
      </c>
      <c r="DP81" s="335" t="s">
        <v>3854</v>
      </c>
      <c r="DQ81" s="335" t="s">
        <v>14778</v>
      </c>
      <c r="DR81" s="335" t="s">
        <v>14779</v>
      </c>
      <c r="DS81" s="335" t="s">
        <v>14772</v>
      </c>
      <c r="DT81" s="335" t="s">
        <v>3848</v>
      </c>
      <c r="DU81" s="335" t="s">
        <v>3848</v>
      </c>
      <c r="DV81" s="335" t="s">
        <v>3848</v>
      </c>
      <c r="DW81" s="335" t="s">
        <v>3848</v>
      </c>
      <c r="DX81" s="335" t="s">
        <v>3848</v>
      </c>
      <c r="DY81" s="335" t="s">
        <v>3848</v>
      </c>
      <c r="DZ81" s="335" t="s">
        <v>3848</v>
      </c>
      <c r="EA81" s="335" t="s">
        <v>3848</v>
      </c>
      <c r="EB81" s="335" t="s">
        <v>3861</v>
      </c>
      <c r="EC81" s="335" t="s">
        <v>3862</v>
      </c>
      <c r="ED81" s="335" t="s">
        <v>3848</v>
      </c>
      <c r="EE81" s="335" t="s">
        <v>12070</v>
      </c>
      <c r="EF81" s="335" t="s">
        <v>432</v>
      </c>
      <c r="EG81" s="335" t="s">
        <v>3919</v>
      </c>
      <c r="EH81" s="335" t="s">
        <v>3920</v>
      </c>
      <c r="EI81" s="335" t="s">
        <v>3920</v>
      </c>
      <c r="EJ81" s="335" t="s">
        <v>3848</v>
      </c>
      <c r="EK81" s="335" t="s">
        <v>3848</v>
      </c>
      <c r="EL81" s="335" t="s">
        <v>5147</v>
      </c>
      <c r="EM81" s="335" t="s">
        <v>4002</v>
      </c>
      <c r="EN81" s="335" t="s">
        <v>4002</v>
      </c>
      <c r="EO81" s="335" t="s">
        <v>4002</v>
      </c>
      <c r="EP81" s="335" t="s">
        <v>4002</v>
      </c>
      <c r="EQ81" s="335" t="s">
        <v>14780</v>
      </c>
      <c r="ER81" s="335" t="s">
        <v>4262</v>
      </c>
      <c r="ES81" s="335" t="s">
        <v>14781</v>
      </c>
      <c r="ET81" s="335" t="s">
        <v>14782</v>
      </c>
      <c r="EU81" s="335" t="s">
        <v>14783</v>
      </c>
      <c r="EV81" s="335" t="s">
        <v>3876</v>
      </c>
      <c r="EW81" s="335" t="s">
        <v>3876</v>
      </c>
      <c r="EX81" s="335" t="s">
        <v>3848</v>
      </c>
      <c r="EY81" s="335" t="s">
        <v>3848</v>
      </c>
      <c r="EZ81" s="335" t="s">
        <v>3876</v>
      </c>
      <c r="FA81" s="335" t="s">
        <v>3848</v>
      </c>
      <c r="FB81" s="335" t="s">
        <v>3848</v>
      </c>
      <c r="FC81" s="335" t="s">
        <v>3848</v>
      </c>
      <c r="FD81" s="335" t="s">
        <v>3848</v>
      </c>
      <c r="FE81" s="335" t="s">
        <v>4017</v>
      </c>
      <c r="FF81" s="335" t="s">
        <v>4017</v>
      </c>
      <c r="FG81" s="335" t="s">
        <v>3848</v>
      </c>
      <c r="FH81" s="335" t="s">
        <v>3848</v>
      </c>
      <c r="FI81" s="335" t="s">
        <v>3848</v>
      </c>
      <c r="FJ81" s="335" t="s">
        <v>4017</v>
      </c>
      <c r="FK81" s="335" t="s">
        <v>4017</v>
      </c>
      <c r="FL81" s="335" t="s">
        <v>4017</v>
      </c>
      <c r="FM81" s="335" t="s">
        <v>14771</v>
      </c>
      <c r="FN81" s="335" t="s">
        <v>14784</v>
      </c>
      <c r="FO81" s="335" t="s">
        <v>14785</v>
      </c>
      <c r="FP81" s="335" t="s">
        <v>3848</v>
      </c>
      <c r="FQ81" s="335" t="s">
        <v>14786</v>
      </c>
      <c r="FR81" s="335" t="s">
        <v>4925</v>
      </c>
      <c r="FS81" s="335" t="s">
        <v>14787</v>
      </c>
      <c r="FT81" s="335" t="s">
        <v>3943</v>
      </c>
      <c r="FU81" s="335" t="s">
        <v>3943</v>
      </c>
      <c r="FV81" s="335" t="s">
        <v>3943</v>
      </c>
      <c r="FW81" s="335" t="s">
        <v>3943</v>
      </c>
      <c r="FX81" s="335" t="s">
        <v>3894</v>
      </c>
      <c r="FY81" s="335" t="s">
        <v>3848</v>
      </c>
      <c r="FZ81" s="335" t="s">
        <v>14788</v>
      </c>
      <c r="GA81" s="335" t="s">
        <v>3945</v>
      </c>
      <c r="GB81" s="335" t="s">
        <v>3946</v>
      </c>
      <c r="GC81" s="335" t="s">
        <v>3946</v>
      </c>
      <c r="GD81" s="33" t="s">
        <v>12711</v>
      </c>
      <c r="GE81" s="33" t="s">
        <v>6505</v>
      </c>
      <c r="GL81" s="490">
        <v>100</v>
      </c>
      <c r="GM81" s="490">
        <v>75</v>
      </c>
      <c r="GN81" s="490">
        <v>70</v>
      </c>
      <c r="GO81" s="490">
        <v>100</v>
      </c>
      <c r="GP81" s="490">
        <v>100</v>
      </c>
      <c r="GQ81" s="490">
        <v>27</v>
      </c>
      <c r="GR81" s="490">
        <v>100</v>
      </c>
      <c r="GS81" s="490">
        <v>96</v>
      </c>
      <c r="GT81" s="490">
        <v>26</v>
      </c>
      <c r="GU81" s="490">
        <v>96</v>
      </c>
      <c r="GV81" s="490">
        <v>70</v>
      </c>
      <c r="GW81" s="490">
        <v>43</v>
      </c>
      <c r="GX81" s="490">
        <v>86</v>
      </c>
      <c r="GY81" s="490">
        <v>88</v>
      </c>
      <c r="GZ81" s="490">
        <v>86</v>
      </c>
      <c r="HA81" s="490">
        <v>0.79</v>
      </c>
      <c r="HB81" s="490">
        <v>100</v>
      </c>
      <c r="HC81" s="490">
        <v>100</v>
      </c>
      <c r="HD81" s="490">
        <v>100</v>
      </c>
      <c r="HE81" s="490">
        <v>86</v>
      </c>
      <c r="HF81" s="335" t="s">
        <v>14314</v>
      </c>
      <c r="HG81" s="491" t="s">
        <v>3848</v>
      </c>
      <c r="HH81" s="491" t="s">
        <v>3848</v>
      </c>
      <c r="HI81" s="491" t="s">
        <v>3848</v>
      </c>
      <c r="HJ81" s="491" t="s">
        <v>3848</v>
      </c>
      <c r="HK81" s="491" t="s">
        <v>3848</v>
      </c>
      <c r="HL81" s="335"/>
      <c r="HM81" s="335"/>
      <c r="HS81" s="44" t="s">
        <v>6505</v>
      </c>
      <c r="IC81" s="44" t="s">
        <v>12683</v>
      </c>
      <c r="IE81" s="44" t="s">
        <v>3403</v>
      </c>
    </row>
    <row r="82" spans="1:239" s="33" customFormat="1" ht="12.75" x14ac:dyDescent="0.2">
      <c r="A82" s="85">
        <v>80</v>
      </c>
      <c r="B82" s="31">
        <v>0.54166666666666663</v>
      </c>
      <c r="D82" s="85" t="s">
        <v>12630</v>
      </c>
      <c r="E82" s="255" t="s">
        <v>212</v>
      </c>
      <c r="F82" s="282">
        <v>43283</v>
      </c>
      <c r="G82" s="255" t="s">
        <v>357</v>
      </c>
      <c r="H82" s="33" t="s">
        <v>233</v>
      </c>
      <c r="I82" s="33" t="s">
        <v>12683</v>
      </c>
      <c r="M82" s="492"/>
      <c r="N82" s="492"/>
      <c r="P82" s="34" t="s">
        <v>14789</v>
      </c>
      <c r="Q82" s="30" t="s">
        <v>1447</v>
      </c>
      <c r="R82" s="30" t="s">
        <v>14790</v>
      </c>
      <c r="S82" s="30" t="s">
        <v>14791</v>
      </c>
      <c r="T82" s="30">
        <v>9192737977</v>
      </c>
      <c r="U82" s="35" t="s">
        <v>14792</v>
      </c>
      <c r="V82" s="85" t="s">
        <v>221</v>
      </c>
      <c r="W82" s="85" t="s">
        <v>221</v>
      </c>
      <c r="X82" s="85" t="s">
        <v>221</v>
      </c>
      <c r="Y82" s="85" t="s">
        <v>221</v>
      </c>
      <c r="Z82" s="85" t="s">
        <v>221</v>
      </c>
      <c r="AA82" s="30" t="s">
        <v>14793</v>
      </c>
      <c r="AB82" s="30">
        <v>4231316</v>
      </c>
      <c r="AC82" s="30" t="s">
        <v>223</v>
      </c>
      <c r="AD82" s="85" t="s">
        <v>267</v>
      </c>
      <c r="AE82" s="30" t="s">
        <v>6547</v>
      </c>
      <c r="AF82" s="30" t="s">
        <v>226</v>
      </c>
      <c r="AG82" s="30" t="s">
        <v>221</v>
      </c>
      <c r="AH82" s="30" t="s">
        <v>226</v>
      </c>
      <c r="AI82" s="30">
        <f>18+5+13</f>
        <v>36</v>
      </c>
      <c r="AJ82" s="30" t="s">
        <v>227</v>
      </c>
      <c r="AK82" s="30">
        <v>1</v>
      </c>
      <c r="AL82" s="30">
        <v>18</v>
      </c>
      <c r="AM82" s="30">
        <v>5</v>
      </c>
      <c r="AN82" s="255" t="s">
        <v>432</v>
      </c>
      <c r="AO82" s="281" t="s">
        <v>432</v>
      </c>
      <c r="AP82" s="255" t="s">
        <v>434</v>
      </c>
      <c r="AQ82" s="255" t="s">
        <v>10785</v>
      </c>
      <c r="AR82" s="30" t="s">
        <v>14706</v>
      </c>
      <c r="AX82" s="33" t="s">
        <v>14707</v>
      </c>
      <c r="AY82" s="30" t="s">
        <v>227</v>
      </c>
      <c r="AZ82" s="30" t="s">
        <v>446</v>
      </c>
      <c r="BB82" s="33" t="s">
        <v>14708</v>
      </c>
      <c r="BC82" s="31">
        <v>0.55763888888888891</v>
      </c>
      <c r="BD82" s="31">
        <v>0.56944444444444442</v>
      </c>
      <c r="BF82" s="33">
        <v>3</v>
      </c>
      <c r="BG82" s="33">
        <v>2</v>
      </c>
      <c r="BH82" s="33">
        <v>3</v>
      </c>
      <c r="BI82" s="33">
        <v>3</v>
      </c>
      <c r="BJ82" s="33">
        <v>3</v>
      </c>
      <c r="BK82" s="33">
        <v>2</v>
      </c>
      <c r="BL82" s="33">
        <v>2</v>
      </c>
      <c r="BM82" s="33">
        <v>3</v>
      </c>
      <c r="BN82" s="33">
        <v>3</v>
      </c>
      <c r="BO82" s="33">
        <v>3</v>
      </c>
      <c r="BP82" s="33">
        <v>3</v>
      </c>
      <c r="BQ82" s="33">
        <v>2</v>
      </c>
      <c r="BR82" s="33">
        <v>3</v>
      </c>
      <c r="BS82" s="33">
        <v>2</v>
      </c>
      <c r="BT82" s="33">
        <v>3</v>
      </c>
      <c r="BV82" s="30" t="s">
        <v>14708</v>
      </c>
      <c r="BW82" s="31">
        <v>0.56944444444444442</v>
      </c>
      <c r="BX82" s="31">
        <v>0.57500000000000007</v>
      </c>
      <c r="BZ82" s="30">
        <v>2</v>
      </c>
      <c r="CA82" s="30">
        <v>2</v>
      </c>
      <c r="CB82" s="30">
        <v>2</v>
      </c>
      <c r="CC82" s="30">
        <v>2</v>
      </c>
      <c r="CD82" s="33" t="s">
        <v>260</v>
      </c>
      <c r="CE82" s="30"/>
      <c r="CF82" s="30"/>
      <c r="CR82" s="335" t="s">
        <v>12643</v>
      </c>
      <c r="CS82" s="335" t="s">
        <v>12644</v>
      </c>
      <c r="CT82" s="335" t="s">
        <v>4002</v>
      </c>
      <c r="CU82" s="335" t="s">
        <v>14794</v>
      </c>
      <c r="CV82" s="335" t="s">
        <v>1447</v>
      </c>
      <c r="CW82" s="335" t="s">
        <v>14795</v>
      </c>
      <c r="CX82" s="335" t="s">
        <v>14791</v>
      </c>
      <c r="CY82" s="335" t="s">
        <v>14796</v>
      </c>
      <c r="CZ82" s="335" t="s">
        <v>7301</v>
      </c>
      <c r="DA82" s="335" t="s">
        <v>14797</v>
      </c>
      <c r="DB82" s="335" t="s">
        <v>3840</v>
      </c>
      <c r="DC82" s="335" t="s">
        <v>3841</v>
      </c>
      <c r="DD82" s="335" t="s">
        <v>8608</v>
      </c>
      <c r="DE82" s="335" t="s">
        <v>7301</v>
      </c>
      <c r="DF82" s="335" t="s">
        <v>14797</v>
      </c>
      <c r="DG82" s="335" t="s">
        <v>3840</v>
      </c>
      <c r="DH82" s="335" t="s">
        <v>3841</v>
      </c>
      <c r="DI82" s="335" t="s">
        <v>8608</v>
      </c>
      <c r="DJ82" s="335" t="s">
        <v>14798</v>
      </c>
      <c r="DK82" s="335" t="s">
        <v>3957</v>
      </c>
      <c r="DL82" s="335" t="s">
        <v>4298</v>
      </c>
      <c r="DM82" s="335" t="s">
        <v>3914</v>
      </c>
      <c r="DN82" s="335" t="s">
        <v>6337</v>
      </c>
      <c r="DO82" s="335" t="s">
        <v>3853</v>
      </c>
      <c r="DP82" s="335" t="s">
        <v>3848</v>
      </c>
      <c r="DQ82" s="335" t="s">
        <v>14799</v>
      </c>
      <c r="DR82" s="335" t="s">
        <v>14800</v>
      </c>
      <c r="DS82" s="335" t="s">
        <v>14801</v>
      </c>
      <c r="DT82" s="335" t="s">
        <v>3848</v>
      </c>
      <c r="DU82" s="335" t="s">
        <v>3848</v>
      </c>
      <c r="DV82" s="335" t="s">
        <v>3848</v>
      </c>
      <c r="DW82" s="335" t="s">
        <v>3848</v>
      </c>
      <c r="DX82" s="335" t="s">
        <v>14802</v>
      </c>
      <c r="DY82" s="335" t="s">
        <v>3848</v>
      </c>
      <c r="DZ82" s="335" t="s">
        <v>3848</v>
      </c>
      <c r="EA82" s="335" t="s">
        <v>3848</v>
      </c>
      <c r="EB82" s="335" t="s">
        <v>3861</v>
      </c>
      <c r="EC82" s="335" t="s">
        <v>3862</v>
      </c>
      <c r="ED82" s="335" t="s">
        <v>3848</v>
      </c>
      <c r="EE82" s="335" t="s">
        <v>14803</v>
      </c>
      <c r="EF82" s="335" t="s">
        <v>432</v>
      </c>
      <c r="EG82" s="335" t="s">
        <v>3919</v>
      </c>
      <c r="EH82" s="335" t="s">
        <v>3920</v>
      </c>
      <c r="EI82" s="335" t="s">
        <v>3920</v>
      </c>
      <c r="EJ82" s="335" t="s">
        <v>3848</v>
      </c>
      <c r="EK82" s="335" t="s">
        <v>3848</v>
      </c>
      <c r="EL82" s="335" t="s">
        <v>5147</v>
      </c>
      <c r="EM82" s="335" t="s">
        <v>4002</v>
      </c>
      <c r="EN82" s="335" t="s">
        <v>4002</v>
      </c>
      <c r="EO82" s="335" t="s">
        <v>4002</v>
      </c>
      <c r="EP82" s="335" t="s">
        <v>4002</v>
      </c>
      <c r="EQ82" s="335" t="s">
        <v>14804</v>
      </c>
      <c r="ER82" s="335" t="s">
        <v>11732</v>
      </c>
      <c r="ES82" s="335" t="s">
        <v>14805</v>
      </c>
      <c r="ET82" s="335" t="s">
        <v>14806</v>
      </c>
      <c r="EU82" s="335" t="s">
        <v>14807</v>
      </c>
      <c r="EV82" s="335" t="s">
        <v>3876</v>
      </c>
      <c r="EW82" s="335" t="s">
        <v>3876</v>
      </c>
      <c r="EX82" s="335" t="s">
        <v>3848</v>
      </c>
      <c r="EY82" s="335" t="s">
        <v>3848</v>
      </c>
      <c r="EZ82" s="335" t="s">
        <v>3876</v>
      </c>
      <c r="FA82" s="335" t="s">
        <v>3848</v>
      </c>
      <c r="FB82" s="335" t="s">
        <v>14808</v>
      </c>
      <c r="FC82" s="335" t="s">
        <v>14809</v>
      </c>
      <c r="FD82" s="335" t="s">
        <v>3848</v>
      </c>
      <c r="FE82" s="335" t="s">
        <v>4011</v>
      </c>
      <c r="FF82" s="335" t="s">
        <v>4012</v>
      </c>
      <c r="FG82" s="335" t="s">
        <v>14810</v>
      </c>
      <c r="FH82" s="335" t="s">
        <v>14811</v>
      </c>
      <c r="FI82" s="335" t="s">
        <v>4270</v>
      </c>
      <c r="FJ82" s="335" t="s">
        <v>5190</v>
      </c>
      <c r="FK82" s="335" t="s">
        <v>14812</v>
      </c>
      <c r="FL82" s="335" t="s">
        <v>4017</v>
      </c>
      <c r="FM82" s="335" t="s">
        <v>1447</v>
      </c>
      <c r="FN82" s="335" t="s">
        <v>14795</v>
      </c>
      <c r="FO82" s="335" t="s">
        <v>14791</v>
      </c>
      <c r="FP82" s="335" t="s">
        <v>3848</v>
      </c>
      <c r="FQ82" s="335" t="s">
        <v>14813</v>
      </c>
      <c r="FR82" s="335" t="s">
        <v>4367</v>
      </c>
      <c r="FS82" s="335" t="s">
        <v>14814</v>
      </c>
      <c r="FT82" s="335" t="s">
        <v>3943</v>
      </c>
      <c r="FU82" s="335" t="s">
        <v>3943</v>
      </c>
      <c r="FV82" s="335" t="s">
        <v>3943</v>
      </c>
      <c r="FW82" s="335" t="s">
        <v>3943</v>
      </c>
      <c r="FX82" s="335" t="s">
        <v>3894</v>
      </c>
      <c r="FY82" s="335" t="s">
        <v>3848</v>
      </c>
      <c r="FZ82" s="335" t="s">
        <v>14815</v>
      </c>
      <c r="GA82" s="335" t="s">
        <v>3945</v>
      </c>
      <c r="GB82" s="335" t="s">
        <v>3945</v>
      </c>
      <c r="GC82" s="335" t="s">
        <v>3946</v>
      </c>
      <c r="GD82" s="44" t="s">
        <v>4194</v>
      </c>
      <c r="GE82" s="33" t="s">
        <v>6505</v>
      </c>
      <c r="GL82" s="490">
        <v>100</v>
      </c>
      <c r="GM82" s="490">
        <v>75</v>
      </c>
      <c r="GN82" s="490">
        <v>55</v>
      </c>
      <c r="GO82" s="490">
        <v>83</v>
      </c>
      <c r="GP82" s="490">
        <v>23</v>
      </c>
      <c r="GQ82" s="490">
        <v>22</v>
      </c>
      <c r="GR82" s="490">
        <v>23</v>
      </c>
      <c r="GS82" s="490">
        <v>88</v>
      </c>
      <c r="GT82" s="490">
        <v>26</v>
      </c>
      <c r="GU82" s="490">
        <v>88</v>
      </c>
      <c r="GV82" s="490">
        <v>40</v>
      </c>
      <c r="GW82" s="490">
        <v>43</v>
      </c>
      <c r="GX82" s="490">
        <v>71</v>
      </c>
      <c r="GY82" s="490">
        <v>88</v>
      </c>
      <c r="GZ82" s="490">
        <v>83</v>
      </c>
      <c r="HA82" s="490">
        <v>0.51719999999999999</v>
      </c>
      <c r="HB82" s="490">
        <v>100</v>
      </c>
      <c r="HC82" s="490">
        <v>66</v>
      </c>
      <c r="HD82" s="490">
        <v>83</v>
      </c>
      <c r="HE82" s="490">
        <v>83</v>
      </c>
      <c r="HF82" s="335" t="s">
        <v>14314</v>
      </c>
      <c r="HG82" s="491" t="s">
        <v>3848</v>
      </c>
      <c r="HH82" s="491" t="s">
        <v>3848</v>
      </c>
      <c r="HI82" s="491" t="s">
        <v>3848</v>
      </c>
      <c r="HJ82" s="491" t="s">
        <v>3848</v>
      </c>
      <c r="HK82" s="491" t="s">
        <v>3848</v>
      </c>
      <c r="HL82" s="335" t="s">
        <v>3848</v>
      </c>
      <c r="HM82" s="335"/>
      <c r="HN82" s="213" t="s">
        <v>6505</v>
      </c>
      <c r="IC82" s="44" t="s">
        <v>12683</v>
      </c>
      <c r="IE82" s="44" t="s">
        <v>3403</v>
      </c>
    </row>
    <row r="83" spans="1:239" s="33" customFormat="1" ht="12.75" x14ac:dyDescent="0.2">
      <c r="A83" s="85">
        <v>81</v>
      </c>
      <c r="B83" s="31">
        <v>0.5625</v>
      </c>
      <c r="D83" s="85" t="s">
        <v>12630</v>
      </c>
      <c r="E83" s="255" t="s">
        <v>212</v>
      </c>
      <c r="F83" s="282">
        <v>43283</v>
      </c>
      <c r="G83" s="255" t="s">
        <v>1202</v>
      </c>
      <c r="H83" s="33" t="s">
        <v>214</v>
      </c>
      <c r="I83" s="33" t="s">
        <v>1222</v>
      </c>
      <c r="M83" s="492"/>
      <c r="N83" s="492"/>
      <c r="P83" s="34" t="s">
        <v>14816</v>
      </c>
      <c r="Q83" s="30" t="s">
        <v>549</v>
      </c>
      <c r="R83" s="30" t="s">
        <v>14817</v>
      </c>
      <c r="S83" s="30" t="s">
        <v>14818</v>
      </c>
      <c r="T83" s="30">
        <v>9299661085</v>
      </c>
      <c r="U83" s="35" t="s">
        <v>14819</v>
      </c>
      <c r="V83" s="85" t="s">
        <v>221</v>
      </c>
      <c r="W83" s="85" t="s">
        <v>221</v>
      </c>
      <c r="X83" s="85" t="s">
        <v>221</v>
      </c>
      <c r="Y83" s="85" t="s">
        <v>221</v>
      </c>
      <c r="Z83" s="85" t="s">
        <v>221</v>
      </c>
      <c r="AA83" s="30" t="s">
        <v>14820</v>
      </c>
      <c r="AB83" s="30">
        <v>9212662624</v>
      </c>
      <c r="AC83" s="30" t="s">
        <v>402</v>
      </c>
      <c r="AD83" s="30" t="s">
        <v>224</v>
      </c>
      <c r="AE83" s="30" t="s">
        <v>7250</v>
      </c>
      <c r="AF83" s="30" t="s">
        <v>221</v>
      </c>
      <c r="AG83" s="30" t="s">
        <v>221</v>
      </c>
      <c r="AH83" s="30" t="s">
        <v>221</v>
      </c>
      <c r="AI83" s="30">
        <v>16</v>
      </c>
      <c r="AJ83" s="30" t="s">
        <v>227</v>
      </c>
      <c r="AK83" s="30">
        <v>1</v>
      </c>
      <c r="AL83" s="30">
        <v>16</v>
      </c>
      <c r="AM83" s="30">
        <v>0</v>
      </c>
      <c r="AN83" s="255" t="s">
        <v>432</v>
      </c>
      <c r="AO83" s="281" t="s">
        <v>432</v>
      </c>
      <c r="AP83" s="255" t="s">
        <v>434</v>
      </c>
      <c r="AQ83" s="255" t="s">
        <v>10785</v>
      </c>
      <c r="AR83" s="30" t="s">
        <v>14706</v>
      </c>
      <c r="AX83" s="33" t="s">
        <v>14707</v>
      </c>
      <c r="AY83" s="30" t="s">
        <v>227</v>
      </c>
      <c r="AZ83" s="30" t="s">
        <v>446</v>
      </c>
      <c r="BB83" s="33" t="s">
        <v>14708</v>
      </c>
      <c r="BC83" s="31">
        <v>0.5805555555555556</v>
      </c>
      <c r="BD83" s="31">
        <v>0.58611111111111114</v>
      </c>
      <c r="BF83" s="33">
        <v>3</v>
      </c>
      <c r="BG83" s="33">
        <v>3</v>
      </c>
      <c r="BH83" s="33">
        <v>3</v>
      </c>
      <c r="BI83" s="33">
        <v>3</v>
      </c>
      <c r="BJ83" s="33">
        <v>3</v>
      </c>
      <c r="BK83" s="33">
        <v>3</v>
      </c>
      <c r="BL83" s="33">
        <v>3</v>
      </c>
      <c r="BM83" s="33">
        <v>3</v>
      </c>
      <c r="BN83" s="33">
        <v>3</v>
      </c>
      <c r="BO83" s="33">
        <v>3</v>
      </c>
      <c r="BP83" s="33">
        <v>3</v>
      </c>
      <c r="BQ83" s="33">
        <v>3</v>
      </c>
      <c r="BR83" s="33">
        <v>3</v>
      </c>
      <c r="BS83" s="33">
        <v>3</v>
      </c>
      <c r="BT83" s="33">
        <v>3</v>
      </c>
      <c r="BV83" s="30"/>
      <c r="BW83" s="31"/>
      <c r="BX83" s="31"/>
      <c r="BY83" s="30"/>
      <c r="BZ83" s="30"/>
      <c r="CA83" s="30"/>
      <c r="CB83" s="30"/>
      <c r="CC83" s="30"/>
      <c r="CE83" s="30"/>
      <c r="CR83" s="34" t="s">
        <v>12643</v>
      </c>
      <c r="CS83" s="34" t="s">
        <v>12644</v>
      </c>
      <c r="CT83" s="34" t="s">
        <v>4002</v>
      </c>
      <c r="CU83" s="34" t="s">
        <v>14821</v>
      </c>
      <c r="CV83" s="34" t="s">
        <v>549</v>
      </c>
      <c r="CW83" s="34" t="s">
        <v>14822</v>
      </c>
      <c r="CX83" s="34" t="s">
        <v>14823</v>
      </c>
      <c r="CY83" s="34" t="s">
        <v>14824</v>
      </c>
      <c r="CZ83" s="34" t="s">
        <v>14825</v>
      </c>
      <c r="DA83" s="34" t="s">
        <v>14826</v>
      </c>
      <c r="DB83" s="34" t="s">
        <v>3840</v>
      </c>
      <c r="DC83" s="34" t="s">
        <v>3841</v>
      </c>
      <c r="DD83" s="34" t="s">
        <v>4838</v>
      </c>
      <c r="DE83" s="34" t="s">
        <v>5824</v>
      </c>
      <c r="DF83" s="34" t="s">
        <v>14827</v>
      </c>
      <c r="DG83" s="34" t="s">
        <v>3845</v>
      </c>
      <c r="DH83" s="34" t="s">
        <v>3846</v>
      </c>
      <c r="DI83" s="34" t="s">
        <v>3847</v>
      </c>
      <c r="DJ83" s="34" t="s">
        <v>14828</v>
      </c>
      <c r="DK83" s="34" t="s">
        <v>3849</v>
      </c>
      <c r="DL83" s="34" t="s">
        <v>3848</v>
      </c>
      <c r="DM83" s="34" t="s">
        <v>3851</v>
      </c>
      <c r="DN83" s="34" t="s">
        <v>3852</v>
      </c>
      <c r="DO83" s="34" t="s">
        <v>3853</v>
      </c>
      <c r="DP83" s="34" t="s">
        <v>3854</v>
      </c>
      <c r="DQ83" s="34" t="s">
        <v>14829</v>
      </c>
      <c r="DR83" s="34" t="s">
        <v>14830</v>
      </c>
      <c r="DS83" s="34" t="s">
        <v>14831</v>
      </c>
      <c r="DT83" s="34" t="s">
        <v>3848</v>
      </c>
      <c r="DU83" s="34" t="s">
        <v>3848</v>
      </c>
      <c r="DV83" s="34" t="s">
        <v>3848</v>
      </c>
      <c r="DW83" s="34" t="s">
        <v>3848</v>
      </c>
      <c r="DX83" s="34" t="s">
        <v>3848</v>
      </c>
      <c r="DY83" s="34" t="s">
        <v>3848</v>
      </c>
      <c r="DZ83" s="34" t="s">
        <v>3848</v>
      </c>
      <c r="EA83" s="34" t="s">
        <v>3848</v>
      </c>
      <c r="EB83" s="34" t="s">
        <v>3861</v>
      </c>
      <c r="EC83" s="34" t="s">
        <v>3865</v>
      </c>
      <c r="ED83" s="34" t="s">
        <v>14832</v>
      </c>
      <c r="EE83" s="34" t="s">
        <v>4067</v>
      </c>
      <c r="EF83" s="34" t="s">
        <v>432</v>
      </c>
      <c r="EG83" s="34" t="s">
        <v>598</v>
      </c>
      <c r="EH83" s="34" t="s">
        <v>5303</v>
      </c>
      <c r="EI83" s="34" t="s">
        <v>4299</v>
      </c>
      <c r="EJ83" s="34" t="s">
        <v>3848</v>
      </c>
      <c r="EK83" s="34" t="s">
        <v>3848</v>
      </c>
      <c r="EL83" s="34" t="s">
        <v>3868</v>
      </c>
      <c r="EM83" s="34" t="s">
        <v>4002</v>
      </c>
      <c r="EN83" s="34" t="s">
        <v>4002</v>
      </c>
      <c r="EO83" s="34" t="s">
        <v>4002</v>
      </c>
      <c r="EP83" s="34" t="s">
        <v>3870</v>
      </c>
      <c r="EQ83" s="34" t="s">
        <v>14833</v>
      </c>
      <c r="ER83" s="34" t="s">
        <v>3872</v>
      </c>
      <c r="ES83" s="34" t="s">
        <v>14834</v>
      </c>
      <c r="ET83" s="34" t="s">
        <v>14835</v>
      </c>
      <c r="EU83" s="34" t="s">
        <v>14836</v>
      </c>
      <c r="EV83" s="34" t="s">
        <v>3876</v>
      </c>
      <c r="EW83" s="34" t="s">
        <v>3876</v>
      </c>
      <c r="EX83" s="34" t="s">
        <v>3848</v>
      </c>
      <c r="EY83" s="34" t="s">
        <v>3848</v>
      </c>
      <c r="EZ83" s="34" t="s">
        <v>3876</v>
      </c>
      <c r="FA83" s="34" t="s">
        <v>3848</v>
      </c>
      <c r="FB83" s="34" t="s">
        <v>13882</v>
      </c>
      <c r="FC83" s="34" t="s">
        <v>14837</v>
      </c>
      <c r="FD83" s="34" t="s">
        <v>3848</v>
      </c>
      <c r="FE83" s="34" t="s">
        <v>4011</v>
      </c>
      <c r="FF83" s="34" t="s">
        <v>6196</v>
      </c>
      <c r="FG83" s="34" t="s">
        <v>14838</v>
      </c>
      <c r="FH83" s="34" t="s">
        <v>14839</v>
      </c>
      <c r="FI83" s="34" t="s">
        <v>14840</v>
      </c>
      <c r="FJ83" s="34" t="s">
        <v>3935</v>
      </c>
      <c r="FK83" s="34" t="s">
        <v>4892</v>
      </c>
      <c r="FL83" s="34" t="s">
        <v>4017</v>
      </c>
      <c r="FM83" s="34" t="s">
        <v>14841</v>
      </c>
      <c r="FN83" s="34" t="s">
        <v>14842</v>
      </c>
      <c r="FO83" s="34" t="s">
        <v>14843</v>
      </c>
      <c r="FP83" s="34" t="s">
        <v>3848</v>
      </c>
      <c r="FQ83" s="34" t="s">
        <v>3848</v>
      </c>
      <c r="FR83" s="34" t="s">
        <v>3848</v>
      </c>
      <c r="FS83" s="34" t="s">
        <v>3848</v>
      </c>
      <c r="FT83" s="34" t="s">
        <v>14844</v>
      </c>
      <c r="FU83" s="34" t="s">
        <v>14845</v>
      </c>
      <c r="FV83" s="34" t="s">
        <v>14846</v>
      </c>
      <c r="FW83" s="34" t="s">
        <v>14847</v>
      </c>
      <c r="FX83" s="34" t="s">
        <v>3894</v>
      </c>
      <c r="FY83" s="34" t="s">
        <v>3848</v>
      </c>
      <c r="FZ83" s="34" t="s">
        <v>14848</v>
      </c>
      <c r="GA83" s="34" t="s">
        <v>3945</v>
      </c>
      <c r="GB83" s="34" t="s">
        <v>3946</v>
      </c>
      <c r="GC83" s="34" t="s">
        <v>3946</v>
      </c>
      <c r="GL83" s="493" t="s">
        <v>14217</v>
      </c>
      <c r="GM83" s="493" t="s">
        <v>14217</v>
      </c>
      <c r="GN83" s="493" t="s">
        <v>14217</v>
      </c>
      <c r="GO83" s="493" t="s">
        <v>14217</v>
      </c>
      <c r="GP83" s="493" t="s">
        <v>14217</v>
      </c>
      <c r="GQ83" s="493" t="s">
        <v>3848</v>
      </c>
      <c r="GR83" s="493" t="s">
        <v>3848</v>
      </c>
      <c r="GS83" s="493" t="s">
        <v>14217</v>
      </c>
      <c r="GT83" s="493" t="s">
        <v>3848</v>
      </c>
      <c r="GU83" s="493" t="s">
        <v>3848</v>
      </c>
      <c r="GV83" s="493" t="s">
        <v>14217</v>
      </c>
      <c r="GW83" s="493" t="s">
        <v>14217</v>
      </c>
      <c r="GX83" s="493" t="s">
        <v>14217</v>
      </c>
      <c r="GY83" s="493">
        <v>100</v>
      </c>
      <c r="GZ83" s="493" t="s">
        <v>14217</v>
      </c>
      <c r="HA83" s="493" t="s">
        <v>14217</v>
      </c>
      <c r="HB83" s="493">
        <v>33</v>
      </c>
      <c r="HC83" s="493" t="s">
        <v>14217</v>
      </c>
      <c r="HD83" s="493">
        <v>33</v>
      </c>
      <c r="HE83" s="493">
        <v>0</v>
      </c>
      <c r="HF83" s="34" t="s">
        <v>14405</v>
      </c>
      <c r="HG83" s="53" t="s">
        <v>3848</v>
      </c>
      <c r="HH83" s="53" t="s">
        <v>14849</v>
      </c>
      <c r="HI83" s="53" t="s">
        <v>14715</v>
      </c>
      <c r="HJ83" s="53" t="s">
        <v>14408</v>
      </c>
      <c r="HK83" s="53" t="s">
        <v>14850</v>
      </c>
      <c r="HL83" s="34" t="s">
        <v>3848</v>
      </c>
      <c r="HM83" s="34"/>
      <c r="IC83" s="44" t="s">
        <v>3403</v>
      </c>
      <c r="IE83" s="44" t="s">
        <v>3403</v>
      </c>
    </row>
    <row r="84" spans="1:239" s="33" customFormat="1" ht="12.75" x14ac:dyDescent="0.2">
      <c r="A84" s="85">
        <v>82</v>
      </c>
      <c r="B84" s="31">
        <v>0.65972222222222221</v>
      </c>
      <c r="D84" s="85" t="s">
        <v>12630</v>
      </c>
      <c r="E84" s="255" t="s">
        <v>212</v>
      </c>
      <c r="F84" s="282">
        <v>43283</v>
      </c>
      <c r="G84" s="255" t="s">
        <v>1202</v>
      </c>
      <c r="H84" s="33" t="s">
        <v>3127</v>
      </c>
      <c r="I84" s="33" t="s">
        <v>5353</v>
      </c>
      <c r="M84" s="492"/>
      <c r="N84" s="492"/>
      <c r="P84" s="34" t="s">
        <v>14851</v>
      </c>
      <c r="Q84" s="30" t="s">
        <v>14852</v>
      </c>
      <c r="R84" s="30" t="s">
        <v>14853</v>
      </c>
      <c r="S84" s="30" t="s">
        <v>14854</v>
      </c>
      <c r="T84" s="30">
        <v>9566054991</v>
      </c>
      <c r="U84" s="35" t="s">
        <v>14855</v>
      </c>
      <c r="V84" s="85" t="s">
        <v>221</v>
      </c>
      <c r="W84" s="85" t="s">
        <v>221</v>
      </c>
      <c r="X84" s="85" t="s">
        <v>221</v>
      </c>
      <c r="Y84" s="85" t="s">
        <v>221</v>
      </c>
      <c r="Z84" s="85" t="s">
        <v>221</v>
      </c>
      <c r="AA84" s="30" t="s">
        <v>14856</v>
      </c>
      <c r="AB84" s="30">
        <v>9178103617</v>
      </c>
      <c r="AC84" s="30" t="s">
        <v>402</v>
      </c>
      <c r="AD84" s="30" t="s">
        <v>224</v>
      </c>
      <c r="AE84" s="30"/>
      <c r="AF84" s="30"/>
      <c r="AG84" s="30"/>
      <c r="AH84" s="30"/>
      <c r="AI84" s="30"/>
      <c r="AJ84" s="30"/>
      <c r="AK84" s="30"/>
      <c r="AL84" s="30"/>
      <c r="AM84" s="30"/>
      <c r="AN84" s="255" t="s">
        <v>432</v>
      </c>
      <c r="AO84" s="281" t="s">
        <v>432</v>
      </c>
      <c r="AP84" s="255" t="s">
        <v>434</v>
      </c>
      <c r="AQ84" s="255" t="s">
        <v>10785</v>
      </c>
      <c r="AR84" s="30" t="s">
        <v>14706</v>
      </c>
      <c r="AX84" s="33" t="s">
        <v>14707</v>
      </c>
      <c r="AY84" s="30" t="s">
        <v>227</v>
      </c>
      <c r="AZ84" s="30" t="s">
        <v>446</v>
      </c>
      <c r="BB84" s="33" t="s">
        <v>14708</v>
      </c>
      <c r="BC84" s="31">
        <v>0.66249999999999998</v>
      </c>
      <c r="BD84" s="31">
        <v>0.67361111111111116</v>
      </c>
      <c r="BF84" s="33">
        <v>1</v>
      </c>
      <c r="BG84" s="33">
        <v>1</v>
      </c>
      <c r="BH84" s="33">
        <v>3</v>
      </c>
      <c r="BI84" s="33">
        <v>3</v>
      </c>
      <c r="BJ84" s="33">
        <v>3</v>
      </c>
      <c r="BK84" s="33">
        <v>2</v>
      </c>
      <c r="BL84" s="33">
        <v>2</v>
      </c>
      <c r="BM84" s="33">
        <v>3</v>
      </c>
      <c r="BN84" s="33">
        <v>3</v>
      </c>
      <c r="BO84" s="33">
        <v>3</v>
      </c>
      <c r="BP84" s="33">
        <v>3</v>
      </c>
      <c r="BQ84" s="33">
        <v>2</v>
      </c>
      <c r="BR84" s="33">
        <v>3</v>
      </c>
      <c r="BS84" s="33">
        <v>3</v>
      </c>
      <c r="BT84" s="33">
        <v>3</v>
      </c>
      <c r="BV84" s="30"/>
      <c r="BW84" s="31"/>
      <c r="BX84" s="31"/>
      <c r="BY84" s="30"/>
      <c r="BZ84" s="30"/>
      <c r="CA84" s="30"/>
      <c r="CB84" s="30"/>
      <c r="CC84" s="30"/>
      <c r="CR84" s="34" t="s">
        <v>12643</v>
      </c>
      <c r="CS84" s="34" t="s">
        <v>12644</v>
      </c>
      <c r="CT84" s="34" t="s">
        <v>4002</v>
      </c>
      <c r="CU84" s="34" t="s">
        <v>14857</v>
      </c>
      <c r="CV84" s="34" t="s">
        <v>14852</v>
      </c>
      <c r="CW84" s="34" t="s">
        <v>14853</v>
      </c>
      <c r="CX84" s="34" t="s">
        <v>14854</v>
      </c>
      <c r="CY84" s="34" t="s">
        <v>14858</v>
      </c>
      <c r="CZ84" s="34" t="s">
        <v>3848</v>
      </c>
      <c r="DA84" s="34" t="s">
        <v>3666</v>
      </c>
      <c r="DB84" s="34" t="s">
        <v>4037</v>
      </c>
      <c r="DC84" s="34" t="s">
        <v>4038</v>
      </c>
      <c r="DD84" s="34" t="s">
        <v>4039</v>
      </c>
      <c r="DE84" s="34" t="s">
        <v>3848</v>
      </c>
      <c r="DF84" s="34" t="s">
        <v>3666</v>
      </c>
      <c r="DG84" s="34" t="s">
        <v>4037</v>
      </c>
      <c r="DH84" s="34" t="s">
        <v>4038</v>
      </c>
      <c r="DI84" s="34" t="s">
        <v>4039</v>
      </c>
      <c r="DJ84" s="34" t="s">
        <v>3848</v>
      </c>
      <c r="DK84" s="34" t="s">
        <v>3849</v>
      </c>
      <c r="DL84" s="34" t="s">
        <v>3848</v>
      </c>
      <c r="DM84" s="34" t="s">
        <v>3914</v>
      </c>
      <c r="DN84" s="34" t="s">
        <v>3852</v>
      </c>
      <c r="DO84" s="34" t="s">
        <v>3848</v>
      </c>
      <c r="DP84" s="34" t="s">
        <v>3848</v>
      </c>
      <c r="DQ84" s="34" t="s">
        <v>14859</v>
      </c>
      <c r="DR84" s="34" t="s">
        <v>14859</v>
      </c>
      <c r="DS84" s="34" t="s">
        <v>14855</v>
      </c>
      <c r="DT84" s="34" t="s">
        <v>3848</v>
      </c>
      <c r="DU84" s="34" t="s">
        <v>3848</v>
      </c>
      <c r="DV84" s="34" t="s">
        <v>3848</v>
      </c>
      <c r="DW84" s="34" t="s">
        <v>3848</v>
      </c>
      <c r="DX84" s="34" t="s">
        <v>3848</v>
      </c>
      <c r="DY84" s="34" t="s">
        <v>3848</v>
      </c>
      <c r="DZ84" s="34" t="s">
        <v>3848</v>
      </c>
      <c r="EA84" s="34" t="s">
        <v>3848</v>
      </c>
      <c r="EB84" s="34" t="s">
        <v>3861</v>
      </c>
      <c r="EC84" s="34" t="s">
        <v>3862</v>
      </c>
      <c r="ED84" s="34" t="s">
        <v>3848</v>
      </c>
      <c r="EE84" s="34" t="s">
        <v>5339</v>
      </c>
      <c r="EF84" s="34" t="s">
        <v>432</v>
      </c>
      <c r="EG84" s="34" t="s">
        <v>3919</v>
      </c>
      <c r="EH84" s="34" t="s">
        <v>3920</v>
      </c>
      <c r="EI84" s="34" t="s">
        <v>14706</v>
      </c>
      <c r="EJ84" s="34" t="s">
        <v>3848</v>
      </c>
      <c r="EK84" s="34" t="s">
        <v>3848</v>
      </c>
      <c r="EL84" s="34" t="s">
        <v>3868</v>
      </c>
      <c r="EM84" s="34" t="s">
        <v>4002</v>
      </c>
      <c r="EN84" s="34" t="s">
        <v>3870</v>
      </c>
      <c r="EO84" s="34" t="s">
        <v>3870</v>
      </c>
      <c r="EP84" s="34" t="s">
        <v>3870</v>
      </c>
      <c r="EQ84" s="34" t="s">
        <v>4017</v>
      </c>
      <c r="ER84" s="34" t="s">
        <v>4017</v>
      </c>
      <c r="ES84" s="34" t="s">
        <v>4017</v>
      </c>
      <c r="ET84" s="34" t="s">
        <v>4017</v>
      </c>
      <c r="EU84" s="34" t="s">
        <v>4017</v>
      </c>
      <c r="EV84" s="34" t="s">
        <v>3848</v>
      </c>
      <c r="EW84" s="34" t="s">
        <v>3848</v>
      </c>
      <c r="EX84" s="34" t="s">
        <v>3848</v>
      </c>
      <c r="EY84" s="34" t="s">
        <v>3848</v>
      </c>
      <c r="EZ84" s="34" t="s">
        <v>3848</v>
      </c>
      <c r="FA84" s="34" t="s">
        <v>3848</v>
      </c>
      <c r="FB84" s="34" t="s">
        <v>3848</v>
      </c>
      <c r="FC84" s="34" t="s">
        <v>3848</v>
      </c>
      <c r="FD84" s="34" t="s">
        <v>3848</v>
      </c>
      <c r="FE84" s="34" t="s">
        <v>4017</v>
      </c>
      <c r="FF84" s="34" t="s">
        <v>4017</v>
      </c>
      <c r="FG84" s="34" t="s">
        <v>3848</v>
      </c>
      <c r="FH84" s="34" t="s">
        <v>3848</v>
      </c>
      <c r="FI84" s="34" t="s">
        <v>3848</v>
      </c>
      <c r="FJ84" s="34" t="s">
        <v>4017</v>
      </c>
      <c r="FK84" s="34" t="s">
        <v>4017</v>
      </c>
      <c r="FL84" s="34" t="s">
        <v>4017</v>
      </c>
      <c r="FM84" s="34" t="s">
        <v>3666</v>
      </c>
      <c r="FN84" s="34" t="s">
        <v>3666</v>
      </c>
      <c r="FO84" s="34" t="s">
        <v>3848</v>
      </c>
      <c r="FP84" s="34" t="s">
        <v>3848</v>
      </c>
      <c r="FQ84" s="34" t="s">
        <v>14860</v>
      </c>
      <c r="FR84" s="34" t="s">
        <v>5082</v>
      </c>
      <c r="FS84" s="34" t="s">
        <v>14861</v>
      </c>
      <c r="FT84" s="34" t="s">
        <v>3943</v>
      </c>
      <c r="FU84" s="34" t="s">
        <v>3943</v>
      </c>
      <c r="FV84" s="34" t="s">
        <v>3943</v>
      </c>
      <c r="FW84" s="34" t="s">
        <v>3943</v>
      </c>
      <c r="FX84" s="34" t="s">
        <v>3944</v>
      </c>
      <c r="FY84" s="34" t="s">
        <v>3848</v>
      </c>
      <c r="FZ84" s="34" t="s">
        <v>3848</v>
      </c>
      <c r="GA84" s="34" t="s">
        <v>3848</v>
      </c>
      <c r="GB84" s="34" t="s">
        <v>3848</v>
      </c>
      <c r="GC84" s="34" t="s">
        <v>3848</v>
      </c>
      <c r="GL84" s="493" t="s">
        <v>14217</v>
      </c>
      <c r="GM84" s="493" t="s">
        <v>14217</v>
      </c>
      <c r="GN84" s="493" t="s">
        <v>14217</v>
      </c>
      <c r="GO84" s="493" t="s">
        <v>14217</v>
      </c>
      <c r="GP84" s="493" t="s">
        <v>14217</v>
      </c>
      <c r="GQ84" s="493" t="s">
        <v>3848</v>
      </c>
      <c r="GR84" s="493" t="s">
        <v>3848</v>
      </c>
      <c r="GS84" s="493" t="s">
        <v>14217</v>
      </c>
      <c r="GT84" s="493" t="s">
        <v>3848</v>
      </c>
      <c r="GU84" s="493" t="s">
        <v>3848</v>
      </c>
      <c r="GV84" s="493" t="s">
        <v>14217</v>
      </c>
      <c r="GW84" s="493" t="s">
        <v>14217</v>
      </c>
      <c r="GX84" s="493" t="s">
        <v>14217</v>
      </c>
      <c r="GY84" s="493">
        <v>0</v>
      </c>
      <c r="GZ84" s="493" t="s">
        <v>14217</v>
      </c>
      <c r="HA84" s="493" t="s">
        <v>14217</v>
      </c>
      <c r="HB84" s="493">
        <v>33</v>
      </c>
      <c r="HC84" s="493" t="s">
        <v>14217</v>
      </c>
      <c r="HD84" s="493">
        <v>33</v>
      </c>
      <c r="HE84" s="493">
        <v>0</v>
      </c>
      <c r="HF84" s="34" t="s">
        <v>14405</v>
      </c>
      <c r="HG84" s="53" t="s">
        <v>3848</v>
      </c>
      <c r="HH84" s="53" t="s">
        <v>14862</v>
      </c>
      <c r="HI84" s="53" t="s">
        <v>14715</v>
      </c>
      <c r="HJ84" s="53" t="s">
        <v>14408</v>
      </c>
      <c r="HK84" s="53" t="s">
        <v>14863</v>
      </c>
      <c r="HL84" s="34" t="s">
        <v>3848</v>
      </c>
      <c r="HM84" s="34"/>
      <c r="IC84" s="44" t="s">
        <v>3403</v>
      </c>
      <c r="IE84" s="44" t="s">
        <v>3403</v>
      </c>
    </row>
    <row r="85" spans="1:239" s="33" customFormat="1" ht="12.75" x14ac:dyDescent="0.2">
      <c r="A85" s="85">
        <v>83</v>
      </c>
      <c r="B85" s="31">
        <v>0.66666666666666663</v>
      </c>
      <c r="D85" s="85" t="s">
        <v>12630</v>
      </c>
      <c r="E85" s="255" t="s">
        <v>212</v>
      </c>
      <c r="F85" s="282">
        <v>43283</v>
      </c>
      <c r="G85" s="255" t="s">
        <v>357</v>
      </c>
      <c r="H85" s="255" t="s">
        <v>337</v>
      </c>
      <c r="I85" s="33" t="s">
        <v>437</v>
      </c>
      <c r="J85" s="33" t="s">
        <v>5969</v>
      </c>
      <c r="M85" s="492"/>
      <c r="N85" s="492"/>
      <c r="O85" s="255"/>
      <c r="P85" s="34" t="s">
        <v>14864</v>
      </c>
      <c r="Q85" s="30" t="s">
        <v>14865</v>
      </c>
      <c r="R85" s="30" t="s">
        <v>14866</v>
      </c>
      <c r="S85" s="30" t="s">
        <v>14867</v>
      </c>
      <c r="T85" s="30">
        <v>9271509280</v>
      </c>
      <c r="U85" s="35" t="s">
        <v>14868</v>
      </c>
      <c r="V85" s="85" t="s">
        <v>221</v>
      </c>
      <c r="W85" s="85" t="s">
        <v>221</v>
      </c>
      <c r="X85" s="85" t="s">
        <v>221</v>
      </c>
      <c r="Y85" s="85" t="s">
        <v>221</v>
      </c>
      <c r="Z85" s="85" t="s">
        <v>221</v>
      </c>
      <c r="AA85" s="30" t="s">
        <v>14869</v>
      </c>
      <c r="AB85" s="30">
        <v>9154063502</v>
      </c>
      <c r="AC85" s="30" t="s">
        <v>223</v>
      </c>
      <c r="AD85" s="30" t="s">
        <v>241</v>
      </c>
      <c r="AE85" s="30" t="s">
        <v>14870</v>
      </c>
      <c r="AF85" s="30" t="s">
        <v>226</v>
      </c>
      <c r="AG85" s="30" t="s">
        <v>226</v>
      </c>
      <c r="AH85" s="30" t="s">
        <v>226</v>
      </c>
      <c r="AI85" s="30">
        <f>7+5+12+3+36+6</f>
        <v>69</v>
      </c>
      <c r="AJ85" s="30" t="s">
        <v>227</v>
      </c>
      <c r="AK85" s="30">
        <v>1</v>
      </c>
      <c r="AL85" s="30">
        <v>7</v>
      </c>
      <c r="AM85" s="30">
        <v>5</v>
      </c>
      <c r="AN85" s="255" t="s">
        <v>432</v>
      </c>
      <c r="AO85" s="281" t="s">
        <v>432</v>
      </c>
      <c r="AP85" s="255" t="s">
        <v>434</v>
      </c>
      <c r="AQ85" s="255" t="s">
        <v>10785</v>
      </c>
      <c r="AR85" s="30" t="s">
        <v>14706</v>
      </c>
      <c r="AX85" s="33" t="s">
        <v>14707</v>
      </c>
      <c r="AY85" s="30" t="s">
        <v>227</v>
      </c>
      <c r="AZ85" s="30" t="s">
        <v>446</v>
      </c>
      <c r="BB85" s="33" t="s">
        <v>14708</v>
      </c>
      <c r="BC85" s="31">
        <v>0.68194444444444446</v>
      </c>
      <c r="BD85" s="31">
        <v>0.68888888888888899</v>
      </c>
      <c r="BE85" s="494"/>
      <c r="BF85" s="255">
        <v>3</v>
      </c>
      <c r="BG85" s="255">
        <v>3</v>
      </c>
      <c r="BH85" s="255">
        <v>3</v>
      </c>
      <c r="BI85" s="255">
        <v>3</v>
      </c>
      <c r="BJ85" s="255">
        <v>3</v>
      </c>
      <c r="BK85" s="255">
        <v>3</v>
      </c>
      <c r="BL85" s="255">
        <v>3</v>
      </c>
      <c r="BM85" s="255">
        <v>3</v>
      </c>
      <c r="BN85" s="255">
        <v>3</v>
      </c>
      <c r="BO85" s="255">
        <v>3</v>
      </c>
      <c r="BP85" s="255">
        <v>3</v>
      </c>
      <c r="BQ85" s="255">
        <v>3</v>
      </c>
      <c r="BR85" s="255">
        <v>3</v>
      </c>
      <c r="BS85" s="255">
        <v>3</v>
      </c>
      <c r="BT85" s="255">
        <v>3</v>
      </c>
      <c r="BU85" s="494"/>
      <c r="BV85" s="30" t="s">
        <v>14708</v>
      </c>
      <c r="BW85" s="31">
        <v>0.68888888888888899</v>
      </c>
      <c r="BX85" s="31">
        <v>0.69444444444444453</v>
      </c>
      <c r="BY85" s="30"/>
      <c r="BZ85" s="30">
        <v>3</v>
      </c>
      <c r="CA85" s="30">
        <v>3</v>
      </c>
      <c r="CB85" s="30">
        <v>3</v>
      </c>
      <c r="CC85" s="30">
        <v>3</v>
      </c>
      <c r="CD85" s="33" t="s">
        <v>260</v>
      </c>
      <c r="CE85" s="30"/>
      <c r="CR85" s="335" t="s">
        <v>12643</v>
      </c>
      <c r="CS85" s="335" t="s">
        <v>12644</v>
      </c>
      <c r="CT85" s="335" t="s">
        <v>4002</v>
      </c>
      <c r="CU85" s="335" t="s">
        <v>14871</v>
      </c>
      <c r="CV85" s="335" t="s">
        <v>14865</v>
      </c>
      <c r="CW85" s="335" t="s">
        <v>14866</v>
      </c>
      <c r="CX85" s="335" t="s">
        <v>14867</v>
      </c>
      <c r="CY85" s="335" t="s">
        <v>14872</v>
      </c>
      <c r="CZ85" s="335" t="s">
        <v>14873</v>
      </c>
      <c r="DA85" s="335" t="s">
        <v>14874</v>
      </c>
      <c r="DB85" s="335" t="s">
        <v>3840</v>
      </c>
      <c r="DC85" s="335" t="s">
        <v>3841</v>
      </c>
      <c r="DD85" s="335" t="s">
        <v>4838</v>
      </c>
      <c r="DE85" s="335" t="s">
        <v>14873</v>
      </c>
      <c r="DF85" s="335" t="s">
        <v>14875</v>
      </c>
      <c r="DG85" s="335" t="s">
        <v>3840</v>
      </c>
      <c r="DH85" s="335" t="s">
        <v>3841</v>
      </c>
      <c r="DI85" s="335" t="s">
        <v>4838</v>
      </c>
      <c r="DJ85" s="335" t="s">
        <v>14876</v>
      </c>
      <c r="DK85" s="335" t="s">
        <v>3849</v>
      </c>
      <c r="DL85" s="335" t="s">
        <v>14877</v>
      </c>
      <c r="DM85" s="335" t="s">
        <v>3914</v>
      </c>
      <c r="DN85" s="335" t="s">
        <v>3852</v>
      </c>
      <c r="DO85" s="335" t="s">
        <v>3853</v>
      </c>
      <c r="DP85" s="335" t="s">
        <v>11948</v>
      </c>
      <c r="DQ85" s="335" t="s">
        <v>14878</v>
      </c>
      <c r="DR85" s="335" t="s">
        <v>14878</v>
      </c>
      <c r="DS85" s="335" t="s">
        <v>14879</v>
      </c>
      <c r="DT85" s="335" t="s">
        <v>3848</v>
      </c>
      <c r="DU85" s="335" t="s">
        <v>3848</v>
      </c>
      <c r="DV85" s="335" t="s">
        <v>3848</v>
      </c>
      <c r="DW85" s="335" t="s">
        <v>3848</v>
      </c>
      <c r="DX85" s="335" t="s">
        <v>3848</v>
      </c>
      <c r="DY85" s="335" t="s">
        <v>3848</v>
      </c>
      <c r="DZ85" s="335" t="s">
        <v>3848</v>
      </c>
      <c r="EA85" s="335" t="s">
        <v>3848</v>
      </c>
      <c r="EB85" s="335" t="s">
        <v>3861</v>
      </c>
      <c r="EC85" s="335" t="s">
        <v>3862</v>
      </c>
      <c r="ED85" s="335" t="s">
        <v>3848</v>
      </c>
      <c r="EE85" s="335" t="s">
        <v>4212</v>
      </c>
      <c r="EF85" s="335" t="s">
        <v>3864</v>
      </c>
      <c r="EG85" s="335" t="s">
        <v>598</v>
      </c>
      <c r="EH85" s="335" t="s">
        <v>5303</v>
      </c>
      <c r="EI85" s="335" t="s">
        <v>14880</v>
      </c>
      <c r="EJ85" s="335" t="s">
        <v>3848</v>
      </c>
      <c r="EK85" s="335" t="s">
        <v>3848</v>
      </c>
      <c r="EL85" s="335" t="s">
        <v>3868</v>
      </c>
      <c r="EM85" s="335" t="s">
        <v>4002</v>
      </c>
      <c r="EN85" s="335" t="s">
        <v>4002</v>
      </c>
      <c r="EO85" s="335" t="s">
        <v>3869</v>
      </c>
      <c r="EP85" s="335" t="s">
        <v>3870</v>
      </c>
      <c r="EQ85" s="335" t="s">
        <v>14881</v>
      </c>
      <c r="ER85" s="335" t="s">
        <v>3872</v>
      </c>
      <c r="ES85" s="335" t="s">
        <v>14882</v>
      </c>
      <c r="ET85" s="335" t="s">
        <v>14883</v>
      </c>
      <c r="EU85" s="335" t="s">
        <v>4017</v>
      </c>
      <c r="EV85" s="335" t="s">
        <v>3876</v>
      </c>
      <c r="EW85" s="335" t="s">
        <v>3876</v>
      </c>
      <c r="EX85" s="335" t="s">
        <v>3848</v>
      </c>
      <c r="EY85" s="335" t="s">
        <v>3848</v>
      </c>
      <c r="EZ85" s="335" t="s">
        <v>3877</v>
      </c>
      <c r="FA85" s="335" t="s">
        <v>3878</v>
      </c>
      <c r="FB85" s="335" t="s">
        <v>14884</v>
      </c>
      <c r="FC85" s="335" t="s">
        <v>14885</v>
      </c>
      <c r="FD85" s="335" t="s">
        <v>3848</v>
      </c>
      <c r="FE85" s="335" t="s">
        <v>4011</v>
      </c>
      <c r="FF85" s="335" t="s">
        <v>5268</v>
      </c>
      <c r="FG85" s="335" t="s">
        <v>14886</v>
      </c>
      <c r="FH85" s="335" t="s">
        <v>14887</v>
      </c>
      <c r="FI85" s="335" t="s">
        <v>14888</v>
      </c>
      <c r="FJ85" s="335" t="s">
        <v>4317</v>
      </c>
      <c r="FK85" s="335" t="s">
        <v>6529</v>
      </c>
      <c r="FL85" s="335" t="s">
        <v>4017</v>
      </c>
      <c r="FM85" s="335" t="s">
        <v>14889</v>
      </c>
      <c r="FN85" s="335" t="s">
        <v>14890</v>
      </c>
      <c r="FO85" s="335" t="s">
        <v>14891</v>
      </c>
      <c r="FP85" s="335" t="s">
        <v>3848</v>
      </c>
      <c r="FQ85" s="335" t="s">
        <v>14892</v>
      </c>
      <c r="FR85" s="335" t="s">
        <v>9895</v>
      </c>
      <c r="FS85" s="335" t="s">
        <v>14893</v>
      </c>
      <c r="FT85" s="335" t="s">
        <v>14894</v>
      </c>
      <c r="FU85" s="335" t="s">
        <v>14895</v>
      </c>
      <c r="FV85" s="335" t="s">
        <v>14896</v>
      </c>
      <c r="FW85" s="335" t="s">
        <v>14897</v>
      </c>
      <c r="FX85" s="335" t="s">
        <v>3894</v>
      </c>
      <c r="FY85" s="335" t="s">
        <v>3848</v>
      </c>
      <c r="FZ85" s="335" t="s">
        <v>14898</v>
      </c>
      <c r="GA85" s="335" t="s">
        <v>3946</v>
      </c>
      <c r="GB85" s="335" t="s">
        <v>3946</v>
      </c>
      <c r="GC85" s="335" t="s">
        <v>3945</v>
      </c>
      <c r="GD85" s="44" t="s">
        <v>4194</v>
      </c>
      <c r="GE85" s="33" t="s">
        <v>6676</v>
      </c>
      <c r="GL85" s="490">
        <v>100</v>
      </c>
      <c r="GM85" s="490">
        <v>50</v>
      </c>
      <c r="GN85" s="490">
        <v>65</v>
      </c>
      <c r="GO85" s="490">
        <v>72</v>
      </c>
      <c r="GP85" s="490">
        <v>89</v>
      </c>
      <c r="GQ85" s="490">
        <v>35</v>
      </c>
      <c r="GR85" s="490">
        <v>89</v>
      </c>
      <c r="GS85" s="490">
        <v>84</v>
      </c>
      <c r="GT85" s="490">
        <v>31</v>
      </c>
      <c r="GU85" s="490">
        <v>84</v>
      </c>
      <c r="GV85" s="490">
        <v>30</v>
      </c>
      <c r="GW85" s="490">
        <v>86</v>
      </c>
      <c r="GX85" s="490">
        <v>43</v>
      </c>
      <c r="GY85" s="490">
        <v>100</v>
      </c>
      <c r="GZ85" s="490">
        <v>88</v>
      </c>
      <c r="HA85" s="490">
        <v>0.21390000000000001</v>
      </c>
      <c r="HB85" s="490">
        <v>100</v>
      </c>
      <c r="HC85" s="490">
        <v>100</v>
      </c>
      <c r="HD85" s="490">
        <v>100</v>
      </c>
      <c r="HE85" s="490">
        <v>88</v>
      </c>
      <c r="HF85" s="335" t="s">
        <v>14314</v>
      </c>
      <c r="HG85" s="491" t="s">
        <v>3848</v>
      </c>
      <c r="HH85" s="491" t="s">
        <v>3848</v>
      </c>
      <c r="HI85" s="491" t="s">
        <v>3848</v>
      </c>
      <c r="HJ85" s="491" t="s">
        <v>3848</v>
      </c>
      <c r="HK85" s="491" t="s">
        <v>3848</v>
      </c>
      <c r="HL85" s="335"/>
      <c r="HM85" s="335"/>
      <c r="HN85" s="213" t="s">
        <v>6676</v>
      </c>
      <c r="IC85" s="44" t="s">
        <v>14442</v>
      </c>
      <c r="IE85" s="44" t="s">
        <v>3403</v>
      </c>
    </row>
    <row r="86" spans="1:239" s="30" customFormat="1" ht="12.75" x14ac:dyDescent="0.2">
      <c r="A86" s="85">
        <v>84</v>
      </c>
      <c r="B86" s="31">
        <v>0.67361111111111116</v>
      </c>
      <c r="D86" s="85" t="s">
        <v>12630</v>
      </c>
      <c r="E86" s="255" t="s">
        <v>212</v>
      </c>
      <c r="F86" s="282">
        <v>43283</v>
      </c>
      <c r="G86" s="255" t="s">
        <v>3082</v>
      </c>
      <c r="H86" s="255" t="s">
        <v>246</v>
      </c>
      <c r="I86" s="33" t="s">
        <v>247</v>
      </c>
      <c r="J86" s="44" t="s">
        <v>14058</v>
      </c>
      <c r="K86" s="471" t="s">
        <v>14059</v>
      </c>
      <c r="L86" s="471" t="s">
        <v>250</v>
      </c>
      <c r="M86" s="374">
        <v>43283</v>
      </c>
      <c r="N86" s="374">
        <v>43299</v>
      </c>
      <c r="O86" s="85" t="s">
        <v>12807</v>
      </c>
      <c r="P86" s="34" t="s">
        <v>14899</v>
      </c>
      <c r="Q86" s="30" t="s">
        <v>14900</v>
      </c>
      <c r="R86" s="30" t="s">
        <v>14901</v>
      </c>
      <c r="S86" s="30" t="s">
        <v>14902</v>
      </c>
      <c r="T86" s="30">
        <v>9308691409</v>
      </c>
      <c r="U86" s="35" t="s">
        <v>14903</v>
      </c>
      <c r="V86" s="85" t="s">
        <v>221</v>
      </c>
      <c r="W86" s="85" t="s">
        <v>221</v>
      </c>
      <c r="X86" s="85" t="s">
        <v>221</v>
      </c>
      <c r="Y86" s="85" t="s">
        <v>221</v>
      </c>
      <c r="Z86" s="85" t="s">
        <v>221</v>
      </c>
      <c r="AA86" s="30" t="s">
        <v>14904</v>
      </c>
      <c r="AB86" s="30">
        <v>9308786126</v>
      </c>
      <c r="AC86" s="33" t="s">
        <v>402</v>
      </c>
      <c r="AD86" s="255" t="s">
        <v>224</v>
      </c>
      <c r="AE86" s="33" t="s">
        <v>7250</v>
      </c>
      <c r="AF86" s="33" t="s">
        <v>221</v>
      </c>
      <c r="AG86" s="33" t="s">
        <v>221</v>
      </c>
      <c r="AH86" s="33" t="s">
        <v>221</v>
      </c>
      <c r="AI86" s="255">
        <v>2</v>
      </c>
      <c r="AJ86" s="255" t="s">
        <v>227</v>
      </c>
      <c r="AK86" s="255">
        <v>1</v>
      </c>
      <c r="AL86" s="255">
        <v>2</v>
      </c>
      <c r="AM86" s="255">
        <v>0</v>
      </c>
      <c r="AN86" s="255" t="s">
        <v>432</v>
      </c>
      <c r="AO86" s="281" t="s">
        <v>432</v>
      </c>
      <c r="AP86" s="255" t="s">
        <v>434</v>
      </c>
      <c r="AQ86" s="255" t="s">
        <v>10785</v>
      </c>
      <c r="AR86" s="30" t="s">
        <v>14706</v>
      </c>
      <c r="AS86" s="33"/>
      <c r="AT86" s="33"/>
      <c r="AU86" s="33"/>
      <c r="AV86" s="33"/>
      <c r="AW86" s="33"/>
      <c r="AX86" s="33" t="s">
        <v>14707</v>
      </c>
      <c r="AY86" s="30" t="s">
        <v>227</v>
      </c>
      <c r="AZ86" s="30" t="s">
        <v>446</v>
      </c>
      <c r="BA86" s="33"/>
      <c r="BB86" s="33" t="s">
        <v>14708</v>
      </c>
      <c r="BC86" s="31">
        <v>0.69791666666666663</v>
      </c>
      <c r="BD86" s="31">
        <v>0.70486111111111116</v>
      </c>
      <c r="BE86" s="494"/>
      <c r="BF86" s="255">
        <v>3</v>
      </c>
      <c r="BG86" s="255">
        <v>3</v>
      </c>
      <c r="BH86" s="255">
        <v>3</v>
      </c>
      <c r="BI86" s="255">
        <v>3</v>
      </c>
      <c r="BJ86" s="255">
        <v>3</v>
      </c>
      <c r="BK86" s="255">
        <v>3</v>
      </c>
      <c r="BL86" s="255">
        <v>3</v>
      </c>
      <c r="BM86" s="255">
        <v>3</v>
      </c>
      <c r="BN86" s="255">
        <v>3</v>
      </c>
      <c r="BO86" s="255">
        <v>3</v>
      </c>
      <c r="BP86" s="255">
        <v>3</v>
      </c>
      <c r="BQ86" s="255">
        <v>3</v>
      </c>
      <c r="BR86" s="255">
        <v>3</v>
      </c>
      <c r="BS86" s="255">
        <v>3</v>
      </c>
      <c r="BT86" s="255">
        <v>3</v>
      </c>
      <c r="BU86" s="494"/>
      <c r="BV86" s="30" t="s">
        <v>14708</v>
      </c>
      <c r="BW86" s="31">
        <v>0.70486111111111116</v>
      </c>
      <c r="BX86" s="31">
        <v>0.71180555555555547</v>
      </c>
      <c r="BY86" s="494"/>
      <c r="BZ86" s="30">
        <v>3</v>
      </c>
      <c r="CA86" s="30">
        <v>3</v>
      </c>
      <c r="CB86" s="30">
        <v>3</v>
      </c>
      <c r="CC86" s="30">
        <v>3</v>
      </c>
      <c r="CD86" s="30" t="s">
        <v>260</v>
      </c>
      <c r="CG86" s="255"/>
      <c r="CH86" s="255"/>
      <c r="CI86" s="255"/>
      <c r="CJ86" s="255"/>
      <c r="CK86" s="255"/>
      <c r="CL86" s="255"/>
      <c r="CM86" s="255"/>
      <c r="CN86" s="255"/>
      <c r="CO86" s="255"/>
      <c r="CP86" s="255"/>
      <c r="CQ86" s="255"/>
      <c r="CR86" s="335" t="s">
        <v>12643</v>
      </c>
      <c r="CS86" s="335" t="s">
        <v>12644</v>
      </c>
      <c r="CT86" s="335" t="s">
        <v>4002</v>
      </c>
      <c r="CU86" s="335" t="s">
        <v>14905</v>
      </c>
      <c r="CV86" s="335" t="s">
        <v>14906</v>
      </c>
      <c r="CW86" s="335" t="s">
        <v>14907</v>
      </c>
      <c r="CX86" s="335" t="s">
        <v>14908</v>
      </c>
      <c r="CY86" s="335" t="s">
        <v>14909</v>
      </c>
      <c r="CZ86" s="335" t="s">
        <v>13741</v>
      </c>
      <c r="DA86" s="335" t="s">
        <v>14910</v>
      </c>
      <c r="DB86" s="335" t="s">
        <v>3840</v>
      </c>
      <c r="DC86" s="335" t="s">
        <v>3841</v>
      </c>
      <c r="DD86" s="335" t="s">
        <v>4882</v>
      </c>
      <c r="DE86" s="335" t="s">
        <v>3848</v>
      </c>
      <c r="DF86" s="335" t="s">
        <v>14911</v>
      </c>
      <c r="DG86" s="335" t="s">
        <v>4541</v>
      </c>
      <c r="DH86" s="335" t="s">
        <v>4542</v>
      </c>
      <c r="DI86" s="335" t="s">
        <v>12787</v>
      </c>
      <c r="DJ86" s="335" t="s">
        <v>3848</v>
      </c>
      <c r="DK86" s="335" t="s">
        <v>3957</v>
      </c>
      <c r="DL86" s="335" t="s">
        <v>3848</v>
      </c>
      <c r="DM86" s="335" t="s">
        <v>9769</v>
      </c>
      <c r="DN86" s="335" t="s">
        <v>3852</v>
      </c>
      <c r="DO86" s="335" t="s">
        <v>3848</v>
      </c>
      <c r="DP86" s="335" t="s">
        <v>3848</v>
      </c>
      <c r="DQ86" s="335" t="s">
        <v>14912</v>
      </c>
      <c r="DR86" s="335" t="s">
        <v>3783</v>
      </c>
      <c r="DS86" s="335" t="s">
        <v>14903</v>
      </c>
      <c r="DT86" s="335" t="s">
        <v>3848</v>
      </c>
      <c r="DU86" s="335" t="s">
        <v>3848</v>
      </c>
      <c r="DV86" s="335" t="s">
        <v>3848</v>
      </c>
      <c r="DW86" s="335" t="s">
        <v>3848</v>
      </c>
      <c r="DX86" s="335" t="s">
        <v>3848</v>
      </c>
      <c r="DY86" s="335" t="s">
        <v>3848</v>
      </c>
      <c r="DZ86" s="335" t="s">
        <v>3848</v>
      </c>
      <c r="EA86" s="335" t="s">
        <v>3848</v>
      </c>
      <c r="EB86" s="335" t="s">
        <v>3861</v>
      </c>
      <c r="EC86" s="335" t="s">
        <v>3862</v>
      </c>
      <c r="ED86" s="335" t="s">
        <v>3848</v>
      </c>
      <c r="EE86" s="335" t="s">
        <v>14913</v>
      </c>
      <c r="EF86" s="335" t="s">
        <v>3864</v>
      </c>
      <c r="EG86" s="335" t="s">
        <v>598</v>
      </c>
      <c r="EH86" s="335" t="s">
        <v>5303</v>
      </c>
      <c r="EI86" s="335" t="s">
        <v>14914</v>
      </c>
      <c r="EJ86" s="335" t="s">
        <v>3848</v>
      </c>
      <c r="EK86" s="335" t="s">
        <v>3848</v>
      </c>
      <c r="EL86" s="335" t="s">
        <v>3868</v>
      </c>
      <c r="EM86" s="335" t="s">
        <v>4002</v>
      </c>
      <c r="EN86" s="335" t="s">
        <v>4002</v>
      </c>
      <c r="EO86" s="335" t="s">
        <v>3870</v>
      </c>
      <c r="EP86" s="335" t="s">
        <v>3869</v>
      </c>
      <c r="EQ86" s="335" t="s">
        <v>14915</v>
      </c>
      <c r="ER86" s="335" t="s">
        <v>3924</v>
      </c>
      <c r="ES86" s="335" t="s">
        <v>14916</v>
      </c>
      <c r="ET86" s="335" t="s">
        <v>14917</v>
      </c>
      <c r="EU86" s="335" t="s">
        <v>9474</v>
      </c>
      <c r="EV86" s="335" t="s">
        <v>3877</v>
      </c>
      <c r="EW86" s="335" t="s">
        <v>3876</v>
      </c>
      <c r="EX86" s="335" t="s">
        <v>3848</v>
      </c>
      <c r="EY86" s="335" t="s">
        <v>3848</v>
      </c>
      <c r="EZ86" s="335" t="s">
        <v>3876</v>
      </c>
      <c r="FA86" s="335" t="s">
        <v>3848</v>
      </c>
      <c r="FB86" s="335" t="s">
        <v>3848</v>
      </c>
      <c r="FC86" s="335" t="s">
        <v>3848</v>
      </c>
      <c r="FD86" s="335" t="s">
        <v>3848</v>
      </c>
      <c r="FE86" s="335" t="s">
        <v>4017</v>
      </c>
      <c r="FF86" s="335" t="s">
        <v>4017</v>
      </c>
      <c r="FG86" s="335" t="s">
        <v>3848</v>
      </c>
      <c r="FH86" s="335" t="s">
        <v>3848</v>
      </c>
      <c r="FI86" s="335" t="s">
        <v>3848</v>
      </c>
      <c r="FJ86" s="335" t="s">
        <v>4017</v>
      </c>
      <c r="FK86" s="335" t="s">
        <v>4017</v>
      </c>
      <c r="FL86" s="335" t="s">
        <v>4017</v>
      </c>
      <c r="FM86" s="335" t="s">
        <v>14908</v>
      </c>
      <c r="FN86" s="335" t="s">
        <v>14918</v>
      </c>
      <c r="FO86" s="335" t="s">
        <v>14919</v>
      </c>
      <c r="FP86" s="335" t="s">
        <v>3848</v>
      </c>
      <c r="FQ86" s="335" t="s">
        <v>14920</v>
      </c>
      <c r="FR86" s="335" t="s">
        <v>4697</v>
      </c>
      <c r="FS86" s="335" t="s">
        <v>14921</v>
      </c>
      <c r="FT86" s="335" t="s">
        <v>3943</v>
      </c>
      <c r="FU86" s="335" t="s">
        <v>3943</v>
      </c>
      <c r="FV86" s="335" t="s">
        <v>3943</v>
      </c>
      <c r="FW86" s="335" t="s">
        <v>3943</v>
      </c>
      <c r="FX86" s="335" t="s">
        <v>3894</v>
      </c>
      <c r="FY86" s="335" t="s">
        <v>3848</v>
      </c>
      <c r="FZ86" s="335" t="s">
        <v>14922</v>
      </c>
      <c r="GA86" s="335" t="s">
        <v>3945</v>
      </c>
      <c r="GB86" s="335" t="s">
        <v>3945</v>
      </c>
      <c r="GC86" s="335" t="s">
        <v>3946</v>
      </c>
      <c r="GD86" s="33" t="s">
        <v>12711</v>
      </c>
      <c r="GE86" s="33" t="s">
        <v>6505</v>
      </c>
      <c r="GF86" s="30" t="s">
        <v>12615</v>
      </c>
      <c r="GG86" s="30" t="s">
        <v>6676</v>
      </c>
      <c r="GL86" s="490">
        <v>100</v>
      </c>
      <c r="GM86" s="490">
        <v>58</v>
      </c>
      <c r="GN86" s="490">
        <v>60</v>
      </c>
      <c r="GO86" s="490">
        <v>94</v>
      </c>
      <c r="GP86" s="490">
        <v>89</v>
      </c>
      <c r="GQ86" s="490">
        <v>28</v>
      </c>
      <c r="GR86" s="490">
        <v>89</v>
      </c>
      <c r="GS86" s="490">
        <v>87</v>
      </c>
      <c r="GT86" s="490">
        <v>30</v>
      </c>
      <c r="GU86" s="490">
        <v>87</v>
      </c>
      <c r="GV86" s="490">
        <v>70</v>
      </c>
      <c r="GW86" s="490">
        <v>29</v>
      </c>
      <c r="GX86" s="490">
        <v>57</v>
      </c>
      <c r="GY86" s="490">
        <v>100</v>
      </c>
      <c r="GZ86" s="490">
        <v>91</v>
      </c>
      <c r="HA86" s="490">
        <v>0.5635</v>
      </c>
      <c r="HB86" s="490">
        <v>100</v>
      </c>
      <c r="HC86" s="490">
        <v>100</v>
      </c>
      <c r="HD86" s="490">
        <v>100</v>
      </c>
      <c r="HE86" s="490">
        <v>91</v>
      </c>
      <c r="HF86" s="335" t="s">
        <v>14314</v>
      </c>
      <c r="HG86" s="491" t="s">
        <v>3848</v>
      </c>
      <c r="HH86" s="491" t="s">
        <v>3848</v>
      </c>
      <c r="HI86" s="491" t="s">
        <v>3848</v>
      </c>
      <c r="HJ86" s="491" t="s">
        <v>3848</v>
      </c>
      <c r="HK86" s="491" t="s">
        <v>3848</v>
      </c>
      <c r="HL86" s="374">
        <v>43283</v>
      </c>
      <c r="HM86" s="30" t="s">
        <v>14923</v>
      </c>
      <c r="HP86" s="30" t="s">
        <v>6676</v>
      </c>
      <c r="HS86" s="44" t="s">
        <v>6505</v>
      </c>
      <c r="IC86" s="44" t="s">
        <v>247</v>
      </c>
      <c r="IE86" s="44" t="s">
        <v>12843</v>
      </c>
    </row>
    <row r="87" spans="1:239" s="30" customFormat="1" ht="15" customHeight="1" x14ac:dyDescent="0.2">
      <c r="A87" s="85">
        <v>85</v>
      </c>
      <c r="B87" s="350">
        <v>0.70833333333333337</v>
      </c>
      <c r="C87" s="33"/>
      <c r="D87" s="85" t="s">
        <v>12630</v>
      </c>
      <c r="E87" s="255" t="s">
        <v>212</v>
      </c>
      <c r="F87" s="282">
        <v>43283</v>
      </c>
      <c r="G87" s="255" t="s">
        <v>1202</v>
      </c>
      <c r="H87" s="255" t="s">
        <v>233</v>
      </c>
      <c r="I87" s="33" t="s">
        <v>4282</v>
      </c>
      <c r="J87" s="33"/>
      <c r="K87" s="255"/>
      <c r="L87" s="255"/>
      <c r="M87" s="255"/>
      <c r="N87" s="255"/>
      <c r="O87" s="255"/>
      <c r="P87" s="495" t="s">
        <v>14924</v>
      </c>
      <c r="Q87" s="345" t="s">
        <v>14925</v>
      </c>
      <c r="R87" s="346" t="s">
        <v>1811</v>
      </c>
      <c r="S87" s="346" t="s">
        <v>14926</v>
      </c>
      <c r="T87" s="33">
        <v>9505912813</v>
      </c>
      <c r="U87" s="35" t="s">
        <v>14927</v>
      </c>
      <c r="V87" s="85" t="s">
        <v>221</v>
      </c>
      <c r="W87" s="85" t="s">
        <v>221</v>
      </c>
      <c r="X87" s="85" t="s">
        <v>221</v>
      </c>
      <c r="Y87" s="85" t="s">
        <v>221</v>
      </c>
      <c r="Z87" s="85" t="s">
        <v>221</v>
      </c>
      <c r="AA87" s="255" t="s">
        <v>14928</v>
      </c>
      <c r="AB87" s="255">
        <v>9093740826</v>
      </c>
      <c r="AC87" s="255" t="s">
        <v>402</v>
      </c>
      <c r="AD87" s="255" t="s">
        <v>366</v>
      </c>
      <c r="AE87" s="255"/>
      <c r="AF87" s="255" t="s">
        <v>221</v>
      </c>
      <c r="AG87" s="33" t="s">
        <v>221</v>
      </c>
      <c r="AH87" s="33" t="s">
        <v>221</v>
      </c>
      <c r="AI87" s="255">
        <v>1</v>
      </c>
      <c r="AJ87" s="255" t="s">
        <v>227</v>
      </c>
      <c r="AK87" s="255">
        <v>1</v>
      </c>
      <c r="AL87" s="255">
        <v>1</v>
      </c>
      <c r="AM87" s="255">
        <v>0</v>
      </c>
      <c r="AN87" s="255" t="s">
        <v>432</v>
      </c>
      <c r="AO87" s="281" t="s">
        <v>432</v>
      </c>
      <c r="AP87" s="255" t="s">
        <v>434</v>
      </c>
      <c r="AQ87" s="255" t="s">
        <v>10785</v>
      </c>
      <c r="AR87" s="30" t="s">
        <v>14706</v>
      </c>
      <c r="AS87" s="33"/>
      <c r="AT87" s="33"/>
      <c r="AU87" s="33"/>
      <c r="AV87" s="33"/>
      <c r="AW87" s="33"/>
      <c r="AX87" s="33" t="s">
        <v>14707</v>
      </c>
      <c r="AY87" s="30" t="s">
        <v>227</v>
      </c>
      <c r="AZ87" s="30" t="s">
        <v>446</v>
      </c>
      <c r="BA87" s="33"/>
      <c r="BB87" s="33" t="s">
        <v>14708</v>
      </c>
      <c r="BC87" s="31">
        <v>0.71666666666666667</v>
      </c>
      <c r="BD87" s="31">
        <v>0.72638888888888886</v>
      </c>
      <c r="BE87" s="494"/>
      <c r="BF87" s="255">
        <v>3</v>
      </c>
      <c r="BG87" s="255">
        <v>3</v>
      </c>
      <c r="BH87" s="255">
        <v>3</v>
      </c>
      <c r="BI87" s="255">
        <v>3</v>
      </c>
      <c r="BJ87" s="255">
        <v>3</v>
      </c>
      <c r="BK87" s="255">
        <v>3</v>
      </c>
      <c r="BL87" s="255">
        <v>3</v>
      </c>
      <c r="BM87" s="255">
        <v>3</v>
      </c>
      <c r="BN87" s="255">
        <v>3</v>
      </c>
      <c r="BO87" s="255">
        <v>3</v>
      </c>
      <c r="BP87" s="255">
        <v>3</v>
      </c>
      <c r="BQ87" s="255">
        <v>3</v>
      </c>
      <c r="BR87" s="255">
        <v>3</v>
      </c>
      <c r="BS87" s="255">
        <v>3</v>
      </c>
      <c r="BT87" s="255">
        <v>3</v>
      </c>
      <c r="BU87" s="494"/>
      <c r="BW87" s="31"/>
      <c r="BX87" s="31"/>
      <c r="BY87" s="494"/>
      <c r="BZ87" s="255"/>
      <c r="CA87" s="255"/>
      <c r="CB87" s="255"/>
      <c r="CC87" s="255"/>
      <c r="CE87" s="33"/>
      <c r="CF87" s="255"/>
      <c r="CG87" s="255"/>
      <c r="CH87" s="255"/>
      <c r="CI87" s="255"/>
      <c r="CJ87" s="255"/>
      <c r="CK87" s="255"/>
      <c r="CL87" s="255"/>
      <c r="CM87" s="255"/>
      <c r="CN87" s="255"/>
      <c r="CO87" s="255"/>
      <c r="CP87" s="255"/>
      <c r="CQ87" s="255"/>
      <c r="CR87" s="335" t="s">
        <v>12643</v>
      </c>
      <c r="CS87" s="335" t="s">
        <v>12644</v>
      </c>
      <c r="CT87" s="335" t="s">
        <v>4002</v>
      </c>
      <c r="CU87" s="335" t="s">
        <v>14929</v>
      </c>
      <c r="CV87" s="335" t="s">
        <v>14925</v>
      </c>
      <c r="CW87" s="335" t="s">
        <v>1811</v>
      </c>
      <c r="CX87" s="335" t="s">
        <v>14926</v>
      </c>
      <c r="CY87" s="335" t="s">
        <v>14930</v>
      </c>
      <c r="CZ87" s="335" t="s">
        <v>3848</v>
      </c>
      <c r="DA87" s="335" t="s">
        <v>3666</v>
      </c>
      <c r="DB87" s="335" t="s">
        <v>4037</v>
      </c>
      <c r="DC87" s="335" t="s">
        <v>4038</v>
      </c>
      <c r="DD87" s="335" t="s">
        <v>4039</v>
      </c>
      <c r="DE87" s="335" t="s">
        <v>3848</v>
      </c>
      <c r="DF87" s="335" t="s">
        <v>3666</v>
      </c>
      <c r="DG87" s="335" t="s">
        <v>4037</v>
      </c>
      <c r="DH87" s="335" t="s">
        <v>4038</v>
      </c>
      <c r="DI87" s="335" t="s">
        <v>4039</v>
      </c>
      <c r="DJ87" s="335" t="s">
        <v>3848</v>
      </c>
      <c r="DK87" s="335" t="s">
        <v>3849</v>
      </c>
      <c r="DL87" s="335" t="s">
        <v>3848</v>
      </c>
      <c r="DM87" s="335" t="s">
        <v>3914</v>
      </c>
      <c r="DN87" s="335" t="s">
        <v>3852</v>
      </c>
      <c r="DO87" s="335" t="s">
        <v>3848</v>
      </c>
      <c r="DP87" s="335" t="s">
        <v>3848</v>
      </c>
      <c r="DQ87" s="335" t="s">
        <v>14931</v>
      </c>
      <c r="DR87" s="335" t="s">
        <v>14931</v>
      </c>
      <c r="DS87" s="335" t="s">
        <v>14927</v>
      </c>
      <c r="DT87" s="335" t="s">
        <v>3848</v>
      </c>
      <c r="DU87" s="335" t="s">
        <v>3848</v>
      </c>
      <c r="DV87" s="335" t="s">
        <v>3848</v>
      </c>
      <c r="DW87" s="335" t="s">
        <v>3848</v>
      </c>
      <c r="DX87" s="335" t="s">
        <v>3848</v>
      </c>
      <c r="DY87" s="335" t="s">
        <v>3848</v>
      </c>
      <c r="DZ87" s="335" t="s">
        <v>3848</v>
      </c>
      <c r="EA87" s="335" t="s">
        <v>3848</v>
      </c>
      <c r="EB87" s="335" t="s">
        <v>3861</v>
      </c>
      <c r="EC87" s="335" t="s">
        <v>3862</v>
      </c>
      <c r="ED87" s="335" t="s">
        <v>3848</v>
      </c>
      <c r="EE87" s="335" t="s">
        <v>5339</v>
      </c>
      <c r="EF87" s="335" t="s">
        <v>432</v>
      </c>
      <c r="EG87" s="335" t="s">
        <v>3919</v>
      </c>
      <c r="EH87" s="335" t="s">
        <v>3920</v>
      </c>
      <c r="EI87" s="335" t="s">
        <v>14932</v>
      </c>
      <c r="EJ87" s="335" t="s">
        <v>3848</v>
      </c>
      <c r="EK87" s="335" t="s">
        <v>3848</v>
      </c>
      <c r="EL87" s="335" t="s">
        <v>3868</v>
      </c>
      <c r="EM87" s="335" t="s">
        <v>4002</v>
      </c>
      <c r="EN87" s="335" t="s">
        <v>4002</v>
      </c>
      <c r="EO87" s="335" t="s">
        <v>4002</v>
      </c>
      <c r="EP87" s="335" t="s">
        <v>4002</v>
      </c>
      <c r="EQ87" s="335" t="s">
        <v>4017</v>
      </c>
      <c r="ER87" s="335" t="s">
        <v>4017</v>
      </c>
      <c r="ES87" s="335" t="s">
        <v>4017</v>
      </c>
      <c r="ET87" s="335" t="s">
        <v>4017</v>
      </c>
      <c r="EU87" s="335" t="s">
        <v>4017</v>
      </c>
      <c r="EV87" s="335" t="s">
        <v>3848</v>
      </c>
      <c r="EW87" s="335" t="s">
        <v>3848</v>
      </c>
      <c r="EX87" s="335" t="s">
        <v>3848</v>
      </c>
      <c r="EY87" s="335" t="s">
        <v>3848</v>
      </c>
      <c r="EZ87" s="335" t="s">
        <v>3848</v>
      </c>
      <c r="FA87" s="335" t="s">
        <v>3848</v>
      </c>
      <c r="FB87" s="335" t="s">
        <v>3848</v>
      </c>
      <c r="FC87" s="335" t="s">
        <v>3848</v>
      </c>
      <c r="FD87" s="335" t="s">
        <v>3848</v>
      </c>
      <c r="FE87" s="335" t="s">
        <v>4017</v>
      </c>
      <c r="FF87" s="335" t="s">
        <v>4017</v>
      </c>
      <c r="FG87" s="335" t="s">
        <v>3848</v>
      </c>
      <c r="FH87" s="335" t="s">
        <v>3848</v>
      </c>
      <c r="FI87" s="335" t="s">
        <v>3848</v>
      </c>
      <c r="FJ87" s="335" t="s">
        <v>4017</v>
      </c>
      <c r="FK87" s="335" t="s">
        <v>4017</v>
      </c>
      <c r="FL87" s="335" t="s">
        <v>4017</v>
      </c>
      <c r="FM87" s="335" t="s">
        <v>3666</v>
      </c>
      <c r="FN87" s="335" t="s">
        <v>3666</v>
      </c>
      <c r="FO87" s="335" t="s">
        <v>3848</v>
      </c>
      <c r="FP87" s="335" t="s">
        <v>3848</v>
      </c>
      <c r="FQ87" s="335" t="s">
        <v>14933</v>
      </c>
      <c r="FR87" s="335" t="s">
        <v>5082</v>
      </c>
      <c r="FS87" s="335" t="s">
        <v>14934</v>
      </c>
      <c r="FT87" s="335" t="s">
        <v>3943</v>
      </c>
      <c r="FU87" s="335" t="s">
        <v>3943</v>
      </c>
      <c r="FV87" s="335" t="s">
        <v>3943</v>
      </c>
      <c r="FW87" s="335" t="s">
        <v>3943</v>
      </c>
      <c r="FX87" s="335" t="s">
        <v>3944</v>
      </c>
      <c r="FY87" s="335" t="s">
        <v>3848</v>
      </c>
      <c r="FZ87" s="335" t="s">
        <v>3848</v>
      </c>
      <c r="GA87" s="335" t="s">
        <v>3848</v>
      </c>
      <c r="GB87" s="335" t="s">
        <v>3848</v>
      </c>
      <c r="GC87" s="335" t="s">
        <v>3848</v>
      </c>
      <c r="GL87" s="490" t="s">
        <v>14217</v>
      </c>
      <c r="GM87" s="490" t="s">
        <v>14217</v>
      </c>
      <c r="GN87" s="490" t="s">
        <v>14217</v>
      </c>
      <c r="GO87" s="490" t="s">
        <v>14217</v>
      </c>
      <c r="GP87" s="490" t="s">
        <v>14217</v>
      </c>
      <c r="GQ87" s="490" t="s">
        <v>3848</v>
      </c>
      <c r="GR87" s="490" t="s">
        <v>3848</v>
      </c>
      <c r="GS87" s="490" t="s">
        <v>14217</v>
      </c>
      <c r="GT87" s="490" t="s">
        <v>3848</v>
      </c>
      <c r="GU87" s="490" t="s">
        <v>3848</v>
      </c>
      <c r="GV87" s="490" t="s">
        <v>14217</v>
      </c>
      <c r="GW87" s="490" t="s">
        <v>14217</v>
      </c>
      <c r="GX87" s="490" t="s">
        <v>14217</v>
      </c>
      <c r="GY87" s="490">
        <v>100</v>
      </c>
      <c r="GZ87" s="490" t="s">
        <v>14217</v>
      </c>
      <c r="HA87" s="490" t="s">
        <v>14217</v>
      </c>
      <c r="HB87" s="490">
        <v>33</v>
      </c>
      <c r="HC87" s="490" t="s">
        <v>14217</v>
      </c>
      <c r="HD87" s="490">
        <v>33</v>
      </c>
      <c r="HE87" s="490">
        <v>0</v>
      </c>
      <c r="HF87" s="335" t="s">
        <v>14405</v>
      </c>
      <c r="HG87" s="491" t="s">
        <v>3848</v>
      </c>
      <c r="HH87" s="491" t="s">
        <v>14935</v>
      </c>
      <c r="HI87" s="491" t="s">
        <v>14715</v>
      </c>
      <c r="HJ87" s="491" t="s">
        <v>14408</v>
      </c>
      <c r="HK87" s="491" t="s">
        <v>14936</v>
      </c>
      <c r="HL87" s="335" t="s">
        <v>3848</v>
      </c>
      <c r="HM87" s="335"/>
      <c r="IC87" s="44" t="s">
        <v>3403</v>
      </c>
      <c r="IE87" s="44" t="s">
        <v>3403</v>
      </c>
    </row>
    <row r="88" spans="1:239" s="44" customFormat="1" ht="15" customHeight="1" x14ac:dyDescent="0.2">
      <c r="A88" s="85">
        <v>86</v>
      </c>
      <c r="B88" s="31">
        <v>0.4465277777777778</v>
      </c>
      <c r="C88" s="85"/>
      <c r="D88" s="85" t="s">
        <v>12630</v>
      </c>
      <c r="E88" s="85" t="s">
        <v>212</v>
      </c>
      <c r="F88" s="282">
        <v>43283</v>
      </c>
      <c r="G88" s="30" t="s">
        <v>1202</v>
      </c>
      <c r="H88" s="30" t="s">
        <v>3056</v>
      </c>
      <c r="I88" s="30" t="s">
        <v>4282</v>
      </c>
      <c r="J88" s="85"/>
      <c r="K88" s="471"/>
      <c r="L88" s="471"/>
      <c r="M88" s="471"/>
      <c r="N88" s="471"/>
      <c r="O88" s="85"/>
      <c r="P88" s="34" t="s">
        <v>14937</v>
      </c>
      <c r="Q88" s="30" t="s">
        <v>2906</v>
      </c>
      <c r="R88" s="30" t="s">
        <v>14938</v>
      </c>
      <c r="S88" s="345" t="s">
        <v>14939</v>
      </c>
      <c r="T88" s="346">
        <v>9362389869</v>
      </c>
      <c r="U88" s="496" t="s">
        <v>14940</v>
      </c>
      <c r="V88" s="496" t="s">
        <v>14941</v>
      </c>
      <c r="W88" s="85" t="s">
        <v>221</v>
      </c>
      <c r="X88" s="85" t="s">
        <v>221</v>
      </c>
      <c r="Y88" s="85" t="s">
        <v>221</v>
      </c>
      <c r="Z88" s="85" t="s">
        <v>221</v>
      </c>
      <c r="AA88" s="30" t="s">
        <v>14942</v>
      </c>
      <c r="AB88" s="30">
        <v>9651582884</v>
      </c>
      <c r="AC88" s="85" t="s">
        <v>278</v>
      </c>
      <c r="AD88" s="85" t="s">
        <v>366</v>
      </c>
      <c r="AE88" s="30" t="s">
        <v>1239</v>
      </c>
      <c r="AF88" s="85" t="s">
        <v>280</v>
      </c>
      <c r="AG88" s="85" t="s">
        <v>221</v>
      </c>
      <c r="AH88" s="85" t="s">
        <v>221</v>
      </c>
      <c r="AI88" s="30"/>
      <c r="AJ88" s="30"/>
      <c r="AK88" s="30"/>
      <c r="AL88" s="30"/>
      <c r="AM88" s="30"/>
      <c r="AN88" s="85" t="s">
        <v>432</v>
      </c>
      <c r="AO88" s="85" t="s">
        <v>432</v>
      </c>
      <c r="AP88" s="85" t="s">
        <v>434</v>
      </c>
      <c r="AQ88" s="85" t="s">
        <v>10785</v>
      </c>
      <c r="AR88" s="85" t="s">
        <v>14943</v>
      </c>
      <c r="AS88" s="85"/>
      <c r="AT88" s="85"/>
      <c r="AU88" s="85"/>
      <c r="AV88" s="85"/>
      <c r="AW88" s="85"/>
      <c r="AX88" s="255" t="s">
        <v>14944</v>
      </c>
      <c r="AY88" s="85" t="s">
        <v>227</v>
      </c>
      <c r="AZ88" s="85" t="s">
        <v>227</v>
      </c>
      <c r="BA88" s="275"/>
      <c r="BB88" s="275" t="s">
        <v>14945</v>
      </c>
      <c r="BC88" s="31">
        <v>0.4465277777777778</v>
      </c>
      <c r="BD88" s="31">
        <v>0.44861111111111113</v>
      </c>
      <c r="BE88" s="30">
        <v>3</v>
      </c>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85"/>
      <c r="CH88" s="85"/>
      <c r="CI88" s="85"/>
      <c r="CJ88" s="85"/>
      <c r="CK88" s="85"/>
      <c r="CL88" s="85"/>
      <c r="CM88" s="85"/>
      <c r="CN88" s="85"/>
      <c r="CO88" s="85"/>
      <c r="CP88" s="85"/>
      <c r="CQ88" s="85"/>
      <c r="CR88" s="335" t="s">
        <v>12643</v>
      </c>
      <c r="CS88" s="335" t="s">
        <v>12644</v>
      </c>
      <c r="CT88" s="335" t="s">
        <v>4002</v>
      </c>
      <c r="CU88" s="335" t="s">
        <v>14946</v>
      </c>
      <c r="CV88" s="335" t="s">
        <v>2906</v>
      </c>
      <c r="CW88" s="335" t="s">
        <v>14938</v>
      </c>
      <c r="CX88" s="335" t="s">
        <v>14939</v>
      </c>
      <c r="CY88" s="335" t="s">
        <v>14947</v>
      </c>
      <c r="CZ88" s="335" t="s">
        <v>3848</v>
      </c>
      <c r="DA88" s="335" t="s">
        <v>9403</v>
      </c>
      <c r="DB88" s="335" t="s">
        <v>4037</v>
      </c>
      <c r="DC88" s="335" t="s">
        <v>4038</v>
      </c>
      <c r="DD88" s="335" t="s">
        <v>4039</v>
      </c>
      <c r="DE88" s="335" t="s">
        <v>3848</v>
      </c>
      <c r="DF88" s="335" t="s">
        <v>9403</v>
      </c>
      <c r="DG88" s="335" t="s">
        <v>4037</v>
      </c>
      <c r="DH88" s="335" t="s">
        <v>4038</v>
      </c>
      <c r="DI88" s="335" t="s">
        <v>4039</v>
      </c>
      <c r="DJ88" s="335" t="s">
        <v>3848</v>
      </c>
      <c r="DK88" s="335" t="s">
        <v>3849</v>
      </c>
      <c r="DL88" s="335" t="s">
        <v>3848</v>
      </c>
      <c r="DM88" s="335" t="s">
        <v>3914</v>
      </c>
      <c r="DN88" s="335" t="s">
        <v>3852</v>
      </c>
      <c r="DO88" s="335" t="s">
        <v>3848</v>
      </c>
      <c r="DP88" s="335" t="s">
        <v>3848</v>
      </c>
      <c r="DQ88" s="335" t="s">
        <v>14948</v>
      </c>
      <c r="DR88" s="335" t="s">
        <v>3403</v>
      </c>
      <c r="DS88" s="335" t="s">
        <v>14940</v>
      </c>
      <c r="DT88" s="335" t="s">
        <v>3848</v>
      </c>
      <c r="DU88" s="335" t="s">
        <v>3848</v>
      </c>
      <c r="DV88" s="335" t="s">
        <v>3848</v>
      </c>
      <c r="DW88" s="335" t="s">
        <v>3848</v>
      </c>
      <c r="DX88" s="335" t="s">
        <v>3848</v>
      </c>
      <c r="DY88" s="335" t="s">
        <v>3848</v>
      </c>
      <c r="DZ88" s="335" t="s">
        <v>3848</v>
      </c>
      <c r="EA88" s="335" t="s">
        <v>3848</v>
      </c>
      <c r="EB88" s="335" t="s">
        <v>3861</v>
      </c>
      <c r="EC88" s="335" t="s">
        <v>3862</v>
      </c>
      <c r="ED88" s="335" t="s">
        <v>3848</v>
      </c>
      <c r="EE88" s="335" t="s">
        <v>4212</v>
      </c>
      <c r="EF88" s="335" t="s">
        <v>432</v>
      </c>
      <c r="EG88" s="335" t="s">
        <v>3919</v>
      </c>
      <c r="EH88" s="335" t="s">
        <v>3920</v>
      </c>
      <c r="EI88" s="335" t="s">
        <v>1391</v>
      </c>
      <c r="EJ88" s="335" t="s">
        <v>3848</v>
      </c>
      <c r="EK88" s="335" t="s">
        <v>3848</v>
      </c>
      <c r="EL88" s="335" t="s">
        <v>4473</v>
      </c>
      <c r="EM88" s="335" t="s">
        <v>4002</v>
      </c>
      <c r="EN88" s="335" t="s">
        <v>4002</v>
      </c>
      <c r="EO88" s="335" t="s">
        <v>4002</v>
      </c>
      <c r="EP88" s="335" t="s">
        <v>4002</v>
      </c>
      <c r="EQ88" s="335" t="s">
        <v>4017</v>
      </c>
      <c r="ER88" s="335" t="s">
        <v>4017</v>
      </c>
      <c r="ES88" s="335" t="s">
        <v>4017</v>
      </c>
      <c r="ET88" s="335" t="s">
        <v>4017</v>
      </c>
      <c r="EU88" s="335" t="s">
        <v>4017</v>
      </c>
      <c r="EV88" s="335" t="s">
        <v>3848</v>
      </c>
      <c r="EW88" s="335" t="s">
        <v>3848</v>
      </c>
      <c r="EX88" s="335" t="s">
        <v>3848</v>
      </c>
      <c r="EY88" s="335" t="s">
        <v>3848</v>
      </c>
      <c r="EZ88" s="335" t="s">
        <v>3848</v>
      </c>
      <c r="FA88" s="335" t="s">
        <v>3848</v>
      </c>
      <c r="FB88" s="335" t="s">
        <v>3848</v>
      </c>
      <c r="FC88" s="335" t="s">
        <v>3848</v>
      </c>
      <c r="FD88" s="335" t="s">
        <v>3848</v>
      </c>
      <c r="FE88" s="335" t="s">
        <v>4017</v>
      </c>
      <c r="FF88" s="335" t="s">
        <v>4017</v>
      </c>
      <c r="FG88" s="335" t="s">
        <v>3848</v>
      </c>
      <c r="FH88" s="335" t="s">
        <v>3848</v>
      </c>
      <c r="FI88" s="335" t="s">
        <v>3848</v>
      </c>
      <c r="FJ88" s="335" t="s">
        <v>4017</v>
      </c>
      <c r="FK88" s="335" t="s">
        <v>4017</v>
      </c>
      <c r="FL88" s="335" t="s">
        <v>4017</v>
      </c>
      <c r="FM88" s="335" t="s">
        <v>3403</v>
      </c>
      <c r="FN88" s="335" t="s">
        <v>3403</v>
      </c>
      <c r="FO88" s="335" t="s">
        <v>3403</v>
      </c>
      <c r="FP88" s="335" t="s">
        <v>3403</v>
      </c>
      <c r="FQ88" s="335" t="s">
        <v>5943</v>
      </c>
      <c r="FR88" s="335" t="s">
        <v>5943</v>
      </c>
      <c r="FS88" s="335" t="s">
        <v>5943</v>
      </c>
      <c r="FT88" s="335" t="s">
        <v>3943</v>
      </c>
      <c r="FU88" s="335" t="s">
        <v>3943</v>
      </c>
      <c r="FV88" s="335" t="s">
        <v>3943</v>
      </c>
      <c r="FW88" s="335" t="s">
        <v>3943</v>
      </c>
      <c r="FX88" s="335" t="s">
        <v>3944</v>
      </c>
      <c r="FY88" s="335" t="s">
        <v>3848</v>
      </c>
      <c r="FZ88" s="335" t="s">
        <v>3848</v>
      </c>
      <c r="GA88" s="335" t="s">
        <v>3848</v>
      </c>
      <c r="GB88" s="335" t="s">
        <v>3848</v>
      </c>
      <c r="GC88" s="335" t="s">
        <v>3848</v>
      </c>
      <c r="GL88" s="490">
        <v>0</v>
      </c>
      <c r="GM88" s="490" t="s">
        <v>14217</v>
      </c>
      <c r="GN88" s="490" t="s">
        <v>14217</v>
      </c>
      <c r="GO88" s="490" t="s">
        <v>14217</v>
      </c>
      <c r="GP88" s="490" t="s">
        <v>14217</v>
      </c>
      <c r="GQ88" s="490" t="s">
        <v>3848</v>
      </c>
      <c r="GR88" s="490" t="s">
        <v>3848</v>
      </c>
      <c r="GS88" s="490" t="s">
        <v>14217</v>
      </c>
      <c r="GT88" s="490" t="s">
        <v>3848</v>
      </c>
      <c r="GU88" s="490" t="s">
        <v>3848</v>
      </c>
      <c r="GV88" s="490" t="s">
        <v>14217</v>
      </c>
      <c r="GW88" s="490" t="s">
        <v>14217</v>
      </c>
      <c r="GX88" s="490" t="s">
        <v>14217</v>
      </c>
      <c r="GY88" s="490" t="s">
        <v>14218</v>
      </c>
      <c r="GZ88" s="490" t="s">
        <v>14217</v>
      </c>
      <c r="HA88" s="490" t="s">
        <v>14217</v>
      </c>
      <c r="HB88" s="490">
        <v>33</v>
      </c>
      <c r="HC88" s="490" t="s">
        <v>14217</v>
      </c>
      <c r="HD88" s="490">
        <v>33</v>
      </c>
      <c r="HE88" s="490">
        <v>0</v>
      </c>
      <c r="HF88" s="335" t="s">
        <v>14405</v>
      </c>
      <c r="HG88" s="491" t="s">
        <v>3848</v>
      </c>
      <c r="HH88" s="491" t="s">
        <v>14949</v>
      </c>
      <c r="HI88" s="491" t="s">
        <v>14950</v>
      </c>
      <c r="HJ88" s="491" t="s">
        <v>14951</v>
      </c>
      <c r="HK88" s="491" t="s">
        <v>14952</v>
      </c>
      <c r="HL88" s="335" t="s">
        <v>3848</v>
      </c>
      <c r="HM88" s="335"/>
      <c r="IC88" s="44" t="s">
        <v>3403</v>
      </c>
      <c r="IE88" s="44" t="s">
        <v>3403</v>
      </c>
    </row>
    <row r="89" spans="1:239" s="44" customFormat="1" ht="15" customHeight="1" x14ac:dyDescent="0.2">
      <c r="A89" s="85">
        <v>87</v>
      </c>
      <c r="B89" s="31">
        <v>0.45208333333333334</v>
      </c>
      <c r="C89" s="85"/>
      <c r="D89" s="85" t="s">
        <v>12630</v>
      </c>
      <c r="E89" s="85" t="s">
        <v>212</v>
      </c>
      <c r="F89" s="282">
        <v>43283</v>
      </c>
      <c r="G89" s="30" t="s">
        <v>357</v>
      </c>
      <c r="H89" s="30" t="s">
        <v>214</v>
      </c>
      <c r="I89" s="30" t="s">
        <v>1222</v>
      </c>
      <c r="J89" s="85"/>
      <c r="K89" s="471"/>
      <c r="L89" s="471"/>
      <c r="M89" s="471"/>
      <c r="N89" s="471"/>
      <c r="O89" s="85"/>
      <c r="P89" s="34" t="s">
        <v>14953</v>
      </c>
      <c r="Q89" s="30" t="s">
        <v>14954</v>
      </c>
      <c r="R89" s="30" t="s">
        <v>14955</v>
      </c>
      <c r="S89" s="345" t="s">
        <v>549</v>
      </c>
      <c r="T89" s="346">
        <v>9396273411</v>
      </c>
      <c r="U89" s="496" t="s">
        <v>14956</v>
      </c>
      <c r="V89" s="497" t="s">
        <v>221</v>
      </c>
      <c r="W89" s="85" t="s">
        <v>221</v>
      </c>
      <c r="X89" s="85" t="s">
        <v>221</v>
      </c>
      <c r="Y89" s="85" t="s">
        <v>221</v>
      </c>
      <c r="Z89" s="85" t="s">
        <v>221</v>
      </c>
      <c r="AA89" s="497" t="s">
        <v>221</v>
      </c>
      <c r="AB89" s="497" t="s">
        <v>221</v>
      </c>
      <c r="AC89" s="85" t="s">
        <v>314</v>
      </c>
      <c r="AD89" s="30" t="s">
        <v>224</v>
      </c>
      <c r="AE89" s="30" t="s">
        <v>14957</v>
      </c>
      <c r="AF89" s="85" t="s">
        <v>259</v>
      </c>
      <c r="AG89" s="85" t="s">
        <v>221</v>
      </c>
      <c r="AH89" s="85" t="s">
        <v>221</v>
      </c>
      <c r="AI89" s="30" t="s">
        <v>14958</v>
      </c>
      <c r="AJ89" s="30" t="s">
        <v>227</v>
      </c>
      <c r="AK89" s="30">
        <v>1</v>
      </c>
      <c r="AL89" s="30" t="s">
        <v>14959</v>
      </c>
      <c r="AM89" s="30" t="s">
        <v>3115</v>
      </c>
      <c r="AN89" s="85" t="s">
        <v>432</v>
      </c>
      <c r="AO89" s="85" t="s">
        <v>432</v>
      </c>
      <c r="AP89" s="85" t="s">
        <v>434</v>
      </c>
      <c r="AQ89" s="85" t="s">
        <v>10785</v>
      </c>
      <c r="AR89" s="85" t="s">
        <v>14943</v>
      </c>
      <c r="AS89" s="85"/>
      <c r="AT89" s="85"/>
      <c r="AU89" s="85"/>
      <c r="AV89" s="85"/>
      <c r="AW89" s="85"/>
      <c r="AX89" s="255" t="s">
        <v>14944</v>
      </c>
      <c r="AY89" s="85" t="s">
        <v>227</v>
      </c>
      <c r="AZ89" s="85" t="s">
        <v>227</v>
      </c>
      <c r="BA89" s="275"/>
      <c r="BB89" s="275" t="s">
        <v>14945</v>
      </c>
      <c r="BC89" s="31">
        <v>0.45208333333333334</v>
      </c>
      <c r="BD89" s="31">
        <v>0.46666666666666662</v>
      </c>
      <c r="BE89" s="30">
        <v>11</v>
      </c>
      <c r="BF89" s="30">
        <v>2</v>
      </c>
      <c r="BG89" s="30">
        <v>2</v>
      </c>
      <c r="BH89" s="30">
        <v>2</v>
      </c>
      <c r="BI89" s="30">
        <v>2</v>
      </c>
      <c r="BJ89" s="30">
        <v>2</v>
      </c>
      <c r="BK89" s="30">
        <v>2</v>
      </c>
      <c r="BL89" s="30">
        <v>2</v>
      </c>
      <c r="BM89" s="30">
        <v>2</v>
      </c>
      <c r="BN89" s="30">
        <v>2</v>
      </c>
      <c r="BO89" s="30">
        <v>2</v>
      </c>
      <c r="BP89" s="30">
        <v>2</v>
      </c>
      <c r="BQ89" s="30">
        <v>2</v>
      </c>
      <c r="BR89" s="30">
        <v>2</v>
      </c>
      <c r="BS89" s="30">
        <v>2</v>
      </c>
      <c r="BT89" s="30">
        <v>2</v>
      </c>
      <c r="BU89" s="30"/>
      <c r="BV89" s="30" t="s">
        <v>14945</v>
      </c>
      <c r="BW89" s="31">
        <v>0.46666666666666662</v>
      </c>
      <c r="BX89" s="31">
        <v>0.47361111111111115</v>
      </c>
      <c r="BY89" s="30">
        <v>10</v>
      </c>
      <c r="BZ89" s="30">
        <v>3</v>
      </c>
      <c r="CA89" s="30">
        <v>3</v>
      </c>
      <c r="CB89" s="30">
        <v>3</v>
      </c>
      <c r="CC89" s="30">
        <v>3</v>
      </c>
      <c r="CD89" s="30" t="s">
        <v>260</v>
      </c>
      <c r="CE89" s="30" t="s">
        <v>14945</v>
      </c>
      <c r="CF89" s="30">
        <v>15</v>
      </c>
      <c r="CG89" s="85"/>
      <c r="CH89" s="85"/>
      <c r="CI89" s="85"/>
      <c r="CJ89" s="85"/>
      <c r="CK89" s="85"/>
      <c r="CL89" s="85"/>
      <c r="CM89" s="85"/>
      <c r="CN89" s="85"/>
      <c r="CO89" s="85"/>
      <c r="CP89" s="85"/>
      <c r="CQ89" s="85"/>
      <c r="CR89" s="335" t="s">
        <v>12643</v>
      </c>
      <c r="CS89" s="335" t="s">
        <v>12644</v>
      </c>
      <c r="CT89" s="335" t="s">
        <v>4002</v>
      </c>
      <c r="CU89" s="335" t="s">
        <v>14960</v>
      </c>
      <c r="CV89" s="335" t="s">
        <v>14954</v>
      </c>
      <c r="CW89" s="335" t="s">
        <v>14955</v>
      </c>
      <c r="CX89" s="335" t="s">
        <v>549</v>
      </c>
      <c r="CY89" s="335" t="s">
        <v>14961</v>
      </c>
      <c r="CZ89" s="335" t="s">
        <v>3848</v>
      </c>
      <c r="DA89" s="335" t="s">
        <v>14962</v>
      </c>
      <c r="DB89" s="335" t="s">
        <v>3840</v>
      </c>
      <c r="DC89" s="335" t="s">
        <v>3841</v>
      </c>
      <c r="DD89" s="335" t="s">
        <v>4838</v>
      </c>
      <c r="DE89" s="335" t="s">
        <v>3848</v>
      </c>
      <c r="DF89" s="335" t="s">
        <v>14963</v>
      </c>
      <c r="DG89" s="335" t="s">
        <v>3840</v>
      </c>
      <c r="DH89" s="335" t="s">
        <v>3841</v>
      </c>
      <c r="DI89" s="335" t="s">
        <v>4838</v>
      </c>
      <c r="DJ89" s="335" t="s">
        <v>3848</v>
      </c>
      <c r="DK89" s="335" t="s">
        <v>3849</v>
      </c>
      <c r="DL89" s="335" t="s">
        <v>4298</v>
      </c>
      <c r="DM89" s="335" t="s">
        <v>4116</v>
      </c>
      <c r="DN89" s="335" t="s">
        <v>3852</v>
      </c>
      <c r="DO89" s="335" t="s">
        <v>3853</v>
      </c>
      <c r="DP89" s="335" t="s">
        <v>3854</v>
      </c>
      <c r="DQ89" s="335" t="s">
        <v>14964</v>
      </c>
      <c r="DR89" s="335" t="s">
        <v>14964</v>
      </c>
      <c r="DS89" s="335" t="s">
        <v>14965</v>
      </c>
      <c r="DT89" s="335" t="s">
        <v>3848</v>
      </c>
      <c r="DU89" s="335" t="s">
        <v>3848</v>
      </c>
      <c r="DV89" s="335" t="s">
        <v>3848</v>
      </c>
      <c r="DW89" s="335" t="s">
        <v>3848</v>
      </c>
      <c r="DX89" s="335" t="s">
        <v>3848</v>
      </c>
      <c r="DY89" s="335" t="s">
        <v>3848</v>
      </c>
      <c r="DZ89" s="335" t="s">
        <v>3848</v>
      </c>
      <c r="EA89" s="335" t="s">
        <v>3848</v>
      </c>
      <c r="EB89" s="335" t="s">
        <v>3861</v>
      </c>
      <c r="EC89" s="335" t="s">
        <v>3862</v>
      </c>
      <c r="ED89" s="335" t="s">
        <v>3848</v>
      </c>
      <c r="EE89" s="335" t="s">
        <v>14966</v>
      </c>
      <c r="EF89" s="335" t="s">
        <v>432</v>
      </c>
      <c r="EG89" s="335" t="s">
        <v>3919</v>
      </c>
      <c r="EH89" s="335" t="s">
        <v>3920</v>
      </c>
      <c r="EI89" s="335" t="s">
        <v>14967</v>
      </c>
      <c r="EJ89" s="335" t="s">
        <v>3848</v>
      </c>
      <c r="EK89" s="335" t="s">
        <v>3848</v>
      </c>
      <c r="EL89" s="335" t="s">
        <v>5147</v>
      </c>
      <c r="EM89" s="335" t="s">
        <v>4002</v>
      </c>
      <c r="EN89" s="335" t="s">
        <v>4002</v>
      </c>
      <c r="EO89" s="335" t="s">
        <v>4002</v>
      </c>
      <c r="EP89" s="335" t="s">
        <v>4002</v>
      </c>
      <c r="EQ89" s="335" t="s">
        <v>4173</v>
      </c>
      <c r="ER89" s="335" t="s">
        <v>3924</v>
      </c>
      <c r="ES89" s="335" t="s">
        <v>14968</v>
      </c>
      <c r="ET89" s="335" t="s">
        <v>14969</v>
      </c>
      <c r="EU89" s="335" t="s">
        <v>14970</v>
      </c>
      <c r="EV89" s="335" t="s">
        <v>3877</v>
      </c>
      <c r="EW89" s="335" t="s">
        <v>3876</v>
      </c>
      <c r="EX89" s="335" t="s">
        <v>3848</v>
      </c>
      <c r="EY89" s="335" t="s">
        <v>3848</v>
      </c>
      <c r="EZ89" s="335" t="s">
        <v>3877</v>
      </c>
      <c r="FA89" s="335" t="s">
        <v>3878</v>
      </c>
      <c r="FB89" s="335" t="s">
        <v>14971</v>
      </c>
      <c r="FC89" s="335" t="s">
        <v>14972</v>
      </c>
      <c r="FD89" s="335" t="s">
        <v>3848</v>
      </c>
      <c r="FE89" s="335" t="s">
        <v>4011</v>
      </c>
      <c r="FF89" s="335" t="s">
        <v>4012</v>
      </c>
      <c r="FG89" s="335" t="s">
        <v>3848</v>
      </c>
      <c r="FH89" s="335" t="s">
        <v>14973</v>
      </c>
      <c r="FI89" s="335" t="s">
        <v>4270</v>
      </c>
      <c r="FJ89" s="335" t="s">
        <v>6196</v>
      </c>
      <c r="FK89" s="335" t="s">
        <v>14974</v>
      </c>
      <c r="FL89" s="335" t="s">
        <v>4017</v>
      </c>
      <c r="FM89" s="335" t="s">
        <v>549</v>
      </c>
      <c r="FN89" s="335" t="s">
        <v>14975</v>
      </c>
      <c r="FO89" s="335" t="s">
        <v>3848</v>
      </c>
      <c r="FP89" s="335" t="s">
        <v>3848</v>
      </c>
      <c r="FQ89" s="335" t="s">
        <v>14976</v>
      </c>
      <c r="FR89" s="335" t="s">
        <v>14977</v>
      </c>
      <c r="FS89" s="335" t="s">
        <v>14978</v>
      </c>
      <c r="FT89" s="335" t="s">
        <v>14979</v>
      </c>
      <c r="FU89" s="335" t="s">
        <v>14980</v>
      </c>
      <c r="FV89" s="335" t="s">
        <v>14981</v>
      </c>
      <c r="FW89" s="335" t="s">
        <v>14982</v>
      </c>
      <c r="FX89" s="335" t="s">
        <v>3894</v>
      </c>
      <c r="FY89" s="335" t="s">
        <v>3848</v>
      </c>
      <c r="FZ89" s="335" t="s">
        <v>14983</v>
      </c>
      <c r="GA89" s="335" t="s">
        <v>3945</v>
      </c>
      <c r="GB89" s="335" t="s">
        <v>3946</v>
      </c>
      <c r="GC89" s="335" t="s">
        <v>3946</v>
      </c>
      <c r="GL89" s="490">
        <v>100</v>
      </c>
      <c r="GM89" s="490">
        <v>42</v>
      </c>
      <c r="GN89" s="490">
        <v>60</v>
      </c>
      <c r="GO89" s="490">
        <v>39</v>
      </c>
      <c r="GP89" s="490">
        <v>68</v>
      </c>
      <c r="GQ89" s="490">
        <v>17</v>
      </c>
      <c r="GR89" s="490">
        <v>71</v>
      </c>
      <c r="GS89" s="490">
        <v>60</v>
      </c>
      <c r="GT89" s="490">
        <v>15</v>
      </c>
      <c r="GU89" s="490">
        <v>87</v>
      </c>
      <c r="GV89" s="490">
        <v>80</v>
      </c>
      <c r="GW89" s="490">
        <v>29</v>
      </c>
      <c r="GX89" s="490">
        <v>100</v>
      </c>
      <c r="GY89" s="490">
        <v>66</v>
      </c>
      <c r="GZ89" s="490">
        <v>60</v>
      </c>
      <c r="HA89" s="490">
        <v>0.16170000000000001</v>
      </c>
      <c r="HB89" s="490">
        <v>66</v>
      </c>
      <c r="HC89" s="490">
        <v>100</v>
      </c>
      <c r="HD89" s="490">
        <v>83</v>
      </c>
      <c r="HE89" s="490">
        <v>60</v>
      </c>
      <c r="HF89" s="335" t="s">
        <v>14314</v>
      </c>
      <c r="HG89" s="491" t="s">
        <v>3848</v>
      </c>
      <c r="HH89" s="491" t="s">
        <v>3848</v>
      </c>
      <c r="HI89" s="491" t="s">
        <v>3848</v>
      </c>
      <c r="HJ89" s="491" t="s">
        <v>3848</v>
      </c>
      <c r="HK89" s="491" t="s">
        <v>3848</v>
      </c>
      <c r="HL89" s="335"/>
      <c r="HM89" s="335"/>
      <c r="IC89" s="44" t="s">
        <v>13139</v>
      </c>
      <c r="IE89" s="44" t="s">
        <v>3403</v>
      </c>
    </row>
    <row r="90" spans="1:239" s="44" customFormat="1" ht="15" customHeight="1" x14ac:dyDescent="0.2">
      <c r="A90" s="85">
        <v>88</v>
      </c>
      <c r="B90" s="31">
        <v>0.47500000000000003</v>
      </c>
      <c r="C90" s="85"/>
      <c r="D90" s="85" t="s">
        <v>12630</v>
      </c>
      <c r="E90" s="85" t="s">
        <v>212</v>
      </c>
      <c r="F90" s="282">
        <v>43283</v>
      </c>
      <c r="G90" s="30" t="s">
        <v>1202</v>
      </c>
      <c r="H90" s="30" t="s">
        <v>3056</v>
      </c>
      <c r="I90" s="30" t="s">
        <v>3057</v>
      </c>
      <c r="J90" s="85"/>
      <c r="K90" s="471"/>
      <c r="L90" s="471"/>
      <c r="M90" s="471"/>
      <c r="N90" s="471"/>
      <c r="O90" s="85"/>
      <c r="P90" s="34" t="s">
        <v>14984</v>
      </c>
      <c r="Q90" s="30" t="s">
        <v>14985</v>
      </c>
      <c r="R90" s="30" t="s">
        <v>997</v>
      </c>
      <c r="S90" s="345" t="s">
        <v>818</v>
      </c>
      <c r="T90" s="346">
        <v>9095948171</v>
      </c>
      <c r="U90" s="496" t="s">
        <v>14986</v>
      </c>
      <c r="V90" s="496" t="s">
        <v>14987</v>
      </c>
      <c r="W90" s="85" t="s">
        <v>221</v>
      </c>
      <c r="X90" s="85" t="s">
        <v>221</v>
      </c>
      <c r="Y90" s="85" t="s">
        <v>221</v>
      </c>
      <c r="Z90" s="85" t="s">
        <v>221</v>
      </c>
      <c r="AA90" s="30" t="s">
        <v>14988</v>
      </c>
      <c r="AB90" s="30">
        <v>9300750039</v>
      </c>
      <c r="AC90" s="30" t="s">
        <v>1303</v>
      </c>
      <c r="AD90" s="30" t="s">
        <v>224</v>
      </c>
      <c r="AE90" s="30" t="s">
        <v>221</v>
      </c>
      <c r="AF90" s="85" t="s">
        <v>221</v>
      </c>
      <c r="AG90" s="85" t="s">
        <v>221</v>
      </c>
      <c r="AH90" s="85" t="s">
        <v>221</v>
      </c>
      <c r="AI90" s="30"/>
      <c r="AJ90" s="30"/>
      <c r="AK90" s="30"/>
      <c r="AL90" s="30"/>
      <c r="AM90" s="30"/>
      <c r="AN90" s="85" t="s">
        <v>432</v>
      </c>
      <c r="AO90" s="85" t="s">
        <v>432</v>
      </c>
      <c r="AP90" s="85" t="s">
        <v>434</v>
      </c>
      <c r="AQ90" s="85" t="s">
        <v>10785</v>
      </c>
      <c r="AR90" s="85" t="s">
        <v>14943</v>
      </c>
      <c r="AS90" s="85"/>
      <c r="AT90" s="85"/>
      <c r="AU90" s="85"/>
      <c r="AV90" s="85"/>
      <c r="AW90" s="85"/>
      <c r="AX90" s="255" t="s">
        <v>14944</v>
      </c>
      <c r="AY90" s="85" t="s">
        <v>227</v>
      </c>
      <c r="AZ90" s="85" t="s">
        <v>227</v>
      </c>
      <c r="BA90" s="275"/>
      <c r="BB90" s="275" t="s">
        <v>14945</v>
      </c>
      <c r="BC90" s="31">
        <v>0.47500000000000003</v>
      </c>
      <c r="BD90" s="31">
        <v>0.47847222222222219</v>
      </c>
      <c r="BE90" s="30">
        <v>5</v>
      </c>
      <c r="BF90" s="30">
        <v>1</v>
      </c>
      <c r="BG90" s="30">
        <v>2</v>
      </c>
      <c r="BH90" s="30">
        <v>2</v>
      </c>
      <c r="BI90" s="30">
        <v>2</v>
      </c>
      <c r="BJ90" s="30">
        <v>2</v>
      </c>
      <c r="BK90" s="30">
        <v>1</v>
      </c>
      <c r="BL90" s="30">
        <v>1</v>
      </c>
      <c r="BM90" s="30">
        <v>1</v>
      </c>
      <c r="BN90" s="30">
        <v>2</v>
      </c>
      <c r="BO90" s="30">
        <v>1</v>
      </c>
      <c r="BP90" s="30">
        <v>3</v>
      </c>
      <c r="BQ90" s="30">
        <v>1</v>
      </c>
      <c r="BR90" s="30">
        <v>1</v>
      </c>
      <c r="BS90" s="30">
        <v>3</v>
      </c>
      <c r="BT90" s="30">
        <v>2</v>
      </c>
      <c r="BU90" s="30"/>
      <c r="BV90" s="30"/>
      <c r="BW90" s="31"/>
      <c r="BX90" s="31"/>
      <c r="BY90" s="30"/>
      <c r="BZ90" s="30"/>
      <c r="CA90" s="30"/>
      <c r="CB90" s="30"/>
      <c r="CC90" s="30"/>
      <c r="CD90" s="30"/>
      <c r="CE90" s="30"/>
      <c r="CF90" s="30"/>
      <c r="CG90" s="85"/>
      <c r="CH90" s="85"/>
      <c r="CI90" s="85"/>
      <c r="CJ90" s="85"/>
      <c r="CK90" s="85"/>
      <c r="CL90" s="85"/>
      <c r="CM90" s="85"/>
      <c r="CN90" s="85"/>
      <c r="CO90" s="85"/>
      <c r="CP90" s="85"/>
      <c r="CQ90" s="85"/>
      <c r="CR90" s="335" t="s">
        <v>12643</v>
      </c>
      <c r="CS90" s="335" t="s">
        <v>12644</v>
      </c>
      <c r="CT90" s="335" t="s">
        <v>4002</v>
      </c>
      <c r="CU90" s="335" t="s">
        <v>14989</v>
      </c>
      <c r="CV90" s="335" t="s">
        <v>14985</v>
      </c>
      <c r="CW90" s="335" t="s">
        <v>997</v>
      </c>
      <c r="CX90" s="335" t="s">
        <v>818</v>
      </c>
      <c r="CY90" s="335" t="s">
        <v>14990</v>
      </c>
      <c r="CZ90" s="335" t="s">
        <v>3848</v>
      </c>
      <c r="DA90" s="335" t="s">
        <v>9403</v>
      </c>
      <c r="DB90" s="335" t="s">
        <v>4037</v>
      </c>
      <c r="DC90" s="335" t="s">
        <v>4038</v>
      </c>
      <c r="DD90" s="335" t="s">
        <v>4039</v>
      </c>
      <c r="DE90" s="335" t="s">
        <v>3848</v>
      </c>
      <c r="DF90" s="335" t="s">
        <v>9403</v>
      </c>
      <c r="DG90" s="335" t="s">
        <v>4037</v>
      </c>
      <c r="DH90" s="335" t="s">
        <v>4038</v>
      </c>
      <c r="DI90" s="335" t="s">
        <v>4039</v>
      </c>
      <c r="DJ90" s="335" t="s">
        <v>3848</v>
      </c>
      <c r="DK90" s="335" t="s">
        <v>3849</v>
      </c>
      <c r="DL90" s="335" t="s">
        <v>3848</v>
      </c>
      <c r="DM90" s="335" t="s">
        <v>3914</v>
      </c>
      <c r="DN90" s="335" t="s">
        <v>3852</v>
      </c>
      <c r="DO90" s="335" t="s">
        <v>3848</v>
      </c>
      <c r="DP90" s="335" t="s">
        <v>3848</v>
      </c>
      <c r="DQ90" s="335" t="s">
        <v>14991</v>
      </c>
      <c r="DR90" s="335" t="s">
        <v>3403</v>
      </c>
      <c r="DS90" s="335" t="s">
        <v>14986</v>
      </c>
      <c r="DT90" s="335" t="s">
        <v>3848</v>
      </c>
      <c r="DU90" s="335" t="s">
        <v>3848</v>
      </c>
      <c r="DV90" s="335" t="s">
        <v>3848</v>
      </c>
      <c r="DW90" s="335" t="s">
        <v>3848</v>
      </c>
      <c r="DX90" s="335" t="s">
        <v>3848</v>
      </c>
      <c r="DY90" s="335" t="s">
        <v>3848</v>
      </c>
      <c r="DZ90" s="335" t="s">
        <v>3848</v>
      </c>
      <c r="EA90" s="335" t="s">
        <v>3848</v>
      </c>
      <c r="EB90" s="335" t="s">
        <v>3861</v>
      </c>
      <c r="EC90" s="335" t="s">
        <v>3862</v>
      </c>
      <c r="ED90" s="335" t="s">
        <v>3848</v>
      </c>
      <c r="EE90" s="335" t="s">
        <v>4212</v>
      </c>
      <c r="EF90" s="335" t="s">
        <v>432</v>
      </c>
      <c r="EG90" s="335" t="s">
        <v>3919</v>
      </c>
      <c r="EH90" s="335" t="s">
        <v>3920</v>
      </c>
      <c r="EI90" s="335" t="s">
        <v>1391</v>
      </c>
      <c r="EJ90" s="335" t="s">
        <v>3848</v>
      </c>
      <c r="EK90" s="335" t="s">
        <v>3848</v>
      </c>
      <c r="EL90" s="335" t="s">
        <v>4473</v>
      </c>
      <c r="EM90" s="335" t="s">
        <v>4002</v>
      </c>
      <c r="EN90" s="335" t="s">
        <v>4002</v>
      </c>
      <c r="EO90" s="335" t="s">
        <v>3870</v>
      </c>
      <c r="EP90" s="335" t="s">
        <v>3870</v>
      </c>
      <c r="EQ90" s="335" t="s">
        <v>4017</v>
      </c>
      <c r="ER90" s="335" t="s">
        <v>4017</v>
      </c>
      <c r="ES90" s="335" t="s">
        <v>4017</v>
      </c>
      <c r="ET90" s="335" t="s">
        <v>4017</v>
      </c>
      <c r="EU90" s="335" t="s">
        <v>4017</v>
      </c>
      <c r="EV90" s="335" t="s">
        <v>3848</v>
      </c>
      <c r="EW90" s="335" t="s">
        <v>3848</v>
      </c>
      <c r="EX90" s="335" t="s">
        <v>3848</v>
      </c>
      <c r="EY90" s="335" t="s">
        <v>3848</v>
      </c>
      <c r="EZ90" s="335" t="s">
        <v>3848</v>
      </c>
      <c r="FA90" s="335" t="s">
        <v>3848</v>
      </c>
      <c r="FB90" s="335" t="s">
        <v>3848</v>
      </c>
      <c r="FC90" s="335" t="s">
        <v>3848</v>
      </c>
      <c r="FD90" s="335" t="s">
        <v>3848</v>
      </c>
      <c r="FE90" s="335" t="s">
        <v>4017</v>
      </c>
      <c r="FF90" s="335" t="s">
        <v>4017</v>
      </c>
      <c r="FG90" s="335" t="s">
        <v>3848</v>
      </c>
      <c r="FH90" s="335" t="s">
        <v>3848</v>
      </c>
      <c r="FI90" s="335" t="s">
        <v>3848</v>
      </c>
      <c r="FJ90" s="335" t="s">
        <v>4017</v>
      </c>
      <c r="FK90" s="335" t="s">
        <v>4017</v>
      </c>
      <c r="FL90" s="335" t="s">
        <v>4017</v>
      </c>
      <c r="FM90" s="335" t="s">
        <v>3403</v>
      </c>
      <c r="FN90" s="335" t="s">
        <v>3403</v>
      </c>
      <c r="FO90" s="335" t="s">
        <v>14992</v>
      </c>
      <c r="FP90" s="335" t="s">
        <v>3403</v>
      </c>
      <c r="FQ90" s="335" t="s">
        <v>5943</v>
      </c>
      <c r="FR90" s="335" t="s">
        <v>5943</v>
      </c>
      <c r="FS90" s="335" t="s">
        <v>5943</v>
      </c>
      <c r="FT90" s="335" t="s">
        <v>3943</v>
      </c>
      <c r="FU90" s="335" t="s">
        <v>3943</v>
      </c>
      <c r="FV90" s="335" t="s">
        <v>3943</v>
      </c>
      <c r="FW90" s="335" t="s">
        <v>3943</v>
      </c>
      <c r="FX90" s="335" t="s">
        <v>3944</v>
      </c>
      <c r="FY90" s="335" t="s">
        <v>3848</v>
      </c>
      <c r="FZ90" s="335" t="s">
        <v>3848</v>
      </c>
      <c r="GA90" s="335" t="s">
        <v>3848</v>
      </c>
      <c r="GB90" s="335" t="s">
        <v>3848</v>
      </c>
      <c r="GC90" s="335" t="s">
        <v>3848</v>
      </c>
      <c r="GL90" s="490" t="s">
        <v>14217</v>
      </c>
      <c r="GM90" s="490" t="s">
        <v>14217</v>
      </c>
      <c r="GN90" s="490" t="s">
        <v>14217</v>
      </c>
      <c r="GO90" s="490" t="s">
        <v>14217</v>
      </c>
      <c r="GP90" s="490" t="s">
        <v>14217</v>
      </c>
      <c r="GQ90" s="490" t="s">
        <v>3848</v>
      </c>
      <c r="GR90" s="490" t="s">
        <v>3848</v>
      </c>
      <c r="GS90" s="490" t="s">
        <v>14217</v>
      </c>
      <c r="GT90" s="490" t="s">
        <v>3848</v>
      </c>
      <c r="GU90" s="490" t="s">
        <v>3848</v>
      </c>
      <c r="GV90" s="490" t="s">
        <v>14217</v>
      </c>
      <c r="GW90" s="490" t="s">
        <v>14217</v>
      </c>
      <c r="GX90" s="490" t="s">
        <v>14217</v>
      </c>
      <c r="GY90" s="490" t="s">
        <v>14218</v>
      </c>
      <c r="GZ90" s="490" t="s">
        <v>14217</v>
      </c>
      <c r="HA90" s="490" t="s">
        <v>14217</v>
      </c>
      <c r="HB90" s="490">
        <v>33</v>
      </c>
      <c r="HC90" s="490" t="s">
        <v>14217</v>
      </c>
      <c r="HD90" s="490">
        <v>33</v>
      </c>
      <c r="HE90" s="490">
        <v>0</v>
      </c>
      <c r="HF90" s="335" t="s">
        <v>14405</v>
      </c>
      <c r="HG90" s="491" t="s">
        <v>3848</v>
      </c>
      <c r="HH90" s="491" t="s">
        <v>14993</v>
      </c>
      <c r="HI90" s="491" t="s">
        <v>14950</v>
      </c>
      <c r="HJ90" s="491" t="s">
        <v>14951</v>
      </c>
      <c r="HK90" s="491" t="s">
        <v>14994</v>
      </c>
      <c r="HL90" s="335" t="s">
        <v>3848</v>
      </c>
      <c r="HM90" s="335"/>
      <c r="IC90" s="44" t="s">
        <v>3403</v>
      </c>
      <c r="IE90" s="44" t="s">
        <v>3403</v>
      </c>
    </row>
    <row r="91" spans="1:239" s="44" customFormat="1" ht="15" customHeight="1" x14ac:dyDescent="0.2">
      <c r="A91" s="85">
        <v>89</v>
      </c>
      <c r="B91" s="31">
        <v>0.48125000000000001</v>
      </c>
      <c r="C91" s="85"/>
      <c r="D91" s="85" t="s">
        <v>12630</v>
      </c>
      <c r="E91" s="85" t="s">
        <v>212</v>
      </c>
      <c r="F91" s="282">
        <v>43283</v>
      </c>
      <c r="G91" s="30" t="s">
        <v>1202</v>
      </c>
      <c r="H91" s="30" t="s">
        <v>3056</v>
      </c>
      <c r="I91" s="30" t="s">
        <v>3057</v>
      </c>
      <c r="J91" s="85"/>
      <c r="K91" s="471"/>
      <c r="L91" s="471"/>
      <c r="M91" s="471"/>
      <c r="N91" s="471"/>
      <c r="O91" s="85"/>
      <c r="P91" s="34" t="s">
        <v>14995</v>
      </c>
      <c r="Q91" s="30" t="s">
        <v>1433</v>
      </c>
      <c r="R91" s="30" t="s">
        <v>997</v>
      </c>
      <c r="S91" s="345" t="s">
        <v>14996</v>
      </c>
      <c r="T91" s="346">
        <v>9216777443</v>
      </c>
      <c r="U91" s="496" t="s">
        <v>14997</v>
      </c>
      <c r="V91" s="497" t="s">
        <v>221</v>
      </c>
      <c r="W91" s="85" t="s">
        <v>221</v>
      </c>
      <c r="X91" s="85" t="s">
        <v>221</v>
      </c>
      <c r="Y91" s="85" t="s">
        <v>221</v>
      </c>
      <c r="Z91" s="85" t="s">
        <v>221</v>
      </c>
      <c r="AA91" s="30" t="s">
        <v>14998</v>
      </c>
      <c r="AB91" s="30">
        <v>9465726565</v>
      </c>
      <c r="AC91" s="30" t="s">
        <v>1303</v>
      </c>
      <c r="AD91" s="30" t="s">
        <v>224</v>
      </c>
      <c r="AE91" s="30" t="s">
        <v>221</v>
      </c>
      <c r="AF91" s="85" t="s">
        <v>221</v>
      </c>
      <c r="AG91" s="85" t="s">
        <v>221</v>
      </c>
      <c r="AH91" s="85" t="s">
        <v>221</v>
      </c>
      <c r="AI91" s="30"/>
      <c r="AJ91" s="30"/>
      <c r="AK91" s="30"/>
      <c r="AL91" s="30"/>
      <c r="AM91" s="30"/>
      <c r="AN91" s="85" t="s">
        <v>432</v>
      </c>
      <c r="AO91" s="85" t="s">
        <v>432</v>
      </c>
      <c r="AP91" s="85" t="s">
        <v>434</v>
      </c>
      <c r="AQ91" s="85" t="s">
        <v>10785</v>
      </c>
      <c r="AR91" s="85" t="s">
        <v>14943</v>
      </c>
      <c r="AS91" s="85"/>
      <c r="AT91" s="85"/>
      <c r="AU91" s="85"/>
      <c r="AV91" s="85"/>
      <c r="AW91" s="85"/>
      <c r="AX91" s="255" t="s">
        <v>14944</v>
      </c>
      <c r="AY91" s="85" t="s">
        <v>227</v>
      </c>
      <c r="AZ91" s="85" t="s">
        <v>227</v>
      </c>
      <c r="BA91" s="275"/>
      <c r="BB91" s="275" t="s">
        <v>14945</v>
      </c>
      <c r="BC91" s="31">
        <v>0.48125000000000001</v>
      </c>
      <c r="BD91" s="31">
        <v>0.48472222222222222</v>
      </c>
      <c r="BE91" s="30">
        <v>5</v>
      </c>
      <c r="BF91" s="30">
        <v>1</v>
      </c>
      <c r="BG91" s="30">
        <v>2</v>
      </c>
      <c r="BH91" s="30">
        <v>2</v>
      </c>
      <c r="BI91" s="30">
        <v>2</v>
      </c>
      <c r="BJ91" s="30">
        <v>2</v>
      </c>
      <c r="BK91" s="30">
        <v>1</v>
      </c>
      <c r="BL91" s="30">
        <v>1</v>
      </c>
      <c r="BM91" s="30">
        <v>2</v>
      </c>
      <c r="BN91" s="30">
        <v>1</v>
      </c>
      <c r="BO91" s="30">
        <v>1</v>
      </c>
      <c r="BP91" s="30">
        <v>3</v>
      </c>
      <c r="BQ91" s="30">
        <v>1</v>
      </c>
      <c r="BR91" s="30">
        <v>1</v>
      </c>
      <c r="BS91" s="30">
        <v>3</v>
      </c>
      <c r="BT91" s="30">
        <v>2</v>
      </c>
      <c r="BU91" s="30"/>
      <c r="BV91" s="30"/>
      <c r="BW91" s="30"/>
      <c r="BX91" s="30"/>
      <c r="BY91" s="30"/>
      <c r="BZ91" s="30"/>
      <c r="CA91" s="30"/>
      <c r="CB91" s="30"/>
      <c r="CC91" s="30"/>
      <c r="CD91" s="30"/>
      <c r="CE91" s="30"/>
      <c r="CF91" s="30"/>
      <c r="CG91" s="85"/>
      <c r="CH91" s="85"/>
      <c r="CI91" s="85"/>
      <c r="CJ91" s="85"/>
      <c r="CK91" s="85"/>
      <c r="CL91" s="85"/>
      <c r="CM91" s="85"/>
      <c r="CN91" s="85"/>
      <c r="CO91" s="85"/>
      <c r="CP91" s="85"/>
      <c r="CQ91" s="85"/>
      <c r="CR91" s="335" t="s">
        <v>12643</v>
      </c>
      <c r="CS91" s="335" t="s">
        <v>12644</v>
      </c>
      <c r="CT91" s="335" t="s">
        <v>4002</v>
      </c>
      <c r="CU91" s="335" t="s">
        <v>14999</v>
      </c>
      <c r="CV91" s="335" t="s">
        <v>1433</v>
      </c>
      <c r="CW91" s="335" t="s">
        <v>997</v>
      </c>
      <c r="CX91" s="335" t="s">
        <v>14996</v>
      </c>
      <c r="CY91" s="335" t="s">
        <v>15000</v>
      </c>
      <c r="CZ91" s="335" t="s">
        <v>3848</v>
      </c>
      <c r="DA91" s="335" t="s">
        <v>9403</v>
      </c>
      <c r="DB91" s="335" t="s">
        <v>4037</v>
      </c>
      <c r="DC91" s="335" t="s">
        <v>4038</v>
      </c>
      <c r="DD91" s="335" t="s">
        <v>4039</v>
      </c>
      <c r="DE91" s="335" t="s">
        <v>3848</v>
      </c>
      <c r="DF91" s="335" t="s">
        <v>9403</v>
      </c>
      <c r="DG91" s="335" t="s">
        <v>4037</v>
      </c>
      <c r="DH91" s="335" t="s">
        <v>4038</v>
      </c>
      <c r="DI91" s="335" t="s">
        <v>4039</v>
      </c>
      <c r="DJ91" s="335" t="s">
        <v>3848</v>
      </c>
      <c r="DK91" s="335" t="s">
        <v>3849</v>
      </c>
      <c r="DL91" s="335" t="s">
        <v>3848</v>
      </c>
      <c r="DM91" s="335" t="s">
        <v>3914</v>
      </c>
      <c r="DN91" s="335" t="s">
        <v>3852</v>
      </c>
      <c r="DO91" s="335" t="s">
        <v>3848</v>
      </c>
      <c r="DP91" s="335" t="s">
        <v>3848</v>
      </c>
      <c r="DQ91" s="335" t="s">
        <v>15001</v>
      </c>
      <c r="DR91" s="335" t="s">
        <v>3403</v>
      </c>
      <c r="DS91" s="335" t="s">
        <v>14997</v>
      </c>
      <c r="DT91" s="335" t="s">
        <v>3848</v>
      </c>
      <c r="DU91" s="335" t="s">
        <v>3848</v>
      </c>
      <c r="DV91" s="335" t="s">
        <v>3848</v>
      </c>
      <c r="DW91" s="335" t="s">
        <v>3848</v>
      </c>
      <c r="DX91" s="335" t="s">
        <v>3848</v>
      </c>
      <c r="DY91" s="335" t="s">
        <v>3848</v>
      </c>
      <c r="DZ91" s="335" t="s">
        <v>3848</v>
      </c>
      <c r="EA91" s="335" t="s">
        <v>3848</v>
      </c>
      <c r="EB91" s="335" t="s">
        <v>3861</v>
      </c>
      <c r="EC91" s="335" t="s">
        <v>3862</v>
      </c>
      <c r="ED91" s="335" t="s">
        <v>3848</v>
      </c>
      <c r="EE91" s="335" t="s">
        <v>4212</v>
      </c>
      <c r="EF91" s="335" t="s">
        <v>432</v>
      </c>
      <c r="EG91" s="335" t="s">
        <v>3919</v>
      </c>
      <c r="EH91" s="335" t="s">
        <v>3920</v>
      </c>
      <c r="EI91" s="335" t="s">
        <v>1391</v>
      </c>
      <c r="EJ91" s="335" t="s">
        <v>3848</v>
      </c>
      <c r="EK91" s="335" t="s">
        <v>3848</v>
      </c>
      <c r="EL91" s="335" t="s">
        <v>4473</v>
      </c>
      <c r="EM91" s="335" t="s">
        <v>4002</v>
      </c>
      <c r="EN91" s="335" t="s">
        <v>4002</v>
      </c>
      <c r="EO91" s="335" t="s">
        <v>3870</v>
      </c>
      <c r="EP91" s="335" t="s">
        <v>3870</v>
      </c>
      <c r="EQ91" s="335" t="s">
        <v>4017</v>
      </c>
      <c r="ER91" s="335" t="s">
        <v>4017</v>
      </c>
      <c r="ES91" s="335" t="s">
        <v>4017</v>
      </c>
      <c r="ET91" s="335" t="s">
        <v>4017</v>
      </c>
      <c r="EU91" s="335" t="s">
        <v>4017</v>
      </c>
      <c r="EV91" s="335" t="s">
        <v>3848</v>
      </c>
      <c r="EW91" s="335" t="s">
        <v>3848</v>
      </c>
      <c r="EX91" s="335" t="s">
        <v>3848</v>
      </c>
      <c r="EY91" s="335" t="s">
        <v>3848</v>
      </c>
      <c r="EZ91" s="335" t="s">
        <v>3848</v>
      </c>
      <c r="FA91" s="335" t="s">
        <v>3848</v>
      </c>
      <c r="FB91" s="335" t="s">
        <v>3848</v>
      </c>
      <c r="FC91" s="335" t="s">
        <v>3848</v>
      </c>
      <c r="FD91" s="335" t="s">
        <v>3848</v>
      </c>
      <c r="FE91" s="335" t="s">
        <v>4017</v>
      </c>
      <c r="FF91" s="335" t="s">
        <v>4017</v>
      </c>
      <c r="FG91" s="335" t="s">
        <v>3848</v>
      </c>
      <c r="FH91" s="335" t="s">
        <v>3848</v>
      </c>
      <c r="FI91" s="335" t="s">
        <v>3848</v>
      </c>
      <c r="FJ91" s="335" t="s">
        <v>4017</v>
      </c>
      <c r="FK91" s="335" t="s">
        <v>4017</v>
      </c>
      <c r="FL91" s="335" t="s">
        <v>4017</v>
      </c>
      <c r="FM91" s="335" t="s">
        <v>3403</v>
      </c>
      <c r="FN91" s="335" t="s">
        <v>3403</v>
      </c>
      <c r="FO91" s="335" t="s">
        <v>3403</v>
      </c>
      <c r="FP91" s="335" t="s">
        <v>3403</v>
      </c>
      <c r="FQ91" s="335" t="s">
        <v>5943</v>
      </c>
      <c r="FR91" s="335" t="s">
        <v>5943</v>
      </c>
      <c r="FS91" s="335" t="s">
        <v>5943</v>
      </c>
      <c r="FT91" s="335" t="s">
        <v>3943</v>
      </c>
      <c r="FU91" s="335" t="s">
        <v>3943</v>
      </c>
      <c r="FV91" s="335" t="s">
        <v>3943</v>
      </c>
      <c r="FW91" s="335" t="s">
        <v>3943</v>
      </c>
      <c r="FX91" s="335" t="s">
        <v>3944</v>
      </c>
      <c r="FY91" s="335" t="s">
        <v>3848</v>
      </c>
      <c r="FZ91" s="335" t="s">
        <v>3848</v>
      </c>
      <c r="GA91" s="335" t="s">
        <v>3848</v>
      </c>
      <c r="GB91" s="335" t="s">
        <v>3848</v>
      </c>
      <c r="GC91" s="335" t="s">
        <v>3848</v>
      </c>
      <c r="GL91" s="490" t="s">
        <v>14217</v>
      </c>
      <c r="GM91" s="490" t="s">
        <v>14217</v>
      </c>
      <c r="GN91" s="490" t="s">
        <v>14217</v>
      </c>
      <c r="GO91" s="490" t="s">
        <v>14217</v>
      </c>
      <c r="GP91" s="490" t="s">
        <v>14217</v>
      </c>
      <c r="GQ91" s="490" t="s">
        <v>3848</v>
      </c>
      <c r="GR91" s="490" t="s">
        <v>3848</v>
      </c>
      <c r="GS91" s="490" t="s">
        <v>14217</v>
      </c>
      <c r="GT91" s="490" t="s">
        <v>3848</v>
      </c>
      <c r="GU91" s="490" t="s">
        <v>3848</v>
      </c>
      <c r="GV91" s="490" t="s">
        <v>14217</v>
      </c>
      <c r="GW91" s="490" t="s">
        <v>14217</v>
      </c>
      <c r="GX91" s="490" t="s">
        <v>14217</v>
      </c>
      <c r="GY91" s="490" t="s">
        <v>14218</v>
      </c>
      <c r="GZ91" s="490" t="s">
        <v>14217</v>
      </c>
      <c r="HA91" s="490" t="s">
        <v>14217</v>
      </c>
      <c r="HB91" s="490">
        <v>33</v>
      </c>
      <c r="HC91" s="490" t="s">
        <v>14217</v>
      </c>
      <c r="HD91" s="490">
        <v>33</v>
      </c>
      <c r="HE91" s="490">
        <v>0</v>
      </c>
      <c r="HF91" s="335" t="s">
        <v>14405</v>
      </c>
      <c r="HG91" s="491" t="s">
        <v>3848</v>
      </c>
      <c r="HH91" s="491" t="s">
        <v>14993</v>
      </c>
      <c r="HI91" s="491" t="s">
        <v>14950</v>
      </c>
      <c r="HJ91" s="491" t="s">
        <v>14951</v>
      </c>
      <c r="HK91" s="491" t="s">
        <v>14994</v>
      </c>
      <c r="HL91" s="335" t="s">
        <v>3848</v>
      </c>
      <c r="HM91" s="335"/>
      <c r="IC91" s="44" t="s">
        <v>3403</v>
      </c>
      <c r="IE91" s="44" t="s">
        <v>3403</v>
      </c>
    </row>
    <row r="92" spans="1:239" s="44" customFormat="1" ht="15" customHeight="1" x14ac:dyDescent="0.2">
      <c r="A92" s="85">
        <v>90</v>
      </c>
      <c r="B92" s="31">
        <v>0.48472222222222222</v>
      </c>
      <c r="C92" s="85"/>
      <c r="D92" s="85" t="s">
        <v>12630</v>
      </c>
      <c r="E92" s="85" t="s">
        <v>212</v>
      </c>
      <c r="F92" s="282">
        <v>43283</v>
      </c>
      <c r="G92" s="30" t="s">
        <v>1202</v>
      </c>
      <c r="H92" s="30" t="s">
        <v>3056</v>
      </c>
      <c r="I92" s="30" t="s">
        <v>1203</v>
      </c>
      <c r="J92" s="85"/>
      <c r="K92" s="471"/>
      <c r="L92" s="471"/>
      <c r="M92" s="471"/>
      <c r="N92" s="471"/>
      <c r="O92" s="85"/>
      <c r="P92" s="34" t="s">
        <v>15002</v>
      </c>
      <c r="Q92" s="30" t="s">
        <v>15003</v>
      </c>
      <c r="R92" s="30" t="s">
        <v>614</v>
      </c>
      <c r="S92" s="345" t="s">
        <v>15004</v>
      </c>
      <c r="T92" s="346">
        <v>9554059170</v>
      </c>
      <c r="U92" s="496" t="s">
        <v>15005</v>
      </c>
      <c r="V92" s="497" t="s">
        <v>221</v>
      </c>
      <c r="W92" s="85" t="s">
        <v>221</v>
      </c>
      <c r="X92" s="85" t="s">
        <v>221</v>
      </c>
      <c r="Y92" s="85" t="s">
        <v>221</v>
      </c>
      <c r="Z92" s="85" t="s">
        <v>221</v>
      </c>
      <c r="AA92" s="30" t="s">
        <v>15006</v>
      </c>
      <c r="AB92" s="30">
        <v>9219815539</v>
      </c>
      <c r="AC92" s="30" t="s">
        <v>1303</v>
      </c>
      <c r="AD92" s="30" t="s">
        <v>224</v>
      </c>
      <c r="AE92" s="30" t="s">
        <v>221</v>
      </c>
      <c r="AF92" s="85" t="s">
        <v>221</v>
      </c>
      <c r="AG92" s="85" t="s">
        <v>221</v>
      </c>
      <c r="AH92" s="85" t="s">
        <v>221</v>
      </c>
      <c r="AI92" s="30"/>
      <c r="AJ92" s="30"/>
      <c r="AK92" s="30"/>
      <c r="AL92" s="30"/>
      <c r="AM92" s="30"/>
      <c r="AN92" s="85" t="s">
        <v>432</v>
      </c>
      <c r="AO92" s="85" t="s">
        <v>432</v>
      </c>
      <c r="AP92" s="85" t="s">
        <v>434</v>
      </c>
      <c r="AQ92" s="85" t="s">
        <v>10785</v>
      </c>
      <c r="AR92" s="85" t="s">
        <v>14943</v>
      </c>
      <c r="AS92" s="85"/>
      <c r="AT92" s="85"/>
      <c r="AU92" s="85"/>
      <c r="AV92" s="85"/>
      <c r="AW92" s="85"/>
      <c r="AX92" s="255" t="s">
        <v>14944</v>
      </c>
      <c r="AY92" s="85" t="s">
        <v>227</v>
      </c>
      <c r="AZ92" s="85" t="s">
        <v>227</v>
      </c>
      <c r="BA92" s="275"/>
      <c r="BB92" s="275" t="s">
        <v>14945</v>
      </c>
      <c r="BC92" s="31">
        <v>0.48472222222222222</v>
      </c>
      <c r="BD92" s="31">
        <v>0.48749999999999999</v>
      </c>
      <c r="BE92" s="30">
        <v>4</v>
      </c>
      <c r="BF92" s="30">
        <v>1</v>
      </c>
      <c r="BG92" s="30">
        <v>2</v>
      </c>
      <c r="BH92" s="30">
        <v>2</v>
      </c>
      <c r="BI92" s="30">
        <v>2</v>
      </c>
      <c r="BJ92" s="30">
        <v>2</v>
      </c>
      <c r="BK92" s="30">
        <v>1</v>
      </c>
      <c r="BL92" s="30">
        <v>1</v>
      </c>
      <c r="BM92" s="30">
        <v>1</v>
      </c>
      <c r="BN92" s="30">
        <v>1</v>
      </c>
      <c r="BO92" s="30">
        <v>2</v>
      </c>
      <c r="BP92" s="30">
        <v>3</v>
      </c>
      <c r="BQ92" s="30">
        <v>1</v>
      </c>
      <c r="BR92" s="30">
        <v>1</v>
      </c>
      <c r="BS92" s="30">
        <v>3</v>
      </c>
      <c r="BT92" s="30">
        <v>2</v>
      </c>
      <c r="BU92" s="30"/>
      <c r="BV92" s="30"/>
      <c r="BW92" s="30"/>
      <c r="BX92" s="30"/>
      <c r="BY92" s="30"/>
      <c r="BZ92" s="30"/>
      <c r="CA92" s="30"/>
      <c r="CB92" s="30"/>
      <c r="CC92" s="30"/>
      <c r="CD92" s="30"/>
      <c r="CE92" s="30"/>
      <c r="CF92" s="30"/>
      <c r="CG92" s="85"/>
      <c r="CH92" s="85"/>
      <c r="CI92" s="85"/>
      <c r="CJ92" s="85"/>
      <c r="CK92" s="85"/>
      <c r="CL92" s="85"/>
      <c r="CM92" s="85"/>
      <c r="CN92" s="85"/>
      <c r="CO92" s="85"/>
      <c r="CP92" s="85"/>
      <c r="CQ92" s="85"/>
      <c r="CR92" s="335" t="s">
        <v>12643</v>
      </c>
      <c r="CS92" s="335" t="s">
        <v>12644</v>
      </c>
      <c r="CT92" s="335" t="s">
        <v>4002</v>
      </c>
      <c r="CU92" s="335" t="s">
        <v>15007</v>
      </c>
      <c r="CV92" s="335" t="s">
        <v>15003</v>
      </c>
      <c r="CW92" s="335" t="s">
        <v>614</v>
      </c>
      <c r="CX92" s="335" t="s">
        <v>15004</v>
      </c>
      <c r="CY92" s="335" t="s">
        <v>15008</v>
      </c>
      <c r="CZ92" s="335" t="s">
        <v>3848</v>
      </c>
      <c r="DA92" s="335" t="s">
        <v>9403</v>
      </c>
      <c r="DB92" s="335" t="s">
        <v>4037</v>
      </c>
      <c r="DC92" s="335" t="s">
        <v>4038</v>
      </c>
      <c r="DD92" s="335" t="s">
        <v>4039</v>
      </c>
      <c r="DE92" s="335" t="s">
        <v>3848</v>
      </c>
      <c r="DF92" s="335" t="s">
        <v>9403</v>
      </c>
      <c r="DG92" s="335" t="s">
        <v>4037</v>
      </c>
      <c r="DH92" s="335" t="s">
        <v>4038</v>
      </c>
      <c r="DI92" s="335" t="s">
        <v>4039</v>
      </c>
      <c r="DJ92" s="335" t="s">
        <v>3848</v>
      </c>
      <c r="DK92" s="335" t="s">
        <v>3849</v>
      </c>
      <c r="DL92" s="335" t="s">
        <v>3848</v>
      </c>
      <c r="DM92" s="335" t="s">
        <v>3914</v>
      </c>
      <c r="DN92" s="335" t="s">
        <v>3852</v>
      </c>
      <c r="DO92" s="335" t="s">
        <v>3848</v>
      </c>
      <c r="DP92" s="335" t="s">
        <v>3848</v>
      </c>
      <c r="DQ92" s="335" t="s">
        <v>15009</v>
      </c>
      <c r="DR92" s="335" t="s">
        <v>3403</v>
      </c>
      <c r="DS92" s="335" t="s">
        <v>15005</v>
      </c>
      <c r="DT92" s="335" t="s">
        <v>3848</v>
      </c>
      <c r="DU92" s="335" t="s">
        <v>3848</v>
      </c>
      <c r="DV92" s="335" t="s">
        <v>3848</v>
      </c>
      <c r="DW92" s="335" t="s">
        <v>3848</v>
      </c>
      <c r="DX92" s="335" t="s">
        <v>3848</v>
      </c>
      <c r="DY92" s="335" t="s">
        <v>3848</v>
      </c>
      <c r="DZ92" s="335" t="s">
        <v>3848</v>
      </c>
      <c r="EA92" s="335" t="s">
        <v>3848</v>
      </c>
      <c r="EB92" s="335" t="s">
        <v>3861</v>
      </c>
      <c r="EC92" s="335" t="s">
        <v>3862</v>
      </c>
      <c r="ED92" s="335" t="s">
        <v>3848</v>
      </c>
      <c r="EE92" s="335" t="s">
        <v>4212</v>
      </c>
      <c r="EF92" s="335" t="s">
        <v>432</v>
      </c>
      <c r="EG92" s="335" t="s">
        <v>3919</v>
      </c>
      <c r="EH92" s="335" t="s">
        <v>3920</v>
      </c>
      <c r="EI92" s="335" t="s">
        <v>1391</v>
      </c>
      <c r="EJ92" s="335" t="s">
        <v>3848</v>
      </c>
      <c r="EK92" s="335" t="s">
        <v>3848</v>
      </c>
      <c r="EL92" s="335" t="s">
        <v>4473</v>
      </c>
      <c r="EM92" s="335" t="s">
        <v>4002</v>
      </c>
      <c r="EN92" s="335" t="s">
        <v>4002</v>
      </c>
      <c r="EO92" s="335" t="s">
        <v>3870</v>
      </c>
      <c r="EP92" s="335" t="s">
        <v>3870</v>
      </c>
      <c r="EQ92" s="335" t="s">
        <v>4017</v>
      </c>
      <c r="ER92" s="335" t="s">
        <v>4017</v>
      </c>
      <c r="ES92" s="335" t="s">
        <v>4017</v>
      </c>
      <c r="ET92" s="335" t="s">
        <v>4017</v>
      </c>
      <c r="EU92" s="335" t="s">
        <v>4017</v>
      </c>
      <c r="EV92" s="335" t="s">
        <v>3848</v>
      </c>
      <c r="EW92" s="335" t="s">
        <v>3848</v>
      </c>
      <c r="EX92" s="335" t="s">
        <v>3848</v>
      </c>
      <c r="EY92" s="335" t="s">
        <v>3848</v>
      </c>
      <c r="EZ92" s="335" t="s">
        <v>3848</v>
      </c>
      <c r="FA92" s="335" t="s">
        <v>3848</v>
      </c>
      <c r="FB92" s="335" t="s">
        <v>3848</v>
      </c>
      <c r="FC92" s="335" t="s">
        <v>3848</v>
      </c>
      <c r="FD92" s="335" t="s">
        <v>3848</v>
      </c>
      <c r="FE92" s="335" t="s">
        <v>4017</v>
      </c>
      <c r="FF92" s="335" t="s">
        <v>4017</v>
      </c>
      <c r="FG92" s="335" t="s">
        <v>3848</v>
      </c>
      <c r="FH92" s="335" t="s">
        <v>3848</v>
      </c>
      <c r="FI92" s="335" t="s">
        <v>3848</v>
      </c>
      <c r="FJ92" s="335" t="s">
        <v>4017</v>
      </c>
      <c r="FK92" s="335" t="s">
        <v>4017</v>
      </c>
      <c r="FL92" s="335" t="s">
        <v>4017</v>
      </c>
      <c r="FM92" s="335" t="s">
        <v>3403</v>
      </c>
      <c r="FN92" s="335" t="s">
        <v>3403</v>
      </c>
      <c r="FO92" s="335" t="s">
        <v>3403</v>
      </c>
      <c r="FP92" s="335" t="s">
        <v>3403</v>
      </c>
      <c r="FQ92" s="335" t="s">
        <v>5943</v>
      </c>
      <c r="FR92" s="335" t="s">
        <v>5943</v>
      </c>
      <c r="FS92" s="335" t="s">
        <v>5943</v>
      </c>
      <c r="FT92" s="335" t="s">
        <v>3943</v>
      </c>
      <c r="FU92" s="335" t="s">
        <v>3943</v>
      </c>
      <c r="FV92" s="335" t="s">
        <v>3943</v>
      </c>
      <c r="FW92" s="335" t="s">
        <v>3943</v>
      </c>
      <c r="FX92" s="335" t="s">
        <v>3944</v>
      </c>
      <c r="FY92" s="335" t="s">
        <v>3848</v>
      </c>
      <c r="FZ92" s="335" t="s">
        <v>3848</v>
      </c>
      <c r="GA92" s="335" t="s">
        <v>3848</v>
      </c>
      <c r="GB92" s="335" t="s">
        <v>3848</v>
      </c>
      <c r="GC92" s="335" t="s">
        <v>3848</v>
      </c>
      <c r="GL92" s="490" t="s">
        <v>14217</v>
      </c>
      <c r="GM92" s="490" t="s">
        <v>14217</v>
      </c>
      <c r="GN92" s="490" t="s">
        <v>14217</v>
      </c>
      <c r="GO92" s="490" t="s">
        <v>14217</v>
      </c>
      <c r="GP92" s="490" t="s">
        <v>14217</v>
      </c>
      <c r="GQ92" s="490" t="s">
        <v>3848</v>
      </c>
      <c r="GR92" s="490" t="s">
        <v>3848</v>
      </c>
      <c r="GS92" s="490" t="s">
        <v>14217</v>
      </c>
      <c r="GT92" s="490" t="s">
        <v>3848</v>
      </c>
      <c r="GU92" s="490" t="s">
        <v>3848</v>
      </c>
      <c r="GV92" s="490" t="s">
        <v>14217</v>
      </c>
      <c r="GW92" s="490" t="s">
        <v>14217</v>
      </c>
      <c r="GX92" s="490" t="s">
        <v>14217</v>
      </c>
      <c r="GY92" s="490" t="s">
        <v>14218</v>
      </c>
      <c r="GZ92" s="490" t="s">
        <v>14217</v>
      </c>
      <c r="HA92" s="490" t="s">
        <v>14217</v>
      </c>
      <c r="HB92" s="490">
        <v>33</v>
      </c>
      <c r="HC92" s="490" t="s">
        <v>14217</v>
      </c>
      <c r="HD92" s="490">
        <v>33</v>
      </c>
      <c r="HE92" s="490">
        <v>0</v>
      </c>
      <c r="HF92" s="335" t="s">
        <v>14405</v>
      </c>
      <c r="HG92" s="491" t="s">
        <v>3848</v>
      </c>
      <c r="HH92" s="491" t="s">
        <v>15010</v>
      </c>
      <c r="HI92" s="491" t="s">
        <v>14950</v>
      </c>
      <c r="HJ92" s="491" t="s">
        <v>14951</v>
      </c>
      <c r="HK92" s="491" t="s">
        <v>15011</v>
      </c>
      <c r="HL92" s="335" t="s">
        <v>3848</v>
      </c>
      <c r="HM92" s="335"/>
      <c r="IC92" s="44" t="s">
        <v>3403</v>
      </c>
      <c r="IE92" s="44" t="s">
        <v>3403</v>
      </c>
    </row>
    <row r="93" spans="1:239" s="44" customFormat="1" ht="15" customHeight="1" x14ac:dyDescent="0.2">
      <c r="A93" s="85">
        <v>91</v>
      </c>
      <c r="B93" s="31">
        <v>0.48749999999999999</v>
      </c>
      <c r="C93" s="85"/>
      <c r="D93" s="85" t="s">
        <v>12630</v>
      </c>
      <c r="E93" s="85" t="s">
        <v>212</v>
      </c>
      <c r="F93" s="282">
        <v>43283</v>
      </c>
      <c r="G93" s="30" t="s">
        <v>1202</v>
      </c>
      <c r="H93" s="30" t="s">
        <v>3056</v>
      </c>
      <c r="I93" s="30" t="s">
        <v>3057</v>
      </c>
      <c r="J93" s="85"/>
      <c r="K93" s="471"/>
      <c r="L93" s="471"/>
      <c r="M93" s="471"/>
      <c r="N93" s="471"/>
      <c r="O93" s="85"/>
      <c r="P93" s="34" t="s">
        <v>15012</v>
      </c>
      <c r="Q93" s="30" t="s">
        <v>1054</v>
      </c>
      <c r="R93" s="30" t="s">
        <v>15013</v>
      </c>
      <c r="S93" s="345" t="s">
        <v>15014</v>
      </c>
      <c r="T93" s="346">
        <v>9052192580</v>
      </c>
      <c r="U93" s="496" t="s">
        <v>15015</v>
      </c>
      <c r="V93" s="496" t="s">
        <v>15015</v>
      </c>
      <c r="W93" s="85" t="s">
        <v>221</v>
      </c>
      <c r="X93" s="85" t="s">
        <v>221</v>
      </c>
      <c r="Y93" s="85" t="s">
        <v>221</v>
      </c>
      <c r="Z93" s="85" t="s">
        <v>221</v>
      </c>
      <c r="AA93" s="30" t="s">
        <v>15016</v>
      </c>
      <c r="AB93" s="30">
        <v>9077473736</v>
      </c>
      <c r="AC93" s="30" t="s">
        <v>402</v>
      </c>
      <c r="AD93" s="30" t="s">
        <v>224</v>
      </c>
      <c r="AE93" s="30" t="s">
        <v>15017</v>
      </c>
      <c r="AF93" s="85" t="s">
        <v>221</v>
      </c>
      <c r="AG93" s="85" t="s">
        <v>221</v>
      </c>
      <c r="AH93" s="85" t="s">
        <v>221</v>
      </c>
      <c r="AI93" s="30"/>
      <c r="AJ93" s="30"/>
      <c r="AK93" s="30"/>
      <c r="AL93" s="30"/>
      <c r="AM93" s="30"/>
      <c r="AN93" s="85" t="s">
        <v>432</v>
      </c>
      <c r="AO93" s="85" t="s">
        <v>432</v>
      </c>
      <c r="AP93" s="85" t="s">
        <v>434</v>
      </c>
      <c r="AQ93" s="85" t="s">
        <v>10785</v>
      </c>
      <c r="AR93" s="85" t="s">
        <v>14943</v>
      </c>
      <c r="AS93" s="85"/>
      <c r="AT93" s="85"/>
      <c r="AU93" s="85"/>
      <c r="AV93" s="85"/>
      <c r="AW93" s="85"/>
      <c r="AX93" s="255" t="s">
        <v>14944</v>
      </c>
      <c r="AY93" s="85" t="s">
        <v>227</v>
      </c>
      <c r="AZ93" s="85" t="s">
        <v>227</v>
      </c>
      <c r="BA93" s="275"/>
      <c r="BB93" s="275" t="s">
        <v>14945</v>
      </c>
      <c r="BC93" s="31">
        <v>0.48749999999999999</v>
      </c>
      <c r="BD93" s="31">
        <v>0.4916666666666667</v>
      </c>
      <c r="BE93" s="30">
        <v>6</v>
      </c>
      <c r="BF93" s="30">
        <v>1</v>
      </c>
      <c r="BG93" s="30">
        <v>2</v>
      </c>
      <c r="BH93" s="30">
        <v>2</v>
      </c>
      <c r="BI93" s="30">
        <v>1</v>
      </c>
      <c r="BJ93" s="30">
        <v>1</v>
      </c>
      <c r="BK93" s="30">
        <v>1</v>
      </c>
      <c r="BL93" s="30">
        <v>1</v>
      </c>
      <c r="BM93" s="30">
        <v>2</v>
      </c>
      <c r="BN93" s="30">
        <v>1</v>
      </c>
      <c r="BO93" s="30">
        <v>1</v>
      </c>
      <c r="BP93" s="30">
        <v>2</v>
      </c>
      <c r="BQ93" s="30">
        <v>1</v>
      </c>
      <c r="BR93" s="30">
        <v>3</v>
      </c>
      <c r="BS93" s="30">
        <v>3</v>
      </c>
      <c r="BT93" s="30">
        <v>3</v>
      </c>
      <c r="BU93" s="30"/>
      <c r="BV93" s="30"/>
      <c r="BW93" s="30"/>
      <c r="BX93" s="30"/>
      <c r="BY93" s="30"/>
      <c r="BZ93" s="30"/>
      <c r="CA93" s="30"/>
      <c r="CB93" s="30"/>
      <c r="CC93" s="30"/>
      <c r="CD93" s="30"/>
      <c r="CE93" s="30"/>
      <c r="CF93" s="30"/>
      <c r="CG93" s="85"/>
      <c r="CH93" s="85"/>
      <c r="CI93" s="85"/>
      <c r="CJ93" s="85"/>
      <c r="CK93" s="85"/>
      <c r="CL93" s="85"/>
      <c r="CM93" s="85"/>
      <c r="CN93" s="85"/>
      <c r="CO93" s="85"/>
      <c r="CP93" s="85"/>
      <c r="CQ93" s="85"/>
      <c r="CR93" s="335" t="s">
        <v>12643</v>
      </c>
      <c r="CS93" s="335" t="s">
        <v>12644</v>
      </c>
      <c r="CT93" s="335" t="s">
        <v>4002</v>
      </c>
      <c r="CU93" s="335" t="s">
        <v>15018</v>
      </c>
      <c r="CV93" s="335" t="s">
        <v>1054</v>
      </c>
      <c r="CW93" s="335" t="s">
        <v>15013</v>
      </c>
      <c r="CX93" s="335" t="s">
        <v>15014</v>
      </c>
      <c r="CY93" s="335" t="s">
        <v>15019</v>
      </c>
      <c r="CZ93" s="335" t="s">
        <v>3848</v>
      </c>
      <c r="DA93" s="335" t="s">
        <v>9403</v>
      </c>
      <c r="DB93" s="335" t="s">
        <v>4037</v>
      </c>
      <c r="DC93" s="335" t="s">
        <v>4038</v>
      </c>
      <c r="DD93" s="335" t="s">
        <v>4039</v>
      </c>
      <c r="DE93" s="335" t="s">
        <v>3848</v>
      </c>
      <c r="DF93" s="335" t="s">
        <v>9403</v>
      </c>
      <c r="DG93" s="335" t="s">
        <v>4037</v>
      </c>
      <c r="DH93" s="335" t="s">
        <v>4038</v>
      </c>
      <c r="DI93" s="335" t="s">
        <v>4039</v>
      </c>
      <c r="DJ93" s="335" t="s">
        <v>3848</v>
      </c>
      <c r="DK93" s="335" t="s">
        <v>3849</v>
      </c>
      <c r="DL93" s="335" t="s">
        <v>3848</v>
      </c>
      <c r="DM93" s="335" t="s">
        <v>3914</v>
      </c>
      <c r="DN93" s="335" t="s">
        <v>3852</v>
      </c>
      <c r="DO93" s="335" t="s">
        <v>3848</v>
      </c>
      <c r="DP93" s="335" t="s">
        <v>3848</v>
      </c>
      <c r="DQ93" s="335" t="s">
        <v>15020</v>
      </c>
      <c r="DR93" s="335" t="s">
        <v>3403</v>
      </c>
      <c r="DS93" s="335" t="s">
        <v>15015</v>
      </c>
      <c r="DT93" s="335" t="s">
        <v>3848</v>
      </c>
      <c r="DU93" s="335" t="s">
        <v>3848</v>
      </c>
      <c r="DV93" s="335" t="s">
        <v>3848</v>
      </c>
      <c r="DW93" s="335" t="s">
        <v>3848</v>
      </c>
      <c r="DX93" s="335" t="s">
        <v>3848</v>
      </c>
      <c r="DY93" s="335" t="s">
        <v>3848</v>
      </c>
      <c r="DZ93" s="335" t="s">
        <v>3848</v>
      </c>
      <c r="EA93" s="335" t="s">
        <v>3848</v>
      </c>
      <c r="EB93" s="335" t="s">
        <v>3861</v>
      </c>
      <c r="EC93" s="335" t="s">
        <v>3862</v>
      </c>
      <c r="ED93" s="335" t="s">
        <v>3848</v>
      </c>
      <c r="EE93" s="335" t="s">
        <v>4212</v>
      </c>
      <c r="EF93" s="335" t="s">
        <v>432</v>
      </c>
      <c r="EG93" s="335" t="s">
        <v>3919</v>
      </c>
      <c r="EH93" s="335" t="s">
        <v>3920</v>
      </c>
      <c r="EI93" s="335" t="s">
        <v>1391</v>
      </c>
      <c r="EJ93" s="335" t="s">
        <v>3848</v>
      </c>
      <c r="EK93" s="335" t="s">
        <v>3848</v>
      </c>
      <c r="EL93" s="335" t="s">
        <v>4473</v>
      </c>
      <c r="EM93" s="335" t="s">
        <v>4002</v>
      </c>
      <c r="EN93" s="335" t="s">
        <v>4002</v>
      </c>
      <c r="EO93" s="335" t="s">
        <v>3870</v>
      </c>
      <c r="EP93" s="335" t="s">
        <v>3870</v>
      </c>
      <c r="EQ93" s="335" t="s">
        <v>4017</v>
      </c>
      <c r="ER93" s="335" t="s">
        <v>4017</v>
      </c>
      <c r="ES93" s="335" t="s">
        <v>4017</v>
      </c>
      <c r="ET93" s="335" t="s">
        <v>4017</v>
      </c>
      <c r="EU93" s="335" t="s">
        <v>4017</v>
      </c>
      <c r="EV93" s="335" t="s">
        <v>3848</v>
      </c>
      <c r="EW93" s="335" t="s">
        <v>3848</v>
      </c>
      <c r="EX93" s="335" t="s">
        <v>3848</v>
      </c>
      <c r="EY93" s="335" t="s">
        <v>3848</v>
      </c>
      <c r="EZ93" s="335" t="s">
        <v>3848</v>
      </c>
      <c r="FA93" s="335" t="s">
        <v>3848</v>
      </c>
      <c r="FB93" s="335" t="s">
        <v>3848</v>
      </c>
      <c r="FC93" s="335" t="s">
        <v>3848</v>
      </c>
      <c r="FD93" s="335" t="s">
        <v>3848</v>
      </c>
      <c r="FE93" s="335" t="s">
        <v>4017</v>
      </c>
      <c r="FF93" s="335" t="s">
        <v>4017</v>
      </c>
      <c r="FG93" s="335" t="s">
        <v>3848</v>
      </c>
      <c r="FH93" s="335" t="s">
        <v>3848</v>
      </c>
      <c r="FI93" s="335" t="s">
        <v>3848</v>
      </c>
      <c r="FJ93" s="335" t="s">
        <v>4017</v>
      </c>
      <c r="FK93" s="335" t="s">
        <v>4017</v>
      </c>
      <c r="FL93" s="335" t="s">
        <v>4017</v>
      </c>
      <c r="FM93" s="335" t="s">
        <v>3403</v>
      </c>
      <c r="FN93" s="335" t="s">
        <v>3403</v>
      </c>
      <c r="FO93" s="335" t="s">
        <v>3403</v>
      </c>
      <c r="FP93" s="335" t="s">
        <v>3403</v>
      </c>
      <c r="FQ93" s="335" t="s">
        <v>5943</v>
      </c>
      <c r="FR93" s="335" t="s">
        <v>5943</v>
      </c>
      <c r="FS93" s="335" t="s">
        <v>5943</v>
      </c>
      <c r="FT93" s="335" t="s">
        <v>3943</v>
      </c>
      <c r="FU93" s="335" t="s">
        <v>3943</v>
      </c>
      <c r="FV93" s="335" t="s">
        <v>3943</v>
      </c>
      <c r="FW93" s="335" t="s">
        <v>3943</v>
      </c>
      <c r="FX93" s="335" t="s">
        <v>3944</v>
      </c>
      <c r="FY93" s="335" t="s">
        <v>3848</v>
      </c>
      <c r="FZ93" s="335" t="s">
        <v>3848</v>
      </c>
      <c r="GA93" s="335" t="s">
        <v>3848</v>
      </c>
      <c r="GB93" s="335" t="s">
        <v>3848</v>
      </c>
      <c r="GC93" s="335" t="s">
        <v>3848</v>
      </c>
      <c r="GL93" s="490" t="s">
        <v>14217</v>
      </c>
      <c r="GM93" s="490" t="s">
        <v>14217</v>
      </c>
      <c r="GN93" s="490" t="s">
        <v>14217</v>
      </c>
      <c r="GO93" s="490" t="s">
        <v>14217</v>
      </c>
      <c r="GP93" s="490" t="s">
        <v>14217</v>
      </c>
      <c r="GQ93" s="490" t="s">
        <v>3848</v>
      </c>
      <c r="GR93" s="490" t="s">
        <v>3848</v>
      </c>
      <c r="GS93" s="490" t="s">
        <v>14217</v>
      </c>
      <c r="GT93" s="490" t="s">
        <v>3848</v>
      </c>
      <c r="GU93" s="490" t="s">
        <v>3848</v>
      </c>
      <c r="GV93" s="490" t="s">
        <v>14217</v>
      </c>
      <c r="GW93" s="490" t="s">
        <v>14217</v>
      </c>
      <c r="GX93" s="490" t="s">
        <v>14217</v>
      </c>
      <c r="GY93" s="490" t="s">
        <v>14218</v>
      </c>
      <c r="GZ93" s="490" t="s">
        <v>14217</v>
      </c>
      <c r="HA93" s="490" t="s">
        <v>14217</v>
      </c>
      <c r="HB93" s="490">
        <v>33</v>
      </c>
      <c r="HC93" s="490" t="s">
        <v>14217</v>
      </c>
      <c r="HD93" s="490">
        <v>33</v>
      </c>
      <c r="HE93" s="490">
        <v>0</v>
      </c>
      <c r="HF93" s="335" t="s">
        <v>14405</v>
      </c>
      <c r="HG93" s="491" t="s">
        <v>3848</v>
      </c>
      <c r="HH93" s="491" t="s">
        <v>15010</v>
      </c>
      <c r="HI93" s="491" t="s">
        <v>14950</v>
      </c>
      <c r="HJ93" s="491" t="s">
        <v>14951</v>
      </c>
      <c r="HK93" s="491" t="s">
        <v>15011</v>
      </c>
      <c r="HL93" s="335" t="s">
        <v>3848</v>
      </c>
      <c r="HM93" s="335"/>
      <c r="IC93" s="44" t="s">
        <v>3403</v>
      </c>
      <c r="IE93" s="44" t="s">
        <v>3403</v>
      </c>
    </row>
    <row r="94" spans="1:239" s="44" customFormat="1" ht="15" customHeight="1" x14ac:dyDescent="0.2">
      <c r="A94" s="85">
        <v>92</v>
      </c>
      <c r="B94" s="31">
        <v>0.49374999999999997</v>
      </c>
      <c r="C94" s="85"/>
      <c r="D94" s="85" t="s">
        <v>12630</v>
      </c>
      <c r="E94" s="85" t="s">
        <v>212</v>
      </c>
      <c r="F94" s="282">
        <v>43283</v>
      </c>
      <c r="G94" s="30" t="s">
        <v>1202</v>
      </c>
      <c r="H94" s="30" t="s">
        <v>3056</v>
      </c>
      <c r="I94" s="30" t="s">
        <v>3057</v>
      </c>
      <c r="J94" s="85"/>
      <c r="K94" s="471"/>
      <c r="L94" s="471"/>
      <c r="M94" s="471"/>
      <c r="N94" s="471"/>
      <c r="O94" s="85"/>
      <c r="P94" s="34" t="s">
        <v>15021</v>
      </c>
      <c r="Q94" s="30" t="s">
        <v>15022</v>
      </c>
      <c r="R94" s="30" t="s">
        <v>15023</v>
      </c>
      <c r="S94" s="345" t="s">
        <v>15024</v>
      </c>
      <c r="T94" s="346">
        <v>9274986548</v>
      </c>
      <c r="U94" s="496" t="s">
        <v>15025</v>
      </c>
      <c r="V94" s="497" t="s">
        <v>221</v>
      </c>
      <c r="W94" s="85" t="s">
        <v>221</v>
      </c>
      <c r="X94" s="85" t="s">
        <v>221</v>
      </c>
      <c r="Y94" s="85" t="s">
        <v>221</v>
      </c>
      <c r="Z94" s="85" t="s">
        <v>221</v>
      </c>
      <c r="AA94" s="30" t="s">
        <v>15026</v>
      </c>
      <c r="AB94" s="30">
        <v>9101497941</v>
      </c>
      <c r="AC94" s="30" t="s">
        <v>1303</v>
      </c>
      <c r="AD94" s="85" t="s">
        <v>241</v>
      </c>
      <c r="AE94" s="30" t="s">
        <v>221</v>
      </c>
      <c r="AF94" s="85" t="s">
        <v>221</v>
      </c>
      <c r="AG94" s="85" t="s">
        <v>221</v>
      </c>
      <c r="AH94" s="85" t="s">
        <v>221</v>
      </c>
      <c r="AI94" s="30"/>
      <c r="AJ94" s="30"/>
      <c r="AK94" s="30"/>
      <c r="AL94" s="30"/>
      <c r="AM94" s="30"/>
      <c r="AN94" s="85" t="s">
        <v>432</v>
      </c>
      <c r="AO94" s="85" t="s">
        <v>432</v>
      </c>
      <c r="AP94" s="85" t="s">
        <v>434</v>
      </c>
      <c r="AQ94" s="85" t="s">
        <v>10785</v>
      </c>
      <c r="AR94" s="85" t="s">
        <v>14943</v>
      </c>
      <c r="AS94" s="85"/>
      <c r="AT94" s="85"/>
      <c r="AU94" s="85"/>
      <c r="AV94" s="85"/>
      <c r="AW94" s="85"/>
      <c r="AX94" s="255" t="s">
        <v>14944</v>
      </c>
      <c r="AY94" s="85" t="s">
        <v>227</v>
      </c>
      <c r="AZ94" s="85" t="s">
        <v>227</v>
      </c>
      <c r="BA94" s="275"/>
      <c r="BB94" s="275" t="s">
        <v>14945</v>
      </c>
      <c r="BC94" s="31">
        <v>0.49374999999999997</v>
      </c>
      <c r="BD94" s="31">
        <v>0.49791666666666662</v>
      </c>
      <c r="BE94" s="30">
        <v>6</v>
      </c>
      <c r="BF94" s="30">
        <v>1</v>
      </c>
      <c r="BG94" s="30">
        <v>1</v>
      </c>
      <c r="BH94" s="30">
        <v>1</v>
      </c>
      <c r="BI94" s="30">
        <v>1</v>
      </c>
      <c r="BJ94" s="30">
        <v>1</v>
      </c>
      <c r="BK94" s="30">
        <v>1</v>
      </c>
      <c r="BL94" s="30">
        <v>1</v>
      </c>
      <c r="BM94" s="30">
        <v>1</v>
      </c>
      <c r="BN94" s="30">
        <v>1</v>
      </c>
      <c r="BO94" s="30">
        <v>1</v>
      </c>
      <c r="BP94" s="30">
        <v>2</v>
      </c>
      <c r="BQ94" s="30">
        <v>1</v>
      </c>
      <c r="BR94" s="30">
        <v>1</v>
      </c>
      <c r="BS94" s="30">
        <v>3</v>
      </c>
      <c r="BT94" s="30">
        <v>1</v>
      </c>
      <c r="BU94" s="30"/>
      <c r="BV94" s="30"/>
      <c r="BW94" s="31"/>
      <c r="BX94" s="31"/>
      <c r="BY94" s="30"/>
      <c r="BZ94" s="30"/>
      <c r="CA94" s="30"/>
      <c r="CB94" s="30"/>
      <c r="CC94" s="30"/>
      <c r="CD94" s="30"/>
      <c r="CE94" s="30"/>
      <c r="CF94" s="30"/>
      <c r="CG94" s="85"/>
      <c r="CH94" s="85"/>
      <c r="CI94" s="85"/>
      <c r="CJ94" s="85"/>
      <c r="CK94" s="85"/>
      <c r="CL94" s="85"/>
      <c r="CM94" s="85"/>
      <c r="CN94" s="85"/>
      <c r="CO94" s="85"/>
      <c r="CP94" s="85"/>
      <c r="CQ94" s="85"/>
      <c r="CR94" s="335" t="s">
        <v>12643</v>
      </c>
      <c r="CS94" s="335" t="s">
        <v>12644</v>
      </c>
      <c r="CT94" s="335" t="s">
        <v>4002</v>
      </c>
      <c r="CU94" s="335" t="s">
        <v>15027</v>
      </c>
      <c r="CV94" s="335" t="s">
        <v>15022</v>
      </c>
      <c r="CW94" s="335" t="s">
        <v>15023</v>
      </c>
      <c r="CX94" s="335" t="s">
        <v>15024</v>
      </c>
      <c r="CY94" s="335" t="s">
        <v>15028</v>
      </c>
      <c r="CZ94" s="335" t="s">
        <v>3848</v>
      </c>
      <c r="DA94" s="335" t="s">
        <v>9403</v>
      </c>
      <c r="DB94" s="335" t="s">
        <v>4037</v>
      </c>
      <c r="DC94" s="335" t="s">
        <v>4038</v>
      </c>
      <c r="DD94" s="335" t="s">
        <v>4039</v>
      </c>
      <c r="DE94" s="335" t="s">
        <v>3848</v>
      </c>
      <c r="DF94" s="335" t="s">
        <v>9403</v>
      </c>
      <c r="DG94" s="335" t="s">
        <v>4037</v>
      </c>
      <c r="DH94" s="335" t="s">
        <v>4038</v>
      </c>
      <c r="DI94" s="335" t="s">
        <v>4039</v>
      </c>
      <c r="DJ94" s="335" t="s">
        <v>3848</v>
      </c>
      <c r="DK94" s="335" t="s">
        <v>3849</v>
      </c>
      <c r="DL94" s="335" t="s">
        <v>3848</v>
      </c>
      <c r="DM94" s="335" t="s">
        <v>3914</v>
      </c>
      <c r="DN94" s="335" t="s">
        <v>3852</v>
      </c>
      <c r="DO94" s="335" t="s">
        <v>3848</v>
      </c>
      <c r="DP94" s="335" t="s">
        <v>3848</v>
      </c>
      <c r="DQ94" s="335" t="s">
        <v>15029</v>
      </c>
      <c r="DR94" s="335" t="s">
        <v>3403</v>
      </c>
      <c r="DS94" s="335" t="s">
        <v>15025</v>
      </c>
      <c r="DT94" s="335" t="s">
        <v>3848</v>
      </c>
      <c r="DU94" s="335" t="s">
        <v>3848</v>
      </c>
      <c r="DV94" s="335" t="s">
        <v>3848</v>
      </c>
      <c r="DW94" s="335" t="s">
        <v>3848</v>
      </c>
      <c r="DX94" s="335" t="s">
        <v>3848</v>
      </c>
      <c r="DY94" s="335" t="s">
        <v>3848</v>
      </c>
      <c r="DZ94" s="335" t="s">
        <v>3848</v>
      </c>
      <c r="EA94" s="335" t="s">
        <v>3848</v>
      </c>
      <c r="EB94" s="335" t="s">
        <v>3861</v>
      </c>
      <c r="EC94" s="335" t="s">
        <v>3862</v>
      </c>
      <c r="ED94" s="335" t="s">
        <v>3848</v>
      </c>
      <c r="EE94" s="335" t="s">
        <v>4212</v>
      </c>
      <c r="EF94" s="335" t="s">
        <v>432</v>
      </c>
      <c r="EG94" s="335" t="s">
        <v>3919</v>
      </c>
      <c r="EH94" s="335" t="s">
        <v>3920</v>
      </c>
      <c r="EI94" s="335" t="s">
        <v>1391</v>
      </c>
      <c r="EJ94" s="335" t="s">
        <v>3848</v>
      </c>
      <c r="EK94" s="335" t="s">
        <v>3848</v>
      </c>
      <c r="EL94" s="335" t="s">
        <v>4473</v>
      </c>
      <c r="EM94" s="335" t="s">
        <v>4002</v>
      </c>
      <c r="EN94" s="335" t="s">
        <v>4002</v>
      </c>
      <c r="EO94" s="335" t="s">
        <v>3870</v>
      </c>
      <c r="EP94" s="335" t="s">
        <v>3870</v>
      </c>
      <c r="EQ94" s="335" t="s">
        <v>4017</v>
      </c>
      <c r="ER94" s="335" t="s">
        <v>4017</v>
      </c>
      <c r="ES94" s="335" t="s">
        <v>4017</v>
      </c>
      <c r="ET94" s="335" t="s">
        <v>4017</v>
      </c>
      <c r="EU94" s="335" t="s">
        <v>4017</v>
      </c>
      <c r="EV94" s="335" t="s">
        <v>3848</v>
      </c>
      <c r="EW94" s="335" t="s">
        <v>3848</v>
      </c>
      <c r="EX94" s="335" t="s">
        <v>3848</v>
      </c>
      <c r="EY94" s="335" t="s">
        <v>3848</v>
      </c>
      <c r="EZ94" s="335" t="s">
        <v>3848</v>
      </c>
      <c r="FA94" s="335" t="s">
        <v>3848</v>
      </c>
      <c r="FB94" s="335" t="s">
        <v>3848</v>
      </c>
      <c r="FC94" s="335" t="s">
        <v>3848</v>
      </c>
      <c r="FD94" s="335" t="s">
        <v>3848</v>
      </c>
      <c r="FE94" s="335" t="s">
        <v>4017</v>
      </c>
      <c r="FF94" s="335" t="s">
        <v>4017</v>
      </c>
      <c r="FG94" s="335" t="s">
        <v>3848</v>
      </c>
      <c r="FH94" s="335" t="s">
        <v>3848</v>
      </c>
      <c r="FI94" s="335" t="s">
        <v>3848</v>
      </c>
      <c r="FJ94" s="335" t="s">
        <v>4017</v>
      </c>
      <c r="FK94" s="335" t="s">
        <v>4017</v>
      </c>
      <c r="FL94" s="335" t="s">
        <v>4017</v>
      </c>
      <c r="FM94" s="335" t="s">
        <v>3403</v>
      </c>
      <c r="FN94" s="335" t="s">
        <v>3403</v>
      </c>
      <c r="FO94" s="335" t="s">
        <v>3403</v>
      </c>
      <c r="FP94" s="335" t="s">
        <v>3403</v>
      </c>
      <c r="FQ94" s="335" t="s">
        <v>5943</v>
      </c>
      <c r="FR94" s="335" t="s">
        <v>5943</v>
      </c>
      <c r="FS94" s="335" t="s">
        <v>5943</v>
      </c>
      <c r="FT94" s="335" t="s">
        <v>3943</v>
      </c>
      <c r="FU94" s="335" t="s">
        <v>3943</v>
      </c>
      <c r="FV94" s="335" t="s">
        <v>3943</v>
      </c>
      <c r="FW94" s="335" t="s">
        <v>3943</v>
      </c>
      <c r="FX94" s="335" t="s">
        <v>3944</v>
      </c>
      <c r="FY94" s="335" t="s">
        <v>3848</v>
      </c>
      <c r="FZ94" s="335" t="s">
        <v>3848</v>
      </c>
      <c r="GA94" s="335" t="s">
        <v>3848</v>
      </c>
      <c r="GB94" s="335" t="s">
        <v>3848</v>
      </c>
      <c r="GC94" s="335" t="s">
        <v>3848</v>
      </c>
      <c r="GL94" s="490" t="s">
        <v>14217</v>
      </c>
      <c r="GM94" s="490" t="s">
        <v>14217</v>
      </c>
      <c r="GN94" s="490" t="s">
        <v>14217</v>
      </c>
      <c r="GO94" s="490" t="s">
        <v>14217</v>
      </c>
      <c r="GP94" s="490" t="s">
        <v>14217</v>
      </c>
      <c r="GQ94" s="490" t="s">
        <v>3848</v>
      </c>
      <c r="GR94" s="490" t="s">
        <v>3848</v>
      </c>
      <c r="GS94" s="490" t="s">
        <v>14217</v>
      </c>
      <c r="GT94" s="490" t="s">
        <v>3848</v>
      </c>
      <c r="GU94" s="490" t="s">
        <v>3848</v>
      </c>
      <c r="GV94" s="490" t="s">
        <v>14217</v>
      </c>
      <c r="GW94" s="490" t="s">
        <v>14217</v>
      </c>
      <c r="GX94" s="490" t="s">
        <v>14217</v>
      </c>
      <c r="GY94" s="490" t="s">
        <v>14218</v>
      </c>
      <c r="GZ94" s="490" t="s">
        <v>14217</v>
      </c>
      <c r="HA94" s="490" t="s">
        <v>14217</v>
      </c>
      <c r="HB94" s="490">
        <v>33</v>
      </c>
      <c r="HC94" s="490" t="s">
        <v>14217</v>
      </c>
      <c r="HD94" s="490">
        <v>33</v>
      </c>
      <c r="HE94" s="490">
        <v>0</v>
      </c>
      <c r="HF94" s="335" t="s">
        <v>14405</v>
      </c>
      <c r="HG94" s="491" t="s">
        <v>3848</v>
      </c>
      <c r="HH94" s="491" t="s">
        <v>15010</v>
      </c>
      <c r="HI94" s="491" t="s">
        <v>14950</v>
      </c>
      <c r="HJ94" s="491" t="s">
        <v>14951</v>
      </c>
      <c r="HK94" s="491" t="s">
        <v>15011</v>
      </c>
      <c r="HL94" s="335" t="s">
        <v>3848</v>
      </c>
      <c r="HM94" s="335"/>
      <c r="IC94" s="44" t="s">
        <v>3403</v>
      </c>
      <c r="IE94" s="44" t="s">
        <v>3403</v>
      </c>
    </row>
    <row r="95" spans="1:239" s="44" customFormat="1" ht="15" customHeight="1" x14ac:dyDescent="0.2">
      <c r="A95" s="85">
        <v>93</v>
      </c>
      <c r="B95" s="31">
        <v>0.49791666666666662</v>
      </c>
      <c r="C95" s="85"/>
      <c r="D95" s="85" t="s">
        <v>12630</v>
      </c>
      <c r="E95" s="85" t="s">
        <v>212</v>
      </c>
      <c r="F95" s="282">
        <v>43283</v>
      </c>
      <c r="G95" s="30" t="s">
        <v>357</v>
      </c>
      <c r="H95" s="30" t="s">
        <v>233</v>
      </c>
      <c r="I95" s="30" t="s">
        <v>12683</v>
      </c>
      <c r="J95" s="85"/>
      <c r="K95" s="471"/>
      <c r="L95" s="471"/>
      <c r="M95" s="471"/>
      <c r="N95" s="471"/>
      <c r="O95" s="85"/>
      <c r="P95" s="34" t="s">
        <v>15030</v>
      </c>
      <c r="Q95" s="30" t="s">
        <v>15031</v>
      </c>
      <c r="R95" s="30" t="s">
        <v>15032</v>
      </c>
      <c r="S95" s="345" t="s">
        <v>15033</v>
      </c>
      <c r="T95" s="346">
        <v>9568130220</v>
      </c>
      <c r="U95" s="496" t="s">
        <v>15034</v>
      </c>
      <c r="V95" s="496" t="s">
        <v>15035</v>
      </c>
      <c r="W95" s="85" t="s">
        <v>221</v>
      </c>
      <c r="X95" s="85" t="s">
        <v>221</v>
      </c>
      <c r="Y95" s="85" t="s">
        <v>221</v>
      </c>
      <c r="Z95" s="85" t="s">
        <v>221</v>
      </c>
      <c r="AA95" s="30" t="s">
        <v>15036</v>
      </c>
      <c r="AB95" s="30">
        <v>9274986548</v>
      </c>
      <c r="AC95" s="85" t="s">
        <v>314</v>
      </c>
      <c r="AD95" s="85" t="s">
        <v>267</v>
      </c>
      <c r="AE95" s="30" t="s">
        <v>7799</v>
      </c>
      <c r="AF95" s="85" t="s">
        <v>259</v>
      </c>
      <c r="AG95" s="85" t="s">
        <v>259</v>
      </c>
      <c r="AH95" s="85" t="s">
        <v>221</v>
      </c>
      <c r="AI95" s="30" t="s">
        <v>3138</v>
      </c>
      <c r="AJ95" s="30" t="s">
        <v>227</v>
      </c>
      <c r="AK95" s="30">
        <v>1</v>
      </c>
      <c r="AL95" s="30" t="s">
        <v>3138</v>
      </c>
      <c r="AM95" s="30">
        <v>0</v>
      </c>
      <c r="AN95" s="85" t="s">
        <v>432</v>
      </c>
      <c r="AO95" s="85" t="s">
        <v>432</v>
      </c>
      <c r="AP95" s="85" t="s">
        <v>434</v>
      </c>
      <c r="AQ95" s="85" t="s">
        <v>10785</v>
      </c>
      <c r="AR95" s="85" t="s">
        <v>14943</v>
      </c>
      <c r="AS95" s="85"/>
      <c r="AT95" s="85"/>
      <c r="AU95" s="85"/>
      <c r="AV95" s="85"/>
      <c r="AW95" s="85"/>
      <c r="AX95" s="255" t="s">
        <v>14944</v>
      </c>
      <c r="AY95" s="85" t="s">
        <v>227</v>
      </c>
      <c r="AZ95" s="85" t="s">
        <v>227</v>
      </c>
      <c r="BA95" s="275"/>
      <c r="BB95" s="275" t="s">
        <v>14945</v>
      </c>
      <c r="BC95" s="31">
        <v>0.49791666666666662</v>
      </c>
      <c r="BD95" s="31">
        <v>0.50694444444444442</v>
      </c>
      <c r="BE95" s="30">
        <v>13</v>
      </c>
      <c r="BF95" s="30">
        <v>2</v>
      </c>
      <c r="BG95" s="30">
        <v>2</v>
      </c>
      <c r="BH95" s="30">
        <v>2</v>
      </c>
      <c r="BI95" s="30">
        <v>2</v>
      </c>
      <c r="BJ95" s="30">
        <v>2</v>
      </c>
      <c r="BK95" s="30">
        <v>2</v>
      </c>
      <c r="BL95" s="30">
        <v>2</v>
      </c>
      <c r="BM95" s="30">
        <v>2</v>
      </c>
      <c r="BN95" s="30">
        <v>2</v>
      </c>
      <c r="BO95" s="30">
        <v>2</v>
      </c>
      <c r="BP95" s="30">
        <v>2</v>
      </c>
      <c r="BQ95" s="30">
        <v>2</v>
      </c>
      <c r="BR95" s="30">
        <v>2</v>
      </c>
      <c r="BS95" s="30">
        <v>2</v>
      </c>
      <c r="BT95" s="30">
        <v>2</v>
      </c>
      <c r="BU95" s="30"/>
      <c r="BV95" s="30" t="s">
        <v>14945</v>
      </c>
      <c r="BW95" s="31">
        <v>0.50694444444444442</v>
      </c>
      <c r="BX95" s="31">
        <v>0.51388888888888895</v>
      </c>
      <c r="BY95" s="30">
        <v>10</v>
      </c>
      <c r="BZ95" s="30">
        <v>3</v>
      </c>
      <c r="CA95" s="30">
        <v>3</v>
      </c>
      <c r="CB95" s="30">
        <v>3</v>
      </c>
      <c r="CC95" s="30">
        <v>3</v>
      </c>
      <c r="CD95" s="30" t="s">
        <v>260</v>
      </c>
      <c r="CE95" s="30" t="s">
        <v>14945</v>
      </c>
      <c r="CF95" s="30">
        <v>15</v>
      </c>
      <c r="CG95" s="85"/>
      <c r="CH95" s="85"/>
      <c r="CI95" s="85"/>
      <c r="CJ95" s="85"/>
      <c r="CK95" s="85"/>
      <c r="CL95" s="85"/>
      <c r="CM95" s="85"/>
      <c r="CN95" s="85"/>
      <c r="CO95" s="85"/>
      <c r="CP95" s="85"/>
      <c r="CQ95" s="85"/>
      <c r="CR95" s="335" t="s">
        <v>12643</v>
      </c>
      <c r="CS95" s="335" t="s">
        <v>12644</v>
      </c>
      <c r="CT95" s="335" t="s">
        <v>4002</v>
      </c>
      <c r="CU95" s="335" t="s">
        <v>15037</v>
      </c>
      <c r="CV95" s="335" t="s">
        <v>15031</v>
      </c>
      <c r="CW95" s="335" t="s">
        <v>15032</v>
      </c>
      <c r="CX95" s="335" t="s">
        <v>15033</v>
      </c>
      <c r="CY95" s="335" t="s">
        <v>15038</v>
      </c>
      <c r="CZ95" s="335" t="s">
        <v>14748</v>
      </c>
      <c r="DA95" s="335" t="s">
        <v>15039</v>
      </c>
      <c r="DB95" s="335" t="s">
        <v>4037</v>
      </c>
      <c r="DC95" s="335" t="s">
        <v>4038</v>
      </c>
      <c r="DD95" s="335" t="s">
        <v>4039</v>
      </c>
      <c r="DE95" s="335" t="s">
        <v>3848</v>
      </c>
      <c r="DF95" s="335" t="s">
        <v>15039</v>
      </c>
      <c r="DG95" s="335" t="s">
        <v>4037</v>
      </c>
      <c r="DH95" s="335" t="s">
        <v>4038</v>
      </c>
      <c r="DI95" s="335" t="s">
        <v>4039</v>
      </c>
      <c r="DJ95" s="335" t="s">
        <v>3848</v>
      </c>
      <c r="DK95" s="335" t="s">
        <v>3957</v>
      </c>
      <c r="DL95" s="335" t="s">
        <v>3848</v>
      </c>
      <c r="DM95" s="335" t="s">
        <v>3914</v>
      </c>
      <c r="DN95" s="335" t="s">
        <v>3852</v>
      </c>
      <c r="DO95" s="335" t="s">
        <v>3848</v>
      </c>
      <c r="DP95" s="335" t="s">
        <v>3848</v>
      </c>
      <c r="DQ95" s="335" t="s">
        <v>15040</v>
      </c>
      <c r="DR95" s="335" t="s">
        <v>15041</v>
      </c>
      <c r="DS95" s="335" t="s">
        <v>15042</v>
      </c>
      <c r="DT95" s="335" t="s">
        <v>3848</v>
      </c>
      <c r="DU95" s="335" t="s">
        <v>3848</v>
      </c>
      <c r="DV95" s="335" t="s">
        <v>3848</v>
      </c>
      <c r="DW95" s="335" t="s">
        <v>3848</v>
      </c>
      <c r="DX95" s="335" t="s">
        <v>3848</v>
      </c>
      <c r="DY95" s="335" t="s">
        <v>3848</v>
      </c>
      <c r="DZ95" s="335" t="s">
        <v>3848</v>
      </c>
      <c r="EA95" s="335" t="s">
        <v>3848</v>
      </c>
      <c r="EB95" s="335" t="s">
        <v>3861</v>
      </c>
      <c r="EC95" s="335" t="s">
        <v>3862</v>
      </c>
      <c r="ED95" s="335" t="s">
        <v>3848</v>
      </c>
      <c r="EE95" s="335" t="s">
        <v>4212</v>
      </c>
      <c r="EF95" s="335" t="s">
        <v>432</v>
      </c>
      <c r="EG95" s="335" t="s">
        <v>598</v>
      </c>
      <c r="EH95" s="335" t="s">
        <v>5303</v>
      </c>
      <c r="EI95" s="335" t="s">
        <v>15043</v>
      </c>
      <c r="EJ95" s="335" t="s">
        <v>3848</v>
      </c>
      <c r="EK95" s="335" t="s">
        <v>3848</v>
      </c>
      <c r="EL95" s="335" t="s">
        <v>3868</v>
      </c>
      <c r="EM95" s="335" t="s">
        <v>4002</v>
      </c>
      <c r="EN95" s="335" t="s">
        <v>4002</v>
      </c>
      <c r="EO95" s="335" t="s">
        <v>3869</v>
      </c>
      <c r="EP95" s="335" t="s">
        <v>3870</v>
      </c>
      <c r="EQ95" s="335" t="s">
        <v>15044</v>
      </c>
      <c r="ER95" s="335" t="s">
        <v>4073</v>
      </c>
      <c r="ES95" s="335" t="s">
        <v>15045</v>
      </c>
      <c r="ET95" s="335" t="s">
        <v>5149</v>
      </c>
      <c r="EU95" s="335" t="s">
        <v>14238</v>
      </c>
      <c r="EV95" s="335" t="s">
        <v>3877</v>
      </c>
      <c r="EW95" s="335" t="s">
        <v>3876</v>
      </c>
      <c r="EX95" s="335" t="s">
        <v>3848</v>
      </c>
      <c r="EY95" s="335" t="s">
        <v>3848</v>
      </c>
      <c r="EZ95" s="335" t="s">
        <v>3877</v>
      </c>
      <c r="FA95" s="335" t="s">
        <v>5376</v>
      </c>
      <c r="FB95" s="335" t="s">
        <v>12182</v>
      </c>
      <c r="FC95" s="335" t="s">
        <v>15046</v>
      </c>
      <c r="FD95" s="335" t="s">
        <v>3848</v>
      </c>
      <c r="FE95" s="335" t="s">
        <v>4011</v>
      </c>
      <c r="FF95" s="335" t="s">
        <v>4012</v>
      </c>
      <c r="FG95" s="335" t="s">
        <v>3848</v>
      </c>
      <c r="FH95" s="335" t="s">
        <v>15047</v>
      </c>
      <c r="FI95" s="335" t="s">
        <v>7271</v>
      </c>
      <c r="FJ95" s="335" t="s">
        <v>5272</v>
      </c>
      <c r="FK95" s="335" t="s">
        <v>15048</v>
      </c>
      <c r="FL95" s="335" t="s">
        <v>4017</v>
      </c>
      <c r="FM95" s="335" t="s">
        <v>15049</v>
      </c>
      <c r="FN95" s="335" t="s">
        <v>15023</v>
      </c>
      <c r="FO95" s="335" t="s">
        <v>15024</v>
      </c>
      <c r="FP95" s="335" t="s">
        <v>3848</v>
      </c>
      <c r="FQ95" s="335" t="s">
        <v>15050</v>
      </c>
      <c r="FR95" s="335" t="s">
        <v>15051</v>
      </c>
      <c r="FS95" s="335" t="s">
        <v>15052</v>
      </c>
      <c r="FT95" s="335" t="s">
        <v>3943</v>
      </c>
      <c r="FU95" s="335" t="s">
        <v>3943</v>
      </c>
      <c r="FV95" s="335" t="s">
        <v>3943</v>
      </c>
      <c r="FW95" s="335" t="s">
        <v>3943</v>
      </c>
      <c r="FX95" s="335" t="s">
        <v>3894</v>
      </c>
      <c r="FY95" s="335" t="s">
        <v>3848</v>
      </c>
      <c r="FZ95" s="335" t="s">
        <v>15053</v>
      </c>
      <c r="GA95" s="335" t="s">
        <v>3945</v>
      </c>
      <c r="GB95" s="335" t="s">
        <v>3945</v>
      </c>
      <c r="GC95" s="335" t="s">
        <v>3945</v>
      </c>
      <c r="GD95" s="44" t="s">
        <v>4194</v>
      </c>
      <c r="GE95" s="44" t="s">
        <v>6676</v>
      </c>
      <c r="GF95" s="44" t="s">
        <v>14011</v>
      </c>
      <c r="GG95" s="44" t="s">
        <v>6505</v>
      </c>
      <c r="GH95" s="44" t="s">
        <v>12711</v>
      </c>
      <c r="GI95" s="44" t="s">
        <v>6505</v>
      </c>
      <c r="GL95" s="490">
        <v>100</v>
      </c>
      <c r="GM95" s="490">
        <v>50</v>
      </c>
      <c r="GN95" s="490">
        <v>55</v>
      </c>
      <c r="GO95" s="490">
        <v>78</v>
      </c>
      <c r="GP95" s="490">
        <v>97</v>
      </c>
      <c r="GQ95" s="490">
        <v>32</v>
      </c>
      <c r="GR95" s="490">
        <v>97</v>
      </c>
      <c r="GS95" s="490">
        <v>94</v>
      </c>
      <c r="GT95" s="490">
        <v>31</v>
      </c>
      <c r="GU95" s="490">
        <v>94</v>
      </c>
      <c r="GV95" s="490">
        <v>40</v>
      </c>
      <c r="GW95" s="490">
        <v>43</v>
      </c>
      <c r="GX95" s="490">
        <v>43</v>
      </c>
      <c r="GY95" s="490">
        <v>66</v>
      </c>
      <c r="GZ95" s="490">
        <v>64</v>
      </c>
      <c r="HA95" s="490">
        <v>0.245</v>
      </c>
      <c r="HB95" s="490">
        <v>66</v>
      </c>
      <c r="HC95" s="490">
        <v>100</v>
      </c>
      <c r="HD95" s="490">
        <v>83</v>
      </c>
      <c r="HE95" s="490">
        <v>64</v>
      </c>
      <c r="HF95" s="335" t="s">
        <v>14314</v>
      </c>
      <c r="HG95" s="491" t="s">
        <v>3848</v>
      </c>
      <c r="HH95" s="491" t="s">
        <v>3848</v>
      </c>
      <c r="HI95" s="491" t="s">
        <v>3848</v>
      </c>
      <c r="HJ95" s="491" t="s">
        <v>3848</v>
      </c>
      <c r="HK95" s="491" t="s">
        <v>3848</v>
      </c>
      <c r="HL95" s="335" t="s">
        <v>3848</v>
      </c>
      <c r="HM95" s="335"/>
      <c r="HN95" s="213" t="s">
        <v>6676</v>
      </c>
      <c r="HS95" s="44" t="s">
        <v>6505</v>
      </c>
      <c r="HW95" s="44" t="s">
        <v>6505</v>
      </c>
      <c r="IC95" s="44" t="s">
        <v>12683</v>
      </c>
      <c r="IE95" s="44" t="s">
        <v>3403</v>
      </c>
    </row>
    <row r="96" spans="1:239" s="44" customFormat="1" ht="15" customHeight="1" x14ac:dyDescent="0.2">
      <c r="A96" s="85">
        <v>94</v>
      </c>
      <c r="B96" s="31">
        <v>0.51527777777777783</v>
      </c>
      <c r="C96" s="85"/>
      <c r="D96" s="85" t="s">
        <v>12630</v>
      </c>
      <c r="E96" s="85" t="s">
        <v>212</v>
      </c>
      <c r="F96" s="282">
        <v>43283</v>
      </c>
      <c r="G96" s="30" t="s">
        <v>1202</v>
      </c>
      <c r="H96" s="30" t="s">
        <v>3056</v>
      </c>
      <c r="I96" s="30" t="s">
        <v>3057</v>
      </c>
      <c r="J96" s="85"/>
      <c r="K96" s="471"/>
      <c r="L96" s="471"/>
      <c r="M96" s="471"/>
      <c r="N96" s="471"/>
      <c r="O96" s="85"/>
      <c r="P96" s="34" t="s">
        <v>15054</v>
      </c>
      <c r="Q96" s="30" t="s">
        <v>15055</v>
      </c>
      <c r="R96" s="30" t="s">
        <v>15056</v>
      </c>
      <c r="S96" s="345" t="s">
        <v>2248</v>
      </c>
      <c r="T96" s="346">
        <v>9177771337</v>
      </c>
      <c r="U96" s="496" t="s">
        <v>15057</v>
      </c>
      <c r="V96" s="497" t="s">
        <v>221</v>
      </c>
      <c r="W96" s="85" t="s">
        <v>221</v>
      </c>
      <c r="X96" s="85" t="s">
        <v>221</v>
      </c>
      <c r="Y96" s="85" t="s">
        <v>221</v>
      </c>
      <c r="Z96" s="85" t="s">
        <v>221</v>
      </c>
      <c r="AA96" s="30" t="s">
        <v>15058</v>
      </c>
      <c r="AB96" s="30" t="s">
        <v>221</v>
      </c>
      <c r="AC96" s="85" t="s">
        <v>278</v>
      </c>
      <c r="AD96" s="30" t="s">
        <v>224</v>
      </c>
      <c r="AE96" s="30" t="s">
        <v>1239</v>
      </c>
      <c r="AF96" s="85" t="s">
        <v>280</v>
      </c>
      <c r="AG96" s="85" t="s">
        <v>221</v>
      </c>
      <c r="AH96" s="85" t="s">
        <v>221</v>
      </c>
      <c r="AI96" s="30"/>
      <c r="AJ96" s="30"/>
      <c r="AK96" s="30"/>
      <c r="AL96" s="30"/>
      <c r="AM96" s="30"/>
      <c r="AN96" s="85" t="s">
        <v>432</v>
      </c>
      <c r="AO96" s="85" t="s">
        <v>432</v>
      </c>
      <c r="AP96" s="85" t="s">
        <v>434</v>
      </c>
      <c r="AQ96" s="85" t="s">
        <v>10785</v>
      </c>
      <c r="AR96" s="85" t="s">
        <v>14943</v>
      </c>
      <c r="AS96" s="85"/>
      <c r="AT96" s="85"/>
      <c r="AU96" s="85"/>
      <c r="AV96" s="85"/>
      <c r="AW96" s="85"/>
      <c r="AX96" s="255" t="s">
        <v>14944</v>
      </c>
      <c r="AY96" s="85" t="s">
        <v>227</v>
      </c>
      <c r="AZ96" s="85" t="s">
        <v>227</v>
      </c>
      <c r="BA96" s="275"/>
      <c r="BB96" s="275" t="s">
        <v>14945</v>
      </c>
      <c r="BC96" s="31">
        <v>0.51527777777777783</v>
      </c>
      <c r="BD96" s="31">
        <v>0.52152777777777781</v>
      </c>
      <c r="BE96" s="30">
        <v>9</v>
      </c>
      <c r="BF96" s="30">
        <v>1</v>
      </c>
      <c r="BG96" s="30">
        <v>1</v>
      </c>
      <c r="BH96" s="30">
        <v>1</v>
      </c>
      <c r="BI96" s="30">
        <v>1</v>
      </c>
      <c r="BJ96" s="30">
        <v>1</v>
      </c>
      <c r="BK96" s="30">
        <v>1</v>
      </c>
      <c r="BL96" s="30">
        <v>1</v>
      </c>
      <c r="BM96" s="30">
        <v>2</v>
      </c>
      <c r="BN96" s="30">
        <v>1</v>
      </c>
      <c r="BO96" s="30">
        <v>1</v>
      </c>
      <c r="BP96" s="30">
        <v>2</v>
      </c>
      <c r="BQ96" s="30">
        <v>1</v>
      </c>
      <c r="BR96" s="30">
        <v>1</v>
      </c>
      <c r="BS96" s="30">
        <v>3</v>
      </c>
      <c r="BT96" s="30">
        <v>1</v>
      </c>
      <c r="BU96" s="30"/>
      <c r="BV96" s="30"/>
      <c r="BW96" s="30"/>
      <c r="BX96" s="30"/>
      <c r="BY96" s="30"/>
      <c r="BZ96" s="30"/>
      <c r="CA96" s="30"/>
      <c r="CB96" s="30"/>
      <c r="CC96" s="30"/>
      <c r="CD96" s="30"/>
      <c r="CE96" s="30"/>
      <c r="CF96" s="30"/>
      <c r="CG96" s="85"/>
      <c r="CH96" s="85"/>
      <c r="CI96" s="85"/>
      <c r="CJ96" s="85"/>
      <c r="CK96" s="85"/>
      <c r="CL96" s="85"/>
      <c r="CM96" s="85"/>
      <c r="CN96" s="85"/>
      <c r="CO96" s="85"/>
      <c r="CP96" s="85"/>
      <c r="CQ96" s="85"/>
      <c r="CR96" s="335" t="s">
        <v>12643</v>
      </c>
      <c r="CS96" s="335" t="s">
        <v>12644</v>
      </c>
      <c r="CT96" s="335" t="s">
        <v>4002</v>
      </c>
      <c r="CU96" s="335" t="s">
        <v>15059</v>
      </c>
      <c r="CV96" s="335" t="s">
        <v>15055</v>
      </c>
      <c r="CW96" s="335" t="s">
        <v>15056</v>
      </c>
      <c r="CX96" s="335" t="s">
        <v>2248</v>
      </c>
      <c r="CY96" s="335" t="s">
        <v>15060</v>
      </c>
      <c r="CZ96" s="335" t="s">
        <v>3848</v>
      </c>
      <c r="DA96" s="335" t="s">
        <v>9403</v>
      </c>
      <c r="DB96" s="335" t="s">
        <v>4037</v>
      </c>
      <c r="DC96" s="335" t="s">
        <v>4038</v>
      </c>
      <c r="DD96" s="335" t="s">
        <v>4039</v>
      </c>
      <c r="DE96" s="335" t="s">
        <v>3848</v>
      </c>
      <c r="DF96" s="335" t="s">
        <v>9403</v>
      </c>
      <c r="DG96" s="335" t="s">
        <v>4037</v>
      </c>
      <c r="DH96" s="335" t="s">
        <v>4038</v>
      </c>
      <c r="DI96" s="335" t="s">
        <v>4039</v>
      </c>
      <c r="DJ96" s="335" t="s">
        <v>3848</v>
      </c>
      <c r="DK96" s="335" t="s">
        <v>3957</v>
      </c>
      <c r="DL96" s="335" t="s">
        <v>3848</v>
      </c>
      <c r="DM96" s="335" t="s">
        <v>3914</v>
      </c>
      <c r="DN96" s="335" t="s">
        <v>3852</v>
      </c>
      <c r="DO96" s="335" t="s">
        <v>3848</v>
      </c>
      <c r="DP96" s="335" t="s">
        <v>3848</v>
      </c>
      <c r="DQ96" s="335" t="s">
        <v>15061</v>
      </c>
      <c r="DR96" s="335" t="s">
        <v>3403</v>
      </c>
      <c r="DS96" s="335" t="s">
        <v>15057</v>
      </c>
      <c r="DT96" s="335" t="s">
        <v>3848</v>
      </c>
      <c r="DU96" s="335" t="s">
        <v>3848</v>
      </c>
      <c r="DV96" s="335" t="s">
        <v>3848</v>
      </c>
      <c r="DW96" s="335" t="s">
        <v>3848</v>
      </c>
      <c r="DX96" s="335" t="s">
        <v>3848</v>
      </c>
      <c r="DY96" s="335" t="s">
        <v>3848</v>
      </c>
      <c r="DZ96" s="335" t="s">
        <v>3848</v>
      </c>
      <c r="EA96" s="335" t="s">
        <v>3848</v>
      </c>
      <c r="EB96" s="335" t="s">
        <v>3861</v>
      </c>
      <c r="EC96" s="335" t="s">
        <v>3862</v>
      </c>
      <c r="ED96" s="335" t="s">
        <v>3848</v>
      </c>
      <c r="EE96" s="335" t="s">
        <v>4212</v>
      </c>
      <c r="EF96" s="335" t="s">
        <v>432</v>
      </c>
      <c r="EG96" s="335" t="s">
        <v>3919</v>
      </c>
      <c r="EH96" s="335" t="s">
        <v>3920</v>
      </c>
      <c r="EI96" s="335" t="s">
        <v>1391</v>
      </c>
      <c r="EJ96" s="335" t="s">
        <v>3848</v>
      </c>
      <c r="EK96" s="335" t="s">
        <v>3848</v>
      </c>
      <c r="EL96" s="335" t="s">
        <v>3868</v>
      </c>
      <c r="EM96" s="335" t="s">
        <v>4002</v>
      </c>
      <c r="EN96" s="335" t="s">
        <v>4002</v>
      </c>
      <c r="EO96" s="335" t="s">
        <v>3870</v>
      </c>
      <c r="EP96" s="335" t="s">
        <v>3870</v>
      </c>
      <c r="EQ96" s="335" t="s">
        <v>4017</v>
      </c>
      <c r="ER96" s="335" t="s">
        <v>4017</v>
      </c>
      <c r="ES96" s="335" t="s">
        <v>4017</v>
      </c>
      <c r="ET96" s="335" t="s">
        <v>4017</v>
      </c>
      <c r="EU96" s="335" t="s">
        <v>4017</v>
      </c>
      <c r="EV96" s="335" t="s">
        <v>3848</v>
      </c>
      <c r="EW96" s="335" t="s">
        <v>3848</v>
      </c>
      <c r="EX96" s="335" t="s">
        <v>3848</v>
      </c>
      <c r="EY96" s="335" t="s">
        <v>3848</v>
      </c>
      <c r="EZ96" s="335" t="s">
        <v>3848</v>
      </c>
      <c r="FA96" s="335" t="s">
        <v>3848</v>
      </c>
      <c r="FB96" s="335" t="s">
        <v>3848</v>
      </c>
      <c r="FC96" s="335" t="s">
        <v>3848</v>
      </c>
      <c r="FD96" s="335" t="s">
        <v>3848</v>
      </c>
      <c r="FE96" s="335" t="s">
        <v>4017</v>
      </c>
      <c r="FF96" s="335" t="s">
        <v>4017</v>
      </c>
      <c r="FG96" s="335" t="s">
        <v>3848</v>
      </c>
      <c r="FH96" s="335" t="s">
        <v>3848</v>
      </c>
      <c r="FI96" s="335" t="s">
        <v>3848</v>
      </c>
      <c r="FJ96" s="335" t="s">
        <v>4017</v>
      </c>
      <c r="FK96" s="335" t="s">
        <v>4017</v>
      </c>
      <c r="FL96" s="335" t="s">
        <v>4017</v>
      </c>
      <c r="FM96" s="335" t="s">
        <v>3403</v>
      </c>
      <c r="FN96" s="335" t="s">
        <v>3403</v>
      </c>
      <c r="FO96" s="335" t="s">
        <v>3403</v>
      </c>
      <c r="FP96" s="335" t="s">
        <v>3403</v>
      </c>
      <c r="FQ96" s="335" t="s">
        <v>5943</v>
      </c>
      <c r="FR96" s="335" t="s">
        <v>5943</v>
      </c>
      <c r="FS96" s="335" t="s">
        <v>5943</v>
      </c>
      <c r="FT96" s="335" t="s">
        <v>3943</v>
      </c>
      <c r="FU96" s="335" t="s">
        <v>3943</v>
      </c>
      <c r="FV96" s="335" t="s">
        <v>3943</v>
      </c>
      <c r="FW96" s="335" t="s">
        <v>3943</v>
      </c>
      <c r="FX96" s="335" t="s">
        <v>3944</v>
      </c>
      <c r="FY96" s="335" t="s">
        <v>3848</v>
      </c>
      <c r="FZ96" s="335" t="s">
        <v>3848</v>
      </c>
      <c r="GA96" s="335" t="s">
        <v>3848</v>
      </c>
      <c r="GB96" s="335" t="s">
        <v>3848</v>
      </c>
      <c r="GC96" s="335" t="s">
        <v>3848</v>
      </c>
      <c r="GL96" s="490" t="s">
        <v>14217</v>
      </c>
      <c r="GM96" s="490" t="s">
        <v>14217</v>
      </c>
      <c r="GN96" s="490" t="s">
        <v>14217</v>
      </c>
      <c r="GO96" s="490" t="s">
        <v>14217</v>
      </c>
      <c r="GP96" s="490" t="s">
        <v>14217</v>
      </c>
      <c r="GQ96" s="490" t="s">
        <v>3848</v>
      </c>
      <c r="GR96" s="490" t="s">
        <v>3848</v>
      </c>
      <c r="GS96" s="490" t="s">
        <v>14217</v>
      </c>
      <c r="GT96" s="490" t="s">
        <v>3848</v>
      </c>
      <c r="GU96" s="490" t="s">
        <v>3848</v>
      </c>
      <c r="GV96" s="490" t="s">
        <v>14217</v>
      </c>
      <c r="GW96" s="490" t="s">
        <v>14217</v>
      </c>
      <c r="GX96" s="490" t="s">
        <v>14217</v>
      </c>
      <c r="GY96" s="490" t="s">
        <v>14218</v>
      </c>
      <c r="GZ96" s="490" t="s">
        <v>14217</v>
      </c>
      <c r="HA96" s="490" t="s">
        <v>14217</v>
      </c>
      <c r="HB96" s="490">
        <v>33</v>
      </c>
      <c r="HC96" s="490" t="s">
        <v>14217</v>
      </c>
      <c r="HD96" s="490">
        <v>33</v>
      </c>
      <c r="HE96" s="490">
        <v>0</v>
      </c>
      <c r="HF96" s="335" t="s">
        <v>14405</v>
      </c>
      <c r="HG96" s="491" t="s">
        <v>3848</v>
      </c>
      <c r="HH96" s="491" t="s">
        <v>15062</v>
      </c>
      <c r="HI96" s="491" t="s">
        <v>14950</v>
      </c>
      <c r="HJ96" s="491" t="s">
        <v>14951</v>
      </c>
      <c r="HK96" s="491" t="s">
        <v>15063</v>
      </c>
      <c r="HL96" s="335" t="s">
        <v>3848</v>
      </c>
      <c r="HM96" s="335"/>
      <c r="IC96" s="44" t="s">
        <v>3403</v>
      </c>
      <c r="IE96" s="44" t="s">
        <v>3403</v>
      </c>
    </row>
    <row r="97" spans="1:239" s="44" customFormat="1" ht="15" customHeight="1" x14ac:dyDescent="0.2">
      <c r="A97" s="85">
        <v>95</v>
      </c>
      <c r="B97" s="31">
        <v>0.52500000000000002</v>
      </c>
      <c r="C97" s="85"/>
      <c r="D97" s="85" t="s">
        <v>12630</v>
      </c>
      <c r="E97" s="85" t="s">
        <v>212</v>
      </c>
      <c r="F97" s="282">
        <v>43283</v>
      </c>
      <c r="G97" s="33" t="s">
        <v>3082</v>
      </c>
      <c r="H97" s="30" t="s">
        <v>246</v>
      </c>
      <c r="I97" s="30" t="s">
        <v>247</v>
      </c>
      <c r="J97" s="85" t="s">
        <v>12805</v>
      </c>
      <c r="K97" s="471" t="s">
        <v>12806</v>
      </c>
      <c r="L97" s="471" t="s">
        <v>250</v>
      </c>
      <c r="M97" s="374">
        <v>43283</v>
      </c>
      <c r="N97" s="374">
        <v>43299</v>
      </c>
      <c r="O97" s="85" t="s">
        <v>12807</v>
      </c>
      <c r="P97" s="34" t="s">
        <v>15064</v>
      </c>
      <c r="Q97" s="30" t="s">
        <v>9829</v>
      </c>
      <c r="R97" s="30" t="s">
        <v>15065</v>
      </c>
      <c r="S97" s="345" t="s">
        <v>15066</v>
      </c>
      <c r="T97" s="346">
        <v>9165882608</v>
      </c>
      <c r="U97" s="496" t="s">
        <v>15067</v>
      </c>
      <c r="V97" s="496" t="s">
        <v>15068</v>
      </c>
      <c r="W97" s="85" t="s">
        <v>221</v>
      </c>
      <c r="X97" s="85" t="s">
        <v>221</v>
      </c>
      <c r="Y97" s="85" t="s">
        <v>221</v>
      </c>
      <c r="Z97" s="85" t="s">
        <v>221</v>
      </c>
      <c r="AA97" s="30" t="s">
        <v>15069</v>
      </c>
      <c r="AB97" s="30">
        <v>9179282779</v>
      </c>
      <c r="AC97" s="85" t="s">
        <v>223</v>
      </c>
      <c r="AD97" s="30" t="s">
        <v>224</v>
      </c>
      <c r="AE97" s="30" t="s">
        <v>15070</v>
      </c>
      <c r="AF97" s="85" t="s">
        <v>226</v>
      </c>
      <c r="AG97" s="85" t="s">
        <v>221</v>
      </c>
      <c r="AH97" s="85" t="s">
        <v>221</v>
      </c>
      <c r="AI97" s="30" t="s">
        <v>15071</v>
      </c>
      <c r="AJ97" s="30" t="s">
        <v>227</v>
      </c>
      <c r="AK97" s="30">
        <v>0</v>
      </c>
      <c r="AL97" s="30" t="s">
        <v>15072</v>
      </c>
      <c r="AM97" s="30" t="s">
        <v>15073</v>
      </c>
      <c r="AN97" s="85" t="s">
        <v>432</v>
      </c>
      <c r="AO97" s="85" t="s">
        <v>432</v>
      </c>
      <c r="AP97" s="85" t="s">
        <v>434</v>
      </c>
      <c r="AQ97" s="85" t="s">
        <v>10785</v>
      </c>
      <c r="AR97" s="85" t="s">
        <v>14943</v>
      </c>
      <c r="AS97" s="85"/>
      <c r="AT97" s="85"/>
      <c r="AU97" s="85"/>
      <c r="AV97" s="85"/>
      <c r="AW97" s="85"/>
      <c r="AX97" s="255" t="s">
        <v>14944</v>
      </c>
      <c r="AY97" s="85" t="s">
        <v>227</v>
      </c>
      <c r="AZ97" s="85" t="s">
        <v>227</v>
      </c>
      <c r="BA97" s="275"/>
      <c r="BB97" s="275" t="s">
        <v>14945</v>
      </c>
      <c r="BC97" s="31">
        <v>0.52500000000000002</v>
      </c>
      <c r="BD97" s="31">
        <v>0.53333333333333333</v>
      </c>
      <c r="BE97" s="30">
        <v>12</v>
      </c>
      <c r="BF97" s="30">
        <v>3</v>
      </c>
      <c r="BG97" s="30">
        <v>3</v>
      </c>
      <c r="BH97" s="30">
        <v>3</v>
      </c>
      <c r="BI97" s="30">
        <v>3</v>
      </c>
      <c r="BJ97" s="30">
        <v>3</v>
      </c>
      <c r="BK97" s="30">
        <v>3</v>
      </c>
      <c r="BL97" s="30">
        <v>3</v>
      </c>
      <c r="BM97" s="30">
        <v>3</v>
      </c>
      <c r="BN97" s="30">
        <v>3</v>
      </c>
      <c r="BO97" s="30">
        <v>3</v>
      </c>
      <c r="BP97" s="30">
        <v>3</v>
      </c>
      <c r="BQ97" s="30">
        <v>3</v>
      </c>
      <c r="BR97" s="30">
        <v>3</v>
      </c>
      <c r="BS97" s="30">
        <v>3</v>
      </c>
      <c r="BT97" s="30">
        <v>3</v>
      </c>
      <c r="BU97" s="30"/>
      <c r="BV97" s="30" t="s">
        <v>14945</v>
      </c>
      <c r="BW97" s="31">
        <v>0.53333333333333333</v>
      </c>
      <c r="BX97" s="31">
        <v>0.54027777777777775</v>
      </c>
      <c r="BY97" s="30">
        <v>10</v>
      </c>
      <c r="BZ97" s="30">
        <v>3</v>
      </c>
      <c r="CA97" s="30">
        <v>3</v>
      </c>
      <c r="CB97" s="30">
        <v>3</v>
      </c>
      <c r="CC97" s="30">
        <v>3</v>
      </c>
      <c r="CD97" s="30" t="s">
        <v>260</v>
      </c>
      <c r="CE97" s="30" t="s">
        <v>14945</v>
      </c>
      <c r="CF97" s="30">
        <v>15</v>
      </c>
      <c r="CG97" s="85"/>
      <c r="CH97" s="85"/>
      <c r="CI97" s="85"/>
      <c r="CJ97" s="85"/>
      <c r="CK97" s="85"/>
      <c r="CL97" s="85"/>
      <c r="CM97" s="85"/>
      <c r="CN97" s="85"/>
      <c r="CO97" s="85"/>
      <c r="CP97" s="85"/>
      <c r="CQ97" s="85"/>
      <c r="CR97" s="335" t="s">
        <v>12643</v>
      </c>
      <c r="CS97" s="335" t="s">
        <v>12644</v>
      </c>
      <c r="CT97" s="335" t="s">
        <v>4002</v>
      </c>
      <c r="CU97" s="335" t="s">
        <v>15074</v>
      </c>
      <c r="CV97" s="335" t="s">
        <v>9829</v>
      </c>
      <c r="CW97" s="335" t="s">
        <v>15065</v>
      </c>
      <c r="CX97" s="335" t="s">
        <v>15066</v>
      </c>
      <c r="CY97" s="335" t="s">
        <v>15075</v>
      </c>
      <c r="CZ97" s="335" t="s">
        <v>15076</v>
      </c>
      <c r="DA97" s="335" t="s">
        <v>15077</v>
      </c>
      <c r="DB97" s="335" t="s">
        <v>3840</v>
      </c>
      <c r="DC97" s="335" t="s">
        <v>3841</v>
      </c>
      <c r="DD97" s="335" t="s">
        <v>4882</v>
      </c>
      <c r="DE97" s="335" t="s">
        <v>15076</v>
      </c>
      <c r="DF97" s="335" t="s">
        <v>15078</v>
      </c>
      <c r="DG97" s="335" t="s">
        <v>3840</v>
      </c>
      <c r="DH97" s="335" t="s">
        <v>3841</v>
      </c>
      <c r="DI97" s="335" t="s">
        <v>4882</v>
      </c>
      <c r="DJ97" s="335" t="s">
        <v>15079</v>
      </c>
      <c r="DK97" s="335" t="s">
        <v>3957</v>
      </c>
      <c r="DL97" s="335" t="s">
        <v>3913</v>
      </c>
      <c r="DM97" s="335" t="s">
        <v>3914</v>
      </c>
      <c r="DN97" s="335" t="s">
        <v>3852</v>
      </c>
      <c r="DO97" s="335" t="s">
        <v>3853</v>
      </c>
      <c r="DP97" s="335" t="s">
        <v>4299</v>
      </c>
      <c r="DQ97" s="335" t="s">
        <v>15080</v>
      </c>
      <c r="DR97" s="335" t="s">
        <v>15080</v>
      </c>
      <c r="DS97" s="335" t="s">
        <v>15067</v>
      </c>
      <c r="DT97" s="335" t="s">
        <v>3848</v>
      </c>
      <c r="DU97" s="335" t="s">
        <v>3848</v>
      </c>
      <c r="DV97" s="335" t="s">
        <v>3848</v>
      </c>
      <c r="DW97" s="335" t="s">
        <v>3848</v>
      </c>
      <c r="DX97" s="335" t="s">
        <v>3848</v>
      </c>
      <c r="DY97" s="335" t="s">
        <v>3848</v>
      </c>
      <c r="DZ97" s="335" t="s">
        <v>3848</v>
      </c>
      <c r="EA97" s="335" t="s">
        <v>3848</v>
      </c>
      <c r="EB97" s="335" t="s">
        <v>3861</v>
      </c>
      <c r="EC97" s="335" t="s">
        <v>3862</v>
      </c>
      <c r="ED97" s="335" t="s">
        <v>3848</v>
      </c>
      <c r="EE97" s="335" t="s">
        <v>6561</v>
      </c>
      <c r="EF97" s="335" t="s">
        <v>432</v>
      </c>
      <c r="EG97" s="335" t="s">
        <v>3919</v>
      </c>
      <c r="EH97" s="335" t="s">
        <v>3920</v>
      </c>
      <c r="EI97" s="335" t="s">
        <v>10560</v>
      </c>
      <c r="EJ97" s="335" t="s">
        <v>3848</v>
      </c>
      <c r="EK97" s="335" t="s">
        <v>3848</v>
      </c>
      <c r="EL97" s="335" t="s">
        <v>3868</v>
      </c>
      <c r="EM97" s="335" t="s">
        <v>4002</v>
      </c>
      <c r="EN97" s="335" t="s">
        <v>4002</v>
      </c>
      <c r="EO97" s="335" t="s">
        <v>3870</v>
      </c>
      <c r="EP97" s="335" t="s">
        <v>3869</v>
      </c>
      <c r="EQ97" s="335" t="s">
        <v>4017</v>
      </c>
      <c r="ER97" s="335" t="s">
        <v>4017</v>
      </c>
      <c r="ES97" s="335" t="s">
        <v>4017</v>
      </c>
      <c r="ET97" s="335" t="s">
        <v>4017</v>
      </c>
      <c r="EU97" s="335" t="s">
        <v>4017</v>
      </c>
      <c r="EV97" s="335" t="s">
        <v>3848</v>
      </c>
      <c r="EW97" s="335" t="s">
        <v>3848</v>
      </c>
      <c r="EX97" s="335" t="s">
        <v>3848</v>
      </c>
      <c r="EY97" s="335" t="s">
        <v>3848</v>
      </c>
      <c r="EZ97" s="335" t="s">
        <v>3848</v>
      </c>
      <c r="FA97" s="335" t="s">
        <v>3848</v>
      </c>
      <c r="FB97" s="335" t="s">
        <v>3848</v>
      </c>
      <c r="FC97" s="335" t="s">
        <v>3848</v>
      </c>
      <c r="FD97" s="335" t="s">
        <v>3848</v>
      </c>
      <c r="FE97" s="335" t="s">
        <v>4017</v>
      </c>
      <c r="FF97" s="335" t="s">
        <v>4017</v>
      </c>
      <c r="FG97" s="335" t="s">
        <v>3848</v>
      </c>
      <c r="FH97" s="335" t="s">
        <v>3848</v>
      </c>
      <c r="FI97" s="335" t="s">
        <v>3848</v>
      </c>
      <c r="FJ97" s="335" t="s">
        <v>4017</v>
      </c>
      <c r="FK97" s="335" t="s">
        <v>4017</v>
      </c>
      <c r="FL97" s="335" t="s">
        <v>4017</v>
      </c>
      <c r="FM97" s="335" t="s">
        <v>15066</v>
      </c>
      <c r="FN97" s="335" t="s">
        <v>15081</v>
      </c>
      <c r="FO97" s="335" t="s">
        <v>15082</v>
      </c>
      <c r="FP97" s="335" t="s">
        <v>3848</v>
      </c>
      <c r="FQ97" s="335" t="s">
        <v>15083</v>
      </c>
      <c r="FR97" s="335" t="s">
        <v>5276</v>
      </c>
      <c r="FS97" s="335" t="s">
        <v>15084</v>
      </c>
      <c r="FT97" s="335" t="s">
        <v>15085</v>
      </c>
      <c r="FU97" s="335" t="s">
        <v>15086</v>
      </c>
      <c r="FV97" s="335" t="s">
        <v>15087</v>
      </c>
      <c r="FW97" s="335" t="s">
        <v>15088</v>
      </c>
      <c r="FX97" s="335" t="s">
        <v>3894</v>
      </c>
      <c r="FY97" s="335" t="s">
        <v>3848</v>
      </c>
      <c r="FZ97" s="335" t="s">
        <v>15089</v>
      </c>
      <c r="GA97" s="335" t="s">
        <v>3945</v>
      </c>
      <c r="GB97" s="335" t="s">
        <v>3945</v>
      </c>
      <c r="GC97" s="335" t="s">
        <v>3945</v>
      </c>
      <c r="GD97" s="44" t="s">
        <v>4194</v>
      </c>
      <c r="GE97" s="44" t="s">
        <v>6676</v>
      </c>
      <c r="GL97" s="490">
        <v>100</v>
      </c>
      <c r="GM97" s="490">
        <v>67</v>
      </c>
      <c r="GN97" s="490">
        <v>80</v>
      </c>
      <c r="GO97" s="490">
        <v>67</v>
      </c>
      <c r="GP97" s="490">
        <v>85</v>
      </c>
      <c r="GQ97" s="490">
        <v>33</v>
      </c>
      <c r="GR97" s="490">
        <v>85</v>
      </c>
      <c r="GS97" s="490">
        <v>87</v>
      </c>
      <c r="GT97" s="490">
        <v>30</v>
      </c>
      <c r="GU97" s="490">
        <v>87</v>
      </c>
      <c r="GV97" s="490">
        <v>50</v>
      </c>
      <c r="GW97" s="490">
        <v>14</v>
      </c>
      <c r="GX97" s="490">
        <v>29</v>
      </c>
      <c r="GY97" s="490">
        <v>100</v>
      </c>
      <c r="GZ97" s="490">
        <v>91</v>
      </c>
      <c r="HA97" s="490">
        <v>0.41520000000000001</v>
      </c>
      <c r="HB97" s="490">
        <v>66</v>
      </c>
      <c r="HC97" s="490">
        <v>100</v>
      </c>
      <c r="HD97" s="490">
        <v>83</v>
      </c>
      <c r="HE97" s="490">
        <v>91</v>
      </c>
      <c r="HF97" s="335" t="s">
        <v>14314</v>
      </c>
      <c r="HG97" s="491" t="s">
        <v>3848</v>
      </c>
      <c r="HH97" s="491" t="s">
        <v>3848</v>
      </c>
      <c r="HI97" s="491" t="s">
        <v>3848</v>
      </c>
      <c r="HJ97" s="491" t="s">
        <v>3848</v>
      </c>
      <c r="HK97" s="491" t="s">
        <v>3848</v>
      </c>
      <c r="HL97" s="374">
        <v>43283</v>
      </c>
      <c r="HM97" s="30" t="s">
        <v>4194</v>
      </c>
      <c r="HN97" s="213" t="s">
        <v>6676</v>
      </c>
      <c r="IC97" s="44" t="s">
        <v>247</v>
      </c>
      <c r="IE97" s="44" t="s">
        <v>12843</v>
      </c>
    </row>
    <row r="98" spans="1:239" s="44" customFormat="1" ht="15" customHeight="1" x14ac:dyDescent="0.2">
      <c r="A98" s="85">
        <v>96</v>
      </c>
      <c r="B98" s="31">
        <v>0.55208333333333337</v>
      </c>
      <c r="C98" s="85"/>
      <c r="D98" s="85" t="s">
        <v>12630</v>
      </c>
      <c r="E98" s="85" t="s">
        <v>212</v>
      </c>
      <c r="F98" s="282">
        <v>43283</v>
      </c>
      <c r="G98" s="30" t="s">
        <v>1202</v>
      </c>
      <c r="H98" s="30" t="s">
        <v>3056</v>
      </c>
      <c r="I98" s="30" t="s">
        <v>3057</v>
      </c>
      <c r="J98" s="85"/>
      <c r="K98" s="471"/>
      <c r="L98" s="471"/>
      <c r="M98" s="471"/>
      <c r="N98" s="471"/>
      <c r="O98" s="85"/>
      <c r="P98" s="34" t="s">
        <v>15090</v>
      </c>
      <c r="Q98" s="30" t="s">
        <v>15091</v>
      </c>
      <c r="R98" s="30" t="s">
        <v>15092</v>
      </c>
      <c r="S98" s="345" t="s">
        <v>15093</v>
      </c>
      <c r="T98" s="346">
        <v>9451250634</v>
      </c>
      <c r="U98" s="496" t="s">
        <v>15094</v>
      </c>
      <c r="V98" s="497" t="s">
        <v>15095</v>
      </c>
      <c r="W98" s="85" t="s">
        <v>221</v>
      </c>
      <c r="X98" s="85" t="s">
        <v>221</v>
      </c>
      <c r="Y98" s="85" t="s">
        <v>221</v>
      </c>
      <c r="Z98" s="85" t="s">
        <v>221</v>
      </c>
      <c r="AA98" s="30" t="s">
        <v>15096</v>
      </c>
      <c r="AB98" s="30">
        <v>9063844718</v>
      </c>
      <c r="AC98" s="30" t="s">
        <v>1303</v>
      </c>
      <c r="AD98" s="30" t="s">
        <v>224</v>
      </c>
      <c r="AE98" s="30" t="s">
        <v>221</v>
      </c>
      <c r="AF98" s="85" t="s">
        <v>221</v>
      </c>
      <c r="AG98" s="85" t="s">
        <v>221</v>
      </c>
      <c r="AH98" s="85" t="s">
        <v>221</v>
      </c>
      <c r="AI98" s="30"/>
      <c r="AJ98" s="30"/>
      <c r="AK98" s="30"/>
      <c r="AL98" s="30"/>
      <c r="AM98" s="30"/>
      <c r="AN98" s="85" t="s">
        <v>432</v>
      </c>
      <c r="AO98" s="85" t="s">
        <v>432</v>
      </c>
      <c r="AP98" s="85" t="s">
        <v>434</v>
      </c>
      <c r="AQ98" s="85" t="s">
        <v>10785</v>
      </c>
      <c r="AR98" s="85" t="s">
        <v>14943</v>
      </c>
      <c r="AS98" s="85"/>
      <c r="AT98" s="85"/>
      <c r="AU98" s="85"/>
      <c r="AV98" s="85"/>
      <c r="AW98" s="85"/>
      <c r="AX98" s="255" t="s">
        <v>14944</v>
      </c>
      <c r="AY98" s="85" t="s">
        <v>227</v>
      </c>
      <c r="AZ98" s="85" t="s">
        <v>227</v>
      </c>
      <c r="BA98" s="275"/>
      <c r="BB98" s="275" t="s">
        <v>14945</v>
      </c>
      <c r="BC98" s="31">
        <v>0.55208333333333337</v>
      </c>
      <c r="BD98" s="31">
        <v>0.55625000000000002</v>
      </c>
      <c r="BE98" s="30">
        <v>6</v>
      </c>
      <c r="BF98" s="30">
        <v>2</v>
      </c>
      <c r="BG98" s="30">
        <v>2</v>
      </c>
      <c r="BH98" s="30">
        <v>2</v>
      </c>
      <c r="BI98" s="30">
        <v>2</v>
      </c>
      <c r="BJ98" s="30">
        <v>2</v>
      </c>
      <c r="BK98" s="30">
        <v>1</v>
      </c>
      <c r="BL98" s="30">
        <v>1</v>
      </c>
      <c r="BM98" s="30">
        <v>2</v>
      </c>
      <c r="BN98" s="30">
        <v>1</v>
      </c>
      <c r="BO98" s="30">
        <v>1</v>
      </c>
      <c r="BP98" s="30">
        <v>3</v>
      </c>
      <c r="BQ98" s="30">
        <v>1</v>
      </c>
      <c r="BR98" s="30">
        <v>1</v>
      </c>
      <c r="BS98" s="30">
        <v>3</v>
      </c>
      <c r="BT98" s="30">
        <v>2</v>
      </c>
      <c r="BU98" s="30"/>
      <c r="BV98" s="30"/>
      <c r="BW98" s="31"/>
      <c r="BX98" s="31"/>
      <c r="BY98" s="30"/>
      <c r="BZ98" s="30"/>
      <c r="CA98" s="30"/>
      <c r="CB98" s="30"/>
      <c r="CC98" s="30"/>
      <c r="CD98" s="30"/>
      <c r="CE98" s="30"/>
      <c r="CF98" s="30"/>
      <c r="CG98" s="85"/>
      <c r="CH98" s="85"/>
      <c r="CI98" s="85"/>
      <c r="CJ98" s="85"/>
      <c r="CK98" s="85"/>
      <c r="CL98" s="85"/>
      <c r="CM98" s="85"/>
      <c r="CN98" s="85"/>
      <c r="CO98" s="85"/>
      <c r="CP98" s="85"/>
      <c r="CQ98" s="85"/>
      <c r="CR98" s="335" t="s">
        <v>12643</v>
      </c>
      <c r="CS98" s="335" t="s">
        <v>12644</v>
      </c>
      <c r="CT98" s="335" t="s">
        <v>4002</v>
      </c>
      <c r="CU98" s="335" t="s">
        <v>15097</v>
      </c>
      <c r="CV98" s="335" t="s">
        <v>15091</v>
      </c>
      <c r="CW98" s="335" t="s">
        <v>15092</v>
      </c>
      <c r="CX98" s="335" t="s">
        <v>15093</v>
      </c>
      <c r="CY98" s="335" t="s">
        <v>15098</v>
      </c>
      <c r="CZ98" s="335" t="s">
        <v>3848</v>
      </c>
      <c r="DA98" s="335" t="s">
        <v>9403</v>
      </c>
      <c r="DB98" s="335" t="s">
        <v>4037</v>
      </c>
      <c r="DC98" s="335" t="s">
        <v>4038</v>
      </c>
      <c r="DD98" s="335" t="s">
        <v>4039</v>
      </c>
      <c r="DE98" s="335" t="s">
        <v>3848</v>
      </c>
      <c r="DF98" s="335" t="s">
        <v>9403</v>
      </c>
      <c r="DG98" s="335" t="s">
        <v>4037</v>
      </c>
      <c r="DH98" s="335" t="s">
        <v>4038</v>
      </c>
      <c r="DI98" s="335" t="s">
        <v>4039</v>
      </c>
      <c r="DJ98" s="335" t="s">
        <v>3848</v>
      </c>
      <c r="DK98" s="335" t="s">
        <v>3957</v>
      </c>
      <c r="DL98" s="335" t="s">
        <v>3848</v>
      </c>
      <c r="DM98" s="335" t="s">
        <v>3914</v>
      </c>
      <c r="DN98" s="335" t="s">
        <v>3852</v>
      </c>
      <c r="DO98" s="335" t="s">
        <v>3848</v>
      </c>
      <c r="DP98" s="335" t="s">
        <v>3848</v>
      </c>
      <c r="DQ98" s="335" t="s">
        <v>15099</v>
      </c>
      <c r="DR98" s="335" t="s">
        <v>3403</v>
      </c>
      <c r="DS98" s="335" t="s">
        <v>15094</v>
      </c>
      <c r="DT98" s="335" t="s">
        <v>3848</v>
      </c>
      <c r="DU98" s="335" t="s">
        <v>3848</v>
      </c>
      <c r="DV98" s="335" t="s">
        <v>3848</v>
      </c>
      <c r="DW98" s="335" t="s">
        <v>3848</v>
      </c>
      <c r="DX98" s="335" t="s">
        <v>3848</v>
      </c>
      <c r="DY98" s="335" t="s">
        <v>3848</v>
      </c>
      <c r="DZ98" s="335" t="s">
        <v>3848</v>
      </c>
      <c r="EA98" s="335" t="s">
        <v>3848</v>
      </c>
      <c r="EB98" s="335" t="s">
        <v>3861</v>
      </c>
      <c r="EC98" s="335" t="s">
        <v>3862</v>
      </c>
      <c r="ED98" s="335" t="s">
        <v>3848</v>
      </c>
      <c r="EE98" s="335" t="s">
        <v>4212</v>
      </c>
      <c r="EF98" s="335" t="s">
        <v>432</v>
      </c>
      <c r="EG98" s="335" t="s">
        <v>3919</v>
      </c>
      <c r="EH98" s="335" t="s">
        <v>3920</v>
      </c>
      <c r="EI98" s="335" t="s">
        <v>1391</v>
      </c>
      <c r="EJ98" s="335" t="s">
        <v>3848</v>
      </c>
      <c r="EK98" s="335" t="s">
        <v>3848</v>
      </c>
      <c r="EL98" s="335" t="s">
        <v>4473</v>
      </c>
      <c r="EM98" s="335" t="s">
        <v>4002</v>
      </c>
      <c r="EN98" s="335" t="s">
        <v>4002</v>
      </c>
      <c r="EO98" s="335" t="s">
        <v>3870</v>
      </c>
      <c r="EP98" s="335" t="s">
        <v>3870</v>
      </c>
      <c r="EQ98" s="335" t="s">
        <v>4017</v>
      </c>
      <c r="ER98" s="335" t="s">
        <v>4017</v>
      </c>
      <c r="ES98" s="335" t="s">
        <v>4017</v>
      </c>
      <c r="ET98" s="335" t="s">
        <v>4017</v>
      </c>
      <c r="EU98" s="335" t="s">
        <v>4017</v>
      </c>
      <c r="EV98" s="335" t="s">
        <v>3848</v>
      </c>
      <c r="EW98" s="335" t="s">
        <v>3848</v>
      </c>
      <c r="EX98" s="335" t="s">
        <v>3848</v>
      </c>
      <c r="EY98" s="335" t="s">
        <v>3848</v>
      </c>
      <c r="EZ98" s="335" t="s">
        <v>3848</v>
      </c>
      <c r="FA98" s="335" t="s">
        <v>3848</v>
      </c>
      <c r="FB98" s="335" t="s">
        <v>3848</v>
      </c>
      <c r="FC98" s="335" t="s">
        <v>3848</v>
      </c>
      <c r="FD98" s="335" t="s">
        <v>3848</v>
      </c>
      <c r="FE98" s="335" t="s">
        <v>4017</v>
      </c>
      <c r="FF98" s="335" t="s">
        <v>4017</v>
      </c>
      <c r="FG98" s="335" t="s">
        <v>3848</v>
      </c>
      <c r="FH98" s="335" t="s">
        <v>3848</v>
      </c>
      <c r="FI98" s="335" t="s">
        <v>3848</v>
      </c>
      <c r="FJ98" s="335" t="s">
        <v>4017</v>
      </c>
      <c r="FK98" s="335" t="s">
        <v>4017</v>
      </c>
      <c r="FL98" s="335" t="s">
        <v>4017</v>
      </c>
      <c r="FM98" s="335" t="s">
        <v>3403</v>
      </c>
      <c r="FN98" s="335" t="s">
        <v>3403</v>
      </c>
      <c r="FO98" s="335" t="s">
        <v>3403</v>
      </c>
      <c r="FP98" s="335" t="s">
        <v>3403</v>
      </c>
      <c r="FQ98" s="335" t="s">
        <v>5943</v>
      </c>
      <c r="FR98" s="335" t="s">
        <v>5943</v>
      </c>
      <c r="FS98" s="335" t="s">
        <v>5943</v>
      </c>
      <c r="FT98" s="335" t="s">
        <v>3943</v>
      </c>
      <c r="FU98" s="335" t="s">
        <v>3943</v>
      </c>
      <c r="FV98" s="335" t="s">
        <v>3943</v>
      </c>
      <c r="FW98" s="335" t="s">
        <v>3943</v>
      </c>
      <c r="FX98" s="335" t="s">
        <v>3944</v>
      </c>
      <c r="FY98" s="335" t="s">
        <v>3848</v>
      </c>
      <c r="FZ98" s="335" t="s">
        <v>3848</v>
      </c>
      <c r="GA98" s="335" t="s">
        <v>3848</v>
      </c>
      <c r="GB98" s="335" t="s">
        <v>3848</v>
      </c>
      <c r="GC98" s="335" t="s">
        <v>3848</v>
      </c>
      <c r="GL98" s="490" t="s">
        <v>14217</v>
      </c>
      <c r="GM98" s="490" t="s">
        <v>14217</v>
      </c>
      <c r="GN98" s="490" t="s">
        <v>14217</v>
      </c>
      <c r="GO98" s="490" t="s">
        <v>14217</v>
      </c>
      <c r="GP98" s="490" t="s">
        <v>14217</v>
      </c>
      <c r="GQ98" s="490" t="s">
        <v>3848</v>
      </c>
      <c r="GR98" s="490" t="s">
        <v>3848</v>
      </c>
      <c r="GS98" s="490" t="s">
        <v>14217</v>
      </c>
      <c r="GT98" s="490" t="s">
        <v>3848</v>
      </c>
      <c r="GU98" s="490" t="s">
        <v>3848</v>
      </c>
      <c r="GV98" s="490" t="s">
        <v>14217</v>
      </c>
      <c r="GW98" s="490" t="s">
        <v>14217</v>
      </c>
      <c r="GX98" s="490" t="s">
        <v>14217</v>
      </c>
      <c r="GY98" s="490" t="s">
        <v>14218</v>
      </c>
      <c r="GZ98" s="490" t="s">
        <v>14217</v>
      </c>
      <c r="HA98" s="490" t="s">
        <v>14217</v>
      </c>
      <c r="HB98" s="490">
        <v>33</v>
      </c>
      <c r="HC98" s="490" t="s">
        <v>14217</v>
      </c>
      <c r="HD98" s="490">
        <v>33</v>
      </c>
      <c r="HE98" s="490">
        <v>0</v>
      </c>
      <c r="HF98" s="335" t="s">
        <v>14405</v>
      </c>
      <c r="HG98" s="491" t="s">
        <v>3848</v>
      </c>
      <c r="HH98" s="491" t="s">
        <v>15100</v>
      </c>
      <c r="HI98" s="491" t="s">
        <v>14950</v>
      </c>
      <c r="HJ98" s="491" t="s">
        <v>14951</v>
      </c>
      <c r="HK98" s="491" t="s">
        <v>15101</v>
      </c>
      <c r="HL98" s="335" t="s">
        <v>3848</v>
      </c>
      <c r="HM98" s="335"/>
      <c r="IC98" s="44" t="s">
        <v>3403</v>
      </c>
      <c r="IE98" s="44" t="s">
        <v>3403</v>
      </c>
    </row>
    <row r="99" spans="1:239" s="44" customFormat="1" ht="15" customHeight="1" x14ac:dyDescent="0.2">
      <c r="A99" s="85">
        <v>97</v>
      </c>
      <c r="B99" s="31">
        <v>0.55625000000000002</v>
      </c>
      <c r="C99" s="85"/>
      <c r="D99" s="85" t="s">
        <v>12630</v>
      </c>
      <c r="E99" s="85" t="s">
        <v>212</v>
      </c>
      <c r="F99" s="282">
        <v>43283</v>
      </c>
      <c r="G99" s="30" t="s">
        <v>1202</v>
      </c>
      <c r="H99" s="30" t="s">
        <v>3056</v>
      </c>
      <c r="I99" s="30" t="s">
        <v>3057</v>
      </c>
      <c r="J99" s="85"/>
      <c r="K99" s="471"/>
      <c r="L99" s="471"/>
      <c r="M99" s="471"/>
      <c r="N99" s="471"/>
      <c r="O99" s="85"/>
      <c r="P99" s="34" t="s">
        <v>15102</v>
      </c>
      <c r="Q99" s="30" t="s">
        <v>1668</v>
      </c>
      <c r="R99" s="30" t="s">
        <v>15103</v>
      </c>
      <c r="S99" s="345" t="s">
        <v>15104</v>
      </c>
      <c r="T99" s="346">
        <v>9958456832</v>
      </c>
      <c r="U99" s="86" t="s">
        <v>15105</v>
      </c>
      <c r="V99" s="497" t="s">
        <v>15106</v>
      </c>
      <c r="W99" s="85" t="s">
        <v>221</v>
      </c>
      <c r="X99" s="85" t="s">
        <v>221</v>
      </c>
      <c r="Y99" s="85" t="s">
        <v>221</v>
      </c>
      <c r="Z99" s="85" t="s">
        <v>221</v>
      </c>
      <c r="AA99" s="30" t="s">
        <v>15107</v>
      </c>
      <c r="AB99" s="30">
        <v>9460014777</v>
      </c>
      <c r="AC99" s="30" t="s">
        <v>1303</v>
      </c>
      <c r="AD99" s="30" t="s">
        <v>224</v>
      </c>
      <c r="AE99" s="30" t="s">
        <v>221</v>
      </c>
      <c r="AF99" s="85" t="s">
        <v>221</v>
      </c>
      <c r="AG99" s="85" t="s">
        <v>221</v>
      </c>
      <c r="AH99" s="85" t="s">
        <v>221</v>
      </c>
      <c r="AI99" s="30"/>
      <c r="AJ99" s="30"/>
      <c r="AK99" s="30"/>
      <c r="AL99" s="30"/>
      <c r="AM99" s="30"/>
      <c r="AN99" s="85" t="s">
        <v>432</v>
      </c>
      <c r="AO99" s="85" t="s">
        <v>432</v>
      </c>
      <c r="AP99" s="85" t="s">
        <v>434</v>
      </c>
      <c r="AQ99" s="85" t="s">
        <v>10785</v>
      </c>
      <c r="AR99" s="85" t="s">
        <v>14943</v>
      </c>
      <c r="AS99" s="85"/>
      <c r="AT99" s="85"/>
      <c r="AU99" s="85"/>
      <c r="AV99" s="85"/>
      <c r="AW99" s="85"/>
      <c r="AX99" s="255" t="s">
        <v>14944</v>
      </c>
      <c r="AY99" s="85" t="s">
        <v>227</v>
      </c>
      <c r="AZ99" s="85" t="s">
        <v>227</v>
      </c>
      <c r="BA99" s="275"/>
      <c r="BB99" s="275" t="s">
        <v>14945</v>
      </c>
      <c r="BC99" s="31">
        <v>0.55625000000000002</v>
      </c>
      <c r="BD99" s="31">
        <v>0.55972222222222223</v>
      </c>
      <c r="BE99" s="30">
        <v>5</v>
      </c>
      <c r="BF99" s="30">
        <v>1</v>
      </c>
      <c r="BG99" s="30">
        <v>2</v>
      </c>
      <c r="BH99" s="30">
        <v>2</v>
      </c>
      <c r="BI99" s="30">
        <v>2</v>
      </c>
      <c r="BJ99" s="30">
        <v>1</v>
      </c>
      <c r="BK99" s="30">
        <v>1</v>
      </c>
      <c r="BL99" s="30">
        <v>1</v>
      </c>
      <c r="BM99" s="30">
        <v>1</v>
      </c>
      <c r="BN99" s="30">
        <v>1</v>
      </c>
      <c r="BO99" s="30">
        <v>1</v>
      </c>
      <c r="BP99" s="30">
        <v>2</v>
      </c>
      <c r="BQ99" s="30">
        <v>1</v>
      </c>
      <c r="BR99" s="30">
        <v>1</v>
      </c>
      <c r="BS99" s="30">
        <v>1</v>
      </c>
      <c r="BT99" s="30">
        <v>2</v>
      </c>
      <c r="BU99" s="30"/>
      <c r="BV99" s="30"/>
      <c r="BW99" s="30"/>
      <c r="BX99" s="30"/>
      <c r="BY99" s="30"/>
      <c r="BZ99" s="30"/>
      <c r="CA99" s="30"/>
      <c r="CB99" s="30"/>
      <c r="CC99" s="30"/>
      <c r="CD99" s="30"/>
      <c r="CE99" s="30"/>
      <c r="CF99" s="30"/>
      <c r="CG99" s="85"/>
      <c r="CH99" s="85"/>
      <c r="CI99" s="85"/>
      <c r="CJ99" s="85"/>
      <c r="CK99" s="85"/>
      <c r="CL99" s="85"/>
      <c r="CM99" s="85"/>
      <c r="CN99" s="85"/>
      <c r="CO99" s="85"/>
      <c r="CP99" s="85"/>
      <c r="CQ99" s="85"/>
      <c r="CR99" s="335" t="s">
        <v>12643</v>
      </c>
      <c r="CS99" s="335" t="s">
        <v>12644</v>
      </c>
      <c r="CT99" s="335" t="s">
        <v>4002</v>
      </c>
      <c r="CU99" s="335" t="s">
        <v>15108</v>
      </c>
      <c r="CV99" s="335" t="s">
        <v>1668</v>
      </c>
      <c r="CW99" s="335" t="s">
        <v>15103</v>
      </c>
      <c r="CX99" s="335" t="s">
        <v>15104</v>
      </c>
      <c r="CY99" s="335" t="s">
        <v>15109</v>
      </c>
      <c r="CZ99" s="335" t="s">
        <v>3848</v>
      </c>
      <c r="DA99" s="335" t="s">
        <v>9403</v>
      </c>
      <c r="DB99" s="335" t="s">
        <v>4037</v>
      </c>
      <c r="DC99" s="335" t="s">
        <v>4038</v>
      </c>
      <c r="DD99" s="335" t="s">
        <v>4039</v>
      </c>
      <c r="DE99" s="335" t="s">
        <v>3848</v>
      </c>
      <c r="DF99" s="335" t="s">
        <v>9403</v>
      </c>
      <c r="DG99" s="335" t="s">
        <v>4037</v>
      </c>
      <c r="DH99" s="335" t="s">
        <v>4038</v>
      </c>
      <c r="DI99" s="335" t="s">
        <v>4039</v>
      </c>
      <c r="DJ99" s="335" t="s">
        <v>3848</v>
      </c>
      <c r="DK99" s="335" t="s">
        <v>3849</v>
      </c>
      <c r="DL99" s="335" t="s">
        <v>3848</v>
      </c>
      <c r="DM99" s="335" t="s">
        <v>3914</v>
      </c>
      <c r="DN99" s="335" t="s">
        <v>3852</v>
      </c>
      <c r="DO99" s="335" t="s">
        <v>3848</v>
      </c>
      <c r="DP99" s="335" t="s">
        <v>3848</v>
      </c>
      <c r="DQ99" s="335" t="s">
        <v>15110</v>
      </c>
      <c r="DR99" s="335" t="s">
        <v>3403</v>
      </c>
      <c r="DS99" s="335" t="s">
        <v>15105</v>
      </c>
      <c r="DT99" s="335" t="s">
        <v>3848</v>
      </c>
      <c r="DU99" s="335" t="s">
        <v>3848</v>
      </c>
      <c r="DV99" s="335" t="s">
        <v>3848</v>
      </c>
      <c r="DW99" s="335" t="s">
        <v>3848</v>
      </c>
      <c r="DX99" s="335" t="s">
        <v>3848</v>
      </c>
      <c r="DY99" s="335" t="s">
        <v>3848</v>
      </c>
      <c r="DZ99" s="335" t="s">
        <v>3848</v>
      </c>
      <c r="EA99" s="335" t="s">
        <v>3848</v>
      </c>
      <c r="EB99" s="335" t="s">
        <v>3861</v>
      </c>
      <c r="EC99" s="335" t="s">
        <v>3862</v>
      </c>
      <c r="ED99" s="335" t="s">
        <v>3848</v>
      </c>
      <c r="EE99" s="335" t="s">
        <v>15111</v>
      </c>
      <c r="EF99" s="335" t="s">
        <v>432</v>
      </c>
      <c r="EG99" s="335" t="s">
        <v>3919</v>
      </c>
      <c r="EH99" s="335" t="s">
        <v>3920</v>
      </c>
      <c r="EI99" s="335" t="s">
        <v>1391</v>
      </c>
      <c r="EJ99" s="335" t="s">
        <v>3848</v>
      </c>
      <c r="EK99" s="335" t="s">
        <v>3848</v>
      </c>
      <c r="EL99" s="335" t="s">
        <v>3868</v>
      </c>
      <c r="EM99" s="335" t="s">
        <v>4002</v>
      </c>
      <c r="EN99" s="335" t="s">
        <v>4002</v>
      </c>
      <c r="EO99" s="335" t="s">
        <v>3870</v>
      </c>
      <c r="EP99" s="335" t="s">
        <v>3870</v>
      </c>
      <c r="EQ99" s="335" t="s">
        <v>4017</v>
      </c>
      <c r="ER99" s="335" t="s">
        <v>4017</v>
      </c>
      <c r="ES99" s="335" t="s">
        <v>4017</v>
      </c>
      <c r="ET99" s="335" t="s">
        <v>4017</v>
      </c>
      <c r="EU99" s="335" t="s">
        <v>4017</v>
      </c>
      <c r="EV99" s="335" t="s">
        <v>3848</v>
      </c>
      <c r="EW99" s="335" t="s">
        <v>3848</v>
      </c>
      <c r="EX99" s="335" t="s">
        <v>3848</v>
      </c>
      <c r="EY99" s="335" t="s">
        <v>3848</v>
      </c>
      <c r="EZ99" s="335" t="s">
        <v>3848</v>
      </c>
      <c r="FA99" s="335" t="s">
        <v>3848</v>
      </c>
      <c r="FB99" s="335" t="s">
        <v>3848</v>
      </c>
      <c r="FC99" s="335" t="s">
        <v>3848</v>
      </c>
      <c r="FD99" s="335" t="s">
        <v>3848</v>
      </c>
      <c r="FE99" s="335" t="s">
        <v>4017</v>
      </c>
      <c r="FF99" s="335" t="s">
        <v>4017</v>
      </c>
      <c r="FG99" s="335" t="s">
        <v>3848</v>
      </c>
      <c r="FH99" s="335" t="s">
        <v>3848</v>
      </c>
      <c r="FI99" s="335" t="s">
        <v>3848</v>
      </c>
      <c r="FJ99" s="335" t="s">
        <v>4017</v>
      </c>
      <c r="FK99" s="335" t="s">
        <v>4017</v>
      </c>
      <c r="FL99" s="335" t="s">
        <v>4017</v>
      </c>
      <c r="FM99" s="335" t="s">
        <v>3403</v>
      </c>
      <c r="FN99" s="335" t="s">
        <v>3403</v>
      </c>
      <c r="FO99" s="335" t="s">
        <v>3403</v>
      </c>
      <c r="FP99" s="335" t="s">
        <v>3403</v>
      </c>
      <c r="FQ99" s="335" t="s">
        <v>5943</v>
      </c>
      <c r="FR99" s="335" t="s">
        <v>5943</v>
      </c>
      <c r="FS99" s="335" t="s">
        <v>5943</v>
      </c>
      <c r="FT99" s="335" t="s">
        <v>3943</v>
      </c>
      <c r="FU99" s="335" t="s">
        <v>3943</v>
      </c>
      <c r="FV99" s="335" t="s">
        <v>3943</v>
      </c>
      <c r="FW99" s="335" t="s">
        <v>3943</v>
      </c>
      <c r="FX99" s="335" t="s">
        <v>3944</v>
      </c>
      <c r="FY99" s="335" t="s">
        <v>3848</v>
      </c>
      <c r="FZ99" s="335" t="s">
        <v>3848</v>
      </c>
      <c r="GA99" s="335" t="s">
        <v>3848</v>
      </c>
      <c r="GB99" s="335" t="s">
        <v>3848</v>
      </c>
      <c r="GC99" s="335" t="s">
        <v>3848</v>
      </c>
      <c r="GL99" s="490">
        <v>100</v>
      </c>
      <c r="GM99" s="490">
        <v>75</v>
      </c>
      <c r="GN99" s="490">
        <v>60</v>
      </c>
      <c r="GO99" s="490">
        <v>83</v>
      </c>
      <c r="GP99" s="490">
        <v>94</v>
      </c>
      <c r="GQ99" s="490">
        <v>33</v>
      </c>
      <c r="GR99" s="490">
        <v>94</v>
      </c>
      <c r="GS99" s="490">
        <v>90</v>
      </c>
      <c r="GT99" s="490">
        <v>30</v>
      </c>
      <c r="GU99" s="490">
        <v>90</v>
      </c>
      <c r="GV99" s="490">
        <v>70</v>
      </c>
      <c r="GW99" s="490">
        <v>57</v>
      </c>
      <c r="GX99" s="490">
        <v>86</v>
      </c>
      <c r="GY99" s="490" t="s">
        <v>14218</v>
      </c>
      <c r="GZ99" s="490" t="s">
        <v>14217</v>
      </c>
      <c r="HA99" s="490" t="s">
        <v>14217</v>
      </c>
      <c r="HB99" s="490" t="s">
        <v>14217</v>
      </c>
      <c r="HC99" s="490" t="s">
        <v>14217</v>
      </c>
      <c r="HD99" s="490" t="s">
        <v>14217</v>
      </c>
      <c r="HE99" s="490">
        <v>0</v>
      </c>
      <c r="HF99" s="335" t="s">
        <v>14293</v>
      </c>
      <c r="HG99" s="491" t="s">
        <v>3848</v>
      </c>
      <c r="HH99" s="491" t="s">
        <v>3848</v>
      </c>
      <c r="HI99" s="491" t="s">
        <v>3848</v>
      </c>
      <c r="HJ99" s="491" t="s">
        <v>3848</v>
      </c>
      <c r="HK99" s="491" t="s">
        <v>3848</v>
      </c>
      <c r="HL99" s="335"/>
      <c r="HM99" s="335"/>
      <c r="IC99" s="44" t="s">
        <v>3403</v>
      </c>
      <c r="IE99" s="44" t="s">
        <v>3403</v>
      </c>
    </row>
    <row r="100" spans="1:239" s="44" customFormat="1" ht="15" customHeight="1" x14ac:dyDescent="0.2">
      <c r="A100" s="85">
        <v>98</v>
      </c>
      <c r="B100" s="31">
        <v>0.56041666666666667</v>
      </c>
      <c r="C100" s="85"/>
      <c r="D100" s="85" t="s">
        <v>12630</v>
      </c>
      <c r="E100" s="85" t="s">
        <v>212</v>
      </c>
      <c r="F100" s="282">
        <v>43283</v>
      </c>
      <c r="G100" s="30" t="s">
        <v>357</v>
      </c>
      <c r="H100" s="30" t="s">
        <v>214</v>
      </c>
      <c r="I100" s="30" t="s">
        <v>1222</v>
      </c>
      <c r="J100" s="85"/>
      <c r="K100" s="471"/>
      <c r="L100" s="471"/>
      <c r="M100" s="471"/>
      <c r="N100" s="471"/>
      <c r="O100" s="85"/>
      <c r="P100" s="34" t="s">
        <v>15112</v>
      </c>
      <c r="Q100" s="30" t="s">
        <v>1690</v>
      </c>
      <c r="R100" s="30" t="s">
        <v>15113</v>
      </c>
      <c r="S100" s="345" t="s">
        <v>15114</v>
      </c>
      <c r="T100" s="346">
        <v>9423961684</v>
      </c>
      <c r="U100" s="86" t="s">
        <v>15115</v>
      </c>
      <c r="V100" s="86" t="s">
        <v>15116</v>
      </c>
      <c r="W100" s="85" t="s">
        <v>221</v>
      </c>
      <c r="X100" s="85" t="s">
        <v>221</v>
      </c>
      <c r="Y100" s="85" t="s">
        <v>221</v>
      </c>
      <c r="Z100" s="85" t="s">
        <v>221</v>
      </c>
      <c r="AA100" s="30" t="s">
        <v>15117</v>
      </c>
      <c r="AB100" s="30">
        <v>9276574650</v>
      </c>
      <c r="AC100" s="85" t="s">
        <v>223</v>
      </c>
      <c r="AD100" s="30" t="s">
        <v>224</v>
      </c>
      <c r="AE100" s="30" t="s">
        <v>15070</v>
      </c>
      <c r="AF100" s="85" t="s">
        <v>226</v>
      </c>
      <c r="AG100" s="85" t="s">
        <v>221</v>
      </c>
      <c r="AH100" s="85" t="s">
        <v>221</v>
      </c>
      <c r="AI100" s="30" t="s">
        <v>15118</v>
      </c>
      <c r="AJ100" s="30" t="s">
        <v>227</v>
      </c>
      <c r="AK100" s="30">
        <v>2</v>
      </c>
      <c r="AL100" s="30" t="s">
        <v>15073</v>
      </c>
      <c r="AM100" s="30" t="s">
        <v>15119</v>
      </c>
      <c r="AN100" s="85" t="s">
        <v>432</v>
      </c>
      <c r="AO100" s="85" t="s">
        <v>432</v>
      </c>
      <c r="AP100" s="85" t="s">
        <v>434</v>
      </c>
      <c r="AQ100" s="85" t="s">
        <v>10785</v>
      </c>
      <c r="AR100" s="85" t="s">
        <v>14943</v>
      </c>
      <c r="AS100" s="85"/>
      <c r="AT100" s="85"/>
      <c r="AU100" s="85"/>
      <c r="AV100" s="85"/>
      <c r="AW100" s="85"/>
      <c r="AX100" s="255" t="s">
        <v>14944</v>
      </c>
      <c r="AY100" s="85" t="s">
        <v>227</v>
      </c>
      <c r="AZ100" s="85" t="s">
        <v>227</v>
      </c>
      <c r="BA100" s="275"/>
      <c r="BB100" s="275" t="s">
        <v>14945</v>
      </c>
      <c r="BC100" s="31">
        <v>0.56041666666666667</v>
      </c>
      <c r="BD100" s="31">
        <v>0.5708333333333333</v>
      </c>
      <c r="BE100" s="30">
        <v>15</v>
      </c>
      <c r="BF100" s="30">
        <v>3</v>
      </c>
      <c r="BG100" s="30">
        <v>3</v>
      </c>
      <c r="BH100" s="30">
        <v>3</v>
      </c>
      <c r="BI100" s="30">
        <v>3</v>
      </c>
      <c r="BJ100" s="30">
        <v>3</v>
      </c>
      <c r="BK100" s="30">
        <v>3</v>
      </c>
      <c r="BL100" s="30">
        <v>3</v>
      </c>
      <c r="BM100" s="30">
        <v>3</v>
      </c>
      <c r="BN100" s="30">
        <v>3</v>
      </c>
      <c r="BO100" s="30">
        <v>3</v>
      </c>
      <c r="BP100" s="30">
        <v>3</v>
      </c>
      <c r="BQ100" s="30">
        <v>3</v>
      </c>
      <c r="BR100" s="30">
        <v>3</v>
      </c>
      <c r="BS100" s="30">
        <v>3</v>
      </c>
      <c r="BT100" s="30">
        <v>3</v>
      </c>
      <c r="BU100" s="30"/>
      <c r="BV100" s="30" t="s">
        <v>14945</v>
      </c>
      <c r="BW100" s="31">
        <v>0.5708333333333333</v>
      </c>
      <c r="BX100" s="31">
        <v>0.57777777777777783</v>
      </c>
      <c r="BY100" s="30">
        <v>10</v>
      </c>
      <c r="BZ100" s="30">
        <v>3</v>
      </c>
      <c r="CA100" s="30">
        <v>3</v>
      </c>
      <c r="CB100" s="30">
        <v>3</v>
      </c>
      <c r="CC100" s="30">
        <v>3</v>
      </c>
      <c r="CD100" s="30" t="s">
        <v>260</v>
      </c>
      <c r="CE100" s="30" t="s">
        <v>14945</v>
      </c>
      <c r="CF100" s="30">
        <v>15</v>
      </c>
      <c r="CG100" s="85"/>
      <c r="CH100" s="85"/>
      <c r="CI100" s="85"/>
      <c r="CJ100" s="85"/>
      <c r="CK100" s="85"/>
      <c r="CL100" s="85"/>
      <c r="CM100" s="85"/>
      <c r="CN100" s="85"/>
      <c r="CO100" s="85"/>
      <c r="CP100" s="85"/>
      <c r="CQ100" s="85"/>
      <c r="CR100" s="335" t="s">
        <v>12643</v>
      </c>
      <c r="CS100" s="335" t="s">
        <v>12644</v>
      </c>
      <c r="CT100" s="335" t="s">
        <v>4002</v>
      </c>
      <c r="CU100" s="335" t="s">
        <v>15120</v>
      </c>
      <c r="CV100" s="335" t="s">
        <v>14746</v>
      </c>
      <c r="CW100" s="335" t="s">
        <v>15121</v>
      </c>
      <c r="CX100" s="335" t="s">
        <v>15122</v>
      </c>
      <c r="CY100" s="335" t="s">
        <v>15123</v>
      </c>
      <c r="CZ100" s="335" t="s">
        <v>15124</v>
      </c>
      <c r="DA100" s="335" t="s">
        <v>15125</v>
      </c>
      <c r="DB100" s="335" t="s">
        <v>4158</v>
      </c>
      <c r="DC100" s="335" t="s">
        <v>4159</v>
      </c>
      <c r="DD100" s="335" t="s">
        <v>13384</v>
      </c>
      <c r="DE100" s="335" t="s">
        <v>15124</v>
      </c>
      <c r="DF100" s="335" t="s">
        <v>15125</v>
      </c>
      <c r="DG100" s="335" t="s">
        <v>4158</v>
      </c>
      <c r="DH100" s="335" t="s">
        <v>4159</v>
      </c>
      <c r="DI100" s="335" t="s">
        <v>13384</v>
      </c>
      <c r="DJ100" s="335" t="s">
        <v>15126</v>
      </c>
      <c r="DK100" s="335" t="s">
        <v>3957</v>
      </c>
      <c r="DL100" s="335" t="s">
        <v>15127</v>
      </c>
      <c r="DM100" s="335" t="s">
        <v>3851</v>
      </c>
      <c r="DN100" s="335" t="s">
        <v>4062</v>
      </c>
      <c r="DO100" s="335" t="s">
        <v>3853</v>
      </c>
      <c r="DP100" s="335" t="s">
        <v>3854</v>
      </c>
      <c r="DQ100" s="335" t="s">
        <v>15128</v>
      </c>
      <c r="DR100" s="335" t="s">
        <v>4044</v>
      </c>
      <c r="DS100" s="335" t="s">
        <v>15129</v>
      </c>
      <c r="DT100" s="335" t="s">
        <v>3848</v>
      </c>
      <c r="DU100" s="335" t="s">
        <v>15130</v>
      </c>
      <c r="DV100" s="335" t="s">
        <v>3848</v>
      </c>
      <c r="DW100" s="335" t="s">
        <v>3848</v>
      </c>
      <c r="DX100" s="335" t="s">
        <v>15131</v>
      </c>
      <c r="DY100" s="335" t="s">
        <v>3666</v>
      </c>
      <c r="DZ100" s="335" t="s">
        <v>3666</v>
      </c>
      <c r="EA100" s="335" t="s">
        <v>3666</v>
      </c>
      <c r="EB100" s="335" t="s">
        <v>3861</v>
      </c>
      <c r="EC100" s="335" t="s">
        <v>3862</v>
      </c>
      <c r="ED100" s="335" t="s">
        <v>3848</v>
      </c>
      <c r="EE100" s="335" t="s">
        <v>15132</v>
      </c>
      <c r="EF100" s="335" t="s">
        <v>3864</v>
      </c>
      <c r="EG100" s="335" t="s">
        <v>4068</v>
      </c>
      <c r="EH100" s="335" t="s">
        <v>4069</v>
      </c>
      <c r="EI100" s="335" t="s">
        <v>12825</v>
      </c>
      <c r="EJ100" s="335" t="s">
        <v>15133</v>
      </c>
      <c r="EK100" s="335" t="s">
        <v>3848</v>
      </c>
      <c r="EL100" s="335" t="s">
        <v>3868</v>
      </c>
      <c r="EM100" s="335" t="s">
        <v>4002</v>
      </c>
      <c r="EN100" s="335" t="s">
        <v>4002</v>
      </c>
      <c r="EO100" s="335" t="s">
        <v>4401</v>
      </c>
      <c r="EP100" s="335" t="s">
        <v>3870</v>
      </c>
      <c r="EQ100" s="335" t="s">
        <v>14539</v>
      </c>
      <c r="ER100" s="335" t="s">
        <v>3924</v>
      </c>
      <c r="ES100" s="335" t="s">
        <v>15134</v>
      </c>
      <c r="ET100" s="335" t="s">
        <v>15135</v>
      </c>
      <c r="EU100" s="335" t="s">
        <v>15136</v>
      </c>
      <c r="EV100" s="335" t="s">
        <v>3876</v>
      </c>
      <c r="EW100" s="335" t="s">
        <v>3876</v>
      </c>
      <c r="EX100" s="335" t="s">
        <v>3848</v>
      </c>
      <c r="EY100" s="335" t="s">
        <v>3848</v>
      </c>
      <c r="EZ100" s="335" t="s">
        <v>3848</v>
      </c>
      <c r="FA100" s="335" t="s">
        <v>3848</v>
      </c>
      <c r="FB100" s="335" t="s">
        <v>3848</v>
      </c>
      <c r="FC100" s="335" t="s">
        <v>3848</v>
      </c>
      <c r="FD100" s="335" t="s">
        <v>3848</v>
      </c>
      <c r="FE100" s="335" t="s">
        <v>4017</v>
      </c>
      <c r="FF100" s="335" t="s">
        <v>4017</v>
      </c>
      <c r="FG100" s="335" t="s">
        <v>3848</v>
      </c>
      <c r="FH100" s="335" t="s">
        <v>3848</v>
      </c>
      <c r="FI100" s="335" t="s">
        <v>3848</v>
      </c>
      <c r="FJ100" s="335" t="s">
        <v>4017</v>
      </c>
      <c r="FK100" s="335" t="s">
        <v>4017</v>
      </c>
      <c r="FL100" s="335" t="s">
        <v>4017</v>
      </c>
      <c r="FM100" s="335" t="s">
        <v>1401</v>
      </c>
      <c r="FN100" s="335" t="s">
        <v>15137</v>
      </c>
      <c r="FO100" s="335" t="s">
        <v>15138</v>
      </c>
      <c r="FP100" s="335" t="s">
        <v>3848</v>
      </c>
      <c r="FQ100" s="335" t="s">
        <v>3848</v>
      </c>
      <c r="FR100" s="335" t="s">
        <v>3848</v>
      </c>
      <c r="FS100" s="335" t="s">
        <v>3848</v>
      </c>
      <c r="FT100" s="335" t="s">
        <v>15139</v>
      </c>
      <c r="FU100" s="335" t="s">
        <v>15140</v>
      </c>
      <c r="FV100" s="335" t="s">
        <v>15141</v>
      </c>
      <c r="FW100" s="335" t="s">
        <v>15142</v>
      </c>
      <c r="FX100" s="335" t="s">
        <v>3944</v>
      </c>
      <c r="FY100" s="335" t="s">
        <v>3848</v>
      </c>
      <c r="FZ100" s="335" t="s">
        <v>15143</v>
      </c>
      <c r="GA100" s="335" t="s">
        <v>3945</v>
      </c>
      <c r="GB100" s="335" t="s">
        <v>3945</v>
      </c>
      <c r="GC100" s="335" t="s">
        <v>3945</v>
      </c>
      <c r="GD100" s="44" t="s">
        <v>4194</v>
      </c>
      <c r="GE100" s="44" t="s">
        <v>6676</v>
      </c>
      <c r="GL100" s="490">
        <v>100</v>
      </c>
      <c r="GM100" s="490">
        <v>58</v>
      </c>
      <c r="GN100" s="490">
        <v>75</v>
      </c>
      <c r="GO100" s="490">
        <v>56</v>
      </c>
      <c r="GP100" s="490">
        <v>68</v>
      </c>
      <c r="GQ100" s="490">
        <v>17</v>
      </c>
      <c r="GR100" s="490">
        <v>94</v>
      </c>
      <c r="GS100" s="490">
        <v>80</v>
      </c>
      <c r="GT100" s="490">
        <v>20</v>
      </c>
      <c r="GU100" s="490">
        <v>90</v>
      </c>
      <c r="GV100" s="490">
        <v>60</v>
      </c>
      <c r="GW100" s="490">
        <v>43</v>
      </c>
      <c r="GX100" s="490">
        <v>43</v>
      </c>
      <c r="GY100" s="490">
        <v>0</v>
      </c>
      <c r="GZ100" s="490">
        <v>18</v>
      </c>
      <c r="HA100" s="490">
        <v>0.32479999999999998</v>
      </c>
      <c r="HB100" s="490">
        <v>33</v>
      </c>
      <c r="HC100" s="490" t="s">
        <v>14217</v>
      </c>
      <c r="HD100" s="490">
        <v>33</v>
      </c>
      <c r="HE100" s="490">
        <v>18</v>
      </c>
      <c r="HF100" s="335" t="s">
        <v>15144</v>
      </c>
      <c r="HG100" s="491" t="s">
        <v>3848</v>
      </c>
      <c r="HH100" s="491" t="s">
        <v>15145</v>
      </c>
      <c r="HI100" s="491" t="s">
        <v>15146</v>
      </c>
      <c r="HJ100" s="491" t="s">
        <v>14951</v>
      </c>
      <c r="HK100" s="491" t="s">
        <v>15147</v>
      </c>
      <c r="HL100" s="335"/>
      <c r="HM100" s="335"/>
      <c r="HN100" s="213" t="s">
        <v>6676</v>
      </c>
      <c r="IC100" s="44" t="s">
        <v>13139</v>
      </c>
      <c r="IE100" s="44" t="s">
        <v>3403</v>
      </c>
    </row>
    <row r="101" spans="1:239" s="44" customFormat="1" ht="15" customHeight="1" x14ac:dyDescent="0.2">
      <c r="A101" s="85">
        <v>99</v>
      </c>
      <c r="B101" s="31">
        <v>0.57777777777777783</v>
      </c>
      <c r="C101" s="85"/>
      <c r="D101" s="85" t="s">
        <v>12630</v>
      </c>
      <c r="E101" s="85" t="s">
        <v>212</v>
      </c>
      <c r="F101" s="282">
        <v>43283</v>
      </c>
      <c r="G101" s="30" t="s">
        <v>357</v>
      </c>
      <c r="H101" s="30" t="s">
        <v>214</v>
      </c>
      <c r="I101" s="30" t="s">
        <v>1222</v>
      </c>
      <c r="J101" s="85"/>
      <c r="K101" s="471"/>
      <c r="L101" s="471"/>
      <c r="M101" s="471"/>
      <c r="N101" s="471"/>
      <c r="O101" s="85"/>
      <c r="P101" s="34" t="s">
        <v>15148</v>
      </c>
      <c r="Q101" s="30" t="s">
        <v>6454</v>
      </c>
      <c r="R101" s="30" t="s">
        <v>15149</v>
      </c>
      <c r="S101" s="345" t="s">
        <v>9704</v>
      </c>
      <c r="T101" s="346">
        <v>9952241131</v>
      </c>
      <c r="U101" s="496" t="s">
        <v>15150</v>
      </c>
      <c r="V101" s="497" t="s">
        <v>221</v>
      </c>
      <c r="W101" s="85" t="s">
        <v>221</v>
      </c>
      <c r="X101" s="85" t="s">
        <v>221</v>
      </c>
      <c r="Y101" s="85" t="s">
        <v>221</v>
      </c>
      <c r="Z101" s="85" t="s">
        <v>221</v>
      </c>
      <c r="AA101" s="85" t="s">
        <v>15151</v>
      </c>
      <c r="AB101" s="85">
        <v>9952241131</v>
      </c>
      <c r="AC101" s="85" t="s">
        <v>223</v>
      </c>
      <c r="AD101" s="85" t="s">
        <v>241</v>
      </c>
      <c r="AE101" s="85" t="s">
        <v>5820</v>
      </c>
      <c r="AF101" s="85" t="s">
        <v>226</v>
      </c>
      <c r="AG101" s="85" t="s">
        <v>226</v>
      </c>
      <c r="AH101" s="85" t="s">
        <v>221</v>
      </c>
      <c r="AI101" s="85" t="s">
        <v>15152</v>
      </c>
      <c r="AJ101" s="30" t="s">
        <v>227</v>
      </c>
      <c r="AK101" s="85">
        <v>1</v>
      </c>
      <c r="AL101" s="85" t="s">
        <v>15153</v>
      </c>
      <c r="AM101" s="85" t="s">
        <v>15154</v>
      </c>
      <c r="AN101" s="85" t="s">
        <v>432</v>
      </c>
      <c r="AO101" s="85" t="s">
        <v>432</v>
      </c>
      <c r="AP101" s="85" t="s">
        <v>434</v>
      </c>
      <c r="AQ101" s="85" t="s">
        <v>10785</v>
      </c>
      <c r="AR101" s="85" t="s">
        <v>14943</v>
      </c>
      <c r="AS101" s="85"/>
      <c r="AT101" s="85"/>
      <c r="AU101" s="85"/>
      <c r="AV101" s="85"/>
      <c r="AW101" s="85"/>
      <c r="AX101" s="255" t="s">
        <v>14944</v>
      </c>
      <c r="AY101" s="85" t="s">
        <v>227</v>
      </c>
      <c r="AZ101" s="85" t="s">
        <v>227</v>
      </c>
      <c r="BA101" s="275"/>
      <c r="BB101" s="275" t="s">
        <v>14945</v>
      </c>
      <c r="BC101" s="275">
        <v>0.57777777777777783</v>
      </c>
      <c r="BD101" s="275">
        <v>0.58819444444444446</v>
      </c>
      <c r="BE101" s="475">
        <f t="shared" ref="BE101:BE112" si="2">MINUTE(BD101-BC101)</f>
        <v>15</v>
      </c>
      <c r="BF101" s="85">
        <v>3</v>
      </c>
      <c r="BG101" s="85">
        <v>3</v>
      </c>
      <c r="BH101" s="85">
        <v>3</v>
      </c>
      <c r="BI101" s="85">
        <v>3</v>
      </c>
      <c r="BJ101" s="85">
        <v>3</v>
      </c>
      <c r="BK101" s="85">
        <v>3</v>
      </c>
      <c r="BL101" s="85">
        <v>3</v>
      </c>
      <c r="BM101" s="85">
        <v>3</v>
      </c>
      <c r="BN101" s="85">
        <v>3</v>
      </c>
      <c r="BO101" s="85">
        <v>3</v>
      </c>
      <c r="BP101" s="85">
        <v>3</v>
      </c>
      <c r="BQ101" s="85">
        <v>3</v>
      </c>
      <c r="BR101" s="85">
        <v>3</v>
      </c>
      <c r="BS101" s="85">
        <v>3</v>
      </c>
      <c r="BT101" s="85">
        <v>3</v>
      </c>
      <c r="BU101" s="85"/>
      <c r="BV101" s="30" t="s">
        <v>14945</v>
      </c>
      <c r="BW101" s="483">
        <v>0.58819444444444446</v>
      </c>
      <c r="BX101" s="483">
        <v>0.59583333333333333</v>
      </c>
      <c r="BY101" s="85">
        <v>11</v>
      </c>
      <c r="BZ101" s="85">
        <v>3</v>
      </c>
      <c r="CA101" s="85">
        <v>3</v>
      </c>
      <c r="CB101" s="85">
        <v>3</v>
      </c>
      <c r="CC101" s="30">
        <v>3</v>
      </c>
      <c r="CD101" s="30" t="s">
        <v>260</v>
      </c>
      <c r="CE101" s="30" t="s">
        <v>14945</v>
      </c>
      <c r="CF101" s="30">
        <v>15</v>
      </c>
      <c r="CG101" s="85"/>
      <c r="CH101" s="85"/>
      <c r="CI101" s="85"/>
      <c r="CJ101" s="85"/>
      <c r="CK101" s="85"/>
      <c r="CL101" s="85"/>
      <c r="CM101" s="85"/>
      <c r="CN101" s="85"/>
      <c r="CO101" s="85"/>
      <c r="CP101" s="85"/>
      <c r="CQ101" s="85"/>
      <c r="CR101" s="335" t="s">
        <v>12643</v>
      </c>
      <c r="CS101" s="335" t="s">
        <v>12644</v>
      </c>
      <c r="CT101" s="335" t="s">
        <v>4002</v>
      </c>
      <c r="CU101" s="335" t="s">
        <v>15155</v>
      </c>
      <c r="CV101" s="335" t="s">
        <v>6454</v>
      </c>
      <c r="CW101" s="335" t="s">
        <v>15149</v>
      </c>
      <c r="CX101" s="335" t="s">
        <v>9704</v>
      </c>
      <c r="CY101" s="335" t="s">
        <v>15156</v>
      </c>
      <c r="CZ101" s="335" t="s">
        <v>15157</v>
      </c>
      <c r="DA101" s="335" t="s">
        <v>15158</v>
      </c>
      <c r="DB101" s="335" t="s">
        <v>3840</v>
      </c>
      <c r="DC101" s="335" t="s">
        <v>3841</v>
      </c>
      <c r="DD101" s="335" t="s">
        <v>4838</v>
      </c>
      <c r="DE101" s="335" t="s">
        <v>15157</v>
      </c>
      <c r="DF101" s="335" t="s">
        <v>15159</v>
      </c>
      <c r="DG101" s="335" t="s">
        <v>3840</v>
      </c>
      <c r="DH101" s="335" t="s">
        <v>3841</v>
      </c>
      <c r="DI101" s="335" t="s">
        <v>4838</v>
      </c>
      <c r="DJ101" s="335" t="s">
        <v>3848</v>
      </c>
      <c r="DK101" s="335" t="s">
        <v>3957</v>
      </c>
      <c r="DL101" s="335" t="s">
        <v>15160</v>
      </c>
      <c r="DM101" s="335" t="s">
        <v>3914</v>
      </c>
      <c r="DN101" s="335" t="s">
        <v>3852</v>
      </c>
      <c r="DO101" s="335" t="s">
        <v>3853</v>
      </c>
      <c r="DP101" s="335" t="s">
        <v>3854</v>
      </c>
      <c r="DQ101" s="335" t="s">
        <v>15161</v>
      </c>
      <c r="DR101" s="335" t="s">
        <v>3666</v>
      </c>
      <c r="DS101" s="335" t="s">
        <v>15162</v>
      </c>
      <c r="DT101" s="335" t="s">
        <v>15163</v>
      </c>
      <c r="DU101" s="335" t="s">
        <v>15164</v>
      </c>
      <c r="DV101" s="335" t="s">
        <v>15165</v>
      </c>
      <c r="DW101" s="335" t="s">
        <v>15166</v>
      </c>
      <c r="DX101" s="335" t="s">
        <v>15167</v>
      </c>
      <c r="DY101" s="335" t="s">
        <v>3848</v>
      </c>
      <c r="DZ101" s="335" t="s">
        <v>3848</v>
      </c>
      <c r="EA101" s="335" t="s">
        <v>3848</v>
      </c>
      <c r="EB101" s="335" t="s">
        <v>3861</v>
      </c>
      <c r="EC101" s="335" t="s">
        <v>3862</v>
      </c>
      <c r="ED101" s="335" t="s">
        <v>3848</v>
      </c>
      <c r="EE101" s="335" t="s">
        <v>4067</v>
      </c>
      <c r="EF101" s="335" t="s">
        <v>432</v>
      </c>
      <c r="EG101" s="335" t="s">
        <v>3919</v>
      </c>
      <c r="EH101" s="335" t="s">
        <v>3920</v>
      </c>
      <c r="EI101" s="335" t="s">
        <v>3744</v>
      </c>
      <c r="EJ101" s="335" t="s">
        <v>3848</v>
      </c>
      <c r="EK101" s="335" t="s">
        <v>3848</v>
      </c>
      <c r="EL101" s="335" t="s">
        <v>3868</v>
      </c>
      <c r="EM101" s="335" t="s">
        <v>4002</v>
      </c>
      <c r="EN101" s="335" t="s">
        <v>4002</v>
      </c>
      <c r="EO101" s="335" t="s">
        <v>4002</v>
      </c>
      <c r="EP101" s="335" t="s">
        <v>4002</v>
      </c>
      <c r="EQ101" s="335" t="s">
        <v>15168</v>
      </c>
      <c r="ER101" s="335" t="s">
        <v>3872</v>
      </c>
      <c r="ES101" s="335" t="s">
        <v>15169</v>
      </c>
      <c r="ET101" s="335" t="s">
        <v>15170</v>
      </c>
      <c r="EU101" s="335" t="s">
        <v>15171</v>
      </c>
      <c r="EV101" s="335" t="s">
        <v>3877</v>
      </c>
      <c r="EW101" s="335" t="s">
        <v>3876</v>
      </c>
      <c r="EX101" s="335" t="s">
        <v>3848</v>
      </c>
      <c r="EY101" s="335" t="s">
        <v>3848</v>
      </c>
      <c r="EZ101" s="335" t="s">
        <v>3877</v>
      </c>
      <c r="FA101" s="335" t="s">
        <v>3878</v>
      </c>
      <c r="FB101" s="335" t="s">
        <v>15172</v>
      </c>
      <c r="FC101" s="335" t="s">
        <v>15173</v>
      </c>
      <c r="FD101" s="335" t="s">
        <v>3848</v>
      </c>
      <c r="FE101" s="335" t="s">
        <v>4011</v>
      </c>
      <c r="FF101" s="335" t="s">
        <v>4012</v>
      </c>
      <c r="FG101" s="335" t="s">
        <v>15174</v>
      </c>
      <c r="FH101" s="335" t="s">
        <v>15175</v>
      </c>
      <c r="FI101" s="335" t="s">
        <v>8938</v>
      </c>
      <c r="FJ101" s="335" t="s">
        <v>9084</v>
      </c>
      <c r="FK101" s="335" t="s">
        <v>15176</v>
      </c>
      <c r="FL101" s="335" t="s">
        <v>4017</v>
      </c>
      <c r="FM101" s="335" t="s">
        <v>9704</v>
      </c>
      <c r="FN101" s="335" t="s">
        <v>15177</v>
      </c>
      <c r="FO101" s="335" t="s">
        <v>15178</v>
      </c>
      <c r="FP101" s="335" t="s">
        <v>3848</v>
      </c>
      <c r="FQ101" s="335" t="s">
        <v>15179</v>
      </c>
      <c r="FR101" s="335" t="s">
        <v>4739</v>
      </c>
      <c r="FS101" s="335" t="s">
        <v>15180</v>
      </c>
      <c r="FT101" s="335" t="s">
        <v>15181</v>
      </c>
      <c r="FU101" s="335" t="s">
        <v>15182</v>
      </c>
      <c r="FV101" s="335" t="s">
        <v>15183</v>
      </c>
      <c r="FW101" s="335" t="s">
        <v>15184</v>
      </c>
      <c r="FX101" s="335" t="s">
        <v>3894</v>
      </c>
      <c r="FY101" s="335" t="s">
        <v>3848</v>
      </c>
      <c r="FZ101" s="335" t="s">
        <v>15185</v>
      </c>
      <c r="GA101" s="335" t="s">
        <v>3946</v>
      </c>
      <c r="GB101" s="335" t="s">
        <v>3945</v>
      </c>
      <c r="GC101" s="335" t="s">
        <v>3946</v>
      </c>
      <c r="GL101" s="490">
        <v>100</v>
      </c>
      <c r="GM101" s="490">
        <v>83</v>
      </c>
      <c r="GN101" s="490">
        <v>70</v>
      </c>
      <c r="GO101" s="490">
        <v>100</v>
      </c>
      <c r="GP101" s="490">
        <v>94</v>
      </c>
      <c r="GQ101" s="490">
        <v>32</v>
      </c>
      <c r="GR101" s="490">
        <v>94</v>
      </c>
      <c r="GS101" s="490">
        <v>100</v>
      </c>
      <c r="GT101" s="490">
        <v>29</v>
      </c>
      <c r="GU101" s="490">
        <v>100</v>
      </c>
      <c r="GV101" s="490">
        <v>50</v>
      </c>
      <c r="GW101" s="490">
        <v>71</v>
      </c>
      <c r="GX101" s="490">
        <v>86</v>
      </c>
      <c r="GY101" s="490">
        <v>100</v>
      </c>
      <c r="GZ101" s="490">
        <v>95</v>
      </c>
      <c r="HA101" s="490">
        <v>0.79249999999999998</v>
      </c>
      <c r="HB101" s="490">
        <v>66</v>
      </c>
      <c r="HC101" s="490">
        <v>100</v>
      </c>
      <c r="HD101" s="490">
        <v>83</v>
      </c>
      <c r="HE101" s="490">
        <v>95</v>
      </c>
      <c r="HF101" s="335" t="s">
        <v>14314</v>
      </c>
      <c r="HG101" s="491" t="s">
        <v>3848</v>
      </c>
      <c r="HH101" s="491" t="s">
        <v>3848</v>
      </c>
      <c r="HI101" s="491" t="s">
        <v>3848</v>
      </c>
      <c r="HJ101" s="491" t="s">
        <v>3848</v>
      </c>
      <c r="HK101" s="491" t="s">
        <v>3848</v>
      </c>
      <c r="HL101" s="335"/>
      <c r="HM101" s="335"/>
      <c r="IC101" s="44" t="s">
        <v>13139</v>
      </c>
      <c r="IE101" s="44" t="s">
        <v>3403</v>
      </c>
    </row>
    <row r="102" spans="1:239" s="44" customFormat="1" ht="15" customHeight="1" x14ac:dyDescent="0.2">
      <c r="A102" s="85">
        <v>100</v>
      </c>
      <c r="B102" s="31">
        <v>0.59583333333333333</v>
      </c>
      <c r="C102" s="85"/>
      <c r="D102" s="85" t="s">
        <v>12630</v>
      </c>
      <c r="E102" s="85" t="s">
        <v>212</v>
      </c>
      <c r="F102" s="282">
        <v>43283</v>
      </c>
      <c r="G102" s="33" t="s">
        <v>1202</v>
      </c>
      <c r="H102" s="30" t="s">
        <v>3056</v>
      </c>
      <c r="I102" s="30" t="s">
        <v>1713</v>
      </c>
      <c r="J102" s="85"/>
      <c r="K102" s="471"/>
      <c r="L102" s="471"/>
      <c r="M102" s="471"/>
      <c r="N102" s="471"/>
      <c r="O102" s="85"/>
      <c r="P102" s="472" t="s">
        <v>15186</v>
      </c>
      <c r="Q102" s="85" t="s">
        <v>1029</v>
      </c>
      <c r="R102" s="85" t="s">
        <v>3147</v>
      </c>
      <c r="S102" s="471" t="s">
        <v>15187</v>
      </c>
      <c r="T102" s="276">
        <v>9368128261</v>
      </c>
      <c r="U102" s="498" t="s">
        <v>15188</v>
      </c>
      <c r="V102" s="70" t="s">
        <v>15189</v>
      </c>
      <c r="W102" s="85" t="s">
        <v>221</v>
      </c>
      <c r="X102" s="85" t="s">
        <v>221</v>
      </c>
      <c r="Y102" s="85" t="s">
        <v>221</v>
      </c>
      <c r="Z102" s="85" t="s">
        <v>221</v>
      </c>
      <c r="AA102" s="85" t="s">
        <v>15190</v>
      </c>
      <c r="AB102" s="85" t="s">
        <v>221</v>
      </c>
      <c r="AC102" s="85" t="s">
        <v>278</v>
      </c>
      <c r="AD102" s="85" t="s">
        <v>224</v>
      </c>
      <c r="AE102" s="481" t="s">
        <v>15070</v>
      </c>
      <c r="AF102" s="85" t="s">
        <v>280</v>
      </c>
      <c r="AG102" s="85" t="s">
        <v>221</v>
      </c>
      <c r="AH102" s="85" t="s">
        <v>221</v>
      </c>
      <c r="AI102" s="85"/>
      <c r="AJ102" s="85"/>
      <c r="AK102" s="85"/>
      <c r="AL102" s="85"/>
      <c r="AM102" s="85"/>
      <c r="AN102" s="85" t="s">
        <v>432</v>
      </c>
      <c r="AO102" s="85" t="s">
        <v>432</v>
      </c>
      <c r="AP102" s="85" t="s">
        <v>434</v>
      </c>
      <c r="AQ102" s="85" t="s">
        <v>10785</v>
      </c>
      <c r="AR102" s="85" t="s">
        <v>14943</v>
      </c>
      <c r="AS102" s="85"/>
      <c r="AT102" s="85"/>
      <c r="AU102" s="85"/>
      <c r="AV102" s="85"/>
      <c r="AW102" s="85"/>
      <c r="AX102" s="255" t="s">
        <v>14944</v>
      </c>
      <c r="AY102" s="85" t="s">
        <v>227</v>
      </c>
      <c r="AZ102" s="85" t="s">
        <v>227</v>
      </c>
      <c r="BA102" s="275"/>
      <c r="BB102" s="275" t="s">
        <v>14945</v>
      </c>
      <c r="BC102" s="275">
        <v>0.59583333333333333</v>
      </c>
      <c r="BD102" s="275">
        <v>0.6020833333333333</v>
      </c>
      <c r="BE102" s="475">
        <f t="shared" si="2"/>
        <v>9</v>
      </c>
      <c r="BF102" s="85">
        <v>1</v>
      </c>
      <c r="BG102" s="85">
        <v>2</v>
      </c>
      <c r="BH102" s="85">
        <v>2</v>
      </c>
      <c r="BI102" s="85">
        <v>2</v>
      </c>
      <c r="BJ102" s="85">
        <v>2</v>
      </c>
      <c r="BK102" s="85">
        <v>1</v>
      </c>
      <c r="BL102" s="85">
        <v>1</v>
      </c>
      <c r="BM102" s="85">
        <v>2</v>
      </c>
      <c r="BN102" s="85">
        <v>1</v>
      </c>
      <c r="BO102" s="85">
        <v>1</v>
      </c>
      <c r="BP102" s="85">
        <v>3</v>
      </c>
      <c r="BQ102" s="85">
        <v>1</v>
      </c>
      <c r="BR102" s="85">
        <v>1</v>
      </c>
      <c r="BS102" s="85">
        <v>1</v>
      </c>
      <c r="BT102" s="85">
        <v>2</v>
      </c>
      <c r="BU102" s="85"/>
      <c r="BV102" s="405"/>
      <c r="BW102" s="85"/>
      <c r="BX102" s="85"/>
      <c r="BY102" s="85"/>
      <c r="BZ102" s="85"/>
      <c r="CA102" s="85"/>
      <c r="CB102" s="85"/>
      <c r="CC102" s="85"/>
      <c r="CD102" s="85"/>
      <c r="CE102" s="85"/>
      <c r="CF102" s="85"/>
      <c r="CG102" s="85"/>
      <c r="CH102" s="85"/>
      <c r="CI102" s="85"/>
      <c r="CJ102" s="85"/>
      <c r="CK102" s="85"/>
      <c r="CL102" s="85"/>
      <c r="CM102" s="85"/>
      <c r="CN102" s="85"/>
      <c r="CO102" s="85"/>
      <c r="CP102" s="85"/>
      <c r="CQ102" s="85"/>
      <c r="CR102" s="335" t="s">
        <v>12643</v>
      </c>
      <c r="CS102" s="335" t="s">
        <v>12644</v>
      </c>
      <c r="CT102" s="335" t="s">
        <v>4002</v>
      </c>
      <c r="CU102" s="335" t="s">
        <v>15191</v>
      </c>
      <c r="CV102" s="335" t="s">
        <v>1029</v>
      </c>
      <c r="CW102" s="335" t="s">
        <v>3147</v>
      </c>
      <c r="CX102" s="335" t="s">
        <v>15187</v>
      </c>
      <c r="CY102" s="335" t="s">
        <v>15192</v>
      </c>
      <c r="CZ102" s="335" t="s">
        <v>3848</v>
      </c>
      <c r="DA102" s="335" t="s">
        <v>9403</v>
      </c>
      <c r="DB102" s="335" t="s">
        <v>4037</v>
      </c>
      <c r="DC102" s="335" t="s">
        <v>4038</v>
      </c>
      <c r="DD102" s="335" t="s">
        <v>4039</v>
      </c>
      <c r="DE102" s="335" t="s">
        <v>3848</v>
      </c>
      <c r="DF102" s="335" t="s">
        <v>9403</v>
      </c>
      <c r="DG102" s="335" t="s">
        <v>4037</v>
      </c>
      <c r="DH102" s="335" t="s">
        <v>4038</v>
      </c>
      <c r="DI102" s="335" t="s">
        <v>4039</v>
      </c>
      <c r="DJ102" s="335" t="s">
        <v>3848</v>
      </c>
      <c r="DK102" s="335" t="s">
        <v>3957</v>
      </c>
      <c r="DL102" s="335" t="s">
        <v>3848</v>
      </c>
      <c r="DM102" s="335" t="s">
        <v>3914</v>
      </c>
      <c r="DN102" s="335" t="s">
        <v>3852</v>
      </c>
      <c r="DO102" s="335" t="s">
        <v>3848</v>
      </c>
      <c r="DP102" s="335" t="s">
        <v>3848</v>
      </c>
      <c r="DQ102" s="335" t="s">
        <v>15193</v>
      </c>
      <c r="DR102" s="335" t="s">
        <v>3403</v>
      </c>
      <c r="DS102" s="335" t="s">
        <v>15188</v>
      </c>
      <c r="DT102" s="335" t="s">
        <v>3848</v>
      </c>
      <c r="DU102" s="335" t="s">
        <v>3848</v>
      </c>
      <c r="DV102" s="335" t="s">
        <v>3848</v>
      </c>
      <c r="DW102" s="335" t="s">
        <v>3848</v>
      </c>
      <c r="DX102" s="335" t="s">
        <v>3848</v>
      </c>
      <c r="DY102" s="335" t="s">
        <v>3848</v>
      </c>
      <c r="DZ102" s="335" t="s">
        <v>3848</v>
      </c>
      <c r="EA102" s="335" t="s">
        <v>3848</v>
      </c>
      <c r="EB102" s="335" t="s">
        <v>3861</v>
      </c>
      <c r="EC102" s="335" t="s">
        <v>3862</v>
      </c>
      <c r="ED102" s="335" t="s">
        <v>3848</v>
      </c>
      <c r="EE102" s="335" t="s">
        <v>4212</v>
      </c>
      <c r="EF102" s="335" t="s">
        <v>432</v>
      </c>
      <c r="EG102" s="335" t="s">
        <v>3919</v>
      </c>
      <c r="EH102" s="335" t="s">
        <v>3920</v>
      </c>
      <c r="EI102" s="335" t="s">
        <v>1391</v>
      </c>
      <c r="EJ102" s="335" t="s">
        <v>3848</v>
      </c>
      <c r="EK102" s="335" t="s">
        <v>3848</v>
      </c>
      <c r="EL102" s="335" t="s">
        <v>3868</v>
      </c>
      <c r="EM102" s="335" t="s">
        <v>4002</v>
      </c>
      <c r="EN102" s="335" t="s">
        <v>4002</v>
      </c>
      <c r="EO102" s="335" t="s">
        <v>3870</v>
      </c>
      <c r="EP102" s="335" t="s">
        <v>3870</v>
      </c>
      <c r="EQ102" s="335" t="s">
        <v>4017</v>
      </c>
      <c r="ER102" s="335" t="s">
        <v>4017</v>
      </c>
      <c r="ES102" s="335" t="s">
        <v>4017</v>
      </c>
      <c r="ET102" s="335" t="s">
        <v>4017</v>
      </c>
      <c r="EU102" s="335" t="s">
        <v>4017</v>
      </c>
      <c r="EV102" s="335" t="s">
        <v>3848</v>
      </c>
      <c r="EW102" s="335" t="s">
        <v>3848</v>
      </c>
      <c r="EX102" s="335" t="s">
        <v>3848</v>
      </c>
      <c r="EY102" s="335" t="s">
        <v>3848</v>
      </c>
      <c r="EZ102" s="335" t="s">
        <v>3848</v>
      </c>
      <c r="FA102" s="335" t="s">
        <v>3848</v>
      </c>
      <c r="FB102" s="335" t="s">
        <v>3848</v>
      </c>
      <c r="FC102" s="335" t="s">
        <v>3848</v>
      </c>
      <c r="FD102" s="335" t="s">
        <v>3848</v>
      </c>
      <c r="FE102" s="335" t="s">
        <v>4017</v>
      </c>
      <c r="FF102" s="335" t="s">
        <v>4017</v>
      </c>
      <c r="FG102" s="335" t="s">
        <v>3848</v>
      </c>
      <c r="FH102" s="335" t="s">
        <v>3848</v>
      </c>
      <c r="FI102" s="335" t="s">
        <v>3848</v>
      </c>
      <c r="FJ102" s="335" t="s">
        <v>4017</v>
      </c>
      <c r="FK102" s="335" t="s">
        <v>4017</v>
      </c>
      <c r="FL102" s="335" t="s">
        <v>4017</v>
      </c>
      <c r="FM102" s="335" t="s">
        <v>3403</v>
      </c>
      <c r="FN102" s="335" t="s">
        <v>3403</v>
      </c>
      <c r="FO102" s="335" t="s">
        <v>3403</v>
      </c>
      <c r="FP102" s="335" t="s">
        <v>3403</v>
      </c>
      <c r="FQ102" s="335" t="s">
        <v>5943</v>
      </c>
      <c r="FR102" s="335" t="s">
        <v>5943</v>
      </c>
      <c r="FS102" s="335" t="s">
        <v>5943</v>
      </c>
      <c r="FT102" s="335" t="s">
        <v>3943</v>
      </c>
      <c r="FU102" s="335" t="s">
        <v>3943</v>
      </c>
      <c r="FV102" s="335" t="s">
        <v>3943</v>
      </c>
      <c r="FW102" s="335" t="s">
        <v>3943</v>
      </c>
      <c r="FX102" s="335" t="s">
        <v>3944</v>
      </c>
      <c r="FY102" s="335" t="s">
        <v>3848</v>
      </c>
      <c r="FZ102" s="335" t="s">
        <v>3848</v>
      </c>
      <c r="GA102" s="335" t="s">
        <v>3848</v>
      </c>
      <c r="GB102" s="335" t="s">
        <v>3848</v>
      </c>
      <c r="GC102" s="335" t="s">
        <v>3848</v>
      </c>
      <c r="GL102" s="490" t="s">
        <v>14217</v>
      </c>
      <c r="GM102" s="490" t="s">
        <v>14217</v>
      </c>
      <c r="GN102" s="490" t="s">
        <v>14217</v>
      </c>
      <c r="GO102" s="490" t="s">
        <v>14217</v>
      </c>
      <c r="GP102" s="490" t="s">
        <v>14217</v>
      </c>
      <c r="GQ102" s="490" t="s">
        <v>3848</v>
      </c>
      <c r="GR102" s="490" t="s">
        <v>3848</v>
      </c>
      <c r="GS102" s="490" t="s">
        <v>14217</v>
      </c>
      <c r="GT102" s="490" t="s">
        <v>3848</v>
      </c>
      <c r="GU102" s="490" t="s">
        <v>3848</v>
      </c>
      <c r="GV102" s="490" t="s">
        <v>14217</v>
      </c>
      <c r="GW102" s="490" t="s">
        <v>14217</v>
      </c>
      <c r="GX102" s="490" t="s">
        <v>14217</v>
      </c>
      <c r="GY102" s="490" t="s">
        <v>14218</v>
      </c>
      <c r="GZ102" s="490" t="s">
        <v>14217</v>
      </c>
      <c r="HA102" s="490" t="s">
        <v>14217</v>
      </c>
      <c r="HB102" s="490">
        <v>33</v>
      </c>
      <c r="HC102" s="490" t="s">
        <v>14217</v>
      </c>
      <c r="HD102" s="490">
        <v>33</v>
      </c>
      <c r="HE102" s="490">
        <v>0</v>
      </c>
      <c r="HF102" s="335" t="s">
        <v>14405</v>
      </c>
      <c r="HG102" s="491" t="s">
        <v>3848</v>
      </c>
      <c r="HH102" s="491" t="s">
        <v>15194</v>
      </c>
      <c r="HI102" s="491" t="s">
        <v>15195</v>
      </c>
      <c r="HJ102" s="491" t="s">
        <v>15196</v>
      </c>
      <c r="HK102" s="491" t="s">
        <v>15197</v>
      </c>
      <c r="HL102" s="335" t="s">
        <v>3848</v>
      </c>
      <c r="HM102" s="335"/>
      <c r="IC102" s="44" t="s">
        <v>3403</v>
      </c>
      <c r="IE102" s="44" t="s">
        <v>3403</v>
      </c>
    </row>
    <row r="103" spans="1:239" s="44" customFormat="1" ht="15" customHeight="1" x14ac:dyDescent="0.2">
      <c r="A103" s="85">
        <v>101</v>
      </c>
      <c r="B103" s="470">
        <v>0.60277777777777775</v>
      </c>
      <c r="C103" s="85"/>
      <c r="D103" s="85" t="s">
        <v>12630</v>
      </c>
      <c r="E103" s="85" t="s">
        <v>212</v>
      </c>
      <c r="F103" s="282">
        <v>43283</v>
      </c>
      <c r="G103" s="85" t="s">
        <v>357</v>
      </c>
      <c r="H103" s="85" t="s">
        <v>233</v>
      </c>
      <c r="I103" s="85" t="s">
        <v>12683</v>
      </c>
      <c r="J103" s="85"/>
      <c r="K103" s="471"/>
      <c r="L103" s="471"/>
      <c r="M103" s="471"/>
      <c r="N103" s="471"/>
      <c r="O103" s="85"/>
      <c r="P103" s="472" t="s">
        <v>15198</v>
      </c>
      <c r="Q103" s="85" t="s">
        <v>593</v>
      </c>
      <c r="R103" s="85" t="s">
        <v>15199</v>
      </c>
      <c r="S103" s="471" t="s">
        <v>2837</v>
      </c>
      <c r="T103" s="276">
        <v>9999153252</v>
      </c>
      <c r="U103" s="498" t="s">
        <v>15200</v>
      </c>
      <c r="V103" s="70" t="s">
        <v>15201</v>
      </c>
      <c r="W103" s="85" t="s">
        <v>221</v>
      </c>
      <c r="X103" s="85" t="s">
        <v>221</v>
      </c>
      <c r="Y103" s="85" t="s">
        <v>221</v>
      </c>
      <c r="Z103" s="85" t="s">
        <v>221</v>
      </c>
      <c r="AA103" s="85" t="s">
        <v>15202</v>
      </c>
      <c r="AB103" s="85">
        <v>9102516424</v>
      </c>
      <c r="AC103" s="85" t="s">
        <v>314</v>
      </c>
      <c r="AD103" s="85" t="s">
        <v>224</v>
      </c>
      <c r="AE103" s="85" t="s">
        <v>15203</v>
      </c>
      <c r="AF103" s="85" t="s">
        <v>226</v>
      </c>
      <c r="AG103" s="85" t="s">
        <v>226</v>
      </c>
      <c r="AH103" s="85" t="s">
        <v>221</v>
      </c>
      <c r="AI103" s="85" t="s">
        <v>15204</v>
      </c>
      <c r="AJ103" s="85" t="s">
        <v>227</v>
      </c>
      <c r="AK103" s="85">
        <v>2</v>
      </c>
      <c r="AL103" s="85" t="s">
        <v>15205</v>
      </c>
      <c r="AM103" s="85" t="s">
        <v>15206</v>
      </c>
      <c r="AN103" s="85" t="s">
        <v>432</v>
      </c>
      <c r="AO103" s="85" t="s">
        <v>432</v>
      </c>
      <c r="AP103" s="85" t="s">
        <v>434</v>
      </c>
      <c r="AQ103" s="85" t="s">
        <v>10785</v>
      </c>
      <c r="AR103" s="85" t="s">
        <v>14943</v>
      </c>
      <c r="AS103" s="85"/>
      <c r="AT103" s="85"/>
      <c r="AU103" s="85"/>
      <c r="AV103" s="85"/>
      <c r="AW103" s="85"/>
      <c r="AX103" s="255" t="s">
        <v>14944</v>
      </c>
      <c r="AY103" s="85" t="s">
        <v>227</v>
      </c>
      <c r="AZ103" s="85" t="s">
        <v>227</v>
      </c>
      <c r="BA103" s="275"/>
      <c r="BB103" s="275" t="s">
        <v>14945</v>
      </c>
      <c r="BC103" s="275">
        <v>0.60277777777777775</v>
      </c>
      <c r="BD103" s="275">
        <v>0.6166666666666667</v>
      </c>
      <c r="BE103" s="475">
        <f t="shared" si="2"/>
        <v>20</v>
      </c>
      <c r="BF103" s="85">
        <v>2</v>
      </c>
      <c r="BG103" s="85">
        <v>2</v>
      </c>
      <c r="BH103" s="85">
        <v>2</v>
      </c>
      <c r="BI103" s="85">
        <v>2</v>
      </c>
      <c r="BJ103" s="85">
        <v>2</v>
      </c>
      <c r="BK103" s="85">
        <v>2</v>
      </c>
      <c r="BL103" s="85">
        <v>2</v>
      </c>
      <c r="BM103" s="85">
        <v>2</v>
      </c>
      <c r="BN103" s="85">
        <v>2</v>
      </c>
      <c r="BO103" s="85">
        <v>2</v>
      </c>
      <c r="BP103" s="85">
        <v>2</v>
      </c>
      <c r="BQ103" s="85">
        <v>2</v>
      </c>
      <c r="BR103" s="85">
        <v>2</v>
      </c>
      <c r="BS103" s="85">
        <v>2</v>
      </c>
      <c r="BT103" s="85">
        <v>2</v>
      </c>
      <c r="BU103" s="85"/>
      <c r="BV103" s="30" t="s">
        <v>14945</v>
      </c>
      <c r="BW103" s="483">
        <v>0.6166666666666667</v>
      </c>
      <c r="BX103" s="483">
        <v>0.62361111111111112</v>
      </c>
      <c r="BY103" s="85">
        <v>10</v>
      </c>
      <c r="BZ103" s="85">
        <v>3</v>
      </c>
      <c r="CA103" s="85">
        <v>3</v>
      </c>
      <c r="CB103" s="85">
        <v>3</v>
      </c>
      <c r="CC103" s="85">
        <v>3</v>
      </c>
      <c r="CD103" s="30" t="s">
        <v>260</v>
      </c>
      <c r="CE103" s="30" t="s">
        <v>14945</v>
      </c>
      <c r="CF103" s="30">
        <v>15</v>
      </c>
      <c r="CG103" s="85"/>
      <c r="CH103" s="85"/>
      <c r="CI103" s="85"/>
      <c r="CJ103" s="85"/>
      <c r="CK103" s="85"/>
      <c r="CL103" s="85"/>
      <c r="CM103" s="85"/>
      <c r="CN103" s="85"/>
      <c r="CO103" s="85"/>
      <c r="CP103" s="85"/>
      <c r="CQ103" s="85"/>
      <c r="CR103" s="335" t="s">
        <v>12643</v>
      </c>
      <c r="CS103" s="335" t="s">
        <v>12644</v>
      </c>
      <c r="CT103" s="335" t="s">
        <v>4002</v>
      </c>
      <c r="CU103" s="335" t="s">
        <v>15207</v>
      </c>
      <c r="CV103" s="335" t="s">
        <v>593</v>
      </c>
      <c r="CW103" s="335" t="s">
        <v>15199</v>
      </c>
      <c r="CX103" s="335" t="s">
        <v>2837</v>
      </c>
      <c r="CY103" s="335" t="s">
        <v>15208</v>
      </c>
      <c r="CZ103" s="335" t="s">
        <v>15209</v>
      </c>
      <c r="DA103" s="335" t="s">
        <v>15210</v>
      </c>
      <c r="DB103" s="335" t="s">
        <v>4158</v>
      </c>
      <c r="DC103" s="335" t="s">
        <v>4159</v>
      </c>
      <c r="DD103" s="335" t="s">
        <v>6464</v>
      </c>
      <c r="DE103" s="335" t="s">
        <v>15209</v>
      </c>
      <c r="DF103" s="335" t="s">
        <v>15211</v>
      </c>
      <c r="DG103" s="335" t="s">
        <v>4158</v>
      </c>
      <c r="DH103" s="335" t="s">
        <v>4159</v>
      </c>
      <c r="DI103" s="335" t="s">
        <v>6464</v>
      </c>
      <c r="DJ103" s="335" t="s">
        <v>15212</v>
      </c>
      <c r="DK103" s="335" t="s">
        <v>3957</v>
      </c>
      <c r="DL103" s="335" t="s">
        <v>15213</v>
      </c>
      <c r="DM103" s="335" t="s">
        <v>3914</v>
      </c>
      <c r="DN103" s="335" t="s">
        <v>3852</v>
      </c>
      <c r="DO103" s="335" t="s">
        <v>3848</v>
      </c>
      <c r="DP103" s="335" t="s">
        <v>3848</v>
      </c>
      <c r="DQ103" s="335" t="s">
        <v>15214</v>
      </c>
      <c r="DR103" s="335" t="s">
        <v>15214</v>
      </c>
      <c r="DS103" s="335" t="s">
        <v>15200</v>
      </c>
      <c r="DT103" s="335" t="s">
        <v>3848</v>
      </c>
      <c r="DU103" s="335" t="s">
        <v>3848</v>
      </c>
      <c r="DV103" s="335" t="s">
        <v>3848</v>
      </c>
      <c r="DW103" s="335" t="s">
        <v>3848</v>
      </c>
      <c r="DX103" s="335" t="s">
        <v>3848</v>
      </c>
      <c r="DY103" s="335" t="s">
        <v>3848</v>
      </c>
      <c r="DZ103" s="335" t="s">
        <v>3848</v>
      </c>
      <c r="EA103" s="335" t="s">
        <v>3848</v>
      </c>
      <c r="EB103" s="335" t="s">
        <v>3861</v>
      </c>
      <c r="EC103" s="335" t="s">
        <v>3862</v>
      </c>
      <c r="ED103" s="335" t="s">
        <v>3848</v>
      </c>
      <c r="EE103" s="335" t="s">
        <v>15215</v>
      </c>
      <c r="EF103" s="335" t="s">
        <v>432</v>
      </c>
      <c r="EG103" s="335" t="s">
        <v>598</v>
      </c>
      <c r="EH103" s="335" t="s">
        <v>5303</v>
      </c>
      <c r="EI103" s="335" t="s">
        <v>282</v>
      </c>
      <c r="EJ103" s="335" t="s">
        <v>3848</v>
      </c>
      <c r="EK103" s="335" t="s">
        <v>3848</v>
      </c>
      <c r="EL103" s="335" t="s">
        <v>3868</v>
      </c>
      <c r="EM103" s="335" t="s">
        <v>4002</v>
      </c>
      <c r="EN103" s="335" t="s">
        <v>4002</v>
      </c>
      <c r="EO103" s="335" t="s">
        <v>4002</v>
      </c>
      <c r="EP103" s="335" t="s">
        <v>4002</v>
      </c>
      <c r="EQ103" s="335" t="s">
        <v>4017</v>
      </c>
      <c r="ER103" s="335" t="s">
        <v>4017</v>
      </c>
      <c r="ES103" s="335" t="s">
        <v>4017</v>
      </c>
      <c r="ET103" s="335" t="s">
        <v>4017</v>
      </c>
      <c r="EU103" s="335" t="s">
        <v>4017</v>
      </c>
      <c r="EV103" s="335" t="s">
        <v>3848</v>
      </c>
      <c r="EW103" s="335" t="s">
        <v>3848</v>
      </c>
      <c r="EX103" s="335" t="s">
        <v>3848</v>
      </c>
      <c r="EY103" s="335" t="s">
        <v>3848</v>
      </c>
      <c r="EZ103" s="335" t="s">
        <v>3848</v>
      </c>
      <c r="FA103" s="335" t="s">
        <v>3848</v>
      </c>
      <c r="FB103" s="335" t="s">
        <v>3848</v>
      </c>
      <c r="FC103" s="335" t="s">
        <v>3848</v>
      </c>
      <c r="FD103" s="335" t="s">
        <v>3848</v>
      </c>
      <c r="FE103" s="335" t="s">
        <v>4017</v>
      </c>
      <c r="FF103" s="335" t="s">
        <v>4017</v>
      </c>
      <c r="FG103" s="335" t="s">
        <v>3848</v>
      </c>
      <c r="FH103" s="335" t="s">
        <v>3848</v>
      </c>
      <c r="FI103" s="335" t="s">
        <v>3848</v>
      </c>
      <c r="FJ103" s="335" t="s">
        <v>4017</v>
      </c>
      <c r="FK103" s="335" t="s">
        <v>4017</v>
      </c>
      <c r="FL103" s="335" t="s">
        <v>4017</v>
      </c>
      <c r="FM103" s="335" t="s">
        <v>2837</v>
      </c>
      <c r="FN103" s="335" t="s">
        <v>15216</v>
      </c>
      <c r="FO103" s="335" t="s">
        <v>3295</v>
      </c>
      <c r="FP103" s="335" t="s">
        <v>3848</v>
      </c>
      <c r="FQ103" s="335" t="s">
        <v>3848</v>
      </c>
      <c r="FR103" s="335" t="s">
        <v>3848</v>
      </c>
      <c r="FS103" s="335" t="s">
        <v>3848</v>
      </c>
      <c r="FT103" s="335" t="s">
        <v>3943</v>
      </c>
      <c r="FU103" s="335" t="s">
        <v>3943</v>
      </c>
      <c r="FV103" s="335" t="s">
        <v>3943</v>
      </c>
      <c r="FW103" s="335" t="s">
        <v>3943</v>
      </c>
      <c r="FX103" s="335" t="s">
        <v>3894</v>
      </c>
      <c r="FY103" s="335" t="s">
        <v>3848</v>
      </c>
      <c r="FZ103" s="335" t="s">
        <v>15217</v>
      </c>
      <c r="GA103" s="335" t="s">
        <v>3848</v>
      </c>
      <c r="GB103" s="335" t="s">
        <v>3848</v>
      </c>
      <c r="GC103" s="335" t="s">
        <v>3848</v>
      </c>
      <c r="GD103" s="44" t="s">
        <v>4194</v>
      </c>
      <c r="GE103" s="44" t="s">
        <v>6676</v>
      </c>
      <c r="GF103" s="44" t="s">
        <v>14011</v>
      </c>
      <c r="GG103" s="44" t="s">
        <v>6505</v>
      </c>
      <c r="GL103" s="490" t="s">
        <v>14217</v>
      </c>
      <c r="GM103" s="490" t="s">
        <v>14217</v>
      </c>
      <c r="GN103" s="490" t="s">
        <v>14217</v>
      </c>
      <c r="GO103" s="490" t="s">
        <v>14217</v>
      </c>
      <c r="GP103" s="490" t="s">
        <v>14217</v>
      </c>
      <c r="GQ103" s="490" t="s">
        <v>3848</v>
      </c>
      <c r="GR103" s="490" t="s">
        <v>3848</v>
      </c>
      <c r="GS103" s="490" t="s">
        <v>14217</v>
      </c>
      <c r="GT103" s="490" t="s">
        <v>3848</v>
      </c>
      <c r="GU103" s="490" t="s">
        <v>3848</v>
      </c>
      <c r="GV103" s="490" t="s">
        <v>14217</v>
      </c>
      <c r="GW103" s="490" t="s">
        <v>14217</v>
      </c>
      <c r="GX103" s="490" t="s">
        <v>14217</v>
      </c>
      <c r="GY103" s="490">
        <v>66</v>
      </c>
      <c r="GZ103" s="490" t="s">
        <v>14217</v>
      </c>
      <c r="HA103" s="490" t="s">
        <v>14217</v>
      </c>
      <c r="HB103" s="490">
        <v>66</v>
      </c>
      <c r="HC103" s="490">
        <v>100</v>
      </c>
      <c r="HD103" s="490">
        <v>83</v>
      </c>
      <c r="HE103" s="490">
        <v>0</v>
      </c>
      <c r="HF103" s="335" t="s">
        <v>14314</v>
      </c>
      <c r="HG103" s="491" t="s">
        <v>3848</v>
      </c>
      <c r="HH103" s="491" t="s">
        <v>3848</v>
      </c>
      <c r="HI103" s="491" t="s">
        <v>3848</v>
      </c>
      <c r="HJ103" s="491" t="s">
        <v>3848</v>
      </c>
      <c r="HK103" s="491" t="s">
        <v>3848</v>
      </c>
      <c r="HL103" s="335" t="s">
        <v>3848</v>
      </c>
      <c r="HM103" s="335"/>
      <c r="HN103" s="213" t="s">
        <v>6676</v>
      </c>
      <c r="HW103" s="44" t="s">
        <v>6505</v>
      </c>
      <c r="IC103" s="44" t="s">
        <v>12683</v>
      </c>
      <c r="IE103" s="44" t="s">
        <v>3403</v>
      </c>
    </row>
    <row r="104" spans="1:239" s="44" customFormat="1" ht="15" customHeight="1" x14ac:dyDescent="0.2">
      <c r="A104" s="85">
        <v>102</v>
      </c>
      <c r="B104" s="470">
        <v>0.62361111111111112</v>
      </c>
      <c r="C104" s="85"/>
      <c r="D104" s="85" t="s">
        <v>12630</v>
      </c>
      <c r="E104" s="85" t="s">
        <v>212</v>
      </c>
      <c r="F104" s="282">
        <v>43283</v>
      </c>
      <c r="G104" s="85" t="s">
        <v>1202</v>
      </c>
      <c r="H104" s="85" t="s">
        <v>233</v>
      </c>
      <c r="I104" s="85" t="s">
        <v>3983</v>
      </c>
      <c r="J104" s="85"/>
      <c r="K104" s="471"/>
      <c r="L104" s="471"/>
      <c r="M104" s="471"/>
      <c r="N104" s="471"/>
      <c r="O104" s="85"/>
      <c r="P104" s="472" t="s">
        <v>15218</v>
      </c>
      <c r="Q104" s="85" t="s">
        <v>2440</v>
      </c>
      <c r="R104" s="85" t="s">
        <v>15219</v>
      </c>
      <c r="S104" s="471" t="s">
        <v>15220</v>
      </c>
      <c r="T104" s="276">
        <v>9770311477</v>
      </c>
      <c r="U104" s="498" t="s">
        <v>15221</v>
      </c>
      <c r="V104" s="70" t="s">
        <v>15222</v>
      </c>
      <c r="W104" s="85" t="s">
        <v>221</v>
      </c>
      <c r="X104" s="85" t="s">
        <v>221</v>
      </c>
      <c r="Y104" s="85" t="s">
        <v>221</v>
      </c>
      <c r="Z104" s="85" t="s">
        <v>221</v>
      </c>
      <c r="AA104" s="85" t="s">
        <v>15223</v>
      </c>
      <c r="AB104" s="85">
        <v>9773313879</v>
      </c>
      <c r="AC104" s="85" t="s">
        <v>1303</v>
      </c>
      <c r="AD104" s="85" t="s">
        <v>224</v>
      </c>
      <c r="AE104" s="85" t="s">
        <v>221</v>
      </c>
      <c r="AF104" s="85" t="s">
        <v>221</v>
      </c>
      <c r="AG104" s="85" t="s">
        <v>221</v>
      </c>
      <c r="AH104" s="85" t="s">
        <v>221</v>
      </c>
      <c r="AI104" s="85"/>
      <c r="AJ104" s="85"/>
      <c r="AK104" s="85"/>
      <c r="AL104" s="85"/>
      <c r="AM104" s="85"/>
      <c r="AN104" s="85" t="s">
        <v>432</v>
      </c>
      <c r="AO104" s="85" t="s">
        <v>432</v>
      </c>
      <c r="AP104" s="85" t="s">
        <v>434</v>
      </c>
      <c r="AQ104" s="85" t="s">
        <v>10785</v>
      </c>
      <c r="AR104" s="85" t="s">
        <v>14943</v>
      </c>
      <c r="AS104" s="85"/>
      <c r="AT104" s="85"/>
      <c r="AU104" s="85"/>
      <c r="AV104" s="85"/>
      <c r="AW104" s="85"/>
      <c r="AX104" s="255" t="s">
        <v>14944</v>
      </c>
      <c r="AY104" s="85" t="s">
        <v>227</v>
      </c>
      <c r="AZ104" s="85" t="s">
        <v>227</v>
      </c>
      <c r="BA104" s="275"/>
      <c r="BB104" s="275" t="s">
        <v>14945</v>
      </c>
      <c r="BC104" s="275">
        <v>0.62361111111111112</v>
      </c>
      <c r="BD104" s="275">
        <v>0.62986111111111109</v>
      </c>
      <c r="BE104" s="475">
        <f t="shared" si="2"/>
        <v>9</v>
      </c>
      <c r="BF104" s="85">
        <v>2</v>
      </c>
      <c r="BG104" s="85">
        <v>2</v>
      </c>
      <c r="BH104" s="85">
        <v>2</v>
      </c>
      <c r="BI104" s="85">
        <v>2</v>
      </c>
      <c r="BJ104" s="85">
        <v>2</v>
      </c>
      <c r="BK104" s="85">
        <v>2</v>
      </c>
      <c r="BL104" s="85">
        <v>2</v>
      </c>
      <c r="BM104" s="85">
        <v>2</v>
      </c>
      <c r="BN104" s="85">
        <v>2</v>
      </c>
      <c r="BO104" s="85">
        <v>2</v>
      </c>
      <c r="BP104" s="85">
        <v>2</v>
      </c>
      <c r="BQ104" s="85">
        <v>2</v>
      </c>
      <c r="BR104" s="85">
        <v>2</v>
      </c>
      <c r="BS104" s="85">
        <v>2</v>
      </c>
      <c r="BT104" s="85">
        <v>2</v>
      </c>
      <c r="BU104" s="85"/>
      <c r="BV104" s="405"/>
      <c r="BW104" s="85"/>
      <c r="BX104" s="85"/>
      <c r="BY104" s="85"/>
      <c r="BZ104" s="85"/>
      <c r="CA104" s="85"/>
      <c r="CB104" s="85"/>
      <c r="CC104" s="85"/>
      <c r="CD104" s="85"/>
      <c r="CE104" s="85"/>
      <c r="CF104" s="85"/>
      <c r="CG104" s="85"/>
      <c r="CH104" s="85"/>
      <c r="CI104" s="85"/>
      <c r="CJ104" s="85"/>
      <c r="CK104" s="85"/>
      <c r="CL104" s="85"/>
      <c r="CM104" s="85"/>
      <c r="CN104" s="85"/>
      <c r="CO104" s="85"/>
      <c r="CP104" s="85"/>
      <c r="CQ104" s="85"/>
      <c r="CR104" s="335" t="s">
        <v>12643</v>
      </c>
      <c r="CS104" s="335" t="s">
        <v>12644</v>
      </c>
      <c r="CT104" s="335" t="s">
        <v>4002</v>
      </c>
      <c r="CU104" s="335" t="s">
        <v>15224</v>
      </c>
      <c r="CV104" s="335" t="s">
        <v>2440</v>
      </c>
      <c r="CW104" s="335" t="s">
        <v>15219</v>
      </c>
      <c r="CX104" s="335" t="s">
        <v>15220</v>
      </c>
      <c r="CY104" s="335" t="s">
        <v>15225</v>
      </c>
      <c r="CZ104" s="335" t="s">
        <v>3848</v>
      </c>
      <c r="DA104" s="335" t="s">
        <v>9403</v>
      </c>
      <c r="DB104" s="335" t="s">
        <v>4037</v>
      </c>
      <c r="DC104" s="335" t="s">
        <v>4038</v>
      </c>
      <c r="DD104" s="335" t="s">
        <v>4039</v>
      </c>
      <c r="DE104" s="335" t="s">
        <v>3848</v>
      </c>
      <c r="DF104" s="335" t="s">
        <v>9403</v>
      </c>
      <c r="DG104" s="335" t="s">
        <v>4037</v>
      </c>
      <c r="DH104" s="335" t="s">
        <v>4038</v>
      </c>
      <c r="DI104" s="335" t="s">
        <v>4039</v>
      </c>
      <c r="DJ104" s="335" t="s">
        <v>3848</v>
      </c>
      <c r="DK104" s="335" t="s">
        <v>3849</v>
      </c>
      <c r="DL104" s="335" t="s">
        <v>3848</v>
      </c>
      <c r="DM104" s="335" t="s">
        <v>3914</v>
      </c>
      <c r="DN104" s="335" t="s">
        <v>3852</v>
      </c>
      <c r="DO104" s="335" t="s">
        <v>3848</v>
      </c>
      <c r="DP104" s="335" t="s">
        <v>3848</v>
      </c>
      <c r="DQ104" s="335" t="s">
        <v>15226</v>
      </c>
      <c r="DR104" s="335" t="s">
        <v>3403</v>
      </c>
      <c r="DS104" s="335" t="s">
        <v>15221</v>
      </c>
      <c r="DT104" s="335" t="s">
        <v>3848</v>
      </c>
      <c r="DU104" s="335" t="s">
        <v>3848</v>
      </c>
      <c r="DV104" s="335" t="s">
        <v>3848</v>
      </c>
      <c r="DW104" s="335" t="s">
        <v>3848</v>
      </c>
      <c r="DX104" s="335" t="s">
        <v>3848</v>
      </c>
      <c r="DY104" s="335" t="s">
        <v>3848</v>
      </c>
      <c r="DZ104" s="335" t="s">
        <v>3848</v>
      </c>
      <c r="EA104" s="335" t="s">
        <v>3848</v>
      </c>
      <c r="EB104" s="335" t="s">
        <v>3861</v>
      </c>
      <c r="EC104" s="335" t="s">
        <v>3862</v>
      </c>
      <c r="ED104" s="335" t="s">
        <v>3848</v>
      </c>
      <c r="EE104" s="335" t="s">
        <v>4212</v>
      </c>
      <c r="EF104" s="335" t="s">
        <v>432</v>
      </c>
      <c r="EG104" s="335" t="s">
        <v>3919</v>
      </c>
      <c r="EH104" s="335" t="s">
        <v>3920</v>
      </c>
      <c r="EI104" s="335" t="s">
        <v>1391</v>
      </c>
      <c r="EJ104" s="335" t="s">
        <v>3848</v>
      </c>
      <c r="EK104" s="335" t="s">
        <v>3848</v>
      </c>
      <c r="EL104" s="335" t="s">
        <v>3868</v>
      </c>
      <c r="EM104" s="335" t="s">
        <v>4002</v>
      </c>
      <c r="EN104" s="335" t="s">
        <v>4002</v>
      </c>
      <c r="EO104" s="335" t="s">
        <v>3870</v>
      </c>
      <c r="EP104" s="335" t="s">
        <v>3870</v>
      </c>
      <c r="EQ104" s="335" t="s">
        <v>4017</v>
      </c>
      <c r="ER104" s="335" t="s">
        <v>4017</v>
      </c>
      <c r="ES104" s="335" t="s">
        <v>4017</v>
      </c>
      <c r="ET104" s="335" t="s">
        <v>4017</v>
      </c>
      <c r="EU104" s="335" t="s">
        <v>4017</v>
      </c>
      <c r="EV104" s="335" t="s">
        <v>3848</v>
      </c>
      <c r="EW104" s="335" t="s">
        <v>3848</v>
      </c>
      <c r="EX104" s="335" t="s">
        <v>3848</v>
      </c>
      <c r="EY104" s="335" t="s">
        <v>3848</v>
      </c>
      <c r="EZ104" s="335" t="s">
        <v>3848</v>
      </c>
      <c r="FA104" s="335" t="s">
        <v>3848</v>
      </c>
      <c r="FB104" s="335" t="s">
        <v>3848</v>
      </c>
      <c r="FC104" s="335" t="s">
        <v>3848</v>
      </c>
      <c r="FD104" s="335" t="s">
        <v>3848</v>
      </c>
      <c r="FE104" s="335" t="s">
        <v>4017</v>
      </c>
      <c r="FF104" s="335" t="s">
        <v>4017</v>
      </c>
      <c r="FG104" s="335" t="s">
        <v>3848</v>
      </c>
      <c r="FH104" s="335" t="s">
        <v>3848</v>
      </c>
      <c r="FI104" s="335" t="s">
        <v>3848</v>
      </c>
      <c r="FJ104" s="335" t="s">
        <v>4017</v>
      </c>
      <c r="FK104" s="335" t="s">
        <v>4017</v>
      </c>
      <c r="FL104" s="335" t="s">
        <v>4017</v>
      </c>
      <c r="FM104" s="335" t="s">
        <v>3403</v>
      </c>
      <c r="FN104" s="335" t="s">
        <v>3403</v>
      </c>
      <c r="FO104" s="335" t="s">
        <v>3403</v>
      </c>
      <c r="FP104" s="335" t="s">
        <v>3403</v>
      </c>
      <c r="FQ104" s="335" t="s">
        <v>5943</v>
      </c>
      <c r="FR104" s="335" t="s">
        <v>5943</v>
      </c>
      <c r="FS104" s="335" t="s">
        <v>5943</v>
      </c>
      <c r="FT104" s="335" t="s">
        <v>3943</v>
      </c>
      <c r="FU104" s="335" t="s">
        <v>3943</v>
      </c>
      <c r="FV104" s="335" t="s">
        <v>3943</v>
      </c>
      <c r="FW104" s="335" t="s">
        <v>3943</v>
      </c>
      <c r="FX104" s="335" t="s">
        <v>3944</v>
      </c>
      <c r="FY104" s="335" t="s">
        <v>3848</v>
      </c>
      <c r="FZ104" s="335" t="s">
        <v>3848</v>
      </c>
      <c r="GA104" s="335" t="s">
        <v>3848</v>
      </c>
      <c r="GB104" s="335" t="s">
        <v>3848</v>
      </c>
      <c r="GC104" s="335" t="s">
        <v>3848</v>
      </c>
      <c r="GL104" s="490" t="s">
        <v>14217</v>
      </c>
      <c r="GM104" s="490" t="s">
        <v>14217</v>
      </c>
      <c r="GN104" s="490" t="s">
        <v>14217</v>
      </c>
      <c r="GO104" s="490" t="s">
        <v>14217</v>
      </c>
      <c r="GP104" s="490" t="s">
        <v>14217</v>
      </c>
      <c r="GQ104" s="490" t="s">
        <v>3848</v>
      </c>
      <c r="GR104" s="490" t="s">
        <v>3848</v>
      </c>
      <c r="GS104" s="490" t="s">
        <v>14217</v>
      </c>
      <c r="GT104" s="490" t="s">
        <v>3848</v>
      </c>
      <c r="GU104" s="490" t="s">
        <v>3848</v>
      </c>
      <c r="GV104" s="490" t="s">
        <v>14217</v>
      </c>
      <c r="GW104" s="490" t="s">
        <v>14217</v>
      </c>
      <c r="GX104" s="490" t="s">
        <v>14217</v>
      </c>
      <c r="GY104" s="490" t="s">
        <v>14218</v>
      </c>
      <c r="GZ104" s="490" t="s">
        <v>14217</v>
      </c>
      <c r="HA104" s="490" t="s">
        <v>14217</v>
      </c>
      <c r="HB104" s="490">
        <v>33</v>
      </c>
      <c r="HC104" s="490" t="s">
        <v>14217</v>
      </c>
      <c r="HD104" s="490">
        <v>33</v>
      </c>
      <c r="HE104" s="490">
        <v>0</v>
      </c>
      <c r="HF104" s="335" t="s">
        <v>14405</v>
      </c>
      <c r="HG104" s="491" t="s">
        <v>3848</v>
      </c>
      <c r="HH104" s="491" t="s">
        <v>15227</v>
      </c>
      <c r="HI104" s="491" t="s">
        <v>14950</v>
      </c>
      <c r="HJ104" s="491" t="s">
        <v>14951</v>
      </c>
      <c r="HK104" s="491" t="s">
        <v>15228</v>
      </c>
      <c r="HL104" s="335" t="s">
        <v>3848</v>
      </c>
      <c r="HM104" s="335"/>
      <c r="IC104" s="44" t="s">
        <v>3403</v>
      </c>
      <c r="IE104" s="44" t="s">
        <v>3403</v>
      </c>
    </row>
    <row r="105" spans="1:239" s="44" customFormat="1" ht="15" customHeight="1" x14ac:dyDescent="0.2">
      <c r="A105" s="85">
        <v>103</v>
      </c>
      <c r="B105" s="470">
        <v>0.63055555555555554</v>
      </c>
      <c r="C105" s="85"/>
      <c r="D105" s="85" t="s">
        <v>12630</v>
      </c>
      <c r="E105" s="85" t="s">
        <v>212</v>
      </c>
      <c r="F105" s="282">
        <v>43283</v>
      </c>
      <c r="G105" s="85" t="s">
        <v>1202</v>
      </c>
      <c r="H105" s="85" t="s">
        <v>233</v>
      </c>
      <c r="I105" s="85" t="s">
        <v>3057</v>
      </c>
      <c r="J105" s="85"/>
      <c r="K105" s="471"/>
      <c r="L105" s="471"/>
      <c r="M105" s="471"/>
      <c r="N105" s="471"/>
      <c r="O105" s="85"/>
      <c r="P105" s="472" t="s">
        <v>15229</v>
      </c>
      <c r="Q105" s="85" t="s">
        <v>15230</v>
      </c>
      <c r="R105" s="85" t="s">
        <v>15231</v>
      </c>
      <c r="S105" s="471" t="s">
        <v>15232</v>
      </c>
      <c r="T105" s="276">
        <v>9154959174</v>
      </c>
      <c r="U105" s="498" t="s">
        <v>15233</v>
      </c>
      <c r="V105" s="70" t="s">
        <v>221</v>
      </c>
      <c r="W105" s="85" t="s">
        <v>221</v>
      </c>
      <c r="X105" s="85" t="s">
        <v>221</v>
      </c>
      <c r="Y105" s="85" t="s">
        <v>221</v>
      </c>
      <c r="Z105" s="85" t="s">
        <v>221</v>
      </c>
      <c r="AA105" s="85" t="s">
        <v>15234</v>
      </c>
      <c r="AB105" s="44">
        <v>9099008567</v>
      </c>
      <c r="AC105" s="85" t="s">
        <v>278</v>
      </c>
      <c r="AD105" s="85" t="s">
        <v>267</v>
      </c>
      <c r="AE105" s="85" t="s">
        <v>15235</v>
      </c>
      <c r="AF105" s="85" t="s">
        <v>280</v>
      </c>
      <c r="AG105" s="85" t="s">
        <v>221</v>
      </c>
      <c r="AH105" s="85" t="s">
        <v>221</v>
      </c>
      <c r="AI105" s="85"/>
      <c r="AJ105" s="85"/>
      <c r="AK105" s="85"/>
      <c r="AL105" s="85"/>
      <c r="AM105" s="85"/>
      <c r="AN105" s="85" t="s">
        <v>432</v>
      </c>
      <c r="AO105" s="85" t="s">
        <v>432</v>
      </c>
      <c r="AP105" s="85" t="s">
        <v>434</v>
      </c>
      <c r="AQ105" s="85" t="s">
        <v>10785</v>
      </c>
      <c r="AR105" s="85" t="s">
        <v>14943</v>
      </c>
      <c r="AS105" s="85"/>
      <c r="AT105" s="85"/>
      <c r="AU105" s="85"/>
      <c r="AV105" s="85"/>
      <c r="AW105" s="85"/>
      <c r="AX105" s="255" t="s">
        <v>14944</v>
      </c>
      <c r="AY105" s="85" t="s">
        <v>227</v>
      </c>
      <c r="AZ105" s="85" t="s">
        <v>227</v>
      </c>
      <c r="BA105" s="275"/>
      <c r="BB105" s="275" t="s">
        <v>14945</v>
      </c>
      <c r="BC105" s="275">
        <v>0.63055555555555554</v>
      </c>
      <c r="BD105" s="275">
        <v>0.6381944444444444</v>
      </c>
      <c r="BE105" s="475">
        <f t="shared" si="2"/>
        <v>11</v>
      </c>
      <c r="BF105" s="85">
        <v>1</v>
      </c>
      <c r="BG105" s="85">
        <v>2</v>
      </c>
      <c r="BH105" s="85">
        <v>2</v>
      </c>
      <c r="BI105" s="85">
        <v>2</v>
      </c>
      <c r="BJ105" s="85">
        <v>2</v>
      </c>
      <c r="BK105" s="85">
        <v>1</v>
      </c>
      <c r="BL105" s="85">
        <v>1</v>
      </c>
      <c r="BM105" s="85">
        <v>2</v>
      </c>
      <c r="BN105" s="85">
        <v>1</v>
      </c>
      <c r="BO105" s="85">
        <v>1</v>
      </c>
      <c r="BP105" s="85">
        <v>3</v>
      </c>
      <c r="BQ105" s="85">
        <v>1</v>
      </c>
      <c r="BR105" s="85">
        <v>1</v>
      </c>
      <c r="BS105" s="85">
        <v>3</v>
      </c>
      <c r="BT105" s="85">
        <v>3</v>
      </c>
      <c r="BU105" s="85"/>
      <c r="BV105" s="405"/>
      <c r="BW105" s="85"/>
      <c r="BX105" s="85"/>
      <c r="BY105" s="85"/>
      <c r="BZ105" s="85"/>
      <c r="CA105" s="85"/>
      <c r="CB105" s="85"/>
      <c r="CC105" s="85"/>
      <c r="CD105" s="85"/>
      <c r="CE105" s="85"/>
      <c r="CF105" s="85"/>
      <c r="CG105" s="85"/>
      <c r="CH105" s="85"/>
      <c r="CI105" s="85"/>
      <c r="CJ105" s="85"/>
      <c r="CK105" s="85"/>
      <c r="CL105" s="85"/>
      <c r="CM105" s="85"/>
      <c r="CN105" s="85"/>
      <c r="CO105" s="85"/>
      <c r="CP105" s="85"/>
      <c r="CQ105" s="85"/>
      <c r="CR105" s="335" t="s">
        <v>12643</v>
      </c>
      <c r="CS105" s="335" t="s">
        <v>12644</v>
      </c>
      <c r="CT105" s="335" t="s">
        <v>4002</v>
      </c>
      <c r="CU105" s="335" t="s">
        <v>15236</v>
      </c>
      <c r="CV105" s="335" t="s">
        <v>15230</v>
      </c>
      <c r="CW105" s="335" t="s">
        <v>15231</v>
      </c>
      <c r="CX105" s="335" t="s">
        <v>15232</v>
      </c>
      <c r="CY105" s="335" t="s">
        <v>15237</v>
      </c>
      <c r="CZ105" s="335" t="s">
        <v>3848</v>
      </c>
      <c r="DA105" s="335" t="s">
        <v>9403</v>
      </c>
      <c r="DB105" s="335" t="s">
        <v>4037</v>
      </c>
      <c r="DC105" s="335" t="s">
        <v>4038</v>
      </c>
      <c r="DD105" s="335" t="s">
        <v>4039</v>
      </c>
      <c r="DE105" s="335" t="s">
        <v>3848</v>
      </c>
      <c r="DF105" s="335" t="s">
        <v>9403</v>
      </c>
      <c r="DG105" s="335" t="s">
        <v>4037</v>
      </c>
      <c r="DH105" s="335" t="s">
        <v>4038</v>
      </c>
      <c r="DI105" s="335" t="s">
        <v>4039</v>
      </c>
      <c r="DJ105" s="335" t="s">
        <v>3848</v>
      </c>
      <c r="DK105" s="335" t="s">
        <v>3849</v>
      </c>
      <c r="DL105" s="335" t="s">
        <v>3848</v>
      </c>
      <c r="DM105" s="335" t="s">
        <v>3914</v>
      </c>
      <c r="DN105" s="335" t="s">
        <v>3852</v>
      </c>
      <c r="DO105" s="335" t="s">
        <v>3848</v>
      </c>
      <c r="DP105" s="335" t="s">
        <v>3848</v>
      </c>
      <c r="DQ105" s="335" t="s">
        <v>15238</v>
      </c>
      <c r="DR105" s="335" t="s">
        <v>3403</v>
      </c>
      <c r="DS105" s="335" t="s">
        <v>15233</v>
      </c>
      <c r="DT105" s="335" t="s">
        <v>3848</v>
      </c>
      <c r="DU105" s="335" t="s">
        <v>3848</v>
      </c>
      <c r="DV105" s="335" t="s">
        <v>3848</v>
      </c>
      <c r="DW105" s="335" t="s">
        <v>3848</v>
      </c>
      <c r="DX105" s="335" t="s">
        <v>3848</v>
      </c>
      <c r="DY105" s="335" t="s">
        <v>3848</v>
      </c>
      <c r="DZ105" s="335" t="s">
        <v>3848</v>
      </c>
      <c r="EA105" s="335" t="s">
        <v>3848</v>
      </c>
      <c r="EB105" s="335" t="s">
        <v>3861</v>
      </c>
      <c r="EC105" s="335" t="s">
        <v>3862</v>
      </c>
      <c r="ED105" s="335" t="s">
        <v>3848</v>
      </c>
      <c r="EE105" s="335" t="s">
        <v>4212</v>
      </c>
      <c r="EF105" s="335" t="s">
        <v>432</v>
      </c>
      <c r="EG105" s="335" t="s">
        <v>3919</v>
      </c>
      <c r="EH105" s="335" t="s">
        <v>3920</v>
      </c>
      <c r="EI105" s="335" t="s">
        <v>1391</v>
      </c>
      <c r="EJ105" s="335" t="s">
        <v>3848</v>
      </c>
      <c r="EK105" s="335" t="s">
        <v>3848</v>
      </c>
      <c r="EL105" s="335" t="s">
        <v>6759</v>
      </c>
      <c r="EM105" s="335" t="s">
        <v>4002</v>
      </c>
      <c r="EN105" s="335" t="s">
        <v>4002</v>
      </c>
      <c r="EO105" s="335" t="s">
        <v>3870</v>
      </c>
      <c r="EP105" s="335" t="s">
        <v>3870</v>
      </c>
      <c r="EQ105" s="335" t="s">
        <v>4017</v>
      </c>
      <c r="ER105" s="335" t="s">
        <v>4017</v>
      </c>
      <c r="ES105" s="335" t="s">
        <v>4017</v>
      </c>
      <c r="ET105" s="335" t="s">
        <v>4017</v>
      </c>
      <c r="EU105" s="335" t="s">
        <v>4017</v>
      </c>
      <c r="EV105" s="335" t="s">
        <v>3848</v>
      </c>
      <c r="EW105" s="335" t="s">
        <v>3848</v>
      </c>
      <c r="EX105" s="335" t="s">
        <v>3848</v>
      </c>
      <c r="EY105" s="335" t="s">
        <v>3848</v>
      </c>
      <c r="EZ105" s="335" t="s">
        <v>3848</v>
      </c>
      <c r="FA105" s="335" t="s">
        <v>3848</v>
      </c>
      <c r="FB105" s="335" t="s">
        <v>3848</v>
      </c>
      <c r="FC105" s="335" t="s">
        <v>3848</v>
      </c>
      <c r="FD105" s="335" t="s">
        <v>3848</v>
      </c>
      <c r="FE105" s="335" t="s">
        <v>4017</v>
      </c>
      <c r="FF105" s="335" t="s">
        <v>4017</v>
      </c>
      <c r="FG105" s="335" t="s">
        <v>3848</v>
      </c>
      <c r="FH105" s="335" t="s">
        <v>3848</v>
      </c>
      <c r="FI105" s="335" t="s">
        <v>3848</v>
      </c>
      <c r="FJ105" s="335" t="s">
        <v>4017</v>
      </c>
      <c r="FK105" s="335" t="s">
        <v>4017</v>
      </c>
      <c r="FL105" s="335" t="s">
        <v>4017</v>
      </c>
      <c r="FM105" s="335" t="s">
        <v>3403</v>
      </c>
      <c r="FN105" s="335" t="s">
        <v>3403</v>
      </c>
      <c r="FO105" s="335" t="s">
        <v>3403</v>
      </c>
      <c r="FP105" s="335" t="s">
        <v>3403</v>
      </c>
      <c r="FQ105" s="335" t="s">
        <v>5943</v>
      </c>
      <c r="FR105" s="335" t="s">
        <v>5943</v>
      </c>
      <c r="FS105" s="335" t="s">
        <v>9123</v>
      </c>
      <c r="FT105" s="335" t="s">
        <v>3943</v>
      </c>
      <c r="FU105" s="335" t="s">
        <v>3943</v>
      </c>
      <c r="FV105" s="335" t="s">
        <v>3943</v>
      </c>
      <c r="FW105" s="335" t="s">
        <v>3943</v>
      </c>
      <c r="FX105" s="335" t="s">
        <v>3944</v>
      </c>
      <c r="FY105" s="335" t="s">
        <v>3848</v>
      </c>
      <c r="FZ105" s="335" t="s">
        <v>3848</v>
      </c>
      <c r="GA105" s="335" t="s">
        <v>3848</v>
      </c>
      <c r="GB105" s="335" t="s">
        <v>3848</v>
      </c>
      <c r="GC105" s="335" t="s">
        <v>3848</v>
      </c>
      <c r="GL105" s="490" t="s">
        <v>14217</v>
      </c>
      <c r="GM105" s="490" t="s">
        <v>14217</v>
      </c>
      <c r="GN105" s="490" t="s">
        <v>14217</v>
      </c>
      <c r="GO105" s="490" t="s">
        <v>14217</v>
      </c>
      <c r="GP105" s="490" t="s">
        <v>14217</v>
      </c>
      <c r="GQ105" s="490" t="s">
        <v>3848</v>
      </c>
      <c r="GR105" s="490" t="s">
        <v>3848</v>
      </c>
      <c r="GS105" s="490" t="s">
        <v>14217</v>
      </c>
      <c r="GT105" s="490" t="s">
        <v>3848</v>
      </c>
      <c r="GU105" s="490" t="s">
        <v>3848</v>
      </c>
      <c r="GV105" s="490" t="s">
        <v>14217</v>
      </c>
      <c r="GW105" s="490" t="s">
        <v>14217</v>
      </c>
      <c r="GX105" s="490" t="s">
        <v>14217</v>
      </c>
      <c r="GY105" s="490" t="s">
        <v>14218</v>
      </c>
      <c r="GZ105" s="490" t="s">
        <v>14217</v>
      </c>
      <c r="HA105" s="490" t="s">
        <v>14217</v>
      </c>
      <c r="HB105" s="490">
        <v>33</v>
      </c>
      <c r="HC105" s="490" t="s">
        <v>14217</v>
      </c>
      <c r="HD105" s="490">
        <v>33</v>
      </c>
      <c r="HE105" s="490">
        <v>0</v>
      </c>
      <c r="HF105" s="335" t="s">
        <v>14405</v>
      </c>
      <c r="HG105" s="491" t="s">
        <v>3848</v>
      </c>
      <c r="HH105" s="491" t="s">
        <v>15227</v>
      </c>
      <c r="HI105" s="491" t="s">
        <v>14950</v>
      </c>
      <c r="HJ105" s="491" t="s">
        <v>14951</v>
      </c>
      <c r="HK105" s="491" t="s">
        <v>15228</v>
      </c>
      <c r="HL105" s="335" t="s">
        <v>3848</v>
      </c>
      <c r="HM105" s="335"/>
      <c r="IC105" s="44" t="s">
        <v>3403</v>
      </c>
      <c r="IE105" s="44" t="s">
        <v>3403</v>
      </c>
    </row>
    <row r="106" spans="1:239" s="44" customFormat="1" ht="15" customHeight="1" x14ac:dyDescent="0.2">
      <c r="A106" s="85">
        <v>104</v>
      </c>
      <c r="B106" s="470">
        <v>0.63888888888888895</v>
      </c>
      <c r="C106" s="85"/>
      <c r="D106" s="85" t="s">
        <v>12630</v>
      </c>
      <c r="E106" s="85" t="s">
        <v>212</v>
      </c>
      <c r="F106" s="282">
        <v>43283</v>
      </c>
      <c r="G106" s="85" t="s">
        <v>1202</v>
      </c>
      <c r="H106" s="85" t="s">
        <v>233</v>
      </c>
      <c r="I106" s="85" t="s">
        <v>3057</v>
      </c>
      <c r="J106" s="85"/>
      <c r="K106" s="471"/>
      <c r="L106" s="471"/>
      <c r="M106" s="471"/>
      <c r="N106" s="471"/>
      <c r="O106" s="85"/>
      <c r="P106" s="472" t="s">
        <v>15239</v>
      </c>
      <c r="Q106" s="85" t="s">
        <v>15240</v>
      </c>
      <c r="R106" s="85" t="s">
        <v>15241</v>
      </c>
      <c r="S106" s="471" t="s">
        <v>1683</v>
      </c>
      <c r="T106" s="276">
        <v>9491185622</v>
      </c>
      <c r="U106" s="498" t="s">
        <v>15242</v>
      </c>
      <c r="V106" s="70" t="s">
        <v>15243</v>
      </c>
      <c r="W106" s="85" t="s">
        <v>221</v>
      </c>
      <c r="X106" s="85" t="s">
        <v>221</v>
      </c>
      <c r="Y106" s="85" t="s">
        <v>221</v>
      </c>
      <c r="Z106" s="85" t="s">
        <v>221</v>
      </c>
      <c r="AA106" s="44" t="s">
        <v>15244</v>
      </c>
      <c r="AB106" s="85">
        <v>9463210668</v>
      </c>
      <c r="AC106" s="85" t="s">
        <v>278</v>
      </c>
      <c r="AD106" s="85" t="s">
        <v>241</v>
      </c>
      <c r="AE106" s="85" t="s">
        <v>1239</v>
      </c>
      <c r="AF106" s="85" t="s">
        <v>280</v>
      </c>
      <c r="AG106" s="85" t="s">
        <v>221</v>
      </c>
      <c r="AH106" s="85" t="s">
        <v>221</v>
      </c>
      <c r="AI106" s="85"/>
      <c r="AJ106" s="85"/>
      <c r="AK106" s="85"/>
      <c r="AL106" s="85"/>
      <c r="AM106" s="85"/>
      <c r="AN106" s="85" t="s">
        <v>432</v>
      </c>
      <c r="AO106" s="85" t="s">
        <v>432</v>
      </c>
      <c r="AP106" s="85" t="s">
        <v>434</v>
      </c>
      <c r="AQ106" s="85" t="s">
        <v>10785</v>
      </c>
      <c r="AR106" s="85" t="s">
        <v>14943</v>
      </c>
      <c r="AS106" s="85"/>
      <c r="AT106" s="85"/>
      <c r="AU106" s="85"/>
      <c r="AV106" s="85"/>
      <c r="AW106" s="85"/>
      <c r="AX106" s="255" t="s">
        <v>14944</v>
      </c>
      <c r="AY106" s="85" t="s">
        <v>227</v>
      </c>
      <c r="AZ106" s="85" t="s">
        <v>227</v>
      </c>
      <c r="BA106" s="275"/>
      <c r="BB106" s="275" t="s">
        <v>14945</v>
      </c>
      <c r="BC106" s="275">
        <v>0.63888888888888895</v>
      </c>
      <c r="BD106" s="275">
        <v>0.64930555555555558</v>
      </c>
      <c r="BE106" s="475">
        <f t="shared" si="2"/>
        <v>15</v>
      </c>
      <c r="BF106" s="85">
        <v>2</v>
      </c>
      <c r="BG106" s="85">
        <v>2</v>
      </c>
      <c r="BH106" s="85">
        <v>2</v>
      </c>
      <c r="BI106" s="85">
        <v>2</v>
      </c>
      <c r="BJ106" s="85">
        <v>2</v>
      </c>
      <c r="BK106" s="85">
        <v>1</v>
      </c>
      <c r="BL106" s="85">
        <v>1</v>
      </c>
      <c r="BM106" s="85">
        <v>2</v>
      </c>
      <c r="BN106" s="85">
        <v>1</v>
      </c>
      <c r="BO106" s="85">
        <v>1</v>
      </c>
      <c r="BP106" s="85">
        <v>3</v>
      </c>
      <c r="BQ106" s="85">
        <v>1</v>
      </c>
      <c r="BR106" s="85">
        <v>1</v>
      </c>
      <c r="BS106" s="85">
        <v>2</v>
      </c>
      <c r="BT106" s="85">
        <v>2</v>
      </c>
      <c r="BU106" s="85"/>
      <c r="BV106" s="405"/>
      <c r="BW106" s="85"/>
      <c r="BX106" s="85"/>
      <c r="BY106" s="85"/>
      <c r="BZ106" s="85"/>
      <c r="CA106" s="85"/>
      <c r="CB106" s="85"/>
      <c r="CC106" s="85"/>
      <c r="CD106" s="85"/>
      <c r="CE106" s="85"/>
      <c r="CF106" s="85"/>
      <c r="CG106" s="85"/>
      <c r="CH106" s="85"/>
      <c r="CI106" s="85"/>
      <c r="CJ106" s="85"/>
      <c r="CK106" s="85"/>
      <c r="CL106" s="85"/>
      <c r="CM106" s="85"/>
      <c r="CN106" s="85"/>
      <c r="CO106" s="85"/>
      <c r="CP106" s="85"/>
      <c r="CQ106" s="85"/>
      <c r="CR106" s="335" t="s">
        <v>12643</v>
      </c>
      <c r="CS106" s="335" t="s">
        <v>12644</v>
      </c>
      <c r="CT106" s="335" t="s">
        <v>4002</v>
      </c>
      <c r="CU106" s="335" t="s">
        <v>15245</v>
      </c>
      <c r="CV106" s="335" t="s">
        <v>15240</v>
      </c>
      <c r="CW106" s="335" t="s">
        <v>15241</v>
      </c>
      <c r="CX106" s="335" t="s">
        <v>1683</v>
      </c>
      <c r="CY106" s="335" t="s">
        <v>15246</v>
      </c>
      <c r="CZ106" s="335" t="s">
        <v>3848</v>
      </c>
      <c r="DA106" s="335" t="s">
        <v>9403</v>
      </c>
      <c r="DB106" s="335" t="s">
        <v>4037</v>
      </c>
      <c r="DC106" s="335" t="s">
        <v>4038</v>
      </c>
      <c r="DD106" s="335" t="s">
        <v>4039</v>
      </c>
      <c r="DE106" s="335" t="s">
        <v>3848</v>
      </c>
      <c r="DF106" s="335" t="s">
        <v>9403</v>
      </c>
      <c r="DG106" s="335" t="s">
        <v>4037</v>
      </c>
      <c r="DH106" s="335" t="s">
        <v>4038</v>
      </c>
      <c r="DI106" s="335" t="s">
        <v>4039</v>
      </c>
      <c r="DJ106" s="335" t="s">
        <v>3848</v>
      </c>
      <c r="DK106" s="335" t="s">
        <v>3957</v>
      </c>
      <c r="DL106" s="335" t="s">
        <v>3848</v>
      </c>
      <c r="DM106" s="335" t="s">
        <v>3914</v>
      </c>
      <c r="DN106" s="335" t="s">
        <v>3852</v>
      </c>
      <c r="DO106" s="335" t="s">
        <v>3848</v>
      </c>
      <c r="DP106" s="335" t="s">
        <v>3848</v>
      </c>
      <c r="DQ106" s="335" t="s">
        <v>15247</v>
      </c>
      <c r="DR106" s="335" t="s">
        <v>3403</v>
      </c>
      <c r="DS106" s="335" t="s">
        <v>15242</v>
      </c>
      <c r="DT106" s="335" t="s">
        <v>3848</v>
      </c>
      <c r="DU106" s="335" t="s">
        <v>3848</v>
      </c>
      <c r="DV106" s="335" t="s">
        <v>3848</v>
      </c>
      <c r="DW106" s="335" t="s">
        <v>3848</v>
      </c>
      <c r="DX106" s="335" t="s">
        <v>3848</v>
      </c>
      <c r="DY106" s="335" t="s">
        <v>3848</v>
      </c>
      <c r="DZ106" s="335" t="s">
        <v>3848</v>
      </c>
      <c r="EA106" s="335" t="s">
        <v>3848</v>
      </c>
      <c r="EB106" s="335" t="s">
        <v>3861</v>
      </c>
      <c r="EC106" s="335" t="s">
        <v>3862</v>
      </c>
      <c r="ED106" s="335" t="s">
        <v>3848</v>
      </c>
      <c r="EE106" s="335" t="s">
        <v>4212</v>
      </c>
      <c r="EF106" s="335" t="s">
        <v>432</v>
      </c>
      <c r="EG106" s="335" t="s">
        <v>3919</v>
      </c>
      <c r="EH106" s="335" t="s">
        <v>3920</v>
      </c>
      <c r="EI106" s="335" t="s">
        <v>1391</v>
      </c>
      <c r="EJ106" s="335" t="s">
        <v>3848</v>
      </c>
      <c r="EK106" s="335" t="s">
        <v>3848</v>
      </c>
      <c r="EL106" s="335" t="s">
        <v>4473</v>
      </c>
      <c r="EM106" s="335" t="s">
        <v>4002</v>
      </c>
      <c r="EN106" s="335" t="s">
        <v>4002</v>
      </c>
      <c r="EO106" s="335" t="s">
        <v>4002</v>
      </c>
      <c r="EP106" s="335" t="s">
        <v>3870</v>
      </c>
      <c r="EQ106" s="335" t="s">
        <v>4017</v>
      </c>
      <c r="ER106" s="335" t="s">
        <v>4017</v>
      </c>
      <c r="ES106" s="335" t="s">
        <v>4017</v>
      </c>
      <c r="ET106" s="335" t="s">
        <v>4017</v>
      </c>
      <c r="EU106" s="335" t="s">
        <v>4017</v>
      </c>
      <c r="EV106" s="335" t="s">
        <v>3848</v>
      </c>
      <c r="EW106" s="335" t="s">
        <v>3848</v>
      </c>
      <c r="EX106" s="335" t="s">
        <v>3848</v>
      </c>
      <c r="EY106" s="335" t="s">
        <v>3848</v>
      </c>
      <c r="EZ106" s="335" t="s">
        <v>3848</v>
      </c>
      <c r="FA106" s="335" t="s">
        <v>3848</v>
      </c>
      <c r="FB106" s="335" t="s">
        <v>3848</v>
      </c>
      <c r="FC106" s="335" t="s">
        <v>3848</v>
      </c>
      <c r="FD106" s="335" t="s">
        <v>3848</v>
      </c>
      <c r="FE106" s="335" t="s">
        <v>4017</v>
      </c>
      <c r="FF106" s="335" t="s">
        <v>4017</v>
      </c>
      <c r="FG106" s="335" t="s">
        <v>3848</v>
      </c>
      <c r="FH106" s="335" t="s">
        <v>3848</v>
      </c>
      <c r="FI106" s="335" t="s">
        <v>3848</v>
      </c>
      <c r="FJ106" s="335" t="s">
        <v>4017</v>
      </c>
      <c r="FK106" s="335" t="s">
        <v>4017</v>
      </c>
      <c r="FL106" s="335" t="s">
        <v>4017</v>
      </c>
      <c r="FM106" s="335" t="s">
        <v>3403</v>
      </c>
      <c r="FN106" s="335" t="s">
        <v>3403</v>
      </c>
      <c r="FO106" s="335" t="s">
        <v>3403</v>
      </c>
      <c r="FP106" s="335" t="s">
        <v>3403</v>
      </c>
      <c r="FQ106" s="335" t="s">
        <v>5943</v>
      </c>
      <c r="FR106" s="335" t="s">
        <v>5943</v>
      </c>
      <c r="FS106" s="335" t="s">
        <v>5943</v>
      </c>
      <c r="FT106" s="335" t="s">
        <v>3943</v>
      </c>
      <c r="FU106" s="335" t="s">
        <v>3943</v>
      </c>
      <c r="FV106" s="335" t="s">
        <v>3943</v>
      </c>
      <c r="FW106" s="335" t="s">
        <v>3943</v>
      </c>
      <c r="FX106" s="335" t="s">
        <v>3944</v>
      </c>
      <c r="FY106" s="335" t="s">
        <v>3848</v>
      </c>
      <c r="FZ106" s="335" t="s">
        <v>3848</v>
      </c>
      <c r="GA106" s="335" t="s">
        <v>3848</v>
      </c>
      <c r="GB106" s="335" t="s">
        <v>3848</v>
      </c>
      <c r="GC106" s="335" t="s">
        <v>3848</v>
      </c>
      <c r="GL106" s="490" t="s">
        <v>14217</v>
      </c>
      <c r="GM106" s="490" t="s">
        <v>14217</v>
      </c>
      <c r="GN106" s="490" t="s">
        <v>14217</v>
      </c>
      <c r="GO106" s="490" t="s">
        <v>14217</v>
      </c>
      <c r="GP106" s="490" t="s">
        <v>14217</v>
      </c>
      <c r="GQ106" s="490" t="s">
        <v>3848</v>
      </c>
      <c r="GR106" s="490" t="s">
        <v>3848</v>
      </c>
      <c r="GS106" s="490" t="s">
        <v>14217</v>
      </c>
      <c r="GT106" s="490" t="s">
        <v>3848</v>
      </c>
      <c r="GU106" s="490" t="s">
        <v>3848</v>
      </c>
      <c r="GV106" s="490" t="s">
        <v>14217</v>
      </c>
      <c r="GW106" s="490" t="s">
        <v>14217</v>
      </c>
      <c r="GX106" s="490" t="s">
        <v>14217</v>
      </c>
      <c r="GY106" s="490" t="s">
        <v>14218</v>
      </c>
      <c r="GZ106" s="490" t="s">
        <v>14217</v>
      </c>
      <c r="HA106" s="490" t="s">
        <v>14217</v>
      </c>
      <c r="HB106" s="490">
        <v>33</v>
      </c>
      <c r="HC106" s="490" t="s">
        <v>14217</v>
      </c>
      <c r="HD106" s="490">
        <v>33</v>
      </c>
      <c r="HE106" s="490">
        <v>0</v>
      </c>
      <c r="HF106" s="335" t="s">
        <v>14405</v>
      </c>
      <c r="HG106" s="491" t="s">
        <v>3848</v>
      </c>
      <c r="HH106" s="491" t="s">
        <v>15248</v>
      </c>
      <c r="HI106" s="491" t="s">
        <v>14950</v>
      </c>
      <c r="HJ106" s="491" t="s">
        <v>14951</v>
      </c>
      <c r="HK106" s="491" t="s">
        <v>15249</v>
      </c>
      <c r="HL106" s="335" t="s">
        <v>3848</v>
      </c>
      <c r="HM106" s="335"/>
      <c r="IC106" s="44" t="s">
        <v>3403</v>
      </c>
      <c r="IE106" s="44" t="s">
        <v>3403</v>
      </c>
    </row>
    <row r="107" spans="1:239" s="44" customFormat="1" ht="15" customHeight="1" x14ac:dyDescent="0.2">
      <c r="A107" s="85">
        <v>105</v>
      </c>
      <c r="B107" s="470">
        <v>0.65</v>
      </c>
      <c r="C107" s="85"/>
      <c r="D107" s="85" t="s">
        <v>12630</v>
      </c>
      <c r="E107" s="85" t="s">
        <v>212</v>
      </c>
      <c r="F107" s="282">
        <v>43283</v>
      </c>
      <c r="G107" s="85" t="s">
        <v>357</v>
      </c>
      <c r="H107" s="85" t="s">
        <v>233</v>
      </c>
      <c r="I107" s="85" t="s">
        <v>12683</v>
      </c>
      <c r="J107" s="85"/>
      <c r="K107" s="471"/>
      <c r="L107" s="471"/>
      <c r="M107" s="471"/>
      <c r="N107" s="471"/>
      <c r="O107" s="85"/>
      <c r="P107" s="472" t="s">
        <v>15250</v>
      </c>
      <c r="Q107" s="85" t="s">
        <v>15251</v>
      </c>
      <c r="R107" s="85" t="s">
        <v>15252</v>
      </c>
      <c r="S107" s="471" t="s">
        <v>15253</v>
      </c>
      <c r="T107" s="276">
        <v>9217091436</v>
      </c>
      <c r="U107" s="498" t="s">
        <v>15254</v>
      </c>
      <c r="V107" s="70" t="s">
        <v>221</v>
      </c>
      <c r="W107" s="85" t="s">
        <v>221</v>
      </c>
      <c r="X107" s="85" t="s">
        <v>221</v>
      </c>
      <c r="Y107" s="85" t="s">
        <v>221</v>
      </c>
      <c r="Z107" s="85" t="s">
        <v>221</v>
      </c>
      <c r="AA107" s="44" t="s">
        <v>15255</v>
      </c>
      <c r="AB107" s="85">
        <v>9213174263</v>
      </c>
      <c r="AC107" s="85" t="s">
        <v>223</v>
      </c>
      <c r="AD107" s="85" t="s">
        <v>267</v>
      </c>
      <c r="AE107" s="85" t="s">
        <v>15256</v>
      </c>
      <c r="AF107" s="85" t="s">
        <v>226</v>
      </c>
      <c r="AG107" s="85" t="s">
        <v>226</v>
      </c>
      <c r="AH107" s="85" t="s">
        <v>226</v>
      </c>
      <c r="AI107" s="85" t="s">
        <v>15072</v>
      </c>
      <c r="AJ107" s="85" t="s">
        <v>227</v>
      </c>
      <c r="AK107" s="85">
        <v>1</v>
      </c>
      <c r="AL107" s="85" t="s">
        <v>15072</v>
      </c>
      <c r="AM107" s="85">
        <v>0</v>
      </c>
      <c r="AN107" s="85" t="s">
        <v>432</v>
      </c>
      <c r="AO107" s="85" t="s">
        <v>432</v>
      </c>
      <c r="AP107" s="85" t="s">
        <v>434</v>
      </c>
      <c r="AQ107" s="85" t="s">
        <v>10785</v>
      </c>
      <c r="AR107" s="85" t="s">
        <v>14943</v>
      </c>
      <c r="AS107" s="85"/>
      <c r="AT107" s="85"/>
      <c r="AU107" s="85"/>
      <c r="AV107" s="85"/>
      <c r="AW107" s="85"/>
      <c r="AX107" s="255" t="s">
        <v>14944</v>
      </c>
      <c r="AY107" s="85" t="s">
        <v>227</v>
      </c>
      <c r="AZ107" s="85" t="s">
        <v>227</v>
      </c>
      <c r="BA107" s="275"/>
      <c r="BB107" s="275" t="s">
        <v>14945</v>
      </c>
      <c r="BC107" s="275">
        <v>0.65</v>
      </c>
      <c r="BD107" s="275">
        <v>0.66249999999999998</v>
      </c>
      <c r="BE107" s="475">
        <f t="shared" si="2"/>
        <v>18</v>
      </c>
      <c r="BF107" s="85">
        <v>2</v>
      </c>
      <c r="BG107" s="85">
        <v>2</v>
      </c>
      <c r="BH107" s="85">
        <v>2</v>
      </c>
      <c r="BI107" s="85">
        <v>2</v>
      </c>
      <c r="BJ107" s="85">
        <v>2</v>
      </c>
      <c r="BK107" s="85">
        <v>2</v>
      </c>
      <c r="BL107" s="85">
        <v>2</v>
      </c>
      <c r="BM107" s="85">
        <v>2</v>
      </c>
      <c r="BN107" s="85">
        <v>2</v>
      </c>
      <c r="BO107" s="85">
        <v>2</v>
      </c>
      <c r="BP107" s="85">
        <v>2</v>
      </c>
      <c r="BQ107" s="85">
        <v>2</v>
      </c>
      <c r="BR107" s="85">
        <v>2</v>
      </c>
      <c r="BS107" s="85">
        <v>2</v>
      </c>
      <c r="BT107" s="85">
        <v>2</v>
      </c>
      <c r="BU107" s="85"/>
      <c r="BV107" s="85" t="s">
        <v>14945</v>
      </c>
      <c r="BW107" s="483">
        <v>0.66249999999999998</v>
      </c>
      <c r="BX107" s="483">
        <v>0.6694444444444444</v>
      </c>
      <c r="BY107" s="85">
        <v>10</v>
      </c>
      <c r="BZ107" s="85">
        <v>3</v>
      </c>
      <c r="CA107" s="85">
        <v>3</v>
      </c>
      <c r="CB107" s="85">
        <v>3</v>
      </c>
      <c r="CC107" s="85">
        <v>3</v>
      </c>
      <c r="CD107" s="30" t="s">
        <v>260</v>
      </c>
      <c r="CE107" s="30" t="s">
        <v>14945</v>
      </c>
      <c r="CF107" s="30">
        <v>15</v>
      </c>
      <c r="CG107" s="85"/>
      <c r="CH107" s="85"/>
      <c r="CI107" s="85"/>
      <c r="CJ107" s="85"/>
      <c r="CK107" s="85"/>
      <c r="CL107" s="85"/>
      <c r="CM107" s="85"/>
      <c r="CN107" s="85"/>
      <c r="CO107" s="85"/>
      <c r="CP107" s="85"/>
      <c r="CQ107" s="85"/>
      <c r="CR107" s="335" t="s">
        <v>12643</v>
      </c>
      <c r="CS107" s="335" t="s">
        <v>12644</v>
      </c>
      <c r="CT107" s="335" t="s">
        <v>4002</v>
      </c>
      <c r="CU107" s="335" t="s">
        <v>15257</v>
      </c>
      <c r="CV107" s="335" t="s">
        <v>15251</v>
      </c>
      <c r="CW107" s="335" t="s">
        <v>15258</v>
      </c>
      <c r="CX107" s="335" t="s">
        <v>15253</v>
      </c>
      <c r="CY107" s="335" t="s">
        <v>15259</v>
      </c>
      <c r="CZ107" s="335" t="s">
        <v>3848</v>
      </c>
      <c r="DA107" s="335" t="s">
        <v>15260</v>
      </c>
      <c r="DB107" s="335" t="s">
        <v>3840</v>
      </c>
      <c r="DC107" s="335" t="s">
        <v>3841</v>
      </c>
      <c r="DD107" s="335" t="s">
        <v>4838</v>
      </c>
      <c r="DE107" s="335" t="s">
        <v>3848</v>
      </c>
      <c r="DF107" s="335" t="s">
        <v>15260</v>
      </c>
      <c r="DG107" s="335" t="s">
        <v>3840</v>
      </c>
      <c r="DH107" s="335" t="s">
        <v>3841</v>
      </c>
      <c r="DI107" s="335" t="s">
        <v>4838</v>
      </c>
      <c r="DJ107" s="335" t="s">
        <v>3848</v>
      </c>
      <c r="DK107" s="335" t="s">
        <v>3957</v>
      </c>
      <c r="DL107" s="335" t="s">
        <v>3848</v>
      </c>
      <c r="DM107" s="335" t="s">
        <v>3914</v>
      </c>
      <c r="DN107" s="335" t="s">
        <v>3852</v>
      </c>
      <c r="DO107" s="335" t="s">
        <v>3853</v>
      </c>
      <c r="DP107" s="335" t="s">
        <v>3996</v>
      </c>
      <c r="DQ107" s="335" t="s">
        <v>15261</v>
      </c>
      <c r="DR107" s="335" t="s">
        <v>15261</v>
      </c>
      <c r="DS107" s="335" t="s">
        <v>15254</v>
      </c>
      <c r="DT107" s="335" t="s">
        <v>3848</v>
      </c>
      <c r="DU107" s="335" t="s">
        <v>3848</v>
      </c>
      <c r="DV107" s="335" t="s">
        <v>3848</v>
      </c>
      <c r="DW107" s="335" t="s">
        <v>3848</v>
      </c>
      <c r="DX107" s="335" t="s">
        <v>3848</v>
      </c>
      <c r="DY107" s="335" t="s">
        <v>3848</v>
      </c>
      <c r="DZ107" s="335" t="s">
        <v>3848</v>
      </c>
      <c r="EA107" s="335" t="s">
        <v>3848</v>
      </c>
      <c r="EB107" s="335" t="s">
        <v>3861</v>
      </c>
      <c r="EC107" s="335" t="s">
        <v>3862</v>
      </c>
      <c r="ED107" s="335" t="s">
        <v>3848</v>
      </c>
      <c r="EE107" s="335" t="s">
        <v>4067</v>
      </c>
      <c r="EF107" s="335" t="s">
        <v>432</v>
      </c>
      <c r="EG107" s="335" t="s">
        <v>3919</v>
      </c>
      <c r="EH107" s="335" t="s">
        <v>3920</v>
      </c>
      <c r="EI107" s="335" t="s">
        <v>15262</v>
      </c>
      <c r="EJ107" s="335" t="s">
        <v>3848</v>
      </c>
      <c r="EK107" s="335" t="s">
        <v>3848</v>
      </c>
      <c r="EL107" s="335" t="s">
        <v>4473</v>
      </c>
      <c r="EM107" s="335" t="s">
        <v>4002</v>
      </c>
      <c r="EN107" s="335" t="s">
        <v>4002</v>
      </c>
      <c r="EO107" s="335" t="s">
        <v>4002</v>
      </c>
      <c r="EP107" s="335" t="s">
        <v>3870</v>
      </c>
      <c r="EQ107" s="335" t="s">
        <v>14103</v>
      </c>
      <c r="ER107" s="335" t="s">
        <v>3872</v>
      </c>
      <c r="ES107" s="335" t="s">
        <v>15263</v>
      </c>
      <c r="ET107" s="335" t="s">
        <v>4889</v>
      </c>
      <c r="EU107" s="335" t="s">
        <v>13079</v>
      </c>
      <c r="EV107" s="335" t="s">
        <v>3876</v>
      </c>
      <c r="EW107" s="335" t="s">
        <v>3876</v>
      </c>
      <c r="EX107" s="335" t="s">
        <v>3848</v>
      </c>
      <c r="EY107" s="335" t="s">
        <v>3848</v>
      </c>
      <c r="EZ107" s="335" t="s">
        <v>3877</v>
      </c>
      <c r="FA107" s="335" t="s">
        <v>4008</v>
      </c>
      <c r="FB107" s="335" t="s">
        <v>4443</v>
      </c>
      <c r="FC107" s="335" t="s">
        <v>15264</v>
      </c>
      <c r="FD107" s="335" t="s">
        <v>3848</v>
      </c>
      <c r="FE107" s="335" t="s">
        <v>4011</v>
      </c>
      <c r="FF107" s="335" t="s">
        <v>4012</v>
      </c>
      <c r="FG107" s="335" t="s">
        <v>15265</v>
      </c>
      <c r="FH107" s="335" t="s">
        <v>15266</v>
      </c>
      <c r="FI107" s="335" t="s">
        <v>15267</v>
      </c>
      <c r="FJ107" s="335" t="s">
        <v>3935</v>
      </c>
      <c r="FK107" s="335" t="s">
        <v>4017</v>
      </c>
      <c r="FL107" s="335" t="s">
        <v>4017</v>
      </c>
      <c r="FM107" s="335" t="s">
        <v>15268</v>
      </c>
      <c r="FN107" s="335" t="s">
        <v>15269</v>
      </c>
      <c r="FO107" s="335" t="s">
        <v>15253</v>
      </c>
      <c r="FP107" s="335" t="s">
        <v>3848</v>
      </c>
      <c r="FQ107" s="335" t="s">
        <v>15270</v>
      </c>
      <c r="FR107" s="335" t="s">
        <v>7354</v>
      </c>
      <c r="FS107" s="335" t="s">
        <v>15271</v>
      </c>
      <c r="FT107" s="335" t="s">
        <v>15272</v>
      </c>
      <c r="FU107" s="335" t="s">
        <v>6772</v>
      </c>
      <c r="FV107" s="335" t="s">
        <v>15273</v>
      </c>
      <c r="FW107" s="335" t="s">
        <v>15274</v>
      </c>
      <c r="FX107" s="335" t="s">
        <v>3894</v>
      </c>
      <c r="FY107" s="335" t="s">
        <v>3848</v>
      </c>
      <c r="FZ107" s="335" t="s">
        <v>15275</v>
      </c>
      <c r="GA107" s="335" t="s">
        <v>3946</v>
      </c>
      <c r="GB107" s="335" t="s">
        <v>3946</v>
      </c>
      <c r="GC107" s="335" t="s">
        <v>3946</v>
      </c>
      <c r="GD107" s="44" t="s">
        <v>12711</v>
      </c>
      <c r="GE107" s="44" t="s">
        <v>6505</v>
      </c>
      <c r="GL107" s="490">
        <v>100</v>
      </c>
      <c r="GM107" s="490">
        <v>75</v>
      </c>
      <c r="GN107" s="490">
        <v>80</v>
      </c>
      <c r="GO107" s="490">
        <v>100</v>
      </c>
      <c r="GP107" s="490">
        <v>97</v>
      </c>
      <c r="GQ107" s="490">
        <v>36</v>
      </c>
      <c r="GR107" s="490">
        <v>97</v>
      </c>
      <c r="GS107" s="490">
        <v>97</v>
      </c>
      <c r="GT107" s="490">
        <v>34</v>
      </c>
      <c r="GU107" s="490">
        <v>97</v>
      </c>
      <c r="GV107" s="490">
        <v>90</v>
      </c>
      <c r="GW107" s="490">
        <v>71</v>
      </c>
      <c r="GX107" s="490">
        <v>71</v>
      </c>
      <c r="GY107" s="490">
        <v>66</v>
      </c>
      <c r="GZ107" s="490">
        <v>72</v>
      </c>
      <c r="HA107" s="490">
        <v>0.87870000000000004</v>
      </c>
      <c r="HB107" s="490">
        <v>66</v>
      </c>
      <c r="HC107" s="490">
        <v>100</v>
      </c>
      <c r="HD107" s="490">
        <v>83</v>
      </c>
      <c r="HE107" s="490">
        <v>72</v>
      </c>
      <c r="HF107" s="335" t="s">
        <v>14314</v>
      </c>
      <c r="HG107" s="491" t="s">
        <v>3848</v>
      </c>
      <c r="HH107" s="491" t="s">
        <v>3848</v>
      </c>
      <c r="HI107" s="491" t="s">
        <v>3848</v>
      </c>
      <c r="HJ107" s="491" t="s">
        <v>3848</v>
      </c>
      <c r="HK107" s="491" t="s">
        <v>3848</v>
      </c>
      <c r="HL107" s="335"/>
      <c r="HM107" s="335"/>
      <c r="HS107" s="44" t="s">
        <v>6505</v>
      </c>
      <c r="IC107" s="44" t="s">
        <v>12683</v>
      </c>
      <c r="IE107" s="44" t="s">
        <v>3403</v>
      </c>
    </row>
    <row r="108" spans="1:239" s="44" customFormat="1" ht="15" customHeight="1" x14ac:dyDescent="0.2">
      <c r="A108" s="85">
        <v>106</v>
      </c>
      <c r="B108" s="470">
        <v>0.6694444444444444</v>
      </c>
      <c r="C108" s="85"/>
      <c r="D108" s="85" t="s">
        <v>12630</v>
      </c>
      <c r="E108" s="85" t="s">
        <v>212</v>
      </c>
      <c r="F108" s="282">
        <v>43283</v>
      </c>
      <c r="G108" s="85" t="s">
        <v>1202</v>
      </c>
      <c r="H108" s="85" t="s">
        <v>233</v>
      </c>
      <c r="I108" s="85" t="s">
        <v>3057</v>
      </c>
      <c r="J108" s="85"/>
      <c r="K108" s="471"/>
      <c r="L108" s="471"/>
      <c r="M108" s="471"/>
      <c r="N108" s="471"/>
      <c r="O108" s="85"/>
      <c r="P108" s="472" t="s">
        <v>15276</v>
      </c>
      <c r="Q108" s="85" t="s">
        <v>647</v>
      </c>
      <c r="R108" s="85" t="s">
        <v>15277</v>
      </c>
      <c r="S108" s="471" t="s">
        <v>15278</v>
      </c>
      <c r="T108" s="276">
        <v>9758107425</v>
      </c>
      <c r="U108" s="498" t="s">
        <v>15279</v>
      </c>
      <c r="V108" s="70" t="s">
        <v>221</v>
      </c>
      <c r="W108" s="85" t="s">
        <v>221</v>
      </c>
      <c r="X108" s="85" t="s">
        <v>221</v>
      </c>
      <c r="Y108" s="85" t="s">
        <v>221</v>
      </c>
      <c r="Z108" s="85" t="s">
        <v>221</v>
      </c>
      <c r="AA108" s="85" t="s">
        <v>15280</v>
      </c>
      <c r="AB108" s="85" t="s">
        <v>15281</v>
      </c>
      <c r="AC108" s="85" t="s">
        <v>1303</v>
      </c>
      <c r="AD108" s="85" t="s">
        <v>802</v>
      </c>
      <c r="AE108" s="85" t="s">
        <v>221</v>
      </c>
      <c r="AF108" s="85" t="s">
        <v>221</v>
      </c>
      <c r="AG108" s="85" t="s">
        <v>221</v>
      </c>
      <c r="AH108" s="85" t="s">
        <v>221</v>
      </c>
      <c r="AI108" s="85"/>
      <c r="AJ108" s="85"/>
      <c r="AK108" s="85"/>
      <c r="AL108" s="85"/>
      <c r="AM108" s="85"/>
      <c r="AN108" s="85" t="s">
        <v>432</v>
      </c>
      <c r="AO108" s="85" t="s">
        <v>432</v>
      </c>
      <c r="AP108" s="85" t="s">
        <v>434</v>
      </c>
      <c r="AQ108" s="85" t="s">
        <v>10785</v>
      </c>
      <c r="AR108" s="85" t="s">
        <v>14943</v>
      </c>
      <c r="AS108" s="85"/>
      <c r="AT108" s="85"/>
      <c r="AU108" s="85"/>
      <c r="AV108" s="85"/>
      <c r="AW108" s="85"/>
      <c r="AX108" s="255" t="s">
        <v>14944</v>
      </c>
      <c r="AY108" s="85" t="s">
        <v>227</v>
      </c>
      <c r="AZ108" s="85" t="s">
        <v>227</v>
      </c>
      <c r="BA108" s="275"/>
      <c r="BB108" s="275" t="s">
        <v>14945</v>
      </c>
      <c r="BC108" s="275">
        <v>0.6694444444444444</v>
      </c>
      <c r="BD108" s="275">
        <v>0.67222222222222217</v>
      </c>
      <c r="BE108" s="475">
        <f t="shared" si="2"/>
        <v>4</v>
      </c>
      <c r="BF108" s="85">
        <v>1</v>
      </c>
      <c r="BG108" s="85">
        <v>2</v>
      </c>
      <c r="BH108" s="85">
        <v>2</v>
      </c>
      <c r="BI108" s="85">
        <v>2</v>
      </c>
      <c r="BJ108" s="85">
        <v>2</v>
      </c>
      <c r="BK108" s="85">
        <v>1</v>
      </c>
      <c r="BL108" s="85">
        <v>1</v>
      </c>
      <c r="BM108" s="85">
        <v>1</v>
      </c>
      <c r="BN108" s="85">
        <v>1</v>
      </c>
      <c r="BO108" s="85">
        <v>1</v>
      </c>
      <c r="BP108" s="85">
        <v>3</v>
      </c>
      <c r="BQ108" s="85">
        <v>1</v>
      </c>
      <c r="BR108" s="85">
        <v>2</v>
      </c>
      <c r="BS108" s="85">
        <v>2</v>
      </c>
      <c r="BT108" s="85">
        <v>1</v>
      </c>
      <c r="BU108" s="85"/>
      <c r="BV108" s="405"/>
      <c r="BW108" s="85"/>
      <c r="BX108" s="85"/>
      <c r="BY108" s="85"/>
      <c r="BZ108" s="85"/>
      <c r="CA108" s="85"/>
      <c r="CB108" s="85"/>
      <c r="CC108" s="85"/>
      <c r="CD108" s="85"/>
      <c r="CE108" s="85"/>
      <c r="CF108" s="85"/>
      <c r="CG108" s="85"/>
      <c r="CH108" s="85"/>
      <c r="CI108" s="85"/>
      <c r="CJ108" s="85"/>
      <c r="CK108" s="85"/>
      <c r="CL108" s="85"/>
      <c r="CM108" s="85"/>
      <c r="CN108" s="85"/>
      <c r="CO108" s="85"/>
      <c r="CP108" s="85"/>
      <c r="CQ108" s="85"/>
      <c r="CR108" s="335" t="s">
        <v>12643</v>
      </c>
      <c r="CS108" s="335" t="s">
        <v>12644</v>
      </c>
      <c r="CT108" s="335" t="s">
        <v>4002</v>
      </c>
      <c r="CU108" s="335" t="s">
        <v>15282</v>
      </c>
      <c r="CV108" s="335" t="s">
        <v>647</v>
      </c>
      <c r="CW108" s="335" t="s">
        <v>15277</v>
      </c>
      <c r="CX108" s="335" t="s">
        <v>15278</v>
      </c>
      <c r="CY108" s="335" t="s">
        <v>15283</v>
      </c>
      <c r="CZ108" s="335" t="s">
        <v>3848</v>
      </c>
      <c r="DA108" s="335" t="s">
        <v>9403</v>
      </c>
      <c r="DB108" s="335" t="s">
        <v>4037</v>
      </c>
      <c r="DC108" s="335" t="s">
        <v>4038</v>
      </c>
      <c r="DD108" s="335" t="s">
        <v>4039</v>
      </c>
      <c r="DE108" s="335" t="s">
        <v>3848</v>
      </c>
      <c r="DF108" s="335" t="s">
        <v>9403</v>
      </c>
      <c r="DG108" s="335" t="s">
        <v>4037</v>
      </c>
      <c r="DH108" s="335" t="s">
        <v>4038</v>
      </c>
      <c r="DI108" s="335" t="s">
        <v>4039</v>
      </c>
      <c r="DJ108" s="335" t="s">
        <v>3848</v>
      </c>
      <c r="DK108" s="335" t="s">
        <v>3849</v>
      </c>
      <c r="DL108" s="335" t="s">
        <v>3848</v>
      </c>
      <c r="DM108" s="335" t="s">
        <v>3914</v>
      </c>
      <c r="DN108" s="335" t="s">
        <v>3852</v>
      </c>
      <c r="DO108" s="335" t="s">
        <v>3848</v>
      </c>
      <c r="DP108" s="335" t="s">
        <v>3848</v>
      </c>
      <c r="DQ108" s="335" t="s">
        <v>15284</v>
      </c>
      <c r="DR108" s="335" t="s">
        <v>3403</v>
      </c>
      <c r="DS108" s="335" t="s">
        <v>15279</v>
      </c>
      <c r="DT108" s="335" t="s">
        <v>3848</v>
      </c>
      <c r="DU108" s="335" t="s">
        <v>3848</v>
      </c>
      <c r="DV108" s="335" t="s">
        <v>3848</v>
      </c>
      <c r="DW108" s="335" t="s">
        <v>3848</v>
      </c>
      <c r="DX108" s="335" t="s">
        <v>3848</v>
      </c>
      <c r="DY108" s="335" t="s">
        <v>3848</v>
      </c>
      <c r="DZ108" s="335" t="s">
        <v>3848</v>
      </c>
      <c r="EA108" s="335" t="s">
        <v>3848</v>
      </c>
      <c r="EB108" s="335" t="s">
        <v>3861</v>
      </c>
      <c r="EC108" s="335" t="s">
        <v>3862</v>
      </c>
      <c r="ED108" s="335" t="s">
        <v>3848</v>
      </c>
      <c r="EE108" s="335" t="s">
        <v>4212</v>
      </c>
      <c r="EF108" s="335" t="s">
        <v>432</v>
      </c>
      <c r="EG108" s="335" t="s">
        <v>3919</v>
      </c>
      <c r="EH108" s="335" t="s">
        <v>3920</v>
      </c>
      <c r="EI108" s="335" t="s">
        <v>1391</v>
      </c>
      <c r="EJ108" s="335" t="s">
        <v>3848</v>
      </c>
      <c r="EK108" s="335" t="s">
        <v>3848</v>
      </c>
      <c r="EL108" s="335" t="s">
        <v>3868</v>
      </c>
      <c r="EM108" s="335" t="s">
        <v>4002</v>
      </c>
      <c r="EN108" s="335" t="s">
        <v>4002</v>
      </c>
      <c r="EO108" s="335" t="s">
        <v>3870</v>
      </c>
      <c r="EP108" s="335" t="s">
        <v>3870</v>
      </c>
      <c r="EQ108" s="335" t="s">
        <v>4017</v>
      </c>
      <c r="ER108" s="335" t="s">
        <v>4017</v>
      </c>
      <c r="ES108" s="335" t="s">
        <v>4017</v>
      </c>
      <c r="ET108" s="335" t="s">
        <v>4017</v>
      </c>
      <c r="EU108" s="335" t="s">
        <v>4017</v>
      </c>
      <c r="EV108" s="335" t="s">
        <v>3848</v>
      </c>
      <c r="EW108" s="335" t="s">
        <v>3848</v>
      </c>
      <c r="EX108" s="335" t="s">
        <v>3848</v>
      </c>
      <c r="EY108" s="335" t="s">
        <v>3848</v>
      </c>
      <c r="EZ108" s="335" t="s">
        <v>3848</v>
      </c>
      <c r="FA108" s="335" t="s">
        <v>3848</v>
      </c>
      <c r="FB108" s="335" t="s">
        <v>3848</v>
      </c>
      <c r="FC108" s="335" t="s">
        <v>3848</v>
      </c>
      <c r="FD108" s="335" t="s">
        <v>3848</v>
      </c>
      <c r="FE108" s="335" t="s">
        <v>4017</v>
      </c>
      <c r="FF108" s="335" t="s">
        <v>4017</v>
      </c>
      <c r="FG108" s="335" t="s">
        <v>3848</v>
      </c>
      <c r="FH108" s="335" t="s">
        <v>3848</v>
      </c>
      <c r="FI108" s="335" t="s">
        <v>3848</v>
      </c>
      <c r="FJ108" s="335" t="s">
        <v>4017</v>
      </c>
      <c r="FK108" s="335" t="s">
        <v>4017</v>
      </c>
      <c r="FL108" s="335" t="s">
        <v>4017</v>
      </c>
      <c r="FM108" s="335" t="s">
        <v>3403</v>
      </c>
      <c r="FN108" s="335" t="s">
        <v>3403</v>
      </c>
      <c r="FO108" s="335" t="s">
        <v>3403</v>
      </c>
      <c r="FP108" s="335" t="s">
        <v>3403</v>
      </c>
      <c r="FQ108" s="335" t="s">
        <v>5943</v>
      </c>
      <c r="FR108" s="335" t="s">
        <v>5943</v>
      </c>
      <c r="FS108" s="335" t="s">
        <v>5943</v>
      </c>
      <c r="FT108" s="335" t="s">
        <v>3943</v>
      </c>
      <c r="FU108" s="335" t="s">
        <v>3943</v>
      </c>
      <c r="FV108" s="335" t="s">
        <v>3943</v>
      </c>
      <c r="FW108" s="335" t="s">
        <v>3943</v>
      </c>
      <c r="FX108" s="335" t="s">
        <v>3944</v>
      </c>
      <c r="FY108" s="335" t="s">
        <v>3848</v>
      </c>
      <c r="FZ108" s="335" t="s">
        <v>3848</v>
      </c>
      <c r="GA108" s="335" t="s">
        <v>3848</v>
      </c>
      <c r="GB108" s="335" t="s">
        <v>3848</v>
      </c>
      <c r="GC108" s="335" t="s">
        <v>3848</v>
      </c>
      <c r="GL108" s="490" t="s">
        <v>14217</v>
      </c>
      <c r="GM108" s="490" t="s">
        <v>14217</v>
      </c>
      <c r="GN108" s="490" t="s">
        <v>14217</v>
      </c>
      <c r="GO108" s="490" t="s">
        <v>14217</v>
      </c>
      <c r="GP108" s="490" t="s">
        <v>14217</v>
      </c>
      <c r="GQ108" s="490" t="s">
        <v>3848</v>
      </c>
      <c r="GR108" s="490" t="s">
        <v>3848</v>
      </c>
      <c r="GS108" s="490" t="s">
        <v>14217</v>
      </c>
      <c r="GT108" s="490" t="s">
        <v>3848</v>
      </c>
      <c r="GU108" s="490" t="s">
        <v>3848</v>
      </c>
      <c r="GV108" s="490" t="s">
        <v>14217</v>
      </c>
      <c r="GW108" s="490" t="s">
        <v>14217</v>
      </c>
      <c r="GX108" s="490" t="s">
        <v>14217</v>
      </c>
      <c r="GY108" s="490" t="s">
        <v>14218</v>
      </c>
      <c r="GZ108" s="490" t="s">
        <v>14217</v>
      </c>
      <c r="HA108" s="490" t="s">
        <v>14217</v>
      </c>
      <c r="HB108" s="490">
        <v>33</v>
      </c>
      <c r="HC108" s="490" t="s">
        <v>14217</v>
      </c>
      <c r="HD108" s="490">
        <v>33</v>
      </c>
      <c r="HE108" s="490">
        <v>0</v>
      </c>
      <c r="HF108" s="335" t="s">
        <v>14405</v>
      </c>
      <c r="HG108" s="491" t="s">
        <v>3848</v>
      </c>
      <c r="HH108" s="491" t="s">
        <v>15285</v>
      </c>
      <c r="HI108" s="491" t="s">
        <v>14950</v>
      </c>
      <c r="HJ108" s="491" t="s">
        <v>14951</v>
      </c>
      <c r="HK108" s="491" t="s">
        <v>15286</v>
      </c>
      <c r="HL108" s="335" t="s">
        <v>3848</v>
      </c>
      <c r="HM108" s="335" t="s">
        <v>3848</v>
      </c>
      <c r="IC108" s="44" t="s">
        <v>3403</v>
      </c>
      <c r="IE108" s="44" t="s">
        <v>3403</v>
      </c>
    </row>
    <row r="109" spans="1:239" s="44" customFormat="1" ht="15" customHeight="1" x14ac:dyDescent="0.2">
      <c r="A109" s="85">
        <v>107</v>
      </c>
      <c r="B109" s="470">
        <v>0.67361111111111116</v>
      </c>
      <c r="C109" s="85"/>
      <c r="D109" s="85" t="s">
        <v>12630</v>
      </c>
      <c r="E109" s="85" t="s">
        <v>212</v>
      </c>
      <c r="F109" s="282">
        <v>43283</v>
      </c>
      <c r="G109" s="85" t="s">
        <v>1202</v>
      </c>
      <c r="H109" s="85" t="s">
        <v>233</v>
      </c>
      <c r="I109" s="85" t="s">
        <v>3057</v>
      </c>
      <c r="J109" s="85"/>
      <c r="K109" s="471"/>
      <c r="L109" s="471"/>
      <c r="M109" s="471"/>
      <c r="N109" s="471"/>
      <c r="O109" s="85"/>
      <c r="P109" s="472" t="s">
        <v>15287</v>
      </c>
      <c r="Q109" s="85" t="s">
        <v>15288</v>
      </c>
      <c r="R109" s="85" t="s">
        <v>15289</v>
      </c>
      <c r="S109" s="471" t="s">
        <v>15290</v>
      </c>
      <c r="T109" s="276">
        <v>9457547774</v>
      </c>
      <c r="U109" s="498" t="s">
        <v>15291</v>
      </c>
      <c r="V109" s="70" t="s">
        <v>15292</v>
      </c>
      <c r="W109" s="85" t="s">
        <v>221</v>
      </c>
      <c r="X109" s="85" t="s">
        <v>221</v>
      </c>
      <c r="Y109" s="85" t="s">
        <v>221</v>
      </c>
      <c r="Z109" s="85" t="s">
        <v>221</v>
      </c>
      <c r="AA109" s="85" t="s">
        <v>15293</v>
      </c>
      <c r="AB109" s="85">
        <v>9457547773</v>
      </c>
      <c r="AC109" s="85" t="s">
        <v>402</v>
      </c>
      <c r="AD109" s="85" t="s">
        <v>224</v>
      </c>
      <c r="AE109" s="85" t="s">
        <v>642</v>
      </c>
      <c r="AF109" s="85" t="s">
        <v>221</v>
      </c>
      <c r="AG109" s="85" t="s">
        <v>221</v>
      </c>
      <c r="AH109" s="85" t="s">
        <v>221</v>
      </c>
      <c r="AI109" s="85"/>
      <c r="AJ109" s="85"/>
      <c r="AK109" s="85"/>
      <c r="AL109" s="85"/>
      <c r="AM109" s="85"/>
      <c r="AN109" s="85" t="s">
        <v>432</v>
      </c>
      <c r="AO109" s="85" t="s">
        <v>432</v>
      </c>
      <c r="AP109" s="85" t="s">
        <v>434</v>
      </c>
      <c r="AQ109" s="85" t="s">
        <v>10785</v>
      </c>
      <c r="AR109" s="85" t="s">
        <v>14943</v>
      </c>
      <c r="AS109" s="85"/>
      <c r="AT109" s="85"/>
      <c r="AU109" s="85"/>
      <c r="AV109" s="85"/>
      <c r="AW109" s="85"/>
      <c r="AX109" s="255" t="s">
        <v>14944</v>
      </c>
      <c r="AY109" s="85" t="s">
        <v>227</v>
      </c>
      <c r="AZ109" s="85" t="s">
        <v>227</v>
      </c>
      <c r="BA109" s="275"/>
      <c r="BB109" s="275" t="s">
        <v>14945</v>
      </c>
      <c r="BC109" s="275">
        <v>0.67361111111111116</v>
      </c>
      <c r="BD109" s="275">
        <v>0.67708333333333337</v>
      </c>
      <c r="BE109" s="475">
        <f t="shared" si="2"/>
        <v>5</v>
      </c>
      <c r="BF109" s="85">
        <v>2</v>
      </c>
      <c r="BG109" s="85">
        <v>1</v>
      </c>
      <c r="BH109" s="85">
        <v>1</v>
      </c>
      <c r="BI109" s="85">
        <v>1</v>
      </c>
      <c r="BJ109" s="85">
        <v>1</v>
      </c>
      <c r="BK109" s="85">
        <v>1</v>
      </c>
      <c r="BL109" s="85">
        <v>1</v>
      </c>
      <c r="BM109" s="85">
        <v>2</v>
      </c>
      <c r="BN109" s="85">
        <v>1</v>
      </c>
      <c r="BO109" s="85">
        <v>1</v>
      </c>
      <c r="BP109" s="85">
        <v>3</v>
      </c>
      <c r="BQ109" s="85">
        <v>1</v>
      </c>
      <c r="BR109" s="85">
        <v>1</v>
      </c>
      <c r="BS109" s="85">
        <v>3</v>
      </c>
      <c r="BT109" s="85">
        <v>2</v>
      </c>
      <c r="BU109" s="85"/>
      <c r="BV109" s="405"/>
      <c r="BW109" s="85"/>
      <c r="BX109" s="85"/>
      <c r="BY109" s="85"/>
      <c r="BZ109" s="85"/>
      <c r="CA109" s="85"/>
      <c r="CB109" s="85"/>
      <c r="CC109" s="85"/>
      <c r="CD109" s="85"/>
      <c r="CE109" s="85"/>
      <c r="CF109" s="85"/>
      <c r="CG109" s="85"/>
      <c r="CH109" s="85"/>
      <c r="CI109" s="85"/>
      <c r="CJ109" s="85"/>
      <c r="CK109" s="85"/>
      <c r="CL109" s="85"/>
      <c r="CM109" s="85"/>
      <c r="CN109" s="85"/>
      <c r="CO109" s="85"/>
      <c r="CP109" s="85"/>
      <c r="CQ109" s="85"/>
      <c r="CR109" s="335" t="s">
        <v>12643</v>
      </c>
      <c r="CS109" s="335" t="s">
        <v>12644</v>
      </c>
      <c r="CT109" s="335" t="s">
        <v>4002</v>
      </c>
      <c r="CU109" s="335" t="s">
        <v>15294</v>
      </c>
      <c r="CV109" s="335" t="s">
        <v>15288</v>
      </c>
      <c r="CW109" s="335" t="s">
        <v>15289</v>
      </c>
      <c r="CX109" s="335" t="s">
        <v>15290</v>
      </c>
      <c r="CY109" s="335" t="s">
        <v>15295</v>
      </c>
      <c r="CZ109" s="335" t="s">
        <v>3848</v>
      </c>
      <c r="DA109" s="335" t="s">
        <v>9403</v>
      </c>
      <c r="DB109" s="335" t="s">
        <v>4037</v>
      </c>
      <c r="DC109" s="335" t="s">
        <v>4038</v>
      </c>
      <c r="DD109" s="335" t="s">
        <v>4039</v>
      </c>
      <c r="DE109" s="335" t="s">
        <v>3848</v>
      </c>
      <c r="DF109" s="335" t="s">
        <v>9403</v>
      </c>
      <c r="DG109" s="335" t="s">
        <v>4037</v>
      </c>
      <c r="DH109" s="335" t="s">
        <v>4038</v>
      </c>
      <c r="DI109" s="335" t="s">
        <v>4039</v>
      </c>
      <c r="DJ109" s="335" t="s">
        <v>3848</v>
      </c>
      <c r="DK109" s="335" t="s">
        <v>3957</v>
      </c>
      <c r="DL109" s="335" t="s">
        <v>3848</v>
      </c>
      <c r="DM109" s="335" t="s">
        <v>3914</v>
      </c>
      <c r="DN109" s="335" t="s">
        <v>3852</v>
      </c>
      <c r="DO109" s="335" t="s">
        <v>3848</v>
      </c>
      <c r="DP109" s="335" t="s">
        <v>3848</v>
      </c>
      <c r="DQ109" s="335" t="s">
        <v>15296</v>
      </c>
      <c r="DR109" s="335" t="s">
        <v>3403</v>
      </c>
      <c r="DS109" s="335" t="s">
        <v>15291</v>
      </c>
      <c r="DT109" s="335" t="s">
        <v>3848</v>
      </c>
      <c r="DU109" s="335" t="s">
        <v>3848</v>
      </c>
      <c r="DV109" s="335" t="s">
        <v>3848</v>
      </c>
      <c r="DW109" s="335" t="s">
        <v>3848</v>
      </c>
      <c r="DX109" s="335" t="s">
        <v>3848</v>
      </c>
      <c r="DY109" s="335" t="s">
        <v>3848</v>
      </c>
      <c r="DZ109" s="335" t="s">
        <v>3848</v>
      </c>
      <c r="EA109" s="335" t="s">
        <v>3848</v>
      </c>
      <c r="EB109" s="335" t="s">
        <v>3861</v>
      </c>
      <c r="EC109" s="335" t="s">
        <v>3862</v>
      </c>
      <c r="ED109" s="335" t="s">
        <v>3848</v>
      </c>
      <c r="EE109" s="335" t="s">
        <v>4212</v>
      </c>
      <c r="EF109" s="335" t="s">
        <v>432</v>
      </c>
      <c r="EG109" s="335" t="s">
        <v>3919</v>
      </c>
      <c r="EH109" s="335" t="s">
        <v>3920</v>
      </c>
      <c r="EI109" s="335" t="s">
        <v>1391</v>
      </c>
      <c r="EJ109" s="335" t="s">
        <v>3848</v>
      </c>
      <c r="EK109" s="335" t="s">
        <v>3848</v>
      </c>
      <c r="EL109" s="335" t="s">
        <v>3868</v>
      </c>
      <c r="EM109" s="335" t="s">
        <v>4002</v>
      </c>
      <c r="EN109" s="335" t="s">
        <v>4002</v>
      </c>
      <c r="EO109" s="335" t="s">
        <v>3870</v>
      </c>
      <c r="EP109" s="335" t="s">
        <v>3870</v>
      </c>
      <c r="EQ109" s="335" t="s">
        <v>4017</v>
      </c>
      <c r="ER109" s="335" t="s">
        <v>4017</v>
      </c>
      <c r="ES109" s="335" t="s">
        <v>4017</v>
      </c>
      <c r="ET109" s="335" t="s">
        <v>4017</v>
      </c>
      <c r="EU109" s="335" t="s">
        <v>4017</v>
      </c>
      <c r="EV109" s="335" t="s">
        <v>3848</v>
      </c>
      <c r="EW109" s="335" t="s">
        <v>3848</v>
      </c>
      <c r="EX109" s="335" t="s">
        <v>3848</v>
      </c>
      <c r="EY109" s="335" t="s">
        <v>3848</v>
      </c>
      <c r="EZ109" s="335" t="s">
        <v>3848</v>
      </c>
      <c r="FA109" s="335" t="s">
        <v>3848</v>
      </c>
      <c r="FB109" s="335" t="s">
        <v>3848</v>
      </c>
      <c r="FC109" s="335" t="s">
        <v>3848</v>
      </c>
      <c r="FD109" s="335" t="s">
        <v>3848</v>
      </c>
      <c r="FE109" s="335" t="s">
        <v>4017</v>
      </c>
      <c r="FF109" s="335" t="s">
        <v>4017</v>
      </c>
      <c r="FG109" s="335" t="s">
        <v>3848</v>
      </c>
      <c r="FH109" s="335" t="s">
        <v>3848</v>
      </c>
      <c r="FI109" s="335" t="s">
        <v>3848</v>
      </c>
      <c r="FJ109" s="335" t="s">
        <v>4017</v>
      </c>
      <c r="FK109" s="335" t="s">
        <v>4017</v>
      </c>
      <c r="FL109" s="335" t="s">
        <v>4017</v>
      </c>
      <c r="FM109" s="335" t="s">
        <v>3403</v>
      </c>
      <c r="FN109" s="335" t="s">
        <v>3403</v>
      </c>
      <c r="FO109" s="335" t="s">
        <v>3403</v>
      </c>
      <c r="FP109" s="335" t="s">
        <v>3403</v>
      </c>
      <c r="FQ109" s="335" t="s">
        <v>5943</v>
      </c>
      <c r="FR109" s="335" t="s">
        <v>5943</v>
      </c>
      <c r="FS109" s="335" t="s">
        <v>5943</v>
      </c>
      <c r="FT109" s="335" t="s">
        <v>3943</v>
      </c>
      <c r="FU109" s="335" t="s">
        <v>3943</v>
      </c>
      <c r="FV109" s="335" t="s">
        <v>3943</v>
      </c>
      <c r="FW109" s="335" t="s">
        <v>3943</v>
      </c>
      <c r="FX109" s="335" t="s">
        <v>3944</v>
      </c>
      <c r="FY109" s="335" t="s">
        <v>3848</v>
      </c>
      <c r="FZ109" s="335" t="s">
        <v>3848</v>
      </c>
      <c r="GA109" s="335" t="s">
        <v>3848</v>
      </c>
      <c r="GB109" s="335" t="s">
        <v>3848</v>
      </c>
      <c r="GC109" s="335" t="s">
        <v>3848</v>
      </c>
      <c r="GL109" s="490" t="s">
        <v>14217</v>
      </c>
      <c r="GM109" s="490" t="s">
        <v>14217</v>
      </c>
      <c r="GN109" s="490" t="s">
        <v>14217</v>
      </c>
      <c r="GO109" s="490" t="s">
        <v>14217</v>
      </c>
      <c r="GP109" s="490" t="s">
        <v>14217</v>
      </c>
      <c r="GQ109" s="490" t="s">
        <v>3848</v>
      </c>
      <c r="GR109" s="490" t="s">
        <v>3848</v>
      </c>
      <c r="GS109" s="490" t="s">
        <v>14217</v>
      </c>
      <c r="GT109" s="490" t="s">
        <v>3848</v>
      </c>
      <c r="GU109" s="490" t="s">
        <v>3848</v>
      </c>
      <c r="GV109" s="490" t="s">
        <v>14217</v>
      </c>
      <c r="GW109" s="490" t="s">
        <v>14217</v>
      </c>
      <c r="GX109" s="490" t="s">
        <v>14217</v>
      </c>
      <c r="GY109" s="490" t="s">
        <v>14218</v>
      </c>
      <c r="GZ109" s="490" t="s">
        <v>14217</v>
      </c>
      <c r="HA109" s="490" t="s">
        <v>14217</v>
      </c>
      <c r="HB109" s="490">
        <v>33</v>
      </c>
      <c r="HC109" s="490" t="s">
        <v>14217</v>
      </c>
      <c r="HD109" s="490">
        <v>33</v>
      </c>
      <c r="HE109" s="490">
        <v>0</v>
      </c>
      <c r="HF109" s="335" t="s">
        <v>14405</v>
      </c>
      <c r="HG109" s="491" t="s">
        <v>3848</v>
      </c>
      <c r="HH109" s="491" t="s">
        <v>15297</v>
      </c>
      <c r="HI109" s="491" t="s">
        <v>14950</v>
      </c>
      <c r="HJ109" s="491" t="s">
        <v>14951</v>
      </c>
      <c r="HK109" s="491" t="s">
        <v>15298</v>
      </c>
      <c r="HL109" s="335" t="s">
        <v>3848</v>
      </c>
      <c r="HM109" s="335" t="s">
        <v>3848</v>
      </c>
      <c r="IC109" s="44" t="s">
        <v>3403</v>
      </c>
      <c r="IE109" s="44" t="s">
        <v>3403</v>
      </c>
    </row>
    <row r="110" spans="1:239" s="44" customFormat="1" ht="15" customHeight="1" x14ac:dyDescent="0.2">
      <c r="A110" s="85">
        <v>108</v>
      </c>
      <c r="B110" s="470">
        <v>0.68194444444444446</v>
      </c>
      <c r="C110" s="85"/>
      <c r="D110" s="85" t="s">
        <v>12630</v>
      </c>
      <c r="E110" s="85" t="s">
        <v>212</v>
      </c>
      <c r="F110" s="282">
        <v>43283</v>
      </c>
      <c r="G110" s="85" t="s">
        <v>1202</v>
      </c>
      <c r="H110" s="85" t="s">
        <v>233</v>
      </c>
      <c r="I110" s="85" t="s">
        <v>1713</v>
      </c>
      <c r="J110" s="85"/>
      <c r="K110" s="471"/>
      <c r="L110" s="471"/>
      <c r="M110" s="471"/>
      <c r="N110" s="471"/>
      <c r="O110" s="85"/>
      <c r="P110" s="472" t="s">
        <v>15299</v>
      </c>
      <c r="Q110" s="85" t="s">
        <v>15300</v>
      </c>
      <c r="R110" s="85" t="s">
        <v>859</v>
      </c>
      <c r="S110" s="471" t="s">
        <v>13238</v>
      </c>
      <c r="T110" s="306">
        <v>9776075104</v>
      </c>
      <c r="U110" s="498" t="s">
        <v>15301</v>
      </c>
      <c r="V110" s="70" t="s">
        <v>221</v>
      </c>
      <c r="W110" s="85" t="s">
        <v>221</v>
      </c>
      <c r="X110" s="85" t="s">
        <v>221</v>
      </c>
      <c r="Y110" s="85" t="s">
        <v>221</v>
      </c>
      <c r="Z110" s="85" t="s">
        <v>221</v>
      </c>
      <c r="AA110" s="471" t="s">
        <v>221</v>
      </c>
      <c r="AB110" s="471" t="s">
        <v>221</v>
      </c>
      <c r="AC110" s="85" t="s">
        <v>278</v>
      </c>
      <c r="AD110" s="85" t="s">
        <v>241</v>
      </c>
      <c r="AE110" s="85" t="s">
        <v>1239</v>
      </c>
      <c r="AF110" s="85" t="s">
        <v>280</v>
      </c>
      <c r="AG110" s="85" t="s">
        <v>221</v>
      </c>
      <c r="AH110" s="85" t="s">
        <v>221</v>
      </c>
      <c r="AI110" s="85"/>
      <c r="AJ110" s="85"/>
      <c r="AK110" s="85"/>
      <c r="AL110" s="85"/>
      <c r="AM110" s="85"/>
      <c r="AN110" s="85" t="s">
        <v>432</v>
      </c>
      <c r="AO110" s="85" t="s">
        <v>432</v>
      </c>
      <c r="AP110" s="85" t="s">
        <v>434</v>
      </c>
      <c r="AQ110" s="85" t="s">
        <v>10785</v>
      </c>
      <c r="AR110" s="85" t="s">
        <v>14943</v>
      </c>
      <c r="AS110" s="85"/>
      <c r="AT110" s="85"/>
      <c r="AU110" s="85"/>
      <c r="AV110" s="85"/>
      <c r="AW110" s="85"/>
      <c r="AX110" s="255" t="s">
        <v>14944</v>
      </c>
      <c r="AY110" s="85" t="s">
        <v>227</v>
      </c>
      <c r="AZ110" s="85" t="s">
        <v>227</v>
      </c>
      <c r="BA110" s="275"/>
      <c r="BB110" s="275" t="s">
        <v>14945</v>
      </c>
      <c r="BC110" s="275">
        <v>0.68194444444444446</v>
      </c>
      <c r="BD110" s="275">
        <v>0.68958333333333333</v>
      </c>
      <c r="BE110" s="475">
        <f t="shared" si="2"/>
        <v>11</v>
      </c>
      <c r="BF110" s="85">
        <v>1</v>
      </c>
      <c r="BG110" s="85">
        <v>2</v>
      </c>
      <c r="BH110" s="85">
        <v>2</v>
      </c>
      <c r="BI110" s="85">
        <v>2</v>
      </c>
      <c r="BJ110" s="85">
        <v>2</v>
      </c>
      <c r="BK110" s="85">
        <v>1</v>
      </c>
      <c r="BL110" s="85">
        <v>1</v>
      </c>
      <c r="BM110" s="85">
        <v>2</v>
      </c>
      <c r="BN110" s="85">
        <v>1</v>
      </c>
      <c r="BO110" s="85">
        <v>1</v>
      </c>
      <c r="BP110" s="85">
        <v>3</v>
      </c>
      <c r="BQ110" s="85">
        <v>1</v>
      </c>
      <c r="BR110" s="85">
        <v>1</v>
      </c>
      <c r="BS110" s="85">
        <v>3</v>
      </c>
      <c r="BT110" s="85">
        <v>1</v>
      </c>
      <c r="BU110" s="85"/>
      <c r="BV110" s="405"/>
      <c r="BW110" s="85"/>
      <c r="BX110" s="85"/>
      <c r="BY110" s="85"/>
      <c r="BZ110" s="85"/>
      <c r="CA110" s="85"/>
      <c r="CB110" s="85"/>
      <c r="CC110" s="85"/>
      <c r="CD110" s="85"/>
      <c r="CE110" s="85"/>
      <c r="CF110" s="85"/>
      <c r="CG110" s="85"/>
      <c r="CH110" s="85"/>
      <c r="CI110" s="85"/>
      <c r="CJ110" s="85"/>
      <c r="CK110" s="85"/>
      <c r="CL110" s="85"/>
      <c r="CM110" s="85"/>
      <c r="CN110" s="85"/>
      <c r="CO110" s="85"/>
      <c r="CP110" s="85"/>
      <c r="CQ110" s="85"/>
      <c r="CR110" s="335" t="s">
        <v>12643</v>
      </c>
      <c r="CS110" s="335" t="s">
        <v>12644</v>
      </c>
      <c r="CT110" s="335" t="s">
        <v>4002</v>
      </c>
      <c r="CU110" s="335" t="s">
        <v>15302</v>
      </c>
      <c r="CV110" s="335" t="s">
        <v>15300</v>
      </c>
      <c r="CW110" s="335" t="s">
        <v>859</v>
      </c>
      <c r="CX110" s="335" t="s">
        <v>13238</v>
      </c>
      <c r="CY110" s="335" t="s">
        <v>15303</v>
      </c>
      <c r="CZ110" s="335" t="s">
        <v>3848</v>
      </c>
      <c r="DA110" s="335" t="s">
        <v>9403</v>
      </c>
      <c r="DB110" s="335" t="s">
        <v>4037</v>
      </c>
      <c r="DC110" s="335" t="s">
        <v>4038</v>
      </c>
      <c r="DD110" s="335" t="s">
        <v>4039</v>
      </c>
      <c r="DE110" s="335" t="s">
        <v>3848</v>
      </c>
      <c r="DF110" s="335" t="s">
        <v>9403</v>
      </c>
      <c r="DG110" s="335" t="s">
        <v>4037</v>
      </c>
      <c r="DH110" s="335" t="s">
        <v>4038</v>
      </c>
      <c r="DI110" s="335" t="s">
        <v>4039</v>
      </c>
      <c r="DJ110" s="335" t="s">
        <v>3848</v>
      </c>
      <c r="DK110" s="335" t="s">
        <v>3849</v>
      </c>
      <c r="DL110" s="335" t="s">
        <v>3848</v>
      </c>
      <c r="DM110" s="335" t="s">
        <v>3914</v>
      </c>
      <c r="DN110" s="335" t="s">
        <v>3852</v>
      </c>
      <c r="DO110" s="335" t="s">
        <v>3848</v>
      </c>
      <c r="DP110" s="335" t="s">
        <v>3848</v>
      </c>
      <c r="DQ110" s="335" t="s">
        <v>15304</v>
      </c>
      <c r="DR110" s="335" t="s">
        <v>3403</v>
      </c>
      <c r="DS110" s="335" t="s">
        <v>15301</v>
      </c>
      <c r="DT110" s="335" t="s">
        <v>3848</v>
      </c>
      <c r="DU110" s="335" t="s">
        <v>3848</v>
      </c>
      <c r="DV110" s="335" t="s">
        <v>3848</v>
      </c>
      <c r="DW110" s="335" t="s">
        <v>3848</v>
      </c>
      <c r="DX110" s="335" t="s">
        <v>3848</v>
      </c>
      <c r="DY110" s="335" t="s">
        <v>3848</v>
      </c>
      <c r="DZ110" s="335" t="s">
        <v>3848</v>
      </c>
      <c r="EA110" s="335" t="s">
        <v>3848</v>
      </c>
      <c r="EB110" s="335" t="s">
        <v>3861</v>
      </c>
      <c r="EC110" s="335" t="s">
        <v>3862</v>
      </c>
      <c r="ED110" s="335" t="s">
        <v>3848</v>
      </c>
      <c r="EE110" s="335" t="s">
        <v>4212</v>
      </c>
      <c r="EF110" s="335" t="s">
        <v>432</v>
      </c>
      <c r="EG110" s="335" t="s">
        <v>3919</v>
      </c>
      <c r="EH110" s="335" t="s">
        <v>3920</v>
      </c>
      <c r="EI110" s="335" t="s">
        <v>1391</v>
      </c>
      <c r="EJ110" s="335" t="s">
        <v>3848</v>
      </c>
      <c r="EK110" s="335" t="s">
        <v>3848</v>
      </c>
      <c r="EL110" s="335" t="s">
        <v>3868</v>
      </c>
      <c r="EM110" s="335" t="s">
        <v>4002</v>
      </c>
      <c r="EN110" s="335" t="s">
        <v>4002</v>
      </c>
      <c r="EO110" s="335" t="s">
        <v>3870</v>
      </c>
      <c r="EP110" s="335" t="s">
        <v>3870</v>
      </c>
      <c r="EQ110" s="335" t="s">
        <v>15305</v>
      </c>
      <c r="ER110" s="335" t="s">
        <v>4017</v>
      </c>
      <c r="ES110" s="335" t="s">
        <v>4017</v>
      </c>
      <c r="ET110" s="335" t="s">
        <v>4017</v>
      </c>
      <c r="EU110" s="335" t="s">
        <v>4017</v>
      </c>
      <c r="EV110" s="335" t="s">
        <v>3848</v>
      </c>
      <c r="EW110" s="335" t="s">
        <v>3848</v>
      </c>
      <c r="EX110" s="335" t="s">
        <v>3848</v>
      </c>
      <c r="EY110" s="335" t="s">
        <v>3848</v>
      </c>
      <c r="EZ110" s="335" t="s">
        <v>3848</v>
      </c>
      <c r="FA110" s="335" t="s">
        <v>3848</v>
      </c>
      <c r="FB110" s="335" t="s">
        <v>3848</v>
      </c>
      <c r="FC110" s="335" t="s">
        <v>3848</v>
      </c>
      <c r="FD110" s="335" t="s">
        <v>3848</v>
      </c>
      <c r="FE110" s="335" t="s">
        <v>4017</v>
      </c>
      <c r="FF110" s="335" t="s">
        <v>4017</v>
      </c>
      <c r="FG110" s="335" t="s">
        <v>3848</v>
      </c>
      <c r="FH110" s="335" t="s">
        <v>3848</v>
      </c>
      <c r="FI110" s="335" t="s">
        <v>3848</v>
      </c>
      <c r="FJ110" s="335" t="s">
        <v>4017</v>
      </c>
      <c r="FK110" s="335" t="s">
        <v>4017</v>
      </c>
      <c r="FL110" s="335" t="s">
        <v>4017</v>
      </c>
      <c r="FM110" s="335" t="s">
        <v>3403</v>
      </c>
      <c r="FN110" s="335" t="s">
        <v>3403</v>
      </c>
      <c r="FO110" s="335" t="s">
        <v>3403</v>
      </c>
      <c r="FP110" s="335" t="s">
        <v>3403</v>
      </c>
      <c r="FQ110" s="335" t="s">
        <v>5943</v>
      </c>
      <c r="FR110" s="335" t="s">
        <v>5943</v>
      </c>
      <c r="FS110" s="335" t="s">
        <v>5943</v>
      </c>
      <c r="FT110" s="335" t="s">
        <v>3943</v>
      </c>
      <c r="FU110" s="335" t="s">
        <v>3943</v>
      </c>
      <c r="FV110" s="335" t="s">
        <v>3943</v>
      </c>
      <c r="FW110" s="335" t="s">
        <v>3943</v>
      </c>
      <c r="FX110" s="335" t="s">
        <v>3944</v>
      </c>
      <c r="FY110" s="335" t="s">
        <v>3848</v>
      </c>
      <c r="FZ110" s="335" t="s">
        <v>3848</v>
      </c>
      <c r="GA110" s="335" t="s">
        <v>3848</v>
      </c>
      <c r="GB110" s="335" t="s">
        <v>3848</v>
      </c>
      <c r="GC110" s="335" t="s">
        <v>3848</v>
      </c>
      <c r="GL110" s="490" t="s">
        <v>14217</v>
      </c>
      <c r="GM110" s="490" t="s">
        <v>14217</v>
      </c>
      <c r="GN110" s="490" t="s">
        <v>14217</v>
      </c>
      <c r="GO110" s="490" t="s">
        <v>14217</v>
      </c>
      <c r="GP110" s="490" t="s">
        <v>14217</v>
      </c>
      <c r="GQ110" s="490" t="s">
        <v>3848</v>
      </c>
      <c r="GR110" s="490" t="s">
        <v>3848</v>
      </c>
      <c r="GS110" s="490" t="s">
        <v>14217</v>
      </c>
      <c r="GT110" s="490" t="s">
        <v>3848</v>
      </c>
      <c r="GU110" s="490" t="s">
        <v>3848</v>
      </c>
      <c r="GV110" s="490" t="s">
        <v>14217</v>
      </c>
      <c r="GW110" s="490" t="s">
        <v>14217</v>
      </c>
      <c r="GX110" s="490" t="s">
        <v>14217</v>
      </c>
      <c r="GY110" s="490" t="s">
        <v>14218</v>
      </c>
      <c r="GZ110" s="490" t="s">
        <v>14217</v>
      </c>
      <c r="HA110" s="490" t="s">
        <v>14217</v>
      </c>
      <c r="HB110" s="490">
        <v>33</v>
      </c>
      <c r="HC110" s="490" t="s">
        <v>14217</v>
      </c>
      <c r="HD110" s="490">
        <v>33</v>
      </c>
      <c r="HE110" s="490">
        <v>0</v>
      </c>
      <c r="HF110" s="335" t="s">
        <v>14405</v>
      </c>
      <c r="HG110" s="491" t="s">
        <v>3848</v>
      </c>
      <c r="HH110" s="491" t="s">
        <v>15306</v>
      </c>
      <c r="HI110" s="491" t="s">
        <v>14950</v>
      </c>
      <c r="HJ110" s="491" t="s">
        <v>14951</v>
      </c>
      <c r="HK110" s="491" t="s">
        <v>15307</v>
      </c>
      <c r="HL110" s="335" t="s">
        <v>3848</v>
      </c>
      <c r="HM110" s="335" t="s">
        <v>3848</v>
      </c>
      <c r="IC110" s="44" t="s">
        <v>3403</v>
      </c>
      <c r="IE110" s="44" t="s">
        <v>3403</v>
      </c>
    </row>
    <row r="111" spans="1:239" s="44" customFormat="1" ht="15" customHeight="1" x14ac:dyDescent="0.2">
      <c r="A111" s="85">
        <v>109</v>
      </c>
      <c r="B111" s="470">
        <v>0.69027777777777777</v>
      </c>
      <c r="C111" s="85"/>
      <c r="D111" s="85" t="s">
        <v>12630</v>
      </c>
      <c r="E111" s="85" t="s">
        <v>212</v>
      </c>
      <c r="F111" s="282">
        <v>43283</v>
      </c>
      <c r="G111" s="85" t="s">
        <v>1202</v>
      </c>
      <c r="H111" s="85" t="s">
        <v>233</v>
      </c>
      <c r="I111" s="85" t="s">
        <v>1203</v>
      </c>
      <c r="J111" s="85"/>
      <c r="K111" s="471"/>
      <c r="L111" s="471"/>
      <c r="M111" s="471"/>
      <c r="N111" s="471"/>
      <c r="O111" s="85"/>
      <c r="P111" s="472" t="s">
        <v>15308</v>
      </c>
      <c r="Q111" s="85" t="s">
        <v>15309</v>
      </c>
      <c r="R111" s="85" t="s">
        <v>15310</v>
      </c>
      <c r="S111" s="471" t="s">
        <v>1956</v>
      </c>
      <c r="T111" s="276">
        <v>9058568671</v>
      </c>
      <c r="U111" s="498" t="s">
        <v>15311</v>
      </c>
      <c r="V111" s="498" t="s">
        <v>15312</v>
      </c>
      <c r="W111" s="85" t="s">
        <v>221</v>
      </c>
      <c r="X111" s="85" t="s">
        <v>221</v>
      </c>
      <c r="Y111" s="85" t="s">
        <v>221</v>
      </c>
      <c r="Z111" s="85" t="s">
        <v>221</v>
      </c>
      <c r="AA111" s="85" t="s">
        <v>15313</v>
      </c>
      <c r="AB111" s="85">
        <v>9354266397</v>
      </c>
      <c r="AC111" s="85" t="s">
        <v>1303</v>
      </c>
      <c r="AD111" s="85" t="s">
        <v>224</v>
      </c>
      <c r="AE111" s="85" t="s">
        <v>221</v>
      </c>
      <c r="AF111" s="85" t="s">
        <v>221</v>
      </c>
      <c r="AG111" s="85" t="s">
        <v>221</v>
      </c>
      <c r="AH111" s="85" t="s">
        <v>221</v>
      </c>
      <c r="AI111" s="85"/>
      <c r="AJ111" s="85"/>
      <c r="AK111" s="85"/>
      <c r="AL111" s="85"/>
      <c r="AM111" s="85"/>
      <c r="AN111" s="85" t="s">
        <v>432</v>
      </c>
      <c r="AO111" s="85" t="s">
        <v>432</v>
      </c>
      <c r="AP111" s="85" t="s">
        <v>434</v>
      </c>
      <c r="AQ111" s="85" t="s">
        <v>10785</v>
      </c>
      <c r="AR111" s="85" t="s">
        <v>14943</v>
      </c>
      <c r="AS111" s="85"/>
      <c r="AT111" s="85"/>
      <c r="AU111" s="85"/>
      <c r="AV111" s="85"/>
      <c r="AW111" s="85"/>
      <c r="AX111" s="255" t="s">
        <v>14944</v>
      </c>
      <c r="AY111" s="85" t="s">
        <v>227</v>
      </c>
      <c r="AZ111" s="85" t="s">
        <v>227</v>
      </c>
      <c r="BA111" s="275"/>
      <c r="BB111" s="275" t="s">
        <v>14945</v>
      </c>
      <c r="BC111" s="275">
        <v>0.69027777777777777</v>
      </c>
      <c r="BD111" s="275">
        <v>0.69374999999999998</v>
      </c>
      <c r="BE111" s="475">
        <f t="shared" si="2"/>
        <v>5</v>
      </c>
      <c r="BF111" s="85">
        <v>2</v>
      </c>
      <c r="BG111" s="85">
        <v>1</v>
      </c>
      <c r="BH111" s="85">
        <v>1</v>
      </c>
      <c r="BI111" s="85">
        <v>1</v>
      </c>
      <c r="BJ111" s="85">
        <v>1</v>
      </c>
      <c r="BK111" s="85">
        <v>1</v>
      </c>
      <c r="BL111" s="85">
        <v>1</v>
      </c>
      <c r="BM111" s="85">
        <v>2</v>
      </c>
      <c r="BN111" s="85">
        <v>1</v>
      </c>
      <c r="BO111" s="85">
        <v>1</v>
      </c>
      <c r="BP111" s="85">
        <v>3</v>
      </c>
      <c r="BQ111" s="85">
        <v>1</v>
      </c>
      <c r="BR111" s="85">
        <v>1</v>
      </c>
      <c r="BS111" s="85">
        <v>2</v>
      </c>
      <c r="BT111" s="85">
        <v>2</v>
      </c>
      <c r="BU111" s="85"/>
      <c r="BV111" s="405"/>
      <c r="BW111" s="85"/>
      <c r="BX111" s="85"/>
      <c r="BY111" s="85"/>
      <c r="BZ111" s="85"/>
      <c r="CA111" s="85"/>
      <c r="CB111" s="85"/>
      <c r="CC111" s="85"/>
      <c r="CD111" s="85"/>
      <c r="CE111" s="85"/>
      <c r="CF111" s="85"/>
      <c r="CG111" s="85"/>
      <c r="CH111" s="85"/>
      <c r="CI111" s="85"/>
      <c r="CJ111" s="85"/>
      <c r="CK111" s="85"/>
      <c r="CL111" s="85"/>
      <c r="CM111" s="85"/>
      <c r="CN111" s="85"/>
      <c r="CO111" s="85"/>
      <c r="CP111" s="85"/>
      <c r="CQ111" s="85"/>
      <c r="CR111" s="335" t="s">
        <v>12643</v>
      </c>
      <c r="CS111" s="335" t="s">
        <v>12644</v>
      </c>
      <c r="CT111" s="335" t="s">
        <v>4002</v>
      </c>
      <c r="CU111" s="335" t="s">
        <v>15314</v>
      </c>
      <c r="CV111" s="335" t="s">
        <v>15309</v>
      </c>
      <c r="CW111" s="335" t="s">
        <v>15310</v>
      </c>
      <c r="CX111" s="335" t="s">
        <v>1956</v>
      </c>
      <c r="CY111" s="335" t="s">
        <v>15315</v>
      </c>
      <c r="CZ111" s="335" t="s">
        <v>3848</v>
      </c>
      <c r="DA111" s="335" t="s">
        <v>9403</v>
      </c>
      <c r="DB111" s="335" t="s">
        <v>4037</v>
      </c>
      <c r="DC111" s="335" t="s">
        <v>4038</v>
      </c>
      <c r="DD111" s="335" t="s">
        <v>4039</v>
      </c>
      <c r="DE111" s="335" t="s">
        <v>3848</v>
      </c>
      <c r="DF111" s="335" t="s">
        <v>9403</v>
      </c>
      <c r="DG111" s="335" t="s">
        <v>4037</v>
      </c>
      <c r="DH111" s="335" t="s">
        <v>4038</v>
      </c>
      <c r="DI111" s="335" t="s">
        <v>4039</v>
      </c>
      <c r="DJ111" s="335" t="s">
        <v>3848</v>
      </c>
      <c r="DK111" s="335" t="s">
        <v>3957</v>
      </c>
      <c r="DL111" s="335" t="s">
        <v>3848</v>
      </c>
      <c r="DM111" s="335" t="s">
        <v>3914</v>
      </c>
      <c r="DN111" s="335" t="s">
        <v>3852</v>
      </c>
      <c r="DO111" s="335" t="s">
        <v>3848</v>
      </c>
      <c r="DP111" s="335" t="s">
        <v>3848</v>
      </c>
      <c r="DQ111" s="335" t="s">
        <v>15316</v>
      </c>
      <c r="DR111" s="335" t="s">
        <v>3403</v>
      </c>
      <c r="DS111" s="335" t="s">
        <v>15311</v>
      </c>
      <c r="DT111" s="335" t="s">
        <v>3848</v>
      </c>
      <c r="DU111" s="335" t="s">
        <v>3848</v>
      </c>
      <c r="DV111" s="335" t="s">
        <v>3848</v>
      </c>
      <c r="DW111" s="335" t="s">
        <v>3848</v>
      </c>
      <c r="DX111" s="335" t="s">
        <v>3848</v>
      </c>
      <c r="DY111" s="335" t="s">
        <v>3848</v>
      </c>
      <c r="DZ111" s="335" t="s">
        <v>3848</v>
      </c>
      <c r="EA111" s="335" t="s">
        <v>3848</v>
      </c>
      <c r="EB111" s="335" t="s">
        <v>3861</v>
      </c>
      <c r="EC111" s="335" t="s">
        <v>3862</v>
      </c>
      <c r="ED111" s="335" t="s">
        <v>3848</v>
      </c>
      <c r="EE111" s="335" t="s">
        <v>4212</v>
      </c>
      <c r="EF111" s="335" t="s">
        <v>432</v>
      </c>
      <c r="EG111" s="335" t="s">
        <v>3919</v>
      </c>
      <c r="EH111" s="335" t="s">
        <v>3920</v>
      </c>
      <c r="EI111" s="335" t="s">
        <v>1391</v>
      </c>
      <c r="EJ111" s="335" t="s">
        <v>3848</v>
      </c>
      <c r="EK111" s="335" t="s">
        <v>3848</v>
      </c>
      <c r="EL111" s="335" t="s">
        <v>3868</v>
      </c>
      <c r="EM111" s="335" t="s">
        <v>4002</v>
      </c>
      <c r="EN111" s="335" t="s">
        <v>4002</v>
      </c>
      <c r="EO111" s="335" t="s">
        <v>3870</v>
      </c>
      <c r="EP111" s="335" t="s">
        <v>3870</v>
      </c>
      <c r="EQ111" s="335" t="s">
        <v>4017</v>
      </c>
      <c r="ER111" s="335" t="s">
        <v>4017</v>
      </c>
      <c r="ES111" s="335" t="s">
        <v>4017</v>
      </c>
      <c r="ET111" s="335" t="s">
        <v>4017</v>
      </c>
      <c r="EU111" s="335" t="s">
        <v>4017</v>
      </c>
      <c r="EV111" s="335" t="s">
        <v>3848</v>
      </c>
      <c r="EW111" s="335" t="s">
        <v>3848</v>
      </c>
      <c r="EX111" s="335" t="s">
        <v>3848</v>
      </c>
      <c r="EY111" s="335" t="s">
        <v>3848</v>
      </c>
      <c r="EZ111" s="335" t="s">
        <v>3848</v>
      </c>
      <c r="FA111" s="335" t="s">
        <v>3848</v>
      </c>
      <c r="FB111" s="335" t="s">
        <v>3848</v>
      </c>
      <c r="FC111" s="335" t="s">
        <v>3848</v>
      </c>
      <c r="FD111" s="335" t="s">
        <v>3848</v>
      </c>
      <c r="FE111" s="335" t="s">
        <v>4017</v>
      </c>
      <c r="FF111" s="335" t="s">
        <v>4017</v>
      </c>
      <c r="FG111" s="335" t="s">
        <v>3848</v>
      </c>
      <c r="FH111" s="335" t="s">
        <v>3848</v>
      </c>
      <c r="FI111" s="335" t="s">
        <v>3848</v>
      </c>
      <c r="FJ111" s="335" t="s">
        <v>4017</v>
      </c>
      <c r="FK111" s="335" t="s">
        <v>4017</v>
      </c>
      <c r="FL111" s="335" t="s">
        <v>4017</v>
      </c>
      <c r="FM111" s="335" t="s">
        <v>3403</v>
      </c>
      <c r="FN111" s="335" t="s">
        <v>3403</v>
      </c>
      <c r="FO111" s="335" t="s">
        <v>3403</v>
      </c>
      <c r="FP111" s="335" t="s">
        <v>3403</v>
      </c>
      <c r="FQ111" s="335" t="s">
        <v>5943</v>
      </c>
      <c r="FR111" s="335" t="s">
        <v>5943</v>
      </c>
      <c r="FS111" s="335" t="s">
        <v>5943</v>
      </c>
      <c r="FT111" s="335" t="s">
        <v>3943</v>
      </c>
      <c r="FU111" s="335" t="s">
        <v>3943</v>
      </c>
      <c r="FV111" s="335" t="s">
        <v>3943</v>
      </c>
      <c r="FW111" s="335" t="s">
        <v>3943</v>
      </c>
      <c r="FX111" s="335" t="s">
        <v>3944</v>
      </c>
      <c r="FY111" s="335" t="s">
        <v>3848</v>
      </c>
      <c r="FZ111" s="335" t="s">
        <v>3848</v>
      </c>
      <c r="GA111" s="335" t="s">
        <v>3848</v>
      </c>
      <c r="GB111" s="335" t="s">
        <v>3848</v>
      </c>
      <c r="GC111" s="335" t="s">
        <v>3848</v>
      </c>
      <c r="GL111" s="490" t="s">
        <v>14217</v>
      </c>
      <c r="GM111" s="490" t="s">
        <v>14217</v>
      </c>
      <c r="GN111" s="490" t="s">
        <v>14217</v>
      </c>
      <c r="GO111" s="490" t="s">
        <v>14217</v>
      </c>
      <c r="GP111" s="490" t="s">
        <v>14217</v>
      </c>
      <c r="GQ111" s="490" t="s">
        <v>3848</v>
      </c>
      <c r="GR111" s="490" t="s">
        <v>3848</v>
      </c>
      <c r="GS111" s="490" t="s">
        <v>14217</v>
      </c>
      <c r="GT111" s="490" t="s">
        <v>3848</v>
      </c>
      <c r="GU111" s="490" t="s">
        <v>3848</v>
      </c>
      <c r="GV111" s="490" t="s">
        <v>14217</v>
      </c>
      <c r="GW111" s="490" t="s">
        <v>14217</v>
      </c>
      <c r="GX111" s="490" t="s">
        <v>14217</v>
      </c>
      <c r="GY111" s="490" t="s">
        <v>14218</v>
      </c>
      <c r="GZ111" s="490" t="s">
        <v>14217</v>
      </c>
      <c r="HA111" s="490" t="s">
        <v>14217</v>
      </c>
      <c r="HB111" s="490">
        <v>33</v>
      </c>
      <c r="HC111" s="490" t="s">
        <v>14217</v>
      </c>
      <c r="HD111" s="490">
        <v>33</v>
      </c>
      <c r="HE111" s="490">
        <v>0</v>
      </c>
      <c r="HF111" s="335" t="s">
        <v>14405</v>
      </c>
      <c r="HG111" s="491" t="s">
        <v>3848</v>
      </c>
      <c r="HH111" s="491" t="s">
        <v>15306</v>
      </c>
      <c r="HI111" s="491" t="s">
        <v>14950</v>
      </c>
      <c r="HJ111" s="491" t="s">
        <v>14951</v>
      </c>
      <c r="HK111" s="491" t="s">
        <v>15307</v>
      </c>
      <c r="HL111" s="335" t="s">
        <v>3848</v>
      </c>
      <c r="HM111" s="335" t="s">
        <v>3848</v>
      </c>
      <c r="IC111" s="44" t="s">
        <v>3403</v>
      </c>
      <c r="IE111" s="44" t="s">
        <v>3403</v>
      </c>
    </row>
    <row r="112" spans="1:239" s="44" customFormat="1" ht="15" customHeight="1" x14ac:dyDescent="0.2">
      <c r="A112" s="85">
        <v>110</v>
      </c>
      <c r="B112" s="470">
        <v>0.69374999999999998</v>
      </c>
      <c r="C112" s="85"/>
      <c r="D112" s="85" t="s">
        <v>12630</v>
      </c>
      <c r="E112" s="85" t="s">
        <v>212</v>
      </c>
      <c r="F112" s="282">
        <v>43283</v>
      </c>
      <c r="G112" s="85" t="s">
        <v>1202</v>
      </c>
      <c r="H112" s="85" t="s">
        <v>233</v>
      </c>
      <c r="I112" s="85" t="s">
        <v>1203</v>
      </c>
      <c r="J112" s="85"/>
      <c r="K112" s="471"/>
      <c r="L112" s="471"/>
      <c r="M112" s="471"/>
      <c r="N112" s="471"/>
      <c r="O112" s="85"/>
      <c r="P112" s="472" t="s">
        <v>15317</v>
      </c>
      <c r="Q112" s="85" t="s">
        <v>15318</v>
      </c>
      <c r="R112" s="85" t="s">
        <v>15319</v>
      </c>
      <c r="S112" s="471" t="s">
        <v>15320</v>
      </c>
      <c r="T112" s="276">
        <v>9120812517</v>
      </c>
      <c r="U112" s="498" t="s">
        <v>15321</v>
      </c>
      <c r="V112" s="70" t="s">
        <v>15322</v>
      </c>
      <c r="W112" s="85" t="s">
        <v>221</v>
      </c>
      <c r="X112" s="85" t="s">
        <v>221</v>
      </c>
      <c r="Y112" s="85" t="s">
        <v>221</v>
      </c>
      <c r="Z112" s="85" t="s">
        <v>221</v>
      </c>
      <c r="AA112" s="85" t="s">
        <v>15323</v>
      </c>
      <c r="AB112" s="85">
        <v>9167874929</v>
      </c>
      <c r="AC112" s="85" t="s">
        <v>402</v>
      </c>
      <c r="AD112" s="85" t="s">
        <v>241</v>
      </c>
      <c r="AE112" s="85" t="s">
        <v>15324</v>
      </c>
      <c r="AF112" s="85" t="s">
        <v>221</v>
      </c>
      <c r="AG112" s="85" t="s">
        <v>221</v>
      </c>
      <c r="AH112" s="85" t="s">
        <v>221</v>
      </c>
      <c r="AI112" s="85"/>
      <c r="AJ112" s="85"/>
      <c r="AK112" s="85"/>
      <c r="AL112" s="85"/>
      <c r="AM112" s="85"/>
      <c r="AN112" s="85" t="s">
        <v>432</v>
      </c>
      <c r="AO112" s="85" t="s">
        <v>432</v>
      </c>
      <c r="AP112" s="85" t="s">
        <v>434</v>
      </c>
      <c r="AQ112" s="85" t="s">
        <v>10785</v>
      </c>
      <c r="AR112" s="85" t="s">
        <v>14943</v>
      </c>
      <c r="AS112" s="85"/>
      <c r="AT112" s="85"/>
      <c r="AU112" s="85"/>
      <c r="AV112" s="85"/>
      <c r="AW112" s="85"/>
      <c r="AX112" s="255" t="s">
        <v>14944</v>
      </c>
      <c r="AY112" s="85" t="s">
        <v>227</v>
      </c>
      <c r="AZ112" s="85" t="s">
        <v>227</v>
      </c>
      <c r="BA112" s="275"/>
      <c r="BB112" s="275" t="s">
        <v>14945</v>
      </c>
      <c r="BC112" s="275">
        <v>0.69374999999999998</v>
      </c>
      <c r="BD112" s="275">
        <v>0.69791666666666663</v>
      </c>
      <c r="BE112" s="475">
        <f t="shared" si="2"/>
        <v>6</v>
      </c>
      <c r="BF112" s="85">
        <v>1</v>
      </c>
      <c r="BG112" s="85">
        <v>2</v>
      </c>
      <c r="BH112" s="85">
        <v>2</v>
      </c>
      <c r="BI112" s="85">
        <v>1</v>
      </c>
      <c r="BJ112" s="85">
        <v>1</v>
      </c>
      <c r="BK112" s="85">
        <v>1</v>
      </c>
      <c r="BL112" s="85">
        <v>1</v>
      </c>
      <c r="BM112" s="85">
        <v>2</v>
      </c>
      <c r="BN112" s="85">
        <v>1</v>
      </c>
      <c r="BO112" s="85">
        <v>1</v>
      </c>
      <c r="BP112" s="85">
        <v>3</v>
      </c>
      <c r="BQ112" s="85">
        <v>1</v>
      </c>
      <c r="BR112" s="85">
        <v>1</v>
      </c>
      <c r="BS112" s="85">
        <v>2</v>
      </c>
      <c r="BT112" s="85">
        <v>2</v>
      </c>
      <c r="BU112" s="85"/>
      <c r="BV112" s="405"/>
      <c r="BW112" s="85"/>
      <c r="BX112" s="85"/>
      <c r="BY112" s="85"/>
      <c r="BZ112" s="85"/>
      <c r="CA112" s="85"/>
      <c r="CB112" s="85"/>
      <c r="CC112" s="85"/>
      <c r="CD112" s="85"/>
      <c r="CE112" s="85"/>
      <c r="CF112" s="85"/>
      <c r="CG112" s="85"/>
      <c r="CH112" s="85"/>
      <c r="CI112" s="85"/>
      <c r="CJ112" s="85"/>
      <c r="CK112" s="85"/>
      <c r="CL112" s="85"/>
      <c r="CM112" s="85"/>
      <c r="CN112" s="85"/>
      <c r="CO112" s="85"/>
      <c r="CP112" s="85"/>
      <c r="CQ112" s="85"/>
      <c r="CR112" s="335" t="s">
        <v>12643</v>
      </c>
      <c r="CS112" s="335" t="s">
        <v>12644</v>
      </c>
      <c r="CT112" s="335" t="s">
        <v>4002</v>
      </c>
      <c r="CU112" s="335" t="s">
        <v>15325</v>
      </c>
      <c r="CV112" s="335" t="s">
        <v>15318</v>
      </c>
      <c r="CW112" s="335" t="s">
        <v>15319</v>
      </c>
      <c r="CX112" s="335" t="s">
        <v>15320</v>
      </c>
      <c r="CY112" s="335" t="s">
        <v>15326</v>
      </c>
      <c r="CZ112" s="335" t="s">
        <v>3848</v>
      </c>
      <c r="DA112" s="335" t="s">
        <v>9403</v>
      </c>
      <c r="DB112" s="335" t="s">
        <v>4037</v>
      </c>
      <c r="DC112" s="335" t="s">
        <v>4038</v>
      </c>
      <c r="DD112" s="335" t="s">
        <v>4039</v>
      </c>
      <c r="DE112" s="335" t="s">
        <v>3848</v>
      </c>
      <c r="DF112" s="335" t="s">
        <v>9403</v>
      </c>
      <c r="DG112" s="335" t="s">
        <v>4037</v>
      </c>
      <c r="DH112" s="335" t="s">
        <v>4038</v>
      </c>
      <c r="DI112" s="335" t="s">
        <v>4039</v>
      </c>
      <c r="DJ112" s="335" t="s">
        <v>3848</v>
      </c>
      <c r="DK112" s="335" t="s">
        <v>3849</v>
      </c>
      <c r="DL112" s="335" t="s">
        <v>3848</v>
      </c>
      <c r="DM112" s="335" t="s">
        <v>3914</v>
      </c>
      <c r="DN112" s="335" t="s">
        <v>3852</v>
      </c>
      <c r="DO112" s="335" t="s">
        <v>3848</v>
      </c>
      <c r="DP112" s="335" t="s">
        <v>3848</v>
      </c>
      <c r="DQ112" s="335" t="s">
        <v>15327</v>
      </c>
      <c r="DR112" s="335" t="s">
        <v>3403</v>
      </c>
      <c r="DS112" s="335" t="s">
        <v>15321</v>
      </c>
      <c r="DT112" s="335" t="s">
        <v>3848</v>
      </c>
      <c r="DU112" s="335" t="s">
        <v>3848</v>
      </c>
      <c r="DV112" s="335" t="s">
        <v>3848</v>
      </c>
      <c r="DW112" s="335" t="s">
        <v>3848</v>
      </c>
      <c r="DX112" s="335" t="s">
        <v>3848</v>
      </c>
      <c r="DY112" s="335" t="s">
        <v>3848</v>
      </c>
      <c r="DZ112" s="335" t="s">
        <v>3848</v>
      </c>
      <c r="EA112" s="335" t="s">
        <v>3848</v>
      </c>
      <c r="EB112" s="335" t="s">
        <v>3861</v>
      </c>
      <c r="EC112" s="335" t="s">
        <v>3862</v>
      </c>
      <c r="ED112" s="335" t="s">
        <v>3848</v>
      </c>
      <c r="EE112" s="335" t="s">
        <v>4212</v>
      </c>
      <c r="EF112" s="335" t="s">
        <v>432</v>
      </c>
      <c r="EG112" s="335" t="s">
        <v>3919</v>
      </c>
      <c r="EH112" s="335" t="s">
        <v>3920</v>
      </c>
      <c r="EI112" s="335" t="s">
        <v>1391</v>
      </c>
      <c r="EJ112" s="335" t="s">
        <v>3848</v>
      </c>
      <c r="EK112" s="335" t="s">
        <v>3848</v>
      </c>
      <c r="EL112" s="335" t="s">
        <v>3868</v>
      </c>
      <c r="EM112" s="335" t="s">
        <v>4002</v>
      </c>
      <c r="EN112" s="335" t="s">
        <v>4002</v>
      </c>
      <c r="EO112" s="335" t="s">
        <v>3870</v>
      </c>
      <c r="EP112" s="335" t="s">
        <v>3870</v>
      </c>
      <c r="EQ112" s="335" t="s">
        <v>4017</v>
      </c>
      <c r="ER112" s="335" t="s">
        <v>4017</v>
      </c>
      <c r="ES112" s="335" t="s">
        <v>4017</v>
      </c>
      <c r="ET112" s="335" t="s">
        <v>4017</v>
      </c>
      <c r="EU112" s="335" t="s">
        <v>4017</v>
      </c>
      <c r="EV112" s="335" t="s">
        <v>3848</v>
      </c>
      <c r="EW112" s="335" t="s">
        <v>3848</v>
      </c>
      <c r="EX112" s="335" t="s">
        <v>3848</v>
      </c>
      <c r="EY112" s="335" t="s">
        <v>3848</v>
      </c>
      <c r="EZ112" s="335" t="s">
        <v>3848</v>
      </c>
      <c r="FA112" s="335" t="s">
        <v>3848</v>
      </c>
      <c r="FB112" s="335" t="s">
        <v>3848</v>
      </c>
      <c r="FC112" s="335" t="s">
        <v>3848</v>
      </c>
      <c r="FD112" s="335" t="s">
        <v>3848</v>
      </c>
      <c r="FE112" s="335" t="s">
        <v>4017</v>
      </c>
      <c r="FF112" s="335" t="s">
        <v>4017</v>
      </c>
      <c r="FG112" s="335" t="s">
        <v>3848</v>
      </c>
      <c r="FH112" s="335" t="s">
        <v>3848</v>
      </c>
      <c r="FI112" s="335" t="s">
        <v>3848</v>
      </c>
      <c r="FJ112" s="335" t="s">
        <v>4017</v>
      </c>
      <c r="FK112" s="335" t="s">
        <v>4017</v>
      </c>
      <c r="FL112" s="335" t="s">
        <v>4017</v>
      </c>
      <c r="FM112" s="335" t="s">
        <v>3403</v>
      </c>
      <c r="FN112" s="335" t="s">
        <v>3403</v>
      </c>
      <c r="FO112" s="335" t="s">
        <v>3403</v>
      </c>
      <c r="FP112" s="335" t="s">
        <v>3403</v>
      </c>
      <c r="FQ112" s="335" t="s">
        <v>5943</v>
      </c>
      <c r="FR112" s="335" t="s">
        <v>5943</v>
      </c>
      <c r="FS112" s="335" t="s">
        <v>5943</v>
      </c>
      <c r="FT112" s="335" t="s">
        <v>3943</v>
      </c>
      <c r="FU112" s="335" t="s">
        <v>3943</v>
      </c>
      <c r="FV112" s="335" t="s">
        <v>3943</v>
      </c>
      <c r="FW112" s="335" t="s">
        <v>3943</v>
      </c>
      <c r="FX112" s="335" t="s">
        <v>3944</v>
      </c>
      <c r="FY112" s="335" t="s">
        <v>3848</v>
      </c>
      <c r="FZ112" s="335" t="s">
        <v>3848</v>
      </c>
      <c r="GA112" s="335" t="s">
        <v>3848</v>
      </c>
      <c r="GB112" s="335" t="s">
        <v>3848</v>
      </c>
      <c r="GC112" s="335" t="s">
        <v>3848</v>
      </c>
      <c r="GL112" s="490" t="s">
        <v>14217</v>
      </c>
      <c r="GM112" s="490" t="s">
        <v>14217</v>
      </c>
      <c r="GN112" s="490" t="s">
        <v>14217</v>
      </c>
      <c r="GO112" s="490" t="s">
        <v>14217</v>
      </c>
      <c r="GP112" s="490" t="s">
        <v>14217</v>
      </c>
      <c r="GQ112" s="490" t="s">
        <v>3848</v>
      </c>
      <c r="GR112" s="490" t="s">
        <v>3848</v>
      </c>
      <c r="GS112" s="490" t="s">
        <v>14217</v>
      </c>
      <c r="GT112" s="490" t="s">
        <v>3848</v>
      </c>
      <c r="GU112" s="490" t="s">
        <v>3848</v>
      </c>
      <c r="GV112" s="490" t="s">
        <v>14217</v>
      </c>
      <c r="GW112" s="490" t="s">
        <v>14217</v>
      </c>
      <c r="GX112" s="490" t="s">
        <v>14217</v>
      </c>
      <c r="GY112" s="490" t="s">
        <v>14218</v>
      </c>
      <c r="GZ112" s="490" t="s">
        <v>14217</v>
      </c>
      <c r="HA112" s="490" t="s">
        <v>14217</v>
      </c>
      <c r="HB112" s="490">
        <v>33</v>
      </c>
      <c r="HC112" s="490" t="s">
        <v>14217</v>
      </c>
      <c r="HD112" s="490">
        <v>33</v>
      </c>
      <c r="HE112" s="490">
        <v>0</v>
      </c>
      <c r="HF112" s="335" t="s">
        <v>14405</v>
      </c>
      <c r="HG112" s="491" t="s">
        <v>3848</v>
      </c>
      <c r="HH112" s="491" t="s">
        <v>15328</v>
      </c>
      <c r="HI112" s="491" t="s">
        <v>14950</v>
      </c>
      <c r="HJ112" s="491" t="s">
        <v>14951</v>
      </c>
      <c r="HK112" s="491" t="s">
        <v>15329</v>
      </c>
      <c r="HL112" s="335" t="s">
        <v>3848</v>
      </c>
      <c r="HM112" s="335" t="s">
        <v>3848</v>
      </c>
      <c r="IC112" s="44" t="s">
        <v>3403</v>
      </c>
      <c r="IE112" s="44" t="s">
        <v>3403</v>
      </c>
    </row>
    <row r="113" spans="1:239" s="30" customFormat="1" ht="12.75" x14ac:dyDescent="0.2">
      <c r="A113" s="85">
        <v>111</v>
      </c>
      <c r="B113" s="283">
        <v>0.45833333333333331</v>
      </c>
      <c r="D113" s="85" t="s">
        <v>12630</v>
      </c>
      <c r="E113" s="183" t="s">
        <v>15330</v>
      </c>
      <c r="F113" s="282">
        <v>43283</v>
      </c>
      <c r="G113" s="33" t="s">
        <v>357</v>
      </c>
      <c r="H113" s="30" t="s">
        <v>214</v>
      </c>
      <c r="I113" s="30" t="s">
        <v>1222</v>
      </c>
      <c r="M113" s="345"/>
      <c r="N113" s="345"/>
      <c r="P113" s="34" t="s">
        <v>15331</v>
      </c>
      <c r="Q113" s="30" t="s">
        <v>15332</v>
      </c>
      <c r="R113" s="30" t="s">
        <v>5431</v>
      </c>
      <c r="S113" s="345" t="s">
        <v>15333</v>
      </c>
      <c r="T113" s="30">
        <v>9759041356</v>
      </c>
      <c r="U113" s="499" t="s">
        <v>15334</v>
      </c>
      <c r="V113" s="85" t="s">
        <v>221</v>
      </c>
      <c r="W113" s="85" t="s">
        <v>221</v>
      </c>
      <c r="X113" s="85" t="s">
        <v>221</v>
      </c>
      <c r="Y113" s="85" t="s">
        <v>221</v>
      </c>
      <c r="Z113" s="85" t="s">
        <v>221</v>
      </c>
      <c r="AA113" s="30" t="s">
        <v>15335</v>
      </c>
      <c r="AB113" s="30">
        <v>9300262340</v>
      </c>
      <c r="AC113" s="30" t="s">
        <v>223</v>
      </c>
      <c r="AD113" s="30" t="s">
        <v>241</v>
      </c>
      <c r="AF113" s="30" t="s">
        <v>226</v>
      </c>
      <c r="AG113" s="255" t="s">
        <v>221</v>
      </c>
      <c r="AH113" s="255" t="s">
        <v>221</v>
      </c>
      <c r="AI113" s="255" t="s">
        <v>15336</v>
      </c>
      <c r="AJ113" s="255" t="s">
        <v>3877</v>
      </c>
      <c r="AK113" s="255">
        <v>1</v>
      </c>
      <c r="AL113" s="255" t="s">
        <v>15337</v>
      </c>
      <c r="AM113" s="255" t="s">
        <v>15338</v>
      </c>
      <c r="AN113" s="255" t="s">
        <v>432</v>
      </c>
      <c r="AO113" s="281" t="s">
        <v>432</v>
      </c>
      <c r="AP113" s="255" t="s">
        <v>434</v>
      </c>
      <c r="AQ113" s="255" t="s">
        <v>10785</v>
      </c>
      <c r="AR113" s="30" t="s">
        <v>15339</v>
      </c>
      <c r="AS113" s="255"/>
      <c r="AT113" s="255"/>
      <c r="AU113" s="255"/>
      <c r="AV113" s="255"/>
      <c r="AW113" s="255"/>
      <c r="AX113" s="255" t="s">
        <v>14944</v>
      </c>
      <c r="AY113" s="255" t="s">
        <v>3877</v>
      </c>
      <c r="AZ113" s="255" t="s">
        <v>3876</v>
      </c>
      <c r="BA113" s="33"/>
      <c r="BB113" s="255" t="s">
        <v>15340</v>
      </c>
      <c r="BC113" s="344">
        <v>0.52430555555555558</v>
      </c>
      <c r="BD113" s="344">
        <v>0.53125</v>
      </c>
      <c r="BE113" s="494"/>
      <c r="BF113" s="30">
        <v>3</v>
      </c>
      <c r="BG113" s="30">
        <v>3</v>
      </c>
      <c r="BH113" s="30">
        <v>3</v>
      </c>
      <c r="BI113" s="30">
        <v>3</v>
      </c>
      <c r="BJ113" s="30">
        <v>3</v>
      </c>
      <c r="BK113" s="30">
        <v>3</v>
      </c>
      <c r="BL113" s="30">
        <v>3</v>
      </c>
      <c r="BM113" s="30">
        <v>3</v>
      </c>
      <c r="BN113" s="30">
        <v>3</v>
      </c>
      <c r="BO113" s="30">
        <v>3</v>
      </c>
      <c r="BP113" s="30">
        <v>3</v>
      </c>
      <c r="BQ113" s="30">
        <v>3</v>
      </c>
      <c r="BR113" s="30">
        <v>3</v>
      </c>
      <c r="BS113" s="30">
        <v>3</v>
      </c>
      <c r="BT113" s="30">
        <v>3</v>
      </c>
      <c r="BV113" s="30" t="s">
        <v>15340</v>
      </c>
      <c r="BW113" s="37">
        <v>0.53125</v>
      </c>
      <c r="BX113" s="37">
        <v>0.53819444444444442</v>
      </c>
      <c r="BY113" s="494"/>
      <c r="BZ113" s="30">
        <v>3</v>
      </c>
      <c r="CA113" s="30">
        <v>3</v>
      </c>
      <c r="CB113" s="30">
        <v>3</v>
      </c>
      <c r="CC113" s="30">
        <v>3</v>
      </c>
      <c r="CD113" s="30" t="s">
        <v>260</v>
      </c>
      <c r="CE113" s="30" t="s">
        <v>15340</v>
      </c>
      <c r="CF113" s="30">
        <v>15</v>
      </c>
      <c r="CR113" s="335" t="s">
        <v>12643</v>
      </c>
      <c r="CS113" s="335" t="s">
        <v>12644</v>
      </c>
      <c r="CT113" s="335" t="s">
        <v>4002</v>
      </c>
      <c r="CU113" s="335" t="s">
        <v>15341</v>
      </c>
      <c r="CV113" s="335" t="s">
        <v>15342</v>
      </c>
      <c r="CW113" s="335" t="s">
        <v>15343</v>
      </c>
      <c r="CX113" s="335" t="s">
        <v>15344</v>
      </c>
      <c r="CY113" s="335" t="s">
        <v>15345</v>
      </c>
      <c r="CZ113" s="335" t="s">
        <v>15346</v>
      </c>
      <c r="DA113" s="335" t="s">
        <v>15347</v>
      </c>
      <c r="DB113" s="335" t="s">
        <v>3840</v>
      </c>
      <c r="DC113" s="335" t="s">
        <v>3841</v>
      </c>
      <c r="DD113" s="335" t="s">
        <v>4838</v>
      </c>
      <c r="DE113" s="335" t="s">
        <v>15346</v>
      </c>
      <c r="DF113" s="335" t="s">
        <v>15347</v>
      </c>
      <c r="DG113" s="335" t="s">
        <v>3840</v>
      </c>
      <c r="DH113" s="335" t="s">
        <v>3841</v>
      </c>
      <c r="DI113" s="335" t="s">
        <v>4838</v>
      </c>
      <c r="DJ113" s="335" t="s">
        <v>15348</v>
      </c>
      <c r="DK113" s="335" t="s">
        <v>3957</v>
      </c>
      <c r="DL113" s="335" t="s">
        <v>4002</v>
      </c>
      <c r="DM113" s="335" t="s">
        <v>3914</v>
      </c>
      <c r="DN113" s="335" t="s">
        <v>3852</v>
      </c>
      <c r="DO113" s="335" t="s">
        <v>3853</v>
      </c>
      <c r="DP113" s="335" t="s">
        <v>3854</v>
      </c>
      <c r="DQ113" s="335" t="s">
        <v>15349</v>
      </c>
      <c r="DR113" s="335" t="s">
        <v>15349</v>
      </c>
      <c r="DS113" s="335" t="s">
        <v>15334</v>
      </c>
      <c r="DT113" s="335" t="s">
        <v>3848</v>
      </c>
      <c r="DU113" s="335" t="s">
        <v>3848</v>
      </c>
      <c r="DV113" s="335" t="s">
        <v>3848</v>
      </c>
      <c r="DW113" s="335" t="s">
        <v>3848</v>
      </c>
      <c r="DX113" s="335" t="s">
        <v>3848</v>
      </c>
      <c r="DY113" s="335" t="s">
        <v>3848</v>
      </c>
      <c r="DZ113" s="335" t="s">
        <v>3848</v>
      </c>
      <c r="EA113" s="335" t="s">
        <v>3848</v>
      </c>
      <c r="EB113" s="335" t="s">
        <v>3861</v>
      </c>
      <c r="EC113" s="335" t="s">
        <v>3862</v>
      </c>
      <c r="ED113" s="335" t="s">
        <v>3848</v>
      </c>
      <c r="EE113" s="335" t="s">
        <v>5408</v>
      </c>
      <c r="EF113" s="335" t="s">
        <v>432</v>
      </c>
      <c r="EG113" s="335" t="s">
        <v>3919</v>
      </c>
      <c r="EH113" s="335" t="s">
        <v>3920</v>
      </c>
      <c r="EI113" s="335" t="s">
        <v>15350</v>
      </c>
      <c r="EJ113" s="335" t="s">
        <v>3848</v>
      </c>
      <c r="EK113" s="335" t="s">
        <v>3848</v>
      </c>
      <c r="EL113" s="335" t="s">
        <v>3868</v>
      </c>
      <c r="EM113" s="335" t="s">
        <v>4002</v>
      </c>
      <c r="EN113" s="335" t="s">
        <v>4002</v>
      </c>
      <c r="EO113" s="335" t="s">
        <v>3870</v>
      </c>
      <c r="EP113" s="335" t="s">
        <v>3869</v>
      </c>
      <c r="EQ113" s="335" t="s">
        <v>11801</v>
      </c>
      <c r="ER113" s="335" t="s">
        <v>3872</v>
      </c>
      <c r="ES113" s="335" t="s">
        <v>15351</v>
      </c>
      <c r="ET113" s="335" t="s">
        <v>15352</v>
      </c>
      <c r="EU113" s="335" t="s">
        <v>15353</v>
      </c>
      <c r="EV113" s="335" t="s">
        <v>3877</v>
      </c>
      <c r="EW113" s="335" t="s">
        <v>3876</v>
      </c>
      <c r="EX113" s="335" t="s">
        <v>3848</v>
      </c>
      <c r="EY113" s="335" t="s">
        <v>3848</v>
      </c>
      <c r="EZ113" s="335" t="s">
        <v>3877</v>
      </c>
      <c r="FA113" s="335" t="s">
        <v>4008</v>
      </c>
      <c r="FB113" s="335" t="s">
        <v>6763</v>
      </c>
      <c r="FC113" s="335" t="s">
        <v>11605</v>
      </c>
      <c r="FD113" s="335" t="s">
        <v>3848</v>
      </c>
      <c r="FE113" s="335" t="s">
        <v>4011</v>
      </c>
      <c r="FF113" s="335" t="s">
        <v>4012</v>
      </c>
      <c r="FG113" s="335" t="s">
        <v>3848</v>
      </c>
      <c r="FH113" s="335" t="s">
        <v>15354</v>
      </c>
      <c r="FI113" s="335" t="s">
        <v>15355</v>
      </c>
      <c r="FJ113" s="335" t="s">
        <v>5190</v>
      </c>
      <c r="FK113" s="335" t="s">
        <v>4779</v>
      </c>
      <c r="FL113" s="335" t="s">
        <v>4017</v>
      </c>
      <c r="FM113" s="335" t="s">
        <v>15333</v>
      </c>
      <c r="FN113" s="335" t="s">
        <v>15356</v>
      </c>
      <c r="FO113" s="335" t="s">
        <v>15357</v>
      </c>
      <c r="FP113" s="335" t="s">
        <v>3848</v>
      </c>
      <c r="FQ113" s="335" t="s">
        <v>15358</v>
      </c>
      <c r="FR113" s="335" t="s">
        <v>6487</v>
      </c>
      <c r="FS113" s="335" t="s">
        <v>15359</v>
      </c>
      <c r="FT113" s="335" t="s">
        <v>15360</v>
      </c>
      <c r="FU113" s="335" t="s">
        <v>9210</v>
      </c>
      <c r="FV113" s="335" t="s">
        <v>6773</v>
      </c>
      <c r="FW113" s="335" t="s">
        <v>15361</v>
      </c>
      <c r="FX113" s="335" t="s">
        <v>3894</v>
      </c>
      <c r="FY113" s="335" t="s">
        <v>3848</v>
      </c>
      <c r="FZ113" s="335" t="s">
        <v>15362</v>
      </c>
      <c r="GA113" s="335" t="s">
        <v>3945</v>
      </c>
      <c r="GB113" s="335" t="s">
        <v>3945</v>
      </c>
      <c r="GC113" s="335" t="s">
        <v>3945</v>
      </c>
      <c r="GL113" s="490">
        <v>100</v>
      </c>
      <c r="GM113" s="490">
        <v>33</v>
      </c>
      <c r="GN113" s="490">
        <v>45</v>
      </c>
      <c r="GO113" s="490">
        <v>72</v>
      </c>
      <c r="GP113" s="490">
        <v>80</v>
      </c>
      <c r="GQ113" s="490">
        <v>20</v>
      </c>
      <c r="GR113" s="490">
        <v>95</v>
      </c>
      <c r="GS113" s="490">
        <v>64</v>
      </c>
      <c r="GT113" s="490">
        <v>16</v>
      </c>
      <c r="GU113" s="490">
        <v>100</v>
      </c>
      <c r="GV113" s="490">
        <v>50</v>
      </c>
      <c r="GW113" s="490">
        <v>57</v>
      </c>
      <c r="GX113" s="490">
        <v>43</v>
      </c>
      <c r="GY113" s="490">
        <v>100</v>
      </c>
      <c r="GZ113" s="490">
        <v>85</v>
      </c>
      <c r="HA113" s="490">
        <v>0.1239</v>
      </c>
      <c r="HB113" s="490">
        <v>100</v>
      </c>
      <c r="HC113" s="490">
        <v>100</v>
      </c>
      <c r="HD113" s="490">
        <v>100</v>
      </c>
      <c r="HE113" s="490">
        <v>85</v>
      </c>
      <c r="HF113" s="335" t="s">
        <v>14314</v>
      </c>
      <c r="HG113" s="491" t="s">
        <v>3848</v>
      </c>
      <c r="HH113" s="491" t="s">
        <v>3848</v>
      </c>
      <c r="HI113" s="491" t="s">
        <v>3848</v>
      </c>
      <c r="HJ113" s="491" t="s">
        <v>3848</v>
      </c>
      <c r="HK113" s="491" t="s">
        <v>3848</v>
      </c>
      <c r="HL113" s="335"/>
      <c r="HM113" s="335"/>
      <c r="IC113" s="44" t="s">
        <v>13139</v>
      </c>
      <c r="IE113" s="44" t="s">
        <v>3403</v>
      </c>
    </row>
    <row r="114" spans="1:239" s="30" customFormat="1" ht="12.75" x14ac:dyDescent="0.2">
      <c r="A114" s="85">
        <v>112</v>
      </c>
      <c r="B114" s="283">
        <v>0.44097222222222227</v>
      </c>
      <c r="D114" s="85" t="s">
        <v>12630</v>
      </c>
      <c r="E114" s="183" t="s">
        <v>15330</v>
      </c>
      <c r="F114" s="282">
        <v>43283</v>
      </c>
      <c r="G114" s="33" t="s">
        <v>357</v>
      </c>
      <c r="H114" s="30" t="s">
        <v>233</v>
      </c>
      <c r="I114" s="30" t="s">
        <v>12683</v>
      </c>
      <c r="M114" s="345"/>
      <c r="N114" s="345"/>
      <c r="P114" s="34" t="s">
        <v>15363</v>
      </c>
      <c r="Q114" s="30" t="s">
        <v>2398</v>
      </c>
      <c r="R114" s="30" t="s">
        <v>15364</v>
      </c>
      <c r="S114" s="345" t="s">
        <v>15365</v>
      </c>
      <c r="T114" s="30">
        <v>9451359880</v>
      </c>
      <c r="U114" s="499" t="s">
        <v>15366</v>
      </c>
      <c r="V114" s="85" t="s">
        <v>221</v>
      </c>
      <c r="W114" s="85" t="s">
        <v>221</v>
      </c>
      <c r="X114" s="85" t="s">
        <v>221</v>
      </c>
      <c r="Y114" s="85" t="s">
        <v>221</v>
      </c>
      <c r="Z114" s="85" t="s">
        <v>221</v>
      </c>
      <c r="AA114" s="30" t="s">
        <v>15367</v>
      </c>
      <c r="AB114" s="30">
        <v>9267629406</v>
      </c>
      <c r="AC114" s="30" t="s">
        <v>223</v>
      </c>
      <c r="AD114" s="30" t="s">
        <v>802</v>
      </c>
      <c r="AF114" s="30" t="s">
        <v>226</v>
      </c>
      <c r="AG114" s="30" t="s">
        <v>259</v>
      </c>
      <c r="AH114" s="255" t="s">
        <v>221</v>
      </c>
      <c r="AI114" s="255" t="s">
        <v>15368</v>
      </c>
      <c r="AJ114" s="255" t="s">
        <v>3876</v>
      </c>
      <c r="AK114" s="255">
        <v>0</v>
      </c>
      <c r="AL114" s="255" t="s">
        <v>15369</v>
      </c>
      <c r="AM114" s="255" t="s">
        <v>15370</v>
      </c>
      <c r="AN114" s="255" t="s">
        <v>432</v>
      </c>
      <c r="AO114" s="281" t="s">
        <v>432</v>
      </c>
      <c r="AP114" s="255" t="s">
        <v>434</v>
      </c>
      <c r="AQ114" s="255" t="s">
        <v>10785</v>
      </c>
      <c r="AR114" s="30" t="s">
        <v>15339</v>
      </c>
      <c r="AS114" s="255"/>
      <c r="AT114" s="255"/>
      <c r="AU114" s="255"/>
      <c r="AV114" s="255"/>
      <c r="AW114" s="255"/>
      <c r="AX114" s="255" t="s">
        <v>14944</v>
      </c>
      <c r="AY114" s="255" t="s">
        <v>3877</v>
      </c>
      <c r="AZ114" s="255" t="s">
        <v>3876</v>
      </c>
      <c r="BA114" s="33"/>
      <c r="BB114" s="255" t="s">
        <v>15340</v>
      </c>
      <c r="BC114" s="344">
        <v>0.4909722222222222</v>
      </c>
      <c r="BD114" s="344">
        <v>0.49791666666666662</v>
      </c>
      <c r="BE114" s="494"/>
      <c r="BF114" s="30">
        <v>3</v>
      </c>
      <c r="BG114" s="30">
        <v>3</v>
      </c>
      <c r="BH114" s="30">
        <v>3</v>
      </c>
      <c r="BI114" s="30">
        <v>3</v>
      </c>
      <c r="BJ114" s="30">
        <v>3</v>
      </c>
      <c r="BK114" s="30">
        <v>3</v>
      </c>
      <c r="BL114" s="30">
        <v>3</v>
      </c>
      <c r="BM114" s="30">
        <v>3</v>
      </c>
      <c r="BN114" s="30">
        <v>3</v>
      </c>
      <c r="BO114" s="30">
        <v>3</v>
      </c>
      <c r="BP114" s="30">
        <v>3</v>
      </c>
      <c r="BQ114" s="30">
        <v>3</v>
      </c>
      <c r="BR114" s="30">
        <v>3</v>
      </c>
      <c r="BS114" s="30">
        <v>3</v>
      </c>
      <c r="BT114" s="30">
        <v>3</v>
      </c>
      <c r="BV114" s="30" t="s">
        <v>15340</v>
      </c>
      <c r="BW114" s="37">
        <v>0.49791666666666662</v>
      </c>
      <c r="BX114" s="37">
        <v>0.50486111111111109</v>
      </c>
      <c r="BY114" s="494"/>
      <c r="BZ114" s="30">
        <v>3</v>
      </c>
      <c r="CA114" s="30">
        <v>3</v>
      </c>
      <c r="CB114" s="30">
        <v>3</v>
      </c>
      <c r="CC114" s="30">
        <v>3</v>
      </c>
      <c r="CD114" s="30" t="s">
        <v>260</v>
      </c>
      <c r="CE114" s="30" t="s">
        <v>15340</v>
      </c>
      <c r="CF114" s="30">
        <v>15</v>
      </c>
      <c r="CR114" s="335" t="s">
        <v>12643</v>
      </c>
      <c r="CS114" s="335" t="s">
        <v>12644</v>
      </c>
      <c r="CT114" s="335" t="s">
        <v>4002</v>
      </c>
      <c r="CU114" s="335" t="s">
        <v>15371</v>
      </c>
      <c r="CV114" s="335" t="s">
        <v>2398</v>
      </c>
      <c r="CW114" s="335" t="s">
        <v>15364</v>
      </c>
      <c r="CX114" s="335" t="s">
        <v>15365</v>
      </c>
      <c r="CY114" s="335" t="s">
        <v>15372</v>
      </c>
      <c r="CZ114" s="335" t="s">
        <v>3848</v>
      </c>
      <c r="DA114" s="335" t="s">
        <v>15373</v>
      </c>
      <c r="DB114" s="335" t="s">
        <v>3840</v>
      </c>
      <c r="DC114" s="335" t="s">
        <v>3841</v>
      </c>
      <c r="DD114" s="335" t="s">
        <v>11202</v>
      </c>
      <c r="DE114" s="335" t="s">
        <v>3848</v>
      </c>
      <c r="DF114" s="335" t="s">
        <v>15373</v>
      </c>
      <c r="DG114" s="335" t="s">
        <v>3840</v>
      </c>
      <c r="DH114" s="335" t="s">
        <v>3841</v>
      </c>
      <c r="DI114" s="335" t="s">
        <v>11202</v>
      </c>
      <c r="DJ114" s="335" t="s">
        <v>15374</v>
      </c>
      <c r="DK114" s="335" t="s">
        <v>3849</v>
      </c>
      <c r="DL114" s="335" t="s">
        <v>14675</v>
      </c>
      <c r="DM114" s="335" t="s">
        <v>3914</v>
      </c>
      <c r="DN114" s="335" t="s">
        <v>3852</v>
      </c>
      <c r="DO114" s="335" t="s">
        <v>3848</v>
      </c>
      <c r="DP114" s="335" t="s">
        <v>3854</v>
      </c>
      <c r="DQ114" s="335" t="s">
        <v>15375</v>
      </c>
      <c r="DR114" s="335" t="s">
        <v>15375</v>
      </c>
      <c r="DS114" s="335" t="s">
        <v>15366</v>
      </c>
      <c r="DT114" s="335" t="s">
        <v>3848</v>
      </c>
      <c r="DU114" s="335" t="s">
        <v>3848</v>
      </c>
      <c r="DV114" s="335" t="s">
        <v>3848</v>
      </c>
      <c r="DW114" s="335" t="s">
        <v>3848</v>
      </c>
      <c r="DX114" s="335" t="s">
        <v>3848</v>
      </c>
      <c r="DY114" s="335" t="s">
        <v>3848</v>
      </c>
      <c r="DZ114" s="335" t="s">
        <v>3848</v>
      </c>
      <c r="EA114" s="335" t="s">
        <v>3848</v>
      </c>
      <c r="EB114" s="335" t="s">
        <v>3861</v>
      </c>
      <c r="EC114" s="335" t="s">
        <v>4066</v>
      </c>
      <c r="ED114" s="335" t="s">
        <v>3848</v>
      </c>
      <c r="EE114" s="335" t="s">
        <v>5910</v>
      </c>
      <c r="EF114" s="335" t="s">
        <v>432</v>
      </c>
      <c r="EG114" s="335" t="s">
        <v>2755</v>
      </c>
      <c r="EH114" s="335" t="s">
        <v>282</v>
      </c>
      <c r="EI114" s="335" t="s">
        <v>3848</v>
      </c>
      <c r="EJ114" s="335" t="s">
        <v>3848</v>
      </c>
      <c r="EK114" s="335" t="s">
        <v>3848</v>
      </c>
      <c r="EL114" s="335" t="s">
        <v>4473</v>
      </c>
      <c r="EM114" s="335" t="s">
        <v>4002</v>
      </c>
      <c r="EN114" s="335" t="s">
        <v>4002</v>
      </c>
      <c r="EO114" s="335" t="s">
        <v>4002</v>
      </c>
      <c r="EP114" s="335" t="s">
        <v>3870</v>
      </c>
      <c r="EQ114" s="335" t="s">
        <v>15376</v>
      </c>
      <c r="ER114" s="335" t="s">
        <v>15377</v>
      </c>
      <c r="ES114" s="335" t="s">
        <v>15378</v>
      </c>
      <c r="ET114" s="335" t="s">
        <v>15379</v>
      </c>
      <c r="EU114" s="335" t="s">
        <v>15380</v>
      </c>
      <c r="EV114" s="335" t="s">
        <v>3876</v>
      </c>
      <c r="EW114" s="335" t="s">
        <v>3876</v>
      </c>
      <c r="EX114" s="335" t="s">
        <v>3848</v>
      </c>
      <c r="EY114" s="335" t="s">
        <v>3848</v>
      </c>
      <c r="EZ114" s="335" t="s">
        <v>3877</v>
      </c>
      <c r="FA114" s="335" t="s">
        <v>3878</v>
      </c>
      <c r="FB114" s="335" t="s">
        <v>15381</v>
      </c>
      <c r="FC114" s="335" t="s">
        <v>15382</v>
      </c>
      <c r="FD114" s="335" t="s">
        <v>3848</v>
      </c>
      <c r="FE114" s="335" t="s">
        <v>3970</v>
      </c>
      <c r="FF114" s="335" t="s">
        <v>15383</v>
      </c>
      <c r="FG114" s="335" t="s">
        <v>15384</v>
      </c>
      <c r="FH114" s="335" t="s">
        <v>15385</v>
      </c>
      <c r="FI114" s="335" t="s">
        <v>15386</v>
      </c>
      <c r="FJ114" s="335" t="s">
        <v>11389</v>
      </c>
      <c r="FK114" s="335" t="s">
        <v>15387</v>
      </c>
      <c r="FL114" s="335" t="s">
        <v>3943</v>
      </c>
      <c r="FM114" s="335" t="s">
        <v>15365</v>
      </c>
      <c r="FN114" s="335" t="s">
        <v>12977</v>
      </c>
      <c r="FO114" s="335" t="s">
        <v>15388</v>
      </c>
      <c r="FP114" s="335" t="s">
        <v>3848</v>
      </c>
      <c r="FQ114" s="335" t="s">
        <v>15389</v>
      </c>
      <c r="FR114" s="335" t="s">
        <v>4367</v>
      </c>
      <c r="FS114" s="335" t="s">
        <v>15390</v>
      </c>
      <c r="FT114" s="335" t="s">
        <v>15391</v>
      </c>
      <c r="FU114" s="335" t="s">
        <v>15392</v>
      </c>
      <c r="FV114" s="335" t="s">
        <v>15393</v>
      </c>
      <c r="FW114" s="335" t="s">
        <v>15394</v>
      </c>
      <c r="FX114" s="335" t="s">
        <v>3894</v>
      </c>
      <c r="FY114" s="335" t="s">
        <v>3848</v>
      </c>
      <c r="FZ114" s="335" t="s">
        <v>15395</v>
      </c>
      <c r="GA114" s="335" t="s">
        <v>3946</v>
      </c>
      <c r="GB114" s="335" t="s">
        <v>3946</v>
      </c>
      <c r="GC114" s="335" t="s">
        <v>3946</v>
      </c>
      <c r="GD114" s="44" t="s">
        <v>4194</v>
      </c>
      <c r="GE114" s="30" t="s">
        <v>6676</v>
      </c>
      <c r="GF114" s="30" t="s">
        <v>12711</v>
      </c>
      <c r="GG114" s="30" t="s">
        <v>6505</v>
      </c>
      <c r="GH114" s="30" t="s">
        <v>14011</v>
      </c>
      <c r="GI114" s="30" t="s">
        <v>6505</v>
      </c>
      <c r="GL114" s="490">
        <v>100</v>
      </c>
      <c r="GM114" s="490">
        <v>58</v>
      </c>
      <c r="GN114" s="490">
        <v>80</v>
      </c>
      <c r="GO114" s="490">
        <v>89</v>
      </c>
      <c r="GP114" s="490">
        <v>86</v>
      </c>
      <c r="GQ114" s="490">
        <v>22</v>
      </c>
      <c r="GR114" s="490">
        <v>86</v>
      </c>
      <c r="GS114" s="490">
        <v>78</v>
      </c>
      <c r="GT114" s="490">
        <v>23</v>
      </c>
      <c r="GU114" s="490">
        <v>78</v>
      </c>
      <c r="GV114" s="490">
        <v>60</v>
      </c>
      <c r="GW114" s="490">
        <v>86</v>
      </c>
      <c r="GX114" s="490">
        <v>86</v>
      </c>
      <c r="GY114" s="490">
        <v>100</v>
      </c>
      <c r="GZ114" s="490">
        <v>92</v>
      </c>
      <c r="HA114" s="490">
        <v>0.56020000000000003</v>
      </c>
      <c r="HB114" s="490">
        <v>100</v>
      </c>
      <c r="HC114" s="490">
        <v>100</v>
      </c>
      <c r="HD114" s="490">
        <v>100</v>
      </c>
      <c r="HE114" s="490">
        <v>92</v>
      </c>
      <c r="HF114" s="335" t="s">
        <v>14314</v>
      </c>
      <c r="HG114" s="491" t="s">
        <v>3848</v>
      </c>
      <c r="HH114" s="491" t="s">
        <v>3848</v>
      </c>
      <c r="HI114" s="491" t="s">
        <v>3848</v>
      </c>
      <c r="HJ114" s="491" t="s">
        <v>3848</v>
      </c>
      <c r="HK114" s="491" t="s">
        <v>3848</v>
      </c>
      <c r="HL114" s="335"/>
      <c r="HM114" s="335"/>
      <c r="HN114" s="213" t="s">
        <v>6676</v>
      </c>
      <c r="HS114" s="487" t="s">
        <v>6505</v>
      </c>
      <c r="IC114" s="44" t="s">
        <v>12683</v>
      </c>
      <c r="IE114" s="44" t="s">
        <v>3403</v>
      </c>
    </row>
    <row r="115" spans="1:239" s="30" customFormat="1" ht="12.75" x14ac:dyDescent="0.2">
      <c r="A115" s="85">
        <v>113</v>
      </c>
      <c r="B115" s="283">
        <v>0.44444444444444442</v>
      </c>
      <c r="D115" s="85" t="s">
        <v>12630</v>
      </c>
      <c r="E115" s="183" t="s">
        <v>15330</v>
      </c>
      <c r="F115" s="282">
        <v>43283</v>
      </c>
      <c r="G115" s="33" t="s">
        <v>3082</v>
      </c>
      <c r="H115" s="30" t="s">
        <v>246</v>
      </c>
      <c r="I115" s="30" t="s">
        <v>247</v>
      </c>
      <c r="J115" s="85" t="s">
        <v>12805</v>
      </c>
      <c r="K115" s="471" t="s">
        <v>12806</v>
      </c>
      <c r="L115" s="471" t="s">
        <v>250</v>
      </c>
      <c r="M115" s="374">
        <v>43283</v>
      </c>
      <c r="N115" s="374">
        <v>43299</v>
      </c>
      <c r="O115" s="85" t="s">
        <v>12807</v>
      </c>
      <c r="P115" s="34" t="s">
        <v>15396</v>
      </c>
      <c r="Q115" s="30" t="s">
        <v>15397</v>
      </c>
      <c r="R115" s="30" t="s">
        <v>15398</v>
      </c>
      <c r="S115" s="345" t="s">
        <v>15399</v>
      </c>
      <c r="T115" s="30">
        <v>9326230166</v>
      </c>
      <c r="U115" s="499" t="s">
        <v>15400</v>
      </c>
      <c r="V115" s="85" t="s">
        <v>221</v>
      </c>
      <c r="W115" s="85" t="s">
        <v>221</v>
      </c>
      <c r="X115" s="85" t="s">
        <v>221</v>
      </c>
      <c r="Y115" s="85" t="s">
        <v>221</v>
      </c>
      <c r="Z115" s="85" t="s">
        <v>221</v>
      </c>
      <c r="AA115" s="30" t="s">
        <v>15401</v>
      </c>
      <c r="AB115" s="30">
        <v>9751784518</v>
      </c>
      <c r="AC115" s="30" t="s">
        <v>314</v>
      </c>
      <c r="AD115" s="30" t="s">
        <v>224</v>
      </c>
      <c r="AF115" s="255" t="s">
        <v>226</v>
      </c>
      <c r="AG115" s="255" t="s">
        <v>221</v>
      </c>
      <c r="AH115" s="255" t="s">
        <v>221</v>
      </c>
      <c r="AI115" s="255" t="s">
        <v>15402</v>
      </c>
      <c r="AJ115" s="255" t="s">
        <v>3877</v>
      </c>
      <c r="AK115" s="255">
        <v>1</v>
      </c>
      <c r="AL115" s="255" t="s">
        <v>15338</v>
      </c>
      <c r="AM115" s="255" t="s">
        <v>12780</v>
      </c>
      <c r="AN115" s="255" t="s">
        <v>432</v>
      </c>
      <c r="AO115" s="281" t="s">
        <v>432</v>
      </c>
      <c r="AP115" s="255" t="s">
        <v>434</v>
      </c>
      <c r="AQ115" s="255" t="s">
        <v>10785</v>
      </c>
      <c r="AR115" s="30" t="s">
        <v>15339</v>
      </c>
      <c r="AS115" s="255"/>
      <c r="AT115" s="255"/>
      <c r="AU115" s="255"/>
      <c r="AV115" s="255"/>
      <c r="AW115" s="255"/>
      <c r="AX115" s="255" t="s">
        <v>14944</v>
      </c>
      <c r="AY115" s="255" t="s">
        <v>3877</v>
      </c>
      <c r="AZ115" s="255" t="s">
        <v>3877</v>
      </c>
      <c r="BA115" s="33"/>
      <c r="BB115" s="255" t="s">
        <v>15340</v>
      </c>
      <c r="BC115" s="344">
        <v>0.50763888888888886</v>
      </c>
      <c r="BD115" s="344">
        <v>0.51458333333333328</v>
      </c>
      <c r="BE115" s="494"/>
      <c r="BF115" s="30">
        <v>3</v>
      </c>
      <c r="BG115" s="30">
        <v>3</v>
      </c>
      <c r="BH115" s="30">
        <v>3</v>
      </c>
      <c r="BI115" s="30">
        <v>3</v>
      </c>
      <c r="BJ115" s="30">
        <v>3</v>
      </c>
      <c r="BK115" s="30">
        <v>3</v>
      </c>
      <c r="BL115" s="30">
        <v>3</v>
      </c>
      <c r="BM115" s="30">
        <v>3</v>
      </c>
      <c r="BN115" s="30">
        <v>3</v>
      </c>
      <c r="BO115" s="30">
        <v>3</v>
      </c>
      <c r="BP115" s="30">
        <v>3</v>
      </c>
      <c r="BQ115" s="30">
        <v>3</v>
      </c>
      <c r="BR115" s="30">
        <v>3</v>
      </c>
      <c r="BS115" s="30">
        <v>3</v>
      </c>
      <c r="BT115" s="30">
        <v>3</v>
      </c>
      <c r="BV115" s="30" t="s">
        <v>15340</v>
      </c>
      <c r="BW115" s="37">
        <v>0.51458333333333328</v>
      </c>
      <c r="BX115" s="37">
        <v>0.52152777777777781</v>
      </c>
      <c r="BY115" s="494"/>
      <c r="BZ115" s="30">
        <v>3</v>
      </c>
      <c r="CA115" s="30">
        <v>3</v>
      </c>
      <c r="CB115" s="30">
        <v>3</v>
      </c>
      <c r="CC115" s="30">
        <v>3</v>
      </c>
      <c r="CD115" s="30" t="s">
        <v>260</v>
      </c>
      <c r="CE115" s="30" t="s">
        <v>15340</v>
      </c>
      <c r="CF115" s="30">
        <v>15</v>
      </c>
      <c r="CR115" s="335" t="s">
        <v>12643</v>
      </c>
      <c r="CS115" s="335" t="s">
        <v>12644</v>
      </c>
      <c r="CT115" s="335" t="s">
        <v>4002</v>
      </c>
      <c r="CU115" s="335" t="s">
        <v>15403</v>
      </c>
      <c r="CV115" s="335" t="s">
        <v>15397</v>
      </c>
      <c r="CW115" s="335" t="s">
        <v>15398</v>
      </c>
      <c r="CX115" s="335" t="s">
        <v>15399</v>
      </c>
      <c r="CY115" s="335" t="s">
        <v>15404</v>
      </c>
      <c r="CZ115" s="335" t="s">
        <v>14144</v>
      </c>
      <c r="DA115" s="335" t="s">
        <v>15405</v>
      </c>
      <c r="DB115" s="335" t="s">
        <v>3840</v>
      </c>
      <c r="DC115" s="335" t="s">
        <v>3841</v>
      </c>
      <c r="DD115" s="335" t="s">
        <v>8608</v>
      </c>
      <c r="DE115" s="335" t="s">
        <v>14144</v>
      </c>
      <c r="DF115" s="335" t="s">
        <v>15405</v>
      </c>
      <c r="DG115" s="335" t="s">
        <v>3840</v>
      </c>
      <c r="DH115" s="335" t="s">
        <v>3841</v>
      </c>
      <c r="DI115" s="335" t="s">
        <v>8608</v>
      </c>
      <c r="DJ115" s="335" t="s">
        <v>15406</v>
      </c>
      <c r="DK115" s="335" t="s">
        <v>3957</v>
      </c>
      <c r="DL115" s="335" t="s">
        <v>4298</v>
      </c>
      <c r="DM115" s="335" t="s">
        <v>3914</v>
      </c>
      <c r="DN115" s="335" t="s">
        <v>3852</v>
      </c>
      <c r="DO115" s="335" t="s">
        <v>3853</v>
      </c>
      <c r="DP115" s="335" t="s">
        <v>10462</v>
      </c>
      <c r="DQ115" s="335" t="s">
        <v>15407</v>
      </c>
      <c r="DR115" s="335" t="s">
        <v>15408</v>
      </c>
      <c r="DS115" s="335" t="s">
        <v>15400</v>
      </c>
      <c r="DT115" s="335" t="s">
        <v>15409</v>
      </c>
      <c r="DU115" s="335" t="s">
        <v>15410</v>
      </c>
      <c r="DV115" s="335" t="s">
        <v>15411</v>
      </c>
      <c r="DW115" s="335" t="s">
        <v>15412</v>
      </c>
      <c r="DX115" s="335" t="s">
        <v>15413</v>
      </c>
      <c r="DY115" s="335" t="s">
        <v>3848</v>
      </c>
      <c r="DZ115" s="335" t="s">
        <v>3848</v>
      </c>
      <c r="EA115" s="335" t="s">
        <v>3848</v>
      </c>
      <c r="EB115" s="335" t="s">
        <v>3861</v>
      </c>
      <c r="EC115" s="335" t="s">
        <v>4066</v>
      </c>
      <c r="ED115" s="335" t="s">
        <v>3848</v>
      </c>
      <c r="EE115" s="335" t="s">
        <v>4399</v>
      </c>
      <c r="EF115" s="335" t="s">
        <v>432</v>
      </c>
      <c r="EG115" s="335" t="s">
        <v>3919</v>
      </c>
      <c r="EH115" s="335" t="s">
        <v>3920</v>
      </c>
      <c r="EI115" s="335" t="s">
        <v>282</v>
      </c>
      <c r="EJ115" s="335" t="s">
        <v>3848</v>
      </c>
      <c r="EK115" s="335" t="s">
        <v>3848</v>
      </c>
      <c r="EL115" s="335" t="s">
        <v>3868</v>
      </c>
      <c r="EM115" s="335" t="s">
        <v>4002</v>
      </c>
      <c r="EN115" s="335" t="s">
        <v>4002</v>
      </c>
      <c r="EO115" s="335" t="s">
        <v>4002</v>
      </c>
      <c r="EP115" s="335" t="s">
        <v>3870</v>
      </c>
      <c r="EQ115" s="335" t="s">
        <v>12947</v>
      </c>
      <c r="ER115" s="335" t="s">
        <v>3924</v>
      </c>
      <c r="ES115" s="335" t="s">
        <v>15414</v>
      </c>
      <c r="ET115" s="335" t="s">
        <v>15415</v>
      </c>
      <c r="EU115" s="335" t="s">
        <v>15416</v>
      </c>
      <c r="EV115" s="335" t="s">
        <v>3877</v>
      </c>
      <c r="EW115" s="335" t="s">
        <v>3876</v>
      </c>
      <c r="EX115" s="335" t="s">
        <v>3848</v>
      </c>
      <c r="EY115" s="335" t="s">
        <v>3848</v>
      </c>
      <c r="EZ115" s="335" t="s">
        <v>3877</v>
      </c>
      <c r="FA115" s="335" t="s">
        <v>3878</v>
      </c>
      <c r="FB115" s="335" t="s">
        <v>15417</v>
      </c>
      <c r="FC115" s="335" t="s">
        <v>15418</v>
      </c>
      <c r="FD115" s="335" t="s">
        <v>3848</v>
      </c>
      <c r="FE115" s="335" t="s">
        <v>4357</v>
      </c>
      <c r="FF115" s="335" t="s">
        <v>15419</v>
      </c>
      <c r="FG115" s="335" t="s">
        <v>15420</v>
      </c>
      <c r="FH115" s="335" t="s">
        <v>15421</v>
      </c>
      <c r="FI115" s="335" t="s">
        <v>15422</v>
      </c>
      <c r="FJ115" s="335" t="s">
        <v>15423</v>
      </c>
      <c r="FK115" s="335" t="s">
        <v>15424</v>
      </c>
      <c r="FL115" s="335" t="s">
        <v>4363</v>
      </c>
      <c r="FM115" s="335" t="s">
        <v>15399</v>
      </c>
      <c r="FN115" s="335" t="s">
        <v>15425</v>
      </c>
      <c r="FO115" s="335" t="s">
        <v>1059</v>
      </c>
      <c r="FP115" s="335" t="s">
        <v>3848</v>
      </c>
      <c r="FQ115" s="335" t="s">
        <v>3848</v>
      </c>
      <c r="FR115" s="335" t="s">
        <v>3848</v>
      </c>
      <c r="FS115" s="335" t="s">
        <v>3848</v>
      </c>
      <c r="FT115" s="335" t="s">
        <v>15426</v>
      </c>
      <c r="FU115" s="335" t="s">
        <v>15427</v>
      </c>
      <c r="FV115" s="335" t="s">
        <v>15428</v>
      </c>
      <c r="FW115" s="335" t="s">
        <v>15429</v>
      </c>
      <c r="FX115" s="335" t="s">
        <v>3894</v>
      </c>
      <c r="FY115" s="335" t="s">
        <v>3848</v>
      </c>
      <c r="FZ115" s="335" t="s">
        <v>15430</v>
      </c>
      <c r="GA115" s="335" t="s">
        <v>3946</v>
      </c>
      <c r="GB115" s="335" t="s">
        <v>3946</v>
      </c>
      <c r="GC115" s="335" t="s">
        <v>3946</v>
      </c>
      <c r="GD115" s="44" t="s">
        <v>4194</v>
      </c>
      <c r="GE115" s="30" t="s">
        <v>6676</v>
      </c>
      <c r="GL115" s="490">
        <v>100</v>
      </c>
      <c r="GM115" s="490">
        <v>58</v>
      </c>
      <c r="GN115" s="490">
        <v>80</v>
      </c>
      <c r="GO115" s="490">
        <v>89</v>
      </c>
      <c r="GP115" s="490">
        <v>100</v>
      </c>
      <c r="GQ115" s="490">
        <v>39</v>
      </c>
      <c r="GR115" s="490">
        <v>100</v>
      </c>
      <c r="GS115" s="490">
        <v>97</v>
      </c>
      <c r="GT115" s="490">
        <v>33</v>
      </c>
      <c r="GU115" s="490">
        <v>97</v>
      </c>
      <c r="GV115" s="490">
        <v>70</v>
      </c>
      <c r="GW115" s="490">
        <v>100</v>
      </c>
      <c r="GX115" s="490">
        <v>57</v>
      </c>
      <c r="GY115" s="490">
        <v>100</v>
      </c>
      <c r="GZ115" s="490">
        <v>92</v>
      </c>
      <c r="HA115" s="490">
        <v>0.64929999999999999</v>
      </c>
      <c r="HB115" s="490">
        <v>100</v>
      </c>
      <c r="HC115" s="490">
        <v>100</v>
      </c>
      <c r="HD115" s="490">
        <v>100</v>
      </c>
      <c r="HE115" s="490">
        <v>92</v>
      </c>
      <c r="HF115" s="335" t="s">
        <v>14314</v>
      </c>
      <c r="HG115" s="491" t="s">
        <v>3848</v>
      </c>
      <c r="HH115" s="491" t="s">
        <v>3848</v>
      </c>
      <c r="HI115" s="491" t="s">
        <v>3848</v>
      </c>
      <c r="HJ115" s="491" t="s">
        <v>3848</v>
      </c>
      <c r="HK115" s="491" t="s">
        <v>3848</v>
      </c>
      <c r="HL115" s="374">
        <v>43283</v>
      </c>
      <c r="HM115" s="30" t="s">
        <v>4194</v>
      </c>
      <c r="HN115" s="213" t="s">
        <v>6676</v>
      </c>
      <c r="IC115" s="44" t="s">
        <v>247</v>
      </c>
      <c r="IE115" s="44" t="s">
        <v>12843</v>
      </c>
    </row>
    <row r="116" spans="1:239" s="30" customFormat="1" ht="12.75" x14ac:dyDescent="0.2">
      <c r="A116" s="85">
        <v>114</v>
      </c>
      <c r="B116" s="283">
        <v>0.70833333333333337</v>
      </c>
      <c r="D116" s="85" t="s">
        <v>12630</v>
      </c>
      <c r="E116" s="183" t="s">
        <v>15330</v>
      </c>
      <c r="F116" s="282">
        <v>43283</v>
      </c>
      <c r="G116" s="33" t="s">
        <v>3082</v>
      </c>
      <c r="H116" s="30" t="s">
        <v>246</v>
      </c>
      <c r="I116" s="30" t="s">
        <v>247</v>
      </c>
      <c r="J116" s="85" t="s">
        <v>12805</v>
      </c>
      <c r="K116" s="30" t="s">
        <v>15431</v>
      </c>
      <c r="L116" s="471" t="s">
        <v>250</v>
      </c>
      <c r="M116" s="374">
        <v>43283</v>
      </c>
      <c r="N116" s="374">
        <v>43299</v>
      </c>
      <c r="O116" s="85" t="s">
        <v>13142</v>
      </c>
      <c r="P116" s="34" t="s">
        <v>15432</v>
      </c>
      <c r="Q116" s="30" t="s">
        <v>549</v>
      </c>
      <c r="R116" s="30" t="s">
        <v>14822</v>
      </c>
      <c r="S116" s="345" t="s">
        <v>14823</v>
      </c>
      <c r="T116" s="30">
        <v>9999282653</v>
      </c>
      <c r="U116" s="499" t="s">
        <v>15433</v>
      </c>
      <c r="V116" s="85" t="s">
        <v>221</v>
      </c>
      <c r="W116" s="85" t="s">
        <v>221</v>
      </c>
      <c r="X116" s="85" t="s">
        <v>221</v>
      </c>
      <c r="Y116" s="85" t="s">
        <v>221</v>
      </c>
      <c r="Z116" s="85" t="s">
        <v>221</v>
      </c>
      <c r="AA116" s="30" t="s">
        <v>15434</v>
      </c>
      <c r="AB116" s="30">
        <v>9157401216</v>
      </c>
      <c r="AC116" s="30" t="s">
        <v>314</v>
      </c>
      <c r="AD116" s="30" t="s">
        <v>241</v>
      </c>
      <c r="AF116" s="255" t="s">
        <v>226</v>
      </c>
      <c r="AG116" s="255" t="s">
        <v>226</v>
      </c>
      <c r="AH116" s="255" t="s">
        <v>221</v>
      </c>
      <c r="AI116" s="255" t="s">
        <v>15435</v>
      </c>
      <c r="AJ116" s="255" t="s">
        <v>3877</v>
      </c>
      <c r="AK116" s="255">
        <v>2</v>
      </c>
      <c r="AL116" s="255" t="s">
        <v>15436</v>
      </c>
      <c r="AM116" s="255" t="s">
        <v>13401</v>
      </c>
      <c r="AN116" s="255" t="s">
        <v>432</v>
      </c>
      <c r="AO116" s="281" t="s">
        <v>432</v>
      </c>
      <c r="AP116" s="255" t="s">
        <v>434</v>
      </c>
      <c r="AQ116" s="255" t="s">
        <v>10785</v>
      </c>
      <c r="AR116" s="30" t="s">
        <v>15339</v>
      </c>
      <c r="AS116" s="255"/>
      <c r="AT116" s="255"/>
      <c r="AU116" s="255"/>
      <c r="AV116" s="255"/>
      <c r="AW116" s="255"/>
      <c r="AX116" s="255" t="s">
        <v>14944</v>
      </c>
      <c r="AY116" s="255" t="s">
        <v>3877</v>
      </c>
      <c r="AZ116" s="255" t="s">
        <v>3876</v>
      </c>
      <c r="BA116" s="33"/>
      <c r="BB116" s="255" t="s">
        <v>15340</v>
      </c>
      <c r="BC116" s="344">
        <v>0.71736111111111101</v>
      </c>
      <c r="BD116" s="344">
        <v>0.72430555555555554</v>
      </c>
      <c r="BE116" s="494"/>
      <c r="BF116" s="30">
        <v>3</v>
      </c>
      <c r="BG116" s="30">
        <v>3</v>
      </c>
      <c r="BH116" s="30">
        <v>3</v>
      </c>
      <c r="BI116" s="30">
        <v>3</v>
      </c>
      <c r="BJ116" s="30">
        <v>3</v>
      </c>
      <c r="BK116" s="30">
        <v>3</v>
      </c>
      <c r="BL116" s="30">
        <v>3</v>
      </c>
      <c r="BM116" s="30">
        <v>3</v>
      </c>
      <c r="BN116" s="30">
        <v>3</v>
      </c>
      <c r="BO116" s="30">
        <v>3</v>
      </c>
      <c r="BP116" s="30">
        <v>3</v>
      </c>
      <c r="BQ116" s="30">
        <v>3</v>
      </c>
      <c r="BR116" s="30">
        <v>3</v>
      </c>
      <c r="BS116" s="30">
        <v>3</v>
      </c>
      <c r="BT116" s="30">
        <v>3</v>
      </c>
      <c r="BV116" s="30" t="s">
        <v>15340</v>
      </c>
      <c r="BW116" s="37">
        <v>0.72430555555555554</v>
      </c>
      <c r="BX116" s="37">
        <v>0.73125000000000007</v>
      </c>
      <c r="BY116" s="494"/>
      <c r="BZ116" s="30">
        <v>3</v>
      </c>
      <c r="CA116" s="30">
        <v>3</v>
      </c>
      <c r="CB116" s="30">
        <v>3</v>
      </c>
      <c r="CC116" s="30">
        <v>3</v>
      </c>
      <c r="CD116" s="30" t="s">
        <v>260</v>
      </c>
      <c r="CE116" s="30" t="s">
        <v>15340</v>
      </c>
      <c r="CF116" s="30">
        <v>15</v>
      </c>
      <c r="CR116" s="335" t="s">
        <v>12643</v>
      </c>
      <c r="CS116" s="335" t="s">
        <v>12644</v>
      </c>
      <c r="CT116" s="335" t="s">
        <v>4002</v>
      </c>
      <c r="CU116" s="335" t="s">
        <v>14821</v>
      </c>
      <c r="CV116" s="335" t="s">
        <v>549</v>
      </c>
      <c r="CW116" s="335" t="s">
        <v>14822</v>
      </c>
      <c r="CX116" s="335" t="s">
        <v>14823</v>
      </c>
      <c r="CY116" s="335" t="s">
        <v>14824</v>
      </c>
      <c r="CZ116" s="335" t="s">
        <v>14825</v>
      </c>
      <c r="DA116" s="335" t="s">
        <v>14826</v>
      </c>
      <c r="DB116" s="335" t="s">
        <v>3840</v>
      </c>
      <c r="DC116" s="335" t="s">
        <v>3841</v>
      </c>
      <c r="DD116" s="335" t="s">
        <v>4838</v>
      </c>
      <c r="DE116" s="335" t="s">
        <v>5824</v>
      </c>
      <c r="DF116" s="335" t="s">
        <v>14827</v>
      </c>
      <c r="DG116" s="335" t="s">
        <v>3845</v>
      </c>
      <c r="DH116" s="335" t="s">
        <v>3846</v>
      </c>
      <c r="DI116" s="335" t="s">
        <v>3847</v>
      </c>
      <c r="DJ116" s="335" t="s">
        <v>14828</v>
      </c>
      <c r="DK116" s="335" t="s">
        <v>3849</v>
      </c>
      <c r="DL116" s="335" t="s">
        <v>3848</v>
      </c>
      <c r="DM116" s="335" t="s">
        <v>3851</v>
      </c>
      <c r="DN116" s="335" t="s">
        <v>3852</v>
      </c>
      <c r="DO116" s="335" t="s">
        <v>3853</v>
      </c>
      <c r="DP116" s="335" t="s">
        <v>3854</v>
      </c>
      <c r="DQ116" s="335" t="s">
        <v>14829</v>
      </c>
      <c r="DR116" s="335" t="s">
        <v>14830</v>
      </c>
      <c r="DS116" s="335" t="s">
        <v>14831</v>
      </c>
      <c r="DT116" s="335" t="s">
        <v>3848</v>
      </c>
      <c r="DU116" s="335" t="s">
        <v>3848</v>
      </c>
      <c r="DV116" s="335" t="s">
        <v>3848</v>
      </c>
      <c r="DW116" s="335" t="s">
        <v>3848</v>
      </c>
      <c r="DX116" s="335" t="s">
        <v>3848</v>
      </c>
      <c r="DY116" s="335" t="s">
        <v>3848</v>
      </c>
      <c r="DZ116" s="335" t="s">
        <v>3848</v>
      </c>
      <c r="EA116" s="335" t="s">
        <v>3848</v>
      </c>
      <c r="EB116" s="335" t="s">
        <v>3861</v>
      </c>
      <c r="EC116" s="335" t="s">
        <v>3865</v>
      </c>
      <c r="ED116" s="335" t="s">
        <v>14832</v>
      </c>
      <c r="EE116" s="335" t="s">
        <v>4067</v>
      </c>
      <c r="EF116" s="335" t="s">
        <v>432</v>
      </c>
      <c r="EG116" s="335" t="s">
        <v>598</v>
      </c>
      <c r="EH116" s="335" t="s">
        <v>5303</v>
      </c>
      <c r="EI116" s="335" t="s">
        <v>4299</v>
      </c>
      <c r="EJ116" s="335" t="s">
        <v>3848</v>
      </c>
      <c r="EK116" s="335" t="s">
        <v>3848</v>
      </c>
      <c r="EL116" s="335" t="s">
        <v>3868</v>
      </c>
      <c r="EM116" s="335" t="s">
        <v>4002</v>
      </c>
      <c r="EN116" s="335" t="s">
        <v>4002</v>
      </c>
      <c r="EO116" s="335" t="s">
        <v>4002</v>
      </c>
      <c r="EP116" s="335" t="s">
        <v>3870</v>
      </c>
      <c r="EQ116" s="335" t="s">
        <v>14833</v>
      </c>
      <c r="ER116" s="335" t="s">
        <v>3872</v>
      </c>
      <c r="ES116" s="335" t="s">
        <v>14834</v>
      </c>
      <c r="ET116" s="335" t="s">
        <v>14835</v>
      </c>
      <c r="EU116" s="335" t="s">
        <v>14836</v>
      </c>
      <c r="EV116" s="335" t="s">
        <v>3876</v>
      </c>
      <c r="EW116" s="335" t="s">
        <v>3876</v>
      </c>
      <c r="EX116" s="335" t="s">
        <v>3848</v>
      </c>
      <c r="EY116" s="335" t="s">
        <v>3848</v>
      </c>
      <c r="EZ116" s="335" t="s">
        <v>3876</v>
      </c>
      <c r="FA116" s="335" t="s">
        <v>3848</v>
      </c>
      <c r="FB116" s="335" t="s">
        <v>13882</v>
      </c>
      <c r="FC116" s="335" t="s">
        <v>14837</v>
      </c>
      <c r="FD116" s="335" t="s">
        <v>3848</v>
      </c>
      <c r="FE116" s="335" t="s">
        <v>4011</v>
      </c>
      <c r="FF116" s="335" t="s">
        <v>6196</v>
      </c>
      <c r="FG116" s="335" t="s">
        <v>14838</v>
      </c>
      <c r="FH116" s="335" t="s">
        <v>14839</v>
      </c>
      <c r="FI116" s="335" t="s">
        <v>14840</v>
      </c>
      <c r="FJ116" s="335" t="s">
        <v>3935</v>
      </c>
      <c r="FK116" s="335" t="s">
        <v>4892</v>
      </c>
      <c r="FL116" s="335" t="s">
        <v>4017</v>
      </c>
      <c r="FM116" s="335" t="s">
        <v>14841</v>
      </c>
      <c r="FN116" s="335" t="s">
        <v>14842</v>
      </c>
      <c r="FO116" s="335" t="s">
        <v>14843</v>
      </c>
      <c r="FP116" s="335" t="s">
        <v>3848</v>
      </c>
      <c r="FQ116" s="335" t="s">
        <v>3848</v>
      </c>
      <c r="FR116" s="335" t="s">
        <v>3848</v>
      </c>
      <c r="FS116" s="335" t="s">
        <v>3848</v>
      </c>
      <c r="FT116" s="335" t="s">
        <v>14844</v>
      </c>
      <c r="FU116" s="335" t="s">
        <v>14845</v>
      </c>
      <c r="FV116" s="335" t="s">
        <v>14846</v>
      </c>
      <c r="FW116" s="335" t="s">
        <v>14847</v>
      </c>
      <c r="FX116" s="335" t="s">
        <v>3894</v>
      </c>
      <c r="FY116" s="335" t="s">
        <v>3848</v>
      </c>
      <c r="FZ116" s="335" t="s">
        <v>14848</v>
      </c>
      <c r="GA116" s="335" t="s">
        <v>3945</v>
      </c>
      <c r="GB116" s="335" t="s">
        <v>3946</v>
      </c>
      <c r="GC116" s="335" t="s">
        <v>3946</v>
      </c>
      <c r="GD116" s="44" t="s">
        <v>4194</v>
      </c>
      <c r="GE116" s="30" t="s">
        <v>6676</v>
      </c>
      <c r="GL116" s="490">
        <v>100</v>
      </c>
      <c r="GM116" s="490">
        <v>75</v>
      </c>
      <c r="GN116" s="490">
        <v>70</v>
      </c>
      <c r="GO116" s="490">
        <v>89</v>
      </c>
      <c r="GP116" s="490">
        <v>46</v>
      </c>
      <c r="GQ116" s="490">
        <v>37</v>
      </c>
      <c r="GR116" s="490">
        <v>46</v>
      </c>
      <c r="GS116" s="490">
        <v>84</v>
      </c>
      <c r="GT116" s="490">
        <v>31</v>
      </c>
      <c r="GU116" s="490">
        <v>84</v>
      </c>
      <c r="GV116" s="490">
        <v>60</v>
      </c>
      <c r="GW116" s="490">
        <v>57</v>
      </c>
      <c r="GX116" s="490">
        <v>100</v>
      </c>
      <c r="GY116" s="490">
        <v>100</v>
      </c>
      <c r="GZ116" s="490">
        <v>93</v>
      </c>
      <c r="HA116" s="490">
        <v>0.69640000000000002</v>
      </c>
      <c r="HB116" s="490">
        <v>100</v>
      </c>
      <c r="HC116" s="490">
        <v>100</v>
      </c>
      <c r="HD116" s="490">
        <v>100</v>
      </c>
      <c r="HE116" s="490">
        <v>93</v>
      </c>
      <c r="HF116" s="335" t="s">
        <v>14314</v>
      </c>
      <c r="HG116" s="491" t="s">
        <v>3848</v>
      </c>
      <c r="HH116" s="491" t="s">
        <v>3848</v>
      </c>
      <c r="HI116" s="491" t="s">
        <v>3848</v>
      </c>
      <c r="HJ116" s="491" t="s">
        <v>3848</v>
      </c>
      <c r="HK116" s="491" t="s">
        <v>3848</v>
      </c>
      <c r="HL116" s="374">
        <v>43283</v>
      </c>
      <c r="HM116" s="30" t="s">
        <v>4194</v>
      </c>
      <c r="HN116" s="213" t="s">
        <v>6676</v>
      </c>
      <c r="IC116" s="44" t="s">
        <v>247</v>
      </c>
      <c r="IE116" s="44" t="s">
        <v>12843</v>
      </c>
    </row>
    <row r="117" spans="1:239" s="30" customFormat="1" ht="12.75" x14ac:dyDescent="0.2">
      <c r="A117" s="85">
        <v>115</v>
      </c>
      <c r="B117" s="283">
        <v>0.51736111111111105</v>
      </c>
      <c r="D117" s="85" t="s">
        <v>12630</v>
      </c>
      <c r="E117" s="183" t="s">
        <v>15330</v>
      </c>
      <c r="F117" s="282">
        <v>43283</v>
      </c>
      <c r="G117" s="33" t="s">
        <v>1202</v>
      </c>
      <c r="H117" s="30" t="s">
        <v>233</v>
      </c>
      <c r="I117" s="30" t="s">
        <v>1203</v>
      </c>
      <c r="M117" s="345"/>
      <c r="N117" s="345"/>
      <c r="P117" s="34" t="s">
        <v>15437</v>
      </c>
      <c r="Q117" s="30" t="s">
        <v>15438</v>
      </c>
      <c r="R117" s="30" t="s">
        <v>15439</v>
      </c>
      <c r="S117" s="345" t="s">
        <v>15440</v>
      </c>
      <c r="T117" s="30">
        <v>9161052502</v>
      </c>
      <c r="U117" s="499" t="s">
        <v>15441</v>
      </c>
      <c r="V117" s="85" t="s">
        <v>221</v>
      </c>
      <c r="W117" s="85" t="s">
        <v>221</v>
      </c>
      <c r="X117" s="85" t="s">
        <v>221</v>
      </c>
      <c r="Y117" s="85" t="s">
        <v>221</v>
      </c>
      <c r="Z117" s="85" t="s">
        <v>221</v>
      </c>
      <c r="AA117" s="30" t="s">
        <v>15442</v>
      </c>
      <c r="AB117" s="30">
        <v>9107547987</v>
      </c>
      <c r="AC117" s="30" t="s">
        <v>314</v>
      </c>
      <c r="AD117" s="30" t="s">
        <v>241</v>
      </c>
      <c r="AF117" s="85" t="s">
        <v>259</v>
      </c>
      <c r="AG117" s="255" t="s">
        <v>221</v>
      </c>
      <c r="AH117" s="255" t="s">
        <v>221</v>
      </c>
      <c r="AI117" s="255" t="s">
        <v>12780</v>
      </c>
      <c r="AJ117" s="255" t="s">
        <v>3877</v>
      </c>
      <c r="AK117" s="255">
        <v>1</v>
      </c>
      <c r="AL117" s="255" t="s">
        <v>12780</v>
      </c>
      <c r="AM117" s="255">
        <v>0</v>
      </c>
      <c r="AN117" s="255" t="s">
        <v>432</v>
      </c>
      <c r="AO117" s="281" t="s">
        <v>432</v>
      </c>
      <c r="AP117" s="255" t="s">
        <v>434</v>
      </c>
      <c r="AQ117" s="255" t="s">
        <v>10785</v>
      </c>
      <c r="AR117" s="30" t="s">
        <v>15339</v>
      </c>
      <c r="AS117" s="255"/>
      <c r="AT117" s="255"/>
      <c r="AU117" s="255"/>
      <c r="AV117" s="255"/>
      <c r="AW117" s="255"/>
      <c r="AX117" s="255" t="s">
        <v>14944</v>
      </c>
      <c r="AY117" s="255" t="s">
        <v>3877</v>
      </c>
      <c r="AZ117" s="255" t="s">
        <v>3877</v>
      </c>
      <c r="BA117" s="33"/>
      <c r="BB117" s="255" t="s">
        <v>15340</v>
      </c>
      <c r="BC117" s="344">
        <v>0.55694444444444446</v>
      </c>
      <c r="BD117" s="344">
        <v>0.5625</v>
      </c>
      <c r="BE117" s="494"/>
      <c r="BF117" s="30">
        <v>1</v>
      </c>
      <c r="BG117" s="30">
        <v>3</v>
      </c>
      <c r="BH117" s="30">
        <v>3</v>
      </c>
      <c r="BI117" s="30">
        <v>3</v>
      </c>
      <c r="BJ117" s="30">
        <v>3</v>
      </c>
      <c r="BK117" s="30">
        <v>3</v>
      </c>
      <c r="BL117" s="30">
        <v>3</v>
      </c>
      <c r="BM117" s="30">
        <v>3</v>
      </c>
      <c r="BN117" s="30">
        <v>3</v>
      </c>
      <c r="BO117" s="30">
        <v>3</v>
      </c>
      <c r="BP117" s="30">
        <v>3</v>
      </c>
      <c r="BQ117" s="30">
        <v>3</v>
      </c>
      <c r="BR117" s="30">
        <v>3</v>
      </c>
      <c r="BS117" s="30">
        <v>3</v>
      </c>
      <c r="BT117" s="30">
        <v>3</v>
      </c>
      <c r="BW117" s="37"/>
      <c r="BX117" s="37"/>
      <c r="BY117" s="494"/>
      <c r="CR117" s="34" t="s">
        <v>12643</v>
      </c>
      <c r="CS117" s="34" t="s">
        <v>12644</v>
      </c>
      <c r="CT117" s="34" t="s">
        <v>4002</v>
      </c>
      <c r="CU117" s="34" t="s">
        <v>15443</v>
      </c>
      <c r="CV117" s="34" t="s">
        <v>15438</v>
      </c>
      <c r="CW117" s="34" t="s">
        <v>15439</v>
      </c>
      <c r="CX117" s="34" t="s">
        <v>15440</v>
      </c>
      <c r="CY117" s="34" t="s">
        <v>15444</v>
      </c>
      <c r="CZ117" s="34" t="s">
        <v>3848</v>
      </c>
      <c r="DA117" s="34" t="s">
        <v>15445</v>
      </c>
      <c r="DB117" s="34" t="s">
        <v>4037</v>
      </c>
      <c r="DC117" s="34" t="s">
        <v>4038</v>
      </c>
      <c r="DD117" s="34" t="s">
        <v>4039</v>
      </c>
      <c r="DE117" s="34" t="s">
        <v>3848</v>
      </c>
      <c r="DF117" s="34" t="s">
        <v>15445</v>
      </c>
      <c r="DG117" s="34" t="s">
        <v>4037</v>
      </c>
      <c r="DH117" s="34" t="s">
        <v>4038</v>
      </c>
      <c r="DI117" s="34" t="s">
        <v>4039</v>
      </c>
      <c r="DJ117" s="34" t="s">
        <v>3848</v>
      </c>
      <c r="DK117" s="34" t="s">
        <v>3957</v>
      </c>
      <c r="DL117" s="34" t="s">
        <v>3848</v>
      </c>
      <c r="DM117" s="34" t="s">
        <v>4116</v>
      </c>
      <c r="DN117" s="34" t="s">
        <v>3852</v>
      </c>
      <c r="DO117" s="34" t="s">
        <v>3848</v>
      </c>
      <c r="DP117" s="34" t="s">
        <v>3848</v>
      </c>
      <c r="DQ117" s="34" t="s">
        <v>15446</v>
      </c>
      <c r="DR117" s="34" t="s">
        <v>15446</v>
      </c>
      <c r="DS117" s="34" t="s">
        <v>15441</v>
      </c>
      <c r="DT117" s="34" t="s">
        <v>3848</v>
      </c>
      <c r="DU117" s="34" t="s">
        <v>3848</v>
      </c>
      <c r="DV117" s="34" t="s">
        <v>3848</v>
      </c>
      <c r="DW117" s="34" t="s">
        <v>3848</v>
      </c>
      <c r="DX117" s="34" t="s">
        <v>3848</v>
      </c>
      <c r="DY117" s="34" t="s">
        <v>3848</v>
      </c>
      <c r="DZ117" s="34" t="s">
        <v>3848</v>
      </c>
      <c r="EA117" s="34" t="s">
        <v>3848</v>
      </c>
      <c r="EB117" s="34" t="s">
        <v>3861</v>
      </c>
      <c r="EC117" s="34" t="s">
        <v>3862</v>
      </c>
      <c r="ED117" s="34" t="s">
        <v>3848</v>
      </c>
      <c r="EE117" s="34" t="s">
        <v>15447</v>
      </c>
      <c r="EF117" s="34" t="s">
        <v>432</v>
      </c>
      <c r="EG117" s="34" t="s">
        <v>598</v>
      </c>
      <c r="EH117" s="34" t="s">
        <v>5303</v>
      </c>
      <c r="EI117" s="34" t="s">
        <v>15043</v>
      </c>
      <c r="EJ117" s="34" t="s">
        <v>3848</v>
      </c>
      <c r="EK117" s="34" t="s">
        <v>3848</v>
      </c>
      <c r="EL117" s="34" t="s">
        <v>3868</v>
      </c>
      <c r="EM117" s="34" t="s">
        <v>4002</v>
      </c>
      <c r="EN117" s="34" t="s">
        <v>4002</v>
      </c>
      <c r="EO117" s="34" t="s">
        <v>4002</v>
      </c>
      <c r="EP117" s="34" t="s">
        <v>4002</v>
      </c>
      <c r="EQ117" s="34" t="s">
        <v>4017</v>
      </c>
      <c r="ER117" s="34" t="s">
        <v>4017</v>
      </c>
      <c r="ES117" s="34" t="s">
        <v>4017</v>
      </c>
      <c r="ET117" s="34" t="s">
        <v>4017</v>
      </c>
      <c r="EU117" s="34" t="s">
        <v>4017</v>
      </c>
      <c r="EV117" s="34" t="s">
        <v>3848</v>
      </c>
      <c r="EW117" s="34" t="s">
        <v>3848</v>
      </c>
      <c r="EX117" s="34" t="s">
        <v>3848</v>
      </c>
      <c r="EY117" s="34" t="s">
        <v>3848</v>
      </c>
      <c r="EZ117" s="34" t="s">
        <v>3848</v>
      </c>
      <c r="FA117" s="34" t="s">
        <v>3848</v>
      </c>
      <c r="FB117" s="34" t="s">
        <v>3848</v>
      </c>
      <c r="FC117" s="34" t="s">
        <v>3848</v>
      </c>
      <c r="FD117" s="34" t="s">
        <v>3848</v>
      </c>
      <c r="FE117" s="34" t="s">
        <v>4017</v>
      </c>
      <c r="FF117" s="34" t="s">
        <v>4017</v>
      </c>
      <c r="FG117" s="34" t="s">
        <v>3848</v>
      </c>
      <c r="FH117" s="34" t="s">
        <v>3848</v>
      </c>
      <c r="FI117" s="34" t="s">
        <v>3848</v>
      </c>
      <c r="FJ117" s="34" t="s">
        <v>4017</v>
      </c>
      <c r="FK117" s="34" t="s">
        <v>4017</v>
      </c>
      <c r="FL117" s="34" t="s">
        <v>4017</v>
      </c>
      <c r="FM117" s="34" t="s">
        <v>15442</v>
      </c>
      <c r="FN117" s="34" t="s">
        <v>15442</v>
      </c>
      <c r="FO117" s="34" t="s">
        <v>3848</v>
      </c>
      <c r="FP117" s="34" t="s">
        <v>3848</v>
      </c>
      <c r="FQ117" s="34" t="s">
        <v>15448</v>
      </c>
      <c r="FR117" s="34" t="s">
        <v>4414</v>
      </c>
      <c r="FS117" s="34" t="s">
        <v>15449</v>
      </c>
      <c r="FT117" s="34" t="s">
        <v>3943</v>
      </c>
      <c r="FU117" s="34" t="s">
        <v>3943</v>
      </c>
      <c r="FV117" s="34" t="s">
        <v>3943</v>
      </c>
      <c r="FW117" s="34" t="s">
        <v>3943</v>
      </c>
      <c r="FX117" s="34" t="s">
        <v>3944</v>
      </c>
      <c r="FY117" s="34" t="s">
        <v>3848</v>
      </c>
      <c r="FZ117" s="34" t="s">
        <v>3848</v>
      </c>
      <c r="GA117" s="34" t="s">
        <v>3848</v>
      </c>
      <c r="GB117" s="34" t="s">
        <v>3848</v>
      </c>
      <c r="GC117" s="34" t="s">
        <v>3848</v>
      </c>
      <c r="GL117" s="493" t="s">
        <v>14217</v>
      </c>
      <c r="GM117" s="493" t="s">
        <v>14217</v>
      </c>
      <c r="GN117" s="493" t="s">
        <v>14217</v>
      </c>
      <c r="GO117" s="493" t="s">
        <v>14217</v>
      </c>
      <c r="GP117" s="493" t="s">
        <v>14217</v>
      </c>
      <c r="GQ117" s="493" t="s">
        <v>3848</v>
      </c>
      <c r="GR117" s="493" t="s">
        <v>3848</v>
      </c>
      <c r="GS117" s="493" t="s">
        <v>14217</v>
      </c>
      <c r="GT117" s="493" t="s">
        <v>3848</v>
      </c>
      <c r="GU117" s="493" t="s">
        <v>3848</v>
      </c>
      <c r="GV117" s="493" t="s">
        <v>14217</v>
      </c>
      <c r="GW117" s="493" t="s">
        <v>14217</v>
      </c>
      <c r="GX117" s="493" t="s">
        <v>14217</v>
      </c>
      <c r="GY117" s="493">
        <v>0</v>
      </c>
      <c r="GZ117" s="493" t="s">
        <v>14217</v>
      </c>
      <c r="HA117" s="493" t="s">
        <v>14217</v>
      </c>
      <c r="HB117" s="493">
        <v>33</v>
      </c>
      <c r="HC117" s="493" t="s">
        <v>14217</v>
      </c>
      <c r="HD117" s="493">
        <v>33</v>
      </c>
      <c r="HE117" s="493">
        <v>0</v>
      </c>
      <c r="HF117" s="34" t="s">
        <v>14405</v>
      </c>
      <c r="HG117" s="53" t="s">
        <v>3848</v>
      </c>
      <c r="HH117" s="53" t="s">
        <v>15450</v>
      </c>
      <c r="HI117" s="53" t="s">
        <v>15451</v>
      </c>
      <c r="HJ117" s="53" t="s">
        <v>14408</v>
      </c>
      <c r="HK117" s="53" t="s">
        <v>15452</v>
      </c>
      <c r="HL117" s="34" t="s">
        <v>3848</v>
      </c>
      <c r="HM117" s="34" t="s">
        <v>3848</v>
      </c>
      <c r="IC117" s="44" t="s">
        <v>3403</v>
      </c>
      <c r="IE117" s="44" t="s">
        <v>3403</v>
      </c>
    </row>
    <row r="118" spans="1:239" s="30" customFormat="1" ht="12.75" x14ac:dyDescent="0.2">
      <c r="A118" s="85">
        <v>116</v>
      </c>
      <c r="B118" s="283">
        <v>0.52083333333333337</v>
      </c>
      <c r="D118" s="85" t="s">
        <v>12630</v>
      </c>
      <c r="E118" s="183" t="s">
        <v>15330</v>
      </c>
      <c r="F118" s="282">
        <v>43283</v>
      </c>
      <c r="G118" s="33" t="s">
        <v>1202</v>
      </c>
      <c r="H118" s="30" t="s">
        <v>233</v>
      </c>
      <c r="I118" s="30" t="s">
        <v>1713</v>
      </c>
      <c r="M118" s="345"/>
      <c r="N118" s="345"/>
      <c r="P118" s="34" t="s">
        <v>15453</v>
      </c>
      <c r="Q118" s="30" t="s">
        <v>6810</v>
      </c>
      <c r="R118" s="30" t="s">
        <v>15454</v>
      </c>
      <c r="S118" s="345" t="s">
        <v>15455</v>
      </c>
      <c r="T118" s="30">
        <v>9183840187</v>
      </c>
      <c r="U118" s="499" t="s">
        <v>15456</v>
      </c>
      <c r="V118" s="85" t="s">
        <v>221</v>
      </c>
      <c r="W118" s="85" t="s">
        <v>221</v>
      </c>
      <c r="X118" s="85" t="s">
        <v>221</v>
      </c>
      <c r="Y118" s="85" t="s">
        <v>221</v>
      </c>
      <c r="Z118" s="85" t="s">
        <v>221</v>
      </c>
      <c r="AA118" s="30" t="s">
        <v>15457</v>
      </c>
      <c r="AB118" s="30">
        <v>9157623006</v>
      </c>
      <c r="AC118" s="30" t="s">
        <v>314</v>
      </c>
      <c r="AD118" s="30" t="s">
        <v>224</v>
      </c>
      <c r="AF118" s="85" t="s">
        <v>259</v>
      </c>
      <c r="AG118" s="30" t="s">
        <v>259</v>
      </c>
      <c r="AH118" s="255" t="s">
        <v>221</v>
      </c>
      <c r="AI118" s="255" t="s">
        <v>15458</v>
      </c>
      <c r="AJ118" s="255" t="s">
        <v>3877</v>
      </c>
      <c r="AK118" s="255">
        <v>1</v>
      </c>
      <c r="AL118" s="255" t="s">
        <v>15459</v>
      </c>
      <c r="AM118" s="255" t="s">
        <v>15460</v>
      </c>
      <c r="AN118" s="255" t="s">
        <v>432</v>
      </c>
      <c r="AO118" s="281" t="s">
        <v>432</v>
      </c>
      <c r="AP118" s="255" t="s">
        <v>434</v>
      </c>
      <c r="AQ118" s="255" t="s">
        <v>10785</v>
      </c>
      <c r="AR118" s="30" t="s">
        <v>15339</v>
      </c>
      <c r="AS118" s="255"/>
      <c r="AT118" s="255"/>
      <c r="AU118" s="255"/>
      <c r="AV118" s="255"/>
      <c r="AW118" s="255"/>
      <c r="AX118" s="255" t="s">
        <v>14944</v>
      </c>
      <c r="AY118" s="255" t="s">
        <v>3877</v>
      </c>
      <c r="AZ118" s="255" t="s">
        <v>3876</v>
      </c>
      <c r="BA118" s="33"/>
      <c r="BB118" s="255" t="s">
        <v>15340</v>
      </c>
      <c r="BC118" s="344">
        <v>0.55069444444444449</v>
      </c>
      <c r="BD118" s="344">
        <v>0.55555555555555558</v>
      </c>
      <c r="BE118" s="494"/>
      <c r="BF118" s="30">
        <v>1</v>
      </c>
      <c r="BG118" s="30">
        <v>3</v>
      </c>
      <c r="BH118" s="30">
        <v>3</v>
      </c>
      <c r="BI118" s="30">
        <v>3</v>
      </c>
      <c r="BJ118" s="30">
        <v>3</v>
      </c>
      <c r="BK118" s="30">
        <v>3</v>
      </c>
      <c r="BL118" s="30">
        <v>3</v>
      </c>
      <c r="BM118" s="30">
        <v>3</v>
      </c>
      <c r="BN118" s="30">
        <v>3</v>
      </c>
      <c r="BO118" s="30">
        <v>3</v>
      </c>
      <c r="BP118" s="30">
        <v>3</v>
      </c>
      <c r="BQ118" s="30">
        <v>3</v>
      </c>
      <c r="BR118" s="30">
        <v>3</v>
      </c>
      <c r="BS118" s="30">
        <v>3</v>
      </c>
      <c r="BT118" s="30">
        <v>3</v>
      </c>
      <c r="BW118" s="37"/>
      <c r="BX118" s="37"/>
      <c r="BY118" s="494"/>
      <c r="CR118" s="34" t="s">
        <v>12643</v>
      </c>
      <c r="CS118" s="34" t="s">
        <v>12644</v>
      </c>
      <c r="CT118" s="34" t="s">
        <v>4002</v>
      </c>
      <c r="CU118" s="34" t="s">
        <v>15461</v>
      </c>
      <c r="CV118" s="34" t="s">
        <v>6810</v>
      </c>
      <c r="CW118" s="34" t="s">
        <v>15454</v>
      </c>
      <c r="CX118" s="34" t="s">
        <v>15455</v>
      </c>
      <c r="CY118" s="34" t="s">
        <v>15462</v>
      </c>
      <c r="CZ118" s="34" t="s">
        <v>3848</v>
      </c>
      <c r="DA118" s="34" t="s">
        <v>15463</v>
      </c>
      <c r="DB118" s="34" t="s">
        <v>4037</v>
      </c>
      <c r="DC118" s="34" t="s">
        <v>4038</v>
      </c>
      <c r="DD118" s="34" t="s">
        <v>4039</v>
      </c>
      <c r="DE118" s="34" t="s">
        <v>3848</v>
      </c>
      <c r="DF118" s="34" t="s">
        <v>15463</v>
      </c>
      <c r="DG118" s="34" t="s">
        <v>4037</v>
      </c>
      <c r="DH118" s="34" t="s">
        <v>4038</v>
      </c>
      <c r="DI118" s="34" t="s">
        <v>4039</v>
      </c>
      <c r="DJ118" s="34" t="s">
        <v>3848</v>
      </c>
      <c r="DK118" s="34" t="s">
        <v>3957</v>
      </c>
      <c r="DL118" s="34" t="s">
        <v>3848</v>
      </c>
      <c r="DM118" s="34" t="s">
        <v>4116</v>
      </c>
      <c r="DN118" s="34" t="s">
        <v>3852</v>
      </c>
      <c r="DO118" s="34" t="s">
        <v>3848</v>
      </c>
      <c r="DP118" s="34" t="s">
        <v>3848</v>
      </c>
      <c r="DQ118" s="34" t="s">
        <v>15464</v>
      </c>
      <c r="DR118" s="34" t="s">
        <v>15464</v>
      </c>
      <c r="DS118" s="34" t="s">
        <v>15456</v>
      </c>
      <c r="DT118" s="34" t="s">
        <v>3848</v>
      </c>
      <c r="DU118" s="34" t="s">
        <v>3848</v>
      </c>
      <c r="DV118" s="34" t="s">
        <v>3848</v>
      </c>
      <c r="DW118" s="34" t="s">
        <v>3848</v>
      </c>
      <c r="DX118" s="34" t="s">
        <v>3848</v>
      </c>
      <c r="DY118" s="34" t="s">
        <v>3848</v>
      </c>
      <c r="DZ118" s="34" t="s">
        <v>3848</v>
      </c>
      <c r="EA118" s="34" t="s">
        <v>3848</v>
      </c>
      <c r="EB118" s="34" t="s">
        <v>3861</v>
      </c>
      <c r="EC118" s="34" t="s">
        <v>3862</v>
      </c>
      <c r="ED118" s="34" t="s">
        <v>3848</v>
      </c>
      <c r="EE118" s="34" t="s">
        <v>15447</v>
      </c>
      <c r="EF118" s="34" t="s">
        <v>432</v>
      </c>
      <c r="EG118" s="34" t="s">
        <v>598</v>
      </c>
      <c r="EH118" s="34" t="s">
        <v>5303</v>
      </c>
      <c r="EI118" s="34" t="s">
        <v>15043</v>
      </c>
      <c r="EJ118" s="34" t="s">
        <v>3848</v>
      </c>
      <c r="EK118" s="34" t="s">
        <v>3848</v>
      </c>
      <c r="EL118" s="34" t="s">
        <v>3868</v>
      </c>
      <c r="EM118" s="34" t="s">
        <v>4002</v>
      </c>
      <c r="EN118" s="34" t="s">
        <v>4002</v>
      </c>
      <c r="EO118" s="34" t="s">
        <v>4002</v>
      </c>
      <c r="EP118" s="34" t="s">
        <v>4002</v>
      </c>
      <c r="EQ118" s="34" t="s">
        <v>4017</v>
      </c>
      <c r="ER118" s="34" t="s">
        <v>4017</v>
      </c>
      <c r="ES118" s="34" t="s">
        <v>4017</v>
      </c>
      <c r="ET118" s="34" t="s">
        <v>4017</v>
      </c>
      <c r="EU118" s="34" t="s">
        <v>4017</v>
      </c>
      <c r="EV118" s="34" t="s">
        <v>3848</v>
      </c>
      <c r="EW118" s="34" t="s">
        <v>3848</v>
      </c>
      <c r="EX118" s="34" t="s">
        <v>3848</v>
      </c>
      <c r="EY118" s="34" t="s">
        <v>3848</v>
      </c>
      <c r="EZ118" s="34" t="s">
        <v>3848</v>
      </c>
      <c r="FA118" s="34" t="s">
        <v>3848</v>
      </c>
      <c r="FB118" s="34" t="s">
        <v>3848</v>
      </c>
      <c r="FC118" s="34" t="s">
        <v>3848</v>
      </c>
      <c r="FD118" s="34" t="s">
        <v>3848</v>
      </c>
      <c r="FE118" s="34" t="s">
        <v>4017</v>
      </c>
      <c r="FF118" s="34" t="s">
        <v>4017</v>
      </c>
      <c r="FG118" s="34" t="s">
        <v>3848</v>
      </c>
      <c r="FH118" s="34" t="s">
        <v>3848</v>
      </c>
      <c r="FI118" s="34" t="s">
        <v>3848</v>
      </c>
      <c r="FJ118" s="34" t="s">
        <v>4017</v>
      </c>
      <c r="FK118" s="34" t="s">
        <v>4017</v>
      </c>
      <c r="FL118" s="34" t="s">
        <v>4017</v>
      </c>
      <c r="FM118" s="34" t="s">
        <v>15457</v>
      </c>
      <c r="FN118" s="34" t="s">
        <v>15457</v>
      </c>
      <c r="FO118" s="34" t="s">
        <v>3848</v>
      </c>
      <c r="FP118" s="34" t="s">
        <v>3848</v>
      </c>
      <c r="FQ118" s="34" t="s">
        <v>15465</v>
      </c>
      <c r="FR118" s="34" t="s">
        <v>4414</v>
      </c>
      <c r="FS118" s="34" t="s">
        <v>15466</v>
      </c>
      <c r="FT118" s="34" t="s">
        <v>3943</v>
      </c>
      <c r="FU118" s="34" t="s">
        <v>3943</v>
      </c>
      <c r="FV118" s="34" t="s">
        <v>3943</v>
      </c>
      <c r="FW118" s="34" t="s">
        <v>3943</v>
      </c>
      <c r="FX118" s="34" t="s">
        <v>3944</v>
      </c>
      <c r="FY118" s="34" t="s">
        <v>3848</v>
      </c>
      <c r="FZ118" s="34" t="s">
        <v>3848</v>
      </c>
      <c r="GA118" s="34" t="s">
        <v>3848</v>
      </c>
      <c r="GB118" s="34" t="s">
        <v>3848</v>
      </c>
      <c r="GC118" s="34" t="s">
        <v>3848</v>
      </c>
      <c r="GL118" s="493" t="s">
        <v>14217</v>
      </c>
      <c r="GM118" s="493" t="s">
        <v>14217</v>
      </c>
      <c r="GN118" s="493" t="s">
        <v>14217</v>
      </c>
      <c r="GO118" s="493" t="s">
        <v>14217</v>
      </c>
      <c r="GP118" s="493" t="s">
        <v>14217</v>
      </c>
      <c r="GQ118" s="493" t="s">
        <v>3848</v>
      </c>
      <c r="GR118" s="493" t="s">
        <v>3848</v>
      </c>
      <c r="GS118" s="493" t="s">
        <v>14217</v>
      </c>
      <c r="GT118" s="493" t="s">
        <v>3848</v>
      </c>
      <c r="GU118" s="493" t="s">
        <v>3848</v>
      </c>
      <c r="GV118" s="493" t="s">
        <v>14217</v>
      </c>
      <c r="GW118" s="493" t="s">
        <v>14217</v>
      </c>
      <c r="GX118" s="493" t="s">
        <v>14217</v>
      </c>
      <c r="GY118" s="493">
        <v>0</v>
      </c>
      <c r="GZ118" s="493" t="s">
        <v>14217</v>
      </c>
      <c r="HA118" s="493" t="s">
        <v>14217</v>
      </c>
      <c r="HB118" s="493">
        <v>33</v>
      </c>
      <c r="HC118" s="493" t="s">
        <v>14217</v>
      </c>
      <c r="HD118" s="493">
        <v>33</v>
      </c>
      <c r="HE118" s="493">
        <v>0</v>
      </c>
      <c r="HF118" s="34" t="s">
        <v>14405</v>
      </c>
      <c r="HG118" s="53" t="s">
        <v>3848</v>
      </c>
      <c r="HH118" s="53" t="s">
        <v>15467</v>
      </c>
      <c r="HI118" s="53" t="s">
        <v>15451</v>
      </c>
      <c r="HJ118" s="53" t="s">
        <v>14408</v>
      </c>
      <c r="HK118" s="53" t="s">
        <v>15468</v>
      </c>
      <c r="HL118" s="34" t="s">
        <v>3848</v>
      </c>
      <c r="HM118" s="34" t="s">
        <v>3848</v>
      </c>
      <c r="IC118" s="44" t="s">
        <v>3403</v>
      </c>
      <c r="IE118" s="44" t="s">
        <v>3403</v>
      </c>
    </row>
    <row r="119" spans="1:239" s="30" customFormat="1" ht="12.75" x14ac:dyDescent="0.2">
      <c r="A119" s="85">
        <v>117</v>
      </c>
      <c r="B119" s="283">
        <v>0.4375</v>
      </c>
      <c r="D119" s="85" t="s">
        <v>12630</v>
      </c>
      <c r="E119" s="183" t="s">
        <v>15330</v>
      </c>
      <c r="F119" s="282">
        <v>43283</v>
      </c>
      <c r="G119" s="33" t="s">
        <v>1202</v>
      </c>
      <c r="H119" s="30" t="s">
        <v>233</v>
      </c>
      <c r="I119" s="30" t="s">
        <v>3057</v>
      </c>
      <c r="M119" s="345"/>
      <c r="N119" s="345"/>
      <c r="P119" s="34" t="s">
        <v>15469</v>
      </c>
      <c r="Q119" s="30" t="s">
        <v>15470</v>
      </c>
      <c r="R119" s="30" t="s">
        <v>8336</v>
      </c>
      <c r="S119" s="345" t="s">
        <v>595</v>
      </c>
      <c r="T119" s="30">
        <v>9560593873</v>
      </c>
      <c r="U119" s="499" t="s">
        <v>15471</v>
      </c>
      <c r="V119" s="85" t="s">
        <v>221</v>
      </c>
      <c r="W119" s="85" t="s">
        <v>221</v>
      </c>
      <c r="X119" s="85" t="s">
        <v>221</v>
      </c>
      <c r="Y119" s="85" t="s">
        <v>221</v>
      </c>
      <c r="Z119" s="85" t="s">
        <v>221</v>
      </c>
      <c r="AA119" s="30" t="s">
        <v>15472</v>
      </c>
      <c r="AB119" s="30">
        <v>9560593873</v>
      </c>
      <c r="AC119" s="30" t="s">
        <v>402</v>
      </c>
      <c r="AD119" s="30" t="s">
        <v>224</v>
      </c>
      <c r="AE119" s="30" t="s">
        <v>3065</v>
      </c>
      <c r="AF119" s="255" t="s">
        <v>221</v>
      </c>
      <c r="AG119" s="255" t="s">
        <v>221</v>
      </c>
      <c r="AH119" s="255" t="s">
        <v>221</v>
      </c>
      <c r="AI119" s="255"/>
      <c r="AJ119" s="255"/>
      <c r="AK119" s="255"/>
      <c r="AL119" s="255"/>
      <c r="AM119" s="255"/>
      <c r="AN119" s="255" t="s">
        <v>432</v>
      </c>
      <c r="AO119" s="281" t="s">
        <v>432</v>
      </c>
      <c r="AP119" s="255" t="s">
        <v>434</v>
      </c>
      <c r="AQ119" s="255" t="s">
        <v>10785</v>
      </c>
      <c r="AR119" s="30" t="s">
        <v>15339</v>
      </c>
      <c r="AS119" s="255"/>
      <c r="AT119" s="255"/>
      <c r="AU119" s="255"/>
      <c r="AV119" s="255"/>
      <c r="AW119" s="255"/>
      <c r="AX119" s="255" t="s">
        <v>14944</v>
      </c>
      <c r="AY119" s="255" t="s">
        <v>3877</v>
      </c>
      <c r="AZ119" s="255" t="s">
        <v>3877</v>
      </c>
      <c r="BA119" s="33"/>
      <c r="BB119" s="255" t="s">
        <v>15340</v>
      </c>
      <c r="BC119" s="344">
        <v>0.48541666666666666</v>
      </c>
      <c r="BD119" s="344">
        <v>0.48888888888888887</v>
      </c>
      <c r="BE119" s="494"/>
      <c r="BF119" s="30">
        <v>1</v>
      </c>
      <c r="BG119" s="30">
        <v>3</v>
      </c>
      <c r="BH119" s="30">
        <v>3</v>
      </c>
      <c r="BI119" s="30">
        <v>3</v>
      </c>
      <c r="BJ119" s="30">
        <v>3</v>
      </c>
      <c r="BK119" s="30">
        <v>3</v>
      </c>
      <c r="BL119" s="30">
        <v>1</v>
      </c>
      <c r="BM119" s="30">
        <v>3</v>
      </c>
      <c r="BN119" s="30">
        <v>3</v>
      </c>
      <c r="BO119" s="30">
        <v>3</v>
      </c>
      <c r="BP119" s="30">
        <v>3</v>
      </c>
      <c r="BQ119" s="30">
        <v>3</v>
      </c>
      <c r="BR119" s="30">
        <v>3</v>
      </c>
      <c r="BS119" s="30">
        <v>3</v>
      </c>
      <c r="BT119" s="30">
        <v>3</v>
      </c>
      <c r="BW119" s="37"/>
      <c r="BX119" s="37"/>
      <c r="BY119" s="494"/>
      <c r="CR119" s="34" t="s">
        <v>12643</v>
      </c>
      <c r="CS119" s="34" t="s">
        <v>12644</v>
      </c>
      <c r="CT119" s="34" t="s">
        <v>4002</v>
      </c>
      <c r="CU119" s="34" t="s">
        <v>15473</v>
      </c>
      <c r="CV119" s="34" t="s">
        <v>15470</v>
      </c>
      <c r="CW119" s="34" t="s">
        <v>8336</v>
      </c>
      <c r="CX119" s="34" t="s">
        <v>595</v>
      </c>
      <c r="CY119" s="34" t="s">
        <v>15474</v>
      </c>
      <c r="CZ119" s="34" t="s">
        <v>3848</v>
      </c>
      <c r="DA119" s="34" t="s">
        <v>15475</v>
      </c>
      <c r="DB119" s="34" t="s">
        <v>4037</v>
      </c>
      <c r="DC119" s="34" t="s">
        <v>4038</v>
      </c>
      <c r="DD119" s="34" t="s">
        <v>4039</v>
      </c>
      <c r="DE119" s="34" t="s">
        <v>3848</v>
      </c>
      <c r="DF119" s="34" t="s">
        <v>15475</v>
      </c>
      <c r="DG119" s="34" t="s">
        <v>4037</v>
      </c>
      <c r="DH119" s="34" t="s">
        <v>4038</v>
      </c>
      <c r="DI119" s="34" t="s">
        <v>4039</v>
      </c>
      <c r="DJ119" s="34" t="s">
        <v>3848</v>
      </c>
      <c r="DK119" s="34" t="s">
        <v>3849</v>
      </c>
      <c r="DL119" s="34" t="s">
        <v>3848</v>
      </c>
      <c r="DM119" s="34" t="s">
        <v>4116</v>
      </c>
      <c r="DN119" s="34" t="s">
        <v>3852</v>
      </c>
      <c r="DO119" s="34" t="s">
        <v>3848</v>
      </c>
      <c r="DP119" s="34" t="s">
        <v>3848</v>
      </c>
      <c r="DQ119" s="34" t="s">
        <v>15476</v>
      </c>
      <c r="DR119" s="34" t="s">
        <v>15476</v>
      </c>
      <c r="DS119" s="34" t="s">
        <v>15471</v>
      </c>
      <c r="DT119" s="34" t="s">
        <v>3848</v>
      </c>
      <c r="DU119" s="34" t="s">
        <v>3848</v>
      </c>
      <c r="DV119" s="34" t="s">
        <v>3848</v>
      </c>
      <c r="DW119" s="34" t="s">
        <v>3848</v>
      </c>
      <c r="DX119" s="34" t="s">
        <v>3848</v>
      </c>
      <c r="DY119" s="34" t="s">
        <v>3848</v>
      </c>
      <c r="DZ119" s="34" t="s">
        <v>3848</v>
      </c>
      <c r="EA119" s="34" t="s">
        <v>3848</v>
      </c>
      <c r="EB119" s="34" t="s">
        <v>3861</v>
      </c>
      <c r="EC119" s="34" t="s">
        <v>3862</v>
      </c>
      <c r="ED119" s="34" t="s">
        <v>3848</v>
      </c>
      <c r="EE119" s="34" t="s">
        <v>15447</v>
      </c>
      <c r="EF119" s="34" t="s">
        <v>432</v>
      </c>
      <c r="EG119" s="34" t="s">
        <v>598</v>
      </c>
      <c r="EH119" s="34" t="s">
        <v>5303</v>
      </c>
      <c r="EI119" s="34" t="s">
        <v>15043</v>
      </c>
      <c r="EJ119" s="34" t="s">
        <v>3848</v>
      </c>
      <c r="EK119" s="34" t="s">
        <v>3848</v>
      </c>
      <c r="EL119" s="34" t="s">
        <v>3868</v>
      </c>
      <c r="EM119" s="34" t="s">
        <v>4002</v>
      </c>
      <c r="EN119" s="34" t="s">
        <v>4002</v>
      </c>
      <c r="EO119" s="34" t="s">
        <v>4002</v>
      </c>
      <c r="EP119" s="34" t="s">
        <v>4002</v>
      </c>
      <c r="EQ119" s="34" t="s">
        <v>4017</v>
      </c>
      <c r="ER119" s="34" t="s">
        <v>4017</v>
      </c>
      <c r="ES119" s="34" t="s">
        <v>4017</v>
      </c>
      <c r="ET119" s="34" t="s">
        <v>4017</v>
      </c>
      <c r="EU119" s="34" t="s">
        <v>4017</v>
      </c>
      <c r="EV119" s="34" t="s">
        <v>3848</v>
      </c>
      <c r="EW119" s="34" t="s">
        <v>3848</v>
      </c>
      <c r="EX119" s="34" t="s">
        <v>3848</v>
      </c>
      <c r="EY119" s="34" t="s">
        <v>3848</v>
      </c>
      <c r="EZ119" s="34" t="s">
        <v>3848</v>
      </c>
      <c r="FA119" s="34" t="s">
        <v>3848</v>
      </c>
      <c r="FB119" s="34" t="s">
        <v>3848</v>
      </c>
      <c r="FC119" s="34" t="s">
        <v>3848</v>
      </c>
      <c r="FD119" s="34" t="s">
        <v>3848</v>
      </c>
      <c r="FE119" s="34" t="s">
        <v>4017</v>
      </c>
      <c r="FF119" s="34" t="s">
        <v>4017</v>
      </c>
      <c r="FG119" s="34" t="s">
        <v>3848</v>
      </c>
      <c r="FH119" s="34" t="s">
        <v>3848</v>
      </c>
      <c r="FI119" s="34" t="s">
        <v>3848</v>
      </c>
      <c r="FJ119" s="34" t="s">
        <v>4017</v>
      </c>
      <c r="FK119" s="34" t="s">
        <v>4017</v>
      </c>
      <c r="FL119" s="34" t="s">
        <v>4017</v>
      </c>
      <c r="FM119" s="34" t="s">
        <v>3666</v>
      </c>
      <c r="FN119" s="34" t="s">
        <v>3666</v>
      </c>
      <c r="FO119" s="34" t="s">
        <v>3848</v>
      </c>
      <c r="FP119" s="34" t="s">
        <v>3848</v>
      </c>
      <c r="FQ119" s="34" t="s">
        <v>15477</v>
      </c>
      <c r="FR119" s="34" t="s">
        <v>6487</v>
      </c>
      <c r="FS119" s="34" t="s">
        <v>15478</v>
      </c>
      <c r="FT119" s="34" t="s">
        <v>3943</v>
      </c>
      <c r="FU119" s="34" t="s">
        <v>3943</v>
      </c>
      <c r="FV119" s="34" t="s">
        <v>3943</v>
      </c>
      <c r="FW119" s="34" t="s">
        <v>3943</v>
      </c>
      <c r="FX119" s="34" t="s">
        <v>3944</v>
      </c>
      <c r="FY119" s="34" t="s">
        <v>3848</v>
      </c>
      <c r="FZ119" s="34" t="s">
        <v>3848</v>
      </c>
      <c r="GA119" s="34" t="s">
        <v>3848</v>
      </c>
      <c r="GB119" s="34" t="s">
        <v>3848</v>
      </c>
      <c r="GC119" s="34" t="s">
        <v>3848</v>
      </c>
      <c r="GL119" s="493" t="s">
        <v>14217</v>
      </c>
      <c r="GM119" s="493" t="s">
        <v>14217</v>
      </c>
      <c r="GN119" s="493" t="s">
        <v>14217</v>
      </c>
      <c r="GO119" s="493" t="s">
        <v>14217</v>
      </c>
      <c r="GP119" s="493" t="s">
        <v>14217</v>
      </c>
      <c r="GQ119" s="493" t="s">
        <v>3848</v>
      </c>
      <c r="GR119" s="493" t="s">
        <v>3848</v>
      </c>
      <c r="GS119" s="493" t="s">
        <v>14217</v>
      </c>
      <c r="GT119" s="493" t="s">
        <v>3848</v>
      </c>
      <c r="GU119" s="493" t="s">
        <v>3848</v>
      </c>
      <c r="GV119" s="493" t="s">
        <v>14217</v>
      </c>
      <c r="GW119" s="493" t="s">
        <v>14217</v>
      </c>
      <c r="GX119" s="493" t="s">
        <v>14217</v>
      </c>
      <c r="GY119" s="493">
        <v>0</v>
      </c>
      <c r="GZ119" s="493" t="s">
        <v>14217</v>
      </c>
      <c r="HA119" s="493" t="s">
        <v>14217</v>
      </c>
      <c r="HB119" s="493">
        <v>33</v>
      </c>
      <c r="HC119" s="493" t="s">
        <v>14217</v>
      </c>
      <c r="HD119" s="493">
        <v>33</v>
      </c>
      <c r="HE119" s="493">
        <v>0</v>
      </c>
      <c r="HF119" s="34" t="s">
        <v>14405</v>
      </c>
      <c r="HG119" s="53" t="s">
        <v>3848</v>
      </c>
      <c r="HH119" s="53" t="s">
        <v>15479</v>
      </c>
      <c r="HI119" s="53" t="s">
        <v>15451</v>
      </c>
      <c r="HJ119" s="53" t="s">
        <v>14408</v>
      </c>
      <c r="HK119" s="53" t="s">
        <v>15480</v>
      </c>
      <c r="HL119" s="34" t="s">
        <v>3848</v>
      </c>
      <c r="HM119" s="34" t="s">
        <v>3848</v>
      </c>
      <c r="IC119" s="44" t="s">
        <v>3403</v>
      </c>
      <c r="IE119" s="44" t="s">
        <v>3403</v>
      </c>
    </row>
    <row r="120" spans="1:239" s="30" customFormat="1" ht="12.75" x14ac:dyDescent="0.2">
      <c r="A120" s="85">
        <v>118</v>
      </c>
      <c r="B120" s="283">
        <v>0.58333333333333337</v>
      </c>
      <c r="D120" s="85" t="s">
        <v>12630</v>
      </c>
      <c r="E120" s="183" t="s">
        <v>15330</v>
      </c>
      <c r="F120" s="282">
        <v>43283</v>
      </c>
      <c r="G120" s="33" t="s">
        <v>1202</v>
      </c>
      <c r="H120" s="30" t="s">
        <v>233</v>
      </c>
      <c r="I120" s="30" t="s">
        <v>3057</v>
      </c>
      <c r="M120" s="345"/>
      <c r="N120" s="345"/>
      <c r="P120" s="34" t="s">
        <v>15481</v>
      </c>
      <c r="Q120" s="30" t="s">
        <v>1549</v>
      </c>
      <c r="R120" s="30" t="s">
        <v>15482</v>
      </c>
      <c r="S120" s="345" t="s">
        <v>15483</v>
      </c>
      <c r="T120" s="30">
        <v>9972254574</v>
      </c>
      <c r="U120" s="499" t="s">
        <v>15484</v>
      </c>
      <c r="V120" s="85" t="s">
        <v>221</v>
      </c>
      <c r="W120" s="85" t="s">
        <v>221</v>
      </c>
      <c r="X120" s="85" t="s">
        <v>221</v>
      </c>
      <c r="Y120" s="85" t="s">
        <v>221</v>
      </c>
      <c r="Z120" s="85" t="s">
        <v>221</v>
      </c>
      <c r="AA120" s="30" t="s">
        <v>15485</v>
      </c>
      <c r="AB120" s="30">
        <v>9064680588</v>
      </c>
      <c r="AC120" s="30" t="s">
        <v>402</v>
      </c>
      <c r="AD120" s="30" t="s">
        <v>241</v>
      </c>
      <c r="AE120" s="30" t="s">
        <v>3137</v>
      </c>
      <c r="AF120" s="255" t="s">
        <v>221</v>
      </c>
      <c r="AG120" s="255" t="s">
        <v>221</v>
      </c>
      <c r="AH120" s="255" t="s">
        <v>221</v>
      </c>
      <c r="AI120" s="255"/>
      <c r="AJ120" s="255"/>
      <c r="AK120" s="255"/>
      <c r="AL120" s="255"/>
      <c r="AM120" s="255"/>
      <c r="AN120" s="255" t="s">
        <v>432</v>
      </c>
      <c r="AO120" s="281" t="s">
        <v>432</v>
      </c>
      <c r="AP120" s="255" t="s">
        <v>434</v>
      </c>
      <c r="AQ120" s="255" t="s">
        <v>10785</v>
      </c>
      <c r="AR120" s="30" t="s">
        <v>15339</v>
      </c>
      <c r="AS120" s="255"/>
      <c r="AT120" s="255"/>
      <c r="AU120" s="255"/>
      <c r="AV120" s="255"/>
      <c r="AW120" s="255"/>
      <c r="AX120" s="255" t="s">
        <v>14944</v>
      </c>
      <c r="AY120" s="255" t="s">
        <v>3877</v>
      </c>
      <c r="AZ120" s="255" t="s">
        <v>3876</v>
      </c>
      <c r="BA120" s="33"/>
      <c r="BB120" s="255" t="s">
        <v>15340</v>
      </c>
      <c r="BC120" s="344">
        <v>0.62222222222222223</v>
      </c>
      <c r="BD120" s="344">
        <v>0.625</v>
      </c>
      <c r="BE120" s="494"/>
      <c r="BF120" s="30">
        <v>1</v>
      </c>
      <c r="BG120" s="30">
        <v>3</v>
      </c>
      <c r="BH120" s="30">
        <v>3</v>
      </c>
      <c r="BI120" s="30">
        <v>3</v>
      </c>
      <c r="BJ120" s="30">
        <v>3</v>
      </c>
      <c r="BK120" s="30">
        <v>1</v>
      </c>
      <c r="BL120" s="30">
        <v>3</v>
      </c>
      <c r="BM120" s="30">
        <v>3</v>
      </c>
      <c r="BN120" s="30">
        <v>3</v>
      </c>
      <c r="BO120" s="30">
        <v>3</v>
      </c>
      <c r="BP120" s="30">
        <v>3</v>
      </c>
      <c r="BQ120" s="30">
        <v>3</v>
      </c>
      <c r="BR120" s="30">
        <v>3</v>
      </c>
      <c r="BS120" s="30">
        <v>3</v>
      </c>
      <c r="BT120" s="30">
        <v>3</v>
      </c>
      <c r="BW120" s="37"/>
      <c r="BX120" s="37"/>
      <c r="BY120" s="494"/>
      <c r="CR120" s="34" t="s">
        <v>12643</v>
      </c>
      <c r="CS120" s="34" t="s">
        <v>12644</v>
      </c>
      <c r="CT120" s="34" t="s">
        <v>4002</v>
      </c>
      <c r="CU120" s="34" t="s">
        <v>15486</v>
      </c>
      <c r="CV120" s="34" t="s">
        <v>1549</v>
      </c>
      <c r="CW120" s="34" t="s">
        <v>15482</v>
      </c>
      <c r="CX120" s="34" t="s">
        <v>15483</v>
      </c>
      <c r="CY120" s="34" t="s">
        <v>15487</v>
      </c>
      <c r="CZ120" s="34" t="s">
        <v>3848</v>
      </c>
      <c r="DA120" s="34" t="s">
        <v>15488</v>
      </c>
      <c r="DB120" s="34" t="s">
        <v>4037</v>
      </c>
      <c r="DC120" s="34" t="s">
        <v>4038</v>
      </c>
      <c r="DD120" s="34" t="s">
        <v>4039</v>
      </c>
      <c r="DE120" s="34" t="s">
        <v>3848</v>
      </c>
      <c r="DF120" s="34" t="s">
        <v>15488</v>
      </c>
      <c r="DG120" s="34" t="s">
        <v>4037</v>
      </c>
      <c r="DH120" s="34" t="s">
        <v>4038</v>
      </c>
      <c r="DI120" s="34" t="s">
        <v>4039</v>
      </c>
      <c r="DJ120" s="34" t="s">
        <v>3848</v>
      </c>
      <c r="DK120" s="34" t="s">
        <v>3957</v>
      </c>
      <c r="DL120" s="34" t="s">
        <v>3848</v>
      </c>
      <c r="DM120" s="34" t="s">
        <v>4116</v>
      </c>
      <c r="DN120" s="34" t="s">
        <v>3852</v>
      </c>
      <c r="DO120" s="34" t="s">
        <v>3848</v>
      </c>
      <c r="DP120" s="34" t="s">
        <v>3848</v>
      </c>
      <c r="DQ120" s="34" t="s">
        <v>15489</v>
      </c>
      <c r="DR120" s="34" t="s">
        <v>15489</v>
      </c>
      <c r="DS120" s="34" t="s">
        <v>15484</v>
      </c>
      <c r="DT120" s="34" t="s">
        <v>3848</v>
      </c>
      <c r="DU120" s="34" t="s">
        <v>3848</v>
      </c>
      <c r="DV120" s="34" t="s">
        <v>3848</v>
      </c>
      <c r="DW120" s="34" t="s">
        <v>3848</v>
      </c>
      <c r="DX120" s="34" t="s">
        <v>3848</v>
      </c>
      <c r="DY120" s="34" t="s">
        <v>3848</v>
      </c>
      <c r="DZ120" s="34" t="s">
        <v>3848</v>
      </c>
      <c r="EA120" s="34" t="s">
        <v>3848</v>
      </c>
      <c r="EB120" s="34" t="s">
        <v>3861</v>
      </c>
      <c r="EC120" s="34" t="s">
        <v>3862</v>
      </c>
      <c r="ED120" s="34" t="s">
        <v>3848</v>
      </c>
      <c r="EE120" s="34" t="s">
        <v>15447</v>
      </c>
      <c r="EF120" s="34" t="s">
        <v>432</v>
      </c>
      <c r="EG120" s="34" t="s">
        <v>598</v>
      </c>
      <c r="EH120" s="34" t="s">
        <v>5303</v>
      </c>
      <c r="EI120" s="34" t="s">
        <v>15043</v>
      </c>
      <c r="EJ120" s="34" t="s">
        <v>3848</v>
      </c>
      <c r="EK120" s="34" t="s">
        <v>3848</v>
      </c>
      <c r="EL120" s="34" t="s">
        <v>3868</v>
      </c>
      <c r="EM120" s="34" t="s">
        <v>4002</v>
      </c>
      <c r="EN120" s="34" t="s">
        <v>4002</v>
      </c>
      <c r="EO120" s="34" t="s">
        <v>4002</v>
      </c>
      <c r="EP120" s="34" t="s">
        <v>4002</v>
      </c>
      <c r="EQ120" s="34" t="s">
        <v>4017</v>
      </c>
      <c r="ER120" s="34" t="s">
        <v>4017</v>
      </c>
      <c r="ES120" s="34" t="s">
        <v>4017</v>
      </c>
      <c r="ET120" s="34" t="s">
        <v>4017</v>
      </c>
      <c r="EU120" s="34" t="s">
        <v>4017</v>
      </c>
      <c r="EV120" s="34" t="s">
        <v>3848</v>
      </c>
      <c r="EW120" s="34" t="s">
        <v>3848</v>
      </c>
      <c r="EX120" s="34" t="s">
        <v>3848</v>
      </c>
      <c r="EY120" s="34" t="s">
        <v>3848</v>
      </c>
      <c r="EZ120" s="34" t="s">
        <v>3848</v>
      </c>
      <c r="FA120" s="34" t="s">
        <v>3848</v>
      </c>
      <c r="FB120" s="34" t="s">
        <v>3848</v>
      </c>
      <c r="FC120" s="34" t="s">
        <v>3848</v>
      </c>
      <c r="FD120" s="34" t="s">
        <v>3848</v>
      </c>
      <c r="FE120" s="34" t="s">
        <v>4017</v>
      </c>
      <c r="FF120" s="34" t="s">
        <v>4017</v>
      </c>
      <c r="FG120" s="34" t="s">
        <v>3848</v>
      </c>
      <c r="FH120" s="34" t="s">
        <v>3848</v>
      </c>
      <c r="FI120" s="34" t="s">
        <v>3848</v>
      </c>
      <c r="FJ120" s="34" t="s">
        <v>4017</v>
      </c>
      <c r="FK120" s="34" t="s">
        <v>4017</v>
      </c>
      <c r="FL120" s="34" t="s">
        <v>4017</v>
      </c>
      <c r="FM120" s="34" t="s">
        <v>3666</v>
      </c>
      <c r="FN120" s="34" t="s">
        <v>3666</v>
      </c>
      <c r="FO120" s="34" t="s">
        <v>3848</v>
      </c>
      <c r="FP120" s="34" t="s">
        <v>3848</v>
      </c>
      <c r="FQ120" s="34" t="s">
        <v>15490</v>
      </c>
      <c r="FR120" s="34" t="s">
        <v>5082</v>
      </c>
      <c r="FS120" s="34" t="s">
        <v>15491</v>
      </c>
      <c r="FT120" s="34" t="s">
        <v>3943</v>
      </c>
      <c r="FU120" s="34" t="s">
        <v>3943</v>
      </c>
      <c r="FV120" s="34" t="s">
        <v>3943</v>
      </c>
      <c r="FW120" s="34" t="s">
        <v>3943</v>
      </c>
      <c r="FX120" s="34" t="s">
        <v>3944</v>
      </c>
      <c r="FY120" s="34" t="s">
        <v>3848</v>
      </c>
      <c r="FZ120" s="34" t="s">
        <v>3848</v>
      </c>
      <c r="GA120" s="34" t="s">
        <v>3848</v>
      </c>
      <c r="GB120" s="34" t="s">
        <v>3848</v>
      </c>
      <c r="GC120" s="34" t="s">
        <v>3848</v>
      </c>
      <c r="GL120" s="493" t="s">
        <v>14217</v>
      </c>
      <c r="GM120" s="493" t="s">
        <v>14217</v>
      </c>
      <c r="GN120" s="493" t="s">
        <v>14217</v>
      </c>
      <c r="GO120" s="493" t="s">
        <v>14217</v>
      </c>
      <c r="GP120" s="493" t="s">
        <v>14217</v>
      </c>
      <c r="GQ120" s="493" t="s">
        <v>3848</v>
      </c>
      <c r="GR120" s="493" t="s">
        <v>3848</v>
      </c>
      <c r="GS120" s="493" t="s">
        <v>14217</v>
      </c>
      <c r="GT120" s="493" t="s">
        <v>3848</v>
      </c>
      <c r="GU120" s="493" t="s">
        <v>3848</v>
      </c>
      <c r="GV120" s="493" t="s">
        <v>14217</v>
      </c>
      <c r="GW120" s="493" t="s">
        <v>14217</v>
      </c>
      <c r="GX120" s="493" t="s">
        <v>14217</v>
      </c>
      <c r="GY120" s="493">
        <v>0</v>
      </c>
      <c r="GZ120" s="493" t="s">
        <v>14217</v>
      </c>
      <c r="HA120" s="493" t="s">
        <v>14217</v>
      </c>
      <c r="HB120" s="493">
        <v>33</v>
      </c>
      <c r="HC120" s="493" t="s">
        <v>14217</v>
      </c>
      <c r="HD120" s="493">
        <v>33</v>
      </c>
      <c r="HE120" s="493">
        <v>0</v>
      </c>
      <c r="HF120" s="34" t="s">
        <v>14405</v>
      </c>
      <c r="HG120" s="53" t="s">
        <v>3848</v>
      </c>
      <c r="HH120" s="53" t="s">
        <v>15492</v>
      </c>
      <c r="HI120" s="53" t="s">
        <v>15451</v>
      </c>
      <c r="HJ120" s="53" t="s">
        <v>14408</v>
      </c>
      <c r="HK120" s="53" t="s">
        <v>15493</v>
      </c>
      <c r="HL120" s="34" t="s">
        <v>3848</v>
      </c>
      <c r="HM120" s="34" t="s">
        <v>3848</v>
      </c>
      <c r="IC120" s="44" t="s">
        <v>3403</v>
      </c>
      <c r="IE120" s="44" t="s">
        <v>3403</v>
      </c>
    </row>
    <row r="121" spans="1:239" s="30" customFormat="1" ht="12.75" x14ac:dyDescent="0.2">
      <c r="A121" s="85">
        <v>119</v>
      </c>
      <c r="B121" s="283">
        <v>0.60416666666666663</v>
      </c>
      <c r="D121" s="85" t="s">
        <v>12630</v>
      </c>
      <c r="E121" s="183" t="s">
        <v>15330</v>
      </c>
      <c r="F121" s="282">
        <v>43283</v>
      </c>
      <c r="G121" s="33" t="s">
        <v>1202</v>
      </c>
      <c r="H121" s="30" t="s">
        <v>233</v>
      </c>
      <c r="I121" s="30" t="s">
        <v>3057</v>
      </c>
      <c r="M121" s="345"/>
      <c r="N121" s="345"/>
      <c r="P121" s="34" t="s">
        <v>15494</v>
      </c>
      <c r="Q121" s="30" t="s">
        <v>2248</v>
      </c>
      <c r="R121" s="30" t="s">
        <v>15495</v>
      </c>
      <c r="S121" s="345" t="s">
        <v>15496</v>
      </c>
      <c r="T121" s="30">
        <v>9652100666</v>
      </c>
      <c r="U121" s="499" t="s">
        <v>15497</v>
      </c>
      <c r="V121" s="85" t="s">
        <v>221</v>
      </c>
      <c r="W121" s="85" t="s">
        <v>221</v>
      </c>
      <c r="X121" s="85" t="s">
        <v>221</v>
      </c>
      <c r="Y121" s="85" t="s">
        <v>221</v>
      </c>
      <c r="Z121" s="85" t="s">
        <v>221</v>
      </c>
      <c r="AA121" s="30" t="s">
        <v>15498</v>
      </c>
      <c r="AB121" s="30">
        <v>9752147570</v>
      </c>
      <c r="AC121" s="30" t="s">
        <v>1303</v>
      </c>
      <c r="AD121" s="30" t="s">
        <v>224</v>
      </c>
      <c r="AF121" s="255" t="s">
        <v>221</v>
      </c>
      <c r="AG121" s="255" t="s">
        <v>221</v>
      </c>
      <c r="AH121" s="255" t="s">
        <v>221</v>
      </c>
      <c r="AI121" s="255">
        <v>0</v>
      </c>
      <c r="AJ121" s="255" t="s">
        <v>3876</v>
      </c>
      <c r="AK121" s="255">
        <v>0</v>
      </c>
      <c r="AL121" s="255">
        <v>0</v>
      </c>
      <c r="AM121" s="255">
        <v>0</v>
      </c>
      <c r="AN121" s="255" t="s">
        <v>432</v>
      </c>
      <c r="AO121" s="281" t="s">
        <v>432</v>
      </c>
      <c r="AP121" s="255" t="s">
        <v>434</v>
      </c>
      <c r="AQ121" s="255" t="s">
        <v>10785</v>
      </c>
      <c r="AR121" s="30" t="s">
        <v>15339</v>
      </c>
      <c r="AS121" s="255"/>
      <c r="AT121" s="255"/>
      <c r="AU121" s="255"/>
      <c r="AV121" s="255"/>
      <c r="AW121" s="255"/>
      <c r="AX121" s="255" t="s">
        <v>14944</v>
      </c>
      <c r="AY121" s="255" t="s">
        <v>3877</v>
      </c>
      <c r="AZ121" s="255" t="s">
        <v>3876</v>
      </c>
      <c r="BA121" s="33"/>
      <c r="BB121" s="255" t="s">
        <v>15340</v>
      </c>
      <c r="BC121" s="344">
        <v>0.60416666666666663</v>
      </c>
      <c r="BD121" s="344">
        <v>0.6069444444444444</v>
      </c>
      <c r="BE121" s="494"/>
      <c r="BF121" s="30">
        <v>1</v>
      </c>
      <c r="BG121" s="30">
        <v>3</v>
      </c>
      <c r="BH121" s="30">
        <v>3</v>
      </c>
      <c r="BI121" s="30">
        <v>3</v>
      </c>
      <c r="BJ121" s="30">
        <v>3</v>
      </c>
      <c r="BK121" s="30">
        <v>3</v>
      </c>
      <c r="BL121" s="30">
        <v>1</v>
      </c>
      <c r="BM121" s="30">
        <v>3</v>
      </c>
      <c r="BN121" s="30">
        <v>3</v>
      </c>
      <c r="BO121" s="30">
        <v>3</v>
      </c>
      <c r="BP121" s="30">
        <v>3</v>
      </c>
      <c r="BQ121" s="30">
        <v>3</v>
      </c>
      <c r="BR121" s="30">
        <v>3</v>
      </c>
      <c r="BS121" s="30">
        <v>3</v>
      </c>
      <c r="BT121" s="30">
        <v>3</v>
      </c>
      <c r="BW121" s="37"/>
      <c r="BX121" s="37"/>
      <c r="BY121" s="494"/>
      <c r="CR121" s="34" t="s">
        <v>12643</v>
      </c>
      <c r="CS121" s="34" t="s">
        <v>12644</v>
      </c>
      <c r="CT121" s="34" t="s">
        <v>4002</v>
      </c>
      <c r="CU121" s="34" t="s">
        <v>15499</v>
      </c>
      <c r="CV121" s="34" t="s">
        <v>2248</v>
      </c>
      <c r="CW121" s="34" t="s">
        <v>15495</v>
      </c>
      <c r="CX121" s="34" t="s">
        <v>15496</v>
      </c>
      <c r="CY121" s="34" t="s">
        <v>15500</v>
      </c>
      <c r="CZ121" s="34" t="s">
        <v>3848</v>
      </c>
      <c r="DA121" s="34" t="s">
        <v>15501</v>
      </c>
      <c r="DB121" s="34" t="s">
        <v>4037</v>
      </c>
      <c r="DC121" s="34" t="s">
        <v>4038</v>
      </c>
      <c r="DD121" s="34" t="s">
        <v>4039</v>
      </c>
      <c r="DE121" s="34" t="s">
        <v>3848</v>
      </c>
      <c r="DF121" s="34" t="s">
        <v>15501</v>
      </c>
      <c r="DG121" s="34" t="s">
        <v>4037</v>
      </c>
      <c r="DH121" s="34" t="s">
        <v>4038</v>
      </c>
      <c r="DI121" s="34" t="s">
        <v>4039</v>
      </c>
      <c r="DJ121" s="34" t="s">
        <v>3848</v>
      </c>
      <c r="DK121" s="34" t="s">
        <v>3957</v>
      </c>
      <c r="DL121" s="34" t="s">
        <v>3848</v>
      </c>
      <c r="DM121" s="34" t="s">
        <v>4116</v>
      </c>
      <c r="DN121" s="34" t="s">
        <v>3852</v>
      </c>
      <c r="DO121" s="34" t="s">
        <v>3848</v>
      </c>
      <c r="DP121" s="34" t="s">
        <v>3848</v>
      </c>
      <c r="DQ121" s="34" t="s">
        <v>15502</v>
      </c>
      <c r="DR121" s="34" t="s">
        <v>15502</v>
      </c>
      <c r="DS121" s="34" t="s">
        <v>15497</v>
      </c>
      <c r="DT121" s="34" t="s">
        <v>3848</v>
      </c>
      <c r="DU121" s="34" t="s">
        <v>3848</v>
      </c>
      <c r="DV121" s="34" t="s">
        <v>3848</v>
      </c>
      <c r="DW121" s="34" t="s">
        <v>3848</v>
      </c>
      <c r="DX121" s="34" t="s">
        <v>3848</v>
      </c>
      <c r="DY121" s="34" t="s">
        <v>3848</v>
      </c>
      <c r="DZ121" s="34" t="s">
        <v>3848</v>
      </c>
      <c r="EA121" s="34" t="s">
        <v>3848</v>
      </c>
      <c r="EB121" s="34" t="s">
        <v>3861</v>
      </c>
      <c r="EC121" s="34" t="s">
        <v>3862</v>
      </c>
      <c r="ED121" s="34" t="s">
        <v>3848</v>
      </c>
      <c r="EE121" s="34" t="s">
        <v>15447</v>
      </c>
      <c r="EF121" s="34" t="s">
        <v>432</v>
      </c>
      <c r="EG121" s="34" t="s">
        <v>598</v>
      </c>
      <c r="EH121" s="34" t="s">
        <v>5303</v>
      </c>
      <c r="EI121" s="34" t="s">
        <v>15043</v>
      </c>
      <c r="EJ121" s="34" t="s">
        <v>3848</v>
      </c>
      <c r="EK121" s="34" t="s">
        <v>3848</v>
      </c>
      <c r="EL121" s="34" t="s">
        <v>3868</v>
      </c>
      <c r="EM121" s="34" t="s">
        <v>4002</v>
      </c>
      <c r="EN121" s="34" t="s">
        <v>4002</v>
      </c>
      <c r="EO121" s="34" t="s">
        <v>4002</v>
      </c>
      <c r="EP121" s="34" t="s">
        <v>4002</v>
      </c>
      <c r="EQ121" s="34" t="s">
        <v>4017</v>
      </c>
      <c r="ER121" s="34" t="s">
        <v>4017</v>
      </c>
      <c r="ES121" s="34" t="s">
        <v>4017</v>
      </c>
      <c r="ET121" s="34" t="s">
        <v>4017</v>
      </c>
      <c r="EU121" s="34" t="s">
        <v>4017</v>
      </c>
      <c r="EV121" s="34" t="s">
        <v>3848</v>
      </c>
      <c r="EW121" s="34" t="s">
        <v>3848</v>
      </c>
      <c r="EX121" s="34" t="s">
        <v>3848</v>
      </c>
      <c r="EY121" s="34" t="s">
        <v>3848</v>
      </c>
      <c r="EZ121" s="34" t="s">
        <v>3848</v>
      </c>
      <c r="FA121" s="34" t="s">
        <v>3848</v>
      </c>
      <c r="FB121" s="34" t="s">
        <v>3848</v>
      </c>
      <c r="FC121" s="34" t="s">
        <v>3848</v>
      </c>
      <c r="FD121" s="34" t="s">
        <v>3848</v>
      </c>
      <c r="FE121" s="34" t="s">
        <v>4017</v>
      </c>
      <c r="FF121" s="34" t="s">
        <v>4017</v>
      </c>
      <c r="FG121" s="34" t="s">
        <v>3848</v>
      </c>
      <c r="FH121" s="34" t="s">
        <v>3848</v>
      </c>
      <c r="FI121" s="34" t="s">
        <v>3848</v>
      </c>
      <c r="FJ121" s="34" t="s">
        <v>4017</v>
      </c>
      <c r="FK121" s="34" t="s">
        <v>4017</v>
      </c>
      <c r="FL121" s="34" t="s">
        <v>4017</v>
      </c>
      <c r="FM121" s="34" t="s">
        <v>3666</v>
      </c>
      <c r="FN121" s="34" t="s">
        <v>3666</v>
      </c>
      <c r="FO121" s="34" t="s">
        <v>3848</v>
      </c>
      <c r="FP121" s="34" t="s">
        <v>3848</v>
      </c>
      <c r="FQ121" s="34" t="s">
        <v>15503</v>
      </c>
      <c r="FR121" s="34" t="s">
        <v>9595</v>
      </c>
      <c r="FS121" s="34" t="s">
        <v>15504</v>
      </c>
      <c r="FT121" s="34" t="s">
        <v>3943</v>
      </c>
      <c r="FU121" s="34" t="s">
        <v>3943</v>
      </c>
      <c r="FV121" s="34" t="s">
        <v>3943</v>
      </c>
      <c r="FW121" s="34" t="s">
        <v>3943</v>
      </c>
      <c r="FX121" s="34" t="s">
        <v>3944</v>
      </c>
      <c r="FY121" s="34" t="s">
        <v>3848</v>
      </c>
      <c r="FZ121" s="34" t="s">
        <v>3848</v>
      </c>
      <c r="GA121" s="34" t="s">
        <v>3848</v>
      </c>
      <c r="GB121" s="34" t="s">
        <v>3848</v>
      </c>
      <c r="GC121" s="34" t="s">
        <v>3848</v>
      </c>
      <c r="GL121" s="493" t="s">
        <v>14217</v>
      </c>
      <c r="GM121" s="493" t="s">
        <v>14217</v>
      </c>
      <c r="GN121" s="493" t="s">
        <v>14217</v>
      </c>
      <c r="GO121" s="493" t="s">
        <v>14217</v>
      </c>
      <c r="GP121" s="493" t="s">
        <v>14217</v>
      </c>
      <c r="GQ121" s="493" t="s">
        <v>3848</v>
      </c>
      <c r="GR121" s="493" t="s">
        <v>3848</v>
      </c>
      <c r="GS121" s="493" t="s">
        <v>14217</v>
      </c>
      <c r="GT121" s="493" t="s">
        <v>3848</v>
      </c>
      <c r="GU121" s="493" t="s">
        <v>3848</v>
      </c>
      <c r="GV121" s="493" t="s">
        <v>14217</v>
      </c>
      <c r="GW121" s="493" t="s">
        <v>14217</v>
      </c>
      <c r="GX121" s="493" t="s">
        <v>14217</v>
      </c>
      <c r="GY121" s="493">
        <v>0</v>
      </c>
      <c r="GZ121" s="493" t="s">
        <v>14217</v>
      </c>
      <c r="HA121" s="493" t="s">
        <v>14217</v>
      </c>
      <c r="HB121" s="493">
        <v>33</v>
      </c>
      <c r="HC121" s="493" t="s">
        <v>14217</v>
      </c>
      <c r="HD121" s="493">
        <v>33</v>
      </c>
      <c r="HE121" s="493">
        <v>0</v>
      </c>
      <c r="HF121" s="34" t="s">
        <v>14405</v>
      </c>
      <c r="HG121" s="53" t="s">
        <v>3848</v>
      </c>
      <c r="HH121" s="53" t="s">
        <v>15505</v>
      </c>
      <c r="HI121" s="53" t="s">
        <v>15506</v>
      </c>
      <c r="HJ121" s="53" t="s">
        <v>15507</v>
      </c>
      <c r="HK121" s="53" t="s">
        <v>15508</v>
      </c>
      <c r="HL121" s="34" t="s">
        <v>3848</v>
      </c>
      <c r="HM121" s="34" t="s">
        <v>3848</v>
      </c>
      <c r="IC121" s="44" t="s">
        <v>3403</v>
      </c>
      <c r="IE121" s="44" t="s">
        <v>3403</v>
      </c>
    </row>
    <row r="122" spans="1:239" s="30" customFormat="1" ht="12.75" x14ac:dyDescent="0.2">
      <c r="A122" s="85">
        <v>120</v>
      </c>
      <c r="B122" s="283">
        <v>0.54652777777777783</v>
      </c>
      <c r="D122" s="85" t="s">
        <v>12630</v>
      </c>
      <c r="E122" s="183" t="s">
        <v>15330</v>
      </c>
      <c r="F122" s="282">
        <v>43283</v>
      </c>
      <c r="G122" s="33" t="s">
        <v>1202</v>
      </c>
      <c r="H122" s="30" t="s">
        <v>233</v>
      </c>
      <c r="I122" s="30" t="s">
        <v>3057</v>
      </c>
      <c r="M122" s="345"/>
      <c r="N122" s="345"/>
      <c r="P122" s="34" t="s">
        <v>15509</v>
      </c>
      <c r="Q122" s="30" t="s">
        <v>15510</v>
      </c>
      <c r="R122" s="30" t="s">
        <v>15511</v>
      </c>
      <c r="S122" s="345" t="s">
        <v>5627</v>
      </c>
      <c r="T122" s="30">
        <v>9120250058</v>
      </c>
      <c r="U122" s="499" t="s">
        <v>15512</v>
      </c>
      <c r="V122" s="85" t="s">
        <v>221</v>
      </c>
      <c r="W122" s="85" t="s">
        <v>221</v>
      </c>
      <c r="X122" s="85" t="s">
        <v>221</v>
      </c>
      <c r="Y122" s="85" t="s">
        <v>221</v>
      </c>
      <c r="Z122" s="85" t="s">
        <v>221</v>
      </c>
      <c r="AA122" s="30" t="s">
        <v>15513</v>
      </c>
      <c r="AB122" s="30">
        <v>9303235706</v>
      </c>
      <c r="AC122" s="30" t="s">
        <v>402</v>
      </c>
      <c r="AD122" s="30" t="s">
        <v>241</v>
      </c>
      <c r="AE122" s="30" t="s">
        <v>15514</v>
      </c>
      <c r="AF122" s="255" t="s">
        <v>221</v>
      </c>
      <c r="AG122" s="255" t="s">
        <v>221</v>
      </c>
      <c r="AH122" s="255" t="s">
        <v>221</v>
      </c>
      <c r="AI122" s="255"/>
      <c r="AJ122" s="255"/>
      <c r="AK122" s="255"/>
      <c r="AL122" s="255"/>
      <c r="AM122" s="255"/>
      <c r="AN122" s="255" t="s">
        <v>432</v>
      </c>
      <c r="AO122" s="281" t="s">
        <v>432</v>
      </c>
      <c r="AP122" s="255" t="s">
        <v>434</v>
      </c>
      <c r="AQ122" s="255" t="s">
        <v>10785</v>
      </c>
      <c r="AR122" s="30" t="s">
        <v>15339</v>
      </c>
      <c r="AS122" s="255"/>
      <c r="AT122" s="255"/>
      <c r="AU122" s="255"/>
      <c r="AV122" s="255"/>
      <c r="AW122" s="255"/>
      <c r="AX122" s="255" t="s">
        <v>14944</v>
      </c>
      <c r="AY122" s="255" t="s">
        <v>3877</v>
      </c>
      <c r="AZ122" s="255" t="s">
        <v>3877</v>
      </c>
      <c r="BA122" s="33"/>
      <c r="BB122" s="255" t="s">
        <v>15340</v>
      </c>
      <c r="BC122" s="344">
        <v>0.54652777777777783</v>
      </c>
      <c r="BD122" s="344">
        <v>0.5493055555555556</v>
      </c>
      <c r="BE122" s="494"/>
      <c r="BF122" s="30">
        <v>1</v>
      </c>
      <c r="BG122" s="30">
        <v>3</v>
      </c>
      <c r="BH122" s="30">
        <v>3</v>
      </c>
      <c r="BI122" s="30">
        <v>3</v>
      </c>
      <c r="BJ122" s="30">
        <v>3</v>
      </c>
      <c r="BK122" s="30">
        <v>1</v>
      </c>
      <c r="BL122" s="30">
        <v>3</v>
      </c>
      <c r="BM122" s="30">
        <v>3</v>
      </c>
      <c r="BN122" s="30">
        <v>3</v>
      </c>
      <c r="BO122" s="30">
        <v>3</v>
      </c>
      <c r="BP122" s="30">
        <v>3</v>
      </c>
      <c r="BQ122" s="30">
        <v>3</v>
      </c>
      <c r="BR122" s="30">
        <v>3</v>
      </c>
      <c r="BS122" s="30">
        <v>3</v>
      </c>
      <c r="BT122" s="30">
        <v>3</v>
      </c>
      <c r="BW122" s="37"/>
      <c r="BX122" s="37"/>
      <c r="BY122" s="494"/>
      <c r="CR122" s="34" t="s">
        <v>12643</v>
      </c>
      <c r="CS122" s="34" t="s">
        <v>12644</v>
      </c>
      <c r="CT122" s="34" t="s">
        <v>4002</v>
      </c>
      <c r="CU122" s="34" t="s">
        <v>15515</v>
      </c>
      <c r="CV122" s="34" t="s">
        <v>15510</v>
      </c>
      <c r="CW122" s="34" t="s">
        <v>15511</v>
      </c>
      <c r="CX122" s="34" t="s">
        <v>5627</v>
      </c>
      <c r="CY122" s="34" t="s">
        <v>15516</v>
      </c>
      <c r="CZ122" s="34" t="s">
        <v>3848</v>
      </c>
      <c r="DA122" s="34" t="s">
        <v>15517</v>
      </c>
      <c r="DB122" s="34" t="s">
        <v>4037</v>
      </c>
      <c r="DC122" s="34" t="s">
        <v>4038</v>
      </c>
      <c r="DD122" s="34" t="s">
        <v>4039</v>
      </c>
      <c r="DE122" s="34" t="s">
        <v>3848</v>
      </c>
      <c r="DF122" s="34" t="s">
        <v>15517</v>
      </c>
      <c r="DG122" s="34" t="s">
        <v>4037</v>
      </c>
      <c r="DH122" s="34" t="s">
        <v>4038</v>
      </c>
      <c r="DI122" s="34" t="s">
        <v>4039</v>
      </c>
      <c r="DJ122" s="34" t="s">
        <v>3848</v>
      </c>
      <c r="DK122" s="34" t="s">
        <v>3849</v>
      </c>
      <c r="DL122" s="34" t="s">
        <v>3848</v>
      </c>
      <c r="DM122" s="34" t="s">
        <v>4116</v>
      </c>
      <c r="DN122" s="34" t="s">
        <v>3852</v>
      </c>
      <c r="DO122" s="34" t="s">
        <v>3848</v>
      </c>
      <c r="DP122" s="34" t="s">
        <v>3848</v>
      </c>
      <c r="DQ122" s="34" t="s">
        <v>15518</v>
      </c>
      <c r="DR122" s="34" t="s">
        <v>15518</v>
      </c>
      <c r="DS122" s="34" t="s">
        <v>15512</v>
      </c>
      <c r="DT122" s="34" t="s">
        <v>3848</v>
      </c>
      <c r="DU122" s="34" t="s">
        <v>3848</v>
      </c>
      <c r="DV122" s="34" t="s">
        <v>3848</v>
      </c>
      <c r="DW122" s="34" t="s">
        <v>3848</v>
      </c>
      <c r="DX122" s="34" t="s">
        <v>3848</v>
      </c>
      <c r="DY122" s="34" t="s">
        <v>3848</v>
      </c>
      <c r="DZ122" s="34" t="s">
        <v>3848</v>
      </c>
      <c r="EA122" s="34" t="s">
        <v>3848</v>
      </c>
      <c r="EB122" s="34" t="s">
        <v>3861</v>
      </c>
      <c r="EC122" s="34" t="s">
        <v>3862</v>
      </c>
      <c r="ED122" s="34" t="s">
        <v>3848</v>
      </c>
      <c r="EE122" s="34" t="s">
        <v>15447</v>
      </c>
      <c r="EF122" s="34" t="s">
        <v>432</v>
      </c>
      <c r="EG122" s="34" t="s">
        <v>598</v>
      </c>
      <c r="EH122" s="34" t="s">
        <v>5303</v>
      </c>
      <c r="EI122" s="34" t="s">
        <v>15043</v>
      </c>
      <c r="EJ122" s="34" t="s">
        <v>3848</v>
      </c>
      <c r="EK122" s="34" t="s">
        <v>3848</v>
      </c>
      <c r="EL122" s="34" t="s">
        <v>3868</v>
      </c>
      <c r="EM122" s="34" t="s">
        <v>4002</v>
      </c>
      <c r="EN122" s="34" t="s">
        <v>4002</v>
      </c>
      <c r="EO122" s="34" t="s">
        <v>4002</v>
      </c>
      <c r="EP122" s="34" t="s">
        <v>4002</v>
      </c>
      <c r="EQ122" s="34" t="s">
        <v>4017</v>
      </c>
      <c r="ER122" s="34" t="s">
        <v>4017</v>
      </c>
      <c r="ES122" s="34" t="s">
        <v>4017</v>
      </c>
      <c r="ET122" s="34" t="s">
        <v>4017</v>
      </c>
      <c r="EU122" s="34" t="s">
        <v>4017</v>
      </c>
      <c r="EV122" s="34" t="s">
        <v>3848</v>
      </c>
      <c r="EW122" s="34" t="s">
        <v>3848</v>
      </c>
      <c r="EX122" s="34" t="s">
        <v>3848</v>
      </c>
      <c r="EY122" s="34" t="s">
        <v>3848</v>
      </c>
      <c r="EZ122" s="34" t="s">
        <v>3848</v>
      </c>
      <c r="FA122" s="34" t="s">
        <v>3848</v>
      </c>
      <c r="FB122" s="34" t="s">
        <v>3848</v>
      </c>
      <c r="FC122" s="34" t="s">
        <v>3848</v>
      </c>
      <c r="FD122" s="34" t="s">
        <v>3848</v>
      </c>
      <c r="FE122" s="34" t="s">
        <v>4017</v>
      </c>
      <c r="FF122" s="34" t="s">
        <v>4017</v>
      </c>
      <c r="FG122" s="34" t="s">
        <v>3848</v>
      </c>
      <c r="FH122" s="34" t="s">
        <v>3848</v>
      </c>
      <c r="FI122" s="34" t="s">
        <v>3848</v>
      </c>
      <c r="FJ122" s="34" t="s">
        <v>4017</v>
      </c>
      <c r="FK122" s="34" t="s">
        <v>4017</v>
      </c>
      <c r="FL122" s="34" t="s">
        <v>4017</v>
      </c>
      <c r="FM122" s="34" t="s">
        <v>15513</v>
      </c>
      <c r="FN122" s="34" t="s">
        <v>15513</v>
      </c>
      <c r="FO122" s="34" t="s">
        <v>3848</v>
      </c>
      <c r="FP122" s="34" t="s">
        <v>3848</v>
      </c>
      <c r="FQ122" s="34" t="s">
        <v>15519</v>
      </c>
      <c r="FR122" s="34" t="s">
        <v>4414</v>
      </c>
      <c r="FS122" s="34" t="s">
        <v>15520</v>
      </c>
      <c r="FT122" s="34" t="s">
        <v>3943</v>
      </c>
      <c r="FU122" s="34" t="s">
        <v>3943</v>
      </c>
      <c r="FV122" s="34" t="s">
        <v>3943</v>
      </c>
      <c r="FW122" s="34" t="s">
        <v>3943</v>
      </c>
      <c r="FX122" s="34" t="s">
        <v>3944</v>
      </c>
      <c r="FY122" s="34" t="s">
        <v>3848</v>
      </c>
      <c r="FZ122" s="34" t="s">
        <v>3848</v>
      </c>
      <c r="GA122" s="34" t="s">
        <v>3848</v>
      </c>
      <c r="GB122" s="34" t="s">
        <v>3848</v>
      </c>
      <c r="GC122" s="34" t="s">
        <v>3848</v>
      </c>
      <c r="GL122" s="493" t="s">
        <v>14217</v>
      </c>
      <c r="GM122" s="493" t="s">
        <v>14217</v>
      </c>
      <c r="GN122" s="493" t="s">
        <v>14217</v>
      </c>
      <c r="GO122" s="493" t="s">
        <v>14217</v>
      </c>
      <c r="GP122" s="493" t="s">
        <v>14217</v>
      </c>
      <c r="GQ122" s="493" t="s">
        <v>3848</v>
      </c>
      <c r="GR122" s="493" t="s">
        <v>3848</v>
      </c>
      <c r="GS122" s="493" t="s">
        <v>14217</v>
      </c>
      <c r="GT122" s="493" t="s">
        <v>3848</v>
      </c>
      <c r="GU122" s="493" t="s">
        <v>3848</v>
      </c>
      <c r="GV122" s="493" t="s">
        <v>14217</v>
      </c>
      <c r="GW122" s="493" t="s">
        <v>14217</v>
      </c>
      <c r="GX122" s="493" t="s">
        <v>14217</v>
      </c>
      <c r="GY122" s="493">
        <v>0</v>
      </c>
      <c r="GZ122" s="493" t="s">
        <v>14217</v>
      </c>
      <c r="HA122" s="493" t="s">
        <v>14217</v>
      </c>
      <c r="HB122" s="493">
        <v>33</v>
      </c>
      <c r="HC122" s="493" t="s">
        <v>14217</v>
      </c>
      <c r="HD122" s="493">
        <v>33</v>
      </c>
      <c r="HE122" s="493">
        <v>0</v>
      </c>
      <c r="HF122" s="34" t="s">
        <v>14405</v>
      </c>
      <c r="HG122" s="53" t="s">
        <v>3848</v>
      </c>
      <c r="HH122" s="53" t="s">
        <v>15521</v>
      </c>
      <c r="HI122" s="53" t="s">
        <v>15451</v>
      </c>
      <c r="HJ122" s="53" t="s">
        <v>14408</v>
      </c>
      <c r="HK122" s="53" t="s">
        <v>15522</v>
      </c>
      <c r="HL122" s="34" t="s">
        <v>3848</v>
      </c>
      <c r="HM122" s="34" t="s">
        <v>3848</v>
      </c>
      <c r="IC122" s="44" t="s">
        <v>3403</v>
      </c>
      <c r="IE122" s="44" t="s">
        <v>3403</v>
      </c>
    </row>
    <row r="123" spans="1:239" s="30" customFormat="1" ht="12.75" x14ac:dyDescent="0.2">
      <c r="A123" s="85">
        <v>121</v>
      </c>
      <c r="B123" s="283">
        <v>0.58333333333333337</v>
      </c>
      <c r="D123" s="85" t="s">
        <v>12630</v>
      </c>
      <c r="E123" s="183" t="s">
        <v>15330</v>
      </c>
      <c r="F123" s="282">
        <v>43283</v>
      </c>
      <c r="G123" s="33" t="s">
        <v>1202</v>
      </c>
      <c r="H123" s="30" t="s">
        <v>233</v>
      </c>
      <c r="I123" s="30" t="s">
        <v>3057</v>
      </c>
      <c r="M123" s="345"/>
      <c r="N123" s="345"/>
      <c r="P123" s="34" t="s">
        <v>15523</v>
      </c>
      <c r="Q123" s="30" t="s">
        <v>15524</v>
      </c>
      <c r="R123" s="30" t="s">
        <v>15525</v>
      </c>
      <c r="S123" s="345" t="s">
        <v>15526</v>
      </c>
      <c r="T123" s="30">
        <v>9991661283</v>
      </c>
      <c r="U123" s="499" t="s">
        <v>15527</v>
      </c>
      <c r="V123" s="85" t="s">
        <v>221</v>
      </c>
      <c r="W123" s="85" t="s">
        <v>221</v>
      </c>
      <c r="X123" s="85" t="s">
        <v>221</v>
      </c>
      <c r="Y123" s="85" t="s">
        <v>221</v>
      </c>
      <c r="Z123" s="85" t="s">
        <v>221</v>
      </c>
      <c r="AA123" s="30" t="s">
        <v>15528</v>
      </c>
      <c r="AB123" s="30">
        <v>9097180607</v>
      </c>
      <c r="AC123" s="30" t="s">
        <v>402</v>
      </c>
      <c r="AD123" s="85" t="s">
        <v>267</v>
      </c>
      <c r="AE123" s="30" t="s">
        <v>3301</v>
      </c>
      <c r="AF123" s="255" t="s">
        <v>221</v>
      </c>
      <c r="AG123" s="255" t="s">
        <v>221</v>
      </c>
      <c r="AH123" s="255" t="s">
        <v>221</v>
      </c>
      <c r="AI123" s="255"/>
      <c r="AJ123" s="255"/>
      <c r="AK123" s="255"/>
      <c r="AL123" s="255"/>
      <c r="AM123" s="255"/>
      <c r="AN123" s="255" t="s">
        <v>432</v>
      </c>
      <c r="AO123" s="281" t="s">
        <v>432</v>
      </c>
      <c r="AP123" s="255" t="s">
        <v>434</v>
      </c>
      <c r="AQ123" s="255" t="s">
        <v>10785</v>
      </c>
      <c r="AR123" s="30" t="s">
        <v>15339</v>
      </c>
      <c r="AS123" s="255"/>
      <c r="AT123" s="255"/>
      <c r="AU123" s="255"/>
      <c r="AV123" s="255"/>
      <c r="AW123" s="255"/>
      <c r="AX123" s="255" t="s">
        <v>14944</v>
      </c>
      <c r="AY123" s="255" t="s">
        <v>3877</v>
      </c>
      <c r="AZ123" s="255" t="s">
        <v>3876</v>
      </c>
      <c r="BA123" s="33"/>
      <c r="BB123" s="255" t="s">
        <v>15340</v>
      </c>
      <c r="BC123" s="344">
        <v>0.59027777777777779</v>
      </c>
      <c r="BD123" s="344">
        <v>0.59305555555555556</v>
      </c>
      <c r="BE123" s="494"/>
      <c r="BF123" s="30">
        <v>1</v>
      </c>
      <c r="BG123" s="30">
        <v>3</v>
      </c>
      <c r="BH123" s="30">
        <v>3</v>
      </c>
      <c r="BI123" s="30">
        <v>3</v>
      </c>
      <c r="BJ123" s="30">
        <v>3</v>
      </c>
      <c r="BK123" s="30">
        <v>3</v>
      </c>
      <c r="BL123" s="30">
        <v>1</v>
      </c>
      <c r="BM123" s="30">
        <v>3</v>
      </c>
      <c r="BN123" s="30">
        <v>3</v>
      </c>
      <c r="BO123" s="30">
        <v>3</v>
      </c>
      <c r="BP123" s="30">
        <v>3</v>
      </c>
      <c r="BQ123" s="30">
        <v>3</v>
      </c>
      <c r="BR123" s="30">
        <v>3</v>
      </c>
      <c r="BS123" s="30">
        <v>3</v>
      </c>
      <c r="BT123" s="30">
        <v>3</v>
      </c>
      <c r="BW123" s="37"/>
      <c r="BX123" s="37"/>
      <c r="BY123" s="494"/>
      <c r="CR123" s="34" t="s">
        <v>12643</v>
      </c>
      <c r="CS123" s="34" t="s">
        <v>12644</v>
      </c>
      <c r="CT123" s="34" t="s">
        <v>4002</v>
      </c>
      <c r="CU123" s="34" t="s">
        <v>15529</v>
      </c>
      <c r="CV123" s="34" t="s">
        <v>15524</v>
      </c>
      <c r="CW123" s="34" t="s">
        <v>15525</v>
      </c>
      <c r="CX123" s="34" t="s">
        <v>15526</v>
      </c>
      <c r="CY123" s="34" t="s">
        <v>15530</v>
      </c>
      <c r="CZ123" s="34" t="s">
        <v>3848</v>
      </c>
      <c r="DA123" s="34" t="s">
        <v>15501</v>
      </c>
      <c r="DB123" s="34" t="s">
        <v>4037</v>
      </c>
      <c r="DC123" s="34" t="s">
        <v>4038</v>
      </c>
      <c r="DD123" s="34" t="s">
        <v>4039</v>
      </c>
      <c r="DE123" s="34" t="s">
        <v>3848</v>
      </c>
      <c r="DF123" s="34" t="s">
        <v>15501</v>
      </c>
      <c r="DG123" s="34" t="s">
        <v>4037</v>
      </c>
      <c r="DH123" s="34" t="s">
        <v>4038</v>
      </c>
      <c r="DI123" s="34" t="s">
        <v>4039</v>
      </c>
      <c r="DJ123" s="34" t="s">
        <v>3848</v>
      </c>
      <c r="DK123" s="34" t="s">
        <v>3957</v>
      </c>
      <c r="DL123" s="34" t="s">
        <v>3848</v>
      </c>
      <c r="DM123" s="34" t="s">
        <v>4116</v>
      </c>
      <c r="DN123" s="34" t="s">
        <v>3852</v>
      </c>
      <c r="DO123" s="34" t="s">
        <v>3848</v>
      </c>
      <c r="DP123" s="34" t="s">
        <v>3848</v>
      </c>
      <c r="DQ123" s="34" t="s">
        <v>15531</v>
      </c>
      <c r="DR123" s="34" t="s">
        <v>15531</v>
      </c>
      <c r="DS123" s="34" t="s">
        <v>15527</v>
      </c>
      <c r="DT123" s="34" t="s">
        <v>3848</v>
      </c>
      <c r="DU123" s="34" t="s">
        <v>3848</v>
      </c>
      <c r="DV123" s="34" t="s">
        <v>3848</v>
      </c>
      <c r="DW123" s="34" t="s">
        <v>3848</v>
      </c>
      <c r="DX123" s="34" t="s">
        <v>3848</v>
      </c>
      <c r="DY123" s="34" t="s">
        <v>3848</v>
      </c>
      <c r="DZ123" s="34" t="s">
        <v>3848</v>
      </c>
      <c r="EA123" s="34" t="s">
        <v>3848</v>
      </c>
      <c r="EB123" s="34" t="s">
        <v>3861</v>
      </c>
      <c r="EC123" s="34" t="s">
        <v>3862</v>
      </c>
      <c r="ED123" s="34" t="s">
        <v>3848</v>
      </c>
      <c r="EE123" s="34" t="s">
        <v>15447</v>
      </c>
      <c r="EF123" s="34" t="s">
        <v>432</v>
      </c>
      <c r="EG123" s="34" t="s">
        <v>598</v>
      </c>
      <c r="EH123" s="34" t="s">
        <v>5303</v>
      </c>
      <c r="EI123" s="34" t="s">
        <v>15043</v>
      </c>
      <c r="EJ123" s="34" t="s">
        <v>3848</v>
      </c>
      <c r="EK123" s="34" t="s">
        <v>3848</v>
      </c>
      <c r="EL123" s="34" t="s">
        <v>3868</v>
      </c>
      <c r="EM123" s="34" t="s">
        <v>4002</v>
      </c>
      <c r="EN123" s="34" t="s">
        <v>4002</v>
      </c>
      <c r="EO123" s="34" t="s">
        <v>4002</v>
      </c>
      <c r="EP123" s="34" t="s">
        <v>4002</v>
      </c>
      <c r="EQ123" s="34" t="s">
        <v>4017</v>
      </c>
      <c r="ER123" s="34" t="s">
        <v>4017</v>
      </c>
      <c r="ES123" s="34" t="s">
        <v>4017</v>
      </c>
      <c r="ET123" s="34" t="s">
        <v>4017</v>
      </c>
      <c r="EU123" s="34" t="s">
        <v>4017</v>
      </c>
      <c r="EV123" s="34" t="s">
        <v>3848</v>
      </c>
      <c r="EW123" s="34" t="s">
        <v>3848</v>
      </c>
      <c r="EX123" s="34" t="s">
        <v>3848</v>
      </c>
      <c r="EY123" s="34" t="s">
        <v>3848</v>
      </c>
      <c r="EZ123" s="34" t="s">
        <v>3848</v>
      </c>
      <c r="FA123" s="34" t="s">
        <v>3848</v>
      </c>
      <c r="FB123" s="34" t="s">
        <v>3848</v>
      </c>
      <c r="FC123" s="34" t="s">
        <v>3848</v>
      </c>
      <c r="FD123" s="34" t="s">
        <v>3848</v>
      </c>
      <c r="FE123" s="34" t="s">
        <v>4017</v>
      </c>
      <c r="FF123" s="34" t="s">
        <v>4017</v>
      </c>
      <c r="FG123" s="34" t="s">
        <v>3848</v>
      </c>
      <c r="FH123" s="34" t="s">
        <v>3848</v>
      </c>
      <c r="FI123" s="34" t="s">
        <v>3848</v>
      </c>
      <c r="FJ123" s="34" t="s">
        <v>4017</v>
      </c>
      <c r="FK123" s="34" t="s">
        <v>4017</v>
      </c>
      <c r="FL123" s="34" t="s">
        <v>4017</v>
      </c>
      <c r="FM123" s="34" t="s">
        <v>15528</v>
      </c>
      <c r="FN123" s="34" t="s">
        <v>15528</v>
      </c>
      <c r="FO123" s="34" t="s">
        <v>3848</v>
      </c>
      <c r="FP123" s="34" t="s">
        <v>3848</v>
      </c>
      <c r="FQ123" s="34" t="s">
        <v>15532</v>
      </c>
      <c r="FR123" s="34" t="s">
        <v>4414</v>
      </c>
      <c r="FS123" s="34" t="s">
        <v>15533</v>
      </c>
      <c r="FT123" s="34" t="s">
        <v>3943</v>
      </c>
      <c r="FU123" s="34" t="s">
        <v>3943</v>
      </c>
      <c r="FV123" s="34" t="s">
        <v>3943</v>
      </c>
      <c r="FW123" s="34" t="s">
        <v>3943</v>
      </c>
      <c r="FX123" s="34" t="s">
        <v>3944</v>
      </c>
      <c r="FY123" s="34" t="s">
        <v>3848</v>
      </c>
      <c r="FZ123" s="34" t="s">
        <v>3848</v>
      </c>
      <c r="GA123" s="34" t="s">
        <v>3848</v>
      </c>
      <c r="GB123" s="34" t="s">
        <v>3848</v>
      </c>
      <c r="GC123" s="34" t="s">
        <v>3848</v>
      </c>
      <c r="GL123" s="493" t="s">
        <v>14217</v>
      </c>
      <c r="GM123" s="493" t="s">
        <v>14217</v>
      </c>
      <c r="GN123" s="493" t="s">
        <v>14217</v>
      </c>
      <c r="GO123" s="493" t="s">
        <v>14217</v>
      </c>
      <c r="GP123" s="493" t="s">
        <v>14217</v>
      </c>
      <c r="GQ123" s="493" t="s">
        <v>3848</v>
      </c>
      <c r="GR123" s="493" t="s">
        <v>3848</v>
      </c>
      <c r="GS123" s="493" t="s">
        <v>14217</v>
      </c>
      <c r="GT123" s="493" t="s">
        <v>3848</v>
      </c>
      <c r="GU123" s="493" t="s">
        <v>3848</v>
      </c>
      <c r="GV123" s="493" t="s">
        <v>14217</v>
      </c>
      <c r="GW123" s="493" t="s">
        <v>14217</v>
      </c>
      <c r="GX123" s="493" t="s">
        <v>14217</v>
      </c>
      <c r="GY123" s="493">
        <v>0</v>
      </c>
      <c r="GZ123" s="493" t="s">
        <v>14217</v>
      </c>
      <c r="HA123" s="493" t="s">
        <v>14217</v>
      </c>
      <c r="HB123" s="493">
        <v>33</v>
      </c>
      <c r="HC123" s="493" t="s">
        <v>14217</v>
      </c>
      <c r="HD123" s="493">
        <v>33</v>
      </c>
      <c r="HE123" s="493">
        <v>0</v>
      </c>
      <c r="HF123" s="34" t="s">
        <v>14405</v>
      </c>
      <c r="HG123" s="53" t="s">
        <v>3848</v>
      </c>
      <c r="HH123" s="53" t="s">
        <v>15534</v>
      </c>
      <c r="HI123" s="53" t="s">
        <v>15451</v>
      </c>
      <c r="HJ123" s="53" t="s">
        <v>14408</v>
      </c>
      <c r="HK123" s="53" t="s">
        <v>15535</v>
      </c>
      <c r="HL123" s="34" t="s">
        <v>3848</v>
      </c>
      <c r="HM123" s="34" t="s">
        <v>3848</v>
      </c>
      <c r="IC123" s="44" t="s">
        <v>3403</v>
      </c>
      <c r="IE123" s="44" t="s">
        <v>3403</v>
      </c>
    </row>
    <row r="124" spans="1:239" s="30" customFormat="1" ht="12.75" x14ac:dyDescent="0.2">
      <c r="A124" s="85">
        <v>122</v>
      </c>
      <c r="B124" s="283">
        <v>0.5625</v>
      </c>
      <c r="D124" s="85" t="s">
        <v>12630</v>
      </c>
      <c r="E124" s="183" t="s">
        <v>15330</v>
      </c>
      <c r="F124" s="282">
        <v>43283</v>
      </c>
      <c r="G124" s="33" t="s">
        <v>1202</v>
      </c>
      <c r="H124" s="30" t="s">
        <v>233</v>
      </c>
      <c r="I124" s="30" t="s">
        <v>3057</v>
      </c>
      <c r="M124" s="345"/>
      <c r="N124" s="345"/>
      <c r="P124" s="34" t="s">
        <v>15536</v>
      </c>
      <c r="Q124" s="30" t="s">
        <v>798</v>
      </c>
      <c r="R124" s="30" t="s">
        <v>15537</v>
      </c>
      <c r="S124" s="345" t="s">
        <v>1059</v>
      </c>
      <c r="T124" s="30">
        <v>9067051750</v>
      </c>
      <c r="U124" s="499" t="s">
        <v>15538</v>
      </c>
      <c r="V124" s="85" t="s">
        <v>221</v>
      </c>
      <c r="W124" s="85" t="s">
        <v>221</v>
      </c>
      <c r="X124" s="85" t="s">
        <v>221</v>
      </c>
      <c r="Y124" s="85" t="s">
        <v>221</v>
      </c>
      <c r="Z124" s="85" t="s">
        <v>221</v>
      </c>
      <c r="AA124" s="30" t="s">
        <v>15539</v>
      </c>
      <c r="AB124" s="30">
        <v>9225185826</v>
      </c>
      <c r="AC124" s="30" t="s">
        <v>1303</v>
      </c>
      <c r="AD124" s="30" t="s">
        <v>224</v>
      </c>
      <c r="AF124" s="255" t="s">
        <v>221</v>
      </c>
      <c r="AG124" s="255" t="s">
        <v>221</v>
      </c>
      <c r="AH124" s="255" t="s">
        <v>221</v>
      </c>
      <c r="AI124" s="255">
        <v>0</v>
      </c>
      <c r="AJ124" s="255" t="s">
        <v>3876</v>
      </c>
      <c r="AK124" s="255">
        <v>0</v>
      </c>
      <c r="AL124" s="255">
        <v>0</v>
      </c>
      <c r="AM124" s="255">
        <v>0</v>
      </c>
      <c r="AN124" s="255" t="s">
        <v>432</v>
      </c>
      <c r="AO124" s="281" t="s">
        <v>432</v>
      </c>
      <c r="AP124" s="255" t="s">
        <v>434</v>
      </c>
      <c r="AQ124" s="255" t="s">
        <v>10785</v>
      </c>
      <c r="AR124" s="30" t="s">
        <v>15339</v>
      </c>
      <c r="AS124" s="255"/>
      <c r="AT124" s="255"/>
      <c r="AU124" s="255"/>
      <c r="AV124" s="255"/>
      <c r="AW124" s="255"/>
      <c r="AX124" s="255" t="s">
        <v>14944</v>
      </c>
      <c r="AY124" s="255" t="s">
        <v>3877</v>
      </c>
      <c r="AZ124" s="255" t="s">
        <v>3876</v>
      </c>
      <c r="BA124" s="33"/>
      <c r="BB124" s="255" t="s">
        <v>15340</v>
      </c>
      <c r="BC124" s="344">
        <v>0.57222222222222219</v>
      </c>
      <c r="BD124" s="344">
        <v>0.57500000000000007</v>
      </c>
      <c r="BE124" s="494"/>
      <c r="BF124" s="30">
        <v>1</v>
      </c>
      <c r="BG124" s="30">
        <v>3</v>
      </c>
      <c r="BH124" s="30">
        <v>3</v>
      </c>
      <c r="BI124" s="30">
        <v>3</v>
      </c>
      <c r="BJ124" s="30">
        <v>3</v>
      </c>
      <c r="BK124" s="30">
        <v>1</v>
      </c>
      <c r="BL124" s="30">
        <v>3</v>
      </c>
      <c r="BM124" s="30">
        <v>3</v>
      </c>
      <c r="BN124" s="30">
        <v>3</v>
      </c>
      <c r="BO124" s="30">
        <v>3</v>
      </c>
      <c r="BP124" s="30">
        <v>3</v>
      </c>
      <c r="BQ124" s="30">
        <v>3</v>
      </c>
      <c r="BR124" s="30">
        <v>3</v>
      </c>
      <c r="BS124" s="30">
        <v>3</v>
      </c>
      <c r="BT124" s="30">
        <v>3</v>
      </c>
      <c r="BU124" s="494"/>
      <c r="BW124" s="37"/>
      <c r="BX124" s="37"/>
      <c r="BY124" s="494"/>
      <c r="CR124" s="34" t="s">
        <v>12643</v>
      </c>
      <c r="CS124" s="34" t="s">
        <v>12644</v>
      </c>
      <c r="CT124" s="34" t="s">
        <v>4002</v>
      </c>
      <c r="CU124" s="34" t="s">
        <v>15540</v>
      </c>
      <c r="CV124" s="34" t="s">
        <v>798</v>
      </c>
      <c r="CW124" s="34" t="s">
        <v>15537</v>
      </c>
      <c r="CX124" s="34" t="s">
        <v>1059</v>
      </c>
      <c r="CY124" s="34" t="s">
        <v>15541</v>
      </c>
      <c r="CZ124" s="34" t="s">
        <v>3848</v>
      </c>
      <c r="DA124" s="34" t="s">
        <v>15488</v>
      </c>
      <c r="DB124" s="34" t="s">
        <v>4037</v>
      </c>
      <c r="DC124" s="34" t="s">
        <v>4038</v>
      </c>
      <c r="DD124" s="34" t="s">
        <v>4039</v>
      </c>
      <c r="DE124" s="34" t="s">
        <v>3848</v>
      </c>
      <c r="DF124" s="34" t="s">
        <v>1059</v>
      </c>
      <c r="DG124" s="34" t="s">
        <v>4037</v>
      </c>
      <c r="DH124" s="34" t="s">
        <v>4038</v>
      </c>
      <c r="DI124" s="34" t="s">
        <v>4039</v>
      </c>
      <c r="DJ124" s="34" t="s">
        <v>3848</v>
      </c>
      <c r="DK124" s="34" t="s">
        <v>3957</v>
      </c>
      <c r="DL124" s="34" t="s">
        <v>3848</v>
      </c>
      <c r="DM124" s="34" t="s">
        <v>4116</v>
      </c>
      <c r="DN124" s="34" t="s">
        <v>3852</v>
      </c>
      <c r="DO124" s="34" t="s">
        <v>3848</v>
      </c>
      <c r="DP124" s="34" t="s">
        <v>3848</v>
      </c>
      <c r="DQ124" s="34" t="s">
        <v>15542</v>
      </c>
      <c r="DR124" s="34" t="s">
        <v>15542</v>
      </c>
      <c r="DS124" s="34" t="s">
        <v>15538</v>
      </c>
      <c r="DT124" s="34" t="s">
        <v>3848</v>
      </c>
      <c r="DU124" s="34" t="s">
        <v>3848</v>
      </c>
      <c r="DV124" s="34" t="s">
        <v>3848</v>
      </c>
      <c r="DW124" s="34" t="s">
        <v>3848</v>
      </c>
      <c r="DX124" s="34" t="s">
        <v>3848</v>
      </c>
      <c r="DY124" s="34" t="s">
        <v>3848</v>
      </c>
      <c r="DZ124" s="34" t="s">
        <v>3848</v>
      </c>
      <c r="EA124" s="34" t="s">
        <v>3848</v>
      </c>
      <c r="EB124" s="34" t="s">
        <v>3861</v>
      </c>
      <c r="EC124" s="34" t="s">
        <v>3862</v>
      </c>
      <c r="ED124" s="34" t="s">
        <v>3848</v>
      </c>
      <c r="EE124" s="34" t="s">
        <v>15447</v>
      </c>
      <c r="EF124" s="34" t="s">
        <v>432</v>
      </c>
      <c r="EG124" s="34" t="s">
        <v>598</v>
      </c>
      <c r="EH124" s="34" t="s">
        <v>5303</v>
      </c>
      <c r="EI124" s="34" t="s">
        <v>15043</v>
      </c>
      <c r="EJ124" s="34" t="s">
        <v>3848</v>
      </c>
      <c r="EK124" s="34" t="s">
        <v>3848</v>
      </c>
      <c r="EL124" s="34" t="s">
        <v>3868</v>
      </c>
      <c r="EM124" s="34" t="s">
        <v>4002</v>
      </c>
      <c r="EN124" s="34" t="s">
        <v>4002</v>
      </c>
      <c r="EO124" s="34" t="s">
        <v>4002</v>
      </c>
      <c r="EP124" s="34" t="s">
        <v>4002</v>
      </c>
      <c r="EQ124" s="34" t="s">
        <v>4017</v>
      </c>
      <c r="ER124" s="34" t="s">
        <v>4017</v>
      </c>
      <c r="ES124" s="34" t="s">
        <v>4017</v>
      </c>
      <c r="ET124" s="34" t="s">
        <v>4017</v>
      </c>
      <c r="EU124" s="34" t="s">
        <v>4017</v>
      </c>
      <c r="EV124" s="34" t="s">
        <v>3848</v>
      </c>
      <c r="EW124" s="34" t="s">
        <v>3848</v>
      </c>
      <c r="EX124" s="34" t="s">
        <v>3848</v>
      </c>
      <c r="EY124" s="34" t="s">
        <v>3848</v>
      </c>
      <c r="EZ124" s="34" t="s">
        <v>3848</v>
      </c>
      <c r="FA124" s="34" t="s">
        <v>3848</v>
      </c>
      <c r="FB124" s="34" t="s">
        <v>3848</v>
      </c>
      <c r="FC124" s="34" t="s">
        <v>3848</v>
      </c>
      <c r="FD124" s="34" t="s">
        <v>3848</v>
      </c>
      <c r="FE124" s="34" t="s">
        <v>4017</v>
      </c>
      <c r="FF124" s="34" t="s">
        <v>4017</v>
      </c>
      <c r="FG124" s="34" t="s">
        <v>3848</v>
      </c>
      <c r="FH124" s="34" t="s">
        <v>3848</v>
      </c>
      <c r="FI124" s="34" t="s">
        <v>3848</v>
      </c>
      <c r="FJ124" s="34" t="s">
        <v>4017</v>
      </c>
      <c r="FK124" s="34" t="s">
        <v>4017</v>
      </c>
      <c r="FL124" s="34" t="s">
        <v>4017</v>
      </c>
      <c r="FM124" s="34" t="s">
        <v>15539</v>
      </c>
      <c r="FN124" s="34" t="s">
        <v>15539</v>
      </c>
      <c r="FO124" s="34" t="s">
        <v>3848</v>
      </c>
      <c r="FP124" s="34" t="s">
        <v>3848</v>
      </c>
      <c r="FQ124" s="34" t="s">
        <v>15543</v>
      </c>
      <c r="FR124" s="34" t="s">
        <v>4414</v>
      </c>
      <c r="FS124" s="34" t="s">
        <v>15544</v>
      </c>
      <c r="FT124" s="34" t="s">
        <v>3943</v>
      </c>
      <c r="FU124" s="34" t="s">
        <v>3943</v>
      </c>
      <c r="FV124" s="34" t="s">
        <v>3943</v>
      </c>
      <c r="FW124" s="34" t="s">
        <v>3943</v>
      </c>
      <c r="FX124" s="34" t="s">
        <v>3944</v>
      </c>
      <c r="FY124" s="34" t="s">
        <v>3848</v>
      </c>
      <c r="FZ124" s="34" t="s">
        <v>3848</v>
      </c>
      <c r="GA124" s="34" t="s">
        <v>3848</v>
      </c>
      <c r="GB124" s="34" t="s">
        <v>3848</v>
      </c>
      <c r="GC124" s="34" t="s">
        <v>3848</v>
      </c>
      <c r="GL124" s="493" t="s">
        <v>14217</v>
      </c>
      <c r="GM124" s="493" t="s">
        <v>14217</v>
      </c>
      <c r="GN124" s="493" t="s">
        <v>14217</v>
      </c>
      <c r="GO124" s="493" t="s">
        <v>14217</v>
      </c>
      <c r="GP124" s="493" t="s">
        <v>14217</v>
      </c>
      <c r="GQ124" s="493" t="s">
        <v>3848</v>
      </c>
      <c r="GR124" s="493" t="s">
        <v>3848</v>
      </c>
      <c r="GS124" s="493" t="s">
        <v>14217</v>
      </c>
      <c r="GT124" s="493" t="s">
        <v>3848</v>
      </c>
      <c r="GU124" s="493" t="s">
        <v>3848</v>
      </c>
      <c r="GV124" s="493" t="s">
        <v>14217</v>
      </c>
      <c r="GW124" s="493" t="s">
        <v>14217</v>
      </c>
      <c r="GX124" s="493" t="s">
        <v>14217</v>
      </c>
      <c r="GY124" s="493">
        <v>0</v>
      </c>
      <c r="GZ124" s="493" t="s">
        <v>14217</v>
      </c>
      <c r="HA124" s="493" t="s">
        <v>14217</v>
      </c>
      <c r="HB124" s="493">
        <v>33</v>
      </c>
      <c r="HC124" s="493" t="s">
        <v>14217</v>
      </c>
      <c r="HD124" s="493">
        <v>33</v>
      </c>
      <c r="HE124" s="493">
        <v>0</v>
      </c>
      <c r="HF124" s="34" t="s">
        <v>14405</v>
      </c>
      <c r="HG124" s="53" t="s">
        <v>3848</v>
      </c>
      <c r="HH124" s="53" t="s">
        <v>15545</v>
      </c>
      <c r="HI124" s="53" t="s">
        <v>15451</v>
      </c>
      <c r="HJ124" s="53" t="s">
        <v>14408</v>
      </c>
      <c r="HK124" s="53" t="s">
        <v>15546</v>
      </c>
      <c r="HL124" s="34" t="s">
        <v>3848</v>
      </c>
      <c r="HM124" s="34" t="s">
        <v>3848</v>
      </c>
      <c r="IC124" s="44" t="s">
        <v>3403</v>
      </c>
      <c r="IE124" s="44" t="s">
        <v>3403</v>
      </c>
    </row>
    <row r="125" spans="1:239" s="30" customFormat="1" ht="12.75" x14ac:dyDescent="0.2">
      <c r="A125" s="85">
        <v>123</v>
      </c>
      <c r="B125" s="283">
        <v>0.7055555555555556</v>
      </c>
      <c r="D125" s="85" t="s">
        <v>12630</v>
      </c>
      <c r="E125" s="183" t="s">
        <v>15330</v>
      </c>
      <c r="F125" s="282">
        <v>43283</v>
      </c>
      <c r="G125" s="33" t="s">
        <v>1202</v>
      </c>
      <c r="H125" s="30" t="s">
        <v>233</v>
      </c>
      <c r="I125" s="30" t="s">
        <v>3057</v>
      </c>
      <c r="M125" s="345"/>
      <c r="N125" s="345"/>
      <c r="P125" s="34" t="s">
        <v>15547</v>
      </c>
      <c r="Q125" s="30" t="s">
        <v>15548</v>
      </c>
      <c r="R125" s="30" t="s">
        <v>15549</v>
      </c>
      <c r="S125" s="345" t="s">
        <v>15550</v>
      </c>
      <c r="T125" s="30">
        <v>9758511665</v>
      </c>
      <c r="U125" s="499" t="s">
        <v>15551</v>
      </c>
      <c r="V125" s="85" t="s">
        <v>221</v>
      </c>
      <c r="W125" s="85" t="s">
        <v>221</v>
      </c>
      <c r="X125" s="85" t="s">
        <v>221</v>
      </c>
      <c r="Y125" s="85" t="s">
        <v>221</v>
      </c>
      <c r="Z125" s="85" t="s">
        <v>221</v>
      </c>
      <c r="AA125" s="30" t="s">
        <v>15552</v>
      </c>
      <c r="AB125" s="30">
        <v>9433594211</v>
      </c>
      <c r="AC125" s="30" t="s">
        <v>1303</v>
      </c>
      <c r="AD125" s="30" t="s">
        <v>224</v>
      </c>
      <c r="AF125" s="255" t="s">
        <v>221</v>
      </c>
      <c r="AG125" s="255" t="s">
        <v>221</v>
      </c>
      <c r="AH125" s="255" t="s">
        <v>221</v>
      </c>
      <c r="AI125" s="255">
        <v>0</v>
      </c>
      <c r="AJ125" s="255" t="s">
        <v>3876</v>
      </c>
      <c r="AK125" s="255">
        <v>0</v>
      </c>
      <c r="AL125" s="255">
        <v>0</v>
      </c>
      <c r="AM125" s="255">
        <v>0</v>
      </c>
      <c r="AN125" s="255" t="s">
        <v>432</v>
      </c>
      <c r="AO125" s="281" t="s">
        <v>432</v>
      </c>
      <c r="AP125" s="255" t="s">
        <v>434</v>
      </c>
      <c r="AQ125" s="255" t="s">
        <v>10785</v>
      </c>
      <c r="AR125" s="30" t="s">
        <v>15339</v>
      </c>
      <c r="AS125" s="255"/>
      <c r="AT125" s="255"/>
      <c r="AU125" s="255"/>
      <c r="AV125" s="255"/>
      <c r="AW125" s="255"/>
      <c r="AX125" s="255" t="s">
        <v>14944</v>
      </c>
      <c r="AY125" s="255" t="s">
        <v>3877</v>
      </c>
      <c r="AZ125" s="255" t="s">
        <v>3877</v>
      </c>
      <c r="BA125" s="33"/>
      <c r="BB125" s="255" t="s">
        <v>15340</v>
      </c>
      <c r="BC125" s="344">
        <v>0.7055555555555556</v>
      </c>
      <c r="BD125" s="344">
        <v>0.70833333333333337</v>
      </c>
      <c r="BE125" s="494"/>
      <c r="BF125" s="30">
        <v>1</v>
      </c>
      <c r="BG125" s="30">
        <v>3</v>
      </c>
      <c r="BH125" s="30">
        <v>3</v>
      </c>
      <c r="BI125" s="30">
        <v>3</v>
      </c>
      <c r="BJ125" s="30">
        <v>3</v>
      </c>
      <c r="BK125" s="30">
        <v>3</v>
      </c>
      <c r="BL125" s="30">
        <v>1</v>
      </c>
      <c r="BM125" s="30">
        <v>3</v>
      </c>
      <c r="BN125" s="30">
        <v>3</v>
      </c>
      <c r="BO125" s="30">
        <v>3</v>
      </c>
      <c r="BP125" s="30">
        <v>3</v>
      </c>
      <c r="BQ125" s="30">
        <v>3</v>
      </c>
      <c r="BR125" s="30">
        <v>3</v>
      </c>
      <c r="BS125" s="30">
        <v>3</v>
      </c>
      <c r="BT125" s="30">
        <v>3</v>
      </c>
      <c r="BU125" s="494"/>
      <c r="BW125" s="37"/>
      <c r="BX125" s="37"/>
      <c r="BY125" s="494"/>
      <c r="CR125" s="34" t="s">
        <v>12643</v>
      </c>
      <c r="CS125" s="34" t="s">
        <v>12644</v>
      </c>
      <c r="CT125" s="34" t="s">
        <v>4002</v>
      </c>
      <c r="CU125" s="34" t="s">
        <v>15553</v>
      </c>
      <c r="CV125" s="34" t="s">
        <v>15548</v>
      </c>
      <c r="CW125" s="34" t="s">
        <v>15549</v>
      </c>
      <c r="CX125" s="34" t="s">
        <v>15550</v>
      </c>
      <c r="CY125" s="34" t="s">
        <v>15554</v>
      </c>
      <c r="CZ125" s="34" t="s">
        <v>3848</v>
      </c>
      <c r="DA125" s="34" t="s">
        <v>15555</v>
      </c>
      <c r="DB125" s="34" t="s">
        <v>4037</v>
      </c>
      <c r="DC125" s="34" t="s">
        <v>4038</v>
      </c>
      <c r="DD125" s="34" t="s">
        <v>4039</v>
      </c>
      <c r="DE125" s="34" t="s">
        <v>3848</v>
      </c>
      <c r="DF125" s="34" t="s">
        <v>15555</v>
      </c>
      <c r="DG125" s="34" t="s">
        <v>4037</v>
      </c>
      <c r="DH125" s="34" t="s">
        <v>4038</v>
      </c>
      <c r="DI125" s="34" t="s">
        <v>4039</v>
      </c>
      <c r="DJ125" s="34" t="s">
        <v>3848</v>
      </c>
      <c r="DK125" s="34" t="s">
        <v>3957</v>
      </c>
      <c r="DL125" s="34" t="s">
        <v>3848</v>
      </c>
      <c r="DM125" s="34" t="s">
        <v>4116</v>
      </c>
      <c r="DN125" s="34" t="s">
        <v>3852</v>
      </c>
      <c r="DO125" s="34" t="s">
        <v>3848</v>
      </c>
      <c r="DP125" s="34" t="s">
        <v>3848</v>
      </c>
      <c r="DQ125" s="34" t="s">
        <v>15556</v>
      </c>
      <c r="DR125" s="34" t="s">
        <v>15556</v>
      </c>
      <c r="DS125" s="34" t="s">
        <v>15551</v>
      </c>
      <c r="DT125" s="34" t="s">
        <v>3848</v>
      </c>
      <c r="DU125" s="34" t="s">
        <v>3848</v>
      </c>
      <c r="DV125" s="34" t="s">
        <v>3848</v>
      </c>
      <c r="DW125" s="34" t="s">
        <v>3848</v>
      </c>
      <c r="DX125" s="34" t="s">
        <v>3848</v>
      </c>
      <c r="DY125" s="34" t="s">
        <v>3848</v>
      </c>
      <c r="DZ125" s="34" t="s">
        <v>3848</v>
      </c>
      <c r="EA125" s="34" t="s">
        <v>3848</v>
      </c>
      <c r="EB125" s="34" t="s">
        <v>3861</v>
      </c>
      <c r="EC125" s="34" t="s">
        <v>3862</v>
      </c>
      <c r="ED125" s="34" t="s">
        <v>3848</v>
      </c>
      <c r="EE125" s="34" t="s">
        <v>15447</v>
      </c>
      <c r="EF125" s="34" t="s">
        <v>432</v>
      </c>
      <c r="EG125" s="34" t="s">
        <v>598</v>
      </c>
      <c r="EH125" s="34" t="s">
        <v>5303</v>
      </c>
      <c r="EI125" s="34" t="s">
        <v>15043</v>
      </c>
      <c r="EJ125" s="34" t="s">
        <v>3848</v>
      </c>
      <c r="EK125" s="34" t="s">
        <v>3848</v>
      </c>
      <c r="EL125" s="34" t="s">
        <v>3868</v>
      </c>
      <c r="EM125" s="34" t="s">
        <v>4002</v>
      </c>
      <c r="EN125" s="34" t="s">
        <v>4002</v>
      </c>
      <c r="EO125" s="34" t="s">
        <v>4002</v>
      </c>
      <c r="EP125" s="34" t="s">
        <v>4002</v>
      </c>
      <c r="EQ125" s="34" t="s">
        <v>4017</v>
      </c>
      <c r="ER125" s="34" t="s">
        <v>4017</v>
      </c>
      <c r="ES125" s="34" t="s">
        <v>4017</v>
      </c>
      <c r="ET125" s="34" t="s">
        <v>4017</v>
      </c>
      <c r="EU125" s="34" t="s">
        <v>4017</v>
      </c>
      <c r="EV125" s="34" t="s">
        <v>3848</v>
      </c>
      <c r="EW125" s="34" t="s">
        <v>3848</v>
      </c>
      <c r="EX125" s="34" t="s">
        <v>3848</v>
      </c>
      <c r="EY125" s="34" t="s">
        <v>3848</v>
      </c>
      <c r="EZ125" s="34" t="s">
        <v>3848</v>
      </c>
      <c r="FA125" s="34" t="s">
        <v>3848</v>
      </c>
      <c r="FB125" s="34" t="s">
        <v>3848</v>
      </c>
      <c r="FC125" s="34" t="s">
        <v>3848</v>
      </c>
      <c r="FD125" s="34" t="s">
        <v>3848</v>
      </c>
      <c r="FE125" s="34" t="s">
        <v>4017</v>
      </c>
      <c r="FF125" s="34" t="s">
        <v>4017</v>
      </c>
      <c r="FG125" s="34" t="s">
        <v>3848</v>
      </c>
      <c r="FH125" s="34" t="s">
        <v>3848</v>
      </c>
      <c r="FI125" s="34" t="s">
        <v>3848</v>
      </c>
      <c r="FJ125" s="34" t="s">
        <v>4017</v>
      </c>
      <c r="FK125" s="34" t="s">
        <v>4017</v>
      </c>
      <c r="FL125" s="34" t="s">
        <v>4017</v>
      </c>
      <c r="FM125" s="34" t="s">
        <v>15552</v>
      </c>
      <c r="FN125" s="34" t="s">
        <v>15552</v>
      </c>
      <c r="FO125" s="34" t="s">
        <v>3848</v>
      </c>
      <c r="FP125" s="34" t="s">
        <v>3848</v>
      </c>
      <c r="FQ125" s="34" t="s">
        <v>15557</v>
      </c>
      <c r="FR125" s="34" t="s">
        <v>4414</v>
      </c>
      <c r="FS125" s="34" t="s">
        <v>15558</v>
      </c>
      <c r="FT125" s="34" t="s">
        <v>3943</v>
      </c>
      <c r="FU125" s="34" t="s">
        <v>3943</v>
      </c>
      <c r="FV125" s="34" t="s">
        <v>3943</v>
      </c>
      <c r="FW125" s="34" t="s">
        <v>3943</v>
      </c>
      <c r="FX125" s="34" t="s">
        <v>3944</v>
      </c>
      <c r="FY125" s="34" t="s">
        <v>3848</v>
      </c>
      <c r="FZ125" s="34" t="s">
        <v>3848</v>
      </c>
      <c r="GA125" s="34" t="s">
        <v>3848</v>
      </c>
      <c r="GB125" s="34" t="s">
        <v>3848</v>
      </c>
      <c r="GC125" s="34" t="s">
        <v>3848</v>
      </c>
      <c r="GL125" s="493" t="s">
        <v>14217</v>
      </c>
      <c r="GM125" s="493" t="s">
        <v>14217</v>
      </c>
      <c r="GN125" s="493" t="s">
        <v>14217</v>
      </c>
      <c r="GO125" s="493" t="s">
        <v>14217</v>
      </c>
      <c r="GP125" s="493" t="s">
        <v>14217</v>
      </c>
      <c r="GQ125" s="493" t="s">
        <v>3848</v>
      </c>
      <c r="GR125" s="493" t="s">
        <v>3848</v>
      </c>
      <c r="GS125" s="493" t="s">
        <v>14217</v>
      </c>
      <c r="GT125" s="493" t="s">
        <v>3848</v>
      </c>
      <c r="GU125" s="493" t="s">
        <v>3848</v>
      </c>
      <c r="GV125" s="493" t="s">
        <v>14217</v>
      </c>
      <c r="GW125" s="493" t="s">
        <v>14217</v>
      </c>
      <c r="GX125" s="493" t="s">
        <v>14217</v>
      </c>
      <c r="GY125" s="493">
        <v>0</v>
      </c>
      <c r="GZ125" s="493" t="s">
        <v>14217</v>
      </c>
      <c r="HA125" s="493" t="s">
        <v>14217</v>
      </c>
      <c r="HB125" s="493">
        <v>33</v>
      </c>
      <c r="HC125" s="493" t="s">
        <v>14217</v>
      </c>
      <c r="HD125" s="493">
        <v>33</v>
      </c>
      <c r="HE125" s="493">
        <v>0</v>
      </c>
      <c r="HF125" s="34" t="s">
        <v>14405</v>
      </c>
      <c r="HG125" s="53" t="s">
        <v>3848</v>
      </c>
      <c r="HH125" s="53" t="s">
        <v>15559</v>
      </c>
      <c r="HI125" s="53" t="s">
        <v>15451</v>
      </c>
      <c r="HJ125" s="53" t="s">
        <v>14408</v>
      </c>
      <c r="HK125" s="53" t="s">
        <v>15560</v>
      </c>
      <c r="HL125" s="34" t="s">
        <v>3848</v>
      </c>
      <c r="HM125" s="34" t="s">
        <v>3848</v>
      </c>
      <c r="IC125" s="44" t="s">
        <v>3403</v>
      </c>
      <c r="IE125" s="44" t="s">
        <v>3403</v>
      </c>
    </row>
    <row r="126" spans="1:239" s="30" customFormat="1" ht="12.75" x14ac:dyDescent="0.2">
      <c r="A126" s="85">
        <v>124</v>
      </c>
      <c r="B126" s="283">
        <v>0.70833333333333337</v>
      </c>
      <c r="D126" s="85" t="s">
        <v>12630</v>
      </c>
      <c r="E126" s="183" t="s">
        <v>15330</v>
      </c>
      <c r="F126" s="282">
        <v>43283</v>
      </c>
      <c r="G126" s="33" t="s">
        <v>1202</v>
      </c>
      <c r="H126" s="30" t="s">
        <v>233</v>
      </c>
      <c r="I126" s="30" t="s">
        <v>3057</v>
      </c>
      <c r="M126" s="345"/>
      <c r="N126" s="345"/>
      <c r="P126" s="34" t="s">
        <v>15561</v>
      </c>
      <c r="Q126" s="30" t="s">
        <v>15562</v>
      </c>
      <c r="R126" s="30" t="s">
        <v>15563</v>
      </c>
      <c r="S126" s="345" t="s">
        <v>2802</v>
      </c>
      <c r="T126" s="30">
        <v>9268663674</v>
      </c>
      <c r="U126" s="499" t="s">
        <v>15564</v>
      </c>
      <c r="V126" s="85" t="s">
        <v>221</v>
      </c>
      <c r="W126" s="85" t="s">
        <v>221</v>
      </c>
      <c r="X126" s="85" t="s">
        <v>221</v>
      </c>
      <c r="Y126" s="85" t="s">
        <v>221</v>
      </c>
      <c r="Z126" s="85" t="s">
        <v>221</v>
      </c>
      <c r="AA126" s="30" t="s">
        <v>15565</v>
      </c>
      <c r="AB126" s="30">
        <v>9056288692</v>
      </c>
      <c r="AC126" s="30" t="s">
        <v>1303</v>
      </c>
      <c r="AD126" s="30" t="s">
        <v>224</v>
      </c>
      <c r="AF126" s="255" t="s">
        <v>221</v>
      </c>
      <c r="AG126" s="255" t="s">
        <v>221</v>
      </c>
      <c r="AH126" s="255" t="s">
        <v>221</v>
      </c>
      <c r="AI126" s="255">
        <v>0</v>
      </c>
      <c r="AJ126" s="255" t="s">
        <v>3876</v>
      </c>
      <c r="AK126" s="255">
        <v>0</v>
      </c>
      <c r="AL126" s="255">
        <v>0</v>
      </c>
      <c r="AM126" s="255">
        <v>0</v>
      </c>
      <c r="AN126" s="255" t="s">
        <v>432</v>
      </c>
      <c r="AO126" s="281" t="s">
        <v>432</v>
      </c>
      <c r="AP126" s="255" t="s">
        <v>434</v>
      </c>
      <c r="AQ126" s="255" t="s">
        <v>10785</v>
      </c>
      <c r="AR126" s="30" t="s">
        <v>15339</v>
      </c>
      <c r="AS126" s="255"/>
      <c r="AT126" s="255"/>
      <c r="AU126" s="255"/>
      <c r="AV126" s="255"/>
      <c r="AW126" s="255"/>
      <c r="AX126" s="255" t="s">
        <v>14944</v>
      </c>
      <c r="AY126" s="255" t="s">
        <v>3877</v>
      </c>
      <c r="AZ126" s="255" t="s">
        <v>3877</v>
      </c>
      <c r="BA126" s="33"/>
      <c r="BB126" s="255" t="s">
        <v>15340</v>
      </c>
      <c r="BC126" s="344">
        <v>0.70833333333333337</v>
      </c>
      <c r="BD126" s="344">
        <v>0.71111111111111114</v>
      </c>
      <c r="BE126" s="494"/>
      <c r="BF126" s="30">
        <v>1</v>
      </c>
      <c r="BG126" s="30">
        <v>3</v>
      </c>
      <c r="BH126" s="30">
        <v>3</v>
      </c>
      <c r="BI126" s="30">
        <v>3</v>
      </c>
      <c r="BJ126" s="30">
        <v>3</v>
      </c>
      <c r="BK126" s="30">
        <v>1</v>
      </c>
      <c r="BL126" s="30">
        <v>3</v>
      </c>
      <c r="BM126" s="30">
        <v>3</v>
      </c>
      <c r="BN126" s="30">
        <v>3</v>
      </c>
      <c r="BO126" s="30">
        <v>3</v>
      </c>
      <c r="BP126" s="30">
        <v>3</v>
      </c>
      <c r="BQ126" s="30">
        <v>3</v>
      </c>
      <c r="BR126" s="30">
        <v>3</v>
      </c>
      <c r="BS126" s="30">
        <v>3</v>
      </c>
      <c r="BT126" s="30">
        <v>3</v>
      </c>
      <c r="BU126" s="494"/>
      <c r="BW126" s="37"/>
      <c r="BX126" s="37"/>
      <c r="BY126" s="494"/>
      <c r="CR126" s="34" t="s">
        <v>12643</v>
      </c>
      <c r="CS126" s="34" t="s">
        <v>12644</v>
      </c>
      <c r="CT126" s="34" t="s">
        <v>4002</v>
      </c>
      <c r="CU126" s="34" t="s">
        <v>15566</v>
      </c>
      <c r="CV126" s="34" t="s">
        <v>15562</v>
      </c>
      <c r="CW126" s="34" t="s">
        <v>15563</v>
      </c>
      <c r="CX126" s="34" t="s">
        <v>2802</v>
      </c>
      <c r="CY126" s="34" t="s">
        <v>15567</v>
      </c>
      <c r="CZ126" s="34" t="s">
        <v>3848</v>
      </c>
      <c r="DA126" s="34" t="s">
        <v>14122</v>
      </c>
      <c r="DB126" s="34" t="s">
        <v>4037</v>
      </c>
      <c r="DC126" s="34" t="s">
        <v>4038</v>
      </c>
      <c r="DD126" s="34" t="s">
        <v>4039</v>
      </c>
      <c r="DE126" s="34" t="s">
        <v>3848</v>
      </c>
      <c r="DF126" s="34" t="s">
        <v>14122</v>
      </c>
      <c r="DG126" s="34" t="s">
        <v>4037</v>
      </c>
      <c r="DH126" s="34" t="s">
        <v>4038</v>
      </c>
      <c r="DI126" s="34" t="s">
        <v>4039</v>
      </c>
      <c r="DJ126" s="34" t="s">
        <v>3848</v>
      </c>
      <c r="DK126" s="34" t="s">
        <v>3957</v>
      </c>
      <c r="DL126" s="34" t="s">
        <v>3848</v>
      </c>
      <c r="DM126" s="34" t="s">
        <v>3914</v>
      </c>
      <c r="DN126" s="34" t="s">
        <v>3852</v>
      </c>
      <c r="DO126" s="34" t="s">
        <v>3848</v>
      </c>
      <c r="DP126" s="34" t="s">
        <v>3848</v>
      </c>
      <c r="DQ126" s="34" t="s">
        <v>15568</v>
      </c>
      <c r="DR126" s="34" t="s">
        <v>15568</v>
      </c>
      <c r="DS126" s="34" t="s">
        <v>15564</v>
      </c>
      <c r="DT126" s="34" t="s">
        <v>3848</v>
      </c>
      <c r="DU126" s="34" t="s">
        <v>3848</v>
      </c>
      <c r="DV126" s="34" t="s">
        <v>3848</v>
      </c>
      <c r="DW126" s="34" t="s">
        <v>3848</v>
      </c>
      <c r="DX126" s="34" t="s">
        <v>3848</v>
      </c>
      <c r="DY126" s="34" t="s">
        <v>3848</v>
      </c>
      <c r="DZ126" s="34" t="s">
        <v>3848</v>
      </c>
      <c r="EA126" s="34" t="s">
        <v>3848</v>
      </c>
      <c r="EB126" s="34" t="s">
        <v>3861</v>
      </c>
      <c r="EC126" s="34" t="s">
        <v>3862</v>
      </c>
      <c r="ED126" s="34" t="s">
        <v>3848</v>
      </c>
      <c r="EE126" s="34" t="s">
        <v>15447</v>
      </c>
      <c r="EF126" s="34" t="s">
        <v>432</v>
      </c>
      <c r="EG126" s="34" t="s">
        <v>598</v>
      </c>
      <c r="EH126" s="34" t="s">
        <v>5303</v>
      </c>
      <c r="EI126" s="34" t="s">
        <v>15043</v>
      </c>
      <c r="EJ126" s="34" t="s">
        <v>3848</v>
      </c>
      <c r="EK126" s="34" t="s">
        <v>3848</v>
      </c>
      <c r="EL126" s="34" t="s">
        <v>3868</v>
      </c>
      <c r="EM126" s="34" t="s">
        <v>4002</v>
      </c>
      <c r="EN126" s="34" t="s">
        <v>4002</v>
      </c>
      <c r="EO126" s="34" t="s">
        <v>4002</v>
      </c>
      <c r="EP126" s="34" t="s">
        <v>4002</v>
      </c>
      <c r="EQ126" s="34" t="s">
        <v>4017</v>
      </c>
      <c r="ER126" s="34" t="s">
        <v>4017</v>
      </c>
      <c r="ES126" s="34" t="s">
        <v>4017</v>
      </c>
      <c r="ET126" s="34" t="s">
        <v>4017</v>
      </c>
      <c r="EU126" s="34" t="s">
        <v>4017</v>
      </c>
      <c r="EV126" s="34" t="s">
        <v>3848</v>
      </c>
      <c r="EW126" s="34" t="s">
        <v>3848</v>
      </c>
      <c r="EX126" s="34" t="s">
        <v>3848</v>
      </c>
      <c r="EY126" s="34" t="s">
        <v>3848</v>
      </c>
      <c r="EZ126" s="34" t="s">
        <v>3848</v>
      </c>
      <c r="FA126" s="34" t="s">
        <v>3848</v>
      </c>
      <c r="FB126" s="34" t="s">
        <v>3848</v>
      </c>
      <c r="FC126" s="34" t="s">
        <v>3848</v>
      </c>
      <c r="FD126" s="34" t="s">
        <v>3848</v>
      </c>
      <c r="FE126" s="34" t="s">
        <v>4017</v>
      </c>
      <c r="FF126" s="34" t="s">
        <v>4017</v>
      </c>
      <c r="FG126" s="34" t="s">
        <v>3848</v>
      </c>
      <c r="FH126" s="34" t="s">
        <v>3848</v>
      </c>
      <c r="FI126" s="34" t="s">
        <v>3848</v>
      </c>
      <c r="FJ126" s="34" t="s">
        <v>4017</v>
      </c>
      <c r="FK126" s="34" t="s">
        <v>4017</v>
      </c>
      <c r="FL126" s="34" t="s">
        <v>4017</v>
      </c>
      <c r="FM126" s="34" t="s">
        <v>3666</v>
      </c>
      <c r="FN126" s="34" t="s">
        <v>3666</v>
      </c>
      <c r="FO126" s="34" t="s">
        <v>3848</v>
      </c>
      <c r="FP126" s="34" t="s">
        <v>3848</v>
      </c>
      <c r="FQ126" s="34" t="s">
        <v>15569</v>
      </c>
      <c r="FR126" s="34" t="s">
        <v>10904</v>
      </c>
      <c r="FS126" s="34" t="s">
        <v>15570</v>
      </c>
      <c r="FT126" s="34" t="s">
        <v>3943</v>
      </c>
      <c r="FU126" s="34" t="s">
        <v>3943</v>
      </c>
      <c r="FV126" s="34" t="s">
        <v>3943</v>
      </c>
      <c r="FW126" s="34" t="s">
        <v>3943</v>
      </c>
      <c r="FX126" s="34" t="s">
        <v>3944</v>
      </c>
      <c r="FY126" s="34" t="s">
        <v>3848</v>
      </c>
      <c r="FZ126" s="34" t="s">
        <v>3848</v>
      </c>
      <c r="GA126" s="34" t="s">
        <v>3848</v>
      </c>
      <c r="GB126" s="34" t="s">
        <v>3848</v>
      </c>
      <c r="GC126" s="34" t="s">
        <v>3848</v>
      </c>
      <c r="GL126" s="493" t="s">
        <v>14217</v>
      </c>
      <c r="GM126" s="493" t="s">
        <v>14217</v>
      </c>
      <c r="GN126" s="493" t="s">
        <v>14217</v>
      </c>
      <c r="GO126" s="493" t="s">
        <v>14217</v>
      </c>
      <c r="GP126" s="493" t="s">
        <v>14217</v>
      </c>
      <c r="GQ126" s="493" t="s">
        <v>3848</v>
      </c>
      <c r="GR126" s="493" t="s">
        <v>3848</v>
      </c>
      <c r="GS126" s="493" t="s">
        <v>14217</v>
      </c>
      <c r="GT126" s="493" t="s">
        <v>3848</v>
      </c>
      <c r="GU126" s="493" t="s">
        <v>3848</v>
      </c>
      <c r="GV126" s="493" t="s">
        <v>14217</v>
      </c>
      <c r="GW126" s="493" t="s">
        <v>14217</v>
      </c>
      <c r="GX126" s="493" t="s">
        <v>14217</v>
      </c>
      <c r="GY126" s="493">
        <v>0</v>
      </c>
      <c r="GZ126" s="493" t="s">
        <v>14217</v>
      </c>
      <c r="HA126" s="493" t="s">
        <v>14217</v>
      </c>
      <c r="HB126" s="493">
        <v>33</v>
      </c>
      <c r="HC126" s="493" t="s">
        <v>14217</v>
      </c>
      <c r="HD126" s="493">
        <v>33</v>
      </c>
      <c r="HE126" s="493">
        <v>0</v>
      </c>
      <c r="HF126" s="34" t="s">
        <v>14405</v>
      </c>
      <c r="HG126" s="53" t="s">
        <v>3848</v>
      </c>
      <c r="HH126" s="53" t="s">
        <v>15571</v>
      </c>
      <c r="HI126" s="53" t="s">
        <v>15451</v>
      </c>
      <c r="HJ126" s="53" t="s">
        <v>14408</v>
      </c>
      <c r="HK126" s="53" t="s">
        <v>15572</v>
      </c>
      <c r="HL126" s="34" t="s">
        <v>3848</v>
      </c>
      <c r="HM126" s="34" t="s">
        <v>3848</v>
      </c>
      <c r="IC126" s="44" t="s">
        <v>3403</v>
      </c>
      <c r="IE126" s="44" t="s">
        <v>3403</v>
      </c>
    </row>
    <row r="127" spans="1:239" s="30" customFormat="1" ht="12.75" x14ac:dyDescent="0.2">
      <c r="A127" s="85">
        <v>125</v>
      </c>
      <c r="B127" s="283">
        <v>0.71111111111111114</v>
      </c>
      <c r="D127" s="85" t="s">
        <v>12630</v>
      </c>
      <c r="E127" s="183" t="s">
        <v>15330</v>
      </c>
      <c r="F127" s="282">
        <v>43283</v>
      </c>
      <c r="G127" s="33" t="s">
        <v>1202</v>
      </c>
      <c r="H127" s="30" t="s">
        <v>233</v>
      </c>
      <c r="I127" s="30" t="s">
        <v>3057</v>
      </c>
      <c r="M127" s="345"/>
      <c r="N127" s="345"/>
      <c r="P127" s="34" t="s">
        <v>15573</v>
      </c>
      <c r="Q127" s="30" t="s">
        <v>15574</v>
      </c>
      <c r="R127" s="30" t="s">
        <v>893</v>
      </c>
      <c r="S127" s="345" t="s">
        <v>15575</v>
      </c>
      <c r="T127" s="30">
        <v>9983798121</v>
      </c>
      <c r="U127" s="499" t="s">
        <v>15576</v>
      </c>
      <c r="V127" s="85" t="s">
        <v>221</v>
      </c>
      <c r="W127" s="85" t="s">
        <v>221</v>
      </c>
      <c r="X127" s="85" t="s">
        <v>221</v>
      </c>
      <c r="Y127" s="85" t="s">
        <v>221</v>
      </c>
      <c r="Z127" s="85" t="s">
        <v>221</v>
      </c>
      <c r="AA127" s="30" t="s">
        <v>15577</v>
      </c>
      <c r="AB127" s="30">
        <v>9396279439</v>
      </c>
      <c r="AC127" s="30" t="s">
        <v>1303</v>
      </c>
      <c r="AD127" s="30" t="s">
        <v>224</v>
      </c>
      <c r="AF127" s="255" t="s">
        <v>221</v>
      </c>
      <c r="AG127" s="255" t="s">
        <v>221</v>
      </c>
      <c r="AH127" s="255" t="s">
        <v>221</v>
      </c>
      <c r="AI127" s="255">
        <v>0</v>
      </c>
      <c r="AJ127" s="255" t="s">
        <v>3876</v>
      </c>
      <c r="AK127" s="255">
        <v>0</v>
      </c>
      <c r="AL127" s="255">
        <v>0</v>
      </c>
      <c r="AM127" s="255">
        <v>0</v>
      </c>
      <c r="AN127" s="255" t="s">
        <v>432</v>
      </c>
      <c r="AO127" s="281" t="s">
        <v>432</v>
      </c>
      <c r="AP127" s="255" t="s">
        <v>434</v>
      </c>
      <c r="AQ127" s="255" t="s">
        <v>10785</v>
      </c>
      <c r="AR127" s="30" t="s">
        <v>15339</v>
      </c>
      <c r="AS127" s="255"/>
      <c r="AT127" s="255"/>
      <c r="AU127" s="255"/>
      <c r="AV127" s="255"/>
      <c r="AW127" s="255"/>
      <c r="AX127" s="255" t="s">
        <v>14944</v>
      </c>
      <c r="AY127" s="255" t="s">
        <v>3877</v>
      </c>
      <c r="AZ127" s="255" t="s">
        <v>3877</v>
      </c>
      <c r="BA127" s="33"/>
      <c r="BB127" s="255" t="s">
        <v>15340</v>
      </c>
      <c r="BC127" s="344">
        <v>0.71111111111111114</v>
      </c>
      <c r="BD127" s="344">
        <v>0.71388888888888891</v>
      </c>
      <c r="BE127" s="494"/>
      <c r="BF127" s="30">
        <v>1</v>
      </c>
      <c r="BG127" s="30">
        <v>3</v>
      </c>
      <c r="BH127" s="30">
        <v>3</v>
      </c>
      <c r="BI127" s="30">
        <v>3</v>
      </c>
      <c r="BJ127" s="30">
        <v>3</v>
      </c>
      <c r="BK127" s="30">
        <v>3</v>
      </c>
      <c r="BL127" s="30">
        <v>1</v>
      </c>
      <c r="BM127" s="30">
        <v>3</v>
      </c>
      <c r="BN127" s="30">
        <v>3</v>
      </c>
      <c r="BO127" s="30">
        <v>3</v>
      </c>
      <c r="BP127" s="30">
        <v>3</v>
      </c>
      <c r="BQ127" s="30">
        <v>3</v>
      </c>
      <c r="BR127" s="30">
        <v>3</v>
      </c>
      <c r="BS127" s="30">
        <v>3</v>
      </c>
      <c r="BT127" s="30">
        <v>3</v>
      </c>
      <c r="BU127" s="494"/>
      <c r="BW127" s="37"/>
      <c r="BX127" s="37"/>
      <c r="BY127" s="494"/>
      <c r="CR127" s="34" t="s">
        <v>12643</v>
      </c>
      <c r="CS127" s="34" t="s">
        <v>12644</v>
      </c>
      <c r="CT127" s="34" t="s">
        <v>4002</v>
      </c>
      <c r="CU127" s="34" t="s">
        <v>15578</v>
      </c>
      <c r="CV127" s="34" t="s">
        <v>15574</v>
      </c>
      <c r="CW127" s="34" t="s">
        <v>893</v>
      </c>
      <c r="CX127" s="34" t="s">
        <v>15575</v>
      </c>
      <c r="CY127" s="34" t="s">
        <v>15579</v>
      </c>
      <c r="CZ127" s="34" t="s">
        <v>3848</v>
      </c>
      <c r="DA127" s="34" t="s">
        <v>4298</v>
      </c>
      <c r="DB127" s="34" t="s">
        <v>4037</v>
      </c>
      <c r="DC127" s="34" t="s">
        <v>4038</v>
      </c>
      <c r="DD127" s="34" t="s">
        <v>4039</v>
      </c>
      <c r="DE127" s="34" t="s">
        <v>3848</v>
      </c>
      <c r="DF127" s="34" t="s">
        <v>4298</v>
      </c>
      <c r="DG127" s="34" t="s">
        <v>4037</v>
      </c>
      <c r="DH127" s="34" t="s">
        <v>4038</v>
      </c>
      <c r="DI127" s="34" t="s">
        <v>4039</v>
      </c>
      <c r="DJ127" s="34" t="s">
        <v>3848</v>
      </c>
      <c r="DK127" s="34" t="s">
        <v>3957</v>
      </c>
      <c r="DL127" s="34" t="s">
        <v>3848</v>
      </c>
      <c r="DM127" s="34" t="s">
        <v>3914</v>
      </c>
      <c r="DN127" s="34" t="s">
        <v>3852</v>
      </c>
      <c r="DO127" s="34" t="s">
        <v>3848</v>
      </c>
      <c r="DP127" s="34" t="s">
        <v>3848</v>
      </c>
      <c r="DQ127" s="34" t="s">
        <v>15580</v>
      </c>
      <c r="DR127" s="34" t="s">
        <v>15580</v>
      </c>
      <c r="DS127" s="34" t="s">
        <v>15576</v>
      </c>
      <c r="DT127" s="34" t="s">
        <v>3848</v>
      </c>
      <c r="DU127" s="34" t="s">
        <v>3848</v>
      </c>
      <c r="DV127" s="34" t="s">
        <v>3848</v>
      </c>
      <c r="DW127" s="34" t="s">
        <v>3848</v>
      </c>
      <c r="DX127" s="34" t="s">
        <v>3848</v>
      </c>
      <c r="DY127" s="34" t="s">
        <v>3848</v>
      </c>
      <c r="DZ127" s="34" t="s">
        <v>3848</v>
      </c>
      <c r="EA127" s="34" t="s">
        <v>3848</v>
      </c>
      <c r="EB127" s="34" t="s">
        <v>3861</v>
      </c>
      <c r="EC127" s="34" t="s">
        <v>3862</v>
      </c>
      <c r="ED127" s="34" t="s">
        <v>3848</v>
      </c>
      <c r="EE127" s="34" t="s">
        <v>15447</v>
      </c>
      <c r="EF127" s="34" t="s">
        <v>432</v>
      </c>
      <c r="EG127" s="34" t="s">
        <v>598</v>
      </c>
      <c r="EH127" s="34" t="s">
        <v>5303</v>
      </c>
      <c r="EI127" s="34" t="s">
        <v>10560</v>
      </c>
      <c r="EJ127" s="34" t="s">
        <v>3848</v>
      </c>
      <c r="EK127" s="34" t="s">
        <v>3848</v>
      </c>
      <c r="EL127" s="34" t="s">
        <v>3868</v>
      </c>
      <c r="EM127" s="34" t="s">
        <v>4002</v>
      </c>
      <c r="EN127" s="34" t="s">
        <v>4002</v>
      </c>
      <c r="EO127" s="34" t="s">
        <v>4002</v>
      </c>
      <c r="EP127" s="34" t="s">
        <v>4002</v>
      </c>
      <c r="EQ127" s="34" t="s">
        <v>4017</v>
      </c>
      <c r="ER127" s="34" t="s">
        <v>4017</v>
      </c>
      <c r="ES127" s="34" t="s">
        <v>4017</v>
      </c>
      <c r="ET127" s="34" t="s">
        <v>4017</v>
      </c>
      <c r="EU127" s="34" t="s">
        <v>4017</v>
      </c>
      <c r="EV127" s="34" t="s">
        <v>3848</v>
      </c>
      <c r="EW127" s="34" t="s">
        <v>3848</v>
      </c>
      <c r="EX127" s="34" t="s">
        <v>3848</v>
      </c>
      <c r="EY127" s="34" t="s">
        <v>3848</v>
      </c>
      <c r="EZ127" s="34" t="s">
        <v>3848</v>
      </c>
      <c r="FA127" s="34" t="s">
        <v>3848</v>
      </c>
      <c r="FB127" s="34" t="s">
        <v>3848</v>
      </c>
      <c r="FC127" s="34" t="s">
        <v>3848</v>
      </c>
      <c r="FD127" s="34" t="s">
        <v>3848</v>
      </c>
      <c r="FE127" s="34" t="s">
        <v>4017</v>
      </c>
      <c r="FF127" s="34" t="s">
        <v>4017</v>
      </c>
      <c r="FG127" s="34" t="s">
        <v>3848</v>
      </c>
      <c r="FH127" s="34" t="s">
        <v>3848</v>
      </c>
      <c r="FI127" s="34" t="s">
        <v>3848</v>
      </c>
      <c r="FJ127" s="34" t="s">
        <v>4017</v>
      </c>
      <c r="FK127" s="34" t="s">
        <v>4017</v>
      </c>
      <c r="FL127" s="34" t="s">
        <v>4017</v>
      </c>
      <c r="FM127" s="34" t="s">
        <v>3666</v>
      </c>
      <c r="FN127" s="34" t="s">
        <v>3666</v>
      </c>
      <c r="FO127" s="34" t="s">
        <v>3848</v>
      </c>
      <c r="FP127" s="34" t="s">
        <v>3848</v>
      </c>
      <c r="FQ127" s="34" t="s">
        <v>15581</v>
      </c>
      <c r="FR127" s="34" t="s">
        <v>9595</v>
      </c>
      <c r="FS127" s="34" t="s">
        <v>15582</v>
      </c>
      <c r="FT127" s="34" t="s">
        <v>3943</v>
      </c>
      <c r="FU127" s="34" t="s">
        <v>3943</v>
      </c>
      <c r="FV127" s="34" t="s">
        <v>3943</v>
      </c>
      <c r="FW127" s="34" t="s">
        <v>3943</v>
      </c>
      <c r="FX127" s="34" t="s">
        <v>3944</v>
      </c>
      <c r="FY127" s="34" t="s">
        <v>3848</v>
      </c>
      <c r="FZ127" s="34" t="s">
        <v>3848</v>
      </c>
      <c r="GA127" s="34" t="s">
        <v>3848</v>
      </c>
      <c r="GB127" s="34" t="s">
        <v>3848</v>
      </c>
      <c r="GC127" s="34" t="s">
        <v>3848</v>
      </c>
      <c r="GL127" s="493" t="s">
        <v>14217</v>
      </c>
      <c r="GM127" s="493" t="s">
        <v>14217</v>
      </c>
      <c r="GN127" s="493" t="s">
        <v>14217</v>
      </c>
      <c r="GO127" s="493" t="s">
        <v>14217</v>
      </c>
      <c r="GP127" s="493" t="s">
        <v>14217</v>
      </c>
      <c r="GQ127" s="493" t="s">
        <v>3848</v>
      </c>
      <c r="GR127" s="493" t="s">
        <v>3848</v>
      </c>
      <c r="GS127" s="493" t="s">
        <v>14217</v>
      </c>
      <c r="GT127" s="493" t="s">
        <v>3848</v>
      </c>
      <c r="GU127" s="493" t="s">
        <v>3848</v>
      </c>
      <c r="GV127" s="493" t="s">
        <v>14217</v>
      </c>
      <c r="GW127" s="493" t="s">
        <v>14217</v>
      </c>
      <c r="GX127" s="493" t="s">
        <v>14217</v>
      </c>
      <c r="GY127" s="493">
        <v>0</v>
      </c>
      <c r="GZ127" s="493" t="s">
        <v>14217</v>
      </c>
      <c r="HA127" s="493" t="s">
        <v>14217</v>
      </c>
      <c r="HB127" s="493">
        <v>33</v>
      </c>
      <c r="HC127" s="493" t="s">
        <v>14217</v>
      </c>
      <c r="HD127" s="493">
        <v>33</v>
      </c>
      <c r="HE127" s="493">
        <v>0</v>
      </c>
      <c r="HF127" s="34" t="s">
        <v>14405</v>
      </c>
      <c r="HG127" s="53" t="s">
        <v>3848</v>
      </c>
      <c r="HH127" s="53" t="s">
        <v>15583</v>
      </c>
      <c r="HI127" s="53" t="s">
        <v>15451</v>
      </c>
      <c r="HJ127" s="53" t="s">
        <v>14408</v>
      </c>
      <c r="HK127" s="53" t="s">
        <v>15584</v>
      </c>
      <c r="HL127" s="34" t="s">
        <v>3848</v>
      </c>
      <c r="HM127" s="34" t="s">
        <v>3848</v>
      </c>
      <c r="IC127" s="44" t="s">
        <v>3403</v>
      </c>
      <c r="IE127" s="44" t="s">
        <v>3403</v>
      </c>
    </row>
    <row r="128" spans="1:239" s="30" customFormat="1" ht="12.75" x14ac:dyDescent="0.2">
      <c r="A128" s="85">
        <v>126</v>
      </c>
      <c r="B128" s="283">
        <v>0.70277777777777783</v>
      </c>
      <c r="D128" s="85" t="s">
        <v>12630</v>
      </c>
      <c r="E128" s="183" t="s">
        <v>15330</v>
      </c>
      <c r="F128" s="282">
        <v>43283</v>
      </c>
      <c r="G128" s="33" t="s">
        <v>1202</v>
      </c>
      <c r="H128" s="30" t="s">
        <v>233</v>
      </c>
      <c r="I128" s="30" t="s">
        <v>3057</v>
      </c>
      <c r="M128" s="345"/>
      <c r="N128" s="345"/>
      <c r="P128" s="34" t="s">
        <v>15585</v>
      </c>
      <c r="Q128" s="30" t="s">
        <v>15586</v>
      </c>
      <c r="R128" s="30" t="s">
        <v>15587</v>
      </c>
      <c r="S128" s="345" t="s">
        <v>15588</v>
      </c>
      <c r="T128" s="30">
        <v>9354245982</v>
      </c>
      <c r="U128" s="499" t="s">
        <v>15589</v>
      </c>
      <c r="V128" s="85" t="s">
        <v>221</v>
      </c>
      <c r="W128" s="85" t="s">
        <v>221</v>
      </c>
      <c r="X128" s="85" t="s">
        <v>221</v>
      </c>
      <c r="Y128" s="85" t="s">
        <v>221</v>
      </c>
      <c r="Z128" s="85" t="s">
        <v>221</v>
      </c>
      <c r="AA128" s="30" t="s">
        <v>15590</v>
      </c>
      <c r="AB128" s="30">
        <v>9758511665</v>
      </c>
      <c r="AC128" s="30" t="s">
        <v>1303</v>
      </c>
      <c r="AD128" s="30" t="s">
        <v>224</v>
      </c>
      <c r="AF128" s="255" t="s">
        <v>221</v>
      </c>
      <c r="AG128" s="255" t="s">
        <v>221</v>
      </c>
      <c r="AH128" s="255" t="s">
        <v>221</v>
      </c>
      <c r="AI128" s="255">
        <v>0</v>
      </c>
      <c r="AJ128" s="255" t="s">
        <v>3876</v>
      </c>
      <c r="AK128" s="255">
        <v>0</v>
      </c>
      <c r="AL128" s="255">
        <v>0</v>
      </c>
      <c r="AM128" s="255">
        <v>0</v>
      </c>
      <c r="AN128" s="255" t="s">
        <v>432</v>
      </c>
      <c r="AO128" s="281" t="s">
        <v>432</v>
      </c>
      <c r="AP128" s="255" t="s">
        <v>434</v>
      </c>
      <c r="AQ128" s="255" t="s">
        <v>10785</v>
      </c>
      <c r="AR128" s="30" t="s">
        <v>15339</v>
      </c>
      <c r="AS128" s="255"/>
      <c r="AT128" s="255"/>
      <c r="AU128" s="255"/>
      <c r="AV128" s="255"/>
      <c r="AW128" s="255"/>
      <c r="AX128" s="255" t="s">
        <v>14944</v>
      </c>
      <c r="AY128" s="255" t="s">
        <v>3877</v>
      </c>
      <c r="AZ128" s="255" t="s">
        <v>3877</v>
      </c>
      <c r="BA128" s="33"/>
      <c r="BB128" s="255" t="s">
        <v>15340</v>
      </c>
      <c r="BC128" s="344">
        <v>0.70277777777777783</v>
      </c>
      <c r="BD128" s="344">
        <v>0.7055555555555556</v>
      </c>
      <c r="BE128" s="494"/>
      <c r="BF128" s="30">
        <v>1</v>
      </c>
      <c r="BG128" s="30">
        <v>3</v>
      </c>
      <c r="BH128" s="30">
        <v>3</v>
      </c>
      <c r="BI128" s="30">
        <v>3</v>
      </c>
      <c r="BJ128" s="30">
        <v>3</v>
      </c>
      <c r="BK128" s="30">
        <v>1</v>
      </c>
      <c r="BL128" s="30">
        <v>3</v>
      </c>
      <c r="BM128" s="30">
        <v>3</v>
      </c>
      <c r="BN128" s="30">
        <v>3</v>
      </c>
      <c r="BO128" s="30">
        <v>3</v>
      </c>
      <c r="BP128" s="30">
        <v>3</v>
      </c>
      <c r="BQ128" s="30">
        <v>3</v>
      </c>
      <c r="BR128" s="30">
        <v>3</v>
      </c>
      <c r="BS128" s="30">
        <v>3</v>
      </c>
      <c r="BT128" s="30">
        <v>3</v>
      </c>
      <c r="BU128" s="494"/>
      <c r="BW128" s="37"/>
      <c r="BX128" s="37"/>
      <c r="BY128" s="494"/>
      <c r="CR128" s="34" t="s">
        <v>12643</v>
      </c>
      <c r="CS128" s="34" t="s">
        <v>12644</v>
      </c>
      <c r="CT128" s="34" t="s">
        <v>4002</v>
      </c>
      <c r="CU128" s="34" t="s">
        <v>15591</v>
      </c>
      <c r="CV128" s="34" t="s">
        <v>15586</v>
      </c>
      <c r="CW128" s="34" t="s">
        <v>15587</v>
      </c>
      <c r="CX128" s="34" t="s">
        <v>15588</v>
      </c>
      <c r="CY128" s="34" t="s">
        <v>15592</v>
      </c>
      <c r="CZ128" s="34" t="s">
        <v>3848</v>
      </c>
      <c r="DA128" s="34" t="s">
        <v>15488</v>
      </c>
      <c r="DB128" s="34" t="s">
        <v>4037</v>
      </c>
      <c r="DC128" s="34" t="s">
        <v>4038</v>
      </c>
      <c r="DD128" s="34" t="s">
        <v>4039</v>
      </c>
      <c r="DE128" s="34" t="s">
        <v>3848</v>
      </c>
      <c r="DF128" s="34" t="s">
        <v>15488</v>
      </c>
      <c r="DG128" s="34" t="s">
        <v>4037</v>
      </c>
      <c r="DH128" s="34" t="s">
        <v>4038</v>
      </c>
      <c r="DI128" s="34" t="s">
        <v>4039</v>
      </c>
      <c r="DJ128" s="34" t="s">
        <v>3848</v>
      </c>
      <c r="DK128" s="34" t="s">
        <v>3957</v>
      </c>
      <c r="DL128" s="34" t="s">
        <v>3848</v>
      </c>
      <c r="DM128" s="34" t="s">
        <v>3914</v>
      </c>
      <c r="DN128" s="34" t="s">
        <v>3852</v>
      </c>
      <c r="DO128" s="34" t="s">
        <v>3848</v>
      </c>
      <c r="DP128" s="34" t="s">
        <v>3848</v>
      </c>
      <c r="DQ128" s="34" t="s">
        <v>15593</v>
      </c>
      <c r="DR128" s="34" t="s">
        <v>15593</v>
      </c>
      <c r="DS128" s="34" t="s">
        <v>15589</v>
      </c>
      <c r="DT128" s="34" t="s">
        <v>3848</v>
      </c>
      <c r="DU128" s="34" t="s">
        <v>3848</v>
      </c>
      <c r="DV128" s="34" t="s">
        <v>3848</v>
      </c>
      <c r="DW128" s="34" t="s">
        <v>3848</v>
      </c>
      <c r="DX128" s="34" t="s">
        <v>3848</v>
      </c>
      <c r="DY128" s="34" t="s">
        <v>3848</v>
      </c>
      <c r="DZ128" s="34" t="s">
        <v>3848</v>
      </c>
      <c r="EA128" s="34" t="s">
        <v>3848</v>
      </c>
      <c r="EB128" s="34" t="s">
        <v>3861</v>
      </c>
      <c r="EC128" s="34" t="s">
        <v>3862</v>
      </c>
      <c r="ED128" s="34" t="s">
        <v>3848</v>
      </c>
      <c r="EE128" s="34" t="s">
        <v>15447</v>
      </c>
      <c r="EF128" s="34" t="s">
        <v>432</v>
      </c>
      <c r="EG128" s="34" t="s">
        <v>598</v>
      </c>
      <c r="EH128" s="34" t="s">
        <v>5303</v>
      </c>
      <c r="EI128" s="34" t="s">
        <v>15043</v>
      </c>
      <c r="EJ128" s="34" t="s">
        <v>3848</v>
      </c>
      <c r="EK128" s="34" t="s">
        <v>3848</v>
      </c>
      <c r="EL128" s="34" t="s">
        <v>3868</v>
      </c>
      <c r="EM128" s="34" t="s">
        <v>4002</v>
      </c>
      <c r="EN128" s="34" t="s">
        <v>4002</v>
      </c>
      <c r="EO128" s="34" t="s">
        <v>4002</v>
      </c>
      <c r="EP128" s="34" t="s">
        <v>4002</v>
      </c>
      <c r="EQ128" s="34" t="s">
        <v>4017</v>
      </c>
      <c r="ER128" s="34" t="s">
        <v>4017</v>
      </c>
      <c r="ES128" s="34" t="s">
        <v>4017</v>
      </c>
      <c r="ET128" s="34" t="s">
        <v>4017</v>
      </c>
      <c r="EU128" s="34" t="s">
        <v>4017</v>
      </c>
      <c r="EV128" s="34" t="s">
        <v>3848</v>
      </c>
      <c r="EW128" s="34" t="s">
        <v>3848</v>
      </c>
      <c r="EX128" s="34" t="s">
        <v>3848</v>
      </c>
      <c r="EY128" s="34" t="s">
        <v>3848</v>
      </c>
      <c r="EZ128" s="34" t="s">
        <v>3848</v>
      </c>
      <c r="FA128" s="34" t="s">
        <v>3848</v>
      </c>
      <c r="FB128" s="34" t="s">
        <v>3848</v>
      </c>
      <c r="FC128" s="34" t="s">
        <v>3848</v>
      </c>
      <c r="FD128" s="34" t="s">
        <v>3848</v>
      </c>
      <c r="FE128" s="34" t="s">
        <v>4017</v>
      </c>
      <c r="FF128" s="34" t="s">
        <v>4017</v>
      </c>
      <c r="FG128" s="34" t="s">
        <v>3848</v>
      </c>
      <c r="FH128" s="34" t="s">
        <v>3848</v>
      </c>
      <c r="FI128" s="34" t="s">
        <v>3848</v>
      </c>
      <c r="FJ128" s="34" t="s">
        <v>4017</v>
      </c>
      <c r="FK128" s="34" t="s">
        <v>4017</v>
      </c>
      <c r="FL128" s="34" t="s">
        <v>4017</v>
      </c>
      <c r="FM128" s="34" t="s">
        <v>15590</v>
      </c>
      <c r="FN128" s="34" t="s">
        <v>15590</v>
      </c>
      <c r="FO128" s="34" t="s">
        <v>3848</v>
      </c>
      <c r="FP128" s="34" t="s">
        <v>3848</v>
      </c>
      <c r="FQ128" s="34" t="s">
        <v>15594</v>
      </c>
      <c r="FR128" s="34" t="s">
        <v>4414</v>
      </c>
      <c r="FS128" s="34" t="s">
        <v>15595</v>
      </c>
      <c r="FT128" s="34" t="s">
        <v>3943</v>
      </c>
      <c r="FU128" s="34" t="s">
        <v>3943</v>
      </c>
      <c r="FV128" s="34" t="s">
        <v>3943</v>
      </c>
      <c r="FW128" s="34" t="s">
        <v>3943</v>
      </c>
      <c r="FX128" s="34" t="s">
        <v>3944</v>
      </c>
      <c r="FY128" s="34" t="s">
        <v>3848</v>
      </c>
      <c r="FZ128" s="34" t="s">
        <v>3848</v>
      </c>
      <c r="GA128" s="34" t="s">
        <v>3848</v>
      </c>
      <c r="GB128" s="34" t="s">
        <v>3848</v>
      </c>
      <c r="GC128" s="34" t="s">
        <v>3848</v>
      </c>
      <c r="GL128" s="493" t="s">
        <v>14217</v>
      </c>
      <c r="GM128" s="493" t="s">
        <v>14217</v>
      </c>
      <c r="GN128" s="493" t="s">
        <v>14217</v>
      </c>
      <c r="GO128" s="493" t="s">
        <v>14217</v>
      </c>
      <c r="GP128" s="493" t="s">
        <v>14217</v>
      </c>
      <c r="GQ128" s="493" t="s">
        <v>3848</v>
      </c>
      <c r="GR128" s="493" t="s">
        <v>3848</v>
      </c>
      <c r="GS128" s="493" t="s">
        <v>14217</v>
      </c>
      <c r="GT128" s="493" t="s">
        <v>3848</v>
      </c>
      <c r="GU128" s="493" t="s">
        <v>3848</v>
      </c>
      <c r="GV128" s="493" t="s">
        <v>14217</v>
      </c>
      <c r="GW128" s="493" t="s">
        <v>14217</v>
      </c>
      <c r="GX128" s="493" t="s">
        <v>14217</v>
      </c>
      <c r="GY128" s="493">
        <v>0</v>
      </c>
      <c r="GZ128" s="493" t="s">
        <v>14217</v>
      </c>
      <c r="HA128" s="493" t="s">
        <v>14217</v>
      </c>
      <c r="HB128" s="493">
        <v>33</v>
      </c>
      <c r="HC128" s="493" t="s">
        <v>14217</v>
      </c>
      <c r="HD128" s="493">
        <v>33</v>
      </c>
      <c r="HE128" s="493">
        <v>0</v>
      </c>
      <c r="HF128" s="34" t="s">
        <v>14405</v>
      </c>
      <c r="HG128" s="53" t="s">
        <v>3848</v>
      </c>
      <c r="HH128" s="53" t="s">
        <v>15596</v>
      </c>
      <c r="HI128" s="53" t="s">
        <v>15451</v>
      </c>
      <c r="HJ128" s="53" t="s">
        <v>14408</v>
      </c>
      <c r="HK128" s="53" t="s">
        <v>15597</v>
      </c>
      <c r="HL128" s="34" t="s">
        <v>3848</v>
      </c>
      <c r="HM128" s="34" t="s">
        <v>3848</v>
      </c>
      <c r="IC128" s="44" t="s">
        <v>3403</v>
      </c>
      <c r="IE128" s="44" t="s">
        <v>3403</v>
      </c>
    </row>
    <row r="129" spans="1:239" s="44" customFormat="1" ht="15" customHeight="1" x14ac:dyDescent="0.2">
      <c r="A129" s="85"/>
      <c r="B129" s="470"/>
      <c r="C129" s="85"/>
      <c r="D129" s="85" t="s">
        <v>12630</v>
      </c>
      <c r="E129" s="183" t="s">
        <v>15330</v>
      </c>
      <c r="F129" s="282">
        <v>43283</v>
      </c>
      <c r="G129" s="183" t="s">
        <v>1202</v>
      </c>
      <c r="H129" s="183" t="s">
        <v>233</v>
      </c>
      <c r="I129" s="183" t="s">
        <v>3057</v>
      </c>
      <c r="J129" s="183"/>
      <c r="K129" s="184"/>
      <c r="L129" s="184"/>
      <c r="M129" s="184"/>
      <c r="N129" s="184"/>
      <c r="O129" s="183"/>
      <c r="P129" s="305" t="s">
        <v>15598</v>
      </c>
      <c r="Q129" s="183" t="s">
        <v>15599</v>
      </c>
      <c r="R129" s="183" t="s">
        <v>15600</v>
      </c>
      <c r="S129" s="184" t="s">
        <v>15601</v>
      </c>
      <c r="T129" s="252">
        <v>9398232305</v>
      </c>
      <c r="U129" s="184" t="s">
        <v>15602</v>
      </c>
      <c r="V129" s="252" t="s">
        <v>221</v>
      </c>
      <c r="W129" s="85" t="s">
        <v>221</v>
      </c>
      <c r="X129" s="85" t="s">
        <v>221</v>
      </c>
      <c r="Y129" s="85" t="s">
        <v>221</v>
      </c>
      <c r="Z129" s="85" t="s">
        <v>221</v>
      </c>
      <c r="AA129" s="85" t="s">
        <v>221</v>
      </c>
      <c r="AB129" s="85" t="s">
        <v>221</v>
      </c>
      <c r="AC129" s="183" t="s">
        <v>402</v>
      </c>
      <c r="AD129" s="183" t="s">
        <v>224</v>
      </c>
      <c r="AE129" s="183" t="s">
        <v>15603</v>
      </c>
      <c r="AF129" s="183" t="s">
        <v>280</v>
      </c>
      <c r="AG129" s="183" t="s">
        <v>221</v>
      </c>
      <c r="AH129" s="183" t="s">
        <v>221</v>
      </c>
      <c r="AI129" s="183">
        <v>3</v>
      </c>
      <c r="AJ129" s="183" t="s">
        <v>227</v>
      </c>
      <c r="AK129" s="183">
        <v>1</v>
      </c>
      <c r="AL129" s="183">
        <v>3</v>
      </c>
      <c r="AM129" s="183">
        <v>0</v>
      </c>
      <c r="AN129" s="64" t="s">
        <v>394</v>
      </c>
      <c r="AO129" s="64" t="s">
        <v>1210</v>
      </c>
      <c r="AP129" s="281" t="s">
        <v>281</v>
      </c>
      <c r="AQ129" s="36" t="s">
        <v>15604</v>
      </c>
      <c r="AR129" s="183"/>
      <c r="AS129" s="183"/>
      <c r="AT129" s="183"/>
      <c r="AU129" s="183"/>
      <c r="AV129" s="183"/>
      <c r="AW129" s="183"/>
      <c r="AX129" s="183"/>
      <c r="AY129" s="183"/>
      <c r="AZ129" s="183"/>
      <c r="BA129" s="249"/>
      <c r="BB129" s="249" t="s">
        <v>15605</v>
      </c>
      <c r="BC129" s="249">
        <v>0.47222222222222227</v>
      </c>
      <c r="BD129" s="249">
        <v>0.47291666666666665</v>
      </c>
      <c r="BE129" s="183"/>
      <c r="BF129" s="183">
        <v>1</v>
      </c>
      <c r="BG129" s="183">
        <v>1</v>
      </c>
      <c r="BH129" s="183">
        <v>1</v>
      </c>
      <c r="BI129" s="183">
        <v>1</v>
      </c>
      <c r="BJ129" s="183">
        <v>1</v>
      </c>
      <c r="BK129" s="183">
        <v>1</v>
      </c>
      <c r="BL129" s="183">
        <v>1</v>
      </c>
      <c r="BM129" s="183">
        <v>1</v>
      </c>
      <c r="BN129" s="183">
        <v>1</v>
      </c>
      <c r="BO129" s="183">
        <v>1</v>
      </c>
      <c r="BP129" s="183">
        <v>1</v>
      </c>
      <c r="BQ129" s="183">
        <v>1</v>
      </c>
      <c r="BR129" s="183">
        <v>1</v>
      </c>
      <c r="BS129" s="183">
        <v>1</v>
      </c>
      <c r="BT129" s="183">
        <v>1</v>
      </c>
      <c r="BU129" s="183"/>
      <c r="BV129" s="183"/>
      <c r="BW129" s="183"/>
      <c r="BX129" s="183"/>
      <c r="BY129" s="183"/>
      <c r="BZ129" s="183"/>
      <c r="CA129" s="183"/>
      <c r="CB129" s="183"/>
      <c r="CC129" s="183"/>
      <c r="CD129" s="183"/>
      <c r="CE129" s="183"/>
      <c r="CF129" s="183"/>
      <c r="CG129" s="85"/>
      <c r="CH129" s="85"/>
      <c r="CI129" s="85"/>
      <c r="CJ129" s="85"/>
      <c r="CK129" s="85"/>
      <c r="CL129" s="85"/>
      <c r="CM129" s="85"/>
      <c r="CN129" s="85"/>
      <c r="CO129" s="85"/>
      <c r="CP129" s="85"/>
      <c r="CQ129" s="85"/>
      <c r="CR129" s="335" t="s">
        <v>12643</v>
      </c>
      <c r="CS129" s="335" t="s">
        <v>12644</v>
      </c>
      <c r="CT129" s="335" t="s">
        <v>4002</v>
      </c>
      <c r="CU129" s="335" t="s">
        <v>15606</v>
      </c>
      <c r="CV129" s="335" t="s">
        <v>15599</v>
      </c>
      <c r="CW129" s="335" t="s">
        <v>15600</v>
      </c>
      <c r="CX129" s="335" t="s">
        <v>15601</v>
      </c>
      <c r="CY129" s="335" t="s">
        <v>15607</v>
      </c>
      <c r="CZ129" s="335" t="s">
        <v>3848</v>
      </c>
      <c r="DA129" s="335" t="s">
        <v>15608</v>
      </c>
      <c r="DB129" s="335" t="s">
        <v>3840</v>
      </c>
      <c r="DC129" s="335" t="s">
        <v>3841</v>
      </c>
      <c r="DD129" s="335" t="s">
        <v>4838</v>
      </c>
      <c r="DE129" s="335" t="s">
        <v>3848</v>
      </c>
      <c r="DF129" s="335" t="s">
        <v>15609</v>
      </c>
      <c r="DG129" s="335" t="s">
        <v>3840</v>
      </c>
      <c r="DH129" s="335" t="s">
        <v>3841</v>
      </c>
      <c r="DI129" s="335" t="s">
        <v>4838</v>
      </c>
      <c r="DJ129" s="335" t="s">
        <v>3848</v>
      </c>
      <c r="DK129" s="335" t="s">
        <v>3849</v>
      </c>
      <c r="DL129" s="335" t="s">
        <v>3848</v>
      </c>
      <c r="DM129" s="335" t="s">
        <v>3914</v>
      </c>
      <c r="DN129" s="335" t="s">
        <v>3852</v>
      </c>
      <c r="DO129" s="335" t="s">
        <v>3848</v>
      </c>
      <c r="DP129" s="335" t="s">
        <v>3848</v>
      </c>
      <c r="DQ129" s="335" t="s">
        <v>15610</v>
      </c>
      <c r="DR129" s="335" t="s">
        <v>15610</v>
      </c>
      <c r="DS129" s="335" t="s">
        <v>15611</v>
      </c>
      <c r="DT129" s="335" t="s">
        <v>3848</v>
      </c>
      <c r="DU129" s="335" t="s">
        <v>3848</v>
      </c>
      <c r="DV129" s="335" t="s">
        <v>3848</v>
      </c>
      <c r="DW129" s="335" t="s">
        <v>3848</v>
      </c>
      <c r="DX129" s="335" t="s">
        <v>3848</v>
      </c>
      <c r="DY129" s="335" t="s">
        <v>3848</v>
      </c>
      <c r="DZ129" s="335" t="s">
        <v>3848</v>
      </c>
      <c r="EA129" s="335" t="s">
        <v>3848</v>
      </c>
      <c r="EB129" s="335" t="s">
        <v>3861</v>
      </c>
      <c r="EC129" s="335" t="s">
        <v>3862</v>
      </c>
      <c r="ED129" s="335" t="s">
        <v>3848</v>
      </c>
      <c r="EE129" s="335" t="s">
        <v>5981</v>
      </c>
      <c r="EF129" s="335" t="s">
        <v>5081</v>
      </c>
      <c r="EG129" s="335" t="s">
        <v>2755</v>
      </c>
      <c r="EH129" s="335" t="s">
        <v>282</v>
      </c>
      <c r="EI129" s="335" t="s">
        <v>3848</v>
      </c>
      <c r="EJ129" s="335" t="s">
        <v>3848</v>
      </c>
      <c r="EK129" s="335" t="s">
        <v>3848</v>
      </c>
      <c r="EL129" s="335" t="s">
        <v>3868</v>
      </c>
      <c r="EM129" s="335" t="s">
        <v>4002</v>
      </c>
      <c r="EN129" s="335" t="s">
        <v>4002</v>
      </c>
      <c r="EO129" s="335" t="s">
        <v>4002</v>
      </c>
      <c r="EP129" s="335" t="s">
        <v>4002</v>
      </c>
      <c r="EQ129" s="335" t="s">
        <v>4017</v>
      </c>
      <c r="ER129" s="335" t="s">
        <v>4017</v>
      </c>
      <c r="ES129" s="335" t="s">
        <v>4017</v>
      </c>
      <c r="ET129" s="335" t="s">
        <v>4017</v>
      </c>
      <c r="EU129" s="335" t="s">
        <v>4017</v>
      </c>
      <c r="EV129" s="335" t="s">
        <v>3848</v>
      </c>
      <c r="EW129" s="335" t="s">
        <v>3848</v>
      </c>
      <c r="EX129" s="335" t="s">
        <v>3848</v>
      </c>
      <c r="EY129" s="335" t="s">
        <v>3848</v>
      </c>
      <c r="EZ129" s="335" t="s">
        <v>3848</v>
      </c>
      <c r="FA129" s="335" t="s">
        <v>3848</v>
      </c>
      <c r="FB129" s="335" t="s">
        <v>3848</v>
      </c>
      <c r="FC129" s="335" t="s">
        <v>3848</v>
      </c>
      <c r="FD129" s="335" t="s">
        <v>3848</v>
      </c>
      <c r="FE129" s="335" t="s">
        <v>4017</v>
      </c>
      <c r="FF129" s="335" t="s">
        <v>4017</v>
      </c>
      <c r="FG129" s="335" t="s">
        <v>3848</v>
      </c>
      <c r="FH129" s="335" t="s">
        <v>3848</v>
      </c>
      <c r="FI129" s="335" t="s">
        <v>3848</v>
      </c>
      <c r="FJ129" s="335" t="s">
        <v>4017</v>
      </c>
      <c r="FK129" s="335" t="s">
        <v>4017</v>
      </c>
      <c r="FL129" s="335" t="s">
        <v>4017</v>
      </c>
      <c r="FM129" s="335" t="s">
        <v>221</v>
      </c>
      <c r="FN129" s="335" t="s">
        <v>221</v>
      </c>
      <c r="FO129" s="335" t="s">
        <v>3848</v>
      </c>
      <c r="FP129" s="335" t="s">
        <v>3848</v>
      </c>
      <c r="FQ129" s="335" t="s">
        <v>4736</v>
      </c>
      <c r="FR129" s="335" t="s">
        <v>4736</v>
      </c>
      <c r="FS129" s="335" t="s">
        <v>4736</v>
      </c>
      <c r="FT129" s="335" t="s">
        <v>3943</v>
      </c>
      <c r="FU129" s="335" t="s">
        <v>3943</v>
      </c>
      <c r="FV129" s="335" t="s">
        <v>3943</v>
      </c>
      <c r="FW129" s="335" t="s">
        <v>3943</v>
      </c>
      <c r="FX129" s="335" t="s">
        <v>3944</v>
      </c>
      <c r="FY129" s="335" t="s">
        <v>3848</v>
      </c>
      <c r="FZ129" s="335" t="s">
        <v>3848</v>
      </c>
      <c r="GA129" s="335" t="s">
        <v>3848</v>
      </c>
      <c r="GB129" s="335" t="s">
        <v>3848</v>
      </c>
      <c r="GC129" s="335" t="s">
        <v>3848</v>
      </c>
      <c r="IC129" s="44" t="s">
        <v>3403</v>
      </c>
      <c r="IE129" s="44" t="s">
        <v>3403</v>
      </c>
    </row>
    <row r="130" spans="1:239" s="44" customFormat="1" ht="15" customHeight="1" x14ac:dyDescent="0.2">
      <c r="A130" s="85"/>
      <c r="B130" s="470"/>
      <c r="C130" s="85"/>
      <c r="D130" s="85" t="s">
        <v>12630</v>
      </c>
      <c r="E130" s="183" t="s">
        <v>15330</v>
      </c>
      <c r="F130" s="282">
        <v>43283</v>
      </c>
      <c r="G130" s="183" t="s">
        <v>1202</v>
      </c>
      <c r="H130" s="183" t="s">
        <v>233</v>
      </c>
      <c r="I130" s="183" t="s">
        <v>3057</v>
      </c>
      <c r="J130" s="183"/>
      <c r="K130" s="184"/>
      <c r="L130" s="184"/>
      <c r="M130" s="184"/>
      <c r="N130" s="184"/>
      <c r="O130" s="183"/>
      <c r="P130" s="305" t="s">
        <v>15612</v>
      </c>
      <c r="Q130" s="183" t="s">
        <v>15613</v>
      </c>
      <c r="R130" s="183" t="s">
        <v>15614</v>
      </c>
      <c r="S130" s="184" t="s">
        <v>15615</v>
      </c>
      <c r="T130" s="252">
        <v>9366704332</v>
      </c>
      <c r="U130" s="184" t="s">
        <v>15616</v>
      </c>
      <c r="V130" s="252" t="s">
        <v>221</v>
      </c>
      <c r="W130" s="85" t="s">
        <v>221</v>
      </c>
      <c r="X130" s="85" t="s">
        <v>221</v>
      </c>
      <c r="Y130" s="85" t="s">
        <v>221</v>
      </c>
      <c r="Z130" s="85" t="s">
        <v>221</v>
      </c>
      <c r="AA130" s="183" t="s">
        <v>15617</v>
      </c>
      <c r="AB130" s="183">
        <v>9954907581</v>
      </c>
      <c r="AC130" s="183" t="s">
        <v>402</v>
      </c>
      <c r="AD130" s="85" t="s">
        <v>267</v>
      </c>
      <c r="AE130" s="183" t="s">
        <v>15618</v>
      </c>
      <c r="AF130" s="183" t="s">
        <v>15619</v>
      </c>
      <c r="AG130" s="183" t="s">
        <v>15619</v>
      </c>
      <c r="AH130" s="183" t="s">
        <v>221</v>
      </c>
      <c r="AI130" s="183">
        <v>4</v>
      </c>
      <c r="AJ130" s="183" t="s">
        <v>227</v>
      </c>
      <c r="AK130" s="183">
        <v>1</v>
      </c>
      <c r="AL130" s="183">
        <v>4</v>
      </c>
      <c r="AM130" s="183">
        <v>0</v>
      </c>
      <c r="AN130" s="64" t="s">
        <v>394</v>
      </c>
      <c r="AO130" s="64" t="s">
        <v>1210</v>
      </c>
      <c r="AP130" s="281" t="s">
        <v>281</v>
      </c>
      <c r="AQ130" s="36" t="s">
        <v>15604</v>
      </c>
      <c r="AR130" s="183"/>
      <c r="AS130" s="183"/>
      <c r="AT130" s="183"/>
      <c r="AU130" s="183"/>
      <c r="AV130" s="183"/>
      <c r="AW130" s="183"/>
      <c r="AX130" s="183"/>
      <c r="AY130" s="183"/>
      <c r="AZ130" s="183"/>
      <c r="BA130" s="249"/>
      <c r="BB130" s="249" t="s">
        <v>15605</v>
      </c>
      <c r="BC130" s="249">
        <v>0.49513888888888885</v>
      </c>
      <c r="BD130" s="249">
        <v>0.50347222222222221</v>
      </c>
      <c r="BE130" s="183"/>
      <c r="BF130" s="183">
        <v>1</v>
      </c>
      <c r="BG130" s="183">
        <v>1</v>
      </c>
      <c r="BH130" s="183">
        <v>1</v>
      </c>
      <c r="BI130" s="183">
        <v>1</v>
      </c>
      <c r="BJ130" s="183">
        <v>1</v>
      </c>
      <c r="BK130" s="183">
        <v>1</v>
      </c>
      <c r="BL130" s="183">
        <v>1</v>
      </c>
      <c r="BM130" s="183">
        <v>1</v>
      </c>
      <c r="BN130" s="183">
        <v>1</v>
      </c>
      <c r="BO130" s="183">
        <v>1</v>
      </c>
      <c r="BP130" s="183">
        <v>1</v>
      </c>
      <c r="BQ130" s="183">
        <v>1</v>
      </c>
      <c r="BR130" s="183">
        <v>1</v>
      </c>
      <c r="BS130" s="183">
        <v>1</v>
      </c>
      <c r="BT130" s="183">
        <v>1</v>
      </c>
      <c r="BU130" s="183"/>
      <c r="BV130" s="183"/>
      <c r="BW130" s="183"/>
      <c r="BX130" s="183"/>
      <c r="BY130" s="183"/>
      <c r="BZ130" s="183"/>
      <c r="CA130" s="183"/>
      <c r="CB130" s="183"/>
      <c r="CC130" s="183"/>
      <c r="CD130" s="183"/>
      <c r="CE130" s="183"/>
      <c r="CF130" s="183"/>
      <c r="CG130" s="85"/>
      <c r="CH130" s="85"/>
      <c r="CI130" s="85"/>
      <c r="CJ130" s="85"/>
      <c r="CK130" s="85"/>
      <c r="CL130" s="85"/>
      <c r="CM130" s="85"/>
      <c r="CN130" s="85"/>
      <c r="CO130" s="85"/>
      <c r="CP130" s="85"/>
      <c r="CQ130" s="85"/>
      <c r="CR130" s="335" t="s">
        <v>12643</v>
      </c>
      <c r="CS130" s="335" t="s">
        <v>12644</v>
      </c>
      <c r="CT130" s="335" t="s">
        <v>4002</v>
      </c>
      <c r="CU130" s="335" t="s">
        <v>15620</v>
      </c>
      <c r="CV130" s="335" t="s">
        <v>15613</v>
      </c>
      <c r="CW130" s="335" t="s">
        <v>15615</v>
      </c>
      <c r="CX130" s="335" t="s">
        <v>15621</v>
      </c>
      <c r="CY130" s="335" t="s">
        <v>15622</v>
      </c>
      <c r="CZ130" s="335" t="s">
        <v>3848</v>
      </c>
      <c r="DA130" s="335" t="s">
        <v>4002</v>
      </c>
      <c r="DB130" s="335" t="s">
        <v>3840</v>
      </c>
      <c r="DC130" s="335" t="s">
        <v>3841</v>
      </c>
      <c r="DD130" s="335" t="s">
        <v>4838</v>
      </c>
      <c r="DE130" s="335" t="s">
        <v>3848</v>
      </c>
      <c r="DF130" s="335" t="s">
        <v>4002</v>
      </c>
      <c r="DG130" s="335" t="s">
        <v>3840</v>
      </c>
      <c r="DH130" s="335" t="s">
        <v>3841</v>
      </c>
      <c r="DI130" s="335" t="s">
        <v>4838</v>
      </c>
      <c r="DJ130" s="335" t="s">
        <v>3848</v>
      </c>
      <c r="DK130" s="335" t="s">
        <v>3849</v>
      </c>
      <c r="DL130" s="335" t="s">
        <v>3848</v>
      </c>
      <c r="DM130" s="335" t="s">
        <v>3914</v>
      </c>
      <c r="DN130" s="335" t="s">
        <v>3852</v>
      </c>
      <c r="DO130" s="335" t="s">
        <v>3848</v>
      </c>
      <c r="DP130" s="335" t="s">
        <v>3848</v>
      </c>
      <c r="DQ130" s="335" t="s">
        <v>15623</v>
      </c>
      <c r="DR130" s="335" t="s">
        <v>15623</v>
      </c>
      <c r="DS130" s="335" t="s">
        <v>15616</v>
      </c>
      <c r="DT130" s="335" t="s">
        <v>3848</v>
      </c>
      <c r="DU130" s="335" t="s">
        <v>3848</v>
      </c>
      <c r="DV130" s="335" t="s">
        <v>3848</v>
      </c>
      <c r="DW130" s="335" t="s">
        <v>3848</v>
      </c>
      <c r="DX130" s="335" t="s">
        <v>3848</v>
      </c>
      <c r="DY130" s="335" t="s">
        <v>3848</v>
      </c>
      <c r="DZ130" s="335" t="s">
        <v>3848</v>
      </c>
      <c r="EA130" s="335" t="s">
        <v>3848</v>
      </c>
      <c r="EB130" s="335" t="s">
        <v>3861</v>
      </c>
      <c r="EC130" s="335" t="s">
        <v>3862</v>
      </c>
      <c r="ED130" s="335" t="s">
        <v>3848</v>
      </c>
      <c r="EE130" s="335" t="s">
        <v>5981</v>
      </c>
      <c r="EF130" s="335" t="s">
        <v>5081</v>
      </c>
      <c r="EG130" s="335" t="s">
        <v>2755</v>
      </c>
      <c r="EH130" s="335" t="s">
        <v>282</v>
      </c>
      <c r="EI130" s="335" t="s">
        <v>7956</v>
      </c>
      <c r="EJ130" s="335" t="s">
        <v>3848</v>
      </c>
      <c r="EK130" s="335" t="s">
        <v>3848</v>
      </c>
      <c r="EL130" s="335" t="s">
        <v>3868</v>
      </c>
      <c r="EM130" s="335" t="s">
        <v>4002</v>
      </c>
      <c r="EN130" s="335" t="s">
        <v>4002</v>
      </c>
      <c r="EO130" s="335" t="s">
        <v>4002</v>
      </c>
      <c r="EP130" s="335" t="s">
        <v>4002</v>
      </c>
      <c r="EQ130" s="335" t="s">
        <v>4017</v>
      </c>
      <c r="ER130" s="335" t="s">
        <v>4017</v>
      </c>
      <c r="ES130" s="335" t="s">
        <v>4017</v>
      </c>
      <c r="ET130" s="335" t="s">
        <v>4017</v>
      </c>
      <c r="EU130" s="335" t="s">
        <v>4017</v>
      </c>
      <c r="EV130" s="335" t="s">
        <v>3848</v>
      </c>
      <c r="EW130" s="335" t="s">
        <v>3848</v>
      </c>
      <c r="EX130" s="335" t="s">
        <v>3848</v>
      </c>
      <c r="EY130" s="335" t="s">
        <v>3848</v>
      </c>
      <c r="EZ130" s="335" t="s">
        <v>3848</v>
      </c>
      <c r="FA130" s="335" t="s">
        <v>3848</v>
      </c>
      <c r="FB130" s="335" t="s">
        <v>3848</v>
      </c>
      <c r="FC130" s="335" t="s">
        <v>3848</v>
      </c>
      <c r="FD130" s="335" t="s">
        <v>3848</v>
      </c>
      <c r="FE130" s="335" t="s">
        <v>4017</v>
      </c>
      <c r="FF130" s="335" t="s">
        <v>4017</v>
      </c>
      <c r="FG130" s="335" t="s">
        <v>3848</v>
      </c>
      <c r="FH130" s="335" t="s">
        <v>3848</v>
      </c>
      <c r="FI130" s="335" t="s">
        <v>3848</v>
      </c>
      <c r="FJ130" s="335" t="s">
        <v>4017</v>
      </c>
      <c r="FK130" s="335" t="s">
        <v>4017</v>
      </c>
      <c r="FL130" s="335" t="s">
        <v>4017</v>
      </c>
      <c r="FM130" s="335" t="s">
        <v>221</v>
      </c>
      <c r="FN130" s="335" t="s">
        <v>221</v>
      </c>
      <c r="FO130" s="335" t="s">
        <v>3848</v>
      </c>
      <c r="FP130" s="335" t="s">
        <v>3848</v>
      </c>
      <c r="FQ130" s="335" t="s">
        <v>15624</v>
      </c>
      <c r="FR130" s="335" t="s">
        <v>7354</v>
      </c>
      <c r="FS130" s="335" t="s">
        <v>15625</v>
      </c>
      <c r="FT130" s="335" t="s">
        <v>3943</v>
      </c>
      <c r="FU130" s="335" t="s">
        <v>3943</v>
      </c>
      <c r="FV130" s="335" t="s">
        <v>3943</v>
      </c>
      <c r="FW130" s="335" t="s">
        <v>3943</v>
      </c>
      <c r="FX130" s="335" t="s">
        <v>3944</v>
      </c>
      <c r="FY130" s="335" t="s">
        <v>3848</v>
      </c>
      <c r="FZ130" s="335" t="s">
        <v>3848</v>
      </c>
      <c r="GA130" s="335" t="s">
        <v>3848</v>
      </c>
      <c r="GB130" s="335" t="s">
        <v>3848</v>
      </c>
      <c r="GC130" s="335" t="s">
        <v>3848</v>
      </c>
      <c r="IC130" s="44" t="s">
        <v>3403</v>
      </c>
      <c r="IE130" s="44" t="s">
        <v>3403</v>
      </c>
    </row>
    <row r="131" spans="1:239" s="44" customFormat="1" ht="15" customHeight="1" x14ac:dyDescent="0.2">
      <c r="A131" s="85"/>
      <c r="B131" s="470"/>
      <c r="C131" s="85"/>
      <c r="D131" s="85" t="s">
        <v>12630</v>
      </c>
      <c r="E131" s="183" t="s">
        <v>15330</v>
      </c>
      <c r="F131" s="282">
        <v>43283</v>
      </c>
      <c r="G131" s="183" t="s">
        <v>357</v>
      </c>
      <c r="H131" s="183" t="s">
        <v>337</v>
      </c>
      <c r="I131" s="183" t="s">
        <v>437</v>
      </c>
      <c r="J131" s="33" t="s">
        <v>5969</v>
      </c>
      <c r="K131" s="184"/>
      <c r="L131" s="184"/>
      <c r="M131" s="184"/>
      <c r="N131" s="184"/>
      <c r="O131" s="183"/>
      <c r="P131" s="488" t="s">
        <v>15626</v>
      </c>
      <c r="Q131" s="184" t="s">
        <v>586</v>
      </c>
      <c r="R131" s="252" t="s">
        <v>15627</v>
      </c>
      <c r="S131" s="184" t="s">
        <v>15628</v>
      </c>
      <c r="T131" s="252">
        <v>9274352669</v>
      </c>
      <c r="U131" s="184" t="s">
        <v>15629</v>
      </c>
      <c r="V131" s="252" t="s">
        <v>221</v>
      </c>
      <c r="W131" s="85" t="s">
        <v>221</v>
      </c>
      <c r="X131" s="85" t="s">
        <v>221</v>
      </c>
      <c r="Y131" s="85" t="s">
        <v>221</v>
      </c>
      <c r="Z131" s="85" t="s">
        <v>221</v>
      </c>
      <c r="AA131" s="183" t="s">
        <v>15630</v>
      </c>
      <c r="AB131" s="183">
        <v>9056623856</v>
      </c>
      <c r="AC131" s="183" t="s">
        <v>223</v>
      </c>
      <c r="AD131" s="183" t="s">
        <v>241</v>
      </c>
      <c r="AE131" s="183" t="s">
        <v>15631</v>
      </c>
      <c r="AF131" s="183" t="s">
        <v>226</v>
      </c>
      <c r="AG131" s="183" t="s">
        <v>221</v>
      </c>
      <c r="AH131" s="183" t="s">
        <v>280</v>
      </c>
      <c r="AI131" s="183">
        <f>23+5+4</f>
        <v>32</v>
      </c>
      <c r="AJ131" s="183" t="s">
        <v>227</v>
      </c>
      <c r="AK131" s="183">
        <v>1</v>
      </c>
      <c r="AL131" s="183">
        <v>4</v>
      </c>
      <c r="AM131" s="183">
        <v>5</v>
      </c>
      <c r="AN131" s="64" t="s">
        <v>394</v>
      </c>
      <c r="AO131" s="64" t="s">
        <v>1210</v>
      </c>
      <c r="AP131" s="281" t="s">
        <v>281</v>
      </c>
      <c r="AQ131" s="36" t="s">
        <v>15604</v>
      </c>
      <c r="AR131" s="183"/>
      <c r="AS131" s="183"/>
      <c r="AT131" s="183"/>
      <c r="AU131" s="183"/>
      <c r="AV131" s="183"/>
      <c r="AW131" s="183"/>
      <c r="AX131" s="183"/>
      <c r="AY131" s="183"/>
      <c r="AZ131" s="183"/>
      <c r="BA131" s="249"/>
      <c r="BB131" s="249" t="s">
        <v>15605</v>
      </c>
      <c r="BC131" s="249">
        <v>0.51597222222222217</v>
      </c>
      <c r="BD131" s="249">
        <v>0.52986111111111112</v>
      </c>
      <c r="BE131" s="183"/>
      <c r="BF131" s="183">
        <v>3</v>
      </c>
      <c r="BG131" s="183">
        <v>3</v>
      </c>
      <c r="BH131" s="183">
        <v>3</v>
      </c>
      <c r="BI131" s="183">
        <v>3</v>
      </c>
      <c r="BJ131" s="183">
        <v>3</v>
      </c>
      <c r="BK131" s="183">
        <v>3</v>
      </c>
      <c r="BL131" s="183">
        <v>3</v>
      </c>
      <c r="BM131" s="183">
        <v>3</v>
      </c>
      <c r="BN131" s="183">
        <v>3</v>
      </c>
      <c r="BO131" s="183">
        <v>3</v>
      </c>
      <c r="BP131" s="183">
        <v>3</v>
      </c>
      <c r="BQ131" s="183">
        <v>3</v>
      </c>
      <c r="BR131" s="183">
        <v>3</v>
      </c>
      <c r="BS131" s="183">
        <v>3</v>
      </c>
      <c r="BT131" s="183">
        <v>3</v>
      </c>
      <c r="BU131" s="183"/>
      <c r="BV131" s="183" t="s">
        <v>15605</v>
      </c>
      <c r="BW131" s="500">
        <v>0.53055555555555556</v>
      </c>
      <c r="BX131" s="500">
        <v>0.54166666666666663</v>
      </c>
      <c r="BY131" s="183"/>
      <c r="BZ131" s="183">
        <v>3</v>
      </c>
      <c r="CA131" s="183">
        <v>3</v>
      </c>
      <c r="CB131" s="183">
        <v>3</v>
      </c>
      <c r="CC131" s="183">
        <v>3</v>
      </c>
      <c r="CD131" s="183" t="s">
        <v>260</v>
      </c>
      <c r="CE131" s="183" t="s">
        <v>15605</v>
      </c>
      <c r="CF131" s="183">
        <v>15</v>
      </c>
      <c r="CG131" s="85"/>
      <c r="CH131" s="85"/>
      <c r="CI131" s="85"/>
      <c r="CJ131" s="85"/>
      <c r="CK131" s="85"/>
      <c r="CL131" s="85"/>
      <c r="CM131" s="85"/>
      <c r="CN131" s="85"/>
      <c r="CO131" s="85"/>
      <c r="CP131" s="85"/>
      <c r="CQ131" s="85"/>
      <c r="CR131" s="335" t="s">
        <v>12643</v>
      </c>
      <c r="CS131" s="335" t="s">
        <v>12644</v>
      </c>
      <c r="CT131" s="335" t="s">
        <v>4002</v>
      </c>
      <c r="CU131" s="335" t="s">
        <v>15632</v>
      </c>
      <c r="CV131" s="335" t="s">
        <v>586</v>
      </c>
      <c r="CW131" s="335" t="s">
        <v>15628</v>
      </c>
      <c r="CX131" s="335" t="s">
        <v>15633</v>
      </c>
      <c r="CY131" s="335" t="s">
        <v>15634</v>
      </c>
      <c r="CZ131" s="335" t="s">
        <v>3848</v>
      </c>
      <c r="DA131" s="335" t="s">
        <v>15635</v>
      </c>
      <c r="DB131" s="335" t="s">
        <v>3840</v>
      </c>
      <c r="DC131" s="335" t="s">
        <v>3841</v>
      </c>
      <c r="DD131" s="335" t="s">
        <v>8608</v>
      </c>
      <c r="DE131" s="335" t="s">
        <v>3848</v>
      </c>
      <c r="DF131" s="335" t="s">
        <v>15635</v>
      </c>
      <c r="DG131" s="335" t="s">
        <v>3840</v>
      </c>
      <c r="DH131" s="335" t="s">
        <v>3841</v>
      </c>
      <c r="DI131" s="335" t="s">
        <v>8608</v>
      </c>
      <c r="DJ131" s="335" t="s">
        <v>3848</v>
      </c>
      <c r="DK131" s="335" t="s">
        <v>3957</v>
      </c>
      <c r="DL131" s="335" t="s">
        <v>3848</v>
      </c>
      <c r="DM131" s="335" t="s">
        <v>3914</v>
      </c>
      <c r="DN131" s="335" t="s">
        <v>3852</v>
      </c>
      <c r="DO131" s="335" t="s">
        <v>3848</v>
      </c>
      <c r="DP131" s="335" t="s">
        <v>3848</v>
      </c>
      <c r="DQ131" s="335" t="s">
        <v>15636</v>
      </c>
      <c r="DR131" s="335" t="s">
        <v>15636</v>
      </c>
      <c r="DS131" s="335" t="s">
        <v>15629</v>
      </c>
      <c r="DT131" s="335" t="s">
        <v>3848</v>
      </c>
      <c r="DU131" s="335" t="s">
        <v>3848</v>
      </c>
      <c r="DV131" s="335" t="s">
        <v>3848</v>
      </c>
      <c r="DW131" s="335" t="s">
        <v>3848</v>
      </c>
      <c r="DX131" s="335" t="s">
        <v>3848</v>
      </c>
      <c r="DY131" s="335" t="s">
        <v>3848</v>
      </c>
      <c r="DZ131" s="335" t="s">
        <v>3848</v>
      </c>
      <c r="EA131" s="335" t="s">
        <v>3848</v>
      </c>
      <c r="EB131" s="335" t="s">
        <v>3861</v>
      </c>
      <c r="EC131" s="335" t="s">
        <v>3862</v>
      </c>
      <c r="ED131" s="335" t="s">
        <v>3848</v>
      </c>
      <c r="EE131" s="335" t="s">
        <v>5981</v>
      </c>
      <c r="EF131" s="335" t="s">
        <v>5081</v>
      </c>
      <c r="EG131" s="335" t="s">
        <v>2755</v>
      </c>
      <c r="EH131" s="335" t="s">
        <v>282</v>
      </c>
      <c r="EI131" s="335" t="s">
        <v>7956</v>
      </c>
      <c r="EJ131" s="335" t="s">
        <v>3848</v>
      </c>
      <c r="EK131" s="335" t="s">
        <v>3848</v>
      </c>
      <c r="EL131" s="335" t="s">
        <v>3868</v>
      </c>
      <c r="EM131" s="335" t="s">
        <v>4002</v>
      </c>
      <c r="EN131" s="335" t="s">
        <v>4002</v>
      </c>
      <c r="EO131" s="335" t="s">
        <v>4002</v>
      </c>
      <c r="EP131" s="335" t="s">
        <v>4002</v>
      </c>
      <c r="EQ131" s="335" t="s">
        <v>4017</v>
      </c>
      <c r="ER131" s="335" t="s">
        <v>4017</v>
      </c>
      <c r="ES131" s="335" t="s">
        <v>4017</v>
      </c>
      <c r="ET131" s="335" t="s">
        <v>4017</v>
      </c>
      <c r="EU131" s="335" t="s">
        <v>4017</v>
      </c>
      <c r="EV131" s="335" t="s">
        <v>3848</v>
      </c>
      <c r="EW131" s="335" t="s">
        <v>3848</v>
      </c>
      <c r="EX131" s="335" t="s">
        <v>3848</v>
      </c>
      <c r="EY131" s="335" t="s">
        <v>3848</v>
      </c>
      <c r="EZ131" s="335" t="s">
        <v>3848</v>
      </c>
      <c r="FA131" s="335" t="s">
        <v>3848</v>
      </c>
      <c r="FB131" s="335" t="s">
        <v>3848</v>
      </c>
      <c r="FC131" s="335" t="s">
        <v>3848</v>
      </c>
      <c r="FD131" s="335" t="s">
        <v>3848</v>
      </c>
      <c r="FE131" s="335" t="s">
        <v>4017</v>
      </c>
      <c r="FF131" s="335" t="s">
        <v>4017</v>
      </c>
      <c r="FG131" s="335" t="s">
        <v>3848</v>
      </c>
      <c r="FH131" s="335" t="s">
        <v>3848</v>
      </c>
      <c r="FI131" s="335" t="s">
        <v>3848</v>
      </c>
      <c r="FJ131" s="335" t="s">
        <v>4017</v>
      </c>
      <c r="FK131" s="335" t="s">
        <v>4017</v>
      </c>
      <c r="FL131" s="335" t="s">
        <v>4017</v>
      </c>
      <c r="FM131" s="335" t="s">
        <v>15628</v>
      </c>
      <c r="FN131" s="335" t="s">
        <v>15637</v>
      </c>
      <c r="FO131" s="335" t="s">
        <v>15638</v>
      </c>
      <c r="FP131" s="335" t="s">
        <v>3848</v>
      </c>
      <c r="FQ131" s="335" t="s">
        <v>15639</v>
      </c>
      <c r="FR131" s="335" t="s">
        <v>5276</v>
      </c>
      <c r="FS131" s="335" t="s">
        <v>15640</v>
      </c>
      <c r="FT131" s="335" t="s">
        <v>3943</v>
      </c>
      <c r="FU131" s="335" t="s">
        <v>3943</v>
      </c>
      <c r="FV131" s="335" t="s">
        <v>3943</v>
      </c>
      <c r="FW131" s="335" t="s">
        <v>3943</v>
      </c>
      <c r="FX131" s="335" t="s">
        <v>3894</v>
      </c>
      <c r="FY131" s="335" t="s">
        <v>3848</v>
      </c>
      <c r="FZ131" s="335" t="s">
        <v>15641</v>
      </c>
      <c r="GA131" s="335" t="s">
        <v>3945</v>
      </c>
      <c r="GB131" s="335" t="s">
        <v>3946</v>
      </c>
      <c r="GC131" s="335" t="s">
        <v>3946</v>
      </c>
      <c r="IC131" s="44" t="s">
        <v>13439</v>
      </c>
      <c r="IE131" s="44" t="s">
        <v>3403</v>
      </c>
    </row>
    <row r="132" spans="1:239" s="44" customFormat="1" ht="15" customHeight="1" x14ac:dyDescent="0.2">
      <c r="A132" s="85"/>
      <c r="B132" s="470"/>
      <c r="C132" s="85"/>
      <c r="D132" s="85" t="s">
        <v>12630</v>
      </c>
      <c r="E132" s="183" t="s">
        <v>15330</v>
      </c>
      <c r="F132" s="282">
        <v>43283</v>
      </c>
      <c r="G132" s="183" t="s">
        <v>1202</v>
      </c>
      <c r="H132" s="183" t="s">
        <v>233</v>
      </c>
      <c r="I132" s="183" t="s">
        <v>3057</v>
      </c>
      <c r="J132" s="183"/>
      <c r="K132" s="184"/>
      <c r="L132" s="184"/>
      <c r="M132" s="184"/>
      <c r="N132" s="184"/>
      <c r="O132" s="183"/>
      <c r="P132" s="305" t="s">
        <v>15642</v>
      </c>
      <c r="Q132" s="183" t="s">
        <v>15643</v>
      </c>
      <c r="R132" s="183" t="s">
        <v>15644</v>
      </c>
      <c r="S132" s="184" t="s">
        <v>15645</v>
      </c>
      <c r="T132" s="63">
        <v>9369525099</v>
      </c>
      <c r="U132" s="86" t="s">
        <v>15646</v>
      </c>
      <c r="V132" s="252" t="s">
        <v>221</v>
      </c>
      <c r="W132" s="85" t="s">
        <v>221</v>
      </c>
      <c r="X132" s="85" t="s">
        <v>221</v>
      </c>
      <c r="Y132" s="85" t="s">
        <v>221</v>
      </c>
      <c r="Z132" s="85" t="s">
        <v>221</v>
      </c>
      <c r="AA132" s="183" t="s">
        <v>15647</v>
      </c>
      <c r="AB132" s="183">
        <v>9279812774</v>
      </c>
      <c r="AC132" s="183" t="s">
        <v>1303</v>
      </c>
      <c r="AD132" s="183" t="s">
        <v>224</v>
      </c>
      <c r="AE132" s="183" t="s">
        <v>221</v>
      </c>
      <c r="AF132" s="183" t="s">
        <v>221</v>
      </c>
      <c r="AG132" s="183" t="s">
        <v>221</v>
      </c>
      <c r="AH132" s="183" t="s">
        <v>221</v>
      </c>
      <c r="AI132" s="183">
        <v>0</v>
      </c>
      <c r="AJ132" s="183" t="s">
        <v>446</v>
      </c>
      <c r="AK132" s="183">
        <v>0</v>
      </c>
      <c r="AL132" s="183">
        <v>0</v>
      </c>
      <c r="AM132" s="183">
        <v>0</v>
      </c>
      <c r="AN132" s="64" t="s">
        <v>394</v>
      </c>
      <c r="AO132" s="64" t="s">
        <v>1210</v>
      </c>
      <c r="AP132" s="281" t="s">
        <v>281</v>
      </c>
      <c r="AQ132" s="36" t="s">
        <v>15604</v>
      </c>
      <c r="AR132" s="183"/>
      <c r="AS132" s="183"/>
      <c r="AT132" s="183"/>
      <c r="AU132" s="183"/>
      <c r="AV132" s="183"/>
      <c r="AW132" s="183"/>
      <c r="AX132" s="183"/>
      <c r="AY132" s="183"/>
      <c r="AZ132" s="183"/>
      <c r="BA132" s="249"/>
      <c r="BB132" s="249" t="s">
        <v>15605</v>
      </c>
      <c r="BC132" s="249">
        <v>0.57638888888888895</v>
      </c>
      <c r="BD132" s="249">
        <v>0.58472222222222225</v>
      </c>
      <c r="BE132" s="183"/>
      <c r="BF132" s="183">
        <v>1</v>
      </c>
      <c r="BG132" s="183">
        <v>1</v>
      </c>
      <c r="BH132" s="183">
        <v>1</v>
      </c>
      <c r="BI132" s="183">
        <v>1</v>
      </c>
      <c r="BJ132" s="183">
        <v>1</v>
      </c>
      <c r="BK132" s="183">
        <v>1</v>
      </c>
      <c r="BL132" s="183">
        <v>1</v>
      </c>
      <c r="BM132" s="183">
        <v>1</v>
      </c>
      <c r="BN132" s="183">
        <v>1</v>
      </c>
      <c r="BO132" s="183">
        <v>1</v>
      </c>
      <c r="BP132" s="183">
        <v>1</v>
      </c>
      <c r="BQ132" s="183">
        <v>1</v>
      </c>
      <c r="BR132" s="183">
        <v>1</v>
      </c>
      <c r="BS132" s="183">
        <v>1</v>
      </c>
      <c r="BT132" s="183">
        <v>1</v>
      </c>
      <c r="BU132" s="183"/>
      <c r="BV132" s="183"/>
      <c r="BW132" s="183"/>
      <c r="BX132" s="183"/>
      <c r="BY132" s="183"/>
      <c r="BZ132" s="183"/>
      <c r="CA132" s="183"/>
      <c r="CB132" s="183"/>
      <c r="CC132" s="183"/>
      <c r="CD132" s="183"/>
      <c r="CE132" s="183"/>
      <c r="CF132" s="183"/>
      <c r="CG132" s="85"/>
      <c r="CH132" s="85"/>
      <c r="CI132" s="85"/>
      <c r="CJ132" s="85"/>
      <c r="CK132" s="85"/>
      <c r="CL132" s="85"/>
      <c r="CM132" s="85"/>
      <c r="CN132" s="85"/>
      <c r="CO132" s="85"/>
      <c r="CP132" s="85"/>
      <c r="CQ132" s="85"/>
      <c r="CR132" s="335" t="s">
        <v>12643</v>
      </c>
      <c r="CS132" s="335" t="s">
        <v>12644</v>
      </c>
      <c r="CT132" s="335" t="s">
        <v>4002</v>
      </c>
      <c r="CU132" s="335" t="s">
        <v>15648</v>
      </c>
      <c r="CV132" s="335" t="s">
        <v>15643</v>
      </c>
      <c r="CW132" s="335" t="s">
        <v>15644</v>
      </c>
      <c r="CX132" s="335" t="s">
        <v>15645</v>
      </c>
      <c r="CY132" s="335" t="s">
        <v>15649</v>
      </c>
      <c r="CZ132" s="335" t="s">
        <v>3848</v>
      </c>
      <c r="DA132" s="335" t="s">
        <v>15650</v>
      </c>
      <c r="DB132" s="335" t="s">
        <v>3840</v>
      </c>
      <c r="DC132" s="335" t="s">
        <v>3841</v>
      </c>
      <c r="DD132" s="335" t="s">
        <v>15651</v>
      </c>
      <c r="DE132" s="335" t="s">
        <v>3848</v>
      </c>
      <c r="DF132" s="335" t="s">
        <v>15650</v>
      </c>
      <c r="DG132" s="335" t="s">
        <v>3840</v>
      </c>
      <c r="DH132" s="335" t="s">
        <v>3841</v>
      </c>
      <c r="DI132" s="335" t="s">
        <v>15651</v>
      </c>
      <c r="DJ132" s="335" t="s">
        <v>3848</v>
      </c>
      <c r="DK132" s="335" t="s">
        <v>3957</v>
      </c>
      <c r="DL132" s="335" t="s">
        <v>3848</v>
      </c>
      <c r="DM132" s="335" t="s">
        <v>3914</v>
      </c>
      <c r="DN132" s="335" t="s">
        <v>4062</v>
      </c>
      <c r="DO132" s="335" t="s">
        <v>3848</v>
      </c>
      <c r="DP132" s="335" t="s">
        <v>3848</v>
      </c>
      <c r="DQ132" s="335" t="s">
        <v>15652</v>
      </c>
      <c r="DR132" s="335" t="s">
        <v>15652</v>
      </c>
      <c r="DS132" s="335" t="s">
        <v>15646</v>
      </c>
      <c r="DT132" s="335" t="s">
        <v>3848</v>
      </c>
      <c r="DU132" s="335" t="s">
        <v>3848</v>
      </c>
      <c r="DV132" s="335" t="s">
        <v>3848</v>
      </c>
      <c r="DW132" s="335" t="s">
        <v>3848</v>
      </c>
      <c r="DX132" s="335" t="s">
        <v>3848</v>
      </c>
      <c r="DY132" s="335" t="s">
        <v>3848</v>
      </c>
      <c r="DZ132" s="335" t="s">
        <v>3848</v>
      </c>
      <c r="EA132" s="335" t="s">
        <v>3848</v>
      </c>
      <c r="EB132" s="335" t="s">
        <v>3861</v>
      </c>
      <c r="EC132" s="335" t="s">
        <v>3862</v>
      </c>
      <c r="ED132" s="335" t="s">
        <v>3848</v>
      </c>
      <c r="EE132" s="335" t="s">
        <v>5981</v>
      </c>
      <c r="EF132" s="335" t="s">
        <v>5081</v>
      </c>
      <c r="EG132" s="335" t="s">
        <v>2755</v>
      </c>
      <c r="EH132" s="335" t="s">
        <v>282</v>
      </c>
      <c r="EI132" s="335" t="s">
        <v>7956</v>
      </c>
      <c r="EJ132" s="335" t="s">
        <v>3848</v>
      </c>
      <c r="EK132" s="335" t="s">
        <v>3848</v>
      </c>
      <c r="EL132" s="335" t="s">
        <v>3868</v>
      </c>
      <c r="EM132" s="335" t="s">
        <v>4002</v>
      </c>
      <c r="EN132" s="335" t="s">
        <v>4002</v>
      </c>
      <c r="EO132" s="335" t="s">
        <v>4002</v>
      </c>
      <c r="EP132" s="335" t="s">
        <v>4002</v>
      </c>
      <c r="EQ132" s="335" t="s">
        <v>4017</v>
      </c>
      <c r="ER132" s="335" t="s">
        <v>4017</v>
      </c>
      <c r="ES132" s="335" t="s">
        <v>4017</v>
      </c>
      <c r="ET132" s="335" t="s">
        <v>4017</v>
      </c>
      <c r="EU132" s="335" t="s">
        <v>4017</v>
      </c>
      <c r="EV132" s="335" t="s">
        <v>3848</v>
      </c>
      <c r="EW132" s="335" t="s">
        <v>3848</v>
      </c>
      <c r="EX132" s="335" t="s">
        <v>3848</v>
      </c>
      <c r="EY132" s="335" t="s">
        <v>3848</v>
      </c>
      <c r="EZ132" s="335" t="s">
        <v>3848</v>
      </c>
      <c r="FA132" s="335" t="s">
        <v>3848</v>
      </c>
      <c r="FB132" s="335" t="s">
        <v>3848</v>
      </c>
      <c r="FC132" s="335" t="s">
        <v>3848</v>
      </c>
      <c r="FD132" s="335" t="s">
        <v>3848</v>
      </c>
      <c r="FE132" s="335" t="s">
        <v>4017</v>
      </c>
      <c r="FF132" s="335" t="s">
        <v>4017</v>
      </c>
      <c r="FG132" s="335" t="s">
        <v>3848</v>
      </c>
      <c r="FH132" s="335" t="s">
        <v>3848</v>
      </c>
      <c r="FI132" s="335" t="s">
        <v>3848</v>
      </c>
      <c r="FJ132" s="335" t="s">
        <v>4017</v>
      </c>
      <c r="FK132" s="335" t="s">
        <v>4017</v>
      </c>
      <c r="FL132" s="335" t="s">
        <v>4017</v>
      </c>
      <c r="FM132" s="335" t="s">
        <v>221</v>
      </c>
      <c r="FN132" s="335" t="s">
        <v>221</v>
      </c>
      <c r="FO132" s="335" t="s">
        <v>3848</v>
      </c>
      <c r="FP132" s="335" t="s">
        <v>3848</v>
      </c>
      <c r="FQ132" s="335" t="s">
        <v>15653</v>
      </c>
      <c r="FR132" s="335" t="s">
        <v>4739</v>
      </c>
      <c r="FS132" s="335" t="s">
        <v>15654</v>
      </c>
      <c r="FT132" s="335" t="s">
        <v>3943</v>
      </c>
      <c r="FU132" s="335" t="s">
        <v>3943</v>
      </c>
      <c r="FV132" s="335" t="s">
        <v>3943</v>
      </c>
      <c r="FW132" s="335" t="s">
        <v>3943</v>
      </c>
      <c r="FX132" s="335" t="s">
        <v>3944</v>
      </c>
      <c r="FY132" s="335" t="s">
        <v>3848</v>
      </c>
      <c r="FZ132" s="335" t="s">
        <v>3848</v>
      </c>
      <c r="GA132" s="335" t="s">
        <v>3848</v>
      </c>
      <c r="GB132" s="335" t="s">
        <v>3848</v>
      </c>
      <c r="GC132" s="335" t="s">
        <v>3848</v>
      </c>
      <c r="IC132" s="44" t="s">
        <v>3403</v>
      </c>
      <c r="IE132" s="44" t="s">
        <v>3403</v>
      </c>
    </row>
    <row r="133" spans="1:239" s="44" customFormat="1" ht="15" customHeight="1" x14ac:dyDescent="0.2">
      <c r="A133" s="85"/>
      <c r="B133" s="470"/>
      <c r="C133" s="85"/>
      <c r="D133" s="85" t="s">
        <v>12630</v>
      </c>
      <c r="E133" s="183" t="s">
        <v>15330</v>
      </c>
      <c r="F133" s="282">
        <v>43283</v>
      </c>
      <c r="G133" s="183" t="s">
        <v>1202</v>
      </c>
      <c r="H133" s="183" t="s">
        <v>214</v>
      </c>
      <c r="I133" s="183" t="s">
        <v>7837</v>
      </c>
      <c r="J133" s="183"/>
      <c r="K133" s="184"/>
      <c r="L133" s="184"/>
      <c r="M133" s="184"/>
      <c r="N133" s="184"/>
      <c r="O133" s="183"/>
      <c r="P133" s="305" t="s">
        <v>15655</v>
      </c>
      <c r="Q133" s="183" t="s">
        <v>15656</v>
      </c>
      <c r="R133" s="183" t="s">
        <v>15657</v>
      </c>
      <c r="S133" s="184" t="s">
        <v>15658</v>
      </c>
      <c r="T133" s="63">
        <v>9493511651</v>
      </c>
      <c r="U133" s="86" t="s">
        <v>15659</v>
      </c>
      <c r="V133" s="252" t="s">
        <v>221</v>
      </c>
      <c r="W133" s="85" t="s">
        <v>221</v>
      </c>
      <c r="X133" s="85" t="s">
        <v>221</v>
      </c>
      <c r="Y133" s="85" t="s">
        <v>221</v>
      </c>
      <c r="Z133" s="85" t="s">
        <v>221</v>
      </c>
      <c r="AA133" s="183" t="s">
        <v>221</v>
      </c>
      <c r="AB133" s="183" t="s">
        <v>221</v>
      </c>
      <c r="AC133" s="183" t="s">
        <v>278</v>
      </c>
      <c r="AD133" s="183" t="s">
        <v>241</v>
      </c>
      <c r="AE133" s="183" t="s">
        <v>15660</v>
      </c>
      <c r="AF133" s="183" t="s">
        <v>280</v>
      </c>
      <c r="AG133" s="183" t="s">
        <v>221</v>
      </c>
      <c r="AH133" s="183" t="s">
        <v>221</v>
      </c>
      <c r="AI133" s="183">
        <v>5</v>
      </c>
      <c r="AJ133" s="183" t="s">
        <v>227</v>
      </c>
      <c r="AK133" s="183">
        <v>1</v>
      </c>
      <c r="AL133" s="183">
        <v>5</v>
      </c>
      <c r="AM133" s="183">
        <v>0</v>
      </c>
      <c r="AN133" s="64" t="s">
        <v>394</v>
      </c>
      <c r="AO133" s="64" t="s">
        <v>1210</v>
      </c>
      <c r="AP133" s="281" t="s">
        <v>281</v>
      </c>
      <c r="AQ133" s="36" t="s">
        <v>15604</v>
      </c>
      <c r="AR133" s="183"/>
      <c r="AS133" s="183"/>
      <c r="AT133" s="183"/>
      <c r="AU133" s="183"/>
      <c r="AV133" s="183"/>
      <c r="AW133" s="183"/>
      <c r="AX133" s="183"/>
      <c r="AY133" s="183"/>
      <c r="AZ133" s="183"/>
      <c r="BA133" s="249"/>
      <c r="BB133" s="249" t="s">
        <v>15605</v>
      </c>
      <c r="BC133" s="249">
        <v>0.60763888888888895</v>
      </c>
      <c r="BD133" s="249">
        <v>0.61458333333333337</v>
      </c>
      <c r="BE133" s="183"/>
      <c r="BF133" s="183">
        <v>2</v>
      </c>
      <c r="BG133" s="183">
        <v>2</v>
      </c>
      <c r="BH133" s="183">
        <v>2</v>
      </c>
      <c r="BI133" s="183">
        <v>2</v>
      </c>
      <c r="BJ133" s="183">
        <v>2</v>
      </c>
      <c r="BK133" s="183">
        <v>2</v>
      </c>
      <c r="BL133" s="183">
        <v>2</v>
      </c>
      <c r="BM133" s="183">
        <v>2</v>
      </c>
      <c r="BN133" s="183">
        <v>2</v>
      </c>
      <c r="BO133" s="183">
        <v>2</v>
      </c>
      <c r="BP133" s="183">
        <v>2</v>
      </c>
      <c r="BQ133" s="183">
        <v>2</v>
      </c>
      <c r="BR133" s="183">
        <v>2</v>
      </c>
      <c r="BS133" s="183">
        <v>2</v>
      </c>
      <c r="BT133" s="183">
        <v>2</v>
      </c>
      <c r="BU133" s="183"/>
      <c r="BV133" s="183"/>
      <c r="BW133" s="183"/>
      <c r="BX133" s="183"/>
      <c r="BY133" s="183"/>
      <c r="BZ133" s="183"/>
      <c r="CA133" s="183"/>
      <c r="CB133" s="183"/>
      <c r="CC133" s="183"/>
      <c r="CD133" s="183"/>
      <c r="CE133" s="183"/>
      <c r="CF133" s="183"/>
      <c r="CG133" s="85"/>
      <c r="CH133" s="85"/>
      <c r="CI133" s="85"/>
      <c r="CJ133" s="85"/>
      <c r="CK133" s="85"/>
      <c r="CL133" s="85"/>
      <c r="CM133" s="85"/>
      <c r="CN133" s="85"/>
      <c r="CO133" s="85"/>
      <c r="CP133" s="85"/>
      <c r="CQ133" s="85"/>
      <c r="CR133" s="335" t="s">
        <v>12643</v>
      </c>
      <c r="CS133" s="335" t="s">
        <v>12644</v>
      </c>
      <c r="CT133" s="335" t="s">
        <v>4002</v>
      </c>
      <c r="CU133" s="335" t="s">
        <v>15661</v>
      </c>
      <c r="CV133" s="335" t="s">
        <v>15656</v>
      </c>
      <c r="CW133" s="335" t="s">
        <v>15657</v>
      </c>
      <c r="CX133" s="335" t="s">
        <v>15658</v>
      </c>
      <c r="CY133" s="335" t="s">
        <v>15662</v>
      </c>
      <c r="CZ133" s="335" t="s">
        <v>3848</v>
      </c>
      <c r="DA133" s="335" t="s">
        <v>4002</v>
      </c>
      <c r="DB133" s="335" t="s">
        <v>3840</v>
      </c>
      <c r="DC133" s="335" t="s">
        <v>3841</v>
      </c>
      <c r="DD133" s="335" t="s">
        <v>4838</v>
      </c>
      <c r="DE133" s="335" t="s">
        <v>3848</v>
      </c>
      <c r="DF133" s="335" t="s">
        <v>4002</v>
      </c>
      <c r="DG133" s="335" t="s">
        <v>3840</v>
      </c>
      <c r="DH133" s="335" t="s">
        <v>3841</v>
      </c>
      <c r="DI133" s="335" t="s">
        <v>4838</v>
      </c>
      <c r="DJ133" s="335" t="s">
        <v>3848</v>
      </c>
      <c r="DK133" s="335" t="s">
        <v>3957</v>
      </c>
      <c r="DL133" s="335" t="s">
        <v>4298</v>
      </c>
      <c r="DM133" s="335" t="s">
        <v>3914</v>
      </c>
      <c r="DN133" s="335" t="s">
        <v>3852</v>
      </c>
      <c r="DO133" s="335" t="s">
        <v>3848</v>
      </c>
      <c r="DP133" s="335" t="s">
        <v>3848</v>
      </c>
      <c r="DQ133" s="335" t="s">
        <v>15663</v>
      </c>
      <c r="DR133" s="335" t="s">
        <v>15663</v>
      </c>
      <c r="DS133" s="335" t="s">
        <v>15659</v>
      </c>
      <c r="DT133" s="335" t="s">
        <v>3848</v>
      </c>
      <c r="DU133" s="335" t="s">
        <v>3848</v>
      </c>
      <c r="DV133" s="335" t="s">
        <v>3848</v>
      </c>
      <c r="DW133" s="335" t="s">
        <v>3848</v>
      </c>
      <c r="DX133" s="335" t="s">
        <v>3848</v>
      </c>
      <c r="DY133" s="335" t="s">
        <v>3848</v>
      </c>
      <c r="DZ133" s="335" t="s">
        <v>3848</v>
      </c>
      <c r="EA133" s="335" t="s">
        <v>3848</v>
      </c>
      <c r="EB133" s="335" t="s">
        <v>3861</v>
      </c>
      <c r="EC133" s="335" t="s">
        <v>3862</v>
      </c>
      <c r="ED133" s="335" t="s">
        <v>3848</v>
      </c>
      <c r="EE133" s="335" t="s">
        <v>5981</v>
      </c>
      <c r="EF133" s="335" t="s">
        <v>5081</v>
      </c>
      <c r="EG133" s="335" t="s">
        <v>2755</v>
      </c>
      <c r="EH133" s="335" t="s">
        <v>282</v>
      </c>
      <c r="EI133" s="335" t="s">
        <v>7956</v>
      </c>
      <c r="EJ133" s="335" t="s">
        <v>3848</v>
      </c>
      <c r="EK133" s="335" t="s">
        <v>3848</v>
      </c>
      <c r="EL133" s="335" t="s">
        <v>3868</v>
      </c>
      <c r="EM133" s="335" t="s">
        <v>4002</v>
      </c>
      <c r="EN133" s="335" t="s">
        <v>4002</v>
      </c>
      <c r="EO133" s="335" t="s">
        <v>4002</v>
      </c>
      <c r="EP133" s="335" t="s">
        <v>4002</v>
      </c>
      <c r="EQ133" s="335" t="s">
        <v>4017</v>
      </c>
      <c r="ER133" s="335" t="s">
        <v>4017</v>
      </c>
      <c r="ES133" s="335" t="s">
        <v>4017</v>
      </c>
      <c r="ET133" s="335" t="s">
        <v>4017</v>
      </c>
      <c r="EU133" s="335" t="s">
        <v>4017</v>
      </c>
      <c r="EV133" s="335" t="s">
        <v>3848</v>
      </c>
      <c r="EW133" s="335" t="s">
        <v>3848</v>
      </c>
      <c r="EX133" s="335" t="s">
        <v>3848</v>
      </c>
      <c r="EY133" s="335" t="s">
        <v>3848</v>
      </c>
      <c r="EZ133" s="335" t="s">
        <v>3848</v>
      </c>
      <c r="FA133" s="335" t="s">
        <v>3848</v>
      </c>
      <c r="FB133" s="335" t="s">
        <v>3848</v>
      </c>
      <c r="FC133" s="335" t="s">
        <v>3848</v>
      </c>
      <c r="FD133" s="335" t="s">
        <v>3848</v>
      </c>
      <c r="FE133" s="335" t="s">
        <v>4017</v>
      </c>
      <c r="FF133" s="335" t="s">
        <v>4017</v>
      </c>
      <c r="FG133" s="335" t="s">
        <v>3848</v>
      </c>
      <c r="FH133" s="335" t="s">
        <v>3848</v>
      </c>
      <c r="FI133" s="335" t="s">
        <v>3848</v>
      </c>
      <c r="FJ133" s="335" t="s">
        <v>4017</v>
      </c>
      <c r="FK133" s="335" t="s">
        <v>4017</v>
      </c>
      <c r="FL133" s="335" t="s">
        <v>4017</v>
      </c>
      <c r="FM133" s="335" t="s">
        <v>221</v>
      </c>
      <c r="FN133" s="335" t="s">
        <v>221</v>
      </c>
      <c r="FO133" s="335" t="s">
        <v>3848</v>
      </c>
      <c r="FP133" s="335" t="s">
        <v>3848</v>
      </c>
      <c r="FQ133" s="335" t="s">
        <v>4736</v>
      </c>
      <c r="FR133" s="335" t="s">
        <v>4736</v>
      </c>
      <c r="FS133" s="335" t="s">
        <v>4736</v>
      </c>
      <c r="FT133" s="335" t="s">
        <v>3943</v>
      </c>
      <c r="FU133" s="335" t="s">
        <v>3943</v>
      </c>
      <c r="FV133" s="335" t="s">
        <v>3943</v>
      </c>
      <c r="FW133" s="335" t="s">
        <v>3943</v>
      </c>
      <c r="FX133" s="335" t="s">
        <v>3894</v>
      </c>
      <c r="FY133" s="335" t="s">
        <v>3848</v>
      </c>
      <c r="FZ133" s="335" t="s">
        <v>3848</v>
      </c>
      <c r="GA133" s="335" t="s">
        <v>3848</v>
      </c>
      <c r="GB133" s="335" t="s">
        <v>3848</v>
      </c>
      <c r="GC133" s="335" t="s">
        <v>3848</v>
      </c>
      <c r="IC133" s="44" t="s">
        <v>3403</v>
      </c>
      <c r="IE133" s="44" t="s">
        <v>3403</v>
      </c>
    </row>
    <row r="134" spans="1:239" s="44" customFormat="1" ht="15" customHeight="1" x14ac:dyDescent="0.2">
      <c r="A134" s="85"/>
      <c r="B134" s="470"/>
      <c r="C134" s="85"/>
      <c r="D134" s="85" t="s">
        <v>12630</v>
      </c>
      <c r="E134" s="183" t="s">
        <v>15330</v>
      </c>
      <c r="F134" s="282">
        <v>43283</v>
      </c>
      <c r="G134" s="85" t="s">
        <v>3082</v>
      </c>
      <c r="H134" s="85" t="s">
        <v>246</v>
      </c>
      <c r="I134" s="85" t="s">
        <v>247</v>
      </c>
      <c r="J134" s="85" t="s">
        <v>12805</v>
      </c>
      <c r="K134" s="184"/>
      <c r="L134" s="184"/>
      <c r="M134" s="184"/>
      <c r="N134" s="184"/>
      <c r="O134" s="183"/>
      <c r="P134" s="305" t="s">
        <v>15664</v>
      </c>
      <c r="Q134" s="183" t="s">
        <v>15665</v>
      </c>
      <c r="R134" s="183" t="s">
        <v>15666</v>
      </c>
      <c r="S134" s="184" t="s">
        <v>15667</v>
      </c>
      <c r="T134" s="252">
        <v>996009305</v>
      </c>
      <c r="U134" s="501" t="s">
        <v>15668</v>
      </c>
      <c r="V134" s="252" t="s">
        <v>221</v>
      </c>
      <c r="W134" s="252" t="s">
        <v>221</v>
      </c>
      <c r="X134" s="252" t="s">
        <v>221</v>
      </c>
      <c r="Y134" s="252" t="s">
        <v>221</v>
      </c>
      <c r="Z134" s="252" t="s">
        <v>221</v>
      </c>
      <c r="AA134" s="183" t="s">
        <v>15669</v>
      </c>
      <c r="AB134" s="183" t="s">
        <v>15670</v>
      </c>
      <c r="AC134" s="183" t="s">
        <v>223</v>
      </c>
      <c r="AD134" s="183" t="s">
        <v>224</v>
      </c>
      <c r="AE134" s="183" t="s">
        <v>15671</v>
      </c>
      <c r="AF134" s="183" t="s">
        <v>226</v>
      </c>
      <c r="AG134" s="183" t="s">
        <v>226</v>
      </c>
      <c r="AH134" s="183" t="s">
        <v>221</v>
      </c>
      <c r="AI134" s="183">
        <f>36+5+4+12+2</f>
        <v>59</v>
      </c>
      <c r="AJ134" s="183" t="s">
        <v>227</v>
      </c>
      <c r="AK134" s="183">
        <v>1</v>
      </c>
      <c r="AL134" s="183">
        <v>41</v>
      </c>
      <c r="AM134" s="183">
        <v>4</v>
      </c>
      <c r="AN134" s="64" t="s">
        <v>394</v>
      </c>
      <c r="AO134" s="64" t="s">
        <v>1210</v>
      </c>
      <c r="AP134" s="281" t="s">
        <v>281</v>
      </c>
      <c r="AQ134" s="36" t="s">
        <v>15604</v>
      </c>
      <c r="AR134" s="183"/>
      <c r="AS134" s="183"/>
      <c r="AT134" s="183"/>
      <c r="AU134" s="183"/>
      <c r="AV134" s="183"/>
      <c r="AW134" s="183"/>
      <c r="AX134" s="183"/>
      <c r="AY134" s="183"/>
      <c r="AZ134" s="183"/>
      <c r="BA134" s="249"/>
      <c r="BB134" s="249" t="s">
        <v>15605</v>
      </c>
      <c r="BC134" s="249">
        <v>0.62569444444444444</v>
      </c>
      <c r="BD134" s="249">
        <v>0.63888888888888895</v>
      </c>
      <c r="BE134" s="183"/>
      <c r="BF134" s="183">
        <v>3</v>
      </c>
      <c r="BG134" s="183">
        <v>3</v>
      </c>
      <c r="BH134" s="183">
        <v>3</v>
      </c>
      <c r="BI134" s="183">
        <v>3</v>
      </c>
      <c r="BJ134" s="183">
        <v>3</v>
      </c>
      <c r="BK134" s="183">
        <v>3</v>
      </c>
      <c r="BL134" s="183">
        <v>3</v>
      </c>
      <c r="BM134" s="183">
        <v>3</v>
      </c>
      <c r="BN134" s="183">
        <v>3</v>
      </c>
      <c r="BO134" s="183">
        <v>3</v>
      </c>
      <c r="BP134" s="183">
        <v>3</v>
      </c>
      <c r="BQ134" s="183">
        <v>3</v>
      </c>
      <c r="BR134" s="183">
        <v>3</v>
      </c>
      <c r="BS134" s="183">
        <v>3</v>
      </c>
      <c r="BT134" s="183">
        <v>3</v>
      </c>
      <c r="BU134" s="183"/>
      <c r="BV134" s="183" t="s">
        <v>15605</v>
      </c>
      <c r="BW134" s="500">
        <v>0.63958333333333328</v>
      </c>
      <c r="BX134" s="500">
        <v>0.64861111111111114</v>
      </c>
      <c r="BY134" s="183"/>
      <c r="BZ134" s="183">
        <v>3</v>
      </c>
      <c r="CA134" s="183">
        <v>3</v>
      </c>
      <c r="CB134" s="183">
        <v>3</v>
      </c>
      <c r="CC134" s="183">
        <v>3</v>
      </c>
      <c r="CD134" s="183" t="s">
        <v>260</v>
      </c>
      <c r="CE134" s="183" t="s">
        <v>15605</v>
      </c>
      <c r="CF134" s="183">
        <v>15</v>
      </c>
      <c r="CG134" s="85"/>
      <c r="CH134" s="85"/>
      <c r="CI134" s="85"/>
      <c r="CJ134" s="85"/>
      <c r="CK134" s="85"/>
      <c r="CL134" s="85"/>
      <c r="CM134" s="85"/>
      <c r="CN134" s="85"/>
      <c r="CO134" s="85"/>
      <c r="CP134" s="85"/>
      <c r="CQ134" s="85"/>
      <c r="CR134" s="335" t="s">
        <v>12643</v>
      </c>
      <c r="CS134" s="335" t="s">
        <v>12644</v>
      </c>
      <c r="CT134" s="335" t="s">
        <v>4002</v>
      </c>
      <c r="CU134" s="335" t="s">
        <v>15672</v>
      </c>
      <c r="CV134" s="335" t="s">
        <v>15665</v>
      </c>
      <c r="CW134" s="335" t="s">
        <v>15666</v>
      </c>
      <c r="CX134" s="335" t="s">
        <v>15667</v>
      </c>
      <c r="CY134" s="335" t="s">
        <v>15673</v>
      </c>
      <c r="CZ134" s="335" t="s">
        <v>3848</v>
      </c>
      <c r="DA134" s="335" t="s">
        <v>264</v>
      </c>
      <c r="DB134" s="335" t="s">
        <v>3840</v>
      </c>
      <c r="DC134" s="335" t="s">
        <v>3841</v>
      </c>
      <c r="DD134" s="335" t="s">
        <v>11695</v>
      </c>
      <c r="DE134" s="335" t="s">
        <v>3848</v>
      </c>
      <c r="DF134" s="335" t="s">
        <v>264</v>
      </c>
      <c r="DG134" s="335" t="s">
        <v>3840</v>
      </c>
      <c r="DH134" s="335" t="s">
        <v>3841</v>
      </c>
      <c r="DI134" s="335" t="s">
        <v>11695</v>
      </c>
      <c r="DJ134" s="335" t="s">
        <v>3848</v>
      </c>
      <c r="DK134" s="335" t="s">
        <v>3957</v>
      </c>
      <c r="DL134" s="335" t="s">
        <v>3848</v>
      </c>
      <c r="DM134" s="335" t="s">
        <v>3914</v>
      </c>
      <c r="DN134" s="335" t="s">
        <v>3852</v>
      </c>
      <c r="DO134" s="335" t="s">
        <v>3848</v>
      </c>
      <c r="DP134" s="335" t="s">
        <v>3848</v>
      </c>
      <c r="DQ134" s="335" t="s">
        <v>15674</v>
      </c>
      <c r="DR134" s="335" t="s">
        <v>15674</v>
      </c>
      <c r="DS134" s="335" t="s">
        <v>15668</v>
      </c>
      <c r="DT134" s="335" t="s">
        <v>3848</v>
      </c>
      <c r="DU134" s="335" t="s">
        <v>3848</v>
      </c>
      <c r="DV134" s="335" t="s">
        <v>3848</v>
      </c>
      <c r="DW134" s="335" t="s">
        <v>3848</v>
      </c>
      <c r="DX134" s="335" t="s">
        <v>3848</v>
      </c>
      <c r="DY134" s="335" t="s">
        <v>3848</v>
      </c>
      <c r="DZ134" s="335" t="s">
        <v>3848</v>
      </c>
      <c r="EA134" s="335" t="s">
        <v>3848</v>
      </c>
      <c r="EB134" s="335" t="s">
        <v>3861</v>
      </c>
      <c r="EC134" s="335" t="s">
        <v>3862</v>
      </c>
      <c r="ED134" s="335" t="s">
        <v>3848</v>
      </c>
      <c r="EE134" s="335" t="s">
        <v>5981</v>
      </c>
      <c r="EF134" s="335" t="s">
        <v>5081</v>
      </c>
      <c r="EG134" s="335" t="s">
        <v>2755</v>
      </c>
      <c r="EH134" s="335" t="s">
        <v>282</v>
      </c>
      <c r="EI134" s="335" t="s">
        <v>7956</v>
      </c>
      <c r="EJ134" s="335" t="s">
        <v>3848</v>
      </c>
      <c r="EK134" s="335" t="s">
        <v>3848</v>
      </c>
      <c r="EL134" s="335" t="s">
        <v>3868</v>
      </c>
      <c r="EM134" s="335" t="s">
        <v>4002</v>
      </c>
      <c r="EN134" s="335" t="s">
        <v>4002</v>
      </c>
      <c r="EO134" s="335" t="s">
        <v>4002</v>
      </c>
      <c r="EP134" s="335" t="s">
        <v>4002</v>
      </c>
      <c r="EQ134" s="335" t="s">
        <v>4017</v>
      </c>
      <c r="ER134" s="335" t="s">
        <v>4017</v>
      </c>
      <c r="ES134" s="335" t="s">
        <v>4017</v>
      </c>
      <c r="ET134" s="335" t="s">
        <v>4017</v>
      </c>
      <c r="EU134" s="335" t="s">
        <v>4017</v>
      </c>
      <c r="EV134" s="335" t="s">
        <v>3848</v>
      </c>
      <c r="EW134" s="335" t="s">
        <v>3848</v>
      </c>
      <c r="EX134" s="335" t="s">
        <v>3848</v>
      </c>
      <c r="EY134" s="335" t="s">
        <v>3848</v>
      </c>
      <c r="EZ134" s="335" t="s">
        <v>3848</v>
      </c>
      <c r="FA134" s="335" t="s">
        <v>3848</v>
      </c>
      <c r="FB134" s="335" t="s">
        <v>3848</v>
      </c>
      <c r="FC134" s="335" t="s">
        <v>3848</v>
      </c>
      <c r="FD134" s="335" t="s">
        <v>3848</v>
      </c>
      <c r="FE134" s="335" t="s">
        <v>4017</v>
      </c>
      <c r="FF134" s="335" t="s">
        <v>4017</v>
      </c>
      <c r="FG134" s="335" t="s">
        <v>3848</v>
      </c>
      <c r="FH134" s="335" t="s">
        <v>3848</v>
      </c>
      <c r="FI134" s="335" t="s">
        <v>3848</v>
      </c>
      <c r="FJ134" s="335" t="s">
        <v>4017</v>
      </c>
      <c r="FK134" s="335" t="s">
        <v>4017</v>
      </c>
      <c r="FL134" s="335" t="s">
        <v>4017</v>
      </c>
      <c r="FM134" s="335" t="s">
        <v>15667</v>
      </c>
      <c r="FN134" s="335" t="s">
        <v>15675</v>
      </c>
      <c r="FO134" s="335" t="s">
        <v>15676</v>
      </c>
      <c r="FP134" s="335" t="s">
        <v>3848</v>
      </c>
      <c r="FQ134" s="335" t="s">
        <v>15677</v>
      </c>
      <c r="FR134" s="335" t="s">
        <v>4925</v>
      </c>
      <c r="FS134" s="335" t="s">
        <v>15678</v>
      </c>
      <c r="FT134" s="335" t="s">
        <v>3943</v>
      </c>
      <c r="FU134" s="335" t="s">
        <v>3943</v>
      </c>
      <c r="FV134" s="335" t="s">
        <v>3943</v>
      </c>
      <c r="FW134" s="335" t="s">
        <v>3943</v>
      </c>
      <c r="FX134" s="335" t="s">
        <v>3894</v>
      </c>
      <c r="FY134" s="335" t="s">
        <v>3848</v>
      </c>
      <c r="FZ134" s="335" t="s">
        <v>15679</v>
      </c>
      <c r="GA134" s="335" t="s">
        <v>3945</v>
      </c>
      <c r="GB134" s="335" t="s">
        <v>3946</v>
      </c>
      <c r="GC134" s="335" t="s">
        <v>3946</v>
      </c>
      <c r="IC134" s="44" t="s">
        <v>247</v>
      </c>
      <c r="IE134" s="44" t="s">
        <v>12843</v>
      </c>
    </row>
    <row r="135" spans="1:239" s="44" customFormat="1" ht="15" customHeight="1" x14ac:dyDescent="0.2">
      <c r="A135" s="85"/>
      <c r="B135" s="470"/>
      <c r="C135" s="85"/>
      <c r="D135" s="85" t="s">
        <v>12630</v>
      </c>
      <c r="E135" s="183" t="s">
        <v>15330</v>
      </c>
      <c r="F135" s="282">
        <v>43283</v>
      </c>
      <c r="G135" s="183" t="s">
        <v>1202</v>
      </c>
      <c r="H135" s="183" t="s">
        <v>233</v>
      </c>
      <c r="I135" s="183" t="s">
        <v>3057</v>
      </c>
      <c r="J135" s="183"/>
      <c r="K135" s="184"/>
      <c r="L135" s="184"/>
      <c r="M135" s="184"/>
      <c r="N135" s="184"/>
      <c r="O135" s="183"/>
      <c r="P135" s="305" t="s">
        <v>15680</v>
      </c>
      <c r="Q135" s="183" t="s">
        <v>15681</v>
      </c>
      <c r="R135" s="183" t="s">
        <v>15682</v>
      </c>
      <c r="S135" s="184" t="s">
        <v>15683</v>
      </c>
      <c r="T135" s="252">
        <v>9558562449</v>
      </c>
      <c r="U135" s="501" t="s">
        <v>15684</v>
      </c>
      <c r="V135" s="252" t="s">
        <v>221</v>
      </c>
      <c r="W135" s="252" t="s">
        <v>221</v>
      </c>
      <c r="X135" s="252" t="s">
        <v>221</v>
      </c>
      <c r="Y135" s="252" t="s">
        <v>221</v>
      </c>
      <c r="Z135" s="252" t="s">
        <v>221</v>
      </c>
      <c r="AA135" s="183" t="s">
        <v>15685</v>
      </c>
      <c r="AB135" s="183">
        <v>9178081764</v>
      </c>
      <c r="AC135" s="183" t="s">
        <v>402</v>
      </c>
      <c r="AD135" s="183" t="s">
        <v>224</v>
      </c>
      <c r="AE135" s="183" t="s">
        <v>15686</v>
      </c>
      <c r="AF135" s="183" t="s">
        <v>259</v>
      </c>
      <c r="AG135" s="183" t="s">
        <v>259</v>
      </c>
      <c r="AH135" s="183" t="s">
        <v>221</v>
      </c>
      <c r="AI135" s="183">
        <v>9</v>
      </c>
      <c r="AJ135" s="183" t="s">
        <v>227</v>
      </c>
      <c r="AK135" s="183">
        <v>1</v>
      </c>
      <c r="AL135" s="183">
        <v>9</v>
      </c>
      <c r="AM135" s="183">
        <v>0</v>
      </c>
      <c r="AN135" s="64" t="s">
        <v>394</v>
      </c>
      <c r="AO135" s="64" t="s">
        <v>1210</v>
      </c>
      <c r="AP135" s="281" t="s">
        <v>281</v>
      </c>
      <c r="AQ135" s="36" t="s">
        <v>15604</v>
      </c>
      <c r="AR135" s="183"/>
      <c r="AS135" s="183"/>
      <c r="AT135" s="183"/>
      <c r="AU135" s="183"/>
      <c r="AV135" s="183"/>
      <c r="AW135" s="183"/>
      <c r="AX135" s="183"/>
      <c r="AY135" s="183"/>
      <c r="AZ135" s="183"/>
      <c r="BA135" s="249"/>
      <c r="BB135" s="249" t="s">
        <v>15605</v>
      </c>
      <c r="BC135" s="249">
        <v>0.71527777777777779</v>
      </c>
      <c r="BD135" s="249">
        <v>0.72222222222222221</v>
      </c>
      <c r="BE135" s="183"/>
      <c r="BF135" s="183">
        <v>1</v>
      </c>
      <c r="BG135" s="183">
        <v>1</v>
      </c>
      <c r="BH135" s="183">
        <v>1</v>
      </c>
      <c r="BI135" s="183">
        <v>1</v>
      </c>
      <c r="BJ135" s="183">
        <v>1</v>
      </c>
      <c r="BK135" s="183">
        <v>1</v>
      </c>
      <c r="BL135" s="183">
        <v>1</v>
      </c>
      <c r="BM135" s="183">
        <v>1</v>
      </c>
      <c r="BN135" s="183">
        <v>1</v>
      </c>
      <c r="BO135" s="183">
        <v>1</v>
      </c>
      <c r="BP135" s="183">
        <v>1</v>
      </c>
      <c r="BQ135" s="183">
        <v>1</v>
      </c>
      <c r="BR135" s="183">
        <v>1</v>
      </c>
      <c r="BS135" s="183">
        <v>1</v>
      </c>
      <c r="BT135" s="183">
        <v>1</v>
      </c>
      <c r="BU135" s="183"/>
      <c r="BV135" s="183"/>
      <c r="BW135" s="183"/>
      <c r="BX135" s="183"/>
      <c r="BY135" s="183"/>
      <c r="BZ135" s="183"/>
      <c r="CA135" s="183"/>
      <c r="CB135" s="183"/>
      <c r="CC135" s="183"/>
      <c r="CD135" s="183"/>
      <c r="CE135" s="183"/>
      <c r="CF135" s="183"/>
      <c r="CG135" s="85"/>
      <c r="CH135" s="85"/>
      <c r="CI135" s="85"/>
      <c r="CJ135" s="85"/>
      <c r="CK135" s="85"/>
      <c r="CL135" s="85"/>
      <c r="CM135" s="85"/>
      <c r="CN135" s="85"/>
      <c r="CO135" s="85"/>
      <c r="CP135" s="85"/>
      <c r="CQ135" s="85"/>
      <c r="CR135" s="335" t="s">
        <v>12643</v>
      </c>
      <c r="CS135" s="335" t="s">
        <v>12644</v>
      </c>
      <c r="CT135" s="335" t="s">
        <v>4002</v>
      </c>
      <c r="CU135" s="335" t="s">
        <v>15687</v>
      </c>
      <c r="CV135" s="335" t="s">
        <v>15681</v>
      </c>
      <c r="CW135" s="335" t="s">
        <v>15682</v>
      </c>
      <c r="CX135" s="335" t="s">
        <v>15683</v>
      </c>
      <c r="CY135" s="335" t="s">
        <v>15688</v>
      </c>
      <c r="CZ135" s="335" t="s">
        <v>3848</v>
      </c>
      <c r="DA135" s="335" t="s">
        <v>14122</v>
      </c>
      <c r="DB135" s="335" t="s">
        <v>4158</v>
      </c>
      <c r="DC135" s="335" t="s">
        <v>4159</v>
      </c>
      <c r="DD135" s="335" t="s">
        <v>8539</v>
      </c>
      <c r="DE135" s="335" t="s">
        <v>3848</v>
      </c>
      <c r="DF135" s="335" t="s">
        <v>14122</v>
      </c>
      <c r="DG135" s="335" t="s">
        <v>4158</v>
      </c>
      <c r="DH135" s="335" t="s">
        <v>4159</v>
      </c>
      <c r="DI135" s="335" t="s">
        <v>8539</v>
      </c>
      <c r="DJ135" s="335" t="s">
        <v>3848</v>
      </c>
      <c r="DK135" s="335" t="s">
        <v>3957</v>
      </c>
      <c r="DL135" s="335" t="s">
        <v>3848</v>
      </c>
      <c r="DM135" s="335" t="s">
        <v>3914</v>
      </c>
      <c r="DN135" s="335" t="s">
        <v>3852</v>
      </c>
      <c r="DO135" s="335" t="s">
        <v>3848</v>
      </c>
      <c r="DP135" s="335" t="s">
        <v>3848</v>
      </c>
      <c r="DQ135" s="335" t="s">
        <v>15689</v>
      </c>
      <c r="DR135" s="335" t="s">
        <v>15689</v>
      </c>
      <c r="DS135" s="335" t="s">
        <v>15684</v>
      </c>
      <c r="DT135" s="335" t="s">
        <v>3848</v>
      </c>
      <c r="DU135" s="335" t="s">
        <v>3848</v>
      </c>
      <c r="DV135" s="335" t="s">
        <v>3848</v>
      </c>
      <c r="DW135" s="335" t="s">
        <v>3848</v>
      </c>
      <c r="DX135" s="335" t="s">
        <v>3848</v>
      </c>
      <c r="DY135" s="335" t="s">
        <v>3848</v>
      </c>
      <c r="DZ135" s="335" t="s">
        <v>3848</v>
      </c>
      <c r="EA135" s="335" t="s">
        <v>3848</v>
      </c>
      <c r="EB135" s="335" t="s">
        <v>3861</v>
      </c>
      <c r="EC135" s="335" t="s">
        <v>3862</v>
      </c>
      <c r="ED135" s="335" t="s">
        <v>3848</v>
      </c>
      <c r="EE135" s="335" t="s">
        <v>5981</v>
      </c>
      <c r="EF135" s="335" t="s">
        <v>5081</v>
      </c>
      <c r="EG135" s="335" t="s">
        <v>2755</v>
      </c>
      <c r="EH135" s="335" t="s">
        <v>282</v>
      </c>
      <c r="EI135" s="335" t="s">
        <v>7956</v>
      </c>
      <c r="EJ135" s="335" t="s">
        <v>3848</v>
      </c>
      <c r="EK135" s="335" t="s">
        <v>3848</v>
      </c>
      <c r="EL135" s="335" t="s">
        <v>3868</v>
      </c>
      <c r="EM135" s="335" t="s">
        <v>4002</v>
      </c>
      <c r="EN135" s="335" t="s">
        <v>4002</v>
      </c>
      <c r="EO135" s="335" t="s">
        <v>4002</v>
      </c>
      <c r="EP135" s="335" t="s">
        <v>4002</v>
      </c>
      <c r="EQ135" s="335" t="s">
        <v>4017</v>
      </c>
      <c r="ER135" s="335" t="s">
        <v>4017</v>
      </c>
      <c r="ES135" s="335" t="s">
        <v>4017</v>
      </c>
      <c r="ET135" s="335" t="s">
        <v>4017</v>
      </c>
      <c r="EU135" s="335" t="s">
        <v>4017</v>
      </c>
      <c r="EV135" s="335" t="s">
        <v>3848</v>
      </c>
      <c r="EW135" s="335" t="s">
        <v>3848</v>
      </c>
      <c r="EX135" s="335" t="s">
        <v>3848</v>
      </c>
      <c r="EY135" s="335" t="s">
        <v>3848</v>
      </c>
      <c r="EZ135" s="335" t="s">
        <v>3848</v>
      </c>
      <c r="FA135" s="335" t="s">
        <v>3848</v>
      </c>
      <c r="FB135" s="335" t="s">
        <v>3848</v>
      </c>
      <c r="FC135" s="335" t="s">
        <v>3848</v>
      </c>
      <c r="FD135" s="335" t="s">
        <v>3848</v>
      </c>
      <c r="FE135" s="335" t="s">
        <v>4017</v>
      </c>
      <c r="FF135" s="335" t="s">
        <v>4017</v>
      </c>
      <c r="FG135" s="335" t="s">
        <v>3848</v>
      </c>
      <c r="FH135" s="335" t="s">
        <v>3848</v>
      </c>
      <c r="FI135" s="335" t="s">
        <v>3848</v>
      </c>
      <c r="FJ135" s="335" t="s">
        <v>4017</v>
      </c>
      <c r="FK135" s="335" t="s">
        <v>4017</v>
      </c>
      <c r="FL135" s="335" t="s">
        <v>4017</v>
      </c>
      <c r="FM135" s="335" t="s">
        <v>221</v>
      </c>
      <c r="FN135" s="335" t="s">
        <v>221</v>
      </c>
      <c r="FO135" s="335" t="s">
        <v>3848</v>
      </c>
      <c r="FP135" s="335" t="s">
        <v>3848</v>
      </c>
      <c r="FQ135" s="335" t="s">
        <v>15690</v>
      </c>
      <c r="FR135" s="335" t="s">
        <v>4367</v>
      </c>
      <c r="FS135" s="335" t="s">
        <v>15691</v>
      </c>
      <c r="FT135" s="335" t="s">
        <v>3943</v>
      </c>
      <c r="FU135" s="335" t="s">
        <v>3943</v>
      </c>
      <c r="FV135" s="335" t="s">
        <v>3943</v>
      </c>
      <c r="FW135" s="335" t="s">
        <v>3943</v>
      </c>
      <c r="FX135" s="335" t="s">
        <v>3944</v>
      </c>
      <c r="FY135" s="335" t="s">
        <v>3848</v>
      </c>
      <c r="FZ135" s="335" t="s">
        <v>3848</v>
      </c>
      <c r="GA135" s="335" t="s">
        <v>3848</v>
      </c>
      <c r="GB135" s="335" t="s">
        <v>3848</v>
      </c>
      <c r="GC135" s="335" t="s">
        <v>3848</v>
      </c>
      <c r="IC135" s="44" t="s">
        <v>3403</v>
      </c>
      <c r="IE135" s="44" t="s">
        <v>3403</v>
      </c>
    </row>
    <row r="136" spans="1:239" s="44" customFormat="1" ht="15" customHeight="1" x14ac:dyDescent="0.2">
      <c r="A136" s="85"/>
      <c r="B136" s="470"/>
      <c r="C136" s="85"/>
      <c r="D136" s="85" t="s">
        <v>12630</v>
      </c>
      <c r="E136" s="183" t="s">
        <v>15330</v>
      </c>
      <c r="F136" s="282">
        <v>43283</v>
      </c>
      <c r="G136" s="85" t="s">
        <v>3082</v>
      </c>
      <c r="H136" s="85" t="s">
        <v>246</v>
      </c>
      <c r="I136" s="85" t="s">
        <v>247</v>
      </c>
      <c r="J136" s="351" t="s">
        <v>13140</v>
      </c>
      <c r="K136" s="184"/>
      <c r="L136" s="184"/>
      <c r="M136" s="184"/>
      <c r="N136" s="184"/>
      <c r="O136" s="183"/>
      <c r="P136" s="488" t="s">
        <v>15692</v>
      </c>
      <c r="Q136" s="183" t="s">
        <v>869</v>
      </c>
      <c r="R136" s="183" t="s">
        <v>15693</v>
      </c>
      <c r="S136" s="184" t="s">
        <v>513</v>
      </c>
      <c r="T136" s="252">
        <v>984590942</v>
      </c>
      <c r="U136" s="501" t="s">
        <v>15694</v>
      </c>
      <c r="V136" s="252" t="s">
        <v>221</v>
      </c>
      <c r="W136" s="252" t="s">
        <v>221</v>
      </c>
      <c r="X136" s="252" t="s">
        <v>221</v>
      </c>
      <c r="Y136" s="252" t="s">
        <v>221</v>
      </c>
      <c r="Z136" s="252" t="s">
        <v>221</v>
      </c>
      <c r="AA136" s="183" t="s">
        <v>15695</v>
      </c>
      <c r="AB136" s="183">
        <v>9198953792</v>
      </c>
      <c r="AC136" s="183" t="s">
        <v>402</v>
      </c>
      <c r="AD136" s="183" t="s">
        <v>224</v>
      </c>
      <c r="AE136" s="183" t="s">
        <v>597</v>
      </c>
      <c r="AF136" s="183" t="s">
        <v>221</v>
      </c>
      <c r="AG136" s="183" t="s">
        <v>221</v>
      </c>
      <c r="AH136" s="183" t="s">
        <v>221</v>
      </c>
      <c r="AI136" s="183">
        <v>35</v>
      </c>
      <c r="AJ136" s="183" t="s">
        <v>227</v>
      </c>
      <c r="AK136" s="183">
        <v>1</v>
      </c>
      <c r="AL136" s="183">
        <v>35</v>
      </c>
      <c r="AM136" s="183">
        <v>0</v>
      </c>
      <c r="AN136" s="64" t="s">
        <v>394</v>
      </c>
      <c r="AO136" s="64" t="s">
        <v>1210</v>
      </c>
      <c r="AP136" s="281" t="s">
        <v>281</v>
      </c>
      <c r="AQ136" s="36" t="s">
        <v>15604</v>
      </c>
      <c r="AR136" s="183"/>
      <c r="AS136" s="183"/>
      <c r="AT136" s="183"/>
      <c r="AU136" s="183"/>
      <c r="AV136" s="183"/>
      <c r="AW136" s="183"/>
      <c r="AX136" s="183"/>
      <c r="AY136" s="183"/>
      <c r="AZ136" s="183"/>
      <c r="BA136" s="249"/>
      <c r="BB136" s="249" t="s">
        <v>15605</v>
      </c>
      <c r="BC136" s="249">
        <v>0.74097222222222225</v>
      </c>
      <c r="BD136" s="249">
        <v>0.75347222222222221</v>
      </c>
      <c r="BE136" s="183"/>
      <c r="BF136" s="183">
        <v>2</v>
      </c>
      <c r="BG136" s="183">
        <v>2</v>
      </c>
      <c r="BH136" s="183">
        <v>2</v>
      </c>
      <c r="BI136" s="183">
        <v>2</v>
      </c>
      <c r="BJ136" s="183">
        <v>2</v>
      </c>
      <c r="BK136" s="183">
        <v>2</v>
      </c>
      <c r="BL136" s="183">
        <v>2</v>
      </c>
      <c r="BM136" s="183">
        <v>2</v>
      </c>
      <c r="BN136" s="183">
        <v>2</v>
      </c>
      <c r="BO136" s="183">
        <v>2</v>
      </c>
      <c r="BP136" s="183">
        <v>2</v>
      </c>
      <c r="BQ136" s="183">
        <v>2</v>
      </c>
      <c r="BR136" s="183">
        <v>2</v>
      </c>
      <c r="BS136" s="183">
        <v>2</v>
      </c>
      <c r="BT136" s="183">
        <v>2</v>
      </c>
      <c r="BU136" s="183"/>
      <c r="BV136" s="183" t="s">
        <v>15605</v>
      </c>
      <c r="BW136" s="500">
        <v>0.75416666666666676</v>
      </c>
      <c r="BX136" s="500">
        <v>0.76041666666666663</v>
      </c>
      <c r="BY136" s="183"/>
      <c r="BZ136" s="183">
        <v>3</v>
      </c>
      <c r="CA136" s="183">
        <v>3</v>
      </c>
      <c r="CB136" s="183">
        <v>3</v>
      </c>
      <c r="CC136" s="183">
        <v>3</v>
      </c>
      <c r="CD136" s="183" t="s">
        <v>260</v>
      </c>
      <c r="CE136" s="183" t="s">
        <v>15605</v>
      </c>
      <c r="CF136" s="183">
        <v>15</v>
      </c>
      <c r="CG136" s="85"/>
      <c r="CH136" s="85"/>
      <c r="CI136" s="85"/>
      <c r="CJ136" s="85"/>
      <c r="CK136" s="85"/>
      <c r="CL136" s="85"/>
      <c r="CM136" s="85"/>
      <c r="CN136" s="85"/>
      <c r="CO136" s="85"/>
      <c r="CP136" s="85"/>
      <c r="CQ136" s="85"/>
      <c r="CR136" s="335" t="s">
        <v>12643</v>
      </c>
      <c r="CS136" s="335" t="s">
        <v>12644</v>
      </c>
      <c r="CT136" s="335" t="s">
        <v>4002</v>
      </c>
      <c r="CU136" s="335" t="s">
        <v>15696</v>
      </c>
      <c r="CV136" s="335" t="s">
        <v>869</v>
      </c>
      <c r="CW136" s="335" t="s">
        <v>15693</v>
      </c>
      <c r="CX136" s="335" t="s">
        <v>513</v>
      </c>
      <c r="CY136" s="335" t="s">
        <v>15697</v>
      </c>
      <c r="CZ136" s="335" t="s">
        <v>3848</v>
      </c>
      <c r="DA136" s="335" t="s">
        <v>4002</v>
      </c>
      <c r="DB136" s="335" t="s">
        <v>3840</v>
      </c>
      <c r="DC136" s="335" t="s">
        <v>3841</v>
      </c>
      <c r="DD136" s="335" t="s">
        <v>4838</v>
      </c>
      <c r="DE136" s="335" t="s">
        <v>3848</v>
      </c>
      <c r="DF136" s="335" t="s">
        <v>4002</v>
      </c>
      <c r="DG136" s="335" t="s">
        <v>3840</v>
      </c>
      <c r="DH136" s="335" t="s">
        <v>3841</v>
      </c>
      <c r="DI136" s="335" t="s">
        <v>4838</v>
      </c>
      <c r="DJ136" s="335" t="s">
        <v>3848</v>
      </c>
      <c r="DK136" s="335" t="s">
        <v>3957</v>
      </c>
      <c r="DL136" s="335" t="s">
        <v>3848</v>
      </c>
      <c r="DM136" s="335" t="s">
        <v>3914</v>
      </c>
      <c r="DN136" s="335" t="s">
        <v>3852</v>
      </c>
      <c r="DO136" s="335" t="s">
        <v>3848</v>
      </c>
      <c r="DP136" s="335" t="s">
        <v>3848</v>
      </c>
      <c r="DQ136" s="335" t="s">
        <v>15698</v>
      </c>
      <c r="DR136" s="335" t="s">
        <v>15698</v>
      </c>
      <c r="DS136" s="335" t="s">
        <v>15694</v>
      </c>
      <c r="DT136" s="335" t="s">
        <v>3848</v>
      </c>
      <c r="DU136" s="335" t="s">
        <v>3848</v>
      </c>
      <c r="DV136" s="335" t="s">
        <v>3848</v>
      </c>
      <c r="DW136" s="335" t="s">
        <v>3848</v>
      </c>
      <c r="DX136" s="335" t="s">
        <v>3848</v>
      </c>
      <c r="DY136" s="335" t="s">
        <v>3848</v>
      </c>
      <c r="DZ136" s="335" t="s">
        <v>3848</v>
      </c>
      <c r="EA136" s="335" t="s">
        <v>3848</v>
      </c>
      <c r="EB136" s="335" t="s">
        <v>3861</v>
      </c>
      <c r="EC136" s="335" t="s">
        <v>3862</v>
      </c>
      <c r="ED136" s="335" t="s">
        <v>3848</v>
      </c>
      <c r="EE136" s="335" t="s">
        <v>5981</v>
      </c>
      <c r="EF136" s="335" t="s">
        <v>5081</v>
      </c>
      <c r="EG136" s="335" t="s">
        <v>2755</v>
      </c>
      <c r="EH136" s="335" t="s">
        <v>282</v>
      </c>
      <c r="EI136" s="335" t="s">
        <v>7956</v>
      </c>
      <c r="EJ136" s="335" t="s">
        <v>3848</v>
      </c>
      <c r="EK136" s="335" t="s">
        <v>3848</v>
      </c>
      <c r="EL136" s="335" t="s">
        <v>3868</v>
      </c>
      <c r="EM136" s="335" t="s">
        <v>4002</v>
      </c>
      <c r="EN136" s="335" t="s">
        <v>4002</v>
      </c>
      <c r="EO136" s="335" t="s">
        <v>4002</v>
      </c>
      <c r="EP136" s="335" t="s">
        <v>4002</v>
      </c>
      <c r="EQ136" s="335" t="s">
        <v>4017</v>
      </c>
      <c r="ER136" s="335" t="s">
        <v>4017</v>
      </c>
      <c r="ES136" s="335" t="s">
        <v>4017</v>
      </c>
      <c r="ET136" s="335" t="s">
        <v>4017</v>
      </c>
      <c r="EU136" s="335" t="s">
        <v>4017</v>
      </c>
      <c r="EV136" s="335" t="s">
        <v>3848</v>
      </c>
      <c r="EW136" s="335" t="s">
        <v>3848</v>
      </c>
      <c r="EX136" s="335" t="s">
        <v>3848</v>
      </c>
      <c r="EY136" s="335" t="s">
        <v>3848</v>
      </c>
      <c r="EZ136" s="335" t="s">
        <v>3848</v>
      </c>
      <c r="FA136" s="335" t="s">
        <v>3848</v>
      </c>
      <c r="FB136" s="335" t="s">
        <v>3848</v>
      </c>
      <c r="FC136" s="335" t="s">
        <v>3848</v>
      </c>
      <c r="FD136" s="335" t="s">
        <v>3848</v>
      </c>
      <c r="FE136" s="335" t="s">
        <v>4017</v>
      </c>
      <c r="FF136" s="335" t="s">
        <v>4017</v>
      </c>
      <c r="FG136" s="335" t="s">
        <v>3848</v>
      </c>
      <c r="FH136" s="335" t="s">
        <v>3848</v>
      </c>
      <c r="FI136" s="335" t="s">
        <v>3848</v>
      </c>
      <c r="FJ136" s="335" t="s">
        <v>4017</v>
      </c>
      <c r="FK136" s="335" t="s">
        <v>4017</v>
      </c>
      <c r="FL136" s="335" t="s">
        <v>4017</v>
      </c>
      <c r="FM136" s="335" t="s">
        <v>513</v>
      </c>
      <c r="FN136" s="335" t="s">
        <v>15699</v>
      </c>
      <c r="FO136" s="335" t="s">
        <v>15700</v>
      </c>
      <c r="FP136" s="335" t="s">
        <v>3848</v>
      </c>
      <c r="FQ136" s="335" t="s">
        <v>15701</v>
      </c>
      <c r="FR136" s="335" t="s">
        <v>4367</v>
      </c>
      <c r="FS136" s="335" t="s">
        <v>15702</v>
      </c>
      <c r="FT136" s="335" t="s">
        <v>3943</v>
      </c>
      <c r="FU136" s="335" t="s">
        <v>3943</v>
      </c>
      <c r="FV136" s="335" t="s">
        <v>3943</v>
      </c>
      <c r="FW136" s="335" t="s">
        <v>3943</v>
      </c>
      <c r="FX136" s="335" t="s">
        <v>3894</v>
      </c>
      <c r="FY136" s="335" t="s">
        <v>3848</v>
      </c>
      <c r="FZ136" s="335" t="s">
        <v>15703</v>
      </c>
      <c r="GA136" s="335" t="s">
        <v>3945</v>
      </c>
      <c r="GB136" s="335" t="s">
        <v>3946</v>
      </c>
      <c r="GC136" s="335" t="s">
        <v>3946</v>
      </c>
      <c r="IC136" s="44" t="s">
        <v>247</v>
      </c>
      <c r="IE136" s="44" t="s">
        <v>12843</v>
      </c>
    </row>
    <row r="137" spans="1:239" s="44" customFormat="1" ht="15" customHeight="1" x14ac:dyDescent="0.2">
      <c r="A137" s="85">
        <v>1</v>
      </c>
      <c r="B137" s="470">
        <v>0.33749999999999997</v>
      </c>
      <c r="D137" s="85" t="s">
        <v>12630</v>
      </c>
      <c r="E137" s="85" t="s">
        <v>212</v>
      </c>
      <c r="F137" s="282">
        <v>43284</v>
      </c>
      <c r="G137" s="85" t="s">
        <v>1202</v>
      </c>
      <c r="H137" s="85" t="s">
        <v>233</v>
      </c>
      <c r="I137" s="85" t="s">
        <v>3057</v>
      </c>
      <c r="J137" s="85"/>
      <c r="K137" s="471"/>
      <c r="L137" s="471"/>
      <c r="M137" s="471"/>
      <c r="N137" s="471"/>
      <c r="O137" s="85"/>
      <c r="P137" s="305" t="s">
        <v>15704</v>
      </c>
      <c r="Q137" s="85" t="s">
        <v>633</v>
      </c>
      <c r="R137" s="85" t="s">
        <v>15705</v>
      </c>
      <c r="S137" s="471" t="s">
        <v>15706</v>
      </c>
      <c r="T137" s="276">
        <v>9366849266</v>
      </c>
      <c r="U137" s="478" t="s">
        <v>15707</v>
      </c>
      <c r="V137" s="478" t="s">
        <v>15707</v>
      </c>
      <c r="W137" s="85" t="s">
        <v>221</v>
      </c>
      <c r="X137" s="85" t="s">
        <v>221</v>
      </c>
      <c r="Y137" s="85" t="s">
        <v>221</v>
      </c>
      <c r="Z137" s="85" t="s">
        <v>221</v>
      </c>
      <c r="AA137" s="85" t="s">
        <v>15708</v>
      </c>
      <c r="AB137" s="85">
        <v>9195757541</v>
      </c>
      <c r="AC137" s="85" t="s">
        <v>1303</v>
      </c>
      <c r="AD137" s="85" t="s">
        <v>224</v>
      </c>
      <c r="AE137" s="85" t="s">
        <v>221</v>
      </c>
      <c r="AF137" s="85" t="s">
        <v>221</v>
      </c>
      <c r="AG137" s="85" t="s">
        <v>221</v>
      </c>
      <c r="AH137" s="85" t="s">
        <v>221</v>
      </c>
      <c r="AI137" s="85" t="s">
        <v>221</v>
      </c>
      <c r="AJ137" s="85" t="s">
        <v>221</v>
      </c>
      <c r="AK137" s="85" t="s">
        <v>221</v>
      </c>
      <c r="AL137" s="85" t="s">
        <v>221</v>
      </c>
      <c r="AM137" s="85" t="s">
        <v>221</v>
      </c>
      <c r="AN137" s="85" t="s">
        <v>228</v>
      </c>
      <c r="AO137" s="85" t="s">
        <v>228</v>
      </c>
      <c r="AP137" s="85" t="s">
        <v>229</v>
      </c>
      <c r="AQ137" s="85" t="s">
        <v>229</v>
      </c>
      <c r="AR137" s="85"/>
      <c r="AS137" s="85" t="s">
        <v>15709</v>
      </c>
      <c r="AT137" s="85">
        <v>247147</v>
      </c>
      <c r="AU137" s="85" t="s">
        <v>12692</v>
      </c>
      <c r="AV137" s="85"/>
      <c r="AW137" s="85"/>
      <c r="AX137" s="85"/>
      <c r="AY137" s="85" t="s">
        <v>227</v>
      </c>
      <c r="AZ137" s="85" t="s">
        <v>227</v>
      </c>
      <c r="BA137" s="279">
        <v>0.37361111111111112</v>
      </c>
      <c r="BB137" s="275" t="s">
        <v>14576</v>
      </c>
      <c r="BC137" s="275">
        <v>0.42430555555555555</v>
      </c>
      <c r="BD137" s="275">
        <v>0.42708333333333331</v>
      </c>
      <c r="BE137" s="306">
        <f t="shared" ref="BE137:BE200" si="3">MINUTE(BD137-BC137)</f>
        <v>4</v>
      </c>
      <c r="BF137" s="85">
        <v>2</v>
      </c>
      <c r="BG137" s="85">
        <v>3</v>
      </c>
      <c r="BH137" s="85">
        <v>3</v>
      </c>
      <c r="BI137" s="85">
        <v>3</v>
      </c>
      <c r="BJ137" s="85">
        <v>3</v>
      </c>
      <c r="BK137" s="85">
        <v>1</v>
      </c>
      <c r="BL137" s="85">
        <v>3</v>
      </c>
      <c r="BM137" s="85">
        <v>3</v>
      </c>
      <c r="BN137" s="85">
        <v>3</v>
      </c>
      <c r="BO137" s="85">
        <v>1</v>
      </c>
      <c r="BP137" s="85">
        <v>3</v>
      </c>
      <c r="BQ137" s="85">
        <v>1</v>
      </c>
      <c r="BR137" s="85">
        <v>3</v>
      </c>
      <c r="BS137" s="85">
        <v>1</v>
      </c>
      <c r="BT137" s="85">
        <v>3</v>
      </c>
      <c r="BU137" s="252">
        <f t="shared" ref="BU137" si="4">COUNTIF(BF137:BT137,1)</f>
        <v>4</v>
      </c>
      <c r="BV137" s="85"/>
      <c r="BW137" s="85"/>
      <c r="BX137" s="85"/>
      <c r="BY137" s="306">
        <f t="shared" ref="BY137" si="5">MINUTE(BX137-BW137)</f>
        <v>0</v>
      </c>
      <c r="BZ137" s="85"/>
      <c r="CA137" s="85"/>
      <c r="CB137" s="85"/>
      <c r="CC137" s="85"/>
      <c r="CD137" s="85"/>
      <c r="CE137" s="85"/>
      <c r="CF137" s="85"/>
      <c r="CG137" s="85"/>
      <c r="CH137" s="85"/>
      <c r="CI137" s="85"/>
      <c r="CJ137" s="85"/>
      <c r="CK137" s="85"/>
      <c r="CL137" s="85"/>
      <c r="CM137" s="85"/>
      <c r="CN137" s="85"/>
      <c r="CO137" s="85"/>
      <c r="CP137" s="85"/>
      <c r="CQ137" s="85"/>
      <c r="CR137" s="36" t="s">
        <v>12643</v>
      </c>
      <c r="CS137" s="36" t="s">
        <v>12644</v>
      </c>
      <c r="CT137" s="36" t="s">
        <v>4002</v>
      </c>
      <c r="CU137" s="36" t="s">
        <v>15710</v>
      </c>
      <c r="CV137" s="36" t="s">
        <v>633</v>
      </c>
      <c r="CW137" s="36" t="s">
        <v>15705</v>
      </c>
      <c r="CX137" s="36" t="s">
        <v>15706</v>
      </c>
      <c r="CY137" s="36" t="s">
        <v>15711</v>
      </c>
      <c r="CZ137" s="36" t="s">
        <v>15712</v>
      </c>
      <c r="DA137" s="36" t="s">
        <v>15713</v>
      </c>
      <c r="DB137" s="36" t="s">
        <v>3840</v>
      </c>
      <c r="DC137" s="36" t="s">
        <v>3841</v>
      </c>
      <c r="DD137" s="36" t="s">
        <v>11695</v>
      </c>
      <c r="DE137" s="36" t="s">
        <v>15712</v>
      </c>
      <c r="DF137" s="36" t="s">
        <v>15713</v>
      </c>
      <c r="DG137" s="36" t="s">
        <v>3840</v>
      </c>
      <c r="DH137" s="36" t="s">
        <v>3841</v>
      </c>
      <c r="DI137" s="36" t="s">
        <v>11695</v>
      </c>
      <c r="DJ137" s="36" t="s">
        <v>15714</v>
      </c>
      <c r="DK137" s="36" t="s">
        <v>3957</v>
      </c>
      <c r="DL137" s="36" t="s">
        <v>4002</v>
      </c>
      <c r="DM137" s="36" t="s">
        <v>3914</v>
      </c>
      <c r="DN137" s="36" t="s">
        <v>3852</v>
      </c>
      <c r="DO137" s="36" t="s">
        <v>3853</v>
      </c>
      <c r="DP137" s="36" t="s">
        <v>3996</v>
      </c>
      <c r="DQ137" s="36" t="s">
        <v>15715</v>
      </c>
      <c r="DR137" s="36" t="s">
        <v>15716</v>
      </c>
      <c r="DS137" s="36" t="s">
        <v>15707</v>
      </c>
      <c r="DT137" s="36" t="s">
        <v>15717</v>
      </c>
      <c r="DU137" s="36" t="s">
        <v>3848</v>
      </c>
      <c r="DV137" s="36" t="s">
        <v>15718</v>
      </c>
      <c r="DW137" s="36" t="s">
        <v>15719</v>
      </c>
      <c r="DX137" s="36" t="s">
        <v>15720</v>
      </c>
      <c r="DY137" s="36" t="s">
        <v>3848</v>
      </c>
      <c r="DZ137" s="36" t="s">
        <v>3848</v>
      </c>
      <c r="EA137" s="36" t="s">
        <v>3848</v>
      </c>
      <c r="EB137" s="36" t="s">
        <v>3861</v>
      </c>
      <c r="EC137" s="36" t="s">
        <v>3862</v>
      </c>
      <c r="ED137" s="36" t="s">
        <v>3848</v>
      </c>
      <c r="EE137" s="36" t="s">
        <v>4212</v>
      </c>
      <c r="EF137" s="36" t="s">
        <v>3864</v>
      </c>
      <c r="EG137" s="36" t="s">
        <v>4068</v>
      </c>
      <c r="EH137" s="36" t="s">
        <v>4438</v>
      </c>
      <c r="EI137" s="36" t="s">
        <v>15721</v>
      </c>
      <c r="EJ137" s="36" t="s">
        <v>15721</v>
      </c>
      <c r="EK137" s="36" t="s">
        <v>3848</v>
      </c>
      <c r="EL137" s="36" t="s">
        <v>3868</v>
      </c>
      <c r="EM137" s="36" t="s">
        <v>4002</v>
      </c>
      <c r="EN137" s="36" t="s">
        <v>4002</v>
      </c>
      <c r="EO137" s="36" t="s">
        <v>3870</v>
      </c>
      <c r="EP137" s="36" t="s">
        <v>3869</v>
      </c>
      <c r="EQ137" s="36" t="s">
        <v>15722</v>
      </c>
      <c r="ER137" s="36" t="s">
        <v>3924</v>
      </c>
      <c r="ES137" s="36" t="s">
        <v>15723</v>
      </c>
      <c r="ET137" s="36" t="s">
        <v>15724</v>
      </c>
      <c r="EU137" s="36" t="s">
        <v>15725</v>
      </c>
      <c r="EV137" s="36" t="s">
        <v>3876</v>
      </c>
      <c r="EW137" s="36" t="s">
        <v>3876</v>
      </c>
      <c r="EX137" s="36" t="s">
        <v>3848</v>
      </c>
      <c r="EY137" s="36" t="s">
        <v>3848</v>
      </c>
      <c r="EZ137" s="36" t="s">
        <v>3876</v>
      </c>
      <c r="FA137" s="36" t="s">
        <v>3848</v>
      </c>
      <c r="FB137" s="36" t="s">
        <v>3848</v>
      </c>
      <c r="FC137" s="36" t="s">
        <v>3848</v>
      </c>
      <c r="FD137" s="36" t="s">
        <v>3848</v>
      </c>
      <c r="FE137" s="36" t="s">
        <v>4017</v>
      </c>
      <c r="FF137" s="36" t="s">
        <v>4017</v>
      </c>
      <c r="FG137" s="36" t="s">
        <v>3848</v>
      </c>
      <c r="FH137" s="36" t="s">
        <v>3848</v>
      </c>
      <c r="FI137" s="36" t="s">
        <v>3848</v>
      </c>
      <c r="FJ137" s="36" t="s">
        <v>4017</v>
      </c>
      <c r="FK137" s="36" t="s">
        <v>4017</v>
      </c>
      <c r="FL137" s="36" t="s">
        <v>4017</v>
      </c>
      <c r="FM137" s="36" t="s">
        <v>15706</v>
      </c>
      <c r="FN137" s="36" t="s">
        <v>8763</v>
      </c>
      <c r="FO137" s="36" t="s">
        <v>1668</v>
      </c>
      <c r="FP137" s="36" t="s">
        <v>3848</v>
      </c>
      <c r="FQ137" s="36" t="s">
        <v>15726</v>
      </c>
      <c r="FR137" s="36" t="s">
        <v>4367</v>
      </c>
      <c r="FS137" s="36" t="s">
        <v>15727</v>
      </c>
      <c r="FT137" s="36" t="s">
        <v>15728</v>
      </c>
      <c r="FU137" s="36" t="s">
        <v>15729</v>
      </c>
      <c r="FV137" s="36" t="s">
        <v>15730</v>
      </c>
      <c r="FW137" s="36" t="s">
        <v>15731</v>
      </c>
      <c r="FX137" s="36" t="s">
        <v>13139</v>
      </c>
      <c r="FY137" s="36" t="s">
        <v>3848</v>
      </c>
      <c r="FZ137" s="36" t="s">
        <v>3848</v>
      </c>
      <c r="GA137" s="36" t="s">
        <v>3945</v>
      </c>
      <c r="GB137" s="44" t="s">
        <v>3946</v>
      </c>
      <c r="GC137" s="44" t="s">
        <v>3946</v>
      </c>
      <c r="GL137" s="502">
        <v>100</v>
      </c>
      <c r="GM137" s="502">
        <v>67</v>
      </c>
      <c r="GN137" s="502">
        <v>70</v>
      </c>
      <c r="GO137" s="502">
        <v>100</v>
      </c>
      <c r="GP137" s="502">
        <v>100</v>
      </c>
      <c r="GQ137" s="502">
        <v>29</v>
      </c>
      <c r="GR137" s="502">
        <v>100</v>
      </c>
      <c r="GS137" s="502">
        <v>92</v>
      </c>
      <c r="GT137" s="502">
        <v>24</v>
      </c>
      <c r="GU137" s="502">
        <v>92</v>
      </c>
      <c r="GV137" s="502">
        <v>80</v>
      </c>
      <c r="GW137" s="502">
        <v>43</v>
      </c>
      <c r="GX137" s="502">
        <v>100</v>
      </c>
      <c r="GY137" s="502" t="s">
        <v>14218</v>
      </c>
      <c r="GZ137" s="502" t="s">
        <v>14217</v>
      </c>
      <c r="HA137" s="502" t="s">
        <v>14217</v>
      </c>
      <c r="HB137" s="502" t="s">
        <v>14217</v>
      </c>
      <c r="HC137" s="502" t="s">
        <v>14217</v>
      </c>
      <c r="HD137" s="502" t="s">
        <v>14217</v>
      </c>
      <c r="HE137" s="502">
        <v>0</v>
      </c>
      <c r="HF137" s="44" t="s">
        <v>14293</v>
      </c>
      <c r="HG137" s="503" t="s">
        <v>3848</v>
      </c>
      <c r="HH137" s="503" t="s">
        <v>3848</v>
      </c>
      <c r="HI137" s="503" t="s">
        <v>3848</v>
      </c>
      <c r="HJ137" s="503" t="s">
        <v>3848</v>
      </c>
      <c r="HK137" s="503" t="s">
        <v>3848</v>
      </c>
      <c r="HM137" s="44" t="s">
        <v>3848</v>
      </c>
      <c r="IC137" s="44" t="s">
        <v>3403</v>
      </c>
      <c r="IE137" s="44" t="s">
        <v>3403</v>
      </c>
    </row>
    <row r="138" spans="1:239" s="44" customFormat="1" ht="15" customHeight="1" x14ac:dyDescent="0.2">
      <c r="A138" s="85">
        <v>2</v>
      </c>
      <c r="B138" s="470">
        <v>0.34027777777777773</v>
      </c>
      <c r="D138" s="85" t="s">
        <v>12630</v>
      </c>
      <c r="E138" s="85" t="s">
        <v>212</v>
      </c>
      <c r="F138" s="282">
        <v>43284</v>
      </c>
      <c r="G138" s="85" t="s">
        <v>1202</v>
      </c>
      <c r="H138" s="85" t="s">
        <v>233</v>
      </c>
      <c r="I138" s="85" t="s">
        <v>3057</v>
      </c>
      <c r="J138" s="85"/>
      <c r="K138" s="471"/>
      <c r="L138" s="471"/>
      <c r="M138" s="471"/>
      <c r="N138" s="471"/>
      <c r="O138" s="85"/>
      <c r="P138" s="305" t="s">
        <v>15732</v>
      </c>
      <c r="Q138" s="85" t="s">
        <v>1489</v>
      </c>
      <c r="R138" s="85" t="s">
        <v>15733</v>
      </c>
      <c r="S138" s="471" t="s">
        <v>683</v>
      </c>
      <c r="T138" s="276">
        <v>9651571448</v>
      </c>
      <c r="U138" s="478" t="s">
        <v>15734</v>
      </c>
      <c r="V138" s="471" t="s">
        <v>15735</v>
      </c>
      <c r="W138" s="85" t="s">
        <v>221</v>
      </c>
      <c r="X138" s="85" t="s">
        <v>221</v>
      </c>
      <c r="Y138" s="85" t="s">
        <v>221</v>
      </c>
      <c r="Z138" s="85" t="s">
        <v>221</v>
      </c>
      <c r="AA138" s="85" t="s">
        <v>15736</v>
      </c>
      <c r="AB138" s="85">
        <v>9983988894</v>
      </c>
      <c r="AC138" s="85" t="s">
        <v>1303</v>
      </c>
      <c r="AD138" s="85" t="s">
        <v>224</v>
      </c>
      <c r="AE138" s="85" t="s">
        <v>221</v>
      </c>
      <c r="AF138" s="85" t="s">
        <v>221</v>
      </c>
      <c r="AG138" s="85" t="s">
        <v>221</v>
      </c>
      <c r="AH138" s="85" t="s">
        <v>221</v>
      </c>
      <c r="AI138" s="85" t="s">
        <v>221</v>
      </c>
      <c r="AJ138" s="85" t="s">
        <v>221</v>
      </c>
      <c r="AK138" s="85" t="s">
        <v>221</v>
      </c>
      <c r="AL138" s="85" t="s">
        <v>221</v>
      </c>
      <c r="AM138" s="85" t="s">
        <v>221</v>
      </c>
      <c r="AN138" s="85" t="s">
        <v>228</v>
      </c>
      <c r="AO138" s="85" t="s">
        <v>228</v>
      </c>
      <c r="AP138" s="85" t="s">
        <v>229</v>
      </c>
      <c r="AQ138" s="85" t="s">
        <v>229</v>
      </c>
      <c r="AR138" s="85"/>
      <c r="AS138" s="85" t="s">
        <v>15737</v>
      </c>
      <c r="AT138" s="85">
        <v>214711</v>
      </c>
      <c r="AU138" s="85" t="s">
        <v>12692</v>
      </c>
      <c r="AV138" s="85"/>
      <c r="AW138" s="85"/>
      <c r="AX138" s="85"/>
      <c r="AY138" s="85" t="s">
        <v>227</v>
      </c>
      <c r="AZ138" s="85" t="s">
        <v>446</v>
      </c>
      <c r="BA138" s="279">
        <v>0.36874999999999997</v>
      </c>
      <c r="BB138" s="275" t="s">
        <v>14576</v>
      </c>
      <c r="BC138" s="275">
        <v>0.4291666666666667</v>
      </c>
      <c r="BD138" s="275">
        <v>0.43194444444444446</v>
      </c>
      <c r="BE138" s="306">
        <f t="shared" si="3"/>
        <v>4</v>
      </c>
      <c r="BF138" s="85">
        <v>2</v>
      </c>
      <c r="BG138" s="85">
        <v>3</v>
      </c>
      <c r="BH138" s="85">
        <v>3</v>
      </c>
      <c r="BI138" s="85">
        <v>3</v>
      </c>
      <c r="BJ138" s="85">
        <v>3</v>
      </c>
      <c r="BK138" s="85">
        <v>1</v>
      </c>
      <c r="BL138" s="85">
        <v>1</v>
      </c>
      <c r="BM138" s="85">
        <v>2</v>
      </c>
      <c r="BN138" s="85">
        <v>1</v>
      </c>
      <c r="BO138" s="85">
        <v>2</v>
      </c>
      <c r="BP138" s="85">
        <v>3</v>
      </c>
      <c r="BQ138" s="85">
        <v>1</v>
      </c>
      <c r="BR138" s="85">
        <v>3</v>
      </c>
      <c r="BS138" s="85">
        <v>2</v>
      </c>
      <c r="BT138" s="85">
        <v>3</v>
      </c>
      <c r="BU138" s="85"/>
      <c r="BV138" s="85"/>
      <c r="BW138" s="85"/>
      <c r="BX138" s="85"/>
      <c r="BY138" s="85"/>
      <c r="BZ138" s="85"/>
      <c r="CA138" s="85"/>
      <c r="CB138" s="85"/>
      <c r="CC138" s="85"/>
      <c r="CD138" s="85"/>
      <c r="CE138" s="85"/>
      <c r="CF138" s="85"/>
      <c r="CG138" s="85"/>
      <c r="CH138" s="85"/>
      <c r="CI138" s="85"/>
      <c r="CJ138" s="85"/>
      <c r="CK138" s="85"/>
      <c r="CL138" s="85"/>
      <c r="CM138" s="85"/>
      <c r="CN138" s="85"/>
      <c r="CO138" s="85"/>
      <c r="CP138" s="85"/>
      <c r="CQ138" s="85"/>
      <c r="CR138" s="36" t="s">
        <v>12643</v>
      </c>
      <c r="CS138" s="36" t="s">
        <v>12644</v>
      </c>
      <c r="CT138" s="36" t="s">
        <v>4002</v>
      </c>
      <c r="CU138" s="36" t="s">
        <v>15738</v>
      </c>
      <c r="CV138" s="36" t="s">
        <v>1489</v>
      </c>
      <c r="CW138" s="36" t="s">
        <v>15733</v>
      </c>
      <c r="CX138" s="36" t="s">
        <v>683</v>
      </c>
      <c r="CY138" s="36" t="s">
        <v>15739</v>
      </c>
      <c r="CZ138" s="36" t="s">
        <v>15740</v>
      </c>
      <c r="DA138" s="36" t="s">
        <v>15741</v>
      </c>
      <c r="DB138" s="36" t="s">
        <v>3840</v>
      </c>
      <c r="DC138" s="36" t="s">
        <v>3841</v>
      </c>
      <c r="DD138" s="36" t="s">
        <v>11695</v>
      </c>
      <c r="DE138" s="36" t="s">
        <v>15740</v>
      </c>
      <c r="DF138" s="36" t="s">
        <v>15741</v>
      </c>
      <c r="DG138" s="36" t="s">
        <v>3840</v>
      </c>
      <c r="DH138" s="36" t="s">
        <v>3841</v>
      </c>
      <c r="DI138" s="36" t="s">
        <v>11695</v>
      </c>
      <c r="DJ138" s="36" t="s">
        <v>15742</v>
      </c>
      <c r="DK138" s="36" t="s">
        <v>3957</v>
      </c>
      <c r="DL138" s="36" t="s">
        <v>264</v>
      </c>
      <c r="DM138" s="36" t="s">
        <v>3914</v>
      </c>
      <c r="DN138" s="36" t="s">
        <v>3852</v>
      </c>
      <c r="DO138" s="36" t="s">
        <v>3853</v>
      </c>
      <c r="DP138" s="36" t="s">
        <v>3854</v>
      </c>
      <c r="DQ138" s="36" t="s">
        <v>15743</v>
      </c>
      <c r="DR138" s="36" t="s">
        <v>15744</v>
      </c>
      <c r="DS138" s="36" t="s">
        <v>15734</v>
      </c>
      <c r="DT138" s="36" t="s">
        <v>15745</v>
      </c>
      <c r="DU138" s="36" t="s">
        <v>15746</v>
      </c>
      <c r="DV138" s="36" t="s">
        <v>15747</v>
      </c>
      <c r="DW138" s="36" t="s">
        <v>15748</v>
      </c>
      <c r="DX138" s="36" t="s">
        <v>15749</v>
      </c>
      <c r="DY138" s="36" t="s">
        <v>15750</v>
      </c>
      <c r="DZ138" s="36" t="s">
        <v>3848</v>
      </c>
      <c r="EA138" s="36" t="s">
        <v>3848</v>
      </c>
      <c r="EB138" s="36" t="s">
        <v>3861</v>
      </c>
      <c r="EC138" s="36" t="s">
        <v>3862</v>
      </c>
      <c r="ED138" s="36" t="s">
        <v>3848</v>
      </c>
      <c r="EE138" s="36" t="s">
        <v>5339</v>
      </c>
      <c r="EF138" s="36" t="s">
        <v>3864</v>
      </c>
      <c r="EG138" s="36" t="s">
        <v>4068</v>
      </c>
      <c r="EH138" s="36" t="s">
        <v>4069</v>
      </c>
      <c r="EI138" s="36" t="s">
        <v>15751</v>
      </c>
      <c r="EJ138" s="36" t="s">
        <v>15752</v>
      </c>
      <c r="EK138" s="36" t="s">
        <v>3848</v>
      </c>
      <c r="EL138" s="36" t="s">
        <v>3868</v>
      </c>
      <c r="EM138" s="36" t="s">
        <v>4002</v>
      </c>
      <c r="EN138" s="36" t="s">
        <v>4002</v>
      </c>
      <c r="EO138" s="36" t="s">
        <v>3869</v>
      </c>
      <c r="EP138" s="36" t="s">
        <v>3870</v>
      </c>
      <c r="EQ138" s="36" t="s">
        <v>15753</v>
      </c>
      <c r="ER138" s="36" t="s">
        <v>3924</v>
      </c>
      <c r="ES138" s="36" t="s">
        <v>15754</v>
      </c>
      <c r="ET138" s="36" t="s">
        <v>15755</v>
      </c>
      <c r="EU138" s="36" t="s">
        <v>15725</v>
      </c>
      <c r="EV138" s="36" t="s">
        <v>3876</v>
      </c>
      <c r="EW138" s="36" t="s">
        <v>3876</v>
      </c>
      <c r="EX138" s="36" t="s">
        <v>3848</v>
      </c>
      <c r="EY138" s="36" t="s">
        <v>3848</v>
      </c>
      <c r="EZ138" s="36" t="s">
        <v>3876</v>
      </c>
      <c r="FA138" s="36" t="s">
        <v>3848</v>
      </c>
      <c r="FB138" s="36" t="s">
        <v>3848</v>
      </c>
      <c r="FC138" s="36" t="s">
        <v>3848</v>
      </c>
      <c r="FD138" s="36" t="s">
        <v>3848</v>
      </c>
      <c r="FE138" s="36" t="s">
        <v>4017</v>
      </c>
      <c r="FF138" s="36" t="s">
        <v>4017</v>
      </c>
      <c r="FG138" s="36" t="s">
        <v>3848</v>
      </c>
      <c r="FH138" s="36" t="s">
        <v>3848</v>
      </c>
      <c r="FI138" s="36" t="s">
        <v>3848</v>
      </c>
      <c r="FJ138" s="36" t="s">
        <v>4017</v>
      </c>
      <c r="FK138" s="36" t="s">
        <v>4017</v>
      </c>
      <c r="FL138" s="36" t="s">
        <v>4017</v>
      </c>
      <c r="FM138" s="36" t="s">
        <v>683</v>
      </c>
      <c r="FN138" s="36" t="s">
        <v>15756</v>
      </c>
      <c r="FO138" s="36" t="s">
        <v>528</v>
      </c>
      <c r="FP138" s="36" t="s">
        <v>3848</v>
      </c>
      <c r="FQ138" s="36" t="s">
        <v>15757</v>
      </c>
      <c r="FR138" s="36" t="s">
        <v>4367</v>
      </c>
      <c r="FS138" s="36" t="s">
        <v>15758</v>
      </c>
      <c r="FT138" s="36" t="s">
        <v>15759</v>
      </c>
      <c r="FU138" s="36" t="s">
        <v>15760</v>
      </c>
      <c r="FV138" s="36" t="s">
        <v>15761</v>
      </c>
      <c r="FW138" s="36" t="s">
        <v>15762</v>
      </c>
      <c r="FX138" s="36" t="s">
        <v>3894</v>
      </c>
      <c r="FY138" s="36" t="s">
        <v>3848</v>
      </c>
      <c r="FZ138" s="36" t="s">
        <v>3848</v>
      </c>
      <c r="GA138" s="36" t="s">
        <v>3945</v>
      </c>
      <c r="GB138" s="44" t="s">
        <v>3945</v>
      </c>
      <c r="GC138" s="44" t="s">
        <v>3945</v>
      </c>
      <c r="GL138" s="502">
        <v>100</v>
      </c>
      <c r="GM138" s="502">
        <v>50</v>
      </c>
      <c r="GN138" s="502">
        <v>50</v>
      </c>
      <c r="GO138" s="502">
        <v>83</v>
      </c>
      <c r="GP138" s="502">
        <v>84</v>
      </c>
      <c r="GQ138" s="502">
        <v>32</v>
      </c>
      <c r="GR138" s="502">
        <v>84</v>
      </c>
      <c r="GS138" s="502">
        <v>83</v>
      </c>
      <c r="GT138" s="502">
        <v>29</v>
      </c>
      <c r="GU138" s="502">
        <v>83</v>
      </c>
      <c r="GV138" s="502">
        <v>50</v>
      </c>
      <c r="GW138" s="502">
        <v>29</v>
      </c>
      <c r="GX138" s="502">
        <v>43</v>
      </c>
      <c r="GY138" s="502" t="s">
        <v>14218</v>
      </c>
      <c r="GZ138" s="502" t="s">
        <v>14217</v>
      </c>
      <c r="HA138" s="502" t="s">
        <v>14217</v>
      </c>
      <c r="HB138" s="502" t="s">
        <v>14217</v>
      </c>
      <c r="HC138" s="502" t="s">
        <v>14217</v>
      </c>
      <c r="HD138" s="502" t="s">
        <v>14217</v>
      </c>
      <c r="HE138" s="502">
        <v>0</v>
      </c>
      <c r="HF138" s="44" t="s">
        <v>14293</v>
      </c>
      <c r="HG138" s="503" t="s">
        <v>3848</v>
      </c>
      <c r="HH138" s="503" t="s">
        <v>3848</v>
      </c>
      <c r="HI138" s="503" t="s">
        <v>3848</v>
      </c>
      <c r="HJ138" s="503" t="s">
        <v>3848</v>
      </c>
      <c r="HK138" s="503" t="s">
        <v>3848</v>
      </c>
      <c r="HM138" s="44" t="s">
        <v>3848</v>
      </c>
      <c r="IC138" s="44" t="s">
        <v>3403</v>
      </c>
      <c r="IE138" s="44" t="s">
        <v>3403</v>
      </c>
    </row>
    <row r="139" spans="1:239" s="44" customFormat="1" ht="15" customHeight="1" x14ac:dyDescent="0.2">
      <c r="A139" s="85">
        <v>3</v>
      </c>
      <c r="B139" s="470">
        <v>0.34375</v>
      </c>
      <c r="D139" s="85" t="s">
        <v>12630</v>
      </c>
      <c r="E139" s="85" t="s">
        <v>212</v>
      </c>
      <c r="F139" s="282">
        <v>43284</v>
      </c>
      <c r="G139" s="85" t="s">
        <v>1202</v>
      </c>
      <c r="H139" s="85" t="s">
        <v>233</v>
      </c>
      <c r="I139" s="85" t="s">
        <v>3057</v>
      </c>
      <c r="J139" s="85"/>
      <c r="K139" s="471"/>
      <c r="L139" s="471"/>
      <c r="M139" s="471"/>
      <c r="N139" s="471"/>
      <c r="O139" s="85"/>
      <c r="P139" s="305" t="s">
        <v>15763</v>
      </c>
      <c r="Q139" s="85" t="s">
        <v>15764</v>
      </c>
      <c r="R139" s="85" t="s">
        <v>3805</v>
      </c>
      <c r="S139" s="471" t="s">
        <v>15765</v>
      </c>
      <c r="T139" s="276">
        <v>9753530524</v>
      </c>
      <c r="U139" s="478" t="s">
        <v>15766</v>
      </c>
      <c r="V139" s="478" t="s">
        <v>15767</v>
      </c>
      <c r="W139" s="85" t="s">
        <v>221</v>
      </c>
      <c r="X139" s="85" t="s">
        <v>221</v>
      </c>
      <c r="Y139" s="85" t="s">
        <v>221</v>
      </c>
      <c r="Z139" s="85" t="s">
        <v>221</v>
      </c>
      <c r="AA139" s="85" t="s">
        <v>15768</v>
      </c>
      <c r="AB139" s="85">
        <v>9167863306</v>
      </c>
      <c r="AC139" s="85" t="s">
        <v>1303</v>
      </c>
      <c r="AD139" s="85" t="s">
        <v>224</v>
      </c>
      <c r="AE139" s="85" t="s">
        <v>221</v>
      </c>
      <c r="AF139" s="85" t="s">
        <v>221</v>
      </c>
      <c r="AG139" s="85" t="s">
        <v>221</v>
      </c>
      <c r="AH139" s="85" t="s">
        <v>221</v>
      </c>
      <c r="AI139" s="85" t="s">
        <v>221</v>
      </c>
      <c r="AJ139" s="85" t="s">
        <v>221</v>
      </c>
      <c r="AK139" s="85" t="s">
        <v>221</v>
      </c>
      <c r="AL139" s="85" t="s">
        <v>221</v>
      </c>
      <c r="AM139" s="85" t="s">
        <v>221</v>
      </c>
      <c r="AN139" s="85" t="s">
        <v>228</v>
      </c>
      <c r="AO139" s="85" t="s">
        <v>228</v>
      </c>
      <c r="AP139" s="85" t="s">
        <v>229</v>
      </c>
      <c r="AQ139" s="85" t="s">
        <v>229</v>
      </c>
      <c r="AR139" s="85"/>
      <c r="AS139" s="85" t="s">
        <v>15769</v>
      </c>
      <c r="AT139" s="85">
        <v>167513</v>
      </c>
      <c r="AU139" s="85" t="s">
        <v>14096</v>
      </c>
      <c r="AV139" s="85"/>
      <c r="AW139" s="85"/>
      <c r="AX139" s="85"/>
      <c r="AY139" s="85" t="s">
        <v>227</v>
      </c>
      <c r="AZ139" s="85" t="s">
        <v>446</v>
      </c>
      <c r="BA139" s="279">
        <v>0.38611111111111113</v>
      </c>
      <c r="BB139" s="275" t="s">
        <v>14576</v>
      </c>
      <c r="BC139" s="275">
        <v>0.43402777777777773</v>
      </c>
      <c r="BD139" s="275">
        <v>0.4368055555555555</v>
      </c>
      <c r="BE139" s="306">
        <f t="shared" si="3"/>
        <v>4</v>
      </c>
      <c r="BF139" s="85">
        <v>1</v>
      </c>
      <c r="BG139" s="85">
        <v>3</v>
      </c>
      <c r="BH139" s="85">
        <v>3</v>
      </c>
      <c r="BI139" s="85">
        <v>3</v>
      </c>
      <c r="BJ139" s="85">
        <v>3</v>
      </c>
      <c r="BK139" s="85">
        <v>1</v>
      </c>
      <c r="BL139" s="85">
        <v>1</v>
      </c>
      <c r="BM139" s="85">
        <v>2</v>
      </c>
      <c r="BN139" s="85">
        <v>1</v>
      </c>
      <c r="BO139" s="85">
        <v>2</v>
      </c>
      <c r="BP139" s="85">
        <v>3</v>
      </c>
      <c r="BQ139" s="85">
        <v>2</v>
      </c>
      <c r="BR139" s="85">
        <v>2</v>
      </c>
      <c r="BS139" s="85">
        <v>2</v>
      </c>
      <c r="BT139" s="85">
        <v>2</v>
      </c>
      <c r="BU139" s="85"/>
      <c r="BV139" s="85"/>
      <c r="BW139" s="85"/>
      <c r="BX139" s="85"/>
      <c r="BY139" s="85"/>
      <c r="BZ139" s="85"/>
      <c r="CA139" s="85"/>
      <c r="CB139" s="85"/>
      <c r="CC139" s="85"/>
      <c r="CD139" s="85"/>
      <c r="CE139" s="85"/>
      <c r="CF139" s="85"/>
      <c r="CG139" s="85"/>
      <c r="CH139" s="85"/>
      <c r="CI139" s="85"/>
      <c r="CJ139" s="85"/>
      <c r="CK139" s="85"/>
      <c r="CL139" s="85"/>
      <c r="CM139" s="85"/>
      <c r="CN139" s="85"/>
      <c r="CO139" s="85"/>
      <c r="CP139" s="85"/>
      <c r="CQ139" s="85"/>
      <c r="CR139" s="36" t="s">
        <v>12643</v>
      </c>
      <c r="CS139" s="36" t="s">
        <v>12644</v>
      </c>
      <c r="CT139" s="36" t="s">
        <v>4002</v>
      </c>
      <c r="CU139" s="36" t="s">
        <v>15770</v>
      </c>
      <c r="CV139" s="36" t="s">
        <v>15771</v>
      </c>
      <c r="CW139" s="36" t="s">
        <v>15772</v>
      </c>
      <c r="CX139" s="36" t="s">
        <v>15773</v>
      </c>
      <c r="CY139" s="36" t="s">
        <v>15774</v>
      </c>
      <c r="CZ139" s="36" t="s">
        <v>15775</v>
      </c>
      <c r="DA139" s="36" t="s">
        <v>15776</v>
      </c>
      <c r="DB139" s="36" t="s">
        <v>4158</v>
      </c>
      <c r="DC139" s="36" t="s">
        <v>4159</v>
      </c>
      <c r="DD139" s="36" t="s">
        <v>8608</v>
      </c>
      <c r="DE139" s="36" t="s">
        <v>15775</v>
      </c>
      <c r="DF139" s="36" t="s">
        <v>15777</v>
      </c>
      <c r="DG139" s="36" t="s">
        <v>4158</v>
      </c>
      <c r="DH139" s="36" t="s">
        <v>4159</v>
      </c>
      <c r="DI139" s="36" t="s">
        <v>11695</v>
      </c>
      <c r="DJ139" s="36" t="s">
        <v>15778</v>
      </c>
      <c r="DK139" s="36" t="s">
        <v>3957</v>
      </c>
      <c r="DL139" s="36" t="s">
        <v>15779</v>
      </c>
      <c r="DM139" s="36" t="s">
        <v>4116</v>
      </c>
      <c r="DN139" s="36" t="s">
        <v>3852</v>
      </c>
      <c r="DO139" s="36" t="s">
        <v>3853</v>
      </c>
      <c r="DP139" s="36" t="s">
        <v>3854</v>
      </c>
      <c r="DQ139" s="36" t="s">
        <v>15780</v>
      </c>
      <c r="DR139" s="36" t="s">
        <v>1228</v>
      </c>
      <c r="DS139" s="36" t="s">
        <v>15781</v>
      </c>
      <c r="DT139" s="36" t="s">
        <v>3848</v>
      </c>
      <c r="DU139" s="36" t="s">
        <v>3848</v>
      </c>
      <c r="DV139" s="36" t="s">
        <v>3848</v>
      </c>
      <c r="DW139" s="36" t="s">
        <v>3848</v>
      </c>
      <c r="DX139" s="36" t="s">
        <v>15767</v>
      </c>
      <c r="DY139" s="36" t="s">
        <v>3848</v>
      </c>
      <c r="DZ139" s="36" t="s">
        <v>3848</v>
      </c>
      <c r="EA139" s="36" t="s">
        <v>3848</v>
      </c>
      <c r="EB139" s="36" t="s">
        <v>3861</v>
      </c>
      <c r="EC139" s="36" t="s">
        <v>3862</v>
      </c>
      <c r="ED139" s="36" t="s">
        <v>3848</v>
      </c>
      <c r="EE139" s="36" t="s">
        <v>5408</v>
      </c>
      <c r="EF139" s="36" t="s">
        <v>395</v>
      </c>
      <c r="EG139" s="36" t="s">
        <v>4068</v>
      </c>
      <c r="EH139" s="36" t="s">
        <v>4438</v>
      </c>
      <c r="EI139" s="36" t="s">
        <v>15782</v>
      </c>
      <c r="EJ139" s="36" t="s">
        <v>15769</v>
      </c>
      <c r="EK139" s="36" t="s">
        <v>3848</v>
      </c>
      <c r="EL139" s="36" t="s">
        <v>3868</v>
      </c>
      <c r="EM139" s="36" t="s">
        <v>4002</v>
      </c>
      <c r="EN139" s="36" t="s">
        <v>4002</v>
      </c>
      <c r="EO139" s="36" t="s">
        <v>4002</v>
      </c>
      <c r="EP139" s="36" t="s">
        <v>4002</v>
      </c>
      <c r="EQ139" s="36" t="s">
        <v>15783</v>
      </c>
      <c r="ER139" s="36" t="s">
        <v>3924</v>
      </c>
      <c r="ES139" s="36" t="s">
        <v>12826</v>
      </c>
      <c r="ET139" s="36" t="s">
        <v>15784</v>
      </c>
      <c r="EU139" s="36" t="s">
        <v>15785</v>
      </c>
      <c r="EV139" s="36" t="s">
        <v>3876</v>
      </c>
      <c r="EW139" s="36" t="s">
        <v>3876</v>
      </c>
      <c r="EX139" s="36" t="s">
        <v>3848</v>
      </c>
      <c r="EY139" s="36" t="s">
        <v>3848</v>
      </c>
      <c r="EZ139" s="36" t="s">
        <v>3876</v>
      </c>
      <c r="FA139" s="36" t="s">
        <v>3848</v>
      </c>
      <c r="FB139" s="36" t="s">
        <v>3848</v>
      </c>
      <c r="FC139" s="36" t="s">
        <v>3848</v>
      </c>
      <c r="FD139" s="36" t="s">
        <v>3848</v>
      </c>
      <c r="FE139" s="36" t="s">
        <v>4017</v>
      </c>
      <c r="FF139" s="36" t="s">
        <v>4017</v>
      </c>
      <c r="FG139" s="36" t="s">
        <v>3848</v>
      </c>
      <c r="FH139" s="36" t="s">
        <v>3848</v>
      </c>
      <c r="FI139" s="36" t="s">
        <v>3848</v>
      </c>
      <c r="FJ139" s="36" t="s">
        <v>4017</v>
      </c>
      <c r="FK139" s="36" t="s">
        <v>4017</v>
      </c>
      <c r="FL139" s="36" t="s">
        <v>4017</v>
      </c>
      <c r="FM139" s="36" t="s">
        <v>15771</v>
      </c>
      <c r="FN139" s="36" t="s">
        <v>15786</v>
      </c>
      <c r="FO139" s="36" t="s">
        <v>15787</v>
      </c>
      <c r="FP139" s="36" t="s">
        <v>3848</v>
      </c>
      <c r="FQ139" s="36" t="s">
        <v>15788</v>
      </c>
      <c r="FR139" s="36" t="s">
        <v>6487</v>
      </c>
      <c r="FS139" s="36" t="s">
        <v>15789</v>
      </c>
      <c r="FT139" s="36" t="s">
        <v>15790</v>
      </c>
      <c r="FU139" s="36" t="s">
        <v>15791</v>
      </c>
      <c r="FV139" s="36" t="s">
        <v>15792</v>
      </c>
      <c r="FW139" s="36" t="s">
        <v>15793</v>
      </c>
      <c r="FX139" s="36" t="s">
        <v>3894</v>
      </c>
      <c r="FY139" s="36" t="s">
        <v>3848</v>
      </c>
      <c r="FZ139" s="36" t="s">
        <v>3848</v>
      </c>
      <c r="GA139" s="36" t="s">
        <v>3945</v>
      </c>
      <c r="GB139" s="44" t="s">
        <v>3945</v>
      </c>
      <c r="GC139" s="44" t="s">
        <v>3945</v>
      </c>
      <c r="GL139" s="502" t="s">
        <v>15794</v>
      </c>
      <c r="GM139" s="502">
        <v>42</v>
      </c>
      <c r="GN139" s="502">
        <v>30</v>
      </c>
      <c r="GO139" s="502">
        <v>39</v>
      </c>
      <c r="GP139" s="502">
        <v>92</v>
      </c>
      <c r="GQ139" s="502">
        <v>23</v>
      </c>
      <c r="GR139" s="502">
        <v>96</v>
      </c>
      <c r="GS139" s="502">
        <v>92</v>
      </c>
      <c r="GT139" s="502">
        <v>24</v>
      </c>
      <c r="GU139" s="502">
        <v>92</v>
      </c>
      <c r="GV139" s="502">
        <v>60</v>
      </c>
      <c r="GW139" s="502">
        <v>43</v>
      </c>
      <c r="GX139" s="502">
        <v>43</v>
      </c>
      <c r="GY139" s="502" t="s">
        <v>14218</v>
      </c>
      <c r="GZ139" s="502" t="s">
        <v>14217</v>
      </c>
      <c r="HA139" s="502" t="s">
        <v>14217</v>
      </c>
      <c r="HB139" s="502" t="s">
        <v>14217</v>
      </c>
      <c r="HC139" s="502" t="s">
        <v>14217</v>
      </c>
      <c r="HD139" s="502" t="s">
        <v>14217</v>
      </c>
      <c r="HE139" s="502">
        <v>0</v>
      </c>
      <c r="HF139" s="44" t="s">
        <v>14293</v>
      </c>
      <c r="HG139" s="503" t="s">
        <v>3848</v>
      </c>
      <c r="HH139" s="503" t="s">
        <v>3848</v>
      </c>
      <c r="HI139" s="503" t="s">
        <v>3848</v>
      </c>
      <c r="HJ139" s="503" t="s">
        <v>3848</v>
      </c>
      <c r="HK139" s="503" t="s">
        <v>3848</v>
      </c>
      <c r="HM139" s="44" t="s">
        <v>3848</v>
      </c>
      <c r="IC139" s="44" t="s">
        <v>3403</v>
      </c>
      <c r="IE139" s="44" t="s">
        <v>3403</v>
      </c>
    </row>
    <row r="140" spans="1:239" s="44" customFormat="1" ht="15" customHeight="1" x14ac:dyDescent="0.2">
      <c r="A140" s="85">
        <v>4</v>
      </c>
      <c r="B140" s="470">
        <v>0.34652777777777777</v>
      </c>
      <c r="D140" s="85" t="s">
        <v>12630</v>
      </c>
      <c r="E140" s="85" t="s">
        <v>212</v>
      </c>
      <c r="F140" s="282">
        <v>43284</v>
      </c>
      <c r="G140" s="85" t="s">
        <v>1202</v>
      </c>
      <c r="H140" s="85" t="s">
        <v>233</v>
      </c>
      <c r="I140" s="85" t="s">
        <v>3057</v>
      </c>
      <c r="J140" s="85"/>
      <c r="K140" s="471"/>
      <c r="L140" s="471"/>
      <c r="M140" s="471"/>
      <c r="N140" s="471"/>
      <c r="O140" s="85"/>
      <c r="P140" s="305" t="s">
        <v>15795</v>
      </c>
      <c r="Q140" s="85" t="s">
        <v>1160</v>
      </c>
      <c r="R140" s="85" t="s">
        <v>15796</v>
      </c>
      <c r="S140" s="471" t="s">
        <v>15797</v>
      </c>
      <c r="T140" s="276">
        <v>9365600187</v>
      </c>
      <c r="U140" s="478" t="s">
        <v>15798</v>
      </c>
      <c r="V140" s="471" t="s">
        <v>15799</v>
      </c>
      <c r="W140" s="85" t="s">
        <v>221</v>
      </c>
      <c r="X140" s="85" t="s">
        <v>221</v>
      </c>
      <c r="Y140" s="85" t="s">
        <v>221</v>
      </c>
      <c r="Z140" s="85" t="s">
        <v>221</v>
      </c>
      <c r="AA140" s="85" t="s">
        <v>15800</v>
      </c>
      <c r="AB140" s="85">
        <v>9055783186</v>
      </c>
      <c r="AC140" s="85" t="s">
        <v>402</v>
      </c>
      <c r="AD140" s="85" t="s">
        <v>802</v>
      </c>
      <c r="AE140" s="85" t="s">
        <v>3065</v>
      </c>
      <c r="AF140" s="85" t="s">
        <v>221</v>
      </c>
      <c r="AG140" s="85" t="s">
        <v>221</v>
      </c>
      <c r="AH140" s="85" t="s">
        <v>221</v>
      </c>
      <c r="AI140" s="85"/>
      <c r="AJ140" s="85"/>
      <c r="AK140" s="85"/>
      <c r="AL140" s="85"/>
      <c r="AM140" s="85"/>
      <c r="AN140" s="85" t="s">
        <v>228</v>
      </c>
      <c r="AO140" s="85" t="s">
        <v>228</v>
      </c>
      <c r="AP140" s="85" t="s">
        <v>229</v>
      </c>
      <c r="AQ140" s="85" t="s">
        <v>229</v>
      </c>
      <c r="AR140" s="85"/>
      <c r="AS140" s="85" t="s">
        <v>15769</v>
      </c>
      <c r="AT140" s="85">
        <v>167513</v>
      </c>
      <c r="AU140" s="85" t="s">
        <v>14096</v>
      </c>
      <c r="AV140" s="85"/>
      <c r="AW140" s="85"/>
      <c r="AX140" s="85"/>
      <c r="AY140" s="85" t="s">
        <v>227</v>
      </c>
      <c r="AZ140" s="85" t="s">
        <v>446</v>
      </c>
      <c r="BA140" s="279">
        <v>0.39583333333333331</v>
      </c>
      <c r="BB140" s="275" t="s">
        <v>14576</v>
      </c>
      <c r="BC140" s="275">
        <v>0.4375</v>
      </c>
      <c r="BD140" s="275">
        <v>0.44027777777777777</v>
      </c>
      <c r="BE140" s="306">
        <f t="shared" si="3"/>
        <v>4</v>
      </c>
      <c r="BF140" s="85">
        <v>2</v>
      </c>
      <c r="BG140" s="85">
        <v>3</v>
      </c>
      <c r="BH140" s="85">
        <v>3</v>
      </c>
      <c r="BI140" s="85">
        <v>3</v>
      </c>
      <c r="BJ140" s="85">
        <v>3</v>
      </c>
      <c r="BK140" s="85">
        <v>1</v>
      </c>
      <c r="BL140" s="85">
        <v>1</v>
      </c>
      <c r="BM140" s="85">
        <v>2</v>
      </c>
      <c r="BN140" s="85">
        <v>1</v>
      </c>
      <c r="BO140" s="85">
        <v>2</v>
      </c>
      <c r="BP140" s="85">
        <v>2</v>
      </c>
      <c r="BQ140" s="85">
        <v>2</v>
      </c>
      <c r="BR140" s="85">
        <v>2</v>
      </c>
      <c r="BS140" s="85">
        <v>2</v>
      </c>
      <c r="BT140" s="85">
        <v>2</v>
      </c>
      <c r="BU140" s="85"/>
      <c r="BV140" s="85"/>
      <c r="BW140" s="85"/>
      <c r="BX140" s="85"/>
      <c r="BY140" s="85"/>
      <c r="BZ140" s="85"/>
      <c r="CA140" s="85"/>
      <c r="CB140" s="85"/>
      <c r="CC140" s="85"/>
      <c r="CD140" s="85"/>
      <c r="CE140" s="85"/>
      <c r="CF140" s="85"/>
      <c r="CG140" s="85"/>
      <c r="CH140" s="85"/>
      <c r="CI140" s="85"/>
      <c r="CJ140" s="85"/>
      <c r="CK140" s="85"/>
      <c r="CL140" s="85"/>
      <c r="CM140" s="85"/>
      <c r="CN140" s="85"/>
      <c r="CO140" s="85"/>
      <c r="CP140" s="85"/>
      <c r="CQ140" s="85"/>
      <c r="CR140" s="36" t="s">
        <v>12643</v>
      </c>
      <c r="CS140" s="36" t="s">
        <v>12644</v>
      </c>
      <c r="CT140" s="36" t="s">
        <v>4002</v>
      </c>
      <c r="CU140" s="36" t="s">
        <v>15801</v>
      </c>
      <c r="CV140" s="36" t="s">
        <v>11591</v>
      </c>
      <c r="CW140" s="36" t="s">
        <v>15802</v>
      </c>
      <c r="CX140" s="36" t="s">
        <v>15803</v>
      </c>
      <c r="CY140" s="36" t="s">
        <v>15804</v>
      </c>
      <c r="CZ140" s="36" t="s">
        <v>15775</v>
      </c>
      <c r="DA140" s="36" t="s">
        <v>15805</v>
      </c>
      <c r="DB140" s="36" t="s">
        <v>4158</v>
      </c>
      <c r="DC140" s="36" t="s">
        <v>4159</v>
      </c>
      <c r="DD140" s="36" t="s">
        <v>7155</v>
      </c>
      <c r="DE140" s="36" t="s">
        <v>15775</v>
      </c>
      <c r="DF140" s="36" t="s">
        <v>15806</v>
      </c>
      <c r="DG140" s="36" t="s">
        <v>4158</v>
      </c>
      <c r="DH140" s="36" t="s">
        <v>4159</v>
      </c>
      <c r="DI140" s="36" t="s">
        <v>11695</v>
      </c>
      <c r="DJ140" s="36" t="s">
        <v>3848</v>
      </c>
      <c r="DK140" s="36" t="s">
        <v>3957</v>
      </c>
      <c r="DL140" s="36" t="s">
        <v>15807</v>
      </c>
      <c r="DM140" s="36" t="s">
        <v>4116</v>
      </c>
      <c r="DN140" s="36" t="s">
        <v>3852</v>
      </c>
      <c r="DO140" s="36" t="s">
        <v>3853</v>
      </c>
      <c r="DP140" s="36" t="s">
        <v>3854</v>
      </c>
      <c r="DQ140" s="36" t="s">
        <v>15808</v>
      </c>
      <c r="DR140" s="36" t="s">
        <v>15808</v>
      </c>
      <c r="DS140" s="36" t="s">
        <v>15798</v>
      </c>
      <c r="DT140" s="36" t="s">
        <v>3848</v>
      </c>
      <c r="DU140" s="36" t="s">
        <v>3848</v>
      </c>
      <c r="DV140" s="36" t="s">
        <v>3848</v>
      </c>
      <c r="DW140" s="36" t="s">
        <v>3848</v>
      </c>
      <c r="DX140" s="36" t="s">
        <v>3848</v>
      </c>
      <c r="DY140" s="36" t="s">
        <v>3848</v>
      </c>
      <c r="DZ140" s="36" t="s">
        <v>3848</v>
      </c>
      <c r="EA140" s="36" t="s">
        <v>3848</v>
      </c>
      <c r="EB140" s="36" t="s">
        <v>3861</v>
      </c>
      <c r="EC140" s="36" t="s">
        <v>3862</v>
      </c>
      <c r="ED140" s="36" t="s">
        <v>3848</v>
      </c>
      <c r="EE140" s="36" t="s">
        <v>5408</v>
      </c>
      <c r="EF140" s="36" t="s">
        <v>395</v>
      </c>
      <c r="EG140" s="36" t="s">
        <v>4068</v>
      </c>
      <c r="EH140" s="36" t="s">
        <v>4069</v>
      </c>
      <c r="EI140" s="36" t="s">
        <v>15809</v>
      </c>
      <c r="EJ140" s="36" t="s">
        <v>15769</v>
      </c>
      <c r="EK140" s="36" t="s">
        <v>3848</v>
      </c>
      <c r="EL140" s="36" t="s">
        <v>3868</v>
      </c>
      <c r="EM140" s="36" t="s">
        <v>4002</v>
      </c>
      <c r="EN140" s="36" t="s">
        <v>4002</v>
      </c>
      <c r="EO140" s="36" t="s">
        <v>4002</v>
      </c>
      <c r="EP140" s="36" t="s">
        <v>4002</v>
      </c>
      <c r="EQ140" s="36" t="s">
        <v>15810</v>
      </c>
      <c r="ER140" s="36" t="s">
        <v>4073</v>
      </c>
      <c r="ES140" s="36" t="s">
        <v>15811</v>
      </c>
      <c r="ET140" s="36" t="s">
        <v>15812</v>
      </c>
      <c r="EU140" s="36" t="s">
        <v>15813</v>
      </c>
      <c r="EV140" s="36" t="s">
        <v>3876</v>
      </c>
      <c r="EW140" s="36" t="s">
        <v>3876</v>
      </c>
      <c r="EX140" s="36" t="s">
        <v>3848</v>
      </c>
      <c r="EY140" s="36" t="s">
        <v>3848</v>
      </c>
      <c r="EZ140" s="36" t="s">
        <v>3876</v>
      </c>
      <c r="FA140" s="36" t="s">
        <v>3848</v>
      </c>
      <c r="FB140" s="36" t="s">
        <v>15814</v>
      </c>
      <c r="FC140" s="36" t="s">
        <v>15815</v>
      </c>
      <c r="FD140" s="36" t="s">
        <v>3848</v>
      </c>
      <c r="FE140" s="36" t="s">
        <v>3930</v>
      </c>
      <c r="FF140" s="36" t="s">
        <v>6835</v>
      </c>
      <c r="FG140" s="36" t="s">
        <v>3848</v>
      </c>
      <c r="FH140" s="36" t="s">
        <v>15816</v>
      </c>
      <c r="FI140" s="36" t="s">
        <v>15817</v>
      </c>
      <c r="FJ140" s="36" t="s">
        <v>4962</v>
      </c>
      <c r="FK140" s="36" t="s">
        <v>6529</v>
      </c>
      <c r="FL140" s="36" t="s">
        <v>4017</v>
      </c>
      <c r="FM140" s="36" t="s">
        <v>1160</v>
      </c>
      <c r="FN140" s="36" t="s">
        <v>15796</v>
      </c>
      <c r="FO140" s="36" t="s">
        <v>15818</v>
      </c>
      <c r="FP140" s="36" t="s">
        <v>3848</v>
      </c>
      <c r="FQ140" s="36" t="s">
        <v>15819</v>
      </c>
      <c r="FR140" s="36" t="s">
        <v>9895</v>
      </c>
      <c r="FS140" s="36" t="s">
        <v>15820</v>
      </c>
      <c r="FT140" s="36" t="s">
        <v>15821</v>
      </c>
      <c r="FU140" s="36" t="s">
        <v>15822</v>
      </c>
      <c r="FV140" s="36" t="s">
        <v>15823</v>
      </c>
      <c r="FW140" s="36" t="s">
        <v>15824</v>
      </c>
      <c r="FX140" s="36" t="s">
        <v>3894</v>
      </c>
      <c r="FY140" s="36" t="s">
        <v>3848</v>
      </c>
      <c r="FZ140" s="36" t="s">
        <v>3848</v>
      </c>
      <c r="GA140" s="36" t="s">
        <v>3946</v>
      </c>
      <c r="GB140" s="44" t="s">
        <v>3945</v>
      </c>
      <c r="GC140" s="44" t="s">
        <v>3946</v>
      </c>
      <c r="GL140" s="502">
        <v>100</v>
      </c>
      <c r="GM140" s="502">
        <v>42</v>
      </c>
      <c r="GN140" s="502">
        <v>65</v>
      </c>
      <c r="GO140" s="502">
        <v>61</v>
      </c>
      <c r="GP140" s="502">
        <v>88</v>
      </c>
      <c r="GQ140" s="502">
        <v>22</v>
      </c>
      <c r="GR140" s="502">
        <v>100</v>
      </c>
      <c r="GS140" s="502">
        <v>84</v>
      </c>
      <c r="GT140" s="502">
        <v>21</v>
      </c>
      <c r="GU140" s="502">
        <v>90</v>
      </c>
      <c r="GV140" s="502">
        <v>50</v>
      </c>
      <c r="GW140" s="502">
        <v>71</v>
      </c>
      <c r="GX140" s="502">
        <v>57</v>
      </c>
      <c r="GY140" s="502" t="s">
        <v>14218</v>
      </c>
      <c r="GZ140" s="502" t="s">
        <v>14217</v>
      </c>
      <c r="HA140" s="502" t="s">
        <v>14217</v>
      </c>
      <c r="HB140" s="502" t="s">
        <v>14217</v>
      </c>
      <c r="HC140" s="502" t="s">
        <v>14217</v>
      </c>
      <c r="HD140" s="502" t="s">
        <v>14217</v>
      </c>
      <c r="HE140" s="502">
        <v>0</v>
      </c>
      <c r="HF140" s="44" t="s">
        <v>14293</v>
      </c>
      <c r="HG140" s="503" t="s">
        <v>3848</v>
      </c>
      <c r="HH140" s="503" t="s">
        <v>3848</v>
      </c>
      <c r="HI140" s="503" t="s">
        <v>3848</v>
      </c>
      <c r="HJ140" s="503" t="s">
        <v>3848</v>
      </c>
      <c r="HK140" s="503" t="s">
        <v>3848</v>
      </c>
      <c r="HM140" s="44" t="s">
        <v>3848</v>
      </c>
      <c r="IC140" s="44" t="s">
        <v>3403</v>
      </c>
      <c r="IE140" s="44" t="s">
        <v>3403</v>
      </c>
    </row>
    <row r="141" spans="1:239" s="44" customFormat="1" ht="15" customHeight="1" x14ac:dyDescent="0.2">
      <c r="A141" s="85">
        <v>5</v>
      </c>
      <c r="B141" s="470">
        <v>0.35000000000000003</v>
      </c>
      <c r="D141" s="85" t="s">
        <v>12630</v>
      </c>
      <c r="E141" s="85" t="s">
        <v>212</v>
      </c>
      <c r="F141" s="282">
        <v>43284</v>
      </c>
      <c r="G141" s="85" t="s">
        <v>1202</v>
      </c>
      <c r="H141" s="85" t="s">
        <v>233</v>
      </c>
      <c r="I141" s="85" t="s">
        <v>3057</v>
      </c>
      <c r="J141" s="85"/>
      <c r="K141" s="471"/>
      <c r="L141" s="471"/>
      <c r="M141" s="471"/>
      <c r="N141" s="471"/>
      <c r="O141" s="85"/>
      <c r="P141" s="305" t="s">
        <v>15825</v>
      </c>
      <c r="Q141" s="85" t="s">
        <v>2370</v>
      </c>
      <c r="R141" s="85" t="s">
        <v>15826</v>
      </c>
      <c r="S141" s="471" t="s">
        <v>15827</v>
      </c>
      <c r="T141" s="276">
        <v>9096037232</v>
      </c>
      <c r="U141" s="471" t="s">
        <v>15828</v>
      </c>
      <c r="V141" s="473" t="s">
        <v>15829</v>
      </c>
      <c r="W141" s="85" t="s">
        <v>221</v>
      </c>
      <c r="X141" s="85" t="s">
        <v>221</v>
      </c>
      <c r="Y141" s="85" t="s">
        <v>221</v>
      </c>
      <c r="Z141" s="85" t="s">
        <v>221</v>
      </c>
      <c r="AA141" s="85" t="s">
        <v>15830</v>
      </c>
      <c r="AB141" s="85">
        <v>9288694404</v>
      </c>
      <c r="AC141" s="85" t="s">
        <v>1303</v>
      </c>
      <c r="AD141" s="85" t="s">
        <v>224</v>
      </c>
      <c r="AE141" s="85" t="s">
        <v>221</v>
      </c>
      <c r="AF141" s="85" t="s">
        <v>221</v>
      </c>
      <c r="AG141" s="85" t="s">
        <v>221</v>
      </c>
      <c r="AH141" s="85" t="s">
        <v>221</v>
      </c>
      <c r="AI141" s="85"/>
      <c r="AJ141" s="85"/>
      <c r="AK141" s="85"/>
      <c r="AL141" s="85"/>
      <c r="AM141" s="85"/>
      <c r="AN141" s="85" t="s">
        <v>228</v>
      </c>
      <c r="AO141" s="85" t="s">
        <v>228</v>
      </c>
      <c r="AP141" s="85" t="s">
        <v>281</v>
      </c>
      <c r="AQ141" s="85" t="s">
        <v>282</v>
      </c>
      <c r="AR141" s="85"/>
      <c r="AS141" s="85"/>
      <c r="AT141" s="85"/>
      <c r="AU141" s="85"/>
      <c r="AV141" s="85"/>
      <c r="AW141" s="85"/>
      <c r="AX141" s="85"/>
      <c r="AY141" s="85" t="s">
        <v>227</v>
      </c>
      <c r="AZ141" s="85" t="s">
        <v>227</v>
      </c>
      <c r="BA141" s="279">
        <v>0.3923611111111111</v>
      </c>
      <c r="BB141" s="275" t="s">
        <v>12693</v>
      </c>
      <c r="BC141" s="275">
        <v>0.50624999999999998</v>
      </c>
      <c r="BD141" s="275">
        <v>0.50902777777777775</v>
      </c>
      <c r="BE141" s="306">
        <f t="shared" si="3"/>
        <v>4</v>
      </c>
      <c r="BF141" s="85">
        <v>1</v>
      </c>
      <c r="BG141" s="85">
        <v>2</v>
      </c>
      <c r="BH141" s="85">
        <v>2</v>
      </c>
      <c r="BI141" s="85">
        <v>1</v>
      </c>
      <c r="BJ141" s="85">
        <v>2</v>
      </c>
      <c r="BK141" s="85">
        <v>1</v>
      </c>
      <c r="BL141" s="85">
        <v>2</v>
      </c>
      <c r="BM141" s="85">
        <v>2</v>
      </c>
      <c r="BN141" s="85">
        <v>1</v>
      </c>
      <c r="BO141" s="85">
        <v>1</v>
      </c>
      <c r="BP141" s="85">
        <v>2</v>
      </c>
      <c r="BQ141" s="85">
        <v>1</v>
      </c>
      <c r="BR141" s="85">
        <v>2</v>
      </c>
      <c r="BS141" s="85">
        <v>1</v>
      </c>
      <c r="BT141" s="85">
        <v>1</v>
      </c>
      <c r="BU141" s="85"/>
      <c r="BV141" s="85"/>
      <c r="BW141" s="85"/>
      <c r="BX141" s="85"/>
      <c r="BY141" s="85"/>
      <c r="BZ141" s="85"/>
      <c r="CA141" s="85"/>
      <c r="CB141" s="85"/>
      <c r="CC141" s="85"/>
      <c r="CD141" s="85"/>
      <c r="CE141" s="85"/>
      <c r="CF141" s="85"/>
      <c r="CG141" s="85"/>
      <c r="CH141" s="85"/>
      <c r="CI141" s="85"/>
      <c r="CJ141" s="85"/>
      <c r="CK141" s="85"/>
      <c r="CL141" s="85"/>
      <c r="CM141" s="85"/>
      <c r="CN141" s="85"/>
      <c r="CO141" s="85"/>
      <c r="CP141" s="85"/>
      <c r="CQ141" s="85"/>
      <c r="CR141" s="36" t="s">
        <v>12643</v>
      </c>
      <c r="CS141" s="36" t="s">
        <v>12644</v>
      </c>
      <c r="CT141" s="36" t="s">
        <v>4002</v>
      </c>
      <c r="CU141" s="36" t="s">
        <v>15831</v>
      </c>
      <c r="CV141" s="36" t="s">
        <v>15832</v>
      </c>
      <c r="CW141" s="36" t="s">
        <v>15833</v>
      </c>
      <c r="CX141" s="36" t="s">
        <v>15834</v>
      </c>
      <c r="CY141" s="36" t="s">
        <v>15835</v>
      </c>
      <c r="CZ141" s="36" t="s">
        <v>3848</v>
      </c>
      <c r="DA141" s="36" t="s">
        <v>15836</v>
      </c>
      <c r="DB141" s="36" t="s">
        <v>15837</v>
      </c>
      <c r="DC141" s="36" t="s">
        <v>4542</v>
      </c>
      <c r="DD141" s="36" t="s">
        <v>15838</v>
      </c>
      <c r="DE141" s="36" t="s">
        <v>3848</v>
      </c>
      <c r="DF141" s="36" t="s">
        <v>15839</v>
      </c>
      <c r="DG141" s="36" t="s">
        <v>15837</v>
      </c>
      <c r="DH141" s="36" t="s">
        <v>4542</v>
      </c>
      <c r="DI141" s="36" t="s">
        <v>15838</v>
      </c>
      <c r="DJ141" s="36" t="s">
        <v>15840</v>
      </c>
      <c r="DK141" s="36" t="s">
        <v>4249</v>
      </c>
      <c r="DL141" s="36" t="s">
        <v>6793</v>
      </c>
      <c r="DM141" s="36" t="s">
        <v>3851</v>
      </c>
      <c r="DN141" s="36" t="s">
        <v>3852</v>
      </c>
      <c r="DO141" s="36" t="s">
        <v>3853</v>
      </c>
      <c r="DP141" s="36" t="s">
        <v>3854</v>
      </c>
      <c r="DQ141" s="36" t="s">
        <v>15841</v>
      </c>
      <c r="DR141" s="36" t="s">
        <v>15841</v>
      </c>
      <c r="DS141" s="36" t="s">
        <v>15842</v>
      </c>
      <c r="DT141" s="36" t="s">
        <v>15843</v>
      </c>
      <c r="DU141" s="36" t="s">
        <v>3848</v>
      </c>
      <c r="DV141" s="36" t="s">
        <v>15844</v>
      </c>
      <c r="DW141" s="36" t="s">
        <v>3848</v>
      </c>
      <c r="DX141" s="36" t="s">
        <v>15829</v>
      </c>
      <c r="DY141" s="36" t="s">
        <v>3848</v>
      </c>
      <c r="DZ141" s="36" t="s">
        <v>15845</v>
      </c>
      <c r="EA141" s="36" t="s">
        <v>3848</v>
      </c>
      <c r="EB141" s="36" t="s">
        <v>3861</v>
      </c>
      <c r="EC141" s="36" t="s">
        <v>3862</v>
      </c>
      <c r="ED141" s="36" t="s">
        <v>3848</v>
      </c>
      <c r="EE141" s="36" t="s">
        <v>9840</v>
      </c>
      <c r="EF141" s="36" t="s">
        <v>3864</v>
      </c>
      <c r="EG141" s="36" t="s">
        <v>598</v>
      </c>
      <c r="EH141" s="36" t="s">
        <v>5303</v>
      </c>
      <c r="EI141" s="36" t="s">
        <v>282</v>
      </c>
      <c r="EJ141" s="36" t="s">
        <v>3848</v>
      </c>
      <c r="EK141" s="36" t="s">
        <v>3848</v>
      </c>
      <c r="EL141" s="36" t="s">
        <v>3868</v>
      </c>
      <c r="EM141" s="36" t="s">
        <v>4002</v>
      </c>
      <c r="EN141" s="36" t="s">
        <v>4002</v>
      </c>
      <c r="EO141" s="36" t="s">
        <v>4002</v>
      </c>
      <c r="EP141" s="36" t="s">
        <v>4002</v>
      </c>
      <c r="EQ141" s="36" t="s">
        <v>15846</v>
      </c>
      <c r="ER141" s="36" t="s">
        <v>3924</v>
      </c>
      <c r="ES141" s="36" t="s">
        <v>15847</v>
      </c>
      <c r="ET141" s="36" t="s">
        <v>15848</v>
      </c>
      <c r="EU141" s="36" t="s">
        <v>15849</v>
      </c>
      <c r="EV141" s="36" t="s">
        <v>3876</v>
      </c>
      <c r="EW141" s="36" t="s">
        <v>3876</v>
      </c>
      <c r="EX141" s="36" t="s">
        <v>3848</v>
      </c>
      <c r="EY141" s="36" t="s">
        <v>3848</v>
      </c>
      <c r="EZ141" s="36" t="s">
        <v>3876</v>
      </c>
      <c r="FA141" s="36" t="s">
        <v>3848</v>
      </c>
      <c r="FB141" s="36" t="s">
        <v>3848</v>
      </c>
      <c r="FC141" s="36" t="s">
        <v>3848</v>
      </c>
      <c r="FD141" s="36" t="s">
        <v>3848</v>
      </c>
      <c r="FE141" s="36" t="s">
        <v>4017</v>
      </c>
      <c r="FF141" s="36" t="s">
        <v>4017</v>
      </c>
      <c r="FG141" s="36" t="s">
        <v>3848</v>
      </c>
      <c r="FH141" s="36" t="s">
        <v>3848</v>
      </c>
      <c r="FI141" s="36" t="s">
        <v>3848</v>
      </c>
      <c r="FJ141" s="36" t="s">
        <v>4017</v>
      </c>
      <c r="FK141" s="36" t="s">
        <v>4017</v>
      </c>
      <c r="FL141" s="36" t="s">
        <v>4017</v>
      </c>
      <c r="FM141" s="36" t="s">
        <v>15834</v>
      </c>
      <c r="FN141" s="36" t="s">
        <v>15850</v>
      </c>
      <c r="FO141" s="36" t="s">
        <v>15851</v>
      </c>
      <c r="FP141" s="36" t="s">
        <v>3848</v>
      </c>
      <c r="FQ141" s="36" t="s">
        <v>15852</v>
      </c>
      <c r="FR141" s="36" t="s">
        <v>15853</v>
      </c>
      <c r="FS141" s="36" t="s">
        <v>15854</v>
      </c>
      <c r="FT141" s="36" t="s">
        <v>15855</v>
      </c>
      <c r="FU141" s="36" t="s">
        <v>15856</v>
      </c>
      <c r="FV141" s="36" t="s">
        <v>15857</v>
      </c>
      <c r="FW141" s="36" t="s">
        <v>15858</v>
      </c>
      <c r="FX141" s="36" t="s">
        <v>3944</v>
      </c>
      <c r="FY141" s="36" t="s">
        <v>3848</v>
      </c>
      <c r="FZ141" s="36" t="s">
        <v>3848</v>
      </c>
      <c r="GA141" s="36" t="s">
        <v>3946</v>
      </c>
      <c r="GB141" s="44" t="s">
        <v>3946</v>
      </c>
      <c r="GC141" s="44" t="s">
        <v>3946</v>
      </c>
      <c r="GL141" s="502">
        <v>100</v>
      </c>
      <c r="GM141" s="502">
        <v>67</v>
      </c>
      <c r="GN141" s="502">
        <v>70</v>
      </c>
      <c r="GO141" s="502">
        <v>94</v>
      </c>
      <c r="GP141" s="502">
        <v>16</v>
      </c>
      <c r="GQ141" s="502">
        <v>4</v>
      </c>
      <c r="GR141" s="502">
        <v>50</v>
      </c>
      <c r="GS141" s="502">
        <v>20</v>
      </c>
      <c r="GT141" s="502">
        <v>5</v>
      </c>
      <c r="GU141" s="502">
        <v>80</v>
      </c>
      <c r="GV141" s="502">
        <v>70</v>
      </c>
      <c r="GW141" s="502">
        <v>71</v>
      </c>
      <c r="GX141" s="502">
        <v>71</v>
      </c>
      <c r="GY141" s="502">
        <v>0</v>
      </c>
      <c r="GZ141" s="502">
        <v>23</v>
      </c>
      <c r="HA141" s="502">
        <v>0.64100000000000001</v>
      </c>
      <c r="HB141" s="502">
        <v>33</v>
      </c>
      <c r="HC141" s="502" t="s">
        <v>14217</v>
      </c>
      <c r="HD141" s="502">
        <v>33</v>
      </c>
      <c r="HE141" s="502">
        <v>23</v>
      </c>
      <c r="HF141" s="44" t="s">
        <v>15144</v>
      </c>
      <c r="HG141" s="503" t="s">
        <v>3848</v>
      </c>
      <c r="HH141" s="503" t="s">
        <v>15859</v>
      </c>
      <c r="HI141" s="503" t="s">
        <v>15146</v>
      </c>
      <c r="HJ141" s="503" t="s">
        <v>14951</v>
      </c>
      <c r="HK141" s="503" t="s">
        <v>15860</v>
      </c>
      <c r="HM141" s="44" t="s">
        <v>3848</v>
      </c>
      <c r="IC141" s="44" t="s">
        <v>3403</v>
      </c>
      <c r="IE141" s="44" t="s">
        <v>3403</v>
      </c>
    </row>
    <row r="142" spans="1:239" s="44" customFormat="1" ht="15" customHeight="1" x14ac:dyDescent="0.2">
      <c r="A142" s="85">
        <v>6</v>
      </c>
      <c r="B142" s="470">
        <v>0.36527777777777781</v>
      </c>
      <c r="D142" s="85" t="s">
        <v>12630</v>
      </c>
      <c r="E142" s="85" t="s">
        <v>212</v>
      </c>
      <c r="F142" s="282">
        <v>43284</v>
      </c>
      <c r="G142" s="85" t="s">
        <v>387</v>
      </c>
      <c r="H142" s="85" t="s">
        <v>3127</v>
      </c>
      <c r="I142" s="85" t="s">
        <v>4374</v>
      </c>
      <c r="J142" s="85"/>
      <c r="K142" s="471"/>
      <c r="L142" s="471"/>
      <c r="M142" s="471"/>
      <c r="N142" s="471"/>
      <c r="O142" s="85"/>
      <c r="P142" s="305" t="s">
        <v>15861</v>
      </c>
      <c r="Q142" s="85" t="s">
        <v>15862</v>
      </c>
      <c r="R142" s="85" t="s">
        <v>1469</v>
      </c>
      <c r="S142" s="471" t="s">
        <v>15863</v>
      </c>
      <c r="T142" s="276">
        <v>9466333141</v>
      </c>
      <c r="U142" s="473" t="s">
        <v>15864</v>
      </c>
      <c r="V142" s="471" t="s">
        <v>15865</v>
      </c>
      <c r="W142" s="85" t="s">
        <v>221</v>
      </c>
      <c r="X142" s="85" t="s">
        <v>221</v>
      </c>
      <c r="Y142" s="85" t="s">
        <v>221</v>
      </c>
      <c r="Z142" s="85" t="s">
        <v>221</v>
      </c>
      <c r="AA142" s="85" t="s">
        <v>15866</v>
      </c>
      <c r="AB142" s="85">
        <v>9656658815</v>
      </c>
      <c r="AC142" s="85" t="s">
        <v>402</v>
      </c>
      <c r="AD142" s="85" t="s">
        <v>267</v>
      </c>
      <c r="AE142" s="85"/>
      <c r="AF142" s="85" t="s">
        <v>221</v>
      </c>
      <c r="AG142" s="85" t="s">
        <v>221</v>
      </c>
      <c r="AH142" s="85" t="s">
        <v>221</v>
      </c>
      <c r="AI142" s="85"/>
      <c r="AJ142" s="85"/>
      <c r="AK142" s="85"/>
      <c r="AL142" s="85"/>
      <c r="AM142" s="85"/>
      <c r="AN142" s="85" t="s">
        <v>228</v>
      </c>
      <c r="AO142" s="85" t="s">
        <v>228</v>
      </c>
      <c r="AP142" s="85" t="s">
        <v>598</v>
      </c>
      <c r="AQ142" s="85" t="s">
        <v>928</v>
      </c>
      <c r="AS142" s="85"/>
      <c r="AT142" s="85"/>
      <c r="AU142" s="85"/>
      <c r="AV142" s="85"/>
      <c r="AW142" s="85"/>
      <c r="AX142" s="85"/>
      <c r="AY142" s="85" t="s">
        <v>227</v>
      </c>
      <c r="AZ142" s="85" t="s">
        <v>227</v>
      </c>
      <c r="BA142" s="279" t="s">
        <v>7951</v>
      </c>
      <c r="BB142" s="275"/>
      <c r="BC142" s="275"/>
      <c r="BD142" s="275"/>
      <c r="BE142" s="306">
        <f t="shared" si="3"/>
        <v>0</v>
      </c>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85"/>
      <c r="CE142" s="85"/>
      <c r="CF142" s="85"/>
      <c r="CG142" s="85"/>
      <c r="CH142" s="85"/>
      <c r="CI142" s="85"/>
      <c r="CJ142" s="85"/>
      <c r="CK142" s="85"/>
      <c r="CL142" s="85"/>
      <c r="CM142" s="85"/>
      <c r="CN142" s="85"/>
      <c r="CO142" s="85"/>
      <c r="CP142" s="85"/>
      <c r="CQ142" s="85"/>
      <c r="CR142" s="85"/>
      <c r="CS142" s="85"/>
      <c r="CT142" s="85"/>
      <c r="CU142" s="85"/>
      <c r="CV142" s="85"/>
      <c r="CW142" s="85"/>
      <c r="CX142" s="85"/>
      <c r="CY142" s="85"/>
      <c r="CZ142" s="85"/>
      <c r="DA142" s="85"/>
      <c r="DB142" s="85"/>
      <c r="DC142" s="85"/>
      <c r="DD142" s="85"/>
      <c r="DE142" s="85"/>
      <c r="DF142" s="85"/>
      <c r="DG142" s="85"/>
      <c r="DH142" s="85"/>
      <c r="DI142" s="85"/>
      <c r="DJ142" s="85"/>
      <c r="DK142" s="85"/>
      <c r="DL142" s="85"/>
      <c r="DM142" s="85"/>
      <c r="DN142" s="85"/>
      <c r="DO142" s="85"/>
      <c r="DP142" s="85"/>
      <c r="DQ142" s="85"/>
      <c r="DR142" s="85"/>
      <c r="DS142" s="85"/>
      <c r="DT142" s="85"/>
      <c r="DU142" s="85"/>
      <c r="DV142" s="85"/>
      <c r="DW142" s="85"/>
      <c r="DX142" s="85"/>
      <c r="DY142" s="85"/>
      <c r="DZ142" s="85"/>
      <c r="EA142" s="85"/>
      <c r="EB142" s="85"/>
      <c r="EC142" s="85"/>
      <c r="ED142" s="85"/>
      <c r="EE142" s="85"/>
      <c r="EF142" s="85"/>
      <c r="EG142" s="85"/>
      <c r="EH142" s="85"/>
      <c r="EI142" s="85"/>
      <c r="EJ142" s="85"/>
      <c r="EK142" s="85"/>
      <c r="EL142" s="85"/>
      <c r="EM142" s="85"/>
      <c r="EN142" s="85"/>
      <c r="EO142" s="85"/>
      <c r="EP142" s="85"/>
      <c r="EQ142" s="85"/>
      <c r="ER142" s="85"/>
      <c r="ES142" s="85"/>
      <c r="ET142" s="85"/>
      <c r="EU142" s="85"/>
      <c r="EV142" s="477"/>
      <c r="EW142" s="477"/>
      <c r="EX142" s="477"/>
      <c r="EY142" s="477"/>
      <c r="EZ142" s="477"/>
      <c r="FA142" s="477"/>
      <c r="FB142" s="477"/>
      <c r="FC142" s="477"/>
      <c r="FD142" s="477"/>
      <c r="FE142" s="477"/>
      <c r="FF142" s="477"/>
      <c r="FG142" s="477"/>
      <c r="FH142" s="477"/>
      <c r="FI142" s="477"/>
      <c r="FJ142" s="477"/>
      <c r="FK142" s="477"/>
      <c r="FL142" s="477"/>
      <c r="FM142" s="477"/>
      <c r="FN142" s="477"/>
      <c r="FO142" s="477"/>
      <c r="FP142" s="85"/>
      <c r="FQ142" s="197"/>
      <c r="FR142" s="197"/>
      <c r="FS142" s="197"/>
      <c r="FT142" s="197"/>
      <c r="FU142" s="197"/>
      <c r="FV142" s="85"/>
      <c r="FW142" s="85"/>
      <c r="FX142" s="85"/>
      <c r="FY142" s="85"/>
      <c r="FZ142" s="85"/>
      <c r="GA142" s="85"/>
      <c r="IC142" s="44" t="s">
        <v>3403</v>
      </c>
      <c r="IE142" s="44" t="s">
        <v>3403</v>
      </c>
    </row>
    <row r="143" spans="1:239" s="44" customFormat="1" ht="15" customHeight="1" x14ac:dyDescent="0.2">
      <c r="A143" s="85">
        <v>7</v>
      </c>
      <c r="B143" s="470">
        <v>0.36805555555555558</v>
      </c>
      <c r="D143" s="85" t="s">
        <v>12630</v>
      </c>
      <c r="E143" s="85" t="s">
        <v>212</v>
      </c>
      <c r="F143" s="282">
        <v>43284</v>
      </c>
      <c r="G143" s="85" t="s">
        <v>1202</v>
      </c>
      <c r="H143" s="85" t="s">
        <v>233</v>
      </c>
      <c r="I143" s="85" t="s">
        <v>3057</v>
      </c>
      <c r="J143" s="85"/>
      <c r="K143" s="471"/>
      <c r="L143" s="471"/>
      <c r="M143" s="471"/>
      <c r="N143" s="471"/>
      <c r="O143" s="85"/>
      <c r="P143" s="305" t="s">
        <v>15867</v>
      </c>
      <c r="Q143" s="85" t="s">
        <v>1690</v>
      </c>
      <c r="R143" s="85" t="s">
        <v>15868</v>
      </c>
      <c r="S143" s="471" t="s">
        <v>15869</v>
      </c>
      <c r="T143" s="276">
        <v>9557010003</v>
      </c>
      <c r="U143" s="473" t="s">
        <v>15870</v>
      </c>
      <c r="V143" s="473" t="s">
        <v>15131</v>
      </c>
      <c r="W143" s="85" t="s">
        <v>221</v>
      </c>
      <c r="X143" s="85" t="s">
        <v>221</v>
      </c>
      <c r="Y143" s="85" t="s">
        <v>221</v>
      </c>
      <c r="Z143" s="85" t="s">
        <v>221</v>
      </c>
      <c r="AA143" s="85" t="s">
        <v>15871</v>
      </c>
      <c r="AB143" s="85">
        <v>9494679679</v>
      </c>
      <c r="AC143" s="85" t="s">
        <v>402</v>
      </c>
      <c r="AD143" s="85" t="s">
        <v>224</v>
      </c>
      <c r="AE143" s="85"/>
      <c r="AF143" s="85" t="s">
        <v>221</v>
      </c>
      <c r="AG143" s="85" t="s">
        <v>221</v>
      </c>
      <c r="AH143" s="85" t="s">
        <v>221</v>
      </c>
      <c r="AI143" s="85" t="s">
        <v>13400</v>
      </c>
      <c r="AJ143" s="85" t="s">
        <v>446</v>
      </c>
      <c r="AK143" s="85">
        <v>1</v>
      </c>
      <c r="AL143" s="85" t="s">
        <v>15872</v>
      </c>
      <c r="AM143" s="85" t="s">
        <v>15873</v>
      </c>
      <c r="AN143" s="85" t="s">
        <v>228</v>
      </c>
      <c r="AO143" s="85" t="s">
        <v>228</v>
      </c>
      <c r="AP143" s="85" t="s">
        <v>229</v>
      </c>
      <c r="AQ143" s="85" t="s">
        <v>229</v>
      </c>
      <c r="AR143" s="85"/>
      <c r="AS143" s="85" t="s">
        <v>15133</v>
      </c>
      <c r="AT143" s="85">
        <v>164900</v>
      </c>
      <c r="AU143" s="85" t="s">
        <v>14065</v>
      </c>
      <c r="AV143" s="85"/>
      <c r="AW143" s="85"/>
      <c r="AX143" s="85"/>
      <c r="AY143" s="85" t="s">
        <v>227</v>
      </c>
      <c r="AZ143" s="85" t="s">
        <v>227</v>
      </c>
      <c r="BA143" s="279">
        <v>0.3972222222222222</v>
      </c>
      <c r="BB143" s="275" t="s">
        <v>12693</v>
      </c>
      <c r="BC143" s="275">
        <v>0.5131944444444444</v>
      </c>
      <c r="BD143" s="275">
        <v>0.5180555555555556</v>
      </c>
      <c r="BE143" s="306">
        <f t="shared" si="3"/>
        <v>7</v>
      </c>
      <c r="BF143" s="85">
        <v>1</v>
      </c>
      <c r="BG143" s="85">
        <v>2</v>
      </c>
      <c r="BH143" s="85">
        <v>2</v>
      </c>
      <c r="BI143" s="85">
        <v>1</v>
      </c>
      <c r="BJ143" s="85">
        <v>2</v>
      </c>
      <c r="BK143" s="85">
        <v>1</v>
      </c>
      <c r="BL143" s="85">
        <v>2</v>
      </c>
      <c r="BM143" s="85">
        <v>2</v>
      </c>
      <c r="BN143" s="85">
        <v>1</v>
      </c>
      <c r="BO143" s="85">
        <v>1</v>
      </c>
      <c r="BP143" s="85">
        <v>2</v>
      </c>
      <c r="BQ143" s="85">
        <v>2</v>
      </c>
      <c r="BR143" s="85">
        <v>1</v>
      </c>
      <c r="BS143" s="85">
        <v>1</v>
      </c>
      <c r="BT143" s="85">
        <v>2</v>
      </c>
      <c r="BU143" s="85"/>
      <c r="BV143" s="85"/>
      <c r="BW143" s="85"/>
      <c r="BX143" s="85"/>
      <c r="BY143" s="85"/>
      <c r="BZ143" s="85"/>
      <c r="CA143" s="85"/>
      <c r="CB143" s="85"/>
      <c r="CC143" s="85"/>
      <c r="CD143" s="85"/>
      <c r="CE143" s="85"/>
      <c r="CF143" s="85"/>
      <c r="CG143" s="85"/>
      <c r="CH143" s="85"/>
      <c r="CI143" s="85"/>
      <c r="CJ143" s="85"/>
      <c r="CK143" s="85"/>
      <c r="CL143" s="85"/>
      <c r="CM143" s="85"/>
      <c r="CN143" s="85"/>
      <c r="CO143" s="85"/>
      <c r="CP143" s="85"/>
      <c r="CQ143" s="85"/>
      <c r="CR143" s="36" t="s">
        <v>12643</v>
      </c>
      <c r="CS143" s="36" t="s">
        <v>12644</v>
      </c>
      <c r="CT143" s="36" t="s">
        <v>4002</v>
      </c>
      <c r="CU143" s="36" t="s">
        <v>15120</v>
      </c>
      <c r="CV143" s="36" t="s">
        <v>14746</v>
      </c>
      <c r="CW143" s="36" t="s">
        <v>15121</v>
      </c>
      <c r="CX143" s="36" t="s">
        <v>15122</v>
      </c>
      <c r="CY143" s="36" t="s">
        <v>15123</v>
      </c>
      <c r="CZ143" s="36" t="s">
        <v>15124</v>
      </c>
      <c r="DA143" s="36" t="s">
        <v>15125</v>
      </c>
      <c r="DB143" s="36" t="s">
        <v>4158</v>
      </c>
      <c r="DC143" s="36" t="s">
        <v>4159</v>
      </c>
      <c r="DD143" s="36" t="s">
        <v>13384</v>
      </c>
      <c r="DE143" s="36" t="s">
        <v>15124</v>
      </c>
      <c r="DF143" s="36" t="s">
        <v>15125</v>
      </c>
      <c r="DG143" s="36" t="s">
        <v>4158</v>
      </c>
      <c r="DH143" s="36" t="s">
        <v>4159</v>
      </c>
      <c r="DI143" s="36" t="s">
        <v>13384</v>
      </c>
      <c r="DJ143" s="36" t="s">
        <v>15126</v>
      </c>
      <c r="DK143" s="36" t="s">
        <v>3957</v>
      </c>
      <c r="DL143" s="36" t="s">
        <v>15127</v>
      </c>
      <c r="DM143" s="36" t="s">
        <v>3851</v>
      </c>
      <c r="DN143" s="36" t="s">
        <v>4062</v>
      </c>
      <c r="DO143" s="36" t="s">
        <v>3853</v>
      </c>
      <c r="DP143" s="36" t="s">
        <v>3854</v>
      </c>
      <c r="DQ143" s="36" t="s">
        <v>15128</v>
      </c>
      <c r="DR143" s="36" t="s">
        <v>4044</v>
      </c>
      <c r="DS143" s="36" t="s">
        <v>15129</v>
      </c>
      <c r="DT143" s="36" t="s">
        <v>3848</v>
      </c>
      <c r="DU143" s="36" t="s">
        <v>15130</v>
      </c>
      <c r="DV143" s="36" t="s">
        <v>3848</v>
      </c>
      <c r="DW143" s="36" t="s">
        <v>3848</v>
      </c>
      <c r="DX143" s="36" t="s">
        <v>15131</v>
      </c>
      <c r="DY143" s="36" t="s">
        <v>3666</v>
      </c>
      <c r="DZ143" s="36" t="s">
        <v>3666</v>
      </c>
      <c r="EA143" s="36" t="s">
        <v>3666</v>
      </c>
      <c r="EB143" s="36" t="s">
        <v>3861</v>
      </c>
      <c r="EC143" s="36" t="s">
        <v>3862</v>
      </c>
      <c r="ED143" s="36" t="s">
        <v>3848</v>
      </c>
      <c r="EE143" s="36" t="s">
        <v>15132</v>
      </c>
      <c r="EF143" s="36" t="s">
        <v>3864</v>
      </c>
      <c r="EG143" s="36" t="s">
        <v>4068</v>
      </c>
      <c r="EH143" s="36" t="s">
        <v>4069</v>
      </c>
      <c r="EI143" s="36" t="s">
        <v>12825</v>
      </c>
      <c r="EJ143" s="36" t="s">
        <v>15133</v>
      </c>
      <c r="EK143" s="36" t="s">
        <v>3848</v>
      </c>
      <c r="EL143" s="36" t="s">
        <v>3868</v>
      </c>
      <c r="EM143" s="36" t="s">
        <v>4002</v>
      </c>
      <c r="EN143" s="36" t="s">
        <v>4002</v>
      </c>
      <c r="EO143" s="36" t="s">
        <v>4401</v>
      </c>
      <c r="EP143" s="36" t="s">
        <v>3870</v>
      </c>
      <c r="EQ143" s="36" t="s">
        <v>14539</v>
      </c>
      <c r="ER143" s="36" t="s">
        <v>3924</v>
      </c>
      <c r="ES143" s="36" t="s">
        <v>15134</v>
      </c>
      <c r="ET143" s="36" t="s">
        <v>15135</v>
      </c>
      <c r="EU143" s="36" t="s">
        <v>15136</v>
      </c>
      <c r="EV143" s="36" t="s">
        <v>3876</v>
      </c>
      <c r="EW143" s="36" t="s">
        <v>3876</v>
      </c>
      <c r="EX143" s="36" t="s">
        <v>3848</v>
      </c>
      <c r="EY143" s="36" t="s">
        <v>3848</v>
      </c>
      <c r="EZ143" s="36" t="s">
        <v>3848</v>
      </c>
      <c r="FA143" s="36" t="s">
        <v>3848</v>
      </c>
      <c r="FB143" s="36" t="s">
        <v>3848</v>
      </c>
      <c r="FC143" s="36" t="s">
        <v>3848</v>
      </c>
      <c r="FD143" s="36" t="s">
        <v>3848</v>
      </c>
      <c r="FE143" s="36" t="s">
        <v>4017</v>
      </c>
      <c r="FF143" s="36" t="s">
        <v>4017</v>
      </c>
      <c r="FG143" s="36" t="s">
        <v>3848</v>
      </c>
      <c r="FH143" s="36" t="s">
        <v>3848</v>
      </c>
      <c r="FI143" s="36" t="s">
        <v>3848</v>
      </c>
      <c r="FJ143" s="36" t="s">
        <v>4017</v>
      </c>
      <c r="FK143" s="36" t="s">
        <v>4017</v>
      </c>
      <c r="FL143" s="36" t="s">
        <v>4017</v>
      </c>
      <c r="FM143" s="36" t="s">
        <v>1401</v>
      </c>
      <c r="FN143" s="36" t="s">
        <v>15137</v>
      </c>
      <c r="FO143" s="36" t="s">
        <v>15138</v>
      </c>
      <c r="FP143" s="36" t="s">
        <v>3848</v>
      </c>
      <c r="FQ143" s="36" t="s">
        <v>3848</v>
      </c>
      <c r="FR143" s="36" t="s">
        <v>3848</v>
      </c>
      <c r="FS143" s="36" t="s">
        <v>3848</v>
      </c>
      <c r="FT143" s="36" t="s">
        <v>15139</v>
      </c>
      <c r="FU143" s="36" t="s">
        <v>15140</v>
      </c>
      <c r="FV143" s="36" t="s">
        <v>15141</v>
      </c>
      <c r="FW143" s="36" t="s">
        <v>15142</v>
      </c>
      <c r="FX143" s="36" t="s">
        <v>3944</v>
      </c>
      <c r="FY143" s="36" t="s">
        <v>3848</v>
      </c>
      <c r="FZ143" s="36" t="s">
        <v>15143</v>
      </c>
      <c r="GA143" s="36" t="s">
        <v>3945</v>
      </c>
      <c r="GB143" s="44" t="s">
        <v>3945</v>
      </c>
      <c r="GC143" s="44" t="s">
        <v>3945</v>
      </c>
      <c r="GL143" s="502">
        <v>100</v>
      </c>
      <c r="GM143" s="502">
        <v>58</v>
      </c>
      <c r="GN143" s="502">
        <v>75</v>
      </c>
      <c r="GO143" s="502">
        <v>56</v>
      </c>
      <c r="GP143" s="502">
        <v>68</v>
      </c>
      <c r="GQ143" s="502">
        <v>17</v>
      </c>
      <c r="GR143" s="502">
        <v>94</v>
      </c>
      <c r="GS143" s="502">
        <v>80</v>
      </c>
      <c r="GT143" s="502">
        <v>20</v>
      </c>
      <c r="GU143" s="502">
        <v>90</v>
      </c>
      <c r="GV143" s="502">
        <v>60</v>
      </c>
      <c r="GW143" s="502">
        <v>43</v>
      </c>
      <c r="GX143" s="502">
        <v>43</v>
      </c>
      <c r="GY143" s="502">
        <v>0</v>
      </c>
      <c r="GZ143" s="502">
        <v>18</v>
      </c>
      <c r="HA143" s="502">
        <v>0.32479999999999998</v>
      </c>
      <c r="HB143" s="502">
        <v>33</v>
      </c>
      <c r="HC143" s="502" t="s">
        <v>14217</v>
      </c>
      <c r="HD143" s="502">
        <v>33</v>
      </c>
      <c r="HE143" s="502">
        <v>18</v>
      </c>
      <c r="HF143" s="44" t="s">
        <v>15144</v>
      </c>
      <c r="HG143" s="503" t="s">
        <v>3848</v>
      </c>
      <c r="HH143" s="503" t="s">
        <v>15145</v>
      </c>
      <c r="HI143" s="503" t="s">
        <v>15146</v>
      </c>
      <c r="HJ143" s="503" t="s">
        <v>14951</v>
      </c>
      <c r="HK143" s="503" t="s">
        <v>15147</v>
      </c>
      <c r="IC143" s="44" t="s">
        <v>3403</v>
      </c>
      <c r="IE143" s="44" t="s">
        <v>3403</v>
      </c>
    </row>
    <row r="144" spans="1:239" s="44" customFormat="1" ht="15" customHeight="1" x14ac:dyDescent="0.2">
      <c r="A144" s="85">
        <v>8</v>
      </c>
      <c r="B144" s="470">
        <v>0.37777777777777777</v>
      </c>
      <c r="D144" s="85" t="s">
        <v>12630</v>
      </c>
      <c r="E144" s="85" t="s">
        <v>212</v>
      </c>
      <c r="F144" s="282">
        <v>43284</v>
      </c>
      <c r="G144" s="85" t="s">
        <v>1202</v>
      </c>
      <c r="H144" s="85" t="s">
        <v>233</v>
      </c>
      <c r="I144" s="85" t="s">
        <v>3057</v>
      </c>
      <c r="J144" s="85"/>
      <c r="K144" s="471"/>
      <c r="L144" s="471"/>
      <c r="M144" s="471"/>
      <c r="N144" s="471"/>
      <c r="O144" s="85"/>
      <c r="P144" s="305" t="s">
        <v>15874</v>
      </c>
      <c r="Q144" s="85" t="s">
        <v>15875</v>
      </c>
      <c r="R144" s="85" t="s">
        <v>15876</v>
      </c>
      <c r="S144" s="471" t="s">
        <v>15877</v>
      </c>
      <c r="T144" s="276">
        <v>9663391045</v>
      </c>
      <c r="U144" s="473" t="s">
        <v>15878</v>
      </c>
      <c r="V144" s="471" t="s">
        <v>15879</v>
      </c>
      <c r="W144" s="85" t="s">
        <v>221</v>
      </c>
      <c r="X144" s="85" t="s">
        <v>221</v>
      </c>
      <c r="Y144" s="85" t="s">
        <v>221</v>
      </c>
      <c r="Z144" s="85" t="s">
        <v>221</v>
      </c>
      <c r="AA144" s="85" t="s">
        <v>15880</v>
      </c>
      <c r="AB144" s="85">
        <v>9272938471</v>
      </c>
      <c r="AC144" s="85" t="s">
        <v>402</v>
      </c>
      <c r="AD144" s="85" t="s">
        <v>241</v>
      </c>
      <c r="AE144" s="85"/>
      <c r="AF144" s="85" t="s">
        <v>221</v>
      </c>
      <c r="AG144" s="85" t="s">
        <v>221</v>
      </c>
      <c r="AH144" s="85" t="s">
        <v>221</v>
      </c>
      <c r="AI144" s="85"/>
      <c r="AJ144" s="85"/>
      <c r="AK144" s="85"/>
      <c r="AL144" s="85"/>
      <c r="AM144" s="85"/>
      <c r="AN144" s="85" t="s">
        <v>394</v>
      </c>
      <c r="AO144" s="85" t="s">
        <v>395</v>
      </c>
      <c r="AP144" s="85" t="s">
        <v>1076</v>
      </c>
      <c r="AQ144" s="85" t="s">
        <v>1077</v>
      </c>
      <c r="AR144" s="85"/>
      <c r="AS144" s="85"/>
      <c r="AT144" s="85"/>
      <c r="AU144" s="85"/>
      <c r="AV144" s="85"/>
      <c r="AW144" s="85" t="s">
        <v>12988</v>
      </c>
      <c r="AX144" s="85"/>
      <c r="AY144" s="85" t="s">
        <v>227</v>
      </c>
      <c r="AZ144" s="85" t="s">
        <v>446</v>
      </c>
      <c r="BA144" s="279">
        <v>0.39652777777777781</v>
      </c>
      <c r="BB144" s="275" t="s">
        <v>14576</v>
      </c>
      <c r="BC144" s="275">
        <v>0.44166666666666665</v>
      </c>
      <c r="BD144" s="275">
        <v>0.44444444444444442</v>
      </c>
      <c r="BE144" s="306">
        <f t="shared" si="3"/>
        <v>4</v>
      </c>
      <c r="BF144" s="85">
        <v>2</v>
      </c>
      <c r="BG144" s="85">
        <v>2</v>
      </c>
      <c r="BH144" s="85">
        <v>2</v>
      </c>
      <c r="BI144" s="85">
        <v>2</v>
      </c>
      <c r="BJ144" s="85">
        <v>2</v>
      </c>
      <c r="BK144" s="85">
        <v>1</v>
      </c>
      <c r="BL144" s="85">
        <v>1</v>
      </c>
      <c r="BM144" s="85">
        <v>2</v>
      </c>
      <c r="BN144" s="85">
        <v>1</v>
      </c>
      <c r="BO144" s="85">
        <v>2</v>
      </c>
      <c r="BP144" s="85">
        <v>2</v>
      </c>
      <c r="BQ144" s="85">
        <v>2</v>
      </c>
      <c r="BR144" s="85">
        <v>2</v>
      </c>
      <c r="BS144" s="85">
        <v>2</v>
      </c>
      <c r="BT144" s="85">
        <v>2</v>
      </c>
      <c r="BU144" s="85"/>
      <c r="BV144" s="85"/>
      <c r="BW144" s="85"/>
      <c r="BX144" s="85"/>
      <c r="BY144" s="85"/>
      <c r="BZ144" s="85"/>
      <c r="CA144" s="85"/>
      <c r="CB144" s="85"/>
      <c r="CC144" s="85"/>
      <c r="CD144" s="85"/>
      <c r="CE144" s="85"/>
      <c r="CF144" s="85"/>
      <c r="CG144" s="85"/>
      <c r="CH144" s="85"/>
      <c r="CI144" s="85"/>
      <c r="CJ144" s="85"/>
      <c r="CK144" s="85"/>
      <c r="CL144" s="85"/>
      <c r="CM144" s="85"/>
      <c r="CN144" s="85"/>
      <c r="CO144" s="85"/>
      <c r="CP144" s="85"/>
      <c r="CQ144" s="85"/>
      <c r="CR144" s="44" t="s">
        <v>12643</v>
      </c>
      <c r="CS144" s="44" t="s">
        <v>12644</v>
      </c>
      <c r="CT144" s="44" t="s">
        <v>4002</v>
      </c>
      <c r="CU144" s="44" t="s">
        <v>15881</v>
      </c>
      <c r="CV144" s="44" t="s">
        <v>15882</v>
      </c>
      <c r="CW144" s="44" t="s">
        <v>15883</v>
      </c>
      <c r="CX144" s="44" t="s">
        <v>15884</v>
      </c>
      <c r="CY144" s="44" t="s">
        <v>15885</v>
      </c>
      <c r="CZ144" s="44" t="s">
        <v>3848</v>
      </c>
      <c r="DA144" s="44" t="s">
        <v>15886</v>
      </c>
      <c r="DB144" s="44" t="s">
        <v>15887</v>
      </c>
      <c r="DC144" s="44" t="s">
        <v>4038</v>
      </c>
      <c r="DD144" s="44" t="s">
        <v>7679</v>
      </c>
      <c r="DE144" s="44" t="s">
        <v>3848</v>
      </c>
      <c r="DF144" s="44" t="s">
        <v>15888</v>
      </c>
      <c r="DG144" s="44" t="s">
        <v>4037</v>
      </c>
      <c r="DH144" s="44" t="s">
        <v>4038</v>
      </c>
      <c r="DI144" s="44" t="s">
        <v>4039</v>
      </c>
      <c r="DJ144" s="44" t="s">
        <v>15889</v>
      </c>
      <c r="DK144" s="44" t="s">
        <v>3957</v>
      </c>
      <c r="DL144" s="44" t="s">
        <v>3958</v>
      </c>
      <c r="DM144" s="44" t="s">
        <v>3851</v>
      </c>
      <c r="DN144" s="44" t="s">
        <v>3852</v>
      </c>
      <c r="DO144" s="44" t="s">
        <v>3853</v>
      </c>
      <c r="DP144" s="44" t="s">
        <v>3854</v>
      </c>
      <c r="DQ144" s="44" t="s">
        <v>15890</v>
      </c>
      <c r="DR144" s="44" t="s">
        <v>15891</v>
      </c>
      <c r="DS144" s="44" t="s">
        <v>15878</v>
      </c>
      <c r="DT144" s="44" t="s">
        <v>15892</v>
      </c>
      <c r="DU144" s="44" t="s">
        <v>3848</v>
      </c>
      <c r="DV144" s="44" t="s">
        <v>3848</v>
      </c>
      <c r="DW144" s="44" t="s">
        <v>3848</v>
      </c>
      <c r="DX144" s="44" t="s">
        <v>15879</v>
      </c>
      <c r="DY144" s="44" t="s">
        <v>3848</v>
      </c>
      <c r="DZ144" s="44" t="s">
        <v>3848</v>
      </c>
      <c r="EA144" s="44" t="s">
        <v>3848</v>
      </c>
      <c r="EB144" s="44" t="s">
        <v>3861</v>
      </c>
      <c r="EC144" s="44" t="s">
        <v>3862</v>
      </c>
      <c r="ED144" s="44" t="s">
        <v>3848</v>
      </c>
      <c r="EE144" s="44" t="s">
        <v>15893</v>
      </c>
      <c r="EF144" s="44" t="s">
        <v>395</v>
      </c>
      <c r="EG144" s="44" t="s">
        <v>1720</v>
      </c>
      <c r="EH144" s="44" t="s">
        <v>1077</v>
      </c>
      <c r="EI144" s="44" t="s">
        <v>3848</v>
      </c>
      <c r="EJ144" s="44" t="s">
        <v>12988</v>
      </c>
      <c r="EK144" s="44" t="s">
        <v>3848</v>
      </c>
      <c r="EL144" s="44" t="s">
        <v>3868</v>
      </c>
      <c r="EM144" s="44" t="s">
        <v>4002</v>
      </c>
      <c r="EN144" s="44" t="s">
        <v>4002</v>
      </c>
      <c r="EO144" s="44" t="s">
        <v>3870</v>
      </c>
      <c r="EP144" s="44" t="s">
        <v>3869</v>
      </c>
      <c r="EQ144" s="44" t="s">
        <v>15894</v>
      </c>
      <c r="ER144" s="44" t="s">
        <v>3872</v>
      </c>
      <c r="ES144" s="44" t="s">
        <v>15895</v>
      </c>
      <c r="ET144" s="44" t="s">
        <v>3874</v>
      </c>
      <c r="EU144" s="44" t="s">
        <v>4017</v>
      </c>
      <c r="EV144" s="44" t="s">
        <v>3876</v>
      </c>
      <c r="EW144" s="44" t="s">
        <v>3876</v>
      </c>
      <c r="EX144" s="44" t="s">
        <v>3848</v>
      </c>
      <c r="EY144" s="44" t="s">
        <v>3848</v>
      </c>
      <c r="EZ144" s="44" t="s">
        <v>3876</v>
      </c>
      <c r="FA144" s="44" t="s">
        <v>3848</v>
      </c>
      <c r="FB144" s="44" t="s">
        <v>3848</v>
      </c>
      <c r="FC144" s="44" t="s">
        <v>3848</v>
      </c>
      <c r="FD144" s="44" t="s">
        <v>3848</v>
      </c>
      <c r="FE144" s="44" t="s">
        <v>4017</v>
      </c>
      <c r="FF144" s="44" t="s">
        <v>4017</v>
      </c>
      <c r="FG144" s="44" t="s">
        <v>3848</v>
      </c>
      <c r="FH144" s="44" t="s">
        <v>3848</v>
      </c>
      <c r="FI144" s="44" t="s">
        <v>3848</v>
      </c>
      <c r="FJ144" s="44" t="s">
        <v>4017</v>
      </c>
      <c r="FK144" s="44" t="s">
        <v>4017</v>
      </c>
      <c r="FL144" s="44" t="s">
        <v>4017</v>
      </c>
      <c r="FM144" s="44" t="s">
        <v>15884</v>
      </c>
      <c r="FN144" s="44" t="s">
        <v>15896</v>
      </c>
      <c r="FO144" s="44" t="s">
        <v>15897</v>
      </c>
      <c r="FP144" s="44" t="s">
        <v>3848</v>
      </c>
      <c r="FQ144" s="44" t="s">
        <v>3848</v>
      </c>
      <c r="FR144" s="44" t="s">
        <v>3848</v>
      </c>
      <c r="FS144" s="44" t="s">
        <v>3848</v>
      </c>
      <c r="FT144" s="44" t="s">
        <v>15898</v>
      </c>
      <c r="FU144" s="44" t="s">
        <v>15899</v>
      </c>
      <c r="FV144" s="44" t="s">
        <v>15900</v>
      </c>
      <c r="FW144" s="44" t="s">
        <v>15901</v>
      </c>
      <c r="FX144" s="44" t="s">
        <v>3894</v>
      </c>
      <c r="FY144" s="44" t="s">
        <v>3848</v>
      </c>
      <c r="FZ144" s="44" t="s">
        <v>15143</v>
      </c>
      <c r="GA144" s="44" t="s">
        <v>3945</v>
      </c>
      <c r="GB144" s="44" t="s">
        <v>3945</v>
      </c>
      <c r="GC144" s="44" t="s">
        <v>3945</v>
      </c>
      <c r="GL144" s="502">
        <v>100</v>
      </c>
      <c r="GM144" s="502">
        <v>58</v>
      </c>
      <c r="GN144" s="502">
        <v>55</v>
      </c>
      <c r="GO144" s="502">
        <v>72</v>
      </c>
      <c r="GP144" s="502">
        <v>38</v>
      </c>
      <c r="GQ144" s="502">
        <v>32</v>
      </c>
      <c r="GR144" s="502">
        <v>38</v>
      </c>
      <c r="GS144" s="502">
        <v>69</v>
      </c>
      <c r="GT144" s="502">
        <v>29</v>
      </c>
      <c r="GU144" s="502">
        <v>69</v>
      </c>
      <c r="GV144" s="502">
        <v>50</v>
      </c>
      <c r="GW144" s="502">
        <v>29</v>
      </c>
      <c r="GX144" s="502">
        <v>29</v>
      </c>
      <c r="GY144" s="502" t="s">
        <v>14218</v>
      </c>
      <c r="GZ144" s="502" t="s">
        <v>14217</v>
      </c>
      <c r="HA144" s="502" t="s">
        <v>14217</v>
      </c>
      <c r="HB144" s="502" t="s">
        <v>14217</v>
      </c>
      <c r="HC144" s="502" t="s">
        <v>14217</v>
      </c>
      <c r="HD144" s="502" t="s">
        <v>14217</v>
      </c>
      <c r="HE144" s="502">
        <v>0</v>
      </c>
      <c r="HF144" s="44" t="s">
        <v>14293</v>
      </c>
      <c r="HG144" s="503" t="s">
        <v>3848</v>
      </c>
      <c r="HH144" s="503" t="s">
        <v>3848</v>
      </c>
      <c r="HI144" s="503" t="s">
        <v>3848</v>
      </c>
      <c r="HJ144" s="503" t="s">
        <v>3848</v>
      </c>
      <c r="HK144" s="503" t="s">
        <v>3848</v>
      </c>
      <c r="IC144" s="44" t="s">
        <v>3403</v>
      </c>
      <c r="IE144" s="44" t="s">
        <v>3403</v>
      </c>
    </row>
    <row r="145" spans="1:239" s="44" customFormat="1" ht="15" customHeight="1" x14ac:dyDescent="0.2">
      <c r="A145" s="85">
        <v>9</v>
      </c>
      <c r="B145" s="470">
        <v>0.3833333333333333</v>
      </c>
      <c r="D145" s="85" t="s">
        <v>12630</v>
      </c>
      <c r="E145" s="85" t="s">
        <v>212</v>
      </c>
      <c r="F145" s="282">
        <v>43284</v>
      </c>
      <c r="G145" s="85" t="s">
        <v>1202</v>
      </c>
      <c r="H145" s="85" t="s">
        <v>233</v>
      </c>
      <c r="I145" s="85" t="s">
        <v>3057</v>
      </c>
      <c r="J145" s="85"/>
      <c r="K145" s="471"/>
      <c r="L145" s="471"/>
      <c r="M145" s="471"/>
      <c r="N145" s="471"/>
      <c r="O145" s="85"/>
      <c r="P145" s="305" t="s">
        <v>15825</v>
      </c>
      <c r="Q145" s="85" t="s">
        <v>2343</v>
      </c>
      <c r="R145" s="85" t="s">
        <v>15902</v>
      </c>
      <c r="S145" s="471" t="s">
        <v>238</v>
      </c>
      <c r="T145" s="276">
        <v>9357191486</v>
      </c>
      <c r="U145" s="473" t="s">
        <v>15903</v>
      </c>
      <c r="V145" s="471" t="s">
        <v>15904</v>
      </c>
      <c r="W145" s="85" t="s">
        <v>221</v>
      </c>
      <c r="X145" s="85" t="s">
        <v>221</v>
      </c>
      <c r="Y145" s="85" t="s">
        <v>221</v>
      </c>
      <c r="Z145" s="85" t="s">
        <v>221</v>
      </c>
      <c r="AA145" s="85" t="s">
        <v>15905</v>
      </c>
      <c r="AB145" s="85">
        <v>9654364324</v>
      </c>
      <c r="AC145" s="85" t="s">
        <v>1303</v>
      </c>
      <c r="AD145" s="85" t="s">
        <v>224</v>
      </c>
      <c r="AE145" s="85" t="s">
        <v>221</v>
      </c>
      <c r="AF145" s="85" t="s">
        <v>221</v>
      </c>
      <c r="AG145" s="85" t="s">
        <v>221</v>
      </c>
      <c r="AH145" s="85" t="s">
        <v>221</v>
      </c>
      <c r="AI145" s="85" t="s">
        <v>1239</v>
      </c>
      <c r="AJ145" s="85" t="s">
        <v>1239</v>
      </c>
      <c r="AK145" s="85" t="s">
        <v>1239</v>
      </c>
      <c r="AL145" s="85" t="s">
        <v>1239</v>
      </c>
      <c r="AM145" s="85" t="s">
        <v>1239</v>
      </c>
      <c r="AN145" s="85" t="s">
        <v>228</v>
      </c>
      <c r="AO145" s="85" t="s">
        <v>228</v>
      </c>
      <c r="AP145" s="85" t="s">
        <v>229</v>
      </c>
      <c r="AQ145" s="85" t="s">
        <v>229</v>
      </c>
      <c r="AR145" s="85"/>
      <c r="AS145" s="85" t="s">
        <v>15906</v>
      </c>
      <c r="AT145" s="85">
        <v>166777</v>
      </c>
      <c r="AU145" s="85" t="s">
        <v>4194</v>
      </c>
      <c r="AV145" s="85"/>
      <c r="AW145" s="85"/>
      <c r="AX145" s="85"/>
      <c r="AY145" s="85" t="s">
        <v>227</v>
      </c>
      <c r="AZ145" s="85" t="s">
        <v>227</v>
      </c>
      <c r="BA145" s="279">
        <v>0.43958333333333338</v>
      </c>
      <c r="BB145" s="275" t="s">
        <v>12693</v>
      </c>
      <c r="BC145" s="275">
        <v>0.51874999999999993</v>
      </c>
      <c r="BD145" s="275">
        <v>0.52569444444444446</v>
      </c>
      <c r="BE145" s="306">
        <f t="shared" si="3"/>
        <v>10</v>
      </c>
      <c r="BF145" s="85">
        <v>1</v>
      </c>
      <c r="BG145" s="85">
        <v>2</v>
      </c>
      <c r="BH145" s="85">
        <v>1</v>
      </c>
      <c r="BI145" s="85">
        <v>1</v>
      </c>
      <c r="BJ145" s="85">
        <v>2</v>
      </c>
      <c r="BK145" s="85">
        <v>1</v>
      </c>
      <c r="BL145" s="85">
        <v>2</v>
      </c>
      <c r="BM145" s="85">
        <v>2</v>
      </c>
      <c r="BN145" s="85">
        <v>1</v>
      </c>
      <c r="BO145" s="85">
        <v>1</v>
      </c>
      <c r="BP145" s="85">
        <v>2</v>
      </c>
      <c r="BQ145" s="85">
        <v>1</v>
      </c>
      <c r="BR145" s="85">
        <v>1</v>
      </c>
      <c r="BS145" s="85">
        <v>1</v>
      </c>
      <c r="BT145" s="85">
        <v>2</v>
      </c>
      <c r="BU145" s="85"/>
      <c r="BV145" s="85"/>
      <c r="BW145" s="85"/>
      <c r="BX145" s="85"/>
      <c r="BY145" s="85"/>
      <c r="BZ145" s="85"/>
      <c r="CA145" s="85"/>
      <c r="CB145" s="85"/>
      <c r="CC145" s="85"/>
      <c r="CD145" s="85"/>
      <c r="CE145" s="85"/>
      <c r="CF145" s="85"/>
      <c r="CG145" s="85"/>
      <c r="CH145" s="85"/>
      <c r="CI145" s="85"/>
      <c r="CJ145" s="85"/>
      <c r="CK145" s="85"/>
      <c r="CL145" s="85"/>
      <c r="CM145" s="85"/>
      <c r="CN145" s="85"/>
      <c r="CO145" s="85"/>
      <c r="CP145" s="85"/>
      <c r="CQ145" s="85"/>
      <c r="CR145" s="36" t="s">
        <v>12643</v>
      </c>
      <c r="CS145" s="36" t="s">
        <v>12644</v>
      </c>
      <c r="CT145" s="36" t="s">
        <v>4002</v>
      </c>
      <c r="CU145" s="36" t="s">
        <v>15907</v>
      </c>
      <c r="CV145" s="36" t="s">
        <v>2343</v>
      </c>
      <c r="CW145" s="36" t="s">
        <v>15902</v>
      </c>
      <c r="CX145" s="36" t="s">
        <v>238</v>
      </c>
      <c r="CY145" s="36" t="s">
        <v>15908</v>
      </c>
      <c r="CZ145" s="36" t="s">
        <v>15124</v>
      </c>
      <c r="DA145" s="36" t="s">
        <v>15909</v>
      </c>
      <c r="DB145" s="36" t="s">
        <v>4158</v>
      </c>
      <c r="DC145" s="36" t="s">
        <v>4159</v>
      </c>
      <c r="DD145" s="36" t="s">
        <v>13384</v>
      </c>
      <c r="DE145" s="36" t="s">
        <v>15124</v>
      </c>
      <c r="DF145" s="36" t="s">
        <v>14122</v>
      </c>
      <c r="DG145" s="36" t="s">
        <v>4158</v>
      </c>
      <c r="DH145" s="36" t="s">
        <v>4159</v>
      </c>
      <c r="DI145" s="36" t="s">
        <v>13384</v>
      </c>
      <c r="DJ145" s="36" t="s">
        <v>15910</v>
      </c>
      <c r="DK145" s="36" t="s">
        <v>3957</v>
      </c>
      <c r="DL145" s="36" t="s">
        <v>14122</v>
      </c>
      <c r="DM145" s="36" t="s">
        <v>3914</v>
      </c>
      <c r="DN145" s="36" t="s">
        <v>3852</v>
      </c>
      <c r="DO145" s="36" t="s">
        <v>3853</v>
      </c>
      <c r="DP145" s="36" t="s">
        <v>8096</v>
      </c>
      <c r="DQ145" s="36" t="s">
        <v>15911</v>
      </c>
      <c r="DR145" s="36" t="s">
        <v>1239</v>
      </c>
      <c r="DS145" s="36" t="s">
        <v>15912</v>
      </c>
      <c r="DT145" s="36" t="s">
        <v>3848</v>
      </c>
      <c r="DU145" s="36" t="s">
        <v>3848</v>
      </c>
      <c r="DV145" s="36" t="s">
        <v>3848</v>
      </c>
      <c r="DW145" s="36" t="s">
        <v>3848</v>
      </c>
      <c r="DX145" s="36" t="s">
        <v>15904</v>
      </c>
      <c r="DY145" s="36" t="s">
        <v>15913</v>
      </c>
      <c r="DZ145" s="36" t="s">
        <v>3848</v>
      </c>
      <c r="EA145" s="36" t="s">
        <v>3848</v>
      </c>
      <c r="EB145" s="36" t="s">
        <v>3861</v>
      </c>
      <c r="EC145" s="36" t="s">
        <v>3862</v>
      </c>
      <c r="ED145" s="36" t="s">
        <v>3848</v>
      </c>
      <c r="EE145" s="36" t="s">
        <v>5408</v>
      </c>
      <c r="EF145" s="36" t="s">
        <v>3864</v>
      </c>
      <c r="EG145" s="36" t="s">
        <v>4068</v>
      </c>
      <c r="EH145" s="36" t="s">
        <v>4069</v>
      </c>
      <c r="EI145" s="36" t="s">
        <v>6684</v>
      </c>
      <c r="EJ145" s="36" t="s">
        <v>15914</v>
      </c>
      <c r="EK145" s="36" t="s">
        <v>3848</v>
      </c>
      <c r="EL145" s="36" t="s">
        <v>3868</v>
      </c>
      <c r="EM145" s="36" t="s">
        <v>4002</v>
      </c>
      <c r="EN145" s="36" t="s">
        <v>4002</v>
      </c>
      <c r="EO145" s="36" t="s">
        <v>3870</v>
      </c>
      <c r="EP145" s="36" t="s">
        <v>3870</v>
      </c>
      <c r="EQ145" s="36" t="s">
        <v>14539</v>
      </c>
      <c r="ER145" s="36" t="s">
        <v>3924</v>
      </c>
      <c r="ES145" s="36" t="s">
        <v>15915</v>
      </c>
      <c r="ET145" s="36" t="s">
        <v>15916</v>
      </c>
      <c r="EU145" s="36" t="s">
        <v>7548</v>
      </c>
      <c r="EV145" s="36" t="s">
        <v>3876</v>
      </c>
      <c r="EW145" s="36" t="s">
        <v>3876</v>
      </c>
      <c r="EX145" s="36" t="s">
        <v>3848</v>
      </c>
      <c r="EY145" s="36" t="s">
        <v>3848</v>
      </c>
      <c r="EZ145" s="36" t="s">
        <v>3876</v>
      </c>
      <c r="FA145" s="36" t="s">
        <v>3848</v>
      </c>
      <c r="FB145" s="36" t="s">
        <v>3848</v>
      </c>
      <c r="FC145" s="36" t="s">
        <v>3848</v>
      </c>
      <c r="FD145" s="36" t="s">
        <v>3848</v>
      </c>
      <c r="FE145" s="36" t="s">
        <v>4017</v>
      </c>
      <c r="FF145" s="36" t="s">
        <v>4017</v>
      </c>
      <c r="FG145" s="36" t="s">
        <v>3848</v>
      </c>
      <c r="FH145" s="36" t="s">
        <v>3848</v>
      </c>
      <c r="FI145" s="36" t="s">
        <v>3848</v>
      </c>
      <c r="FJ145" s="36" t="s">
        <v>4017</v>
      </c>
      <c r="FK145" s="36" t="s">
        <v>4017</v>
      </c>
      <c r="FL145" s="36" t="s">
        <v>4017</v>
      </c>
      <c r="FM145" s="36" t="s">
        <v>238</v>
      </c>
      <c r="FN145" s="36" t="s">
        <v>15917</v>
      </c>
      <c r="FO145" s="36" t="s">
        <v>12523</v>
      </c>
      <c r="FP145" s="36" t="s">
        <v>3848</v>
      </c>
      <c r="FQ145" s="36" t="s">
        <v>15918</v>
      </c>
      <c r="FR145" s="36" t="s">
        <v>4414</v>
      </c>
      <c r="FS145" s="36" t="s">
        <v>15919</v>
      </c>
      <c r="FT145" s="36" t="s">
        <v>15920</v>
      </c>
      <c r="FU145" s="36" t="s">
        <v>15921</v>
      </c>
      <c r="FV145" s="36" t="s">
        <v>15922</v>
      </c>
      <c r="FW145" s="36" t="s">
        <v>15923</v>
      </c>
      <c r="FX145" s="36" t="s">
        <v>3944</v>
      </c>
      <c r="FY145" s="36" t="s">
        <v>3848</v>
      </c>
      <c r="FZ145" s="36" t="s">
        <v>3848</v>
      </c>
      <c r="GA145" s="36" t="s">
        <v>3945</v>
      </c>
      <c r="GB145" s="44" t="s">
        <v>3945</v>
      </c>
      <c r="GC145" s="44" t="s">
        <v>3946</v>
      </c>
      <c r="GL145" s="502">
        <v>100</v>
      </c>
      <c r="GM145" s="502">
        <v>75</v>
      </c>
      <c r="GN145" s="502">
        <v>95</v>
      </c>
      <c r="GO145" s="502">
        <v>89</v>
      </c>
      <c r="GP145" s="502">
        <v>100</v>
      </c>
      <c r="GQ145" s="502">
        <v>32</v>
      </c>
      <c r="GR145" s="502">
        <v>100</v>
      </c>
      <c r="GS145" s="502">
        <v>90</v>
      </c>
      <c r="GT145" s="502">
        <v>30</v>
      </c>
      <c r="GU145" s="502">
        <v>90</v>
      </c>
      <c r="GV145" s="502">
        <v>60</v>
      </c>
      <c r="GW145" s="502">
        <v>14</v>
      </c>
      <c r="GX145" s="502">
        <v>57</v>
      </c>
      <c r="GY145" s="502">
        <v>0</v>
      </c>
      <c r="GZ145" s="502">
        <v>25</v>
      </c>
      <c r="HA145" s="502">
        <v>0.71060000000000001</v>
      </c>
      <c r="HB145" s="502">
        <v>33</v>
      </c>
      <c r="HC145" s="502" t="s">
        <v>14217</v>
      </c>
      <c r="HD145" s="502">
        <v>33</v>
      </c>
      <c r="HE145" s="502">
        <v>25</v>
      </c>
      <c r="HF145" s="44" t="s">
        <v>15144</v>
      </c>
      <c r="HG145" s="503" t="s">
        <v>3848</v>
      </c>
      <c r="HH145" s="503" t="s">
        <v>15924</v>
      </c>
      <c r="HI145" s="503" t="s">
        <v>15146</v>
      </c>
      <c r="HJ145" s="503" t="s">
        <v>14951</v>
      </c>
      <c r="HK145" s="503" t="s">
        <v>15860</v>
      </c>
      <c r="HM145" s="44" t="s">
        <v>3848</v>
      </c>
      <c r="IC145" s="44" t="s">
        <v>3403</v>
      </c>
      <c r="IE145" s="44" t="s">
        <v>3403</v>
      </c>
    </row>
    <row r="146" spans="1:239" s="44" customFormat="1" ht="15" customHeight="1" x14ac:dyDescent="0.2">
      <c r="A146" s="85">
        <v>10</v>
      </c>
      <c r="B146" s="470">
        <v>0.38750000000000001</v>
      </c>
      <c r="D146" s="85" t="s">
        <v>12630</v>
      </c>
      <c r="E146" s="85" t="s">
        <v>212</v>
      </c>
      <c r="F146" s="282">
        <v>43284</v>
      </c>
      <c r="G146" s="85" t="s">
        <v>357</v>
      </c>
      <c r="H146" s="85" t="s">
        <v>233</v>
      </c>
      <c r="I146" s="85" t="s">
        <v>12683</v>
      </c>
      <c r="J146" s="85"/>
      <c r="K146" s="471"/>
      <c r="L146" s="471"/>
      <c r="M146" s="471"/>
      <c r="N146" s="471"/>
      <c r="O146" s="85"/>
      <c r="P146" s="305" t="s">
        <v>15925</v>
      </c>
      <c r="Q146" s="85" t="s">
        <v>15926</v>
      </c>
      <c r="R146" s="85" t="s">
        <v>15927</v>
      </c>
      <c r="S146" s="471" t="s">
        <v>2718</v>
      </c>
      <c r="T146" s="276">
        <v>9777306680</v>
      </c>
      <c r="U146" s="473" t="s">
        <v>15928</v>
      </c>
      <c r="V146" s="473" t="s">
        <v>15929</v>
      </c>
      <c r="W146" s="85" t="s">
        <v>221</v>
      </c>
      <c r="X146" s="85" t="s">
        <v>221</v>
      </c>
      <c r="Y146" s="85" t="s">
        <v>221</v>
      </c>
      <c r="Z146" s="85" t="s">
        <v>221</v>
      </c>
      <c r="AA146" s="85" t="s">
        <v>15930</v>
      </c>
      <c r="AB146" s="85">
        <v>9995529781</v>
      </c>
      <c r="AC146" s="85" t="s">
        <v>1303</v>
      </c>
      <c r="AD146" s="85" t="s">
        <v>241</v>
      </c>
      <c r="AE146" s="85" t="s">
        <v>221</v>
      </c>
      <c r="AF146" s="85" t="s">
        <v>221</v>
      </c>
      <c r="AG146" s="85" t="s">
        <v>221</v>
      </c>
      <c r="AH146" s="85" t="s">
        <v>221</v>
      </c>
      <c r="AI146" s="85" t="s">
        <v>1239</v>
      </c>
      <c r="AJ146" s="85" t="s">
        <v>1239</v>
      </c>
      <c r="AK146" s="85" t="s">
        <v>1239</v>
      </c>
      <c r="AL146" s="85" t="s">
        <v>1239</v>
      </c>
      <c r="AM146" s="85" t="s">
        <v>1239</v>
      </c>
      <c r="AN146" s="85" t="s">
        <v>228</v>
      </c>
      <c r="AO146" s="85" t="s">
        <v>228</v>
      </c>
      <c r="AP146" s="85" t="s">
        <v>598</v>
      </c>
      <c r="AQ146" s="85" t="s">
        <v>928</v>
      </c>
      <c r="AR146" s="85"/>
      <c r="AS146" s="85"/>
      <c r="AT146" s="85"/>
      <c r="AU146" s="85"/>
      <c r="AV146" s="85"/>
      <c r="AW146" s="85"/>
      <c r="AX146" s="85"/>
      <c r="AY146" s="85" t="s">
        <v>227</v>
      </c>
      <c r="AZ146" s="85" t="s">
        <v>227</v>
      </c>
      <c r="BA146" s="279">
        <v>0.43472222222222223</v>
      </c>
      <c r="BB146" s="275" t="s">
        <v>12693</v>
      </c>
      <c r="BC146" s="275">
        <v>0.52777777777777779</v>
      </c>
      <c r="BD146" s="275">
        <v>0.53680555555555554</v>
      </c>
      <c r="BE146" s="306">
        <f t="shared" si="3"/>
        <v>13</v>
      </c>
      <c r="BF146" s="85">
        <v>2</v>
      </c>
      <c r="BG146" s="85">
        <v>3</v>
      </c>
      <c r="BH146" s="85">
        <v>3</v>
      </c>
      <c r="BI146" s="85">
        <v>2</v>
      </c>
      <c r="BJ146" s="85">
        <v>3</v>
      </c>
      <c r="BK146" s="85">
        <v>2</v>
      </c>
      <c r="BL146" s="85">
        <v>2</v>
      </c>
      <c r="BM146" s="85">
        <v>3</v>
      </c>
      <c r="BN146" s="85">
        <v>2</v>
      </c>
      <c r="BO146" s="85">
        <v>2</v>
      </c>
      <c r="BP146" s="85">
        <v>3</v>
      </c>
      <c r="BQ146" s="85">
        <v>3</v>
      </c>
      <c r="BR146" s="85">
        <v>3</v>
      </c>
      <c r="BS146" s="85">
        <v>2</v>
      </c>
      <c r="BT146" s="85">
        <v>3</v>
      </c>
      <c r="BU146" s="85"/>
      <c r="BV146" s="85" t="s">
        <v>15931</v>
      </c>
      <c r="BW146" s="470">
        <v>0.53680555555555554</v>
      </c>
      <c r="BX146" s="470">
        <v>0.54375000000000007</v>
      </c>
      <c r="BY146" s="85"/>
      <c r="BZ146" s="85">
        <v>3</v>
      </c>
      <c r="CA146" s="85">
        <v>3</v>
      </c>
      <c r="CB146" s="85">
        <v>3</v>
      </c>
      <c r="CC146" s="85">
        <v>3</v>
      </c>
      <c r="CD146" s="85" t="s">
        <v>12693</v>
      </c>
      <c r="CE146" s="85">
        <v>15</v>
      </c>
      <c r="CF146" s="85"/>
      <c r="CG146" s="85"/>
      <c r="CH146" s="85"/>
      <c r="CI146" s="85"/>
      <c r="CJ146" s="85"/>
      <c r="CK146" s="85"/>
      <c r="CL146" s="85"/>
      <c r="CM146" s="85"/>
      <c r="CN146" s="85"/>
      <c r="CO146" s="85"/>
      <c r="CP146" s="85"/>
      <c r="CQ146" s="85"/>
      <c r="CR146" s="36" t="s">
        <v>12643</v>
      </c>
      <c r="CS146" s="36" t="s">
        <v>12644</v>
      </c>
      <c r="CT146" s="36" t="s">
        <v>4002</v>
      </c>
      <c r="CU146" s="36" t="s">
        <v>15932</v>
      </c>
      <c r="CV146" s="36" t="s">
        <v>15926</v>
      </c>
      <c r="CW146" s="36" t="s">
        <v>15927</v>
      </c>
      <c r="CX146" s="36" t="s">
        <v>1239</v>
      </c>
      <c r="CY146" s="36" t="s">
        <v>15933</v>
      </c>
      <c r="CZ146" s="36" t="s">
        <v>3848</v>
      </c>
      <c r="DA146" s="36" t="s">
        <v>15934</v>
      </c>
      <c r="DB146" s="36" t="s">
        <v>4158</v>
      </c>
      <c r="DC146" s="36" t="s">
        <v>4159</v>
      </c>
      <c r="DD146" s="36" t="s">
        <v>5335</v>
      </c>
      <c r="DE146" s="36" t="s">
        <v>3848</v>
      </c>
      <c r="DF146" s="36" t="s">
        <v>15935</v>
      </c>
      <c r="DG146" s="36" t="s">
        <v>4158</v>
      </c>
      <c r="DH146" s="36" t="s">
        <v>4159</v>
      </c>
      <c r="DI146" s="36" t="s">
        <v>5335</v>
      </c>
      <c r="DJ146" s="36" t="s">
        <v>3848</v>
      </c>
      <c r="DK146" s="36" t="s">
        <v>3957</v>
      </c>
      <c r="DL146" s="36" t="s">
        <v>14122</v>
      </c>
      <c r="DM146" s="36" t="s">
        <v>3914</v>
      </c>
      <c r="DN146" s="36" t="s">
        <v>3852</v>
      </c>
      <c r="DO146" s="36" t="s">
        <v>3853</v>
      </c>
      <c r="DP146" s="36" t="s">
        <v>3854</v>
      </c>
      <c r="DQ146" s="36" t="s">
        <v>15936</v>
      </c>
      <c r="DR146" s="36" t="s">
        <v>1239</v>
      </c>
      <c r="DS146" s="36" t="s">
        <v>15928</v>
      </c>
      <c r="DT146" s="36" t="s">
        <v>3848</v>
      </c>
      <c r="DU146" s="36" t="s">
        <v>3848</v>
      </c>
      <c r="DV146" s="36" t="s">
        <v>3848</v>
      </c>
      <c r="DW146" s="36" t="s">
        <v>3848</v>
      </c>
      <c r="DX146" s="36" t="s">
        <v>3848</v>
      </c>
      <c r="DY146" s="36" t="s">
        <v>3848</v>
      </c>
      <c r="DZ146" s="36" t="s">
        <v>3848</v>
      </c>
      <c r="EA146" s="36" t="s">
        <v>3848</v>
      </c>
      <c r="EB146" s="36" t="s">
        <v>3861</v>
      </c>
      <c r="EC146" s="36" t="s">
        <v>3862</v>
      </c>
      <c r="ED146" s="36" t="s">
        <v>3848</v>
      </c>
      <c r="EE146" s="36" t="s">
        <v>8416</v>
      </c>
      <c r="EF146" s="36" t="s">
        <v>3864</v>
      </c>
      <c r="EG146" s="36" t="s">
        <v>598</v>
      </c>
      <c r="EH146" s="36" t="s">
        <v>5303</v>
      </c>
      <c r="EI146" s="36" t="s">
        <v>221</v>
      </c>
      <c r="EJ146" s="36" t="s">
        <v>3848</v>
      </c>
      <c r="EK146" s="36" t="s">
        <v>3848</v>
      </c>
      <c r="EL146" s="36" t="s">
        <v>3868</v>
      </c>
      <c r="EM146" s="36" t="s">
        <v>4002</v>
      </c>
      <c r="EN146" s="36" t="s">
        <v>4002</v>
      </c>
      <c r="EO146" s="36" t="s">
        <v>3869</v>
      </c>
      <c r="EP146" s="36" t="s">
        <v>3870</v>
      </c>
      <c r="EQ146" s="36" t="s">
        <v>14076</v>
      </c>
      <c r="ER146" s="36" t="s">
        <v>3872</v>
      </c>
      <c r="ES146" s="36" t="s">
        <v>4017</v>
      </c>
      <c r="ET146" s="36" t="s">
        <v>4017</v>
      </c>
      <c r="EU146" s="36" t="s">
        <v>4017</v>
      </c>
      <c r="EV146" s="36" t="s">
        <v>3876</v>
      </c>
      <c r="EW146" s="36" t="s">
        <v>3876</v>
      </c>
      <c r="EX146" s="36" t="s">
        <v>3848</v>
      </c>
      <c r="EY146" s="36" t="s">
        <v>3848</v>
      </c>
      <c r="EZ146" s="36" t="s">
        <v>3876</v>
      </c>
      <c r="FA146" s="36" t="s">
        <v>3848</v>
      </c>
      <c r="FB146" s="36" t="s">
        <v>3848</v>
      </c>
      <c r="FC146" s="36" t="s">
        <v>3848</v>
      </c>
      <c r="FD146" s="36" t="s">
        <v>3848</v>
      </c>
      <c r="FE146" s="36" t="s">
        <v>4017</v>
      </c>
      <c r="FF146" s="36" t="s">
        <v>4017</v>
      </c>
      <c r="FG146" s="36" t="s">
        <v>3848</v>
      </c>
      <c r="FH146" s="36" t="s">
        <v>3848</v>
      </c>
      <c r="FI146" s="36" t="s">
        <v>3848</v>
      </c>
      <c r="FJ146" s="36" t="s">
        <v>4017</v>
      </c>
      <c r="FK146" s="36" t="s">
        <v>4017</v>
      </c>
      <c r="FL146" s="36" t="s">
        <v>4017</v>
      </c>
      <c r="FM146" s="36" t="s">
        <v>15926</v>
      </c>
      <c r="FN146" s="36" t="s">
        <v>15937</v>
      </c>
      <c r="FO146" s="36" t="s">
        <v>3848</v>
      </c>
      <c r="FP146" s="36" t="s">
        <v>3848</v>
      </c>
      <c r="FQ146" s="36" t="s">
        <v>15938</v>
      </c>
      <c r="FR146" s="36" t="s">
        <v>4367</v>
      </c>
      <c r="FS146" s="36" t="s">
        <v>15939</v>
      </c>
      <c r="FT146" s="36" t="s">
        <v>3943</v>
      </c>
      <c r="FU146" s="36" t="s">
        <v>3943</v>
      </c>
      <c r="FV146" s="36" t="s">
        <v>3943</v>
      </c>
      <c r="FW146" s="36" t="s">
        <v>3943</v>
      </c>
      <c r="FX146" s="36" t="s">
        <v>3944</v>
      </c>
      <c r="FY146" s="36" t="s">
        <v>3848</v>
      </c>
      <c r="FZ146" s="36" t="s">
        <v>3848</v>
      </c>
      <c r="GA146" s="36" t="s">
        <v>3848</v>
      </c>
      <c r="GB146" s="44" t="s">
        <v>3848</v>
      </c>
      <c r="GC146" s="44" t="s">
        <v>3848</v>
      </c>
      <c r="GD146" s="44" t="s">
        <v>12711</v>
      </c>
      <c r="GE146" s="44" t="s">
        <v>6505</v>
      </c>
      <c r="GL146" s="502" t="s">
        <v>14217</v>
      </c>
      <c r="GM146" s="502" t="s">
        <v>14217</v>
      </c>
      <c r="GN146" s="502" t="s">
        <v>14217</v>
      </c>
      <c r="GO146" s="502" t="s">
        <v>14217</v>
      </c>
      <c r="GP146" s="502" t="s">
        <v>14217</v>
      </c>
      <c r="GQ146" s="502" t="s">
        <v>3848</v>
      </c>
      <c r="GR146" s="502" t="s">
        <v>3848</v>
      </c>
      <c r="GS146" s="502" t="s">
        <v>14217</v>
      </c>
      <c r="GT146" s="502" t="s">
        <v>3848</v>
      </c>
      <c r="GU146" s="502" t="s">
        <v>3848</v>
      </c>
      <c r="GV146" s="502" t="s">
        <v>14217</v>
      </c>
      <c r="GW146" s="502" t="s">
        <v>14217</v>
      </c>
      <c r="GX146" s="502" t="s">
        <v>14217</v>
      </c>
      <c r="GY146" s="502" t="s">
        <v>14218</v>
      </c>
      <c r="GZ146" s="502" t="s">
        <v>14217</v>
      </c>
      <c r="HA146" s="502" t="s">
        <v>14217</v>
      </c>
      <c r="HB146" s="502" t="s">
        <v>14217</v>
      </c>
      <c r="HC146" s="502" t="s">
        <v>14217</v>
      </c>
      <c r="HD146" s="502" t="s">
        <v>14217</v>
      </c>
      <c r="HE146" s="502">
        <v>0</v>
      </c>
      <c r="HF146" s="44" t="s">
        <v>14219</v>
      </c>
      <c r="HG146" s="503" t="s">
        <v>3848</v>
      </c>
      <c r="HH146" s="503" t="s">
        <v>15940</v>
      </c>
      <c r="HI146" s="503" t="s">
        <v>14603</v>
      </c>
      <c r="HJ146" s="503" t="s">
        <v>14222</v>
      </c>
      <c r="HK146" s="503" t="s">
        <v>15941</v>
      </c>
      <c r="HM146" s="44" t="s">
        <v>3848</v>
      </c>
      <c r="HS146" s="44" t="s">
        <v>6505</v>
      </c>
      <c r="IC146" s="44" t="s">
        <v>12683</v>
      </c>
      <c r="IE146" s="44" t="s">
        <v>3403</v>
      </c>
    </row>
    <row r="147" spans="1:239" s="44" customFormat="1" ht="15" customHeight="1" x14ac:dyDescent="0.2">
      <c r="A147" s="85">
        <v>11</v>
      </c>
      <c r="B147" s="470">
        <v>0.42569444444444443</v>
      </c>
      <c r="D147" s="85" t="s">
        <v>12630</v>
      </c>
      <c r="E147" s="85" t="s">
        <v>212</v>
      </c>
      <c r="F147" s="282">
        <v>43284</v>
      </c>
      <c r="G147" s="85" t="s">
        <v>1202</v>
      </c>
      <c r="H147" s="85" t="s">
        <v>233</v>
      </c>
      <c r="I147" s="85" t="s">
        <v>3057</v>
      </c>
      <c r="J147" s="85"/>
      <c r="K147" s="471"/>
      <c r="L147" s="471"/>
      <c r="M147" s="471"/>
      <c r="N147" s="471"/>
      <c r="O147" s="85"/>
      <c r="P147" s="305" t="s">
        <v>15825</v>
      </c>
      <c r="Q147" s="85" t="s">
        <v>478</v>
      </c>
      <c r="R147" s="85" t="s">
        <v>15942</v>
      </c>
      <c r="S147" s="471" t="s">
        <v>15943</v>
      </c>
      <c r="T147" s="276">
        <v>9555397192</v>
      </c>
      <c r="U147" s="473" t="s">
        <v>15944</v>
      </c>
      <c r="V147" s="471" t="s">
        <v>15945</v>
      </c>
      <c r="W147" s="85" t="s">
        <v>221</v>
      </c>
      <c r="X147" s="85" t="s">
        <v>221</v>
      </c>
      <c r="Y147" s="85" t="s">
        <v>221</v>
      </c>
      <c r="Z147" s="85" t="s">
        <v>221</v>
      </c>
      <c r="AA147" s="85" t="s">
        <v>15946</v>
      </c>
      <c r="AB147" s="85">
        <v>9066628092</v>
      </c>
      <c r="AC147" s="85" t="s">
        <v>1303</v>
      </c>
      <c r="AD147" s="85" t="s">
        <v>224</v>
      </c>
      <c r="AE147" s="85" t="s">
        <v>221</v>
      </c>
      <c r="AF147" s="85" t="s">
        <v>221</v>
      </c>
      <c r="AG147" s="85" t="s">
        <v>221</v>
      </c>
      <c r="AH147" s="85" t="s">
        <v>221</v>
      </c>
      <c r="AI147" s="85" t="s">
        <v>1239</v>
      </c>
      <c r="AJ147" s="85" t="s">
        <v>1239</v>
      </c>
      <c r="AK147" s="85" t="s">
        <v>1239</v>
      </c>
      <c r="AL147" s="85" t="s">
        <v>1239</v>
      </c>
      <c r="AM147" s="85" t="s">
        <v>1239</v>
      </c>
      <c r="AN147" s="85" t="s">
        <v>228</v>
      </c>
      <c r="AO147" s="85" t="s">
        <v>228</v>
      </c>
      <c r="AP147" s="85" t="s">
        <v>229</v>
      </c>
      <c r="AQ147" s="85" t="s">
        <v>229</v>
      </c>
      <c r="AR147" s="85"/>
      <c r="AS147" s="85" t="s">
        <v>15947</v>
      </c>
      <c r="AT147" s="85">
        <v>216024</v>
      </c>
      <c r="AU147" s="85" t="s">
        <v>12814</v>
      </c>
      <c r="AV147" s="85"/>
      <c r="AW147" s="85"/>
      <c r="AX147" s="85"/>
      <c r="AY147" s="85" t="s">
        <v>227</v>
      </c>
      <c r="AZ147" s="85" t="s">
        <v>446</v>
      </c>
      <c r="BA147" s="279">
        <v>0.48819444444444443</v>
      </c>
      <c r="BB147" s="275" t="s">
        <v>12693</v>
      </c>
      <c r="BC147" s="275">
        <v>0.56874999999999998</v>
      </c>
      <c r="BD147" s="275">
        <v>0.57361111111111118</v>
      </c>
      <c r="BE147" s="306">
        <f t="shared" si="3"/>
        <v>7</v>
      </c>
      <c r="BF147" s="85">
        <v>1</v>
      </c>
      <c r="BG147" s="85">
        <v>2</v>
      </c>
      <c r="BH147" s="85">
        <v>2</v>
      </c>
      <c r="BI147" s="85">
        <v>1</v>
      </c>
      <c r="BJ147" s="85">
        <v>1</v>
      </c>
      <c r="BK147" s="85">
        <v>1</v>
      </c>
      <c r="BL147" s="85">
        <v>2</v>
      </c>
      <c r="BM147" s="85">
        <v>2</v>
      </c>
      <c r="BN147" s="85">
        <v>1</v>
      </c>
      <c r="BO147" s="85">
        <v>2</v>
      </c>
      <c r="BP147" s="85">
        <v>2</v>
      </c>
      <c r="BQ147" s="85">
        <v>1</v>
      </c>
      <c r="BR147" s="85">
        <v>2</v>
      </c>
      <c r="BS147" s="85">
        <v>1</v>
      </c>
      <c r="BT147" s="85">
        <v>2</v>
      </c>
      <c r="BU147" s="85"/>
      <c r="BV147" s="85"/>
      <c r="BW147" s="85"/>
      <c r="BX147" s="85"/>
      <c r="BY147" s="85"/>
      <c r="BZ147" s="85"/>
      <c r="CA147" s="85"/>
      <c r="CB147" s="85"/>
      <c r="CC147" s="85"/>
      <c r="CD147" s="85"/>
      <c r="CE147" s="85"/>
      <c r="CF147" s="85"/>
      <c r="CG147" s="85"/>
      <c r="CH147" s="85"/>
      <c r="CI147" s="85"/>
      <c r="CJ147" s="85"/>
      <c r="CK147" s="85"/>
      <c r="CL147" s="85"/>
      <c r="CM147" s="85"/>
      <c r="CN147" s="85"/>
      <c r="CO147" s="85"/>
      <c r="CP147" s="85"/>
      <c r="CQ147" s="85"/>
      <c r="CR147" s="36" t="s">
        <v>12643</v>
      </c>
      <c r="CS147" s="36" t="s">
        <v>12644</v>
      </c>
      <c r="CT147" s="36" t="s">
        <v>4002</v>
      </c>
      <c r="CU147" s="36" t="s">
        <v>15948</v>
      </c>
      <c r="CV147" s="36" t="s">
        <v>478</v>
      </c>
      <c r="CW147" s="36" t="s">
        <v>15942</v>
      </c>
      <c r="CX147" s="36" t="s">
        <v>15943</v>
      </c>
      <c r="CY147" s="36" t="s">
        <v>15949</v>
      </c>
      <c r="CZ147" s="36" t="s">
        <v>12992</v>
      </c>
      <c r="DA147" s="36" t="s">
        <v>15950</v>
      </c>
      <c r="DB147" s="36" t="s">
        <v>4158</v>
      </c>
      <c r="DC147" s="36" t="s">
        <v>4159</v>
      </c>
      <c r="DD147" s="36" t="s">
        <v>3994</v>
      </c>
      <c r="DE147" s="36" t="s">
        <v>12992</v>
      </c>
      <c r="DF147" s="36" t="s">
        <v>15950</v>
      </c>
      <c r="DG147" s="36" t="s">
        <v>4158</v>
      </c>
      <c r="DH147" s="36" t="s">
        <v>4159</v>
      </c>
      <c r="DI147" s="36" t="s">
        <v>3994</v>
      </c>
      <c r="DJ147" s="36" t="s">
        <v>3848</v>
      </c>
      <c r="DK147" s="36" t="s">
        <v>3849</v>
      </c>
      <c r="DL147" s="36" t="s">
        <v>4803</v>
      </c>
      <c r="DM147" s="36" t="s">
        <v>3914</v>
      </c>
      <c r="DN147" s="36" t="s">
        <v>3852</v>
      </c>
      <c r="DO147" s="36" t="s">
        <v>3853</v>
      </c>
      <c r="DP147" s="36" t="s">
        <v>3854</v>
      </c>
      <c r="DQ147" s="36" t="s">
        <v>15951</v>
      </c>
      <c r="DR147" s="36" t="s">
        <v>15952</v>
      </c>
      <c r="DS147" s="36" t="s">
        <v>15944</v>
      </c>
      <c r="DT147" s="36" t="s">
        <v>15953</v>
      </c>
      <c r="DU147" s="36" t="s">
        <v>3848</v>
      </c>
      <c r="DV147" s="36" t="s">
        <v>15954</v>
      </c>
      <c r="DW147" s="36" t="s">
        <v>15955</v>
      </c>
      <c r="DX147" s="36" t="s">
        <v>15945</v>
      </c>
      <c r="DY147" s="36" t="s">
        <v>15956</v>
      </c>
      <c r="DZ147" s="36" t="s">
        <v>3848</v>
      </c>
      <c r="EA147" s="36" t="s">
        <v>3848</v>
      </c>
      <c r="EB147" s="36" t="s">
        <v>3861</v>
      </c>
      <c r="EC147" s="36" t="s">
        <v>3862</v>
      </c>
      <c r="ED147" s="36" t="s">
        <v>3848</v>
      </c>
      <c r="EE147" s="36" t="s">
        <v>15957</v>
      </c>
      <c r="EF147" s="36" t="s">
        <v>3864</v>
      </c>
      <c r="EG147" s="36" t="s">
        <v>4068</v>
      </c>
      <c r="EH147" s="36" t="s">
        <v>10230</v>
      </c>
      <c r="EI147" s="36" t="s">
        <v>6188</v>
      </c>
      <c r="EJ147" s="36" t="s">
        <v>15946</v>
      </c>
      <c r="EK147" s="36" t="s">
        <v>3848</v>
      </c>
      <c r="EL147" s="36" t="s">
        <v>4473</v>
      </c>
      <c r="EM147" s="36" t="s">
        <v>4002</v>
      </c>
      <c r="EN147" s="36" t="s">
        <v>4002</v>
      </c>
      <c r="EO147" s="36" t="s">
        <v>4002</v>
      </c>
      <c r="EP147" s="36" t="s">
        <v>4002</v>
      </c>
      <c r="EQ147" s="36" t="s">
        <v>14539</v>
      </c>
      <c r="ER147" s="36" t="s">
        <v>3924</v>
      </c>
      <c r="ES147" s="36" t="s">
        <v>15958</v>
      </c>
      <c r="ET147" s="36" t="s">
        <v>15959</v>
      </c>
      <c r="EU147" s="36" t="s">
        <v>3934</v>
      </c>
      <c r="EV147" s="36" t="s">
        <v>3876</v>
      </c>
      <c r="EW147" s="36" t="s">
        <v>3876</v>
      </c>
      <c r="EX147" s="36" t="s">
        <v>3848</v>
      </c>
      <c r="EY147" s="36" t="s">
        <v>3848</v>
      </c>
      <c r="EZ147" s="36" t="s">
        <v>3876</v>
      </c>
      <c r="FA147" s="36" t="s">
        <v>3848</v>
      </c>
      <c r="FB147" s="36" t="s">
        <v>3848</v>
      </c>
      <c r="FC147" s="36" t="s">
        <v>3848</v>
      </c>
      <c r="FD147" s="36" t="s">
        <v>3848</v>
      </c>
      <c r="FE147" s="36" t="s">
        <v>4017</v>
      </c>
      <c r="FF147" s="36" t="s">
        <v>4017</v>
      </c>
      <c r="FG147" s="36" t="s">
        <v>3848</v>
      </c>
      <c r="FH147" s="36" t="s">
        <v>3848</v>
      </c>
      <c r="FI147" s="36" t="s">
        <v>3848</v>
      </c>
      <c r="FJ147" s="36" t="s">
        <v>4017</v>
      </c>
      <c r="FK147" s="36" t="s">
        <v>4017</v>
      </c>
      <c r="FL147" s="36" t="s">
        <v>4017</v>
      </c>
      <c r="FM147" s="36" t="s">
        <v>15943</v>
      </c>
      <c r="FN147" s="36" t="s">
        <v>6809</v>
      </c>
      <c r="FO147" s="36" t="s">
        <v>15960</v>
      </c>
      <c r="FP147" s="36" t="s">
        <v>3848</v>
      </c>
      <c r="FQ147" s="36" t="s">
        <v>15961</v>
      </c>
      <c r="FR147" s="36" t="s">
        <v>6487</v>
      </c>
      <c r="FS147" s="36" t="s">
        <v>15962</v>
      </c>
      <c r="FT147" s="36" t="s">
        <v>15963</v>
      </c>
      <c r="FU147" s="36" t="s">
        <v>15964</v>
      </c>
      <c r="FV147" s="36" t="s">
        <v>15965</v>
      </c>
      <c r="FW147" s="36" t="s">
        <v>15966</v>
      </c>
      <c r="FX147" s="36" t="s">
        <v>3894</v>
      </c>
      <c r="FY147" s="36" t="s">
        <v>3848</v>
      </c>
      <c r="FZ147" s="36" t="s">
        <v>3848</v>
      </c>
      <c r="GA147" s="36" t="s">
        <v>3945</v>
      </c>
      <c r="GB147" s="44" t="s">
        <v>3945</v>
      </c>
      <c r="GC147" s="44" t="s">
        <v>3945</v>
      </c>
      <c r="GL147" s="502" t="s">
        <v>15794</v>
      </c>
      <c r="GM147" s="502" t="s">
        <v>15967</v>
      </c>
      <c r="GN147" s="502">
        <v>90</v>
      </c>
      <c r="GO147" s="502">
        <v>78</v>
      </c>
      <c r="GP147" s="502">
        <v>80</v>
      </c>
      <c r="GQ147" s="502">
        <v>20</v>
      </c>
      <c r="GR147" s="502">
        <v>80</v>
      </c>
      <c r="GS147" s="502">
        <v>92</v>
      </c>
      <c r="GT147" s="502">
        <v>23</v>
      </c>
      <c r="GU147" s="502">
        <v>100</v>
      </c>
      <c r="GV147" s="502">
        <v>90</v>
      </c>
      <c r="GW147" s="502">
        <v>14</v>
      </c>
      <c r="GX147" s="502">
        <v>29</v>
      </c>
      <c r="GY147" s="502">
        <v>0</v>
      </c>
      <c r="GZ147" s="502">
        <v>23</v>
      </c>
      <c r="HA147" s="502">
        <v>0.72089999999999999</v>
      </c>
      <c r="HB147" s="502">
        <v>33</v>
      </c>
      <c r="HC147" s="502" t="s">
        <v>14217</v>
      </c>
      <c r="HD147" s="502">
        <v>33</v>
      </c>
      <c r="HE147" s="502">
        <v>23</v>
      </c>
      <c r="HF147" s="44" t="s">
        <v>15968</v>
      </c>
      <c r="HG147" s="503" t="s">
        <v>3848</v>
      </c>
      <c r="HH147" s="503" t="s">
        <v>15969</v>
      </c>
      <c r="HI147" s="503" t="s">
        <v>15146</v>
      </c>
      <c r="HJ147" s="503" t="s">
        <v>14951</v>
      </c>
      <c r="HK147" s="503" t="s">
        <v>15860</v>
      </c>
      <c r="HM147" s="44" t="s">
        <v>3848</v>
      </c>
      <c r="IC147" s="44" t="s">
        <v>3403</v>
      </c>
      <c r="IE147" s="44" t="s">
        <v>3403</v>
      </c>
    </row>
    <row r="148" spans="1:239" s="44" customFormat="1" ht="15" customHeight="1" x14ac:dyDescent="0.2">
      <c r="A148" s="85">
        <v>12</v>
      </c>
      <c r="B148" s="470">
        <v>0.4284722222222222</v>
      </c>
      <c r="D148" s="85" t="s">
        <v>12630</v>
      </c>
      <c r="E148" s="85" t="s">
        <v>212</v>
      </c>
      <c r="F148" s="282">
        <v>43284</v>
      </c>
      <c r="G148" s="85" t="s">
        <v>1202</v>
      </c>
      <c r="H148" s="85" t="s">
        <v>233</v>
      </c>
      <c r="I148" s="85" t="s">
        <v>3057</v>
      </c>
      <c r="J148" s="85"/>
      <c r="K148" s="471"/>
      <c r="L148" s="471"/>
      <c r="M148" s="471"/>
      <c r="N148" s="471"/>
      <c r="O148" s="85"/>
      <c r="P148" s="305" t="s">
        <v>15825</v>
      </c>
      <c r="Q148" s="85" t="s">
        <v>15970</v>
      </c>
      <c r="R148" s="85" t="s">
        <v>301</v>
      </c>
      <c r="S148" s="471" t="s">
        <v>15971</v>
      </c>
      <c r="T148" s="276">
        <v>9971400229</v>
      </c>
      <c r="U148" s="473" t="s">
        <v>15972</v>
      </c>
      <c r="V148" s="471" t="s">
        <v>15973</v>
      </c>
      <c r="W148" s="85" t="s">
        <v>221</v>
      </c>
      <c r="X148" s="85" t="s">
        <v>221</v>
      </c>
      <c r="Y148" s="85" t="s">
        <v>221</v>
      </c>
      <c r="Z148" s="85" t="s">
        <v>221</v>
      </c>
      <c r="AA148" s="85" t="s">
        <v>15974</v>
      </c>
      <c r="AB148" s="85">
        <v>9654366930</v>
      </c>
      <c r="AC148" s="85" t="s">
        <v>1303</v>
      </c>
      <c r="AD148" s="85" t="s">
        <v>224</v>
      </c>
      <c r="AE148" s="85" t="s">
        <v>221</v>
      </c>
      <c r="AF148" s="85" t="s">
        <v>221</v>
      </c>
      <c r="AG148" s="85" t="s">
        <v>221</v>
      </c>
      <c r="AH148" s="85" t="s">
        <v>221</v>
      </c>
      <c r="AI148" s="85" t="s">
        <v>1239</v>
      </c>
      <c r="AJ148" s="85" t="s">
        <v>1239</v>
      </c>
      <c r="AK148" s="85" t="s">
        <v>1239</v>
      </c>
      <c r="AL148" s="85" t="s">
        <v>1239</v>
      </c>
      <c r="AM148" s="85" t="s">
        <v>1239</v>
      </c>
      <c r="AN148" s="85" t="s">
        <v>228</v>
      </c>
      <c r="AO148" s="85" t="s">
        <v>228</v>
      </c>
      <c r="AP148" s="85" t="s">
        <v>229</v>
      </c>
      <c r="AQ148" s="85" t="s">
        <v>229</v>
      </c>
      <c r="AR148" s="85"/>
      <c r="AS148" s="85" t="s">
        <v>15975</v>
      </c>
      <c r="AT148" s="85">
        <v>220334</v>
      </c>
      <c r="AU148" s="85" t="s">
        <v>12814</v>
      </c>
      <c r="AV148" s="85"/>
      <c r="AW148" s="85"/>
      <c r="AX148" s="85"/>
      <c r="AY148" s="85" t="s">
        <v>227</v>
      </c>
      <c r="AZ148" s="85" t="s">
        <v>227</v>
      </c>
      <c r="BA148" s="279">
        <v>0.46111111111111108</v>
      </c>
      <c r="BB148" s="275" t="s">
        <v>12693</v>
      </c>
      <c r="BC148" s="275">
        <v>0.55208333333333337</v>
      </c>
      <c r="BD148" s="275">
        <v>0.55555555555555558</v>
      </c>
      <c r="BE148" s="306">
        <f t="shared" si="3"/>
        <v>5</v>
      </c>
      <c r="BF148" s="85">
        <v>1</v>
      </c>
      <c r="BG148" s="85">
        <v>2</v>
      </c>
      <c r="BH148" s="85">
        <v>2</v>
      </c>
      <c r="BI148" s="85">
        <v>1</v>
      </c>
      <c r="BJ148" s="85">
        <v>2</v>
      </c>
      <c r="BK148" s="85">
        <v>1</v>
      </c>
      <c r="BL148" s="85">
        <v>2</v>
      </c>
      <c r="BM148" s="85">
        <v>2</v>
      </c>
      <c r="BN148" s="85">
        <v>1</v>
      </c>
      <c r="BO148" s="85">
        <v>1</v>
      </c>
      <c r="BP148" s="85">
        <v>2</v>
      </c>
      <c r="BQ148" s="85">
        <v>1</v>
      </c>
      <c r="BR148" s="85">
        <v>2</v>
      </c>
      <c r="BS148" s="85">
        <v>1</v>
      </c>
      <c r="BT148" s="85">
        <v>1</v>
      </c>
      <c r="BU148" s="85"/>
      <c r="BV148" s="85"/>
      <c r="BW148" s="85"/>
      <c r="BX148" s="85"/>
      <c r="BY148" s="85"/>
      <c r="BZ148" s="85"/>
      <c r="CA148" s="85"/>
      <c r="CB148" s="85"/>
      <c r="CC148" s="85"/>
      <c r="CD148" s="85"/>
      <c r="CE148" s="85"/>
      <c r="CF148" s="85"/>
      <c r="CG148" s="85"/>
      <c r="CH148" s="85"/>
      <c r="CI148" s="85"/>
      <c r="CJ148" s="85"/>
      <c r="CK148" s="85"/>
      <c r="CL148" s="85"/>
      <c r="CM148" s="85"/>
      <c r="CN148" s="85"/>
      <c r="CO148" s="85"/>
      <c r="CP148" s="85"/>
      <c r="CQ148" s="85"/>
      <c r="CR148" s="36" t="s">
        <v>12643</v>
      </c>
      <c r="CS148" s="36" t="s">
        <v>12644</v>
      </c>
      <c r="CT148" s="36" t="s">
        <v>4002</v>
      </c>
      <c r="CU148" s="36" t="s">
        <v>15976</v>
      </c>
      <c r="CV148" s="36" t="s">
        <v>15970</v>
      </c>
      <c r="CW148" s="36" t="s">
        <v>301</v>
      </c>
      <c r="CX148" s="36" t="s">
        <v>15971</v>
      </c>
      <c r="CY148" s="36" t="s">
        <v>15977</v>
      </c>
      <c r="CZ148" s="36" t="s">
        <v>11693</v>
      </c>
      <c r="DA148" s="36" t="s">
        <v>15978</v>
      </c>
      <c r="DB148" s="36" t="s">
        <v>3840</v>
      </c>
      <c r="DC148" s="36" t="s">
        <v>3841</v>
      </c>
      <c r="DD148" s="36" t="s">
        <v>8608</v>
      </c>
      <c r="DE148" s="36" t="s">
        <v>221</v>
      </c>
      <c r="DF148" s="36" t="s">
        <v>3166</v>
      </c>
      <c r="DG148" s="36" t="s">
        <v>3840</v>
      </c>
      <c r="DH148" s="36" t="s">
        <v>3841</v>
      </c>
      <c r="DI148" s="36" t="s">
        <v>11695</v>
      </c>
      <c r="DJ148" s="36" t="s">
        <v>3848</v>
      </c>
      <c r="DK148" s="36" t="s">
        <v>3849</v>
      </c>
      <c r="DL148" s="36" t="s">
        <v>264</v>
      </c>
      <c r="DM148" s="36" t="s">
        <v>3914</v>
      </c>
      <c r="DN148" s="36" t="s">
        <v>3852</v>
      </c>
      <c r="DO148" s="36" t="s">
        <v>3853</v>
      </c>
      <c r="DP148" s="36" t="s">
        <v>4299</v>
      </c>
      <c r="DQ148" s="36" t="s">
        <v>15979</v>
      </c>
      <c r="DR148" s="36" t="s">
        <v>221</v>
      </c>
      <c r="DS148" s="36" t="s">
        <v>15972</v>
      </c>
      <c r="DT148" s="36" t="s">
        <v>15980</v>
      </c>
      <c r="DU148" s="36" t="s">
        <v>221</v>
      </c>
      <c r="DV148" s="36" t="s">
        <v>15981</v>
      </c>
      <c r="DW148" s="36" t="s">
        <v>15982</v>
      </c>
      <c r="DX148" s="36" t="s">
        <v>15973</v>
      </c>
      <c r="DY148" s="36" t="s">
        <v>15973</v>
      </c>
      <c r="DZ148" s="36" t="s">
        <v>15973</v>
      </c>
      <c r="EA148" s="36" t="s">
        <v>221</v>
      </c>
      <c r="EB148" s="36" t="s">
        <v>3861</v>
      </c>
      <c r="EC148" s="36" t="s">
        <v>3862</v>
      </c>
      <c r="ED148" s="36" t="s">
        <v>3848</v>
      </c>
      <c r="EE148" s="36" t="s">
        <v>4212</v>
      </c>
      <c r="EF148" s="36" t="s">
        <v>3864</v>
      </c>
      <c r="EG148" s="36" t="s">
        <v>4068</v>
      </c>
      <c r="EH148" s="36" t="s">
        <v>4438</v>
      </c>
      <c r="EI148" s="36" t="s">
        <v>4068</v>
      </c>
      <c r="EJ148" s="36" t="s">
        <v>15983</v>
      </c>
      <c r="EK148" s="36" t="s">
        <v>3848</v>
      </c>
      <c r="EL148" s="36" t="s">
        <v>3868</v>
      </c>
      <c r="EM148" s="36" t="s">
        <v>4002</v>
      </c>
      <c r="EN148" s="36" t="s">
        <v>4002</v>
      </c>
      <c r="EO148" s="36" t="s">
        <v>3870</v>
      </c>
      <c r="EP148" s="36" t="s">
        <v>3869</v>
      </c>
      <c r="EQ148" s="36" t="s">
        <v>15984</v>
      </c>
      <c r="ER148" s="36" t="s">
        <v>3924</v>
      </c>
      <c r="ES148" s="36" t="s">
        <v>15169</v>
      </c>
      <c r="ET148" s="36" t="s">
        <v>12012</v>
      </c>
      <c r="EU148" s="36" t="s">
        <v>15725</v>
      </c>
      <c r="EV148" s="36" t="s">
        <v>3876</v>
      </c>
      <c r="EW148" s="36" t="s">
        <v>3876</v>
      </c>
      <c r="EX148" s="36" t="s">
        <v>3848</v>
      </c>
      <c r="EY148" s="36" t="s">
        <v>3848</v>
      </c>
      <c r="EZ148" s="36" t="s">
        <v>3876</v>
      </c>
      <c r="FA148" s="36" t="s">
        <v>3848</v>
      </c>
      <c r="FB148" s="36" t="s">
        <v>4736</v>
      </c>
      <c r="FC148" s="36" t="s">
        <v>4736</v>
      </c>
      <c r="FD148" s="36" t="s">
        <v>4736</v>
      </c>
      <c r="FE148" s="36" t="s">
        <v>4017</v>
      </c>
      <c r="FF148" s="36" t="s">
        <v>4017</v>
      </c>
      <c r="FG148" s="36" t="s">
        <v>6623</v>
      </c>
      <c r="FH148" s="36" t="s">
        <v>3848</v>
      </c>
      <c r="FI148" s="36" t="s">
        <v>3848</v>
      </c>
      <c r="FJ148" s="36" t="s">
        <v>4017</v>
      </c>
      <c r="FK148" s="36" t="s">
        <v>4736</v>
      </c>
      <c r="FL148" s="36" t="s">
        <v>4736</v>
      </c>
      <c r="FM148" s="36" t="s">
        <v>15971</v>
      </c>
      <c r="FN148" s="36" t="s">
        <v>2397</v>
      </c>
      <c r="FO148" s="36" t="s">
        <v>15985</v>
      </c>
      <c r="FP148" s="36" t="s">
        <v>3848</v>
      </c>
      <c r="FQ148" s="36" t="s">
        <v>15986</v>
      </c>
      <c r="FR148" s="36" t="s">
        <v>4367</v>
      </c>
      <c r="FS148" s="36" t="s">
        <v>15987</v>
      </c>
      <c r="FT148" s="36" t="s">
        <v>15988</v>
      </c>
      <c r="FU148" s="36" t="s">
        <v>15989</v>
      </c>
      <c r="FV148" s="36" t="s">
        <v>15990</v>
      </c>
      <c r="FW148" s="36" t="s">
        <v>15991</v>
      </c>
      <c r="FX148" s="36" t="s">
        <v>3944</v>
      </c>
      <c r="FY148" s="36" t="s">
        <v>3848</v>
      </c>
      <c r="FZ148" s="36" t="s">
        <v>3848</v>
      </c>
      <c r="GA148" s="36" t="s">
        <v>3946</v>
      </c>
      <c r="GB148" s="44" t="s">
        <v>3945</v>
      </c>
      <c r="GC148" s="44" t="s">
        <v>3946</v>
      </c>
      <c r="GL148" s="502" t="s">
        <v>15794</v>
      </c>
      <c r="GM148" s="502" t="s">
        <v>15992</v>
      </c>
      <c r="GN148" s="502" t="s">
        <v>15993</v>
      </c>
      <c r="GO148" s="502">
        <v>94</v>
      </c>
      <c r="GP148" s="502">
        <v>68</v>
      </c>
      <c r="GQ148" s="502">
        <v>25</v>
      </c>
      <c r="GR148" s="502">
        <v>68</v>
      </c>
      <c r="GS148" s="502">
        <v>100</v>
      </c>
      <c r="GT148" s="502">
        <v>31</v>
      </c>
      <c r="GU148" s="502">
        <v>100</v>
      </c>
      <c r="GV148" s="502">
        <v>50</v>
      </c>
      <c r="GW148" s="502">
        <v>71</v>
      </c>
      <c r="GX148" s="502">
        <v>57</v>
      </c>
      <c r="GY148" s="502">
        <v>0</v>
      </c>
      <c r="GZ148" s="502">
        <v>18</v>
      </c>
      <c r="HA148" s="502">
        <v>0.31519999999999998</v>
      </c>
      <c r="HB148" s="502">
        <v>33</v>
      </c>
      <c r="HC148" s="502" t="s">
        <v>14217</v>
      </c>
      <c r="HD148" s="502">
        <v>33</v>
      </c>
      <c r="HE148" s="502">
        <v>18</v>
      </c>
      <c r="HF148" s="44" t="s">
        <v>15144</v>
      </c>
      <c r="HG148" s="503" t="s">
        <v>3848</v>
      </c>
      <c r="HH148" s="503" t="s">
        <v>15994</v>
      </c>
      <c r="HI148" s="503" t="s">
        <v>15146</v>
      </c>
      <c r="HJ148" s="503" t="s">
        <v>14951</v>
      </c>
      <c r="HK148" s="503" t="s">
        <v>15860</v>
      </c>
      <c r="HM148" s="44" t="s">
        <v>3848</v>
      </c>
      <c r="IC148" s="44" t="s">
        <v>3403</v>
      </c>
      <c r="IE148" s="44" t="s">
        <v>3403</v>
      </c>
    </row>
    <row r="149" spans="1:239" s="44" customFormat="1" ht="15" customHeight="1" x14ac:dyDescent="0.2">
      <c r="A149" s="85">
        <v>13</v>
      </c>
      <c r="B149" s="470">
        <v>0.43263888888888885</v>
      </c>
      <c r="D149" s="85" t="s">
        <v>12630</v>
      </c>
      <c r="E149" s="85" t="s">
        <v>212</v>
      </c>
      <c r="F149" s="282">
        <v>43284</v>
      </c>
      <c r="G149" s="85" t="s">
        <v>3082</v>
      </c>
      <c r="H149" s="85" t="s">
        <v>246</v>
      </c>
      <c r="I149" s="85" t="s">
        <v>247</v>
      </c>
      <c r="J149" s="85" t="s">
        <v>5969</v>
      </c>
      <c r="K149" s="471" t="s">
        <v>15995</v>
      </c>
      <c r="L149" s="471" t="s">
        <v>250</v>
      </c>
      <c r="M149" s="374">
        <v>43284</v>
      </c>
      <c r="N149" s="374">
        <v>43299</v>
      </c>
      <c r="O149" s="85" t="s">
        <v>12807</v>
      </c>
      <c r="P149" s="305" t="s">
        <v>15996</v>
      </c>
      <c r="Q149" s="85" t="s">
        <v>15997</v>
      </c>
      <c r="R149" s="85" t="s">
        <v>15998</v>
      </c>
      <c r="S149" s="471" t="s">
        <v>15999</v>
      </c>
      <c r="T149" s="276">
        <v>9166603521</v>
      </c>
      <c r="U149" s="473" t="s">
        <v>16000</v>
      </c>
      <c r="V149" s="471" t="s">
        <v>16001</v>
      </c>
      <c r="W149" s="85" t="s">
        <v>221</v>
      </c>
      <c r="X149" s="85" t="s">
        <v>221</v>
      </c>
      <c r="Y149" s="85" t="s">
        <v>221</v>
      </c>
      <c r="Z149" s="85" t="s">
        <v>221</v>
      </c>
      <c r="AA149" s="85" t="s">
        <v>2718</v>
      </c>
      <c r="AB149" s="85" t="s">
        <v>2718</v>
      </c>
      <c r="AC149" s="85" t="s">
        <v>1303</v>
      </c>
      <c r="AD149" s="85" t="s">
        <v>224</v>
      </c>
      <c r="AE149" s="85" t="s">
        <v>221</v>
      </c>
      <c r="AF149" s="85" t="s">
        <v>221</v>
      </c>
      <c r="AG149" s="85" t="s">
        <v>221</v>
      </c>
      <c r="AH149" s="85" t="s">
        <v>221</v>
      </c>
      <c r="AI149" s="85"/>
      <c r="AJ149" s="85"/>
      <c r="AK149" s="85"/>
      <c r="AL149" s="85"/>
      <c r="AM149" s="85"/>
      <c r="AN149" s="85" t="s">
        <v>228</v>
      </c>
      <c r="AO149" s="85" t="s">
        <v>228</v>
      </c>
      <c r="AP149" s="85" t="s">
        <v>1076</v>
      </c>
      <c r="AQ149" s="85" t="s">
        <v>1077</v>
      </c>
      <c r="AR149" s="85"/>
      <c r="AS149" s="85"/>
      <c r="AT149" s="85"/>
      <c r="AU149" s="85"/>
      <c r="AV149" s="85"/>
      <c r="AW149" s="85"/>
      <c r="AX149" s="85"/>
      <c r="AY149" s="85" t="s">
        <v>227</v>
      </c>
      <c r="AZ149" s="85" t="s">
        <v>446</v>
      </c>
      <c r="BA149" s="279">
        <v>0.49305555555555558</v>
      </c>
      <c r="BB149" s="275" t="s">
        <v>12636</v>
      </c>
      <c r="BC149" s="275">
        <v>0.50277777777777777</v>
      </c>
      <c r="BD149" s="275">
        <v>0.51041666666666663</v>
      </c>
      <c r="BE149" s="306">
        <f t="shared" si="3"/>
        <v>11</v>
      </c>
      <c r="BF149" s="85">
        <v>2</v>
      </c>
      <c r="BG149" s="85">
        <v>3</v>
      </c>
      <c r="BH149" s="85">
        <v>3</v>
      </c>
      <c r="BI149" s="85">
        <v>2</v>
      </c>
      <c r="BJ149" s="85">
        <v>2</v>
      </c>
      <c r="BK149" s="85">
        <v>2</v>
      </c>
      <c r="BL149" s="85">
        <v>3</v>
      </c>
      <c r="BM149" s="85">
        <v>3</v>
      </c>
      <c r="BN149" s="85">
        <v>3</v>
      </c>
      <c r="BO149" s="85">
        <v>3</v>
      </c>
      <c r="BP149" s="85">
        <v>3</v>
      </c>
      <c r="BQ149" s="85">
        <v>3</v>
      </c>
      <c r="BR149" s="85">
        <v>3</v>
      </c>
      <c r="BS149" s="85">
        <v>3</v>
      </c>
      <c r="BT149" s="85">
        <v>3</v>
      </c>
      <c r="BU149" s="85"/>
      <c r="BV149" s="85" t="s">
        <v>12636</v>
      </c>
      <c r="BW149" s="483">
        <v>0.51041666666666663</v>
      </c>
      <c r="BX149" s="483">
        <v>0.51736111111111105</v>
      </c>
      <c r="BY149" s="85"/>
      <c r="BZ149" s="85">
        <v>3</v>
      </c>
      <c r="CA149" s="85">
        <v>3</v>
      </c>
      <c r="CB149" s="85">
        <v>3</v>
      </c>
      <c r="CC149" s="85">
        <v>3</v>
      </c>
      <c r="CD149" s="85" t="s">
        <v>12636</v>
      </c>
      <c r="CE149" s="85">
        <v>15</v>
      </c>
      <c r="CF149" s="85"/>
      <c r="CG149" s="85"/>
      <c r="CH149" s="85"/>
      <c r="CI149" s="85"/>
      <c r="CJ149" s="85"/>
      <c r="CK149" s="85"/>
      <c r="CL149" s="85"/>
      <c r="CM149" s="85"/>
      <c r="CN149" s="85"/>
      <c r="CO149" s="85"/>
      <c r="CP149" s="85"/>
      <c r="CQ149" s="85"/>
      <c r="CR149" s="36" t="s">
        <v>12643</v>
      </c>
      <c r="CS149" s="36" t="s">
        <v>12644</v>
      </c>
      <c r="CT149" s="36" t="s">
        <v>4002</v>
      </c>
      <c r="CU149" s="36" t="s">
        <v>16002</v>
      </c>
      <c r="CV149" s="36" t="s">
        <v>15997</v>
      </c>
      <c r="CW149" s="36" t="s">
        <v>15998</v>
      </c>
      <c r="CX149" s="36" t="s">
        <v>15999</v>
      </c>
      <c r="CY149" s="36" t="s">
        <v>16003</v>
      </c>
      <c r="CZ149" s="36" t="s">
        <v>4836</v>
      </c>
      <c r="DA149" s="36" t="s">
        <v>16004</v>
      </c>
      <c r="DB149" s="36" t="s">
        <v>4158</v>
      </c>
      <c r="DC149" s="36" t="s">
        <v>4159</v>
      </c>
      <c r="DD149" s="36" t="s">
        <v>16005</v>
      </c>
      <c r="DE149" s="36" t="s">
        <v>4836</v>
      </c>
      <c r="DF149" s="36" t="s">
        <v>16004</v>
      </c>
      <c r="DG149" s="36" t="s">
        <v>4158</v>
      </c>
      <c r="DH149" s="36" t="s">
        <v>4159</v>
      </c>
      <c r="DI149" s="36" t="s">
        <v>16005</v>
      </c>
      <c r="DJ149" s="36" t="s">
        <v>3848</v>
      </c>
      <c r="DK149" s="36" t="s">
        <v>3849</v>
      </c>
      <c r="DL149" s="36" t="s">
        <v>16006</v>
      </c>
      <c r="DM149" s="36" t="s">
        <v>3914</v>
      </c>
      <c r="DN149" s="36" t="s">
        <v>3852</v>
      </c>
      <c r="DO149" s="36" t="s">
        <v>3853</v>
      </c>
      <c r="DP149" s="36" t="s">
        <v>3854</v>
      </c>
      <c r="DQ149" s="36" t="s">
        <v>16007</v>
      </c>
      <c r="DR149" s="36" t="s">
        <v>16008</v>
      </c>
      <c r="DS149" s="36" t="s">
        <v>16000</v>
      </c>
      <c r="DT149" s="36" t="s">
        <v>16009</v>
      </c>
      <c r="DU149" s="36" t="s">
        <v>3848</v>
      </c>
      <c r="DV149" s="36" t="s">
        <v>3848</v>
      </c>
      <c r="DW149" s="36" t="s">
        <v>3848</v>
      </c>
      <c r="DX149" s="36" t="s">
        <v>16001</v>
      </c>
      <c r="DY149" s="36" t="s">
        <v>16010</v>
      </c>
      <c r="DZ149" s="36" t="s">
        <v>16010</v>
      </c>
      <c r="EA149" s="36" t="s">
        <v>3848</v>
      </c>
      <c r="EB149" s="36" t="s">
        <v>3861</v>
      </c>
      <c r="EC149" s="36" t="s">
        <v>3862</v>
      </c>
      <c r="ED149" s="36" t="s">
        <v>3848</v>
      </c>
      <c r="EE149" s="36" t="s">
        <v>4067</v>
      </c>
      <c r="EF149" s="36" t="s">
        <v>3864</v>
      </c>
      <c r="EG149" s="36" t="s">
        <v>1720</v>
      </c>
      <c r="EH149" s="36" t="s">
        <v>1077</v>
      </c>
      <c r="EI149" s="36" t="s">
        <v>3848</v>
      </c>
      <c r="EJ149" s="36" t="s">
        <v>3848</v>
      </c>
      <c r="EK149" s="36" t="s">
        <v>3848</v>
      </c>
      <c r="EL149" s="36" t="s">
        <v>3868</v>
      </c>
      <c r="EM149" s="36" t="s">
        <v>4002</v>
      </c>
      <c r="EN149" s="36" t="s">
        <v>4002</v>
      </c>
      <c r="EO149" s="36" t="s">
        <v>4002</v>
      </c>
      <c r="EP149" s="36" t="s">
        <v>4002</v>
      </c>
      <c r="EQ149" s="36" t="s">
        <v>16011</v>
      </c>
      <c r="ER149" s="36" t="s">
        <v>4262</v>
      </c>
      <c r="ES149" s="36" t="s">
        <v>16012</v>
      </c>
      <c r="ET149" s="36" t="s">
        <v>11983</v>
      </c>
      <c r="EU149" s="36" t="s">
        <v>16013</v>
      </c>
      <c r="EV149" s="36" t="s">
        <v>3876</v>
      </c>
      <c r="EW149" s="36" t="s">
        <v>3876</v>
      </c>
      <c r="EX149" s="36" t="s">
        <v>3848</v>
      </c>
      <c r="EY149" s="36" t="s">
        <v>3848</v>
      </c>
      <c r="EZ149" s="36" t="s">
        <v>3876</v>
      </c>
      <c r="FA149" s="36" t="s">
        <v>3848</v>
      </c>
      <c r="FB149" s="36" t="s">
        <v>3848</v>
      </c>
      <c r="FC149" s="36" t="s">
        <v>3848</v>
      </c>
      <c r="FD149" s="36" t="s">
        <v>3848</v>
      </c>
      <c r="FE149" s="36" t="s">
        <v>4017</v>
      </c>
      <c r="FF149" s="36" t="s">
        <v>4017</v>
      </c>
      <c r="FG149" s="36" t="s">
        <v>3848</v>
      </c>
      <c r="FH149" s="36" t="s">
        <v>3848</v>
      </c>
      <c r="FI149" s="36" t="s">
        <v>3848</v>
      </c>
      <c r="FJ149" s="36" t="s">
        <v>4017</v>
      </c>
      <c r="FK149" s="36" t="s">
        <v>4017</v>
      </c>
      <c r="FL149" s="36" t="s">
        <v>4017</v>
      </c>
      <c r="FM149" s="36" t="s">
        <v>15999</v>
      </c>
      <c r="FN149" s="36" t="s">
        <v>1499</v>
      </c>
      <c r="FO149" s="36" t="s">
        <v>16014</v>
      </c>
      <c r="FP149" s="36" t="s">
        <v>3848</v>
      </c>
      <c r="FQ149" s="36" t="s">
        <v>3848</v>
      </c>
      <c r="FR149" s="36" t="s">
        <v>3848</v>
      </c>
      <c r="FS149" s="36" t="s">
        <v>3848</v>
      </c>
      <c r="FT149" s="36" t="s">
        <v>16015</v>
      </c>
      <c r="FU149" s="36" t="s">
        <v>9849</v>
      </c>
      <c r="FV149" s="36" t="s">
        <v>16016</v>
      </c>
      <c r="FW149" s="36" t="s">
        <v>3943</v>
      </c>
      <c r="FX149" s="36" t="s">
        <v>3894</v>
      </c>
      <c r="FY149" s="36" t="s">
        <v>3848</v>
      </c>
      <c r="FZ149" s="36" t="s">
        <v>16017</v>
      </c>
      <c r="GA149" s="36" t="s">
        <v>3945</v>
      </c>
      <c r="GB149" s="44" t="s">
        <v>3945</v>
      </c>
      <c r="GC149" s="44" t="s">
        <v>3945</v>
      </c>
      <c r="GD149" s="44" t="s">
        <v>12711</v>
      </c>
      <c r="GE149" s="44" t="s">
        <v>6676</v>
      </c>
      <c r="GL149" s="502">
        <v>100</v>
      </c>
      <c r="GM149" s="502">
        <v>58</v>
      </c>
      <c r="GN149" s="502">
        <v>70</v>
      </c>
      <c r="GO149" s="502">
        <v>89</v>
      </c>
      <c r="GP149" s="502">
        <v>97</v>
      </c>
      <c r="GQ149" s="502">
        <v>36</v>
      </c>
      <c r="GR149" s="502">
        <v>97</v>
      </c>
      <c r="GS149" s="502">
        <v>90</v>
      </c>
      <c r="GT149" s="502">
        <v>31</v>
      </c>
      <c r="GU149" s="502">
        <v>90</v>
      </c>
      <c r="GV149" s="502">
        <v>90</v>
      </c>
      <c r="GW149" s="502">
        <v>43</v>
      </c>
      <c r="GX149" s="502">
        <v>43</v>
      </c>
      <c r="GY149" s="502" t="s">
        <v>14218</v>
      </c>
      <c r="GZ149" s="502" t="s">
        <v>14217</v>
      </c>
      <c r="HA149" s="502" t="s">
        <v>14217</v>
      </c>
      <c r="HB149" s="502">
        <v>100</v>
      </c>
      <c r="HC149" s="502">
        <v>100</v>
      </c>
      <c r="HD149" s="502">
        <v>100</v>
      </c>
      <c r="HE149" s="502">
        <v>0</v>
      </c>
      <c r="HF149" s="44" t="s">
        <v>14314</v>
      </c>
      <c r="HG149" s="503" t="s">
        <v>3848</v>
      </c>
      <c r="HH149" s="503" t="s">
        <v>3848</v>
      </c>
      <c r="HI149" s="503" t="s">
        <v>3848</v>
      </c>
      <c r="HJ149" s="503" t="s">
        <v>3848</v>
      </c>
      <c r="HK149" s="503" t="s">
        <v>3848</v>
      </c>
      <c r="HL149" s="374">
        <v>43284</v>
      </c>
      <c r="HM149" s="30" t="s">
        <v>12618</v>
      </c>
      <c r="HS149" s="487" t="s">
        <v>6676</v>
      </c>
      <c r="IC149" s="44" t="s">
        <v>247</v>
      </c>
      <c r="IE149" s="44" t="s">
        <v>12843</v>
      </c>
    </row>
    <row r="150" spans="1:239" s="44" customFormat="1" ht="15" customHeight="1" x14ac:dyDescent="0.2">
      <c r="A150" s="85">
        <v>14</v>
      </c>
      <c r="B150" s="470">
        <v>0.43541666666666662</v>
      </c>
      <c r="D150" s="85" t="s">
        <v>12630</v>
      </c>
      <c r="E150" s="85" t="s">
        <v>212</v>
      </c>
      <c r="F150" s="282">
        <v>43284</v>
      </c>
      <c r="G150" s="85" t="s">
        <v>3082</v>
      </c>
      <c r="H150" s="85" t="s">
        <v>246</v>
      </c>
      <c r="I150" s="85" t="s">
        <v>247</v>
      </c>
      <c r="J150" s="85" t="s">
        <v>12805</v>
      </c>
      <c r="K150" s="351" t="s">
        <v>12806</v>
      </c>
      <c r="L150" s="471" t="s">
        <v>250</v>
      </c>
      <c r="M150" s="374">
        <v>43284</v>
      </c>
      <c r="N150" s="374">
        <v>43299</v>
      </c>
      <c r="O150" s="85" t="s">
        <v>12807</v>
      </c>
      <c r="P150" s="495" t="s">
        <v>16018</v>
      </c>
      <c r="Q150" s="85" t="s">
        <v>16019</v>
      </c>
      <c r="R150" s="85" t="s">
        <v>16020</v>
      </c>
      <c r="S150" s="504" t="s">
        <v>16021</v>
      </c>
      <c r="T150" s="276">
        <v>9087191504</v>
      </c>
      <c r="U150" s="473" t="s">
        <v>16022</v>
      </c>
      <c r="V150" s="471" t="s">
        <v>16023</v>
      </c>
      <c r="W150" s="85" t="s">
        <v>221</v>
      </c>
      <c r="X150" s="85" t="s">
        <v>221</v>
      </c>
      <c r="Y150" s="85" t="s">
        <v>221</v>
      </c>
      <c r="Z150" s="85" t="s">
        <v>221</v>
      </c>
      <c r="AA150" s="85" t="s">
        <v>16024</v>
      </c>
      <c r="AB150" s="85">
        <v>9952301456</v>
      </c>
      <c r="AC150" s="85" t="s">
        <v>223</v>
      </c>
      <c r="AD150" s="85" t="s">
        <v>224</v>
      </c>
      <c r="AE150" s="85"/>
      <c r="AF150" s="85" t="s">
        <v>226</v>
      </c>
      <c r="AG150" s="85" t="s">
        <v>221</v>
      </c>
      <c r="AH150" s="85" t="s">
        <v>221</v>
      </c>
      <c r="AI150" s="85"/>
      <c r="AJ150" s="85"/>
      <c r="AK150" s="85"/>
      <c r="AL150" s="85"/>
      <c r="AM150" s="85"/>
      <c r="AN150" s="85" t="s">
        <v>228</v>
      </c>
      <c r="AO150" s="85" t="s">
        <v>228</v>
      </c>
      <c r="AP150" s="85" t="s">
        <v>229</v>
      </c>
      <c r="AQ150" s="85" t="s">
        <v>229</v>
      </c>
      <c r="AR150" s="85"/>
      <c r="AS150" s="85" t="s">
        <v>14636</v>
      </c>
      <c r="AT150" s="85">
        <v>242758</v>
      </c>
      <c r="AU150" s="85" t="s">
        <v>13187</v>
      </c>
      <c r="AV150" s="85"/>
      <c r="AW150" s="85"/>
      <c r="AX150" s="85"/>
      <c r="AY150" s="85" t="s">
        <v>227</v>
      </c>
      <c r="AZ150" s="85" t="s">
        <v>446</v>
      </c>
      <c r="BA150" s="279">
        <v>0.48472222222222222</v>
      </c>
      <c r="BB150" s="275" t="s">
        <v>12636</v>
      </c>
      <c r="BC150" s="275">
        <v>0.52638888888888891</v>
      </c>
      <c r="BD150" s="275">
        <v>0.53472222222222221</v>
      </c>
      <c r="BE150" s="306">
        <f t="shared" si="3"/>
        <v>12</v>
      </c>
      <c r="BF150" s="85">
        <v>2</v>
      </c>
      <c r="BG150" s="85">
        <v>3</v>
      </c>
      <c r="BH150" s="85">
        <v>3</v>
      </c>
      <c r="BI150" s="85">
        <v>3</v>
      </c>
      <c r="BJ150" s="85">
        <v>3</v>
      </c>
      <c r="BK150" s="85">
        <v>2</v>
      </c>
      <c r="BL150" s="85">
        <v>2</v>
      </c>
      <c r="BM150" s="85">
        <v>3</v>
      </c>
      <c r="BN150" s="85">
        <v>3</v>
      </c>
      <c r="BO150" s="85">
        <v>2</v>
      </c>
      <c r="BP150" s="85">
        <v>3</v>
      </c>
      <c r="BQ150" s="85">
        <v>3</v>
      </c>
      <c r="BR150" s="85">
        <v>3</v>
      </c>
      <c r="BS150" s="85">
        <v>3</v>
      </c>
      <c r="BT150" s="85">
        <v>3</v>
      </c>
      <c r="BU150" s="85"/>
      <c r="BV150" s="85" t="s">
        <v>12636</v>
      </c>
      <c r="BW150" s="483">
        <v>0.53472222222222221</v>
      </c>
      <c r="BX150" s="483">
        <v>0.54722222222222217</v>
      </c>
      <c r="BY150" s="85"/>
      <c r="BZ150" s="85">
        <v>3</v>
      </c>
      <c r="CA150" s="85">
        <v>3</v>
      </c>
      <c r="CB150" s="85">
        <v>3</v>
      </c>
      <c r="CC150" s="85">
        <v>3</v>
      </c>
      <c r="CD150" s="85" t="s">
        <v>12636</v>
      </c>
      <c r="CE150" s="85">
        <v>15</v>
      </c>
      <c r="CF150" s="85"/>
      <c r="CG150" s="85"/>
      <c r="CH150" s="85"/>
      <c r="CI150" s="85"/>
      <c r="CJ150" s="85"/>
      <c r="CK150" s="85"/>
      <c r="CL150" s="85"/>
      <c r="CM150" s="85"/>
      <c r="CN150" s="85"/>
      <c r="CO150" s="85"/>
      <c r="CP150" s="85"/>
      <c r="CQ150" s="85"/>
      <c r="CR150" s="36" t="s">
        <v>12643</v>
      </c>
      <c r="CS150" s="36" t="s">
        <v>12644</v>
      </c>
      <c r="CT150" s="36" t="s">
        <v>4002</v>
      </c>
      <c r="CU150" s="36" t="s">
        <v>16025</v>
      </c>
      <c r="CV150" s="36" t="s">
        <v>16019</v>
      </c>
      <c r="CW150" s="36" t="s">
        <v>16020</v>
      </c>
      <c r="CX150" s="36" t="s">
        <v>16021</v>
      </c>
      <c r="CY150" s="36" t="s">
        <v>16026</v>
      </c>
      <c r="CZ150" s="36" t="s">
        <v>15346</v>
      </c>
      <c r="DA150" s="36" t="s">
        <v>16027</v>
      </c>
      <c r="DB150" s="36" t="s">
        <v>3840</v>
      </c>
      <c r="DC150" s="36" t="s">
        <v>3841</v>
      </c>
      <c r="DD150" s="36" t="s">
        <v>4838</v>
      </c>
      <c r="DE150" s="36" t="s">
        <v>3848</v>
      </c>
      <c r="DF150" s="36" t="s">
        <v>16028</v>
      </c>
      <c r="DG150" s="36" t="s">
        <v>6789</v>
      </c>
      <c r="DH150" s="36" t="s">
        <v>6790</v>
      </c>
      <c r="DI150" s="36" t="s">
        <v>9218</v>
      </c>
      <c r="DJ150" s="36" t="s">
        <v>16029</v>
      </c>
      <c r="DK150" s="36" t="s">
        <v>3849</v>
      </c>
      <c r="DL150" s="36" t="s">
        <v>16030</v>
      </c>
      <c r="DM150" s="36" t="s">
        <v>16031</v>
      </c>
      <c r="DN150" s="36" t="s">
        <v>3852</v>
      </c>
      <c r="DO150" s="36" t="s">
        <v>3853</v>
      </c>
      <c r="DP150" s="36" t="s">
        <v>3996</v>
      </c>
      <c r="DQ150" s="36" t="s">
        <v>16032</v>
      </c>
      <c r="DR150" s="36" t="s">
        <v>16032</v>
      </c>
      <c r="DS150" s="36" t="s">
        <v>16022</v>
      </c>
      <c r="DT150" s="36" t="s">
        <v>16033</v>
      </c>
      <c r="DU150" s="36" t="s">
        <v>16034</v>
      </c>
      <c r="DV150" s="36" t="s">
        <v>16035</v>
      </c>
      <c r="DW150" s="36" t="s">
        <v>3848</v>
      </c>
      <c r="DX150" s="36" t="s">
        <v>16023</v>
      </c>
      <c r="DY150" s="36" t="s">
        <v>3848</v>
      </c>
      <c r="DZ150" s="36" t="s">
        <v>3848</v>
      </c>
      <c r="EA150" s="36" t="s">
        <v>3848</v>
      </c>
      <c r="EB150" s="36" t="s">
        <v>3861</v>
      </c>
      <c r="EC150" s="36" t="s">
        <v>3862</v>
      </c>
      <c r="ED150" s="36" t="s">
        <v>16036</v>
      </c>
      <c r="EE150" s="36" t="s">
        <v>16037</v>
      </c>
      <c r="EF150" s="36" t="s">
        <v>3864</v>
      </c>
      <c r="EG150" s="36" t="s">
        <v>4068</v>
      </c>
      <c r="EH150" s="36" t="s">
        <v>4069</v>
      </c>
      <c r="EI150" s="36" t="s">
        <v>229</v>
      </c>
      <c r="EJ150" s="36" t="s">
        <v>16038</v>
      </c>
      <c r="EK150" s="36" t="s">
        <v>3848</v>
      </c>
      <c r="EL150" s="36" t="s">
        <v>4473</v>
      </c>
      <c r="EM150" s="36" t="s">
        <v>4002</v>
      </c>
      <c r="EN150" s="36" t="s">
        <v>4002</v>
      </c>
      <c r="EO150" s="36" t="s">
        <v>3870</v>
      </c>
      <c r="EP150" s="36" t="s">
        <v>4401</v>
      </c>
      <c r="EQ150" s="36" t="s">
        <v>16039</v>
      </c>
      <c r="ER150" s="36" t="s">
        <v>7126</v>
      </c>
      <c r="ES150" s="36" t="s">
        <v>16040</v>
      </c>
      <c r="ET150" s="36" t="s">
        <v>16041</v>
      </c>
      <c r="EU150" s="36" t="s">
        <v>16042</v>
      </c>
      <c r="EV150" s="36" t="s">
        <v>3877</v>
      </c>
      <c r="EW150" s="36" t="s">
        <v>3876</v>
      </c>
      <c r="EX150" s="36" t="s">
        <v>3848</v>
      </c>
      <c r="EY150" s="36" t="s">
        <v>3848</v>
      </c>
      <c r="EZ150" s="36" t="s">
        <v>3877</v>
      </c>
      <c r="FA150" s="36" t="s">
        <v>3878</v>
      </c>
      <c r="FB150" s="36" t="s">
        <v>16043</v>
      </c>
      <c r="FC150" s="36" t="s">
        <v>16044</v>
      </c>
      <c r="FD150" s="36" t="s">
        <v>16045</v>
      </c>
      <c r="FE150" s="36" t="s">
        <v>6570</v>
      </c>
      <c r="FF150" s="36" t="s">
        <v>16046</v>
      </c>
      <c r="FG150" s="36" t="s">
        <v>16047</v>
      </c>
      <c r="FH150" s="36" t="s">
        <v>16048</v>
      </c>
      <c r="FI150" s="36" t="s">
        <v>16049</v>
      </c>
      <c r="FJ150" s="36" t="s">
        <v>16050</v>
      </c>
      <c r="FK150" s="36" t="s">
        <v>16051</v>
      </c>
      <c r="FL150" s="36" t="s">
        <v>3943</v>
      </c>
      <c r="FM150" s="36" t="s">
        <v>16021</v>
      </c>
      <c r="FN150" s="36" t="s">
        <v>16052</v>
      </c>
      <c r="FO150" s="36" t="s">
        <v>16053</v>
      </c>
      <c r="FP150" s="36" t="s">
        <v>3848</v>
      </c>
      <c r="FQ150" s="36" t="s">
        <v>16054</v>
      </c>
      <c r="FR150" s="36" t="s">
        <v>4739</v>
      </c>
      <c r="FS150" s="36" t="s">
        <v>16055</v>
      </c>
      <c r="FT150" s="36" t="s">
        <v>16056</v>
      </c>
      <c r="FU150" s="36" t="s">
        <v>16057</v>
      </c>
      <c r="FV150" s="36" t="s">
        <v>16058</v>
      </c>
      <c r="FW150" s="36" t="s">
        <v>16059</v>
      </c>
      <c r="FX150" s="36" t="s">
        <v>3894</v>
      </c>
      <c r="FY150" s="36" t="s">
        <v>3848</v>
      </c>
      <c r="FZ150" s="36" t="s">
        <v>16060</v>
      </c>
      <c r="GA150" s="36" t="s">
        <v>3945</v>
      </c>
      <c r="GB150" s="44" t="s">
        <v>3945</v>
      </c>
      <c r="GC150" s="44" t="s">
        <v>3946</v>
      </c>
      <c r="GD150" s="44" t="s">
        <v>4194</v>
      </c>
      <c r="GE150" s="44" t="s">
        <v>6676</v>
      </c>
      <c r="GL150" s="502">
        <v>100</v>
      </c>
      <c r="GM150" s="502">
        <v>50</v>
      </c>
      <c r="GN150" s="502">
        <v>75</v>
      </c>
      <c r="GO150" s="502">
        <v>89</v>
      </c>
      <c r="GP150" s="502">
        <v>84</v>
      </c>
      <c r="GQ150" s="502">
        <v>25</v>
      </c>
      <c r="GR150" s="502">
        <v>84</v>
      </c>
      <c r="GS150" s="502">
        <v>85</v>
      </c>
      <c r="GT150" s="502">
        <v>26</v>
      </c>
      <c r="GU150" s="502">
        <v>85</v>
      </c>
      <c r="GV150" s="502">
        <v>50</v>
      </c>
      <c r="GW150" s="502">
        <v>43</v>
      </c>
      <c r="GX150" s="502">
        <v>71</v>
      </c>
      <c r="GY150" s="502">
        <v>93</v>
      </c>
      <c r="GZ150" s="502">
        <v>86</v>
      </c>
      <c r="HA150" s="502">
        <v>0.37430000000000002</v>
      </c>
      <c r="HB150" s="502">
        <v>100</v>
      </c>
      <c r="HC150" s="502">
        <v>100</v>
      </c>
      <c r="HD150" s="502">
        <v>100</v>
      </c>
      <c r="HE150" s="502">
        <v>86</v>
      </c>
      <c r="HF150" s="44" t="s">
        <v>14314</v>
      </c>
      <c r="HG150" s="503" t="s">
        <v>3848</v>
      </c>
      <c r="HH150" s="503" t="s">
        <v>3848</v>
      </c>
      <c r="HI150" s="503" t="s">
        <v>3848</v>
      </c>
      <c r="HJ150" s="503" t="s">
        <v>3848</v>
      </c>
      <c r="HK150" s="503" t="s">
        <v>3848</v>
      </c>
      <c r="HL150" s="374">
        <v>43284</v>
      </c>
      <c r="HM150" s="30" t="s">
        <v>4194</v>
      </c>
      <c r="HN150" s="213" t="s">
        <v>6676</v>
      </c>
      <c r="IC150" s="44" t="s">
        <v>247</v>
      </c>
      <c r="IE150" s="44" t="s">
        <v>12843</v>
      </c>
    </row>
    <row r="151" spans="1:239" s="44" customFormat="1" ht="15" customHeight="1" x14ac:dyDescent="0.2">
      <c r="A151" s="85">
        <v>15</v>
      </c>
      <c r="B151" s="470">
        <v>0.43888888888888888</v>
      </c>
      <c r="D151" s="85" t="s">
        <v>12630</v>
      </c>
      <c r="E151" s="85" t="s">
        <v>212</v>
      </c>
      <c r="F151" s="282">
        <v>43284</v>
      </c>
      <c r="G151" s="85" t="s">
        <v>357</v>
      </c>
      <c r="H151" s="85" t="s">
        <v>233</v>
      </c>
      <c r="I151" s="85" t="s">
        <v>12683</v>
      </c>
      <c r="J151" s="85"/>
      <c r="K151" s="471"/>
      <c r="L151" s="471"/>
      <c r="M151" s="471"/>
      <c r="N151" s="471"/>
      <c r="O151" s="85"/>
      <c r="P151" s="305" t="s">
        <v>16061</v>
      </c>
      <c r="Q151" s="85" t="s">
        <v>16062</v>
      </c>
      <c r="R151" s="85" t="s">
        <v>16063</v>
      </c>
      <c r="S151" s="471" t="s">
        <v>16064</v>
      </c>
      <c r="T151" s="276">
        <v>9283933004</v>
      </c>
      <c r="U151" s="473" t="s">
        <v>16065</v>
      </c>
      <c r="V151" s="471" t="s">
        <v>16066</v>
      </c>
      <c r="W151" s="85" t="s">
        <v>221</v>
      </c>
      <c r="X151" s="85" t="s">
        <v>221</v>
      </c>
      <c r="Y151" s="85" t="s">
        <v>221</v>
      </c>
      <c r="Z151" s="85" t="s">
        <v>221</v>
      </c>
      <c r="AA151" s="85" t="s">
        <v>2718</v>
      </c>
      <c r="AB151" s="85" t="s">
        <v>2718</v>
      </c>
      <c r="AC151" s="85" t="s">
        <v>314</v>
      </c>
      <c r="AD151" s="85" t="s">
        <v>241</v>
      </c>
      <c r="AE151" s="481"/>
      <c r="AF151" s="85" t="s">
        <v>259</v>
      </c>
      <c r="AG151" s="85" t="s">
        <v>221</v>
      </c>
      <c r="AH151" s="85" t="s">
        <v>221</v>
      </c>
      <c r="AI151" s="85" t="s">
        <v>16067</v>
      </c>
      <c r="AJ151" s="85" t="s">
        <v>227</v>
      </c>
      <c r="AK151" s="85">
        <v>1</v>
      </c>
      <c r="AL151" s="85" t="s">
        <v>16067</v>
      </c>
      <c r="AM151" s="85" t="s">
        <v>1239</v>
      </c>
      <c r="AN151" s="85" t="s">
        <v>228</v>
      </c>
      <c r="AO151" s="85" t="s">
        <v>228</v>
      </c>
      <c r="AP151" s="85" t="s">
        <v>229</v>
      </c>
      <c r="AQ151" s="85" t="s">
        <v>229</v>
      </c>
      <c r="AR151" s="85"/>
      <c r="AS151" s="85" t="s">
        <v>16068</v>
      </c>
      <c r="AT151" s="85">
        <v>251863</v>
      </c>
      <c r="AU151" s="85" t="s">
        <v>16069</v>
      </c>
      <c r="AV151" s="85"/>
      <c r="AW151" s="85"/>
      <c r="AX151" s="85"/>
      <c r="AY151" s="85" t="s">
        <v>227</v>
      </c>
      <c r="AZ151" s="85" t="s">
        <v>227</v>
      </c>
      <c r="BA151" s="279">
        <v>0.48680555555555555</v>
      </c>
      <c r="BB151" s="275" t="s">
        <v>12693</v>
      </c>
      <c r="BC151" s="275">
        <v>0.58472222222222225</v>
      </c>
      <c r="BD151" s="275">
        <v>0.59375</v>
      </c>
      <c r="BE151" s="306">
        <f t="shared" si="3"/>
        <v>13</v>
      </c>
      <c r="BF151" s="85">
        <v>2</v>
      </c>
      <c r="BG151" s="85">
        <v>3</v>
      </c>
      <c r="BH151" s="85">
        <v>3</v>
      </c>
      <c r="BI151" s="85">
        <v>2</v>
      </c>
      <c r="BJ151" s="85">
        <v>3</v>
      </c>
      <c r="BK151" s="85">
        <v>2</v>
      </c>
      <c r="BL151" s="85">
        <v>2</v>
      </c>
      <c r="BM151" s="85">
        <v>3</v>
      </c>
      <c r="BN151" s="85">
        <v>2</v>
      </c>
      <c r="BO151" s="85">
        <v>2</v>
      </c>
      <c r="BP151" s="85">
        <v>3</v>
      </c>
      <c r="BQ151" s="85">
        <v>2</v>
      </c>
      <c r="BR151" s="85">
        <v>2</v>
      </c>
      <c r="BS151" s="85">
        <v>2</v>
      </c>
      <c r="BT151" s="85">
        <v>3</v>
      </c>
      <c r="BU151" s="85"/>
      <c r="BV151" s="85" t="s">
        <v>12693</v>
      </c>
      <c r="BW151" s="470">
        <v>0.59375</v>
      </c>
      <c r="BX151" s="470">
        <v>0.60069444444444442</v>
      </c>
      <c r="BY151" s="85"/>
      <c r="BZ151" s="85">
        <v>2</v>
      </c>
      <c r="CA151" s="85">
        <v>3</v>
      </c>
      <c r="CB151" s="85">
        <v>3</v>
      </c>
      <c r="CC151" s="85">
        <v>3</v>
      </c>
      <c r="CD151" s="85" t="s">
        <v>12693</v>
      </c>
      <c r="CE151" s="85">
        <v>15</v>
      </c>
      <c r="CF151" s="85"/>
      <c r="CG151" s="85"/>
      <c r="CH151" s="85"/>
      <c r="CI151" s="85"/>
      <c r="CJ151" s="85"/>
      <c r="CK151" s="85"/>
      <c r="CL151" s="85"/>
      <c r="CM151" s="85"/>
      <c r="CN151" s="85"/>
      <c r="CO151" s="85"/>
      <c r="CP151" s="85"/>
      <c r="CQ151" s="85"/>
      <c r="CR151" s="36" t="s">
        <v>12643</v>
      </c>
      <c r="CS151" s="36" t="s">
        <v>12644</v>
      </c>
      <c r="CT151" s="36" t="s">
        <v>4002</v>
      </c>
      <c r="CU151" s="36" t="s">
        <v>16070</v>
      </c>
      <c r="CV151" s="36" t="s">
        <v>16071</v>
      </c>
      <c r="CW151" s="36" t="s">
        <v>16072</v>
      </c>
      <c r="CX151" s="36" t="s">
        <v>16073</v>
      </c>
      <c r="CY151" s="36" t="s">
        <v>16074</v>
      </c>
      <c r="CZ151" s="36" t="s">
        <v>3848</v>
      </c>
      <c r="DA151" s="36" t="s">
        <v>16075</v>
      </c>
      <c r="DB151" s="36" t="s">
        <v>4158</v>
      </c>
      <c r="DC151" s="36" t="s">
        <v>4159</v>
      </c>
      <c r="DD151" s="36" t="s">
        <v>16076</v>
      </c>
      <c r="DE151" s="36" t="s">
        <v>3848</v>
      </c>
      <c r="DF151" s="36" t="s">
        <v>16077</v>
      </c>
      <c r="DG151" s="36" t="s">
        <v>3840</v>
      </c>
      <c r="DH151" s="36" t="s">
        <v>3841</v>
      </c>
      <c r="DI151" s="36" t="s">
        <v>4838</v>
      </c>
      <c r="DJ151" s="36" t="s">
        <v>16078</v>
      </c>
      <c r="DK151" s="36" t="s">
        <v>3957</v>
      </c>
      <c r="DL151" s="36" t="s">
        <v>4205</v>
      </c>
      <c r="DM151" s="36" t="s">
        <v>4116</v>
      </c>
      <c r="DN151" s="36" t="s">
        <v>3852</v>
      </c>
      <c r="DO151" s="36" t="s">
        <v>3853</v>
      </c>
      <c r="DP151" s="36" t="s">
        <v>3854</v>
      </c>
      <c r="DQ151" s="36" t="s">
        <v>16079</v>
      </c>
      <c r="DR151" s="36" t="s">
        <v>16080</v>
      </c>
      <c r="DS151" s="36" t="s">
        <v>16065</v>
      </c>
      <c r="DT151" s="36" t="s">
        <v>16081</v>
      </c>
      <c r="DU151" s="36" t="s">
        <v>3848</v>
      </c>
      <c r="DV151" s="36" t="s">
        <v>3848</v>
      </c>
      <c r="DW151" s="36" t="s">
        <v>3848</v>
      </c>
      <c r="DX151" s="36" t="s">
        <v>16066</v>
      </c>
      <c r="DY151" s="36" t="s">
        <v>16082</v>
      </c>
      <c r="DZ151" s="36" t="s">
        <v>3848</v>
      </c>
      <c r="EA151" s="36" t="s">
        <v>3848</v>
      </c>
      <c r="EB151" s="36" t="s">
        <v>3861</v>
      </c>
      <c r="EC151" s="36" t="s">
        <v>3862</v>
      </c>
      <c r="ED151" s="36" t="s">
        <v>3848</v>
      </c>
      <c r="EE151" s="36" t="s">
        <v>12946</v>
      </c>
      <c r="EF151" s="36" t="s">
        <v>3864</v>
      </c>
      <c r="EG151" s="36" t="s">
        <v>4068</v>
      </c>
      <c r="EH151" s="36" t="s">
        <v>4069</v>
      </c>
      <c r="EI151" s="36" t="s">
        <v>16083</v>
      </c>
      <c r="EJ151" s="36" t="s">
        <v>16084</v>
      </c>
      <c r="EK151" s="36" t="s">
        <v>3848</v>
      </c>
      <c r="EL151" s="36" t="s">
        <v>3868</v>
      </c>
      <c r="EM151" s="36" t="s">
        <v>4002</v>
      </c>
      <c r="EN151" s="36" t="s">
        <v>4002</v>
      </c>
      <c r="EO151" s="36" t="s">
        <v>4002</v>
      </c>
      <c r="EP151" s="36" t="s">
        <v>4002</v>
      </c>
      <c r="EQ151" s="36" t="s">
        <v>16085</v>
      </c>
      <c r="ER151" s="36" t="s">
        <v>3872</v>
      </c>
      <c r="ES151" s="36" t="s">
        <v>16086</v>
      </c>
      <c r="ET151" s="36" t="s">
        <v>16087</v>
      </c>
      <c r="EU151" s="36" t="s">
        <v>16088</v>
      </c>
      <c r="EV151" s="36" t="s">
        <v>3876</v>
      </c>
      <c r="EW151" s="36" t="s">
        <v>3876</v>
      </c>
      <c r="EX151" s="36" t="s">
        <v>3848</v>
      </c>
      <c r="EY151" s="36" t="s">
        <v>3848</v>
      </c>
      <c r="EZ151" s="36" t="s">
        <v>3877</v>
      </c>
      <c r="FA151" s="36" t="s">
        <v>5376</v>
      </c>
      <c r="FB151" s="36" t="s">
        <v>16089</v>
      </c>
      <c r="FC151" s="36" t="s">
        <v>16090</v>
      </c>
      <c r="FD151" s="36" t="s">
        <v>3848</v>
      </c>
      <c r="FE151" s="36" t="s">
        <v>4011</v>
      </c>
      <c r="FF151" s="36" t="s">
        <v>4130</v>
      </c>
      <c r="FG151" s="36" t="s">
        <v>16091</v>
      </c>
      <c r="FH151" s="36" t="s">
        <v>14691</v>
      </c>
      <c r="FI151" s="36" t="s">
        <v>16092</v>
      </c>
      <c r="FJ151" s="36" t="s">
        <v>5190</v>
      </c>
      <c r="FK151" s="36" t="s">
        <v>13913</v>
      </c>
      <c r="FL151" s="36" t="s">
        <v>4017</v>
      </c>
      <c r="FM151" s="36" t="s">
        <v>16073</v>
      </c>
      <c r="FN151" s="36" t="s">
        <v>16093</v>
      </c>
      <c r="FO151" s="36" t="s">
        <v>16094</v>
      </c>
      <c r="FP151" s="36" t="s">
        <v>3848</v>
      </c>
      <c r="FQ151" s="36" t="s">
        <v>3848</v>
      </c>
      <c r="FR151" s="36" t="s">
        <v>3848</v>
      </c>
      <c r="FS151" s="36" t="s">
        <v>3848</v>
      </c>
      <c r="FT151" s="36" t="s">
        <v>16095</v>
      </c>
      <c r="FU151" s="36" t="s">
        <v>16096</v>
      </c>
      <c r="FV151" s="36" t="s">
        <v>16097</v>
      </c>
      <c r="FW151" s="36" t="s">
        <v>16098</v>
      </c>
      <c r="FX151" s="36" t="s">
        <v>3894</v>
      </c>
      <c r="FY151" s="36" t="s">
        <v>3848</v>
      </c>
      <c r="FZ151" s="36" t="s">
        <v>16099</v>
      </c>
      <c r="GA151" s="36" t="s">
        <v>3945</v>
      </c>
      <c r="GB151" s="44" t="s">
        <v>3945</v>
      </c>
      <c r="GC151" s="44" t="s">
        <v>3945</v>
      </c>
      <c r="GD151" s="44" t="s">
        <v>4194</v>
      </c>
      <c r="GE151" s="44" t="s">
        <v>6505</v>
      </c>
      <c r="GF151" s="44" t="s">
        <v>14011</v>
      </c>
      <c r="GG151" s="44" t="s">
        <v>6505</v>
      </c>
      <c r="GH151" s="44" t="s">
        <v>12711</v>
      </c>
      <c r="GI151" s="44" t="s">
        <v>6505</v>
      </c>
      <c r="GJ151" s="44" t="s">
        <v>13178</v>
      </c>
      <c r="GK151" s="44" t="s">
        <v>6505</v>
      </c>
      <c r="GL151" s="502">
        <v>100</v>
      </c>
      <c r="GM151" s="502">
        <v>67</v>
      </c>
      <c r="GN151" s="502">
        <v>60</v>
      </c>
      <c r="GO151" s="502">
        <v>89</v>
      </c>
      <c r="GP151" s="502">
        <v>0</v>
      </c>
      <c r="GQ151" s="502">
        <v>24</v>
      </c>
      <c r="GR151" s="502">
        <v>0</v>
      </c>
      <c r="GS151" s="502">
        <v>68</v>
      </c>
      <c r="GT151" s="502">
        <v>22</v>
      </c>
      <c r="GU151" s="502">
        <v>68</v>
      </c>
      <c r="GV151" s="502">
        <v>60</v>
      </c>
      <c r="GW151" s="502">
        <v>14</v>
      </c>
      <c r="GX151" s="502">
        <v>29</v>
      </c>
      <c r="GY151" s="502">
        <v>77</v>
      </c>
      <c r="GZ151" s="502">
        <v>76</v>
      </c>
      <c r="HA151" s="502">
        <v>0.5393</v>
      </c>
      <c r="HB151" s="502">
        <v>66</v>
      </c>
      <c r="HC151" s="502">
        <v>91</v>
      </c>
      <c r="HD151" s="502">
        <v>78</v>
      </c>
      <c r="HE151" s="502">
        <v>76</v>
      </c>
      <c r="HF151" s="44" t="s">
        <v>14314</v>
      </c>
      <c r="HG151" s="503" t="s">
        <v>3848</v>
      </c>
      <c r="HH151" s="503" t="s">
        <v>3848</v>
      </c>
      <c r="HI151" s="503" t="s">
        <v>3848</v>
      </c>
      <c r="HJ151" s="503" t="s">
        <v>3848</v>
      </c>
      <c r="HK151" s="503" t="s">
        <v>3848</v>
      </c>
      <c r="HN151" s="213" t="s">
        <v>6505</v>
      </c>
      <c r="HS151" s="44" t="s">
        <v>6505</v>
      </c>
      <c r="HV151" s="44" t="s">
        <v>6505</v>
      </c>
      <c r="HW151" s="44" t="s">
        <v>6505</v>
      </c>
      <c r="IC151" s="44" t="s">
        <v>12683</v>
      </c>
      <c r="IE151" s="44" t="s">
        <v>3403</v>
      </c>
    </row>
    <row r="152" spans="1:239" s="44" customFormat="1" ht="15" customHeight="1" x14ac:dyDescent="0.2">
      <c r="A152" s="85">
        <v>16</v>
      </c>
      <c r="B152" s="470">
        <v>0.44236111111111115</v>
      </c>
      <c r="D152" s="85" t="s">
        <v>12630</v>
      </c>
      <c r="E152" s="85" t="s">
        <v>212</v>
      </c>
      <c r="F152" s="282">
        <v>43284</v>
      </c>
      <c r="G152" s="85" t="s">
        <v>1202</v>
      </c>
      <c r="H152" s="85" t="s">
        <v>233</v>
      </c>
      <c r="I152" s="85" t="s">
        <v>3057</v>
      </c>
      <c r="J152" s="85"/>
      <c r="K152" s="471"/>
      <c r="L152" s="471"/>
      <c r="M152" s="471"/>
      <c r="N152" s="471"/>
      <c r="O152" s="85"/>
      <c r="P152" s="505" t="s">
        <v>16100</v>
      </c>
      <c r="Q152" s="85" t="s">
        <v>16101</v>
      </c>
      <c r="R152" s="85" t="s">
        <v>1253</v>
      </c>
      <c r="S152" s="471" t="s">
        <v>1201</v>
      </c>
      <c r="T152" s="276">
        <v>939169905</v>
      </c>
      <c r="U152" s="482" t="s">
        <v>16102</v>
      </c>
      <c r="V152" s="85" t="s">
        <v>221</v>
      </c>
      <c r="W152" s="85" t="s">
        <v>221</v>
      </c>
      <c r="X152" s="85" t="s">
        <v>221</v>
      </c>
      <c r="Y152" s="85" t="s">
        <v>221</v>
      </c>
      <c r="Z152" s="85" t="s">
        <v>221</v>
      </c>
      <c r="AA152" s="85" t="s">
        <v>16103</v>
      </c>
      <c r="AB152" s="85">
        <v>4561770</v>
      </c>
      <c r="AC152" s="85" t="s">
        <v>402</v>
      </c>
      <c r="AD152" s="85" t="s">
        <v>224</v>
      </c>
      <c r="AE152" s="85" t="s">
        <v>16104</v>
      </c>
      <c r="AF152" s="85" t="s">
        <v>221</v>
      </c>
      <c r="AG152" s="85" t="s">
        <v>221</v>
      </c>
      <c r="AH152" s="85" t="s">
        <v>221</v>
      </c>
      <c r="AI152" s="85"/>
      <c r="AJ152" s="85"/>
      <c r="AK152" s="85"/>
      <c r="AL152" s="85"/>
      <c r="AM152" s="85"/>
      <c r="AN152" s="85" t="s">
        <v>228</v>
      </c>
      <c r="AO152" s="85" t="s">
        <v>228</v>
      </c>
      <c r="AP152" s="85" t="s">
        <v>229</v>
      </c>
      <c r="AQ152" s="85" t="s">
        <v>229</v>
      </c>
      <c r="AR152" s="85"/>
      <c r="AS152" s="85" t="s">
        <v>16105</v>
      </c>
      <c r="AT152" s="85">
        <v>151476</v>
      </c>
      <c r="AU152" s="85" t="s">
        <v>13187</v>
      </c>
      <c r="AV152" s="85"/>
      <c r="AW152" s="85"/>
      <c r="AX152" s="85"/>
      <c r="AY152" s="85" t="s">
        <v>227</v>
      </c>
      <c r="AZ152" s="85" t="s">
        <v>446</v>
      </c>
      <c r="BA152" s="279">
        <v>0.49444444444444446</v>
      </c>
      <c r="BB152" s="275" t="s">
        <v>13264</v>
      </c>
      <c r="BC152" s="275">
        <v>0.55138888888888882</v>
      </c>
      <c r="BD152" s="275">
        <v>0.55486111111111114</v>
      </c>
      <c r="BE152" s="306">
        <f t="shared" si="3"/>
        <v>5</v>
      </c>
      <c r="BF152" s="85">
        <v>1</v>
      </c>
      <c r="BG152" s="85">
        <v>1</v>
      </c>
      <c r="BH152" s="85">
        <v>1</v>
      </c>
      <c r="BI152" s="85">
        <v>1</v>
      </c>
      <c r="BJ152" s="85">
        <v>1</v>
      </c>
      <c r="BK152" s="85">
        <v>1</v>
      </c>
      <c r="BL152" s="85">
        <v>1</v>
      </c>
      <c r="BM152" s="85">
        <v>1</v>
      </c>
      <c r="BN152" s="85">
        <v>1</v>
      </c>
      <c r="BO152" s="85">
        <v>1</v>
      </c>
      <c r="BP152" s="85">
        <v>1</v>
      </c>
      <c r="BQ152" s="85">
        <v>1</v>
      </c>
      <c r="BR152" s="85">
        <v>1</v>
      </c>
      <c r="BS152" s="85">
        <v>1</v>
      </c>
      <c r="BT152" s="85">
        <v>1</v>
      </c>
      <c r="BU152" s="85"/>
      <c r="BV152" s="85"/>
      <c r="BW152" s="85"/>
      <c r="BX152" s="85"/>
      <c r="BY152" s="85"/>
      <c r="BZ152" s="85"/>
      <c r="CA152" s="85"/>
      <c r="CB152" s="85"/>
      <c r="CC152" s="85"/>
      <c r="CD152" s="85"/>
      <c r="CE152" s="85"/>
      <c r="CF152" s="85"/>
      <c r="CG152" s="85"/>
      <c r="CH152" s="85"/>
      <c r="CI152" s="85"/>
      <c r="CJ152" s="85"/>
      <c r="CK152" s="85"/>
      <c r="CL152" s="85"/>
      <c r="CM152" s="85"/>
      <c r="CN152" s="85"/>
      <c r="CO152" s="85"/>
      <c r="CP152" s="85"/>
      <c r="CQ152" s="85"/>
      <c r="CR152" s="36" t="s">
        <v>12643</v>
      </c>
      <c r="CS152" s="36" t="s">
        <v>12644</v>
      </c>
      <c r="CT152" s="36" t="s">
        <v>4002</v>
      </c>
      <c r="CU152" s="36" t="s">
        <v>4980</v>
      </c>
      <c r="CV152" s="36" t="s">
        <v>16101</v>
      </c>
      <c r="CW152" s="36" t="s">
        <v>1253</v>
      </c>
      <c r="CX152" s="36" t="s">
        <v>1201</v>
      </c>
      <c r="CY152" s="36" t="s">
        <v>16106</v>
      </c>
      <c r="CZ152" s="36" t="s">
        <v>3848</v>
      </c>
      <c r="DA152" s="36" t="s">
        <v>4002</v>
      </c>
      <c r="DB152" s="36" t="s">
        <v>4037</v>
      </c>
      <c r="DC152" s="36" t="s">
        <v>4038</v>
      </c>
      <c r="DD152" s="36" t="s">
        <v>4039</v>
      </c>
      <c r="DE152" s="36" t="s">
        <v>3848</v>
      </c>
      <c r="DF152" s="36" t="s">
        <v>5139</v>
      </c>
      <c r="DG152" s="36" t="s">
        <v>4037</v>
      </c>
      <c r="DH152" s="36" t="s">
        <v>4038</v>
      </c>
      <c r="DI152" s="36" t="s">
        <v>4039</v>
      </c>
      <c r="DJ152" s="36" t="s">
        <v>16107</v>
      </c>
      <c r="DK152" s="36" t="s">
        <v>3849</v>
      </c>
      <c r="DL152" s="36" t="s">
        <v>4298</v>
      </c>
      <c r="DM152" s="36" t="s">
        <v>3914</v>
      </c>
      <c r="DN152" s="36" t="s">
        <v>3852</v>
      </c>
      <c r="DO152" s="36" t="s">
        <v>3853</v>
      </c>
      <c r="DP152" s="36" t="s">
        <v>3854</v>
      </c>
      <c r="DQ152" s="36" t="s">
        <v>16108</v>
      </c>
      <c r="DR152" s="36" t="s">
        <v>16109</v>
      </c>
      <c r="DS152" s="36" t="s">
        <v>16102</v>
      </c>
      <c r="DT152" s="36" t="s">
        <v>3848</v>
      </c>
      <c r="DU152" s="36" t="s">
        <v>3848</v>
      </c>
      <c r="DV152" s="36" t="s">
        <v>3848</v>
      </c>
      <c r="DW152" s="36" t="s">
        <v>3848</v>
      </c>
      <c r="DX152" s="36" t="s">
        <v>3848</v>
      </c>
      <c r="DY152" s="36" t="s">
        <v>3848</v>
      </c>
      <c r="DZ152" s="36" t="s">
        <v>3848</v>
      </c>
      <c r="EA152" s="36" t="s">
        <v>3848</v>
      </c>
      <c r="EB152" s="36" t="s">
        <v>3861</v>
      </c>
      <c r="EC152" s="36" t="s">
        <v>3862</v>
      </c>
      <c r="ED152" s="36" t="s">
        <v>3848</v>
      </c>
      <c r="EE152" s="36" t="s">
        <v>4067</v>
      </c>
      <c r="EF152" s="36" t="s">
        <v>3864</v>
      </c>
      <c r="EG152" s="36" t="s">
        <v>4068</v>
      </c>
      <c r="EH152" s="36" t="s">
        <v>10230</v>
      </c>
      <c r="EI152" s="36" t="s">
        <v>16110</v>
      </c>
      <c r="EJ152" s="36" t="s">
        <v>16111</v>
      </c>
      <c r="EK152" s="36" t="s">
        <v>3848</v>
      </c>
      <c r="EL152" s="36" t="s">
        <v>3868</v>
      </c>
      <c r="EM152" s="36" t="s">
        <v>4002</v>
      </c>
      <c r="EN152" s="36" t="s">
        <v>4002</v>
      </c>
      <c r="EO152" s="36" t="s">
        <v>3870</v>
      </c>
      <c r="EP152" s="36" t="s">
        <v>3869</v>
      </c>
      <c r="EQ152" s="36" t="s">
        <v>16112</v>
      </c>
      <c r="ER152" s="36" t="s">
        <v>3924</v>
      </c>
      <c r="ES152" s="36" t="s">
        <v>16113</v>
      </c>
      <c r="ET152" s="36" t="s">
        <v>16114</v>
      </c>
      <c r="EU152" s="36" t="s">
        <v>4017</v>
      </c>
      <c r="EV152" s="36" t="s">
        <v>3876</v>
      </c>
      <c r="EW152" s="36" t="s">
        <v>3848</v>
      </c>
      <c r="EX152" s="36" t="s">
        <v>3848</v>
      </c>
      <c r="EY152" s="36" t="s">
        <v>3848</v>
      </c>
      <c r="EZ152" s="36" t="s">
        <v>3876</v>
      </c>
      <c r="FA152" s="36" t="s">
        <v>3848</v>
      </c>
      <c r="FB152" s="36" t="s">
        <v>3848</v>
      </c>
      <c r="FC152" s="36" t="s">
        <v>3848</v>
      </c>
      <c r="FD152" s="36" t="s">
        <v>3848</v>
      </c>
      <c r="FE152" s="36" t="s">
        <v>4017</v>
      </c>
      <c r="FF152" s="36" t="s">
        <v>4017</v>
      </c>
      <c r="FG152" s="36" t="s">
        <v>3848</v>
      </c>
      <c r="FH152" s="36" t="s">
        <v>3848</v>
      </c>
      <c r="FI152" s="36" t="s">
        <v>3848</v>
      </c>
      <c r="FJ152" s="36" t="s">
        <v>4017</v>
      </c>
      <c r="FK152" s="36" t="s">
        <v>4017</v>
      </c>
      <c r="FL152" s="36" t="s">
        <v>4017</v>
      </c>
      <c r="FM152" s="36" t="s">
        <v>16101</v>
      </c>
      <c r="FN152" s="36" t="s">
        <v>16115</v>
      </c>
      <c r="FO152" s="36" t="s">
        <v>1201</v>
      </c>
      <c r="FP152" s="36" t="s">
        <v>3848</v>
      </c>
      <c r="FQ152" s="36" t="s">
        <v>16116</v>
      </c>
      <c r="FR152" s="36" t="s">
        <v>4925</v>
      </c>
      <c r="FS152" s="36" t="s">
        <v>16117</v>
      </c>
      <c r="FT152" s="36" t="s">
        <v>16118</v>
      </c>
      <c r="FU152" s="36" t="s">
        <v>16119</v>
      </c>
      <c r="FV152" s="36" t="s">
        <v>16120</v>
      </c>
      <c r="FW152" s="36" t="s">
        <v>16121</v>
      </c>
      <c r="FX152" s="36" t="s">
        <v>3944</v>
      </c>
      <c r="FY152" s="36" t="s">
        <v>3848</v>
      </c>
      <c r="FZ152" s="36" t="s">
        <v>3848</v>
      </c>
      <c r="GA152" s="36" t="s">
        <v>3945</v>
      </c>
      <c r="GB152" s="44" t="s">
        <v>3946</v>
      </c>
      <c r="GC152" s="44" t="s">
        <v>3946</v>
      </c>
      <c r="GL152" s="502">
        <v>100</v>
      </c>
      <c r="GM152" s="502">
        <v>42</v>
      </c>
      <c r="GN152" s="502">
        <v>65</v>
      </c>
      <c r="GO152" s="502">
        <v>89</v>
      </c>
      <c r="GP152" s="502">
        <v>88</v>
      </c>
      <c r="GQ152" s="502">
        <v>22</v>
      </c>
      <c r="GR152" s="502">
        <v>100</v>
      </c>
      <c r="GS152" s="502">
        <v>87</v>
      </c>
      <c r="GT152" s="502">
        <v>23</v>
      </c>
      <c r="GU152" s="502">
        <v>87</v>
      </c>
      <c r="GV152" s="502">
        <v>60</v>
      </c>
      <c r="GW152" s="502">
        <v>57</v>
      </c>
      <c r="GX152" s="502">
        <v>71</v>
      </c>
      <c r="GY152" s="502" t="s">
        <v>14218</v>
      </c>
      <c r="GZ152" s="502" t="s">
        <v>14217</v>
      </c>
      <c r="HA152" s="502" t="s">
        <v>14217</v>
      </c>
      <c r="HB152" s="502" t="s">
        <v>14217</v>
      </c>
      <c r="HC152" s="502">
        <v>33</v>
      </c>
      <c r="HD152" s="502">
        <v>33</v>
      </c>
      <c r="HE152" s="502">
        <v>0</v>
      </c>
      <c r="HF152" s="44" t="s">
        <v>14405</v>
      </c>
      <c r="HG152" s="503" t="s">
        <v>3848</v>
      </c>
      <c r="HH152" s="503" t="s">
        <v>16122</v>
      </c>
      <c r="HI152" s="503" t="s">
        <v>16123</v>
      </c>
      <c r="HJ152" s="503" t="s">
        <v>14408</v>
      </c>
      <c r="HK152" s="503" t="s">
        <v>16124</v>
      </c>
      <c r="HM152" s="44" t="s">
        <v>3848</v>
      </c>
      <c r="IC152" s="44" t="s">
        <v>3403</v>
      </c>
      <c r="IE152" s="44" t="s">
        <v>3403</v>
      </c>
    </row>
    <row r="153" spans="1:239" s="44" customFormat="1" ht="15" customHeight="1" x14ac:dyDescent="0.2">
      <c r="A153" s="85">
        <v>17</v>
      </c>
      <c r="B153" s="470">
        <v>0.44513888888888892</v>
      </c>
      <c r="D153" s="85" t="s">
        <v>12630</v>
      </c>
      <c r="E153" s="85" t="s">
        <v>212</v>
      </c>
      <c r="F153" s="282">
        <v>43284</v>
      </c>
      <c r="G153" s="85" t="s">
        <v>1202</v>
      </c>
      <c r="H153" s="85" t="s">
        <v>233</v>
      </c>
      <c r="I153" s="85" t="s">
        <v>3057</v>
      </c>
      <c r="J153" s="85"/>
      <c r="K153" s="471"/>
      <c r="L153" s="471"/>
      <c r="M153" s="471"/>
      <c r="N153" s="471"/>
      <c r="O153" s="85"/>
      <c r="P153" s="305" t="s">
        <v>16125</v>
      </c>
      <c r="Q153" s="85" t="s">
        <v>16126</v>
      </c>
      <c r="R153" s="85" t="s">
        <v>16127</v>
      </c>
      <c r="S153" s="471" t="s">
        <v>16128</v>
      </c>
      <c r="T153" s="276">
        <v>9351011071</v>
      </c>
      <c r="U153" s="473" t="s">
        <v>16129</v>
      </c>
      <c r="V153" s="85" t="s">
        <v>221</v>
      </c>
      <c r="W153" s="85" t="s">
        <v>221</v>
      </c>
      <c r="X153" s="85" t="s">
        <v>221</v>
      </c>
      <c r="Y153" s="85" t="s">
        <v>221</v>
      </c>
      <c r="Z153" s="85" t="s">
        <v>221</v>
      </c>
      <c r="AA153" s="85" t="s">
        <v>16130</v>
      </c>
      <c r="AB153" s="85">
        <v>9173514195</v>
      </c>
      <c r="AC153" s="85" t="s">
        <v>1303</v>
      </c>
      <c r="AD153" s="85" t="s">
        <v>224</v>
      </c>
      <c r="AE153" s="85" t="s">
        <v>221</v>
      </c>
      <c r="AF153" s="85" t="s">
        <v>221</v>
      </c>
      <c r="AG153" s="85" t="s">
        <v>221</v>
      </c>
      <c r="AH153" s="85" t="s">
        <v>221</v>
      </c>
      <c r="AI153" s="85"/>
      <c r="AJ153" s="85"/>
      <c r="AK153" s="85"/>
      <c r="AL153" s="85"/>
      <c r="AM153" s="85"/>
      <c r="AN153" s="85" t="s">
        <v>228</v>
      </c>
      <c r="AO153" s="85" t="s">
        <v>228</v>
      </c>
      <c r="AP153" s="85" t="s">
        <v>229</v>
      </c>
      <c r="AQ153" s="85" t="s">
        <v>229</v>
      </c>
      <c r="AR153" s="85"/>
      <c r="AS153" s="85" t="s">
        <v>16131</v>
      </c>
      <c r="AT153" s="85">
        <v>248491</v>
      </c>
      <c r="AU153" s="85" t="s">
        <v>13187</v>
      </c>
      <c r="AV153" s="85"/>
      <c r="AW153" s="85"/>
      <c r="AX153" s="85"/>
      <c r="AY153" s="85" t="s">
        <v>227</v>
      </c>
      <c r="AZ153" s="85" t="s">
        <v>446</v>
      </c>
      <c r="BA153" s="279">
        <v>0.49513888888888885</v>
      </c>
      <c r="BB153" s="275" t="s">
        <v>12636</v>
      </c>
      <c r="BC153" s="275">
        <v>0.51250000000000007</v>
      </c>
      <c r="BD153" s="275">
        <v>0.51597222222222217</v>
      </c>
      <c r="BE153" s="306">
        <f t="shared" si="3"/>
        <v>5</v>
      </c>
      <c r="BF153" s="85">
        <v>1</v>
      </c>
      <c r="BG153" s="85">
        <v>2</v>
      </c>
      <c r="BH153" s="85">
        <v>3</v>
      </c>
      <c r="BI153" s="85">
        <v>2</v>
      </c>
      <c r="BJ153" s="85">
        <v>1</v>
      </c>
      <c r="BK153" s="85">
        <v>1</v>
      </c>
      <c r="BL153" s="85">
        <v>2</v>
      </c>
      <c r="BM153" s="85">
        <v>3</v>
      </c>
      <c r="BN153" s="85">
        <v>2</v>
      </c>
      <c r="BO153" s="85">
        <v>1</v>
      </c>
      <c r="BP153" s="85">
        <v>3</v>
      </c>
      <c r="BQ153" s="85">
        <v>2</v>
      </c>
      <c r="BR153" s="85">
        <v>3</v>
      </c>
      <c r="BS153" s="85">
        <v>2</v>
      </c>
      <c r="BT153" s="85">
        <v>3</v>
      </c>
      <c r="BU153" s="85"/>
      <c r="BV153" s="85"/>
      <c r="BW153" s="85"/>
      <c r="BX153" s="85"/>
      <c r="BY153" s="85"/>
      <c r="BZ153" s="85"/>
      <c r="CA153" s="85"/>
      <c r="CB153" s="85"/>
      <c r="CC153" s="85"/>
      <c r="CD153" s="85"/>
      <c r="CE153" s="85"/>
      <c r="CF153" s="85"/>
      <c r="CG153" s="85"/>
      <c r="CH153" s="85"/>
      <c r="CI153" s="85"/>
      <c r="CJ153" s="85"/>
      <c r="CK153" s="85"/>
      <c r="CL153" s="85"/>
      <c r="CM153" s="85"/>
      <c r="CN153" s="85"/>
      <c r="CO153" s="85"/>
      <c r="CP153" s="85"/>
      <c r="CQ153" s="85"/>
      <c r="CR153" s="36" t="s">
        <v>12643</v>
      </c>
      <c r="CS153" s="36" t="s">
        <v>12644</v>
      </c>
      <c r="CT153" s="36" t="s">
        <v>4002</v>
      </c>
      <c r="CU153" s="36" t="s">
        <v>16132</v>
      </c>
      <c r="CV153" s="36" t="s">
        <v>16126</v>
      </c>
      <c r="CW153" s="36" t="s">
        <v>16127</v>
      </c>
      <c r="CX153" s="36" t="s">
        <v>16128</v>
      </c>
      <c r="CY153" s="36" t="s">
        <v>16133</v>
      </c>
      <c r="CZ153" s="36" t="s">
        <v>3848</v>
      </c>
      <c r="DA153" s="36" t="s">
        <v>16134</v>
      </c>
      <c r="DB153" s="36" t="s">
        <v>4037</v>
      </c>
      <c r="DC153" s="36" t="s">
        <v>4038</v>
      </c>
      <c r="DD153" s="36" t="s">
        <v>4039</v>
      </c>
      <c r="DE153" s="36" t="s">
        <v>3848</v>
      </c>
      <c r="DF153" s="36" t="s">
        <v>4002</v>
      </c>
      <c r="DG153" s="36" t="s">
        <v>4037</v>
      </c>
      <c r="DH153" s="36" t="s">
        <v>4038</v>
      </c>
      <c r="DI153" s="36" t="s">
        <v>4039</v>
      </c>
      <c r="DJ153" s="36" t="s">
        <v>3848</v>
      </c>
      <c r="DK153" s="36" t="s">
        <v>3849</v>
      </c>
      <c r="DL153" s="36" t="s">
        <v>3848</v>
      </c>
      <c r="DM153" s="36" t="s">
        <v>3914</v>
      </c>
      <c r="DN153" s="36" t="s">
        <v>3852</v>
      </c>
      <c r="DO153" s="36" t="s">
        <v>3848</v>
      </c>
      <c r="DP153" s="36" t="s">
        <v>3848</v>
      </c>
      <c r="DQ153" s="36" t="s">
        <v>16135</v>
      </c>
      <c r="DR153" s="36" t="s">
        <v>1228</v>
      </c>
      <c r="DS153" s="36" t="s">
        <v>16136</v>
      </c>
      <c r="DT153" s="36" t="s">
        <v>3848</v>
      </c>
      <c r="DU153" s="36" t="s">
        <v>3848</v>
      </c>
      <c r="DV153" s="36" t="s">
        <v>3848</v>
      </c>
      <c r="DW153" s="36" t="s">
        <v>3848</v>
      </c>
      <c r="DX153" s="36" t="s">
        <v>3848</v>
      </c>
      <c r="DY153" s="36" t="s">
        <v>3848</v>
      </c>
      <c r="DZ153" s="36" t="s">
        <v>3848</v>
      </c>
      <c r="EA153" s="36" t="s">
        <v>3848</v>
      </c>
      <c r="EB153" s="36" t="s">
        <v>3861</v>
      </c>
      <c r="EC153" s="36" t="s">
        <v>3862</v>
      </c>
      <c r="ED153" s="36" t="s">
        <v>3848</v>
      </c>
      <c r="EE153" s="36" t="s">
        <v>14306</v>
      </c>
      <c r="EF153" s="36" t="s">
        <v>3864</v>
      </c>
      <c r="EG153" s="36" t="s">
        <v>598</v>
      </c>
      <c r="EH153" s="36" t="s">
        <v>5303</v>
      </c>
      <c r="EI153" s="36" t="s">
        <v>16137</v>
      </c>
      <c r="EJ153" s="36" t="s">
        <v>3848</v>
      </c>
      <c r="EK153" s="36" t="s">
        <v>3848</v>
      </c>
      <c r="EL153" s="36" t="s">
        <v>3868</v>
      </c>
      <c r="EM153" s="36" t="s">
        <v>4002</v>
      </c>
      <c r="EN153" s="36" t="s">
        <v>4002</v>
      </c>
      <c r="EO153" s="36" t="s">
        <v>3869</v>
      </c>
      <c r="EP153" s="36" t="s">
        <v>3870</v>
      </c>
      <c r="EQ153" s="36" t="s">
        <v>16138</v>
      </c>
      <c r="ER153" s="36" t="s">
        <v>3872</v>
      </c>
      <c r="ES153" s="36" t="s">
        <v>4017</v>
      </c>
      <c r="ET153" s="36" t="s">
        <v>16139</v>
      </c>
      <c r="EU153" s="36" t="s">
        <v>16140</v>
      </c>
      <c r="EV153" s="36" t="s">
        <v>3876</v>
      </c>
      <c r="EW153" s="36" t="s">
        <v>3876</v>
      </c>
      <c r="EX153" s="36" t="s">
        <v>3848</v>
      </c>
      <c r="EY153" s="36" t="s">
        <v>3848</v>
      </c>
      <c r="EZ153" s="36" t="s">
        <v>3877</v>
      </c>
      <c r="FA153" s="36" t="s">
        <v>4956</v>
      </c>
      <c r="FB153" s="36" t="s">
        <v>3848</v>
      </c>
      <c r="FC153" s="36" t="s">
        <v>3848</v>
      </c>
      <c r="FD153" s="36" t="s">
        <v>3848</v>
      </c>
      <c r="FE153" s="36" t="s">
        <v>4017</v>
      </c>
      <c r="FF153" s="36" t="s">
        <v>4017</v>
      </c>
      <c r="FG153" s="36" t="s">
        <v>3848</v>
      </c>
      <c r="FH153" s="36" t="s">
        <v>3848</v>
      </c>
      <c r="FI153" s="36" t="s">
        <v>3848</v>
      </c>
      <c r="FJ153" s="36" t="s">
        <v>4017</v>
      </c>
      <c r="FK153" s="36" t="s">
        <v>4017</v>
      </c>
      <c r="FL153" s="36" t="s">
        <v>4017</v>
      </c>
      <c r="FM153" s="36" t="s">
        <v>16128</v>
      </c>
      <c r="FN153" s="36" t="s">
        <v>16141</v>
      </c>
      <c r="FO153" s="36" t="s">
        <v>16142</v>
      </c>
      <c r="FP153" s="36" t="s">
        <v>3848</v>
      </c>
      <c r="FQ153" s="36" t="s">
        <v>16143</v>
      </c>
      <c r="FR153" s="36" t="s">
        <v>4739</v>
      </c>
      <c r="FS153" s="36" t="s">
        <v>16144</v>
      </c>
      <c r="FT153" s="36" t="s">
        <v>16145</v>
      </c>
      <c r="FU153" s="36" t="s">
        <v>16146</v>
      </c>
      <c r="FV153" s="36" t="s">
        <v>16147</v>
      </c>
      <c r="FW153" s="36" t="s">
        <v>16148</v>
      </c>
      <c r="FX153" s="36" t="s">
        <v>3944</v>
      </c>
      <c r="FY153" s="36" t="s">
        <v>3848</v>
      </c>
      <c r="FZ153" s="36" t="s">
        <v>3848</v>
      </c>
      <c r="GA153" s="36" t="s">
        <v>3848</v>
      </c>
      <c r="GB153" s="44" t="s">
        <v>3848</v>
      </c>
      <c r="GC153" s="44" t="s">
        <v>3848</v>
      </c>
      <c r="GL153" s="502">
        <v>100</v>
      </c>
      <c r="GM153" s="502">
        <v>50</v>
      </c>
      <c r="GN153" s="502">
        <v>75</v>
      </c>
      <c r="GO153" s="502">
        <v>72</v>
      </c>
      <c r="GP153" s="502">
        <v>74</v>
      </c>
      <c r="GQ153" s="502">
        <v>19</v>
      </c>
      <c r="GR153" s="502">
        <v>74</v>
      </c>
      <c r="GS153" s="502">
        <v>47</v>
      </c>
      <c r="GT153" s="502">
        <v>17</v>
      </c>
      <c r="GU153" s="502">
        <v>47</v>
      </c>
      <c r="GV153" s="502">
        <v>30</v>
      </c>
      <c r="GW153" s="502">
        <v>57</v>
      </c>
      <c r="GX153" s="502">
        <v>43</v>
      </c>
      <c r="GY153" s="502" t="s">
        <v>14218</v>
      </c>
      <c r="GZ153" s="502" t="s">
        <v>14217</v>
      </c>
      <c r="HA153" s="502" t="s">
        <v>14217</v>
      </c>
      <c r="HB153" s="502">
        <v>33</v>
      </c>
      <c r="HC153" s="502" t="s">
        <v>14217</v>
      </c>
      <c r="HD153" s="502">
        <v>33</v>
      </c>
      <c r="HE153" s="502">
        <v>0</v>
      </c>
      <c r="HF153" s="44" t="s">
        <v>14405</v>
      </c>
      <c r="HG153" s="503" t="s">
        <v>3848</v>
      </c>
      <c r="HH153" s="503" t="s">
        <v>16149</v>
      </c>
      <c r="HI153" s="503" t="s">
        <v>14407</v>
      </c>
      <c r="HJ153" s="503" t="s">
        <v>14408</v>
      </c>
      <c r="HK153" s="503" t="s">
        <v>16150</v>
      </c>
      <c r="HL153" s="44" t="s">
        <v>3848</v>
      </c>
      <c r="HM153" s="44" t="s">
        <v>3848</v>
      </c>
      <c r="IC153" s="44" t="s">
        <v>3403</v>
      </c>
      <c r="IE153" s="44" t="s">
        <v>3403</v>
      </c>
    </row>
    <row r="154" spans="1:239" s="44" customFormat="1" ht="15" customHeight="1" x14ac:dyDescent="0.2">
      <c r="A154" s="85">
        <v>18</v>
      </c>
      <c r="B154" s="470">
        <v>0.44930555555555557</v>
      </c>
      <c r="D154" s="85" t="s">
        <v>12630</v>
      </c>
      <c r="E154" s="85" t="s">
        <v>212</v>
      </c>
      <c r="F154" s="282">
        <v>43284</v>
      </c>
      <c r="G154" s="85" t="s">
        <v>1202</v>
      </c>
      <c r="H154" s="85" t="s">
        <v>233</v>
      </c>
      <c r="I154" s="85" t="s">
        <v>3057</v>
      </c>
      <c r="J154" s="85"/>
      <c r="K154" s="471"/>
      <c r="L154" s="471"/>
      <c r="M154" s="471"/>
      <c r="N154" s="471"/>
      <c r="O154" s="85"/>
      <c r="P154" s="505" t="s">
        <v>16151</v>
      </c>
      <c r="Q154" s="85" t="s">
        <v>16152</v>
      </c>
      <c r="R154" s="85" t="s">
        <v>16153</v>
      </c>
      <c r="S154" s="471" t="s">
        <v>16154</v>
      </c>
      <c r="T154" s="276">
        <v>9109648332</v>
      </c>
      <c r="U154" s="473" t="s">
        <v>16155</v>
      </c>
      <c r="V154" s="85" t="s">
        <v>16156</v>
      </c>
      <c r="W154" s="85" t="s">
        <v>221</v>
      </c>
      <c r="X154" s="85" t="s">
        <v>221</v>
      </c>
      <c r="Y154" s="85" t="s">
        <v>221</v>
      </c>
      <c r="Z154" s="85" t="s">
        <v>221</v>
      </c>
      <c r="AA154" s="85" t="s">
        <v>16157</v>
      </c>
      <c r="AB154" s="85">
        <v>9070718180</v>
      </c>
      <c r="AC154" s="85" t="s">
        <v>1303</v>
      </c>
      <c r="AD154" s="85" t="s">
        <v>224</v>
      </c>
      <c r="AE154" s="85" t="s">
        <v>221</v>
      </c>
      <c r="AF154" s="85" t="s">
        <v>221</v>
      </c>
      <c r="AG154" s="85" t="s">
        <v>221</v>
      </c>
      <c r="AH154" s="85" t="s">
        <v>221</v>
      </c>
      <c r="AI154" s="85"/>
      <c r="AJ154" s="85"/>
      <c r="AK154" s="85"/>
      <c r="AL154" s="85"/>
      <c r="AM154" s="85"/>
      <c r="AN154" s="85" t="s">
        <v>394</v>
      </c>
      <c r="AO154" s="85" t="s">
        <v>395</v>
      </c>
      <c r="AP154" s="85" t="s">
        <v>281</v>
      </c>
      <c r="AQ154" s="85" t="s">
        <v>282</v>
      </c>
      <c r="AR154" s="85"/>
      <c r="AS154" s="85"/>
      <c r="AT154" s="85"/>
      <c r="AU154" s="85"/>
      <c r="AV154" s="85"/>
      <c r="AW154" s="85" t="s">
        <v>12988</v>
      </c>
      <c r="AX154" s="85"/>
      <c r="AY154" s="85" t="s">
        <v>227</v>
      </c>
      <c r="AZ154" s="85" t="s">
        <v>446</v>
      </c>
      <c r="BA154" s="279">
        <v>0.48819444444444443</v>
      </c>
      <c r="BB154" s="275" t="s">
        <v>13264</v>
      </c>
      <c r="BC154" s="275">
        <v>0.56458333333333333</v>
      </c>
      <c r="BD154" s="275">
        <v>0.56736111111111109</v>
      </c>
      <c r="BE154" s="306">
        <f t="shared" si="3"/>
        <v>4</v>
      </c>
      <c r="BF154" s="85">
        <v>1</v>
      </c>
      <c r="BG154" s="85">
        <v>1</v>
      </c>
      <c r="BH154" s="85">
        <v>1</v>
      </c>
      <c r="BI154" s="85">
        <v>1</v>
      </c>
      <c r="BJ154" s="85">
        <v>1</v>
      </c>
      <c r="BK154" s="85">
        <v>1</v>
      </c>
      <c r="BL154" s="85">
        <v>1</v>
      </c>
      <c r="BM154" s="85">
        <v>1</v>
      </c>
      <c r="BN154" s="85">
        <v>1</v>
      </c>
      <c r="BO154" s="85">
        <v>1</v>
      </c>
      <c r="BP154" s="85">
        <v>1</v>
      </c>
      <c r="BQ154" s="85">
        <v>1</v>
      </c>
      <c r="BR154" s="85">
        <v>1</v>
      </c>
      <c r="BS154" s="85">
        <v>1</v>
      </c>
      <c r="BT154" s="85">
        <v>1</v>
      </c>
      <c r="BU154" s="85"/>
      <c r="BV154" s="85"/>
      <c r="BW154" s="85"/>
      <c r="BX154" s="85"/>
      <c r="BY154" s="85"/>
      <c r="BZ154" s="85"/>
      <c r="CA154" s="85"/>
      <c r="CB154" s="85"/>
      <c r="CC154" s="85"/>
      <c r="CD154" s="85"/>
      <c r="CE154" s="85"/>
      <c r="CF154" s="85"/>
      <c r="CG154" s="85"/>
      <c r="CH154" s="85"/>
      <c r="CI154" s="85"/>
      <c r="CJ154" s="85"/>
      <c r="CK154" s="85"/>
      <c r="CL154" s="85"/>
      <c r="CM154" s="85"/>
      <c r="CN154" s="85"/>
      <c r="CO154" s="85"/>
      <c r="CP154" s="85"/>
      <c r="CQ154" s="85"/>
      <c r="CR154" s="36" t="s">
        <v>12643</v>
      </c>
      <c r="CS154" s="36" t="s">
        <v>12644</v>
      </c>
      <c r="CT154" s="36" t="s">
        <v>4002</v>
      </c>
      <c r="CU154" s="36" t="s">
        <v>16158</v>
      </c>
      <c r="CV154" s="36" t="s">
        <v>16152</v>
      </c>
      <c r="CW154" s="36" t="s">
        <v>16153</v>
      </c>
      <c r="CX154" s="36" t="s">
        <v>16154</v>
      </c>
      <c r="CY154" s="36" t="s">
        <v>16159</v>
      </c>
      <c r="CZ154" s="36" t="s">
        <v>16160</v>
      </c>
      <c r="DA154" s="36" t="s">
        <v>16161</v>
      </c>
      <c r="DB154" s="36" t="s">
        <v>16162</v>
      </c>
      <c r="DC154" s="36" t="s">
        <v>5141</v>
      </c>
      <c r="DD154" s="36" t="s">
        <v>6983</v>
      </c>
      <c r="DE154" s="36" t="s">
        <v>16160</v>
      </c>
      <c r="DF154" s="36" t="s">
        <v>16161</v>
      </c>
      <c r="DG154" s="36" t="s">
        <v>16162</v>
      </c>
      <c r="DH154" s="36" t="s">
        <v>5141</v>
      </c>
      <c r="DI154" s="36" t="s">
        <v>6983</v>
      </c>
      <c r="DJ154" s="36" t="s">
        <v>16163</v>
      </c>
      <c r="DK154" s="36" t="s">
        <v>3849</v>
      </c>
      <c r="DL154" s="36" t="s">
        <v>16164</v>
      </c>
      <c r="DM154" s="36" t="s">
        <v>3914</v>
      </c>
      <c r="DN154" s="36" t="s">
        <v>3852</v>
      </c>
      <c r="DO154" s="36" t="s">
        <v>3853</v>
      </c>
      <c r="DP154" s="36" t="s">
        <v>3854</v>
      </c>
      <c r="DQ154" s="36" t="s">
        <v>16165</v>
      </c>
      <c r="DR154" s="36" t="s">
        <v>2718</v>
      </c>
      <c r="DS154" s="36" t="s">
        <v>16155</v>
      </c>
      <c r="DT154" s="36" t="s">
        <v>16166</v>
      </c>
      <c r="DU154" s="36" t="s">
        <v>3848</v>
      </c>
      <c r="DV154" s="36" t="s">
        <v>16167</v>
      </c>
      <c r="DW154" s="36" t="s">
        <v>3848</v>
      </c>
      <c r="DX154" s="36" t="s">
        <v>16156</v>
      </c>
      <c r="DY154" s="36" t="s">
        <v>3848</v>
      </c>
      <c r="DZ154" s="36" t="s">
        <v>3848</v>
      </c>
      <c r="EA154" s="36" t="s">
        <v>3848</v>
      </c>
      <c r="EB154" s="36" t="s">
        <v>3861</v>
      </c>
      <c r="EC154" s="36" t="s">
        <v>4118</v>
      </c>
      <c r="ED154" s="36" t="s">
        <v>3848</v>
      </c>
      <c r="EE154" s="36" t="s">
        <v>14729</v>
      </c>
      <c r="EF154" s="36" t="s">
        <v>395</v>
      </c>
      <c r="EG154" s="36" t="s">
        <v>2755</v>
      </c>
      <c r="EH154" s="36" t="s">
        <v>282</v>
      </c>
      <c r="EI154" s="36" t="s">
        <v>3848</v>
      </c>
      <c r="EJ154" s="36" t="s">
        <v>16168</v>
      </c>
      <c r="EK154" s="36" t="s">
        <v>3848</v>
      </c>
      <c r="EL154" s="36" t="s">
        <v>6759</v>
      </c>
      <c r="EM154" s="36" t="s">
        <v>4002</v>
      </c>
      <c r="EN154" s="36" t="s">
        <v>3870</v>
      </c>
      <c r="EO154" s="36" t="s">
        <v>4002</v>
      </c>
      <c r="EP154" s="36" t="s">
        <v>3869</v>
      </c>
      <c r="EQ154" s="36" t="s">
        <v>16169</v>
      </c>
      <c r="ER154" s="36" t="s">
        <v>7126</v>
      </c>
      <c r="ES154" s="36" t="s">
        <v>16170</v>
      </c>
      <c r="ET154" s="36" t="s">
        <v>16171</v>
      </c>
      <c r="EU154" s="36" t="s">
        <v>16172</v>
      </c>
      <c r="EV154" s="36" t="s">
        <v>3876</v>
      </c>
      <c r="EW154" s="36" t="s">
        <v>3876</v>
      </c>
      <c r="EX154" s="36" t="s">
        <v>3848</v>
      </c>
      <c r="EY154" s="36" t="s">
        <v>3848</v>
      </c>
      <c r="EZ154" s="36" t="s">
        <v>3876</v>
      </c>
      <c r="FA154" s="36" t="s">
        <v>3848</v>
      </c>
      <c r="FB154" s="36" t="s">
        <v>3848</v>
      </c>
      <c r="FC154" s="36" t="s">
        <v>3848</v>
      </c>
      <c r="FD154" s="36" t="s">
        <v>3848</v>
      </c>
      <c r="FE154" s="36" t="s">
        <v>3848</v>
      </c>
      <c r="FF154" s="36" t="s">
        <v>3848</v>
      </c>
      <c r="FG154" s="36" t="s">
        <v>3848</v>
      </c>
      <c r="FH154" s="36" t="s">
        <v>3848</v>
      </c>
      <c r="FI154" s="36" t="s">
        <v>3848</v>
      </c>
      <c r="FJ154" s="36" t="s">
        <v>3848</v>
      </c>
      <c r="FK154" s="36" t="s">
        <v>3848</v>
      </c>
      <c r="FL154" s="36" t="s">
        <v>3848</v>
      </c>
      <c r="FM154" s="36" t="s">
        <v>16154</v>
      </c>
      <c r="FN154" s="36" t="s">
        <v>16173</v>
      </c>
      <c r="FO154" s="36" t="s">
        <v>16174</v>
      </c>
      <c r="FP154" s="36" t="s">
        <v>3848</v>
      </c>
      <c r="FQ154" s="36" t="s">
        <v>16175</v>
      </c>
      <c r="FR154" s="36" t="s">
        <v>4925</v>
      </c>
      <c r="FS154" s="36" t="s">
        <v>16176</v>
      </c>
      <c r="FT154" s="36" t="s">
        <v>16177</v>
      </c>
      <c r="FU154" s="36" t="s">
        <v>16178</v>
      </c>
      <c r="FV154" s="36" t="s">
        <v>16179</v>
      </c>
      <c r="FW154" s="36" t="s">
        <v>16180</v>
      </c>
      <c r="FX154" s="36" t="s">
        <v>3944</v>
      </c>
      <c r="FY154" s="36" t="s">
        <v>3848</v>
      </c>
      <c r="FZ154" s="36" t="s">
        <v>3848</v>
      </c>
      <c r="GA154" s="36" t="s">
        <v>3945</v>
      </c>
      <c r="GB154" s="44" t="s">
        <v>3945</v>
      </c>
      <c r="GC154" s="44" t="s">
        <v>3946</v>
      </c>
      <c r="GL154" s="502">
        <v>100</v>
      </c>
      <c r="GM154" s="502">
        <v>92</v>
      </c>
      <c r="GN154" s="502">
        <v>80</v>
      </c>
      <c r="GO154" s="502">
        <v>67</v>
      </c>
      <c r="GP154" s="502">
        <v>0</v>
      </c>
      <c r="GQ154" s="502">
        <v>12</v>
      </c>
      <c r="GR154" s="502">
        <v>0</v>
      </c>
      <c r="GS154" s="502">
        <v>77</v>
      </c>
      <c r="GT154" s="502">
        <v>31</v>
      </c>
      <c r="GU154" s="502">
        <v>77</v>
      </c>
      <c r="GV154" s="502">
        <v>50</v>
      </c>
      <c r="GW154" s="502">
        <v>43</v>
      </c>
      <c r="GX154" s="502">
        <v>100</v>
      </c>
      <c r="GY154" s="502" t="s">
        <v>14218</v>
      </c>
      <c r="GZ154" s="502" t="s">
        <v>14217</v>
      </c>
      <c r="HA154" s="502" t="s">
        <v>14217</v>
      </c>
      <c r="HB154" s="502" t="s">
        <v>14217</v>
      </c>
      <c r="HC154" s="502">
        <v>33</v>
      </c>
      <c r="HD154" s="502">
        <v>33</v>
      </c>
      <c r="HE154" s="502">
        <v>0</v>
      </c>
      <c r="HF154" s="44" t="s">
        <v>14405</v>
      </c>
      <c r="HG154" s="503" t="s">
        <v>3848</v>
      </c>
      <c r="HH154" s="503" t="s">
        <v>16181</v>
      </c>
      <c r="HI154" s="503" t="s">
        <v>16123</v>
      </c>
      <c r="HJ154" s="503" t="s">
        <v>14408</v>
      </c>
      <c r="HK154" s="503" t="s">
        <v>16182</v>
      </c>
      <c r="HM154" s="44" t="s">
        <v>3848</v>
      </c>
      <c r="IC154" s="44" t="s">
        <v>3403</v>
      </c>
      <c r="IE154" s="44" t="s">
        <v>3403</v>
      </c>
    </row>
    <row r="155" spans="1:239" s="44" customFormat="1" ht="15" customHeight="1" x14ac:dyDescent="0.2">
      <c r="A155" s="85">
        <v>19</v>
      </c>
      <c r="B155" s="470">
        <v>0.45277777777777778</v>
      </c>
      <c r="D155" s="85" t="s">
        <v>12630</v>
      </c>
      <c r="E155" s="85" t="s">
        <v>212</v>
      </c>
      <c r="F155" s="282">
        <v>43284</v>
      </c>
      <c r="G155" s="85" t="s">
        <v>1202</v>
      </c>
      <c r="H155" s="85" t="s">
        <v>233</v>
      </c>
      <c r="I155" s="85" t="s">
        <v>3057</v>
      </c>
      <c r="J155" s="85"/>
      <c r="K155" s="471"/>
      <c r="L155" s="471"/>
      <c r="M155" s="471"/>
      <c r="N155" s="471"/>
      <c r="O155" s="85"/>
      <c r="P155" s="505" t="s">
        <v>16183</v>
      </c>
      <c r="Q155" s="85" t="s">
        <v>15397</v>
      </c>
      <c r="R155" s="85" t="s">
        <v>16184</v>
      </c>
      <c r="S155" s="471" t="s">
        <v>10901</v>
      </c>
      <c r="T155" s="276">
        <v>9352713818</v>
      </c>
      <c r="U155" s="473" t="s">
        <v>16185</v>
      </c>
      <c r="V155" s="85" t="s">
        <v>221</v>
      </c>
      <c r="W155" s="85" t="s">
        <v>221</v>
      </c>
      <c r="X155" s="85" t="s">
        <v>221</v>
      </c>
      <c r="Y155" s="85" t="s">
        <v>221</v>
      </c>
      <c r="Z155" s="85" t="s">
        <v>221</v>
      </c>
      <c r="AA155" s="85" t="s">
        <v>16186</v>
      </c>
      <c r="AB155" s="85">
        <v>9994905105</v>
      </c>
      <c r="AC155" s="85" t="s">
        <v>402</v>
      </c>
      <c r="AD155" s="85" t="s">
        <v>224</v>
      </c>
      <c r="AE155" s="85" t="s">
        <v>16187</v>
      </c>
      <c r="AF155" s="85" t="s">
        <v>221</v>
      </c>
      <c r="AG155" s="85" t="s">
        <v>221</v>
      </c>
      <c r="AH155" s="85" t="s">
        <v>221</v>
      </c>
      <c r="AI155" s="85"/>
      <c r="AJ155" s="85"/>
      <c r="AK155" s="85"/>
      <c r="AL155" s="85"/>
      <c r="AM155" s="85"/>
      <c r="AN155" s="85" t="s">
        <v>394</v>
      </c>
      <c r="AO155" s="85" t="s">
        <v>395</v>
      </c>
      <c r="AP155" s="85" t="s">
        <v>281</v>
      </c>
      <c r="AQ155" s="85" t="s">
        <v>282</v>
      </c>
      <c r="AR155" s="85"/>
      <c r="AS155" s="85"/>
      <c r="AT155" s="85"/>
      <c r="AU155" s="85"/>
      <c r="AV155" s="85"/>
      <c r="AW155" s="85" t="s">
        <v>12988</v>
      </c>
      <c r="AX155" s="85"/>
      <c r="AY155" s="85" t="s">
        <v>227</v>
      </c>
      <c r="AZ155" s="85" t="s">
        <v>446</v>
      </c>
      <c r="BA155" s="279">
        <v>0.50763888888888886</v>
      </c>
      <c r="BB155" s="275" t="s">
        <v>13264</v>
      </c>
      <c r="BC155" s="275">
        <v>0.55694444444444446</v>
      </c>
      <c r="BD155" s="275">
        <v>0.5625</v>
      </c>
      <c r="BE155" s="306">
        <f t="shared" si="3"/>
        <v>8</v>
      </c>
      <c r="BF155" s="85">
        <v>1</v>
      </c>
      <c r="BG155" s="85">
        <v>1</v>
      </c>
      <c r="BH155" s="85">
        <v>1</v>
      </c>
      <c r="BI155" s="85">
        <v>1</v>
      </c>
      <c r="BJ155" s="85">
        <v>1</v>
      </c>
      <c r="BK155" s="85">
        <v>1</v>
      </c>
      <c r="BL155" s="85">
        <v>1</v>
      </c>
      <c r="BM155" s="85">
        <v>1</v>
      </c>
      <c r="BN155" s="85">
        <v>1</v>
      </c>
      <c r="BO155" s="85">
        <v>1</v>
      </c>
      <c r="BP155" s="85">
        <v>1</v>
      </c>
      <c r="BQ155" s="85">
        <v>1</v>
      </c>
      <c r="BR155" s="85">
        <v>1</v>
      </c>
      <c r="BS155" s="85">
        <v>1</v>
      </c>
      <c r="BT155" s="85">
        <v>1</v>
      </c>
      <c r="BU155" s="85"/>
      <c r="BV155" s="85"/>
      <c r="BW155" s="85"/>
      <c r="BX155" s="85"/>
      <c r="BY155" s="85"/>
      <c r="BZ155" s="85"/>
      <c r="CA155" s="85"/>
      <c r="CB155" s="85"/>
      <c r="CC155" s="85"/>
      <c r="CD155" s="85"/>
      <c r="CE155" s="85"/>
      <c r="CF155" s="85"/>
      <c r="CG155" s="85"/>
      <c r="CH155" s="85"/>
      <c r="CI155" s="85"/>
      <c r="CJ155" s="85"/>
      <c r="CK155" s="85"/>
      <c r="CL155" s="85"/>
      <c r="CM155" s="85"/>
      <c r="CN155" s="85"/>
      <c r="CO155" s="85"/>
      <c r="CP155" s="85"/>
      <c r="CQ155" s="85"/>
      <c r="CR155" s="36" t="s">
        <v>12643</v>
      </c>
      <c r="CS155" s="36" t="s">
        <v>12644</v>
      </c>
      <c r="CT155" s="36" t="s">
        <v>4002</v>
      </c>
      <c r="CU155" s="36" t="s">
        <v>16188</v>
      </c>
      <c r="CV155" s="36" t="s">
        <v>15397</v>
      </c>
      <c r="CW155" s="36" t="s">
        <v>16184</v>
      </c>
      <c r="CX155" s="36" t="s">
        <v>10901</v>
      </c>
      <c r="CY155" s="36" t="s">
        <v>16189</v>
      </c>
      <c r="CZ155" s="36" t="s">
        <v>3848</v>
      </c>
      <c r="DA155" s="36" t="s">
        <v>16190</v>
      </c>
      <c r="DB155" s="36" t="s">
        <v>4158</v>
      </c>
      <c r="DC155" s="36" t="s">
        <v>4159</v>
      </c>
      <c r="DD155" s="36" t="s">
        <v>6464</v>
      </c>
      <c r="DE155" s="36" t="s">
        <v>3848</v>
      </c>
      <c r="DF155" s="36" t="s">
        <v>16190</v>
      </c>
      <c r="DG155" s="36" t="s">
        <v>4158</v>
      </c>
      <c r="DH155" s="36" t="s">
        <v>4159</v>
      </c>
      <c r="DI155" s="36" t="s">
        <v>6464</v>
      </c>
      <c r="DJ155" s="36" t="s">
        <v>3848</v>
      </c>
      <c r="DK155" s="36" t="s">
        <v>3957</v>
      </c>
      <c r="DL155" s="36" t="s">
        <v>4298</v>
      </c>
      <c r="DM155" s="36" t="s">
        <v>3914</v>
      </c>
      <c r="DN155" s="36" t="s">
        <v>3852</v>
      </c>
      <c r="DO155" s="36" t="s">
        <v>3848</v>
      </c>
      <c r="DP155" s="36" t="s">
        <v>4299</v>
      </c>
      <c r="DQ155" s="36" t="s">
        <v>16191</v>
      </c>
      <c r="DR155" s="36" t="s">
        <v>16192</v>
      </c>
      <c r="DS155" s="36" t="s">
        <v>16185</v>
      </c>
      <c r="DT155" s="36" t="s">
        <v>3848</v>
      </c>
      <c r="DU155" s="36" t="s">
        <v>3848</v>
      </c>
      <c r="DV155" s="36" t="s">
        <v>3848</v>
      </c>
      <c r="DW155" s="36" t="s">
        <v>3848</v>
      </c>
      <c r="DX155" s="36" t="s">
        <v>3848</v>
      </c>
      <c r="DY155" s="36" t="s">
        <v>3848</v>
      </c>
      <c r="DZ155" s="36" t="s">
        <v>3848</v>
      </c>
      <c r="EA155" s="36" t="s">
        <v>3848</v>
      </c>
      <c r="EB155" s="36" t="s">
        <v>3861</v>
      </c>
      <c r="EC155" s="36" t="s">
        <v>3862</v>
      </c>
      <c r="ED155" s="36" t="s">
        <v>3848</v>
      </c>
      <c r="EE155" s="36" t="s">
        <v>4510</v>
      </c>
      <c r="EF155" s="36" t="s">
        <v>5081</v>
      </c>
      <c r="EG155" s="36" t="s">
        <v>2755</v>
      </c>
      <c r="EH155" s="36" t="s">
        <v>282</v>
      </c>
      <c r="EI155" s="36" t="s">
        <v>3848</v>
      </c>
      <c r="EJ155" s="36" t="s">
        <v>12988</v>
      </c>
      <c r="EK155" s="36" t="s">
        <v>3848</v>
      </c>
      <c r="EL155" s="36" t="s">
        <v>4473</v>
      </c>
      <c r="EM155" s="36" t="s">
        <v>4002</v>
      </c>
      <c r="EN155" s="36" t="s">
        <v>4002</v>
      </c>
      <c r="EO155" s="36" t="s">
        <v>4002</v>
      </c>
      <c r="EP155" s="36" t="s">
        <v>4002</v>
      </c>
      <c r="EQ155" s="36" t="s">
        <v>16193</v>
      </c>
      <c r="ER155" s="36" t="s">
        <v>3924</v>
      </c>
      <c r="ES155" s="36" t="s">
        <v>10170</v>
      </c>
      <c r="ET155" s="36" t="s">
        <v>16194</v>
      </c>
      <c r="EU155" s="36" t="s">
        <v>16195</v>
      </c>
      <c r="EV155" s="36" t="s">
        <v>3876</v>
      </c>
      <c r="EW155" s="36" t="s">
        <v>3876</v>
      </c>
      <c r="EX155" s="36" t="s">
        <v>3848</v>
      </c>
      <c r="EY155" s="36" t="s">
        <v>3848</v>
      </c>
      <c r="EZ155" s="36" t="s">
        <v>3876</v>
      </c>
      <c r="FA155" s="36" t="s">
        <v>3848</v>
      </c>
      <c r="FB155" s="36" t="s">
        <v>16196</v>
      </c>
      <c r="FC155" s="36" t="s">
        <v>16197</v>
      </c>
      <c r="FD155" s="36" t="s">
        <v>3848</v>
      </c>
      <c r="FE155" s="36" t="s">
        <v>3930</v>
      </c>
      <c r="FF155" s="36" t="s">
        <v>16198</v>
      </c>
      <c r="FG155" s="36" t="s">
        <v>3848</v>
      </c>
      <c r="FH155" s="36" t="s">
        <v>16199</v>
      </c>
      <c r="FI155" s="36" t="s">
        <v>15267</v>
      </c>
      <c r="FJ155" s="36" t="s">
        <v>4017</v>
      </c>
      <c r="FK155" s="36" t="s">
        <v>5882</v>
      </c>
      <c r="FL155" s="36" t="s">
        <v>4017</v>
      </c>
      <c r="FM155" s="36" t="s">
        <v>10901</v>
      </c>
      <c r="FN155" s="36" t="s">
        <v>16200</v>
      </c>
      <c r="FO155" s="36" t="s">
        <v>16201</v>
      </c>
      <c r="FP155" s="36" t="s">
        <v>3848</v>
      </c>
      <c r="FQ155" s="36" t="s">
        <v>16202</v>
      </c>
      <c r="FR155" s="36" t="s">
        <v>16203</v>
      </c>
      <c r="FS155" s="36" t="s">
        <v>16204</v>
      </c>
      <c r="FT155" s="36" t="s">
        <v>16205</v>
      </c>
      <c r="FU155" s="36" t="s">
        <v>16206</v>
      </c>
      <c r="FV155" s="36" t="s">
        <v>16207</v>
      </c>
      <c r="FW155" s="36" t="s">
        <v>16208</v>
      </c>
      <c r="FX155" s="36" t="s">
        <v>3944</v>
      </c>
      <c r="FY155" s="36" t="s">
        <v>3848</v>
      </c>
      <c r="FZ155" s="36" t="s">
        <v>3848</v>
      </c>
      <c r="GA155" s="36" t="s">
        <v>3945</v>
      </c>
      <c r="GB155" s="44" t="s">
        <v>3946</v>
      </c>
      <c r="GC155" s="44" t="s">
        <v>3946</v>
      </c>
      <c r="GL155" s="502">
        <v>100</v>
      </c>
      <c r="GM155" s="502">
        <v>67</v>
      </c>
      <c r="GN155" s="502">
        <v>70</v>
      </c>
      <c r="GO155" s="502">
        <v>94</v>
      </c>
      <c r="GP155" s="502">
        <v>89</v>
      </c>
      <c r="GQ155" s="502">
        <v>27</v>
      </c>
      <c r="GR155" s="502">
        <v>89</v>
      </c>
      <c r="GS155" s="502">
        <v>88</v>
      </c>
      <c r="GT155" s="502">
        <v>26</v>
      </c>
      <c r="GU155" s="502">
        <v>88</v>
      </c>
      <c r="GV155" s="502">
        <v>70</v>
      </c>
      <c r="GW155" s="502">
        <v>57</v>
      </c>
      <c r="GX155" s="502">
        <v>86</v>
      </c>
      <c r="GY155" s="502" t="s">
        <v>14218</v>
      </c>
      <c r="GZ155" s="502" t="s">
        <v>14217</v>
      </c>
      <c r="HA155" s="502" t="s">
        <v>14217</v>
      </c>
      <c r="HB155" s="502" t="s">
        <v>14217</v>
      </c>
      <c r="HC155" s="502">
        <v>33</v>
      </c>
      <c r="HD155" s="502">
        <v>33</v>
      </c>
      <c r="HE155" s="502">
        <v>0</v>
      </c>
      <c r="HF155" s="44" t="s">
        <v>14405</v>
      </c>
      <c r="HG155" s="503" t="s">
        <v>3848</v>
      </c>
      <c r="HH155" s="503" t="s">
        <v>16209</v>
      </c>
      <c r="HI155" s="503" t="s">
        <v>16123</v>
      </c>
      <c r="HJ155" s="503" t="s">
        <v>14408</v>
      </c>
      <c r="HK155" s="503" t="s">
        <v>16210</v>
      </c>
      <c r="HM155" s="44" t="s">
        <v>3848</v>
      </c>
      <c r="IC155" s="44" t="s">
        <v>3403</v>
      </c>
      <c r="IE155" s="44" t="s">
        <v>3403</v>
      </c>
    </row>
    <row r="156" spans="1:239" s="44" customFormat="1" ht="15" customHeight="1" x14ac:dyDescent="0.2">
      <c r="A156" s="85">
        <v>20</v>
      </c>
      <c r="B156" s="470">
        <v>0.45624999999999999</v>
      </c>
      <c r="D156" s="85" t="s">
        <v>12630</v>
      </c>
      <c r="E156" s="85" t="s">
        <v>212</v>
      </c>
      <c r="F156" s="282">
        <v>43284</v>
      </c>
      <c r="G156" s="85" t="s">
        <v>1202</v>
      </c>
      <c r="H156" s="85" t="s">
        <v>233</v>
      </c>
      <c r="I156" s="85" t="s">
        <v>3057</v>
      </c>
      <c r="K156" s="471"/>
      <c r="L156" s="471"/>
      <c r="M156" s="471"/>
      <c r="N156" s="471"/>
      <c r="O156" s="85"/>
      <c r="P156" s="505" t="s">
        <v>16211</v>
      </c>
      <c r="Q156" s="85" t="s">
        <v>16212</v>
      </c>
      <c r="R156" s="85" t="s">
        <v>16213</v>
      </c>
      <c r="S156" s="471" t="s">
        <v>16214</v>
      </c>
      <c r="T156" s="276">
        <v>9464996092</v>
      </c>
      <c r="U156" s="473" t="s">
        <v>16215</v>
      </c>
      <c r="V156" s="85" t="s">
        <v>221</v>
      </c>
      <c r="W156" s="85" t="s">
        <v>221</v>
      </c>
      <c r="X156" s="85" t="s">
        <v>221</v>
      </c>
      <c r="Y156" s="85" t="s">
        <v>221</v>
      </c>
      <c r="Z156" s="85" t="s">
        <v>221</v>
      </c>
      <c r="AA156" s="85" t="s">
        <v>16216</v>
      </c>
      <c r="AB156" s="85">
        <v>9464996092</v>
      </c>
      <c r="AC156" s="85" t="s">
        <v>402</v>
      </c>
      <c r="AD156" s="85" t="s">
        <v>224</v>
      </c>
      <c r="AE156" s="85" t="s">
        <v>16217</v>
      </c>
      <c r="AF156" s="85" t="s">
        <v>221</v>
      </c>
      <c r="AG156" s="85" t="s">
        <v>221</v>
      </c>
      <c r="AH156" s="85" t="s">
        <v>221</v>
      </c>
      <c r="AI156" s="85"/>
      <c r="AJ156" s="85"/>
      <c r="AK156" s="85"/>
      <c r="AL156" s="85"/>
      <c r="AM156" s="85"/>
      <c r="AN156" s="85" t="s">
        <v>228</v>
      </c>
      <c r="AO156" s="85" t="s">
        <v>228</v>
      </c>
      <c r="AP156" s="85" t="s">
        <v>598</v>
      </c>
      <c r="AQ156" s="44" t="s">
        <v>377</v>
      </c>
      <c r="AS156" s="85"/>
      <c r="AT156" s="85"/>
      <c r="AU156" s="85"/>
      <c r="AV156" s="85"/>
      <c r="AW156" s="85"/>
      <c r="AX156" s="85"/>
      <c r="AY156" s="85" t="s">
        <v>227</v>
      </c>
      <c r="AZ156" s="85" t="s">
        <v>446</v>
      </c>
      <c r="BA156" s="279">
        <v>0.49305555555555558</v>
      </c>
      <c r="BB156" s="275" t="s">
        <v>13264</v>
      </c>
      <c r="BC156" s="275">
        <v>0.58194444444444449</v>
      </c>
      <c r="BD156" s="275">
        <v>0.5854166666666667</v>
      </c>
      <c r="BE156" s="306">
        <f t="shared" si="3"/>
        <v>5</v>
      </c>
      <c r="BF156" s="85">
        <v>1</v>
      </c>
      <c r="BG156" s="85">
        <v>1</v>
      </c>
      <c r="BH156" s="85">
        <v>1</v>
      </c>
      <c r="BI156" s="85">
        <v>1</v>
      </c>
      <c r="BJ156" s="85">
        <v>1</v>
      </c>
      <c r="BK156" s="85">
        <v>1</v>
      </c>
      <c r="BL156" s="85">
        <v>1</v>
      </c>
      <c r="BM156" s="85">
        <v>1</v>
      </c>
      <c r="BN156" s="85">
        <v>1</v>
      </c>
      <c r="BO156" s="85">
        <v>1</v>
      </c>
      <c r="BP156" s="85">
        <v>1</v>
      </c>
      <c r="BQ156" s="85">
        <v>1</v>
      </c>
      <c r="BR156" s="85">
        <v>1</v>
      </c>
      <c r="BS156" s="85">
        <v>1</v>
      </c>
      <c r="BT156" s="85">
        <v>1</v>
      </c>
      <c r="BU156" s="85"/>
      <c r="BV156" s="85"/>
      <c r="BW156" s="85"/>
      <c r="BX156" s="85"/>
      <c r="BY156" s="85"/>
      <c r="BZ156" s="85"/>
      <c r="CA156" s="85"/>
      <c r="CB156" s="85"/>
      <c r="CC156" s="85"/>
      <c r="CD156" s="85"/>
      <c r="CE156" s="85"/>
      <c r="CF156" s="85"/>
      <c r="CG156" s="85"/>
      <c r="CH156" s="85"/>
      <c r="CI156" s="85"/>
      <c r="CJ156" s="85"/>
      <c r="CK156" s="85"/>
      <c r="CL156" s="85"/>
      <c r="CM156" s="85"/>
      <c r="CN156" s="85"/>
      <c r="CO156" s="85"/>
      <c r="CP156" s="85"/>
      <c r="CQ156" s="85"/>
      <c r="CR156" s="36" t="s">
        <v>12643</v>
      </c>
      <c r="CS156" s="36" t="s">
        <v>12644</v>
      </c>
      <c r="CT156" s="36" t="s">
        <v>4002</v>
      </c>
      <c r="CU156" s="36" t="s">
        <v>16218</v>
      </c>
      <c r="CV156" s="36" t="s">
        <v>16219</v>
      </c>
      <c r="CW156" s="36" t="s">
        <v>16213</v>
      </c>
      <c r="CX156" s="36" t="s">
        <v>16214</v>
      </c>
      <c r="CY156" s="36" t="s">
        <v>16220</v>
      </c>
      <c r="CZ156" s="36" t="s">
        <v>12992</v>
      </c>
      <c r="DA156" s="36" t="s">
        <v>16221</v>
      </c>
      <c r="DB156" s="36" t="s">
        <v>4158</v>
      </c>
      <c r="DC156" s="36" t="s">
        <v>4159</v>
      </c>
      <c r="DD156" s="36" t="s">
        <v>3994</v>
      </c>
      <c r="DE156" s="36" t="s">
        <v>12992</v>
      </c>
      <c r="DF156" s="36" t="s">
        <v>16221</v>
      </c>
      <c r="DG156" s="36" t="s">
        <v>4158</v>
      </c>
      <c r="DH156" s="36" t="s">
        <v>4159</v>
      </c>
      <c r="DI156" s="36" t="s">
        <v>3994</v>
      </c>
      <c r="DJ156" s="36" t="s">
        <v>3848</v>
      </c>
      <c r="DK156" s="36" t="s">
        <v>3957</v>
      </c>
      <c r="DL156" s="36" t="s">
        <v>14122</v>
      </c>
      <c r="DM156" s="36" t="s">
        <v>3914</v>
      </c>
      <c r="DN156" s="36" t="s">
        <v>3852</v>
      </c>
      <c r="DO156" s="36" t="s">
        <v>3853</v>
      </c>
      <c r="DP156" s="36" t="s">
        <v>4299</v>
      </c>
      <c r="DQ156" s="36" t="s">
        <v>16222</v>
      </c>
      <c r="DR156" s="36" t="s">
        <v>2718</v>
      </c>
      <c r="DS156" s="36" t="s">
        <v>16215</v>
      </c>
      <c r="DT156" s="36" t="s">
        <v>3848</v>
      </c>
      <c r="DU156" s="36" t="s">
        <v>3848</v>
      </c>
      <c r="DV156" s="36" t="s">
        <v>3848</v>
      </c>
      <c r="DW156" s="36" t="s">
        <v>3848</v>
      </c>
      <c r="DX156" s="36" t="s">
        <v>3848</v>
      </c>
      <c r="DY156" s="36" t="s">
        <v>3848</v>
      </c>
      <c r="DZ156" s="36" t="s">
        <v>3848</v>
      </c>
      <c r="EA156" s="36" t="s">
        <v>3848</v>
      </c>
      <c r="EB156" s="36" t="s">
        <v>3861</v>
      </c>
      <c r="EC156" s="36" t="s">
        <v>4118</v>
      </c>
      <c r="ED156" s="36" t="s">
        <v>3848</v>
      </c>
      <c r="EE156" s="36" t="s">
        <v>9840</v>
      </c>
      <c r="EF156" s="36" t="s">
        <v>3864</v>
      </c>
      <c r="EG156" s="36" t="s">
        <v>598</v>
      </c>
      <c r="EH156" s="36" t="s">
        <v>5303</v>
      </c>
      <c r="EI156" s="36" t="s">
        <v>16223</v>
      </c>
      <c r="EJ156" s="36" t="s">
        <v>16224</v>
      </c>
      <c r="EK156" s="36" t="s">
        <v>3848</v>
      </c>
      <c r="EL156" s="36" t="s">
        <v>3868</v>
      </c>
      <c r="EM156" s="36" t="s">
        <v>4002</v>
      </c>
      <c r="EN156" s="36" t="s">
        <v>4002</v>
      </c>
      <c r="EO156" s="36" t="s">
        <v>4401</v>
      </c>
      <c r="EP156" s="36" t="s">
        <v>3870</v>
      </c>
      <c r="EQ156" s="36" t="s">
        <v>16225</v>
      </c>
      <c r="ER156" s="36" t="s">
        <v>7126</v>
      </c>
      <c r="ES156" s="36" t="s">
        <v>16226</v>
      </c>
      <c r="ET156" s="36" t="s">
        <v>16227</v>
      </c>
      <c r="EU156" s="36" t="s">
        <v>16228</v>
      </c>
      <c r="EV156" s="36" t="s">
        <v>3876</v>
      </c>
      <c r="EW156" s="36" t="s">
        <v>3876</v>
      </c>
      <c r="EX156" s="36" t="s">
        <v>3848</v>
      </c>
      <c r="EY156" s="36" t="s">
        <v>3848</v>
      </c>
      <c r="EZ156" s="36" t="s">
        <v>3876</v>
      </c>
      <c r="FA156" s="36" t="s">
        <v>3848</v>
      </c>
      <c r="FB156" s="36" t="s">
        <v>3848</v>
      </c>
      <c r="FC156" s="36" t="s">
        <v>3848</v>
      </c>
      <c r="FD156" s="36" t="s">
        <v>3848</v>
      </c>
      <c r="FE156" s="36" t="s">
        <v>4017</v>
      </c>
      <c r="FF156" s="36" t="s">
        <v>4017</v>
      </c>
      <c r="FG156" s="36" t="s">
        <v>3848</v>
      </c>
      <c r="FH156" s="36" t="s">
        <v>3848</v>
      </c>
      <c r="FI156" s="36" t="s">
        <v>3848</v>
      </c>
      <c r="FJ156" s="36" t="s">
        <v>4017</v>
      </c>
      <c r="FK156" s="36" t="s">
        <v>4017</v>
      </c>
      <c r="FL156" s="36" t="s">
        <v>4017</v>
      </c>
      <c r="FM156" s="36" t="s">
        <v>16214</v>
      </c>
      <c r="FN156" s="36" t="s">
        <v>16229</v>
      </c>
      <c r="FO156" s="36" t="s">
        <v>16230</v>
      </c>
      <c r="FP156" s="36" t="s">
        <v>1228</v>
      </c>
      <c r="FQ156" s="36" t="s">
        <v>16231</v>
      </c>
      <c r="FR156" s="36" t="s">
        <v>4925</v>
      </c>
      <c r="FS156" s="36" t="s">
        <v>16232</v>
      </c>
      <c r="FT156" s="36" t="s">
        <v>3943</v>
      </c>
      <c r="FU156" s="36" t="s">
        <v>3943</v>
      </c>
      <c r="FV156" s="36" t="s">
        <v>3943</v>
      </c>
      <c r="FW156" s="36" t="s">
        <v>3943</v>
      </c>
      <c r="FX156" s="36" t="s">
        <v>3944</v>
      </c>
      <c r="FY156" s="36" t="s">
        <v>3848</v>
      </c>
      <c r="FZ156" s="36" t="s">
        <v>3848</v>
      </c>
      <c r="GA156" s="36" t="s">
        <v>3945</v>
      </c>
      <c r="GB156" s="44" t="s">
        <v>3945</v>
      </c>
      <c r="GC156" s="44" t="s">
        <v>3945</v>
      </c>
      <c r="GL156" s="502">
        <v>100</v>
      </c>
      <c r="GM156" s="502">
        <v>92</v>
      </c>
      <c r="GN156" s="502">
        <v>75</v>
      </c>
      <c r="GO156" s="502">
        <v>89</v>
      </c>
      <c r="GP156" s="502">
        <v>80</v>
      </c>
      <c r="GQ156" s="502">
        <v>20</v>
      </c>
      <c r="GR156" s="502">
        <v>100</v>
      </c>
      <c r="GS156" s="502">
        <v>80</v>
      </c>
      <c r="GT156" s="502">
        <v>20</v>
      </c>
      <c r="GU156" s="502">
        <v>95</v>
      </c>
      <c r="GV156" s="502">
        <v>50</v>
      </c>
      <c r="GW156" s="502">
        <v>43</v>
      </c>
      <c r="GX156" s="502">
        <v>29</v>
      </c>
      <c r="GY156" s="502" t="s">
        <v>14218</v>
      </c>
      <c r="GZ156" s="502" t="s">
        <v>14217</v>
      </c>
      <c r="HA156" s="502" t="s">
        <v>14217</v>
      </c>
      <c r="HB156" s="502" t="s">
        <v>14217</v>
      </c>
      <c r="HC156" s="502">
        <v>33</v>
      </c>
      <c r="HD156" s="502">
        <v>33</v>
      </c>
      <c r="HE156" s="502">
        <v>0</v>
      </c>
      <c r="HF156" s="44" t="s">
        <v>14405</v>
      </c>
      <c r="HG156" s="503" t="s">
        <v>3848</v>
      </c>
      <c r="HH156" s="503" t="s">
        <v>16233</v>
      </c>
      <c r="HI156" s="503" t="s">
        <v>16123</v>
      </c>
      <c r="HJ156" s="503" t="s">
        <v>14408</v>
      </c>
      <c r="HK156" s="503" t="s">
        <v>16234</v>
      </c>
      <c r="HM156" s="44" t="s">
        <v>3848</v>
      </c>
      <c r="IC156" s="44" t="s">
        <v>3403</v>
      </c>
      <c r="IE156" s="44" t="s">
        <v>3403</v>
      </c>
    </row>
    <row r="157" spans="1:239" s="44" customFormat="1" ht="15" customHeight="1" x14ac:dyDescent="0.2">
      <c r="A157" s="85">
        <v>21</v>
      </c>
      <c r="B157" s="470">
        <v>0.46458333333333335</v>
      </c>
      <c r="D157" s="85" t="s">
        <v>12630</v>
      </c>
      <c r="E157" s="85" t="s">
        <v>212</v>
      </c>
      <c r="F157" s="282">
        <v>43284</v>
      </c>
      <c r="G157" s="85" t="s">
        <v>357</v>
      </c>
      <c r="H157" s="85" t="s">
        <v>337</v>
      </c>
      <c r="I157" s="85" t="s">
        <v>437</v>
      </c>
      <c r="J157" s="85" t="s">
        <v>4931</v>
      </c>
      <c r="K157" s="471"/>
      <c r="L157" s="471"/>
      <c r="M157" s="471"/>
      <c r="N157" s="471"/>
      <c r="O157" s="85"/>
      <c r="P157" s="480" t="s">
        <v>16235</v>
      </c>
      <c r="Q157" s="85" t="s">
        <v>1447</v>
      </c>
      <c r="R157" s="85" t="s">
        <v>16236</v>
      </c>
      <c r="S157" s="471" t="s">
        <v>2809</v>
      </c>
      <c r="T157" s="276">
        <v>9152311428</v>
      </c>
      <c r="U157" s="473" t="s">
        <v>16237</v>
      </c>
      <c r="V157" s="85" t="s">
        <v>221</v>
      </c>
      <c r="W157" s="85" t="s">
        <v>221</v>
      </c>
      <c r="X157" s="85" t="s">
        <v>221</v>
      </c>
      <c r="Y157" s="85" t="s">
        <v>221</v>
      </c>
      <c r="Z157" s="85" t="s">
        <v>221</v>
      </c>
      <c r="AA157" s="85" t="s">
        <v>16238</v>
      </c>
      <c r="AB157" s="85">
        <v>9266840921</v>
      </c>
      <c r="AC157" s="85" t="s">
        <v>223</v>
      </c>
      <c r="AD157" s="85" t="s">
        <v>241</v>
      </c>
      <c r="AE157" s="85"/>
      <c r="AF157" s="85" t="s">
        <v>221</v>
      </c>
      <c r="AG157" s="85" t="s">
        <v>221</v>
      </c>
      <c r="AH157" s="85" t="s">
        <v>226</v>
      </c>
      <c r="AI157" s="85"/>
      <c r="AJ157" s="85"/>
      <c r="AK157" s="85"/>
      <c r="AL157" s="85"/>
      <c r="AM157" s="85"/>
      <c r="AN157" s="85" t="s">
        <v>228</v>
      </c>
      <c r="AO157" s="85" t="s">
        <v>228</v>
      </c>
      <c r="AP157" s="85" t="s">
        <v>1076</v>
      </c>
      <c r="AQ157" s="85" t="s">
        <v>1077</v>
      </c>
      <c r="AR157" s="85"/>
      <c r="AS157" s="85"/>
      <c r="AT157" s="85"/>
      <c r="AU157" s="85"/>
      <c r="AV157" s="85"/>
      <c r="AW157" s="85"/>
      <c r="AX157" s="85"/>
      <c r="AY157" s="85" t="s">
        <v>227</v>
      </c>
      <c r="AZ157" s="85" t="s">
        <v>227</v>
      </c>
      <c r="BA157" s="279">
        <v>0.49652777777777773</v>
      </c>
      <c r="BB157" s="275" t="s">
        <v>12636</v>
      </c>
      <c r="BC157" s="275">
        <v>0.56111111111111112</v>
      </c>
      <c r="BD157" s="275">
        <v>0.57638888888888895</v>
      </c>
      <c r="BE157" s="306">
        <f t="shared" si="3"/>
        <v>22</v>
      </c>
      <c r="BF157" s="85">
        <v>3</v>
      </c>
      <c r="BG157" s="85">
        <v>3</v>
      </c>
      <c r="BH157" s="85">
        <v>3</v>
      </c>
      <c r="BI157" s="85">
        <v>3</v>
      </c>
      <c r="BJ157" s="85">
        <v>3</v>
      </c>
      <c r="BK157" s="85">
        <v>3</v>
      </c>
      <c r="BL157" s="85">
        <v>3</v>
      </c>
      <c r="BM157" s="85">
        <v>3</v>
      </c>
      <c r="BN157" s="85">
        <v>3</v>
      </c>
      <c r="BO157" s="85">
        <v>3</v>
      </c>
      <c r="BP157" s="85">
        <v>3</v>
      </c>
      <c r="BQ157" s="85">
        <v>3</v>
      </c>
      <c r="BR157" s="85">
        <v>3</v>
      </c>
      <c r="BS157" s="85">
        <v>3</v>
      </c>
      <c r="BT157" s="85">
        <v>3</v>
      </c>
      <c r="BU157" s="85"/>
      <c r="BV157" s="85" t="s">
        <v>12636</v>
      </c>
      <c r="BW157" s="483">
        <v>0.57638888888888895</v>
      </c>
      <c r="BX157" s="483">
        <v>0.58333333333333337</v>
      </c>
      <c r="BY157" s="85"/>
      <c r="BZ157" s="85">
        <v>3</v>
      </c>
      <c r="CA157" s="85">
        <v>3</v>
      </c>
      <c r="CB157" s="85">
        <v>3</v>
      </c>
      <c r="CC157" s="85">
        <v>3</v>
      </c>
      <c r="CD157" s="85" t="s">
        <v>12636</v>
      </c>
      <c r="CE157" s="85">
        <v>15</v>
      </c>
      <c r="CF157" s="85"/>
      <c r="CG157" s="85"/>
      <c r="CH157" s="85"/>
      <c r="CI157" s="85"/>
      <c r="CJ157" s="85"/>
      <c r="CK157" s="85"/>
      <c r="CL157" s="85"/>
      <c r="CM157" s="85"/>
      <c r="CN157" s="85"/>
      <c r="CO157" s="85"/>
      <c r="CP157" s="85"/>
      <c r="CQ157" s="85"/>
      <c r="CR157" s="36" t="s">
        <v>12643</v>
      </c>
      <c r="CS157" s="36" t="s">
        <v>12644</v>
      </c>
      <c r="CT157" s="36" t="s">
        <v>4002</v>
      </c>
      <c r="CU157" s="36" t="s">
        <v>16239</v>
      </c>
      <c r="CV157" s="36" t="s">
        <v>16240</v>
      </c>
      <c r="CW157" s="36" t="s">
        <v>16236</v>
      </c>
      <c r="CX157" s="36" t="s">
        <v>2809</v>
      </c>
      <c r="CY157" s="36" t="s">
        <v>16241</v>
      </c>
      <c r="CZ157" s="36" t="s">
        <v>3848</v>
      </c>
      <c r="DA157" s="36" t="s">
        <v>16242</v>
      </c>
      <c r="DB157" s="36" t="s">
        <v>3840</v>
      </c>
      <c r="DC157" s="36" t="s">
        <v>3841</v>
      </c>
      <c r="DD157" s="36" t="s">
        <v>3910</v>
      </c>
      <c r="DE157" s="36" t="s">
        <v>3848</v>
      </c>
      <c r="DF157" s="36" t="s">
        <v>16242</v>
      </c>
      <c r="DG157" s="36" t="s">
        <v>3840</v>
      </c>
      <c r="DH157" s="36" t="s">
        <v>3841</v>
      </c>
      <c r="DI157" s="36" t="s">
        <v>3910</v>
      </c>
      <c r="DJ157" s="36" t="s">
        <v>3848</v>
      </c>
      <c r="DK157" s="36" t="s">
        <v>3849</v>
      </c>
      <c r="DL157" s="36" t="s">
        <v>4002</v>
      </c>
      <c r="DM157" s="36" t="s">
        <v>3914</v>
      </c>
      <c r="DN157" s="36" t="s">
        <v>3852</v>
      </c>
      <c r="DO157" s="36" t="s">
        <v>3853</v>
      </c>
      <c r="DP157" s="36" t="s">
        <v>3854</v>
      </c>
      <c r="DQ157" s="36" t="s">
        <v>16243</v>
      </c>
      <c r="DR157" s="36" t="s">
        <v>16243</v>
      </c>
      <c r="DS157" s="36" t="s">
        <v>16237</v>
      </c>
      <c r="DT157" s="36" t="s">
        <v>3848</v>
      </c>
      <c r="DU157" s="36" t="s">
        <v>3848</v>
      </c>
      <c r="DV157" s="36" t="s">
        <v>3848</v>
      </c>
      <c r="DW157" s="36" t="s">
        <v>3848</v>
      </c>
      <c r="DX157" s="36" t="s">
        <v>3848</v>
      </c>
      <c r="DY157" s="36" t="s">
        <v>3848</v>
      </c>
      <c r="DZ157" s="36" t="s">
        <v>3848</v>
      </c>
      <c r="EA157" s="36" t="s">
        <v>3848</v>
      </c>
      <c r="EB157" s="36" t="s">
        <v>3861</v>
      </c>
      <c r="EC157" s="36" t="s">
        <v>4118</v>
      </c>
      <c r="ED157" s="36" t="s">
        <v>3848</v>
      </c>
      <c r="EE157" s="36" t="s">
        <v>6251</v>
      </c>
      <c r="EF157" s="36" t="s">
        <v>3864</v>
      </c>
      <c r="EG157" s="36" t="s">
        <v>1720</v>
      </c>
      <c r="EH157" s="36" t="s">
        <v>1077</v>
      </c>
      <c r="EI157" s="36" t="s">
        <v>3848</v>
      </c>
      <c r="EJ157" s="36" t="s">
        <v>3848</v>
      </c>
      <c r="EK157" s="36" t="s">
        <v>3848</v>
      </c>
      <c r="EL157" s="36" t="s">
        <v>4473</v>
      </c>
      <c r="EM157" s="36" t="s">
        <v>4002</v>
      </c>
      <c r="EN157" s="36" t="s">
        <v>4002</v>
      </c>
      <c r="EO157" s="36" t="s">
        <v>3870</v>
      </c>
      <c r="EP157" s="36" t="s">
        <v>3869</v>
      </c>
      <c r="EQ157" s="36" t="s">
        <v>16244</v>
      </c>
      <c r="ER157" s="36" t="s">
        <v>3872</v>
      </c>
      <c r="ES157" s="36" t="s">
        <v>13937</v>
      </c>
      <c r="ET157" s="36" t="s">
        <v>8494</v>
      </c>
      <c r="EU157" s="36" t="s">
        <v>16245</v>
      </c>
      <c r="EV157" s="36" t="s">
        <v>3876</v>
      </c>
      <c r="EW157" s="36" t="s">
        <v>3876</v>
      </c>
      <c r="EX157" s="36" t="s">
        <v>3848</v>
      </c>
      <c r="EY157" s="36" t="s">
        <v>3848</v>
      </c>
      <c r="EZ157" s="36" t="s">
        <v>3877</v>
      </c>
      <c r="FA157" s="36" t="s">
        <v>3878</v>
      </c>
      <c r="FB157" s="36" t="s">
        <v>16246</v>
      </c>
      <c r="FC157" s="36" t="s">
        <v>11605</v>
      </c>
      <c r="FD157" s="36" t="s">
        <v>3848</v>
      </c>
      <c r="FE157" s="36" t="s">
        <v>4011</v>
      </c>
      <c r="FF157" s="36" t="s">
        <v>5268</v>
      </c>
      <c r="FG157" s="36" t="s">
        <v>3848</v>
      </c>
      <c r="FH157" s="36" t="s">
        <v>16247</v>
      </c>
      <c r="FI157" s="36" t="s">
        <v>16248</v>
      </c>
      <c r="FJ157" s="36" t="s">
        <v>4083</v>
      </c>
      <c r="FK157" s="36" t="s">
        <v>16249</v>
      </c>
      <c r="FL157" s="36" t="s">
        <v>4017</v>
      </c>
      <c r="FM157" s="36" t="s">
        <v>2809</v>
      </c>
      <c r="FN157" s="36" t="s">
        <v>16250</v>
      </c>
      <c r="FO157" s="36" t="s">
        <v>798</v>
      </c>
      <c r="FP157" s="36" t="s">
        <v>3848</v>
      </c>
      <c r="FQ157" s="36" t="s">
        <v>16251</v>
      </c>
      <c r="FR157" s="36" t="s">
        <v>7597</v>
      </c>
      <c r="FS157" s="36" t="s">
        <v>16252</v>
      </c>
      <c r="FT157" s="36" t="s">
        <v>3943</v>
      </c>
      <c r="FU157" s="36" t="s">
        <v>3943</v>
      </c>
      <c r="FV157" s="36" t="s">
        <v>3943</v>
      </c>
      <c r="FW157" s="36" t="s">
        <v>3943</v>
      </c>
      <c r="FX157" s="36" t="s">
        <v>3894</v>
      </c>
      <c r="FY157" s="36" t="s">
        <v>3848</v>
      </c>
      <c r="FZ157" s="36" t="s">
        <v>16253</v>
      </c>
      <c r="GA157" s="36" t="s">
        <v>3946</v>
      </c>
      <c r="GB157" s="44" t="s">
        <v>3945</v>
      </c>
      <c r="GC157" s="44" t="s">
        <v>3946</v>
      </c>
      <c r="GL157" s="502">
        <v>100</v>
      </c>
      <c r="GM157" s="502">
        <v>58</v>
      </c>
      <c r="GN157" s="502">
        <v>85</v>
      </c>
      <c r="GO157" s="502">
        <v>100</v>
      </c>
      <c r="GP157" s="502">
        <v>84</v>
      </c>
      <c r="GQ157" s="502">
        <v>25</v>
      </c>
      <c r="GR157" s="502">
        <v>84</v>
      </c>
      <c r="GS157" s="502">
        <v>90</v>
      </c>
      <c r="GT157" s="502">
        <v>31</v>
      </c>
      <c r="GU157" s="502">
        <v>90</v>
      </c>
      <c r="GV157" s="502">
        <v>40</v>
      </c>
      <c r="GW157" s="502">
        <v>71</v>
      </c>
      <c r="GX157" s="502">
        <v>86</v>
      </c>
      <c r="GY157" s="502">
        <v>100</v>
      </c>
      <c r="GZ157" s="502">
        <v>94</v>
      </c>
      <c r="HA157" s="502">
        <v>0.51970000000000005</v>
      </c>
      <c r="HB157" s="502">
        <v>100</v>
      </c>
      <c r="HC157" s="502">
        <v>100</v>
      </c>
      <c r="HD157" s="502">
        <v>100</v>
      </c>
      <c r="HE157" s="502">
        <v>94</v>
      </c>
      <c r="HF157" s="44" t="s">
        <v>14314</v>
      </c>
      <c r="HG157" s="503" t="s">
        <v>3848</v>
      </c>
      <c r="HH157" s="503" t="s">
        <v>3848</v>
      </c>
      <c r="HI157" s="503" t="s">
        <v>3848</v>
      </c>
      <c r="HJ157" s="503" t="s">
        <v>3848</v>
      </c>
      <c r="HK157" s="503" t="s">
        <v>3848</v>
      </c>
      <c r="IC157" s="44" t="s">
        <v>13439</v>
      </c>
      <c r="IE157" s="44" t="s">
        <v>3403</v>
      </c>
    </row>
    <row r="158" spans="1:239" s="44" customFormat="1" ht="15" customHeight="1" x14ac:dyDescent="0.2">
      <c r="A158" s="85">
        <v>22</v>
      </c>
      <c r="B158" s="470">
        <v>0.46666666666666662</v>
      </c>
      <c r="D158" s="85" t="s">
        <v>12630</v>
      </c>
      <c r="E158" s="85" t="s">
        <v>212</v>
      </c>
      <c r="F158" s="282">
        <v>43284</v>
      </c>
      <c r="G158" s="85" t="s">
        <v>1202</v>
      </c>
      <c r="H158" s="85" t="s">
        <v>233</v>
      </c>
      <c r="I158" s="85" t="s">
        <v>3057</v>
      </c>
      <c r="J158" s="85"/>
      <c r="K158" s="471"/>
      <c r="L158" s="471"/>
      <c r="M158" s="471"/>
      <c r="N158" s="471"/>
      <c r="O158" s="85"/>
      <c r="P158" s="505" t="s">
        <v>16254</v>
      </c>
      <c r="Q158" s="85" t="s">
        <v>16255</v>
      </c>
      <c r="R158" s="85" t="s">
        <v>16256</v>
      </c>
      <c r="S158" s="471" t="s">
        <v>1593</v>
      </c>
      <c r="T158" s="276">
        <v>9265877684</v>
      </c>
      <c r="U158" s="473" t="s">
        <v>16257</v>
      </c>
      <c r="V158" s="85" t="s">
        <v>16258</v>
      </c>
      <c r="W158" s="85" t="s">
        <v>221</v>
      </c>
      <c r="X158" s="85" t="s">
        <v>221</v>
      </c>
      <c r="Y158" s="85" t="s">
        <v>221</v>
      </c>
      <c r="Z158" s="85" t="s">
        <v>221</v>
      </c>
      <c r="AA158" s="85" t="s">
        <v>16259</v>
      </c>
      <c r="AB158" s="85">
        <v>9059393045</v>
      </c>
      <c r="AC158" s="85" t="s">
        <v>1303</v>
      </c>
      <c r="AD158" s="85" t="s">
        <v>224</v>
      </c>
      <c r="AE158" s="85" t="s">
        <v>221</v>
      </c>
      <c r="AF158" s="85" t="s">
        <v>221</v>
      </c>
      <c r="AG158" s="85" t="s">
        <v>221</v>
      </c>
      <c r="AH158" s="85" t="s">
        <v>221</v>
      </c>
      <c r="AI158" s="85"/>
      <c r="AJ158" s="85"/>
      <c r="AK158" s="85"/>
      <c r="AL158" s="85"/>
      <c r="AM158" s="85"/>
      <c r="AN158" s="85" t="s">
        <v>228</v>
      </c>
      <c r="AO158" s="85" t="s">
        <v>228</v>
      </c>
      <c r="AP158" s="85" t="s">
        <v>229</v>
      </c>
      <c r="AQ158" s="85" t="s">
        <v>229</v>
      </c>
      <c r="AR158" s="85"/>
      <c r="AS158" s="85" t="s">
        <v>16260</v>
      </c>
      <c r="AT158" s="85">
        <v>251801</v>
      </c>
      <c r="AU158" s="85" t="s">
        <v>12692</v>
      </c>
      <c r="AV158" s="85"/>
      <c r="AW158" s="85"/>
      <c r="AX158" s="85"/>
      <c r="AY158" s="85" t="s">
        <v>227</v>
      </c>
      <c r="AZ158" s="85" t="s">
        <v>446</v>
      </c>
      <c r="BA158" s="279">
        <v>0.53055555555555556</v>
      </c>
      <c r="BB158" s="275" t="s">
        <v>13264</v>
      </c>
      <c r="BC158" s="275">
        <v>0.58750000000000002</v>
      </c>
      <c r="BD158" s="275">
        <v>0.59097222222222223</v>
      </c>
      <c r="BE158" s="306">
        <f t="shared" si="3"/>
        <v>5</v>
      </c>
      <c r="BF158" s="85">
        <v>1</v>
      </c>
      <c r="BG158" s="85">
        <v>1</v>
      </c>
      <c r="BH158" s="85">
        <v>1</v>
      </c>
      <c r="BI158" s="85">
        <v>1</v>
      </c>
      <c r="BJ158" s="85">
        <v>1</v>
      </c>
      <c r="BK158" s="85">
        <v>1</v>
      </c>
      <c r="BL158" s="85">
        <v>1</v>
      </c>
      <c r="BM158" s="85">
        <v>1</v>
      </c>
      <c r="BN158" s="85">
        <v>1</v>
      </c>
      <c r="BO158" s="85">
        <v>1</v>
      </c>
      <c r="BP158" s="85">
        <v>1</v>
      </c>
      <c r="BQ158" s="85">
        <v>1</v>
      </c>
      <c r="BR158" s="85">
        <v>1</v>
      </c>
      <c r="BS158" s="85">
        <v>1</v>
      </c>
      <c r="BT158" s="85">
        <v>1</v>
      </c>
      <c r="BU158" s="85"/>
      <c r="BV158" s="85"/>
      <c r="BW158" s="85"/>
      <c r="BX158" s="85"/>
      <c r="BY158" s="85"/>
      <c r="BZ158" s="85"/>
      <c r="CA158" s="85"/>
      <c r="CB158" s="85"/>
      <c r="CC158" s="85"/>
      <c r="CD158" s="85"/>
      <c r="CE158" s="85"/>
      <c r="CF158" s="85"/>
      <c r="CG158" s="85"/>
      <c r="CH158" s="85"/>
      <c r="CI158" s="85"/>
      <c r="CJ158" s="85"/>
      <c r="CK158" s="85"/>
      <c r="CL158" s="85"/>
      <c r="CM158" s="85"/>
      <c r="CN158" s="85"/>
      <c r="CO158" s="85"/>
      <c r="CP158" s="85"/>
      <c r="CQ158" s="85"/>
      <c r="CR158" s="36" t="s">
        <v>12643</v>
      </c>
      <c r="CS158" s="36" t="s">
        <v>12644</v>
      </c>
      <c r="CT158" s="36" t="s">
        <v>4002</v>
      </c>
      <c r="CU158" s="36" t="s">
        <v>16261</v>
      </c>
      <c r="CV158" s="36" t="s">
        <v>16255</v>
      </c>
      <c r="CW158" s="36" t="s">
        <v>16256</v>
      </c>
      <c r="CX158" s="36" t="s">
        <v>1593</v>
      </c>
      <c r="CY158" s="36" t="s">
        <v>16262</v>
      </c>
      <c r="CZ158" s="36" t="s">
        <v>3848</v>
      </c>
      <c r="DA158" s="36" t="s">
        <v>16263</v>
      </c>
      <c r="DB158" s="36" t="s">
        <v>4158</v>
      </c>
      <c r="DC158" s="36" t="s">
        <v>4159</v>
      </c>
      <c r="DD158" s="36" t="s">
        <v>8608</v>
      </c>
      <c r="DE158" s="36" t="s">
        <v>3848</v>
      </c>
      <c r="DF158" s="36" t="s">
        <v>16263</v>
      </c>
      <c r="DG158" s="36" t="s">
        <v>4158</v>
      </c>
      <c r="DH158" s="36" t="s">
        <v>4159</v>
      </c>
      <c r="DI158" s="36" t="s">
        <v>8608</v>
      </c>
      <c r="DJ158" s="36" t="s">
        <v>16264</v>
      </c>
      <c r="DK158" s="36" t="s">
        <v>3957</v>
      </c>
      <c r="DL158" s="36" t="s">
        <v>5480</v>
      </c>
      <c r="DM158" s="36" t="s">
        <v>3914</v>
      </c>
      <c r="DN158" s="36" t="s">
        <v>3852</v>
      </c>
      <c r="DO158" s="36" t="s">
        <v>3853</v>
      </c>
      <c r="DP158" s="36" t="s">
        <v>4299</v>
      </c>
      <c r="DQ158" s="36" t="s">
        <v>16265</v>
      </c>
      <c r="DR158" s="36" t="s">
        <v>16265</v>
      </c>
      <c r="DS158" s="36" t="s">
        <v>16257</v>
      </c>
      <c r="DT158" s="36" t="s">
        <v>1228</v>
      </c>
      <c r="DU158" s="36" t="s">
        <v>1228</v>
      </c>
      <c r="DV158" s="36" t="s">
        <v>1228</v>
      </c>
      <c r="DW158" s="36" t="s">
        <v>1228</v>
      </c>
      <c r="DX158" s="36" t="s">
        <v>16258</v>
      </c>
      <c r="DY158" s="36" t="s">
        <v>16258</v>
      </c>
      <c r="DZ158" s="36" t="s">
        <v>16258</v>
      </c>
      <c r="EA158" s="36" t="s">
        <v>16258</v>
      </c>
      <c r="EB158" s="36" t="s">
        <v>3861</v>
      </c>
      <c r="EC158" s="36" t="s">
        <v>3862</v>
      </c>
      <c r="ED158" s="36" t="s">
        <v>3848</v>
      </c>
      <c r="EE158" s="36" t="s">
        <v>4067</v>
      </c>
      <c r="EF158" s="36" t="s">
        <v>3864</v>
      </c>
      <c r="EG158" s="36" t="s">
        <v>4068</v>
      </c>
      <c r="EH158" s="36" t="s">
        <v>4069</v>
      </c>
      <c r="EI158" s="36" t="s">
        <v>16260</v>
      </c>
      <c r="EJ158" s="36" t="s">
        <v>16266</v>
      </c>
      <c r="EK158" s="36" t="s">
        <v>3848</v>
      </c>
      <c r="EL158" s="36" t="s">
        <v>4473</v>
      </c>
      <c r="EM158" s="36" t="s">
        <v>4002</v>
      </c>
      <c r="EN158" s="36" t="s">
        <v>4002</v>
      </c>
      <c r="EO158" s="36" t="s">
        <v>3869</v>
      </c>
      <c r="EP158" s="36" t="s">
        <v>3870</v>
      </c>
      <c r="EQ158" s="36" t="s">
        <v>16267</v>
      </c>
      <c r="ER158" s="36" t="s">
        <v>3924</v>
      </c>
      <c r="ES158" s="36" t="s">
        <v>16268</v>
      </c>
      <c r="ET158" s="36" t="s">
        <v>16269</v>
      </c>
      <c r="EU158" s="36" t="s">
        <v>16270</v>
      </c>
      <c r="EV158" s="36" t="s">
        <v>3876</v>
      </c>
      <c r="EW158" s="36" t="s">
        <v>3876</v>
      </c>
      <c r="EX158" s="36" t="s">
        <v>3848</v>
      </c>
      <c r="EY158" s="36" t="s">
        <v>3848</v>
      </c>
      <c r="EZ158" s="36" t="s">
        <v>3876</v>
      </c>
      <c r="FA158" s="36" t="s">
        <v>3848</v>
      </c>
      <c r="FB158" s="36" t="s">
        <v>3848</v>
      </c>
      <c r="FC158" s="36" t="s">
        <v>3848</v>
      </c>
      <c r="FD158" s="36" t="s">
        <v>3848</v>
      </c>
      <c r="FE158" s="36" t="s">
        <v>4017</v>
      </c>
      <c r="FF158" s="36" t="s">
        <v>4017</v>
      </c>
      <c r="FG158" s="36" t="s">
        <v>3848</v>
      </c>
      <c r="FH158" s="36" t="s">
        <v>3848</v>
      </c>
      <c r="FI158" s="36" t="s">
        <v>3848</v>
      </c>
      <c r="FJ158" s="36" t="s">
        <v>4017</v>
      </c>
      <c r="FK158" s="36" t="s">
        <v>4017</v>
      </c>
      <c r="FL158" s="36" t="s">
        <v>4017</v>
      </c>
      <c r="FM158" s="36" t="s">
        <v>1593</v>
      </c>
      <c r="FN158" s="36" t="s">
        <v>16271</v>
      </c>
      <c r="FO158" s="36" t="s">
        <v>1696</v>
      </c>
      <c r="FP158" s="36" t="s">
        <v>3848</v>
      </c>
      <c r="FQ158" s="36" t="s">
        <v>16272</v>
      </c>
      <c r="FR158" s="36" t="s">
        <v>4367</v>
      </c>
      <c r="FS158" s="36" t="s">
        <v>16273</v>
      </c>
      <c r="FT158" s="36" t="s">
        <v>16274</v>
      </c>
      <c r="FU158" s="36" t="s">
        <v>16275</v>
      </c>
      <c r="FV158" s="36" t="s">
        <v>16276</v>
      </c>
      <c r="FW158" s="36" t="s">
        <v>16277</v>
      </c>
      <c r="FX158" s="36" t="s">
        <v>3944</v>
      </c>
      <c r="FY158" s="36" t="s">
        <v>3848</v>
      </c>
      <c r="FZ158" s="36" t="s">
        <v>3848</v>
      </c>
      <c r="GA158" s="36" t="s">
        <v>3945</v>
      </c>
      <c r="GB158" s="44" t="s">
        <v>3945</v>
      </c>
      <c r="GC158" s="44" t="s">
        <v>3946</v>
      </c>
      <c r="GL158" s="502">
        <v>100</v>
      </c>
      <c r="GM158" s="502">
        <v>58</v>
      </c>
      <c r="GN158" s="502">
        <v>45</v>
      </c>
      <c r="GO158" s="502">
        <v>72</v>
      </c>
      <c r="GP158" s="502">
        <v>88</v>
      </c>
      <c r="GQ158" s="502">
        <v>22</v>
      </c>
      <c r="GR158" s="502">
        <v>95</v>
      </c>
      <c r="GS158" s="502">
        <v>96</v>
      </c>
      <c r="GT158" s="502">
        <v>26</v>
      </c>
      <c r="GU158" s="502">
        <v>96</v>
      </c>
      <c r="GV158" s="502">
        <v>90</v>
      </c>
      <c r="GW158" s="502">
        <v>43</v>
      </c>
      <c r="GX158" s="502">
        <v>57</v>
      </c>
      <c r="GY158" s="502" t="s">
        <v>14218</v>
      </c>
      <c r="GZ158" s="502" t="s">
        <v>14217</v>
      </c>
      <c r="HA158" s="502" t="s">
        <v>14217</v>
      </c>
      <c r="HB158" s="502" t="s">
        <v>14217</v>
      </c>
      <c r="HC158" s="502">
        <v>33</v>
      </c>
      <c r="HD158" s="502">
        <v>33</v>
      </c>
      <c r="HE158" s="502">
        <v>0</v>
      </c>
      <c r="HF158" s="44" t="s">
        <v>14405</v>
      </c>
      <c r="HG158" s="503" t="s">
        <v>3848</v>
      </c>
      <c r="HH158" s="503" t="s">
        <v>16278</v>
      </c>
      <c r="HI158" s="503" t="s">
        <v>16123</v>
      </c>
      <c r="HJ158" s="503" t="s">
        <v>14408</v>
      </c>
      <c r="HK158" s="503" t="s">
        <v>16279</v>
      </c>
      <c r="HM158" s="44" t="s">
        <v>3848</v>
      </c>
      <c r="IC158" s="44" t="s">
        <v>3403</v>
      </c>
      <c r="IE158" s="44" t="s">
        <v>3403</v>
      </c>
    </row>
    <row r="159" spans="1:239" s="44" customFormat="1" ht="15" customHeight="1" x14ac:dyDescent="0.2">
      <c r="A159" s="85">
        <v>23</v>
      </c>
      <c r="B159" s="470">
        <v>0.47638888888888892</v>
      </c>
      <c r="D159" s="85" t="s">
        <v>12630</v>
      </c>
      <c r="E159" s="85" t="s">
        <v>212</v>
      </c>
      <c r="F159" s="282">
        <v>43284</v>
      </c>
      <c r="G159" s="85" t="s">
        <v>1202</v>
      </c>
      <c r="H159" s="85" t="s">
        <v>233</v>
      </c>
      <c r="I159" s="85" t="s">
        <v>3057</v>
      </c>
      <c r="J159" s="85"/>
      <c r="K159" s="471"/>
      <c r="L159" s="471"/>
      <c r="M159" s="471"/>
      <c r="N159" s="471"/>
      <c r="O159" s="85"/>
      <c r="P159" s="305" t="s">
        <v>15825</v>
      </c>
      <c r="Q159" s="85" t="s">
        <v>16280</v>
      </c>
      <c r="R159" s="85" t="s">
        <v>16281</v>
      </c>
      <c r="S159" s="471" t="s">
        <v>2718</v>
      </c>
      <c r="T159" s="276">
        <v>9397667693</v>
      </c>
      <c r="U159" s="473" t="s">
        <v>16282</v>
      </c>
      <c r="V159" s="85" t="s">
        <v>16283</v>
      </c>
      <c r="W159" s="85" t="s">
        <v>221</v>
      </c>
      <c r="X159" s="85" t="s">
        <v>221</v>
      </c>
      <c r="Y159" s="85" t="s">
        <v>221</v>
      </c>
      <c r="Z159" s="85" t="s">
        <v>221</v>
      </c>
      <c r="AA159" s="85" t="s">
        <v>16284</v>
      </c>
      <c r="AB159" s="85">
        <v>9085848075</v>
      </c>
      <c r="AC159" s="85" t="s">
        <v>1303</v>
      </c>
      <c r="AD159" s="85" t="s">
        <v>224</v>
      </c>
      <c r="AE159" s="85" t="s">
        <v>221</v>
      </c>
      <c r="AF159" s="85" t="s">
        <v>221</v>
      </c>
      <c r="AG159" s="85" t="s">
        <v>221</v>
      </c>
      <c r="AH159" s="85" t="s">
        <v>221</v>
      </c>
      <c r="AI159" s="85"/>
      <c r="AJ159" s="85"/>
      <c r="AK159" s="85"/>
      <c r="AL159" s="85"/>
      <c r="AM159" s="85"/>
      <c r="AN159" s="85" t="s">
        <v>228</v>
      </c>
      <c r="AO159" s="85" t="s">
        <v>228</v>
      </c>
      <c r="AP159" s="85" t="s">
        <v>229</v>
      </c>
      <c r="AQ159" s="85" t="s">
        <v>229</v>
      </c>
      <c r="AR159" s="85"/>
      <c r="AS159" s="85" t="s">
        <v>16260</v>
      </c>
      <c r="AT159" s="85">
        <v>251801</v>
      </c>
      <c r="AU159" s="85" t="s">
        <v>12692</v>
      </c>
      <c r="AV159" s="85"/>
      <c r="AW159" s="85"/>
      <c r="AX159" s="85"/>
      <c r="AY159" s="85" t="s">
        <v>227</v>
      </c>
      <c r="AZ159" s="85" t="s">
        <v>227</v>
      </c>
      <c r="BA159" s="279">
        <v>0.51597222222222217</v>
      </c>
      <c r="BB159" s="275" t="s">
        <v>12693</v>
      </c>
      <c r="BC159" s="275"/>
      <c r="BD159" s="275"/>
      <c r="BE159" s="306">
        <f t="shared" si="3"/>
        <v>0</v>
      </c>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85"/>
      <c r="CE159" s="85"/>
      <c r="CF159" s="85"/>
      <c r="CG159" s="85"/>
      <c r="CH159" s="85"/>
      <c r="CI159" s="85"/>
      <c r="CJ159" s="85"/>
      <c r="CK159" s="85"/>
      <c r="CL159" s="85"/>
      <c r="CM159" s="85"/>
      <c r="CN159" s="85"/>
      <c r="CO159" s="85"/>
      <c r="CP159" s="85"/>
      <c r="CQ159" s="85"/>
      <c r="CR159" s="36" t="s">
        <v>12643</v>
      </c>
      <c r="CS159" s="36" t="s">
        <v>12644</v>
      </c>
      <c r="CT159" s="36" t="s">
        <v>4002</v>
      </c>
      <c r="CU159" s="36" t="s">
        <v>16285</v>
      </c>
      <c r="CV159" s="36" t="s">
        <v>16280</v>
      </c>
      <c r="CW159" s="36" t="s">
        <v>16281</v>
      </c>
      <c r="CX159" s="36" t="s">
        <v>1239</v>
      </c>
      <c r="CY159" s="36" t="s">
        <v>16286</v>
      </c>
      <c r="CZ159" s="36" t="s">
        <v>3848</v>
      </c>
      <c r="DA159" s="36" t="s">
        <v>16287</v>
      </c>
      <c r="DB159" s="36" t="s">
        <v>3840</v>
      </c>
      <c r="DC159" s="36" t="s">
        <v>3841</v>
      </c>
      <c r="DD159" s="36" t="s">
        <v>4838</v>
      </c>
      <c r="DE159" s="36" t="s">
        <v>3848</v>
      </c>
      <c r="DF159" s="36" t="s">
        <v>16288</v>
      </c>
      <c r="DG159" s="36" t="s">
        <v>3840</v>
      </c>
      <c r="DH159" s="36" t="s">
        <v>3841</v>
      </c>
      <c r="DI159" s="36" t="s">
        <v>4838</v>
      </c>
      <c r="DJ159" s="36" t="s">
        <v>16289</v>
      </c>
      <c r="DK159" s="36" t="s">
        <v>3957</v>
      </c>
      <c r="DL159" s="36" t="s">
        <v>7295</v>
      </c>
      <c r="DM159" s="36" t="s">
        <v>3914</v>
      </c>
      <c r="DN159" s="36" t="s">
        <v>3852</v>
      </c>
      <c r="DO159" s="36" t="s">
        <v>3853</v>
      </c>
      <c r="DP159" s="36" t="s">
        <v>3854</v>
      </c>
      <c r="DQ159" s="36" t="s">
        <v>16290</v>
      </c>
      <c r="DR159" s="36" t="s">
        <v>16291</v>
      </c>
      <c r="DS159" s="36" t="s">
        <v>16282</v>
      </c>
      <c r="DT159" s="36" t="s">
        <v>16292</v>
      </c>
      <c r="DU159" s="36" t="s">
        <v>16293</v>
      </c>
      <c r="DV159" s="36" t="s">
        <v>3848</v>
      </c>
      <c r="DW159" s="36" t="s">
        <v>3848</v>
      </c>
      <c r="DX159" s="36" t="s">
        <v>16283</v>
      </c>
      <c r="DY159" s="36" t="s">
        <v>16283</v>
      </c>
      <c r="DZ159" s="36" t="s">
        <v>3848</v>
      </c>
      <c r="EA159" s="36" t="s">
        <v>3848</v>
      </c>
      <c r="EB159" s="36" t="s">
        <v>3861</v>
      </c>
      <c r="EC159" s="36" t="s">
        <v>3862</v>
      </c>
      <c r="ED159" s="36" t="s">
        <v>3848</v>
      </c>
      <c r="EE159" s="36" t="s">
        <v>4067</v>
      </c>
      <c r="EF159" s="36" t="s">
        <v>3864</v>
      </c>
      <c r="EG159" s="36" t="s">
        <v>4068</v>
      </c>
      <c r="EH159" s="36" t="s">
        <v>4438</v>
      </c>
      <c r="EI159" s="36" t="s">
        <v>16294</v>
      </c>
      <c r="EJ159" s="36" t="s">
        <v>16260</v>
      </c>
      <c r="EK159" s="36" t="s">
        <v>3848</v>
      </c>
      <c r="EL159" s="36" t="s">
        <v>3868</v>
      </c>
      <c r="EM159" s="36" t="s">
        <v>4002</v>
      </c>
      <c r="EN159" s="36" t="s">
        <v>4002</v>
      </c>
      <c r="EO159" s="36" t="s">
        <v>4002</v>
      </c>
      <c r="EP159" s="36" t="s">
        <v>4002</v>
      </c>
      <c r="EQ159" s="36" t="s">
        <v>16295</v>
      </c>
      <c r="ER159" s="36" t="s">
        <v>3924</v>
      </c>
      <c r="ES159" s="36" t="s">
        <v>14559</v>
      </c>
      <c r="ET159" s="36" t="s">
        <v>16296</v>
      </c>
      <c r="EU159" s="36" t="s">
        <v>16270</v>
      </c>
      <c r="EV159" s="36" t="s">
        <v>3876</v>
      </c>
      <c r="EW159" s="36" t="s">
        <v>3876</v>
      </c>
      <c r="EX159" s="36" t="s">
        <v>3848</v>
      </c>
      <c r="EY159" s="36" t="s">
        <v>3848</v>
      </c>
      <c r="EZ159" s="36" t="s">
        <v>3876</v>
      </c>
      <c r="FA159" s="36" t="s">
        <v>3848</v>
      </c>
      <c r="FB159" s="36" t="s">
        <v>3848</v>
      </c>
      <c r="FC159" s="36" t="s">
        <v>3848</v>
      </c>
      <c r="FD159" s="36" t="s">
        <v>3848</v>
      </c>
      <c r="FE159" s="36" t="s">
        <v>4017</v>
      </c>
      <c r="FF159" s="36" t="s">
        <v>4017</v>
      </c>
      <c r="FG159" s="36" t="s">
        <v>3848</v>
      </c>
      <c r="FH159" s="36" t="s">
        <v>3848</v>
      </c>
      <c r="FI159" s="36" t="s">
        <v>3848</v>
      </c>
      <c r="FJ159" s="36" t="s">
        <v>4017</v>
      </c>
      <c r="FK159" s="36" t="s">
        <v>4017</v>
      </c>
      <c r="FL159" s="36" t="s">
        <v>4017</v>
      </c>
      <c r="FM159" s="36" t="s">
        <v>16280</v>
      </c>
      <c r="FN159" s="36" t="s">
        <v>2882</v>
      </c>
      <c r="FO159" s="36" t="s">
        <v>16297</v>
      </c>
      <c r="FP159" s="36" t="s">
        <v>3848</v>
      </c>
      <c r="FQ159" s="36" t="s">
        <v>16298</v>
      </c>
      <c r="FR159" s="36" t="s">
        <v>4367</v>
      </c>
      <c r="FS159" s="36" t="s">
        <v>16299</v>
      </c>
      <c r="FT159" s="36" t="s">
        <v>16300</v>
      </c>
      <c r="FU159" s="36" t="s">
        <v>16301</v>
      </c>
      <c r="FV159" s="36" t="s">
        <v>16302</v>
      </c>
      <c r="FW159" s="36" t="s">
        <v>16303</v>
      </c>
      <c r="FX159" s="36" t="s">
        <v>3944</v>
      </c>
      <c r="FY159" s="36" t="s">
        <v>3848</v>
      </c>
      <c r="FZ159" s="36" t="s">
        <v>3848</v>
      </c>
      <c r="GA159" s="36" t="s">
        <v>3945</v>
      </c>
      <c r="GB159" s="44" t="s">
        <v>3946</v>
      </c>
      <c r="GC159" s="44" t="s">
        <v>3946</v>
      </c>
      <c r="GL159" s="502">
        <v>100</v>
      </c>
      <c r="GM159" s="502">
        <v>83</v>
      </c>
      <c r="GN159" s="502">
        <v>75</v>
      </c>
      <c r="GO159" s="502">
        <v>94</v>
      </c>
      <c r="GP159" s="502">
        <v>92</v>
      </c>
      <c r="GQ159" s="502">
        <v>26</v>
      </c>
      <c r="GR159" s="502">
        <v>92</v>
      </c>
      <c r="GS159" s="502">
        <v>96</v>
      </c>
      <c r="GT159" s="502">
        <v>24</v>
      </c>
      <c r="GU159" s="502">
        <v>96</v>
      </c>
      <c r="GV159" s="502">
        <v>60</v>
      </c>
      <c r="GW159" s="502">
        <v>57</v>
      </c>
      <c r="GX159" s="502">
        <v>71</v>
      </c>
      <c r="GY159" s="502">
        <v>0</v>
      </c>
      <c r="GZ159" s="502">
        <v>25</v>
      </c>
      <c r="HA159" s="502">
        <v>0.80200000000000005</v>
      </c>
      <c r="HB159" s="502">
        <v>33</v>
      </c>
      <c r="HC159" s="502" t="s">
        <v>14217</v>
      </c>
      <c r="HD159" s="502">
        <v>33</v>
      </c>
      <c r="HE159" s="502">
        <v>25</v>
      </c>
      <c r="HF159" s="44" t="s">
        <v>15144</v>
      </c>
      <c r="HG159" s="503" t="s">
        <v>3848</v>
      </c>
      <c r="HH159" s="503" t="s">
        <v>16304</v>
      </c>
      <c r="HI159" s="503" t="s">
        <v>15146</v>
      </c>
      <c r="HJ159" s="503" t="s">
        <v>14951</v>
      </c>
      <c r="HK159" s="503" t="s">
        <v>15860</v>
      </c>
      <c r="HM159" s="44" t="s">
        <v>3848</v>
      </c>
      <c r="IC159" s="44" t="s">
        <v>3403</v>
      </c>
      <c r="IE159" s="44" t="s">
        <v>3403</v>
      </c>
    </row>
    <row r="160" spans="1:239" s="44" customFormat="1" ht="15" customHeight="1" x14ac:dyDescent="0.2">
      <c r="A160" s="85">
        <v>24</v>
      </c>
      <c r="B160" s="470">
        <v>0.4777777777777778</v>
      </c>
      <c r="D160" s="85" t="s">
        <v>12630</v>
      </c>
      <c r="E160" s="85" t="s">
        <v>212</v>
      </c>
      <c r="F160" s="282">
        <v>43284</v>
      </c>
      <c r="G160" s="85" t="s">
        <v>1202</v>
      </c>
      <c r="H160" s="85" t="s">
        <v>233</v>
      </c>
      <c r="I160" s="85" t="s">
        <v>3057</v>
      </c>
      <c r="J160" s="85"/>
      <c r="K160" s="471"/>
      <c r="L160" s="471"/>
      <c r="M160" s="471"/>
      <c r="N160" s="471"/>
      <c r="O160" s="85"/>
      <c r="P160" s="305" t="s">
        <v>16305</v>
      </c>
      <c r="Q160" s="85" t="s">
        <v>16306</v>
      </c>
      <c r="R160" s="85" t="s">
        <v>16307</v>
      </c>
      <c r="S160" s="471" t="s">
        <v>16308</v>
      </c>
      <c r="T160" s="276">
        <v>9058631743</v>
      </c>
      <c r="U160" s="473" t="s">
        <v>16309</v>
      </c>
      <c r="V160" s="85">
        <v>9058631743</v>
      </c>
      <c r="W160" s="85" t="s">
        <v>221</v>
      </c>
      <c r="X160" s="85" t="s">
        <v>221</v>
      </c>
      <c r="Y160" s="85" t="s">
        <v>221</v>
      </c>
      <c r="Z160" s="85" t="s">
        <v>221</v>
      </c>
      <c r="AA160" s="85" t="s">
        <v>2718</v>
      </c>
      <c r="AB160" s="85" t="s">
        <v>2718</v>
      </c>
      <c r="AC160" s="85" t="s">
        <v>402</v>
      </c>
      <c r="AD160" s="85" t="s">
        <v>5205</v>
      </c>
      <c r="AE160" s="85" t="s">
        <v>13263</v>
      </c>
      <c r="AF160" s="85" t="s">
        <v>280</v>
      </c>
      <c r="AG160" s="85" t="s">
        <v>221</v>
      </c>
      <c r="AH160" s="85" t="s">
        <v>221</v>
      </c>
      <c r="AI160" s="85"/>
      <c r="AJ160" s="85"/>
      <c r="AK160" s="85"/>
      <c r="AL160" s="85"/>
      <c r="AM160" s="85"/>
      <c r="AN160" s="85" t="s">
        <v>228</v>
      </c>
      <c r="AO160" s="85" t="s">
        <v>228</v>
      </c>
      <c r="AP160" s="85" t="s">
        <v>281</v>
      </c>
      <c r="AQ160" s="85" t="s">
        <v>282</v>
      </c>
      <c r="AR160" s="85"/>
      <c r="AS160" s="85"/>
      <c r="AT160" s="85"/>
      <c r="AU160" s="85"/>
      <c r="AV160" s="85"/>
      <c r="AW160" s="85"/>
      <c r="AX160" s="85"/>
      <c r="AY160" s="85" t="s">
        <v>227</v>
      </c>
      <c r="AZ160" s="85" t="s">
        <v>446</v>
      </c>
      <c r="BA160" s="279">
        <v>0.52013888888888882</v>
      </c>
      <c r="BB160" s="275" t="s">
        <v>12636</v>
      </c>
      <c r="BC160" s="275">
        <v>0.60555555555555551</v>
      </c>
      <c r="BD160" s="275">
        <v>0.60902777777777783</v>
      </c>
      <c r="BE160" s="306">
        <f t="shared" si="3"/>
        <v>5</v>
      </c>
      <c r="BF160" s="85">
        <v>1</v>
      </c>
      <c r="BG160" s="85">
        <v>2</v>
      </c>
      <c r="BH160" s="85">
        <v>3</v>
      </c>
      <c r="BI160" s="85">
        <v>2</v>
      </c>
      <c r="BJ160" s="85">
        <v>2</v>
      </c>
      <c r="BK160" s="85">
        <v>1</v>
      </c>
      <c r="BL160" s="85">
        <v>1</v>
      </c>
      <c r="BM160" s="85">
        <v>3</v>
      </c>
      <c r="BN160" s="85">
        <v>2</v>
      </c>
      <c r="BO160" s="85">
        <v>1</v>
      </c>
      <c r="BP160" s="85">
        <v>2</v>
      </c>
      <c r="BQ160" s="85">
        <v>3</v>
      </c>
      <c r="BR160" s="85">
        <v>2</v>
      </c>
      <c r="BS160" s="85">
        <v>1</v>
      </c>
      <c r="BT160" s="85">
        <v>3</v>
      </c>
      <c r="BU160" s="85"/>
      <c r="BV160" s="85"/>
      <c r="BW160" s="85"/>
      <c r="BX160" s="85"/>
      <c r="BY160" s="85"/>
      <c r="BZ160" s="85"/>
      <c r="CA160" s="85"/>
      <c r="CB160" s="85"/>
      <c r="CC160" s="85"/>
      <c r="CD160" s="85"/>
      <c r="CE160" s="85"/>
      <c r="CF160" s="85"/>
      <c r="CG160" s="85"/>
      <c r="CH160" s="85"/>
      <c r="CI160" s="85"/>
      <c r="CJ160" s="85"/>
      <c r="CK160" s="85"/>
      <c r="CL160" s="85"/>
      <c r="CM160" s="85"/>
      <c r="CN160" s="85"/>
      <c r="CO160" s="85"/>
      <c r="CP160" s="85"/>
      <c r="CQ160" s="85"/>
      <c r="CR160" s="36" t="s">
        <v>12643</v>
      </c>
      <c r="CS160" s="36" t="s">
        <v>12644</v>
      </c>
      <c r="CT160" s="36" t="s">
        <v>4002</v>
      </c>
      <c r="CU160" s="36" t="s">
        <v>16310</v>
      </c>
      <c r="CV160" s="36" t="s">
        <v>16306</v>
      </c>
      <c r="CW160" s="36" t="s">
        <v>16307</v>
      </c>
      <c r="CX160" s="36" t="s">
        <v>16308</v>
      </c>
      <c r="CY160" s="36" t="s">
        <v>16311</v>
      </c>
      <c r="CZ160" s="36" t="s">
        <v>3848</v>
      </c>
      <c r="DA160" s="36" t="s">
        <v>16312</v>
      </c>
      <c r="DB160" s="36" t="s">
        <v>4158</v>
      </c>
      <c r="DC160" s="36" t="s">
        <v>4159</v>
      </c>
      <c r="DD160" s="36" t="s">
        <v>11695</v>
      </c>
      <c r="DE160" s="36" t="s">
        <v>3848</v>
      </c>
      <c r="DF160" s="36" t="s">
        <v>16313</v>
      </c>
      <c r="DG160" s="36" t="s">
        <v>4158</v>
      </c>
      <c r="DH160" s="36" t="s">
        <v>4159</v>
      </c>
      <c r="DI160" s="36" t="s">
        <v>11695</v>
      </c>
      <c r="DJ160" s="36" t="s">
        <v>16314</v>
      </c>
      <c r="DK160" s="36" t="s">
        <v>3849</v>
      </c>
      <c r="DL160" s="36" t="s">
        <v>14122</v>
      </c>
      <c r="DM160" s="36" t="s">
        <v>3914</v>
      </c>
      <c r="DN160" s="36" t="s">
        <v>3852</v>
      </c>
      <c r="DO160" s="36" t="s">
        <v>3853</v>
      </c>
      <c r="DP160" s="36" t="s">
        <v>3854</v>
      </c>
      <c r="DQ160" s="36" t="s">
        <v>16315</v>
      </c>
      <c r="DR160" s="36" t="s">
        <v>16315</v>
      </c>
      <c r="DS160" s="36" t="s">
        <v>16309</v>
      </c>
      <c r="DT160" s="36" t="s">
        <v>3848</v>
      </c>
      <c r="DU160" s="36" t="s">
        <v>3848</v>
      </c>
      <c r="DV160" s="36" t="s">
        <v>3848</v>
      </c>
      <c r="DW160" s="36" t="s">
        <v>3848</v>
      </c>
      <c r="DX160" s="36" t="s">
        <v>16315</v>
      </c>
      <c r="DY160" s="36" t="s">
        <v>3848</v>
      </c>
      <c r="DZ160" s="36" t="s">
        <v>3848</v>
      </c>
      <c r="EA160" s="36" t="s">
        <v>3848</v>
      </c>
      <c r="EB160" s="36" t="s">
        <v>3861</v>
      </c>
      <c r="EC160" s="36" t="s">
        <v>3862</v>
      </c>
      <c r="ED160" s="36" t="s">
        <v>3848</v>
      </c>
      <c r="EE160" s="36" t="s">
        <v>16316</v>
      </c>
      <c r="EF160" s="36" t="s">
        <v>395</v>
      </c>
      <c r="EG160" s="36" t="s">
        <v>2755</v>
      </c>
      <c r="EH160" s="36" t="s">
        <v>282</v>
      </c>
      <c r="EI160" s="36" t="s">
        <v>3848</v>
      </c>
      <c r="EJ160" s="36" t="s">
        <v>3848</v>
      </c>
      <c r="EK160" s="36" t="s">
        <v>3848</v>
      </c>
      <c r="EL160" s="36" t="s">
        <v>4473</v>
      </c>
      <c r="EM160" s="36" t="s">
        <v>4002</v>
      </c>
      <c r="EN160" s="36" t="s">
        <v>4002</v>
      </c>
      <c r="EO160" s="36" t="s">
        <v>4002</v>
      </c>
      <c r="EP160" s="36" t="s">
        <v>4002</v>
      </c>
      <c r="EQ160" s="36" t="s">
        <v>16317</v>
      </c>
      <c r="ER160" s="36" t="s">
        <v>4004</v>
      </c>
      <c r="ES160" s="36" t="s">
        <v>16318</v>
      </c>
      <c r="ET160" s="36" t="s">
        <v>16319</v>
      </c>
      <c r="EU160" s="36" t="s">
        <v>10468</v>
      </c>
      <c r="EV160" s="36" t="s">
        <v>3848</v>
      </c>
      <c r="EW160" s="36" t="s">
        <v>3876</v>
      </c>
      <c r="EX160" s="36" t="s">
        <v>3848</v>
      </c>
      <c r="EY160" s="36" t="s">
        <v>3848</v>
      </c>
      <c r="EZ160" s="36" t="s">
        <v>3876</v>
      </c>
      <c r="FA160" s="36" t="s">
        <v>3848</v>
      </c>
      <c r="FB160" s="36" t="s">
        <v>3848</v>
      </c>
      <c r="FC160" s="36" t="s">
        <v>3848</v>
      </c>
      <c r="FD160" s="36" t="s">
        <v>3848</v>
      </c>
      <c r="FE160" s="36" t="s">
        <v>4017</v>
      </c>
      <c r="FF160" s="36" t="s">
        <v>4017</v>
      </c>
      <c r="FG160" s="36" t="s">
        <v>3848</v>
      </c>
      <c r="FH160" s="36" t="s">
        <v>3848</v>
      </c>
      <c r="FI160" s="36" t="s">
        <v>3848</v>
      </c>
      <c r="FJ160" s="36" t="s">
        <v>4017</v>
      </c>
      <c r="FK160" s="36" t="s">
        <v>4017</v>
      </c>
      <c r="FL160" s="36" t="s">
        <v>4017</v>
      </c>
      <c r="FM160" s="36" t="s">
        <v>16306</v>
      </c>
      <c r="FN160" s="36" t="s">
        <v>3256</v>
      </c>
      <c r="FO160" s="36" t="s">
        <v>16308</v>
      </c>
      <c r="FP160" s="36" t="s">
        <v>16320</v>
      </c>
      <c r="FQ160" s="36" t="s">
        <v>3848</v>
      </c>
      <c r="FR160" s="36" t="s">
        <v>3848</v>
      </c>
      <c r="FS160" s="36" t="s">
        <v>3848</v>
      </c>
      <c r="FT160" s="36" t="s">
        <v>3943</v>
      </c>
      <c r="FU160" s="36" t="s">
        <v>3943</v>
      </c>
      <c r="FV160" s="36" t="s">
        <v>3943</v>
      </c>
      <c r="FW160" s="36" t="s">
        <v>3943</v>
      </c>
      <c r="FX160" s="36" t="s">
        <v>3944</v>
      </c>
      <c r="FY160" s="36" t="s">
        <v>3848</v>
      </c>
      <c r="FZ160" s="36" t="s">
        <v>16321</v>
      </c>
      <c r="GA160" s="36" t="s">
        <v>3945</v>
      </c>
      <c r="GB160" s="44" t="s">
        <v>3945</v>
      </c>
      <c r="GC160" s="44" t="s">
        <v>3946</v>
      </c>
      <c r="GL160" s="502">
        <v>100</v>
      </c>
      <c r="GM160" s="502">
        <v>58</v>
      </c>
      <c r="GN160" s="502">
        <v>65</v>
      </c>
      <c r="GO160" s="502">
        <v>89</v>
      </c>
      <c r="GP160" s="502">
        <v>63</v>
      </c>
      <c r="GQ160" s="502">
        <v>30</v>
      </c>
      <c r="GR160" s="502">
        <v>63</v>
      </c>
      <c r="GS160" s="502">
        <v>88</v>
      </c>
      <c r="GT160" s="502">
        <v>22</v>
      </c>
      <c r="GU160" s="502">
        <v>95</v>
      </c>
      <c r="GV160" s="502">
        <v>50</v>
      </c>
      <c r="GW160" s="502">
        <v>57</v>
      </c>
      <c r="GX160" s="502">
        <v>71</v>
      </c>
      <c r="GY160" s="502" t="s">
        <v>14218</v>
      </c>
      <c r="GZ160" s="502" t="s">
        <v>14217</v>
      </c>
      <c r="HA160" s="502" t="s">
        <v>14217</v>
      </c>
      <c r="HB160" s="502">
        <v>33</v>
      </c>
      <c r="HC160" s="502" t="s">
        <v>14217</v>
      </c>
      <c r="HD160" s="502">
        <v>33</v>
      </c>
      <c r="HE160" s="502">
        <v>0</v>
      </c>
      <c r="HF160" s="44" t="s">
        <v>14405</v>
      </c>
      <c r="HG160" s="503" t="s">
        <v>3848</v>
      </c>
      <c r="HH160" s="503" t="s">
        <v>16322</v>
      </c>
      <c r="HI160" s="503" t="s">
        <v>14407</v>
      </c>
      <c r="HJ160" s="503" t="s">
        <v>14408</v>
      </c>
      <c r="HK160" s="503" t="s">
        <v>16323</v>
      </c>
      <c r="IC160" s="44" t="s">
        <v>3403</v>
      </c>
      <c r="IE160" s="44" t="s">
        <v>3403</v>
      </c>
    </row>
    <row r="161" spans="1:239" s="44" customFormat="1" ht="15" customHeight="1" x14ac:dyDescent="0.2">
      <c r="A161" s="85">
        <v>25</v>
      </c>
      <c r="B161" s="470">
        <v>0.48125000000000001</v>
      </c>
      <c r="D161" s="85" t="s">
        <v>12630</v>
      </c>
      <c r="E161" s="85" t="s">
        <v>212</v>
      </c>
      <c r="F161" s="282">
        <v>43284</v>
      </c>
      <c r="G161" s="85" t="s">
        <v>1202</v>
      </c>
      <c r="H161" s="85" t="s">
        <v>233</v>
      </c>
      <c r="I161" s="85" t="s">
        <v>3057</v>
      </c>
      <c r="J161" s="85"/>
      <c r="K161" s="471"/>
      <c r="L161" s="471"/>
      <c r="M161" s="471"/>
      <c r="N161" s="471"/>
      <c r="O161" s="85"/>
      <c r="P161" s="305" t="s">
        <v>16324</v>
      </c>
      <c r="Q161" s="85" t="s">
        <v>478</v>
      </c>
      <c r="R161" s="85" t="s">
        <v>2935</v>
      </c>
      <c r="S161" s="471" t="s">
        <v>16325</v>
      </c>
      <c r="T161" s="276">
        <v>9172458825</v>
      </c>
      <c r="U161" s="471" t="s">
        <v>16326</v>
      </c>
      <c r="V161" s="85" t="s">
        <v>16326</v>
      </c>
      <c r="W161" s="85" t="s">
        <v>221</v>
      </c>
      <c r="X161" s="85" t="s">
        <v>221</v>
      </c>
      <c r="Y161" s="85" t="s">
        <v>221</v>
      </c>
      <c r="Z161" s="85" t="s">
        <v>221</v>
      </c>
      <c r="AA161" s="85" t="s">
        <v>2718</v>
      </c>
      <c r="AB161" s="85" t="s">
        <v>2718</v>
      </c>
      <c r="AC161" s="85" t="s">
        <v>278</v>
      </c>
      <c r="AD161" s="85" t="s">
        <v>224</v>
      </c>
      <c r="AE161" s="85"/>
      <c r="AF161" s="85" t="s">
        <v>280</v>
      </c>
      <c r="AG161" s="85" t="s">
        <v>221</v>
      </c>
      <c r="AH161" s="85" t="s">
        <v>221</v>
      </c>
      <c r="AI161" s="85"/>
      <c r="AJ161" s="85"/>
      <c r="AK161" s="85"/>
      <c r="AL161" s="85"/>
      <c r="AM161" s="85"/>
      <c r="AN161" s="85" t="s">
        <v>228</v>
      </c>
      <c r="AO161" s="85" t="s">
        <v>228</v>
      </c>
      <c r="AP161" s="85" t="s">
        <v>229</v>
      </c>
      <c r="AQ161" s="85" t="s">
        <v>229</v>
      </c>
      <c r="AR161" s="85"/>
      <c r="AS161" s="85" t="s">
        <v>16327</v>
      </c>
      <c r="AT161" s="85">
        <v>247803</v>
      </c>
      <c r="AU161" s="85" t="s">
        <v>16069</v>
      </c>
      <c r="AV161" s="85"/>
      <c r="AW161" s="85"/>
      <c r="AX161" s="85"/>
      <c r="AY161" s="85" t="s">
        <v>227</v>
      </c>
      <c r="AZ161" s="85" t="s">
        <v>227</v>
      </c>
      <c r="BA161" s="279">
        <v>0.53819444444444442</v>
      </c>
      <c r="BB161" s="275" t="s">
        <v>12636</v>
      </c>
      <c r="BC161" s="275"/>
      <c r="BD161" s="275"/>
      <c r="BE161" s="306">
        <f t="shared" si="3"/>
        <v>0</v>
      </c>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85"/>
      <c r="CE161" s="85"/>
      <c r="CF161" s="85"/>
      <c r="CG161" s="85"/>
      <c r="CH161" s="85"/>
      <c r="CI161" s="85"/>
      <c r="CJ161" s="85"/>
      <c r="CK161" s="85"/>
      <c r="CL161" s="85"/>
      <c r="CM161" s="85"/>
      <c r="CN161" s="85"/>
      <c r="CO161" s="85"/>
      <c r="CP161" s="85"/>
      <c r="CQ161" s="85"/>
      <c r="CR161" s="36" t="s">
        <v>12643</v>
      </c>
      <c r="CS161" s="36" t="s">
        <v>12644</v>
      </c>
      <c r="CT161" s="36" t="s">
        <v>4002</v>
      </c>
      <c r="CU161" s="36" t="s">
        <v>16328</v>
      </c>
      <c r="CV161" s="36" t="s">
        <v>478</v>
      </c>
      <c r="CW161" s="36" t="s">
        <v>2935</v>
      </c>
      <c r="CX161" s="36" t="s">
        <v>16325</v>
      </c>
      <c r="CY161" s="36" t="s">
        <v>16329</v>
      </c>
      <c r="CZ161" s="36" t="s">
        <v>15712</v>
      </c>
      <c r="DA161" s="36" t="s">
        <v>16330</v>
      </c>
      <c r="DB161" s="36" t="s">
        <v>3840</v>
      </c>
      <c r="DC161" s="36" t="s">
        <v>3841</v>
      </c>
      <c r="DD161" s="36" t="s">
        <v>11695</v>
      </c>
      <c r="DE161" s="36" t="s">
        <v>3848</v>
      </c>
      <c r="DF161" s="36" t="s">
        <v>16331</v>
      </c>
      <c r="DG161" s="36" t="s">
        <v>4037</v>
      </c>
      <c r="DH161" s="36" t="s">
        <v>4038</v>
      </c>
      <c r="DI161" s="36" t="s">
        <v>4039</v>
      </c>
      <c r="DJ161" s="36" t="s">
        <v>16332</v>
      </c>
      <c r="DK161" s="36" t="s">
        <v>3849</v>
      </c>
      <c r="DL161" s="36" t="s">
        <v>4298</v>
      </c>
      <c r="DM161" s="36" t="s">
        <v>4116</v>
      </c>
      <c r="DN161" s="36" t="s">
        <v>4062</v>
      </c>
      <c r="DO161" s="36" t="s">
        <v>3853</v>
      </c>
      <c r="DP161" s="36" t="s">
        <v>11948</v>
      </c>
      <c r="DQ161" s="36" t="s">
        <v>16333</v>
      </c>
      <c r="DR161" s="36" t="s">
        <v>1239</v>
      </c>
      <c r="DS161" s="36" t="s">
        <v>16326</v>
      </c>
      <c r="DT161" s="36" t="s">
        <v>16334</v>
      </c>
      <c r="DU161" s="36" t="s">
        <v>1239</v>
      </c>
      <c r="DV161" s="36" t="s">
        <v>1239</v>
      </c>
      <c r="DW161" s="36" t="s">
        <v>1239</v>
      </c>
      <c r="DX161" s="36" t="s">
        <v>16326</v>
      </c>
      <c r="DY161" s="36" t="s">
        <v>16335</v>
      </c>
      <c r="DZ161" s="36" t="s">
        <v>3848</v>
      </c>
      <c r="EA161" s="36" t="s">
        <v>16335</v>
      </c>
      <c r="EB161" s="36" t="s">
        <v>3861</v>
      </c>
      <c r="EC161" s="36" t="s">
        <v>3862</v>
      </c>
      <c r="ED161" s="36" t="s">
        <v>1239</v>
      </c>
      <c r="EE161" s="36" t="s">
        <v>16336</v>
      </c>
      <c r="EF161" s="36" t="s">
        <v>3864</v>
      </c>
      <c r="EG161" s="36" t="s">
        <v>4068</v>
      </c>
      <c r="EH161" s="36" t="s">
        <v>10230</v>
      </c>
      <c r="EI161" s="36" t="s">
        <v>1239</v>
      </c>
      <c r="EJ161" s="36" t="s">
        <v>16337</v>
      </c>
      <c r="EK161" s="36" t="s">
        <v>3848</v>
      </c>
      <c r="EL161" s="36" t="s">
        <v>3868</v>
      </c>
      <c r="EM161" s="36" t="s">
        <v>4002</v>
      </c>
      <c r="EN161" s="36" t="s">
        <v>4002</v>
      </c>
      <c r="EO161" s="36" t="s">
        <v>4002</v>
      </c>
      <c r="EP161" s="36" t="s">
        <v>4002</v>
      </c>
      <c r="EQ161" s="36" t="s">
        <v>16338</v>
      </c>
      <c r="ER161" s="36" t="s">
        <v>3924</v>
      </c>
      <c r="ES161" s="36" t="s">
        <v>16339</v>
      </c>
      <c r="ET161" s="36" t="s">
        <v>16340</v>
      </c>
      <c r="EU161" s="36" t="s">
        <v>16341</v>
      </c>
      <c r="EV161" s="36" t="s">
        <v>3876</v>
      </c>
      <c r="EW161" s="36" t="s">
        <v>3876</v>
      </c>
      <c r="EX161" s="36" t="s">
        <v>3848</v>
      </c>
      <c r="EY161" s="36" t="s">
        <v>3848</v>
      </c>
      <c r="EZ161" s="36" t="s">
        <v>3877</v>
      </c>
      <c r="FA161" s="36" t="s">
        <v>4956</v>
      </c>
      <c r="FB161" s="36" t="s">
        <v>16342</v>
      </c>
      <c r="FC161" s="36" t="s">
        <v>14885</v>
      </c>
      <c r="FD161" s="36" t="s">
        <v>4079</v>
      </c>
      <c r="FE161" s="36" t="s">
        <v>4011</v>
      </c>
      <c r="FF161" s="36" t="s">
        <v>4012</v>
      </c>
      <c r="FG161" s="36" t="s">
        <v>16343</v>
      </c>
      <c r="FH161" s="36" t="s">
        <v>9125</v>
      </c>
      <c r="FI161" s="36" t="s">
        <v>15849</v>
      </c>
      <c r="FJ161" s="36" t="s">
        <v>4083</v>
      </c>
      <c r="FK161" s="36" t="s">
        <v>16344</v>
      </c>
      <c r="FL161" s="36" t="s">
        <v>4079</v>
      </c>
      <c r="FM161" s="36" t="s">
        <v>16325</v>
      </c>
      <c r="FN161" s="36" t="s">
        <v>11079</v>
      </c>
      <c r="FO161" s="36" t="s">
        <v>16345</v>
      </c>
      <c r="FP161" s="36" t="s">
        <v>1239</v>
      </c>
      <c r="FQ161" s="36" t="s">
        <v>3848</v>
      </c>
      <c r="FR161" s="36" t="s">
        <v>3848</v>
      </c>
      <c r="FS161" s="36" t="s">
        <v>3848</v>
      </c>
      <c r="FT161" s="36" t="s">
        <v>16346</v>
      </c>
      <c r="FU161" s="36" t="s">
        <v>16347</v>
      </c>
      <c r="FV161" s="36" t="s">
        <v>16348</v>
      </c>
      <c r="FW161" s="36" t="s">
        <v>16349</v>
      </c>
      <c r="FX161" s="36" t="s">
        <v>3944</v>
      </c>
      <c r="FY161" s="36" t="s">
        <v>3848</v>
      </c>
      <c r="FZ161" s="36" t="s">
        <v>13539</v>
      </c>
      <c r="GA161" s="36" t="s">
        <v>3945</v>
      </c>
      <c r="GB161" s="44" t="s">
        <v>3945</v>
      </c>
      <c r="GC161" s="44" t="s">
        <v>3945</v>
      </c>
      <c r="GL161" s="502">
        <v>100</v>
      </c>
      <c r="GM161" s="502">
        <v>42</v>
      </c>
      <c r="GN161" s="502">
        <v>65</v>
      </c>
      <c r="GO161" s="502">
        <v>56</v>
      </c>
      <c r="GP161" s="502">
        <v>0</v>
      </c>
      <c r="GQ161" s="502">
        <v>37</v>
      </c>
      <c r="GR161" s="502">
        <v>0</v>
      </c>
      <c r="GS161" s="502">
        <v>0</v>
      </c>
      <c r="GT161" s="502">
        <v>57</v>
      </c>
      <c r="GU161" s="502">
        <v>0</v>
      </c>
      <c r="GV161" s="502">
        <v>20</v>
      </c>
      <c r="GW161" s="502">
        <v>43</v>
      </c>
      <c r="GX161" s="502">
        <v>29</v>
      </c>
      <c r="GY161" s="502" t="s">
        <v>14218</v>
      </c>
      <c r="GZ161" s="502" t="s">
        <v>14217</v>
      </c>
      <c r="HA161" s="502" t="s">
        <v>14217</v>
      </c>
      <c r="HB161" s="502">
        <v>33</v>
      </c>
      <c r="HC161" s="502" t="s">
        <v>14217</v>
      </c>
      <c r="HD161" s="502">
        <v>33</v>
      </c>
      <c r="HE161" s="502">
        <v>0</v>
      </c>
      <c r="HF161" s="44" t="s">
        <v>14405</v>
      </c>
      <c r="HG161" s="503" t="s">
        <v>3848</v>
      </c>
      <c r="HH161" s="503" t="s">
        <v>16350</v>
      </c>
      <c r="HI161" s="503" t="s">
        <v>14407</v>
      </c>
      <c r="HJ161" s="503" t="s">
        <v>14408</v>
      </c>
      <c r="HK161" s="503" t="s">
        <v>16351</v>
      </c>
      <c r="IC161" s="44" t="s">
        <v>3403</v>
      </c>
      <c r="IE161" s="44" t="s">
        <v>3403</v>
      </c>
    </row>
    <row r="162" spans="1:239" s="44" customFormat="1" ht="15" customHeight="1" x14ac:dyDescent="0.2">
      <c r="A162" s="85">
        <v>26</v>
      </c>
      <c r="B162" s="470">
        <v>0.48472222222222222</v>
      </c>
      <c r="D162" s="85" t="s">
        <v>12630</v>
      </c>
      <c r="E162" s="85" t="s">
        <v>212</v>
      </c>
      <c r="F162" s="282">
        <v>43284</v>
      </c>
      <c r="G162" s="85" t="s">
        <v>1202</v>
      </c>
      <c r="H162" s="85" t="s">
        <v>233</v>
      </c>
      <c r="I162" s="85" t="s">
        <v>3057</v>
      </c>
      <c r="J162" s="85"/>
      <c r="K162" s="471"/>
      <c r="L162" s="471"/>
      <c r="M162" s="471"/>
      <c r="N162" s="471"/>
      <c r="O162" s="85"/>
      <c r="P162" s="305" t="s">
        <v>16352</v>
      </c>
      <c r="Q162" s="85" t="s">
        <v>16353</v>
      </c>
      <c r="R162" s="85" t="s">
        <v>16354</v>
      </c>
      <c r="S162" s="471" t="s">
        <v>16355</v>
      </c>
      <c r="T162" s="276">
        <v>9759127415</v>
      </c>
      <c r="U162" s="473" t="s">
        <v>16356</v>
      </c>
      <c r="V162" s="85" t="s">
        <v>221</v>
      </c>
      <c r="W162" s="85" t="s">
        <v>221</v>
      </c>
      <c r="X162" s="85" t="s">
        <v>221</v>
      </c>
      <c r="Y162" s="85" t="s">
        <v>221</v>
      </c>
      <c r="Z162" s="85" t="s">
        <v>221</v>
      </c>
      <c r="AA162" s="85" t="s">
        <v>2718</v>
      </c>
      <c r="AB162" s="85" t="s">
        <v>2718</v>
      </c>
      <c r="AC162" s="85" t="s">
        <v>402</v>
      </c>
      <c r="AD162" s="85" t="s">
        <v>224</v>
      </c>
      <c r="AE162" s="85" t="s">
        <v>13263</v>
      </c>
      <c r="AF162" s="85" t="s">
        <v>226</v>
      </c>
      <c r="AG162" s="85" t="s">
        <v>221</v>
      </c>
      <c r="AH162" s="85" t="s">
        <v>221</v>
      </c>
      <c r="AI162" s="85"/>
      <c r="AJ162" s="85"/>
      <c r="AK162" s="85"/>
      <c r="AL162" s="85"/>
      <c r="AM162" s="85"/>
      <c r="AN162" s="85" t="s">
        <v>228</v>
      </c>
      <c r="AO162" s="85" t="s">
        <v>228</v>
      </c>
      <c r="AP162" s="85" t="s">
        <v>281</v>
      </c>
      <c r="AQ162" s="85" t="s">
        <v>282</v>
      </c>
      <c r="AR162" s="85"/>
      <c r="AS162" s="85"/>
      <c r="AT162" s="85"/>
      <c r="AU162" s="85"/>
      <c r="AV162" s="85"/>
      <c r="AW162" s="85"/>
      <c r="AX162" s="85"/>
      <c r="AY162" s="85" t="s">
        <v>227</v>
      </c>
      <c r="AZ162" s="85" t="s">
        <v>227</v>
      </c>
      <c r="BA162" s="279">
        <v>0.52013888888888882</v>
      </c>
      <c r="BB162" s="275" t="s">
        <v>12636</v>
      </c>
      <c r="BC162" s="275">
        <v>0.60486111111111118</v>
      </c>
      <c r="BD162" s="275">
        <v>0.61319444444444449</v>
      </c>
      <c r="BE162" s="306">
        <f t="shared" si="3"/>
        <v>12</v>
      </c>
      <c r="BF162" s="85">
        <v>3</v>
      </c>
      <c r="BG162" s="85">
        <v>3</v>
      </c>
      <c r="BH162" s="85">
        <v>3</v>
      </c>
      <c r="BI162" s="85">
        <v>3</v>
      </c>
      <c r="BJ162" s="85">
        <v>3</v>
      </c>
      <c r="BK162" s="85">
        <v>3</v>
      </c>
      <c r="BL162" s="85">
        <v>3</v>
      </c>
      <c r="BM162" s="85">
        <v>3</v>
      </c>
      <c r="BN162" s="85">
        <v>3</v>
      </c>
      <c r="BO162" s="85">
        <v>3</v>
      </c>
      <c r="BP162" s="85">
        <v>3</v>
      </c>
      <c r="BQ162" s="85">
        <v>3</v>
      </c>
      <c r="BR162" s="85">
        <v>3</v>
      </c>
      <c r="BS162" s="85">
        <v>3</v>
      </c>
      <c r="BT162" s="85">
        <v>3</v>
      </c>
      <c r="BU162" s="85"/>
      <c r="BV162" s="85"/>
      <c r="BW162" s="85"/>
      <c r="BX162" s="85"/>
      <c r="BY162" s="85"/>
      <c r="BZ162" s="85"/>
      <c r="CA162" s="85"/>
      <c r="CB162" s="85"/>
      <c r="CC162" s="85"/>
      <c r="CD162" s="85"/>
      <c r="CE162" s="85"/>
      <c r="CF162" s="85"/>
      <c r="CG162" s="85"/>
      <c r="CH162" s="85"/>
      <c r="CI162" s="85"/>
      <c r="CJ162" s="85"/>
      <c r="CK162" s="85"/>
      <c r="CL162" s="85"/>
      <c r="CM162" s="85"/>
      <c r="CN162" s="85"/>
      <c r="CO162" s="85"/>
      <c r="CP162" s="85"/>
      <c r="CQ162" s="85"/>
      <c r="CR162" s="36" t="s">
        <v>12643</v>
      </c>
      <c r="CS162" s="36" t="s">
        <v>12644</v>
      </c>
      <c r="CT162" s="36" t="s">
        <v>4002</v>
      </c>
      <c r="CU162" s="36" t="s">
        <v>16357</v>
      </c>
      <c r="CV162" s="36" t="s">
        <v>16353</v>
      </c>
      <c r="CW162" s="36" t="s">
        <v>2009</v>
      </c>
      <c r="CX162" s="36" t="s">
        <v>16355</v>
      </c>
      <c r="CY162" s="36" t="s">
        <v>16358</v>
      </c>
      <c r="CZ162" s="36" t="s">
        <v>3848</v>
      </c>
      <c r="DA162" s="36" t="s">
        <v>16359</v>
      </c>
      <c r="DB162" s="36" t="s">
        <v>3840</v>
      </c>
      <c r="DC162" s="36" t="s">
        <v>3841</v>
      </c>
      <c r="DD162" s="36" t="s">
        <v>4882</v>
      </c>
      <c r="DE162" s="36" t="s">
        <v>3848</v>
      </c>
      <c r="DF162" s="36" t="s">
        <v>16359</v>
      </c>
      <c r="DG162" s="36" t="s">
        <v>3840</v>
      </c>
      <c r="DH162" s="36" t="s">
        <v>3841</v>
      </c>
      <c r="DI162" s="36" t="s">
        <v>4882</v>
      </c>
      <c r="DJ162" s="36" t="s">
        <v>3848</v>
      </c>
      <c r="DK162" s="36" t="s">
        <v>3957</v>
      </c>
      <c r="DL162" s="36" t="s">
        <v>5480</v>
      </c>
      <c r="DM162" s="36" t="s">
        <v>3914</v>
      </c>
      <c r="DN162" s="36" t="s">
        <v>3852</v>
      </c>
      <c r="DO162" s="36" t="s">
        <v>3853</v>
      </c>
      <c r="DP162" s="36" t="s">
        <v>3854</v>
      </c>
      <c r="DQ162" s="36" t="s">
        <v>16360</v>
      </c>
      <c r="DR162" s="36" t="s">
        <v>221</v>
      </c>
      <c r="DS162" s="36" t="s">
        <v>16356</v>
      </c>
      <c r="DT162" s="36" t="s">
        <v>3848</v>
      </c>
      <c r="DU162" s="36" t="s">
        <v>3848</v>
      </c>
      <c r="DV162" s="36" t="s">
        <v>3848</v>
      </c>
      <c r="DW162" s="36" t="s">
        <v>3848</v>
      </c>
      <c r="DX162" s="36" t="s">
        <v>3848</v>
      </c>
      <c r="DY162" s="36" t="s">
        <v>3848</v>
      </c>
      <c r="DZ162" s="36" t="s">
        <v>3848</v>
      </c>
      <c r="EA162" s="36" t="s">
        <v>3848</v>
      </c>
      <c r="EB162" s="36" t="s">
        <v>3861</v>
      </c>
      <c r="EC162" s="36" t="s">
        <v>3862</v>
      </c>
      <c r="ED162" s="36" t="s">
        <v>3848</v>
      </c>
      <c r="EE162" s="36" t="s">
        <v>10915</v>
      </c>
      <c r="EF162" s="36" t="s">
        <v>3864</v>
      </c>
      <c r="EG162" s="36" t="s">
        <v>598</v>
      </c>
      <c r="EH162" s="36" t="s">
        <v>5303</v>
      </c>
      <c r="EI162" s="36" t="s">
        <v>4070</v>
      </c>
      <c r="EJ162" s="36" t="s">
        <v>16361</v>
      </c>
      <c r="EK162" s="36" t="s">
        <v>3848</v>
      </c>
      <c r="EL162" s="36" t="s">
        <v>5147</v>
      </c>
      <c r="EM162" s="36" t="s">
        <v>4002</v>
      </c>
      <c r="EN162" s="36" t="s">
        <v>4002</v>
      </c>
      <c r="EO162" s="36" t="s">
        <v>3870</v>
      </c>
      <c r="EP162" s="36" t="s">
        <v>3869</v>
      </c>
      <c r="EQ162" s="36" t="s">
        <v>16362</v>
      </c>
      <c r="ER162" s="36" t="s">
        <v>3924</v>
      </c>
      <c r="ES162" s="36" t="s">
        <v>14559</v>
      </c>
      <c r="ET162" s="36" t="s">
        <v>16363</v>
      </c>
      <c r="EU162" s="36" t="s">
        <v>16270</v>
      </c>
      <c r="EV162" s="36" t="s">
        <v>3877</v>
      </c>
      <c r="EW162" s="36" t="s">
        <v>3876</v>
      </c>
      <c r="EX162" s="36" t="s">
        <v>3848</v>
      </c>
      <c r="EY162" s="36" t="s">
        <v>3848</v>
      </c>
      <c r="EZ162" s="36" t="s">
        <v>3876</v>
      </c>
      <c r="FA162" s="36" t="s">
        <v>3848</v>
      </c>
      <c r="FB162" s="36" t="s">
        <v>3848</v>
      </c>
      <c r="FC162" s="36" t="s">
        <v>3848</v>
      </c>
      <c r="FD162" s="36" t="s">
        <v>3848</v>
      </c>
      <c r="FE162" s="36" t="s">
        <v>4017</v>
      </c>
      <c r="FF162" s="36" t="s">
        <v>4017</v>
      </c>
      <c r="FG162" s="36" t="s">
        <v>3848</v>
      </c>
      <c r="FH162" s="36" t="s">
        <v>3848</v>
      </c>
      <c r="FI162" s="36" t="s">
        <v>3848</v>
      </c>
      <c r="FJ162" s="36" t="s">
        <v>4017</v>
      </c>
      <c r="FK162" s="36" t="s">
        <v>4017</v>
      </c>
      <c r="FL162" s="36" t="s">
        <v>4017</v>
      </c>
      <c r="FM162" s="36" t="s">
        <v>16355</v>
      </c>
      <c r="FN162" s="36" t="s">
        <v>16364</v>
      </c>
      <c r="FO162" s="36" t="s">
        <v>7180</v>
      </c>
      <c r="FP162" s="36" t="s">
        <v>3848</v>
      </c>
      <c r="FQ162" s="36" t="s">
        <v>3848</v>
      </c>
      <c r="FR162" s="36" t="s">
        <v>3848</v>
      </c>
      <c r="FS162" s="36" t="s">
        <v>3848</v>
      </c>
      <c r="FT162" s="36" t="s">
        <v>16365</v>
      </c>
      <c r="FU162" s="36" t="s">
        <v>16366</v>
      </c>
      <c r="FV162" s="36" t="s">
        <v>16367</v>
      </c>
      <c r="FW162" s="36" t="s">
        <v>16368</v>
      </c>
      <c r="FX162" s="36" t="s">
        <v>3944</v>
      </c>
      <c r="FY162" s="36" t="s">
        <v>3848</v>
      </c>
      <c r="FZ162" s="36" t="s">
        <v>13539</v>
      </c>
      <c r="GA162" s="36" t="s">
        <v>3946</v>
      </c>
      <c r="GB162" s="44" t="s">
        <v>3945</v>
      </c>
      <c r="GC162" s="44" t="s">
        <v>3946</v>
      </c>
      <c r="GL162" s="502">
        <v>100</v>
      </c>
      <c r="GM162" s="502">
        <v>75</v>
      </c>
      <c r="GN162" s="502">
        <v>95</v>
      </c>
      <c r="GO162" s="502">
        <v>89</v>
      </c>
      <c r="GP162" s="502">
        <v>83</v>
      </c>
      <c r="GQ162" s="502">
        <v>29</v>
      </c>
      <c r="GR162" s="502">
        <v>83</v>
      </c>
      <c r="GS162" s="502">
        <v>91</v>
      </c>
      <c r="GT162" s="502">
        <v>34</v>
      </c>
      <c r="GU162" s="502">
        <v>91</v>
      </c>
      <c r="GV162" s="502">
        <v>50</v>
      </c>
      <c r="GW162" s="502">
        <v>71</v>
      </c>
      <c r="GX162" s="502">
        <v>57</v>
      </c>
      <c r="GY162" s="502">
        <v>97</v>
      </c>
      <c r="GZ162" s="502">
        <v>94</v>
      </c>
      <c r="HA162" s="502">
        <v>0.70840000000000003</v>
      </c>
      <c r="HB162" s="502">
        <v>33</v>
      </c>
      <c r="HC162" s="502" t="s">
        <v>14217</v>
      </c>
      <c r="HD162" s="502">
        <v>33</v>
      </c>
      <c r="HE162" s="502">
        <v>94</v>
      </c>
      <c r="HF162" s="44" t="s">
        <v>14405</v>
      </c>
      <c r="HG162" s="503" t="s">
        <v>3848</v>
      </c>
      <c r="HH162" s="503" t="s">
        <v>16369</v>
      </c>
      <c r="HI162" s="503" t="s">
        <v>14407</v>
      </c>
      <c r="HJ162" s="503" t="s">
        <v>14408</v>
      </c>
      <c r="HK162" s="503" t="s">
        <v>16370</v>
      </c>
      <c r="IC162" s="44" t="s">
        <v>3403</v>
      </c>
      <c r="IE162" s="44" t="s">
        <v>3403</v>
      </c>
    </row>
    <row r="163" spans="1:239" s="44" customFormat="1" ht="15" customHeight="1" x14ac:dyDescent="0.2">
      <c r="A163" s="85">
        <v>27</v>
      </c>
      <c r="B163" s="470">
        <v>0.48749999999999999</v>
      </c>
      <c r="C163" s="85"/>
      <c r="D163" s="85" t="s">
        <v>12630</v>
      </c>
      <c r="E163" s="85" t="s">
        <v>212</v>
      </c>
      <c r="F163" s="282">
        <v>43284</v>
      </c>
      <c r="G163" s="85" t="s">
        <v>1202</v>
      </c>
      <c r="H163" s="85" t="s">
        <v>233</v>
      </c>
      <c r="I163" s="85" t="s">
        <v>3057</v>
      </c>
      <c r="J163" s="85"/>
      <c r="K163" s="471"/>
      <c r="L163" s="471"/>
      <c r="M163" s="471"/>
      <c r="N163" s="471"/>
      <c r="O163" s="85"/>
      <c r="P163" s="305" t="s">
        <v>15825</v>
      </c>
      <c r="Q163" s="85" t="s">
        <v>16371</v>
      </c>
      <c r="R163" s="85" t="s">
        <v>16372</v>
      </c>
      <c r="S163" s="471" t="s">
        <v>5422</v>
      </c>
      <c r="T163" s="276">
        <v>9776263454</v>
      </c>
      <c r="U163" s="473" t="s">
        <v>16373</v>
      </c>
      <c r="V163" s="85" t="s">
        <v>221</v>
      </c>
      <c r="W163" s="85" t="s">
        <v>221</v>
      </c>
      <c r="X163" s="85" t="s">
        <v>221</v>
      </c>
      <c r="Y163" s="85" t="s">
        <v>221</v>
      </c>
      <c r="Z163" s="85" t="s">
        <v>221</v>
      </c>
      <c r="AA163" s="85" t="s">
        <v>2718</v>
      </c>
      <c r="AB163" s="85" t="s">
        <v>2718</v>
      </c>
      <c r="AC163" s="85" t="s">
        <v>1303</v>
      </c>
      <c r="AD163" s="85" t="s">
        <v>224</v>
      </c>
      <c r="AE163" s="85" t="s">
        <v>221</v>
      </c>
      <c r="AF163" s="85" t="s">
        <v>221</v>
      </c>
      <c r="AG163" s="85" t="s">
        <v>221</v>
      </c>
      <c r="AH163" s="85" t="s">
        <v>221</v>
      </c>
      <c r="AI163" s="85" t="s">
        <v>1239</v>
      </c>
      <c r="AJ163" s="85" t="s">
        <v>1239</v>
      </c>
      <c r="AK163" s="85" t="s">
        <v>1239</v>
      </c>
      <c r="AL163" s="85" t="s">
        <v>1239</v>
      </c>
      <c r="AM163" s="85" t="s">
        <v>1239</v>
      </c>
      <c r="AN163" s="85" t="s">
        <v>228</v>
      </c>
      <c r="AO163" s="85" t="s">
        <v>228</v>
      </c>
      <c r="AP163" s="85" t="s">
        <v>598</v>
      </c>
      <c r="AQ163" s="255" t="s">
        <v>3069</v>
      </c>
      <c r="AR163" s="85"/>
      <c r="AS163" s="85"/>
      <c r="AT163" s="85"/>
      <c r="AU163" s="85"/>
      <c r="AV163" s="85"/>
      <c r="AW163" s="85"/>
      <c r="AX163" s="85"/>
      <c r="AY163" s="85" t="s">
        <v>227</v>
      </c>
      <c r="AZ163" s="85" t="s">
        <v>227</v>
      </c>
      <c r="BA163" s="279">
        <v>0.54027777777777775</v>
      </c>
      <c r="BB163" s="275" t="s">
        <v>12693</v>
      </c>
      <c r="BC163" s="275">
        <v>0.64236111111111105</v>
      </c>
      <c r="BD163" s="275">
        <v>0.64513888888888882</v>
      </c>
      <c r="BE163" s="306">
        <f t="shared" si="3"/>
        <v>4</v>
      </c>
      <c r="BF163" s="85">
        <v>1</v>
      </c>
      <c r="BG163" s="85">
        <v>2</v>
      </c>
      <c r="BH163" s="85">
        <v>2</v>
      </c>
      <c r="BI163" s="85">
        <v>1</v>
      </c>
      <c r="BJ163" s="85">
        <v>2</v>
      </c>
      <c r="BK163" s="85">
        <v>1</v>
      </c>
      <c r="BL163" s="85">
        <v>1</v>
      </c>
      <c r="BM163" s="85">
        <v>2</v>
      </c>
      <c r="BN163" s="85">
        <v>1</v>
      </c>
      <c r="BO163" s="85">
        <v>1</v>
      </c>
      <c r="BP163" s="85">
        <v>2</v>
      </c>
      <c r="BQ163" s="85">
        <v>1</v>
      </c>
      <c r="BR163" s="85">
        <v>2</v>
      </c>
      <c r="BS163" s="85">
        <v>1</v>
      </c>
      <c r="BT163" s="85">
        <v>2</v>
      </c>
      <c r="BU163" s="85"/>
      <c r="BV163" s="85"/>
      <c r="BW163" s="85"/>
      <c r="BX163" s="85"/>
      <c r="BY163" s="85"/>
      <c r="BZ163" s="85"/>
      <c r="CA163" s="85"/>
      <c r="CB163" s="85"/>
      <c r="CC163" s="85"/>
      <c r="CD163" s="85"/>
      <c r="CE163" s="85"/>
      <c r="CF163" s="85"/>
      <c r="CG163" s="85"/>
      <c r="CH163" s="85"/>
      <c r="CI163" s="85"/>
      <c r="CJ163" s="85"/>
      <c r="CK163" s="85"/>
      <c r="CL163" s="85"/>
      <c r="CM163" s="85"/>
      <c r="CN163" s="85"/>
      <c r="CO163" s="85"/>
      <c r="CP163" s="85"/>
      <c r="CQ163" s="85"/>
      <c r="CR163" s="36" t="s">
        <v>12643</v>
      </c>
      <c r="CS163" s="36" t="s">
        <v>12644</v>
      </c>
      <c r="CT163" s="36" t="s">
        <v>4002</v>
      </c>
      <c r="CU163" s="36" t="s">
        <v>16374</v>
      </c>
      <c r="CV163" s="36" t="s">
        <v>16371</v>
      </c>
      <c r="CW163" s="36" t="s">
        <v>16372</v>
      </c>
      <c r="CX163" s="36" t="s">
        <v>5422</v>
      </c>
      <c r="CY163" s="36" t="s">
        <v>16375</v>
      </c>
      <c r="CZ163" s="36" t="s">
        <v>3848</v>
      </c>
      <c r="DA163" s="36" t="s">
        <v>16376</v>
      </c>
      <c r="DB163" s="36" t="s">
        <v>3840</v>
      </c>
      <c r="DC163" s="36" t="s">
        <v>3841</v>
      </c>
      <c r="DD163" s="36" t="s">
        <v>15651</v>
      </c>
      <c r="DE163" s="36" t="s">
        <v>3848</v>
      </c>
      <c r="DF163" s="36" t="s">
        <v>16376</v>
      </c>
      <c r="DG163" s="36" t="s">
        <v>3840</v>
      </c>
      <c r="DH163" s="36" t="s">
        <v>3841</v>
      </c>
      <c r="DI163" s="36" t="s">
        <v>15651</v>
      </c>
      <c r="DJ163" s="36" t="s">
        <v>3848</v>
      </c>
      <c r="DK163" s="36" t="s">
        <v>3957</v>
      </c>
      <c r="DL163" s="36" t="s">
        <v>15650</v>
      </c>
      <c r="DM163" s="36" t="s">
        <v>3914</v>
      </c>
      <c r="DN163" s="36" t="s">
        <v>3852</v>
      </c>
      <c r="DO163" s="36" t="s">
        <v>3853</v>
      </c>
      <c r="DP163" s="36" t="s">
        <v>3854</v>
      </c>
      <c r="DQ163" s="36" t="s">
        <v>16377</v>
      </c>
      <c r="DR163" s="36" t="s">
        <v>221</v>
      </c>
      <c r="DS163" s="36" t="s">
        <v>16373</v>
      </c>
      <c r="DT163" s="36" t="s">
        <v>3848</v>
      </c>
      <c r="DU163" s="36" t="s">
        <v>3848</v>
      </c>
      <c r="DV163" s="36" t="s">
        <v>3848</v>
      </c>
      <c r="DW163" s="36" t="s">
        <v>3848</v>
      </c>
      <c r="DX163" s="36" t="s">
        <v>3848</v>
      </c>
      <c r="DY163" s="36" t="s">
        <v>3848</v>
      </c>
      <c r="DZ163" s="36" t="s">
        <v>3848</v>
      </c>
      <c r="EA163" s="36" t="s">
        <v>3848</v>
      </c>
      <c r="EB163" s="36" t="s">
        <v>3861</v>
      </c>
      <c r="EC163" s="36" t="s">
        <v>3862</v>
      </c>
      <c r="ED163" s="36" t="s">
        <v>3848</v>
      </c>
      <c r="EE163" s="36" t="s">
        <v>9840</v>
      </c>
      <c r="EF163" s="36" t="s">
        <v>3864</v>
      </c>
      <c r="EG163" s="36" t="s">
        <v>598</v>
      </c>
      <c r="EH163" s="36" t="s">
        <v>1008</v>
      </c>
      <c r="EI163" s="36" t="s">
        <v>1008</v>
      </c>
      <c r="EJ163" s="36" t="s">
        <v>3848</v>
      </c>
      <c r="EK163" s="36" t="s">
        <v>3848</v>
      </c>
      <c r="EL163" s="36" t="s">
        <v>3868</v>
      </c>
      <c r="EM163" s="36" t="s">
        <v>4002</v>
      </c>
      <c r="EN163" s="36" t="s">
        <v>4002</v>
      </c>
      <c r="EO163" s="36" t="s">
        <v>3869</v>
      </c>
      <c r="EP163" s="36" t="s">
        <v>3870</v>
      </c>
      <c r="EQ163" s="36" t="s">
        <v>16378</v>
      </c>
      <c r="ER163" s="36" t="s">
        <v>3924</v>
      </c>
      <c r="ES163" s="36" t="s">
        <v>4017</v>
      </c>
      <c r="ET163" s="36" t="s">
        <v>16379</v>
      </c>
      <c r="EU163" s="36" t="s">
        <v>16270</v>
      </c>
      <c r="EV163" s="36" t="s">
        <v>3876</v>
      </c>
      <c r="EW163" s="36" t="s">
        <v>3876</v>
      </c>
      <c r="EX163" s="36" t="s">
        <v>3848</v>
      </c>
      <c r="EY163" s="36" t="s">
        <v>3848</v>
      </c>
      <c r="EZ163" s="36" t="s">
        <v>3876</v>
      </c>
      <c r="FA163" s="36" t="s">
        <v>3848</v>
      </c>
      <c r="FB163" s="36" t="s">
        <v>3848</v>
      </c>
      <c r="FC163" s="36" t="s">
        <v>3848</v>
      </c>
      <c r="FD163" s="36" t="s">
        <v>3848</v>
      </c>
      <c r="FE163" s="36" t="s">
        <v>4017</v>
      </c>
      <c r="FF163" s="36" t="s">
        <v>4017</v>
      </c>
      <c r="FG163" s="36" t="s">
        <v>3848</v>
      </c>
      <c r="FH163" s="36" t="s">
        <v>3848</v>
      </c>
      <c r="FI163" s="36" t="s">
        <v>3848</v>
      </c>
      <c r="FJ163" s="36" t="s">
        <v>4017</v>
      </c>
      <c r="FK163" s="36" t="s">
        <v>4017</v>
      </c>
      <c r="FL163" s="36" t="s">
        <v>4017</v>
      </c>
      <c r="FM163" s="36" t="s">
        <v>16380</v>
      </c>
      <c r="FN163" s="36" t="s">
        <v>16381</v>
      </c>
      <c r="FO163" s="36" t="s">
        <v>16382</v>
      </c>
      <c r="FP163" s="36" t="s">
        <v>3848</v>
      </c>
      <c r="FQ163" s="36" t="s">
        <v>3848</v>
      </c>
      <c r="FR163" s="36" t="s">
        <v>3848</v>
      </c>
      <c r="FS163" s="36" t="s">
        <v>3848</v>
      </c>
      <c r="FT163" s="36" t="s">
        <v>16383</v>
      </c>
      <c r="FU163" s="36" t="s">
        <v>16366</v>
      </c>
      <c r="FV163" s="36" t="s">
        <v>16384</v>
      </c>
      <c r="FW163" s="36" t="s">
        <v>16385</v>
      </c>
      <c r="FX163" s="36" t="s">
        <v>3944</v>
      </c>
      <c r="FY163" s="36" t="s">
        <v>3848</v>
      </c>
      <c r="FZ163" s="36" t="s">
        <v>13539</v>
      </c>
      <c r="GA163" s="36" t="s">
        <v>3945</v>
      </c>
      <c r="GB163" s="44" t="s">
        <v>3946</v>
      </c>
      <c r="GC163" s="44" t="s">
        <v>3946</v>
      </c>
      <c r="GL163" s="502">
        <v>100</v>
      </c>
      <c r="GM163" s="502">
        <v>42</v>
      </c>
      <c r="GN163" s="502">
        <v>50</v>
      </c>
      <c r="GO163" s="502">
        <v>94</v>
      </c>
      <c r="GP163" s="502">
        <v>80</v>
      </c>
      <c r="GQ163" s="502">
        <v>20</v>
      </c>
      <c r="GR163" s="502">
        <v>100</v>
      </c>
      <c r="GS163" s="502">
        <v>100</v>
      </c>
      <c r="GT163" s="502">
        <v>27</v>
      </c>
      <c r="GU163" s="502">
        <v>100</v>
      </c>
      <c r="GV163" s="502">
        <v>80</v>
      </c>
      <c r="GW163" s="502">
        <v>29</v>
      </c>
      <c r="GX163" s="502">
        <v>71</v>
      </c>
      <c r="GY163" s="502">
        <v>0</v>
      </c>
      <c r="GZ163" s="502">
        <v>18</v>
      </c>
      <c r="HA163" s="502">
        <v>0.44019999999999998</v>
      </c>
      <c r="HB163" s="502">
        <v>33</v>
      </c>
      <c r="HC163" s="502" t="s">
        <v>14217</v>
      </c>
      <c r="HD163" s="502">
        <v>33</v>
      </c>
      <c r="HE163" s="502">
        <v>18</v>
      </c>
      <c r="HF163" s="44" t="s">
        <v>15144</v>
      </c>
      <c r="HG163" s="503" t="s">
        <v>3848</v>
      </c>
      <c r="HH163" s="503" t="s">
        <v>16386</v>
      </c>
      <c r="HI163" s="503" t="s">
        <v>15146</v>
      </c>
      <c r="HJ163" s="503" t="s">
        <v>14951</v>
      </c>
      <c r="HK163" s="503" t="s">
        <v>15860</v>
      </c>
      <c r="IC163" s="44" t="s">
        <v>3403</v>
      </c>
      <c r="IE163" s="44" t="s">
        <v>3403</v>
      </c>
    </row>
    <row r="164" spans="1:239" s="44" customFormat="1" ht="15" customHeight="1" x14ac:dyDescent="0.2">
      <c r="A164" s="85">
        <v>28</v>
      </c>
      <c r="B164" s="470">
        <v>0.4916666666666667</v>
      </c>
      <c r="C164" s="85"/>
      <c r="D164" s="85" t="s">
        <v>12630</v>
      </c>
      <c r="E164" s="85" t="s">
        <v>212</v>
      </c>
      <c r="F164" s="282">
        <v>43284</v>
      </c>
      <c r="G164" s="85" t="s">
        <v>1202</v>
      </c>
      <c r="H164" s="85" t="s">
        <v>233</v>
      </c>
      <c r="I164" s="85" t="s">
        <v>3057</v>
      </c>
      <c r="J164" s="85"/>
      <c r="K164" s="471"/>
      <c r="L164" s="471"/>
      <c r="M164" s="471"/>
      <c r="N164" s="471"/>
      <c r="O164" s="85"/>
      <c r="P164" s="505" t="s">
        <v>16387</v>
      </c>
      <c r="Q164" s="85" t="s">
        <v>16388</v>
      </c>
      <c r="R164" s="85" t="s">
        <v>12531</v>
      </c>
      <c r="S164" s="471" t="s">
        <v>16389</v>
      </c>
      <c r="T164" s="276">
        <v>9158899118</v>
      </c>
      <c r="U164" s="473" t="s">
        <v>16390</v>
      </c>
      <c r="V164" s="85" t="s">
        <v>221</v>
      </c>
      <c r="W164" s="85" t="s">
        <v>221</v>
      </c>
      <c r="X164" s="85" t="s">
        <v>221</v>
      </c>
      <c r="Y164" s="85" t="s">
        <v>221</v>
      </c>
      <c r="Z164" s="85" t="s">
        <v>221</v>
      </c>
      <c r="AA164" s="85" t="s">
        <v>16391</v>
      </c>
      <c r="AB164" s="85">
        <v>9328563803</v>
      </c>
      <c r="AC164" s="85" t="s">
        <v>1303</v>
      </c>
      <c r="AD164" s="85" t="s">
        <v>224</v>
      </c>
      <c r="AE164" s="85" t="s">
        <v>221</v>
      </c>
      <c r="AF164" s="85" t="s">
        <v>221</v>
      </c>
      <c r="AG164" s="85" t="s">
        <v>221</v>
      </c>
      <c r="AH164" s="85" t="s">
        <v>221</v>
      </c>
      <c r="AI164" s="85"/>
      <c r="AJ164" s="85"/>
      <c r="AK164" s="85"/>
      <c r="AL164" s="85"/>
      <c r="AM164" s="85"/>
      <c r="AN164" s="85" t="s">
        <v>228</v>
      </c>
      <c r="AO164" s="85" t="s">
        <v>228</v>
      </c>
      <c r="AP164" s="85" t="s">
        <v>281</v>
      </c>
      <c r="AQ164" s="85" t="s">
        <v>282</v>
      </c>
      <c r="AR164" s="85"/>
      <c r="AS164" s="85"/>
      <c r="AT164" s="85"/>
      <c r="AU164" s="85"/>
      <c r="AV164" s="85"/>
      <c r="AW164" s="85"/>
      <c r="AX164" s="85"/>
      <c r="AY164" s="85" t="s">
        <v>227</v>
      </c>
      <c r="AZ164" s="85" t="s">
        <v>446</v>
      </c>
      <c r="BA164" s="279">
        <v>0.53819444444444442</v>
      </c>
      <c r="BB164" s="275" t="s">
        <v>13264</v>
      </c>
      <c r="BC164" s="275">
        <v>0.59236111111111112</v>
      </c>
      <c r="BD164" s="275">
        <v>0.59583333333333333</v>
      </c>
      <c r="BE164" s="306">
        <f t="shared" si="3"/>
        <v>5</v>
      </c>
      <c r="BF164" s="85">
        <v>1</v>
      </c>
      <c r="BG164" s="85">
        <v>1</v>
      </c>
      <c r="BH164" s="85">
        <v>1</v>
      </c>
      <c r="BI164" s="85">
        <v>1</v>
      </c>
      <c r="BJ164" s="85">
        <v>1</v>
      </c>
      <c r="BK164" s="85">
        <v>1</v>
      </c>
      <c r="BL164" s="85">
        <v>1</v>
      </c>
      <c r="BM164" s="85">
        <v>1</v>
      </c>
      <c r="BN164" s="85">
        <v>1</v>
      </c>
      <c r="BO164" s="85">
        <v>1</v>
      </c>
      <c r="BP164" s="85">
        <v>1</v>
      </c>
      <c r="BQ164" s="85">
        <v>1</v>
      </c>
      <c r="BR164" s="85">
        <v>1</v>
      </c>
      <c r="BS164" s="85">
        <v>1</v>
      </c>
      <c r="BT164" s="85">
        <v>1</v>
      </c>
      <c r="BU164" s="85"/>
      <c r="BV164" s="85"/>
      <c r="BW164" s="85"/>
      <c r="BX164" s="85"/>
      <c r="BY164" s="85"/>
      <c r="BZ164" s="85"/>
      <c r="CA164" s="85"/>
      <c r="CB164" s="85"/>
      <c r="CC164" s="85"/>
      <c r="CD164" s="85"/>
      <c r="CE164" s="85"/>
      <c r="CF164" s="85"/>
      <c r="CG164" s="85"/>
      <c r="CH164" s="85"/>
      <c r="CI164" s="85"/>
      <c r="CJ164" s="85"/>
      <c r="CK164" s="85"/>
      <c r="CL164" s="85"/>
      <c r="CM164" s="85"/>
      <c r="CN164" s="85"/>
      <c r="CO164" s="85"/>
      <c r="CP164" s="85"/>
      <c r="CQ164" s="85"/>
      <c r="CR164" s="36" t="s">
        <v>12643</v>
      </c>
      <c r="CS164" s="36" t="s">
        <v>12644</v>
      </c>
      <c r="CT164" s="36" t="s">
        <v>4002</v>
      </c>
      <c r="CU164" s="36" t="s">
        <v>16392</v>
      </c>
      <c r="CV164" s="36" t="s">
        <v>16388</v>
      </c>
      <c r="CW164" s="36" t="s">
        <v>12531</v>
      </c>
      <c r="CX164" s="36" t="s">
        <v>16389</v>
      </c>
      <c r="CY164" s="36" t="s">
        <v>16393</v>
      </c>
      <c r="CZ164" s="36" t="s">
        <v>3848</v>
      </c>
      <c r="DA164" s="36" t="s">
        <v>16394</v>
      </c>
      <c r="DB164" s="36" t="s">
        <v>11976</v>
      </c>
      <c r="DC164" s="36" t="s">
        <v>6603</v>
      </c>
      <c r="DD164" s="36" t="s">
        <v>11977</v>
      </c>
      <c r="DE164" s="36" t="s">
        <v>3848</v>
      </c>
      <c r="DF164" s="36" t="s">
        <v>11977</v>
      </c>
      <c r="DG164" s="36" t="s">
        <v>11976</v>
      </c>
      <c r="DH164" s="36" t="s">
        <v>6603</v>
      </c>
      <c r="DI164" s="36" t="s">
        <v>11977</v>
      </c>
      <c r="DJ164" s="36" t="s">
        <v>3848</v>
      </c>
      <c r="DK164" s="36" t="s">
        <v>3957</v>
      </c>
      <c r="DL164" s="36" t="s">
        <v>11977</v>
      </c>
      <c r="DM164" s="36" t="s">
        <v>3914</v>
      </c>
      <c r="DN164" s="36" t="s">
        <v>3852</v>
      </c>
      <c r="DO164" s="36" t="s">
        <v>3853</v>
      </c>
      <c r="DP164" s="36" t="s">
        <v>3854</v>
      </c>
      <c r="DQ164" s="36" t="s">
        <v>16395</v>
      </c>
      <c r="DR164" s="36" t="s">
        <v>16395</v>
      </c>
      <c r="DS164" s="36" t="s">
        <v>16390</v>
      </c>
      <c r="DT164" s="36" t="s">
        <v>3848</v>
      </c>
      <c r="DU164" s="36" t="s">
        <v>3848</v>
      </c>
      <c r="DV164" s="36" t="s">
        <v>3848</v>
      </c>
      <c r="DW164" s="36" t="s">
        <v>3848</v>
      </c>
      <c r="DX164" s="36" t="s">
        <v>3848</v>
      </c>
      <c r="DY164" s="36" t="s">
        <v>3848</v>
      </c>
      <c r="DZ164" s="36" t="s">
        <v>3848</v>
      </c>
      <c r="EA164" s="36" t="s">
        <v>3848</v>
      </c>
      <c r="EB164" s="36" t="s">
        <v>3861</v>
      </c>
      <c r="EC164" s="36" t="s">
        <v>3862</v>
      </c>
      <c r="ED164" s="36" t="s">
        <v>3848</v>
      </c>
      <c r="EE164" s="36" t="s">
        <v>16396</v>
      </c>
      <c r="EF164" s="36" t="s">
        <v>3864</v>
      </c>
      <c r="EG164" s="36" t="s">
        <v>2755</v>
      </c>
      <c r="EH164" s="36" t="s">
        <v>282</v>
      </c>
      <c r="EI164" s="36" t="s">
        <v>3848</v>
      </c>
      <c r="EJ164" s="36" t="s">
        <v>3848</v>
      </c>
      <c r="EK164" s="36" t="s">
        <v>3848</v>
      </c>
      <c r="EL164" s="36" t="s">
        <v>3868</v>
      </c>
      <c r="EM164" s="36" t="s">
        <v>4002</v>
      </c>
      <c r="EN164" s="36" t="s">
        <v>4002</v>
      </c>
      <c r="EO164" s="36" t="s">
        <v>4002</v>
      </c>
      <c r="EP164" s="36" t="s">
        <v>4002</v>
      </c>
      <c r="EQ164" s="36" t="s">
        <v>16397</v>
      </c>
      <c r="ER164" s="36" t="s">
        <v>11021</v>
      </c>
      <c r="ES164" s="36" t="s">
        <v>3943</v>
      </c>
      <c r="ET164" s="36" t="s">
        <v>16398</v>
      </c>
      <c r="EU164" s="36" t="s">
        <v>16399</v>
      </c>
      <c r="EV164" s="36" t="s">
        <v>3876</v>
      </c>
      <c r="EW164" s="36" t="s">
        <v>3876</v>
      </c>
      <c r="EX164" s="36" t="s">
        <v>3848</v>
      </c>
      <c r="EY164" s="36" t="s">
        <v>3848</v>
      </c>
      <c r="EZ164" s="36" t="s">
        <v>3876</v>
      </c>
      <c r="FA164" s="36" t="s">
        <v>3848</v>
      </c>
      <c r="FB164" s="36" t="s">
        <v>3848</v>
      </c>
      <c r="FC164" s="36" t="s">
        <v>3848</v>
      </c>
      <c r="FD164" s="36" t="s">
        <v>3848</v>
      </c>
      <c r="FE164" s="36" t="s">
        <v>4017</v>
      </c>
      <c r="FF164" s="36" t="s">
        <v>4017</v>
      </c>
      <c r="FG164" s="36" t="s">
        <v>3848</v>
      </c>
      <c r="FH164" s="36" t="s">
        <v>3848</v>
      </c>
      <c r="FI164" s="36" t="s">
        <v>3848</v>
      </c>
      <c r="FJ164" s="36" t="s">
        <v>4017</v>
      </c>
      <c r="FK164" s="36" t="s">
        <v>4017</v>
      </c>
      <c r="FL164" s="36" t="s">
        <v>4017</v>
      </c>
      <c r="FM164" s="36" t="s">
        <v>16400</v>
      </c>
      <c r="FN164" s="36" t="s">
        <v>16401</v>
      </c>
      <c r="FO164" s="36" t="s">
        <v>16402</v>
      </c>
      <c r="FP164" s="36" t="s">
        <v>3848</v>
      </c>
      <c r="FQ164" s="36" t="s">
        <v>16403</v>
      </c>
      <c r="FR164" s="36" t="s">
        <v>14107</v>
      </c>
      <c r="FS164" s="36" t="s">
        <v>16404</v>
      </c>
      <c r="FT164" s="36" t="s">
        <v>16405</v>
      </c>
      <c r="FU164" s="36" t="s">
        <v>16406</v>
      </c>
      <c r="FV164" s="36" t="s">
        <v>15378</v>
      </c>
      <c r="FW164" s="36" t="s">
        <v>16407</v>
      </c>
      <c r="FX164" s="36" t="s">
        <v>3944</v>
      </c>
      <c r="FY164" s="36" t="s">
        <v>3848</v>
      </c>
      <c r="FZ164" s="36" t="s">
        <v>3848</v>
      </c>
      <c r="GA164" s="36" t="s">
        <v>3946</v>
      </c>
      <c r="GB164" s="44" t="s">
        <v>3945</v>
      </c>
      <c r="GC164" s="44" t="s">
        <v>3946</v>
      </c>
      <c r="GL164" s="502">
        <v>100</v>
      </c>
      <c r="GM164" s="502">
        <v>25</v>
      </c>
      <c r="GN164" s="502">
        <v>50</v>
      </c>
      <c r="GO164" s="502">
        <v>44</v>
      </c>
      <c r="GP164" s="502">
        <v>56</v>
      </c>
      <c r="GQ164" s="502">
        <v>14</v>
      </c>
      <c r="GR164" s="502">
        <v>100</v>
      </c>
      <c r="GS164" s="502">
        <v>60</v>
      </c>
      <c r="GT164" s="502">
        <v>15</v>
      </c>
      <c r="GU164" s="502">
        <v>80</v>
      </c>
      <c r="GV164" s="502">
        <v>50</v>
      </c>
      <c r="GW164" s="502">
        <v>71</v>
      </c>
      <c r="GX164" s="502">
        <v>57</v>
      </c>
      <c r="GY164" s="502" t="s">
        <v>14218</v>
      </c>
      <c r="GZ164" s="502" t="s">
        <v>14217</v>
      </c>
      <c r="HA164" s="502" t="s">
        <v>14217</v>
      </c>
      <c r="HB164" s="502" t="s">
        <v>14217</v>
      </c>
      <c r="HC164" s="502">
        <v>33</v>
      </c>
      <c r="HD164" s="502">
        <v>33</v>
      </c>
      <c r="HE164" s="502">
        <v>0</v>
      </c>
      <c r="HF164" s="44" t="s">
        <v>14405</v>
      </c>
      <c r="HG164" s="503" t="s">
        <v>3848</v>
      </c>
      <c r="HH164" s="503" t="s">
        <v>16408</v>
      </c>
      <c r="HI164" s="503" t="s">
        <v>16123</v>
      </c>
      <c r="HJ164" s="503" t="s">
        <v>14408</v>
      </c>
      <c r="HK164" s="503" t="s">
        <v>16409</v>
      </c>
      <c r="HM164" s="44" t="s">
        <v>3848</v>
      </c>
      <c r="IC164" s="44" t="s">
        <v>3403</v>
      </c>
      <c r="IE164" s="44" t="s">
        <v>3403</v>
      </c>
    </row>
    <row r="165" spans="1:239" s="44" customFormat="1" ht="15" customHeight="1" x14ac:dyDescent="0.2">
      <c r="A165" s="85">
        <v>29</v>
      </c>
      <c r="B165" s="470">
        <v>0.49513888888888885</v>
      </c>
      <c r="C165" s="85"/>
      <c r="D165" s="85" t="s">
        <v>12630</v>
      </c>
      <c r="E165" s="85" t="s">
        <v>212</v>
      </c>
      <c r="F165" s="282">
        <v>43284</v>
      </c>
      <c r="G165" s="85" t="s">
        <v>3082</v>
      </c>
      <c r="H165" s="85" t="s">
        <v>246</v>
      </c>
      <c r="I165" s="85" t="s">
        <v>247</v>
      </c>
      <c r="J165" s="85" t="s">
        <v>13140</v>
      </c>
      <c r="K165" s="471" t="s">
        <v>13141</v>
      </c>
      <c r="L165" s="471" t="s">
        <v>250</v>
      </c>
      <c r="M165" s="374">
        <v>43284</v>
      </c>
      <c r="N165" s="374">
        <v>43299</v>
      </c>
      <c r="O165" s="85" t="s">
        <v>12807</v>
      </c>
      <c r="P165" s="305" t="s">
        <v>16410</v>
      </c>
      <c r="Q165" s="85" t="s">
        <v>16411</v>
      </c>
      <c r="R165" s="85" t="s">
        <v>16412</v>
      </c>
      <c r="S165" s="471" t="s">
        <v>6591</v>
      </c>
      <c r="T165" s="276">
        <v>9975213721</v>
      </c>
      <c r="U165" s="473" t="s">
        <v>16413</v>
      </c>
      <c r="V165" s="85" t="s">
        <v>221</v>
      </c>
      <c r="W165" s="85" t="s">
        <v>221</v>
      </c>
      <c r="X165" s="85" t="s">
        <v>221</v>
      </c>
      <c r="Y165" s="85" t="s">
        <v>221</v>
      </c>
      <c r="Z165" s="85" t="s">
        <v>221</v>
      </c>
      <c r="AA165" s="85" t="s">
        <v>16414</v>
      </c>
      <c r="AB165" s="85">
        <v>9057168398</v>
      </c>
      <c r="AC165" s="85" t="s">
        <v>278</v>
      </c>
      <c r="AD165" s="85" t="s">
        <v>802</v>
      </c>
      <c r="AE165" s="85"/>
      <c r="AF165" s="85" t="s">
        <v>280</v>
      </c>
      <c r="AG165" s="85" t="s">
        <v>221</v>
      </c>
      <c r="AH165" s="85" t="s">
        <v>221</v>
      </c>
      <c r="AI165" s="85" t="s">
        <v>16415</v>
      </c>
      <c r="AJ165" s="85" t="s">
        <v>446</v>
      </c>
      <c r="AK165" s="85" t="s">
        <v>1239</v>
      </c>
      <c r="AL165" s="85" t="s">
        <v>15338</v>
      </c>
      <c r="AM165" s="85" t="s">
        <v>16416</v>
      </c>
      <c r="AN165" s="85" t="s">
        <v>228</v>
      </c>
      <c r="AO165" s="85" t="s">
        <v>228</v>
      </c>
      <c r="AP165" s="85" t="s">
        <v>598</v>
      </c>
      <c r="AQ165" s="255" t="s">
        <v>928</v>
      </c>
      <c r="AR165" s="85"/>
      <c r="AS165" s="85"/>
      <c r="AT165" s="85"/>
      <c r="AU165" s="85"/>
      <c r="AV165" s="85"/>
      <c r="AW165" s="85"/>
      <c r="AX165" s="85"/>
      <c r="AY165" s="85" t="s">
        <v>227</v>
      </c>
      <c r="AZ165" s="85" t="s">
        <v>227</v>
      </c>
      <c r="BA165" s="279">
        <v>0.53125</v>
      </c>
      <c r="BB165" s="275" t="s">
        <v>12693</v>
      </c>
      <c r="BC165" s="275">
        <v>0.61388888888888882</v>
      </c>
      <c r="BD165" s="275">
        <v>0.63194444444444442</v>
      </c>
      <c r="BE165" s="306">
        <f t="shared" si="3"/>
        <v>26</v>
      </c>
      <c r="BF165" s="85">
        <v>2</v>
      </c>
      <c r="BG165" s="85">
        <v>2</v>
      </c>
      <c r="BH165" s="85">
        <v>2</v>
      </c>
      <c r="BI165" s="85">
        <v>2</v>
      </c>
      <c r="BJ165" s="85">
        <v>2</v>
      </c>
      <c r="BK165" s="85">
        <v>1</v>
      </c>
      <c r="BL165" s="85">
        <v>2</v>
      </c>
      <c r="BM165" s="85">
        <v>2</v>
      </c>
      <c r="BN165" s="85">
        <v>2</v>
      </c>
      <c r="BO165" s="85">
        <v>1</v>
      </c>
      <c r="BP165" s="85">
        <v>2</v>
      </c>
      <c r="BQ165" s="85">
        <v>2</v>
      </c>
      <c r="BR165" s="85">
        <v>1</v>
      </c>
      <c r="BS165" s="85">
        <v>2</v>
      </c>
      <c r="BT165" s="85">
        <v>2</v>
      </c>
      <c r="BU165" s="85"/>
      <c r="BV165" s="85" t="s">
        <v>12693</v>
      </c>
      <c r="BW165" s="470">
        <v>0.63194444444444442</v>
      </c>
      <c r="BX165" s="470">
        <v>0.63958333333333328</v>
      </c>
      <c r="BY165" s="85"/>
      <c r="BZ165" s="85">
        <v>2</v>
      </c>
      <c r="CA165" s="85">
        <v>3</v>
      </c>
      <c r="CB165" s="85">
        <v>3</v>
      </c>
      <c r="CC165" s="85">
        <v>3</v>
      </c>
      <c r="CD165" s="85" t="s">
        <v>12693</v>
      </c>
      <c r="CE165" s="85">
        <v>15</v>
      </c>
      <c r="CF165" s="85"/>
      <c r="CG165" s="85"/>
      <c r="CH165" s="85"/>
      <c r="CI165" s="85"/>
      <c r="CJ165" s="85"/>
      <c r="CK165" s="85"/>
      <c r="CL165" s="85"/>
      <c r="CM165" s="85"/>
      <c r="CN165" s="85"/>
      <c r="CO165" s="85"/>
      <c r="CP165" s="85"/>
      <c r="CQ165" s="85"/>
      <c r="CR165" s="36" t="s">
        <v>12643</v>
      </c>
      <c r="CS165" s="36" t="s">
        <v>12644</v>
      </c>
      <c r="CT165" s="36" t="s">
        <v>4002</v>
      </c>
      <c r="CU165" s="36" t="s">
        <v>16417</v>
      </c>
      <c r="CV165" s="36" t="s">
        <v>16411</v>
      </c>
      <c r="CW165" s="36" t="s">
        <v>16412</v>
      </c>
      <c r="CX165" s="36" t="s">
        <v>6591</v>
      </c>
      <c r="CY165" s="36" t="s">
        <v>16418</v>
      </c>
      <c r="CZ165" s="36" t="s">
        <v>15346</v>
      </c>
      <c r="DA165" s="36" t="s">
        <v>16419</v>
      </c>
      <c r="DB165" s="36" t="s">
        <v>3840</v>
      </c>
      <c r="DC165" s="36" t="s">
        <v>3841</v>
      </c>
      <c r="DD165" s="36" t="s">
        <v>4838</v>
      </c>
      <c r="DE165" s="36" t="s">
        <v>16420</v>
      </c>
      <c r="DF165" s="36" t="s">
        <v>16421</v>
      </c>
      <c r="DG165" s="36" t="s">
        <v>9766</v>
      </c>
      <c r="DH165" s="36" t="s">
        <v>4607</v>
      </c>
      <c r="DI165" s="36" t="s">
        <v>16422</v>
      </c>
      <c r="DJ165" s="36" t="s">
        <v>3848</v>
      </c>
      <c r="DK165" s="36" t="s">
        <v>3957</v>
      </c>
      <c r="DL165" s="36" t="s">
        <v>16422</v>
      </c>
      <c r="DM165" s="36" t="s">
        <v>3914</v>
      </c>
      <c r="DN165" s="36" t="s">
        <v>4062</v>
      </c>
      <c r="DO165" s="36" t="s">
        <v>3848</v>
      </c>
      <c r="DP165" s="36" t="s">
        <v>3854</v>
      </c>
      <c r="DQ165" s="36" t="s">
        <v>16423</v>
      </c>
      <c r="DR165" s="36" t="s">
        <v>2718</v>
      </c>
      <c r="DS165" s="36" t="s">
        <v>16413</v>
      </c>
      <c r="DT165" s="36" t="s">
        <v>16424</v>
      </c>
      <c r="DU165" s="36" t="s">
        <v>16425</v>
      </c>
      <c r="DV165" s="36" t="s">
        <v>16426</v>
      </c>
      <c r="DW165" s="36" t="s">
        <v>16427</v>
      </c>
      <c r="DX165" s="36" t="s">
        <v>3848</v>
      </c>
      <c r="DY165" s="36" t="s">
        <v>3848</v>
      </c>
      <c r="DZ165" s="36" t="s">
        <v>3848</v>
      </c>
      <c r="EA165" s="36" t="s">
        <v>3848</v>
      </c>
      <c r="EB165" s="36" t="s">
        <v>3861</v>
      </c>
      <c r="EC165" s="36" t="s">
        <v>3862</v>
      </c>
      <c r="ED165" s="36" t="s">
        <v>3848</v>
      </c>
      <c r="EE165" s="36" t="s">
        <v>4212</v>
      </c>
      <c r="EF165" s="36" t="s">
        <v>3864</v>
      </c>
      <c r="EG165" s="36" t="s">
        <v>598</v>
      </c>
      <c r="EH165" s="36" t="s">
        <v>1008</v>
      </c>
      <c r="EI165" s="36" t="s">
        <v>1008</v>
      </c>
      <c r="EJ165" s="36" t="s">
        <v>3848</v>
      </c>
      <c r="EK165" s="36" t="s">
        <v>3848</v>
      </c>
      <c r="EL165" s="36" t="s">
        <v>3868</v>
      </c>
      <c r="EM165" s="36" t="s">
        <v>4002</v>
      </c>
      <c r="EN165" s="36" t="s">
        <v>4002</v>
      </c>
      <c r="EO165" s="36" t="s">
        <v>4002</v>
      </c>
      <c r="EP165" s="36" t="s">
        <v>4002</v>
      </c>
      <c r="EQ165" s="36" t="s">
        <v>16428</v>
      </c>
      <c r="ER165" s="36" t="s">
        <v>4073</v>
      </c>
      <c r="ES165" s="36" t="s">
        <v>16429</v>
      </c>
      <c r="ET165" s="36" t="s">
        <v>16430</v>
      </c>
      <c r="EU165" s="36" t="s">
        <v>16431</v>
      </c>
      <c r="EV165" s="36" t="s">
        <v>3876</v>
      </c>
      <c r="EW165" s="36" t="s">
        <v>3876</v>
      </c>
      <c r="EX165" s="36" t="s">
        <v>3848</v>
      </c>
      <c r="EY165" s="36" t="s">
        <v>3848</v>
      </c>
      <c r="EZ165" s="36" t="s">
        <v>3877</v>
      </c>
      <c r="FA165" s="36" t="s">
        <v>4956</v>
      </c>
      <c r="FB165" s="36" t="s">
        <v>14310</v>
      </c>
      <c r="FC165" s="36" t="s">
        <v>16432</v>
      </c>
      <c r="FD165" s="36" t="s">
        <v>3848</v>
      </c>
      <c r="FE165" s="36" t="s">
        <v>4011</v>
      </c>
      <c r="FF165" s="36" t="s">
        <v>4012</v>
      </c>
      <c r="FG165" s="36" t="s">
        <v>3848</v>
      </c>
      <c r="FH165" s="36" t="s">
        <v>16433</v>
      </c>
      <c r="FI165" s="36" t="s">
        <v>16434</v>
      </c>
      <c r="FJ165" s="36" t="s">
        <v>16435</v>
      </c>
      <c r="FK165" s="36" t="s">
        <v>6483</v>
      </c>
      <c r="FL165" s="36" t="s">
        <v>4017</v>
      </c>
      <c r="FM165" s="36" t="s">
        <v>6591</v>
      </c>
      <c r="FN165" s="36" t="s">
        <v>16436</v>
      </c>
      <c r="FO165" s="36" t="s">
        <v>3848</v>
      </c>
      <c r="FP165" s="36" t="s">
        <v>3848</v>
      </c>
      <c r="FQ165" s="36" t="s">
        <v>16437</v>
      </c>
      <c r="FR165" s="36" t="s">
        <v>4089</v>
      </c>
      <c r="FS165" s="36" t="s">
        <v>16438</v>
      </c>
      <c r="FT165" s="36" t="s">
        <v>16439</v>
      </c>
      <c r="FU165" s="36" t="s">
        <v>9210</v>
      </c>
      <c r="FV165" s="36" t="s">
        <v>9211</v>
      </c>
      <c r="FW165" s="36" t="s">
        <v>3943</v>
      </c>
      <c r="FX165" s="36" t="s">
        <v>3894</v>
      </c>
      <c r="FY165" s="36" t="s">
        <v>3848</v>
      </c>
      <c r="FZ165" s="36" t="s">
        <v>16440</v>
      </c>
      <c r="GA165" s="36" t="s">
        <v>3945</v>
      </c>
      <c r="GB165" s="44" t="s">
        <v>3946</v>
      </c>
      <c r="GC165" s="44" t="s">
        <v>3946</v>
      </c>
      <c r="GD165" s="44" t="s">
        <v>12711</v>
      </c>
      <c r="GE165" s="44" t="s">
        <v>6505</v>
      </c>
      <c r="GF165" s="44" t="s">
        <v>13178</v>
      </c>
      <c r="GG165" s="44" t="s">
        <v>6676</v>
      </c>
      <c r="GL165" s="502">
        <v>100</v>
      </c>
      <c r="GM165" s="502">
        <v>75</v>
      </c>
      <c r="GN165" s="502">
        <v>80</v>
      </c>
      <c r="GO165" s="502">
        <v>89</v>
      </c>
      <c r="GP165" s="502">
        <v>100</v>
      </c>
      <c r="GQ165" s="502">
        <v>33</v>
      </c>
      <c r="GR165" s="502">
        <v>100</v>
      </c>
      <c r="GS165" s="502">
        <v>97</v>
      </c>
      <c r="GT165" s="502">
        <v>30</v>
      </c>
      <c r="GU165" s="502">
        <v>97</v>
      </c>
      <c r="GV165" s="502">
        <v>60</v>
      </c>
      <c r="GW165" s="502">
        <v>57</v>
      </c>
      <c r="GX165" s="502">
        <v>86</v>
      </c>
      <c r="GY165" s="502">
        <v>64</v>
      </c>
      <c r="GZ165" s="502">
        <v>69</v>
      </c>
      <c r="HA165" s="502">
        <v>0.72560000000000002</v>
      </c>
      <c r="HB165" s="502">
        <v>66</v>
      </c>
      <c r="HC165" s="502">
        <v>91</v>
      </c>
      <c r="HD165" s="502">
        <v>78</v>
      </c>
      <c r="HE165" s="502">
        <v>69</v>
      </c>
      <c r="HF165" s="44" t="s">
        <v>14314</v>
      </c>
      <c r="HG165" s="503" t="s">
        <v>3848</v>
      </c>
      <c r="HH165" s="503" t="s">
        <v>3848</v>
      </c>
      <c r="HI165" s="503" t="s">
        <v>3848</v>
      </c>
      <c r="HJ165" s="503" t="s">
        <v>3848</v>
      </c>
      <c r="HK165" s="503" t="s">
        <v>3848</v>
      </c>
      <c r="HL165" s="374">
        <v>43284</v>
      </c>
      <c r="HM165" s="44" t="s">
        <v>13178</v>
      </c>
      <c r="HS165" s="44" t="s">
        <v>6505</v>
      </c>
      <c r="HV165" s="44" t="s">
        <v>6676</v>
      </c>
      <c r="IC165" s="44" t="s">
        <v>247</v>
      </c>
      <c r="IE165" s="44" t="s">
        <v>12843</v>
      </c>
    </row>
    <row r="166" spans="1:239" s="44" customFormat="1" ht="15" customHeight="1" x14ac:dyDescent="0.2">
      <c r="A166" s="85">
        <v>30</v>
      </c>
      <c r="B166" s="470">
        <v>0.49861111111111112</v>
      </c>
      <c r="C166" s="85"/>
      <c r="D166" s="85" t="s">
        <v>12630</v>
      </c>
      <c r="E166" s="85" t="s">
        <v>212</v>
      </c>
      <c r="F166" s="282">
        <v>43284</v>
      </c>
      <c r="G166" s="85" t="s">
        <v>1202</v>
      </c>
      <c r="H166" s="85" t="s">
        <v>233</v>
      </c>
      <c r="I166" s="85" t="s">
        <v>3057</v>
      </c>
      <c r="J166" s="85"/>
      <c r="K166" s="471"/>
      <c r="L166" s="471"/>
      <c r="M166" s="471"/>
      <c r="N166" s="471"/>
      <c r="O166" s="85"/>
      <c r="P166" s="305" t="s">
        <v>16441</v>
      </c>
      <c r="Q166" s="85" t="s">
        <v>16442</v>
      </c>
      <c r="R166" s="85" t="s">
        <v>834</v>
      </c>
      <c r="S166" s="471" t="s">
        <v>6510</v>
      </c>
      <c r="T166" s="276">
        <v>9653861223</v>
      </c>
      <c r="U166" s="473" t="s">
        <v>16443</v>
      </c>
      <c r="V166" s="85" t="s">
        <v>16444</v>
      </c>
      <c r="W166" s="85" t="s">
        <v>221</v>
      </c>
      <c r="X166" s="85" t="s">
        <v>221</v>
      </c>
      <c r="Y166" s="85" t="s">
        <v>221</v>
      </c>
      <c r="Z166" s="85" t="s">
        <v>221</v>
      </c>
      <c r="AA166" s="85" t="s">
        <v>16445</v>
      </c>
      <c r="AB166" s="85">
        <v>9550581140</v>
      </c>
      <c r="AC166" s="85" t="s">
        <v>1303</v>
      </c>
      <c r="AD166" s="85" t="s">
        <v>224</v>
      </c>
      <c r="AE166" s="85" t="s">
        <v>221</v>
      </c>
      <c r="AF166" s="85" t="s">
        <v>221</v>
      </c>
      <c r="AG166" s="85" t="s">
        <v>221</v>
      </c>
      <c r="AH166" s="85" t="s">
        <v>221</v>
      </c>
      <c r="AI166" s="85"/>
      <c r="AJ166" s="85"/>
      <c r="AK166" s="85"/>
      <c r="AL166" s="85"/>
      <c r="AM166" s="85"/>
      <c r="AN166" s="85" t="s">
        <v>228</v>
      </c>
      <c r="AO166" s="85" t="s">
        <v>228</v>
      </c>
      <c r="AP166" s="85" t="s">
        <v>281</v>
      </c>
      <c r="AQ166" s="85" t="s">
        <v>282</v>
      </c>
      <c r="AR166" s="85"/>
      <c r="AS166" s="85"/>
      <c r="AT166" s="85"/>
      <c r="AU166" s="85"/>
      <c r="AV166" s="85"/>
      <c r="AW166" s="85"/>
      <c r="AX166" s="85"/>
      <c r="AY166" s="85" t="s">
        <v>227</v>
      </c>
      <c r="AZ166" s="85" t="s">
        <v>446</v>
      </c>
      <c r="BA166" s="279">
        <v>0.54166666666666663</v>
      </c>
      <c r="BB166" s="275" t="s">
        <v>12636</v>
      </c>
      <c r="BC166" s="275">
        <v>0.63055555555555554</v>
      </c>
      <c r="BD166" s="275">
        <v>0.62708333333333333</v>
      </c>
      <c r="BE166" s="306" t="e">
        <f t="shared" si="3"/>
        <v>#NUM!</v>
      </c>
      <c r="BF166" s="85">
        <v>1</v>
      </c>
      <c r="BG166" s="85">
        <v>2</v>
      </c>
      <c r="BH166" s="85">
        <v>3</v>
      </c>
      <c r="BI166" s="85">
        <v>3</v>
      </c>
      <c r="BJ166" s="85">
        <v>2</v>
      </c>
      <c r="BK166" s="85">
        <v>1</v>
      </c>
      <c r="BL166" s="85">
        <v>1</v>
      </c>
      <c r="BM166" s="85">
        <v>3</v>
      </c>
      <c r="BN166" s="85">
        <v>2</v>
      </c>
      <c r="BO166" s="85">
        <v>1</v>
      </c>
      <c r="BP166" s="85">
        <v>3</v>
      </c>
      <c r="BQ166" s="85">
        <v>2</v>
      </c>
      <c r="BR166" s="85">
        <v>3</v>
      </c>
      <c r="BS166" s="85">
        <v>2</v>
      </c>
      <c r="BT166" s="85">
        <v>3</v>
      </c>
      <c r="BU166" s="85"/>
      <c r="BV166" s="85"/>
      <c r="BW166" s="85"/>
      <c r="BX166" s="85"/>
      <c r="BY166" s="85"/>
      <c r="BZ166" s="85"/>
      <c r="CA166" s="85"/>
      <c r="CB166" s="85"/>
      <c r="CC166" s="85"/>
      <c r="CD166" s="85"/>
      <c r="CE166" s="85"/>
      <c r="CF166" s="85"/>
      <c r="CG166" s="85"/>
      <c r="CH166" s="85"/>
      <c r="CI166" s="85"/>
      <c r="CJ166" s="85"/>
      <c r="CK166" s="85"/>
      <c r="CL166" s="85"/>
      <c r="CM166" s="85"/>
      <c r="CN166" s="85"/>
      <c r="CO166" s="85"/>
      <c r="CP166" s="85"/>
      <c r="CQ166" s="85"/>
      <c r="CR166" s="36" t="s">
        <v>12643</v>
      </c>
      <c r="CS166" s="36" t="s">
        <v>12644</v>
      </c>
      <c r="CT166" s="36" t="s">
        <v>4002</v>
      </c>
      <c r="CU166" s="36" t="s">
        <v>16446</v>
      </c>
      <c r="CV166" s="36" t="s">
        <v>16442</v>
      </c>
      <c r="CW166" s="36" t="s">
        <v>834</v>
      </c>
      <c r="CX166" s="36" t="s">
        <v>6510</v>
      </c>
      <c r="CY166" s="36" t="s">
        <v>16447</v>
      </c>
      <c r="CZ166" s="36" t="s">
        <v>3848</v>
      </c>
      <c r="DA166" s="36" t="s">
        <v>16448</v>
      </c>
      <c r="DB166" s="36" t="s">
        <v>3840</v>
      </c>
      <c r="DC166" s="36" t="s">
        <v>3841</v>
      </c>
      <c r="DD166" s="36" t="s">
        <v>4838</v>
      </c>
      <c r="DE166" s="36" t="s">
        <v>16449</v>
      </c>
      <c r="DF166" s="36" t="s">
        <v>16450</v>
      </c>
      <c r="DG166" s="36" t="s">
        <v>16451</v>
      </c>
      <c r="DH166" s="36" t="s">
        <v>4112</v>
      </c>
      <c r="DI166" s="36" t="s">
        <v>7027</v>
      </c>
      <c r="DJ166" s="36" t="s">
        <v>16452</v>
      </c>
      <c r="DK166" s="36" t="s">
        <v>3957</v>
      </c>
      <c r="DL166" s="36" t="s">
        <v>4298</v>
      </c>
      <c r="DM166" s="36" t="s">
        <v>3914</v>
      </c>
      <c r="DN166" s="36" t="s">
        <v>3852</v>
      </c>
      <c r="DO166" s="36" t="s">
        <v>3853</v>
      </c>
      <c r="DP166" s="36" t="s">
        <v>3854</v>
      </c>
      <c r="DQ166" s="36" t="s">
        <v>16453</v>
      </c>
      <c r="DR166" s="36" t="s">
        <v>3403</v>
      </c>
      <c r="DS166" s="36" t="s">
        <v>16443</v>
      </c>
      <c r="DT166" s="36" t="s">
        <v>3848</v>
      </c>
      <c r="DU166" s="36" t="s">
        <v>3403</v>
      </c>
      <c r="DV166" s="36" t="s">
        <v>3403</v>
      </c>
      <c r="DW166" s="36" t="s">
        <v>3403</v>
      </c>
      <c r="DX166" s="36" t="s">
        <v>16444</v>
      </c>
      <c r="DY166" s="36" t="s">
        <v>3403</v>
      </c>
      <c r="DZ166" s="36" t="s">
        <v>3403</v>
      </c>
      <c r="EA166" s="36" t="s">
        <v>16454</v>
      </c>
      <c r="EB166" s="36" t="s">
        <v>3861</v>
      </c>
      <c r="EC166" s="36" t="s">
        <v>3862</v>
      </c>
      <c r="ED166" s="36" t="s">
        <v>3848</v>
      </c>
      <c r="EE166" s="36" t="s">
        <v>10915</v>
      </c>
      <c r="EF166" s="36" t="s">
        <v>3864</v>
      </c>
      <c r="EG166" s="36" t="s">
        <v>598</v>
      </c>
      <c r="EH166" s="36" t="s">
        <v>5303</v>
      </c>
      <c r="EI166" s="36" t="s">
        <v>16455</v>
      </c>
      <c r="EJ166" s="36" t="s">
        <v>3848</v>
      </c>
      <c r="EK166" s="36" t="s">
        <v>3848</v>
      </c>
      <c r="EL166" s="36" t="s">
        <v>3868</v>
      </c>
      <c r="EM166" s="36" t="s">
        <v>4002</v>
      </c>
      <c r="EN166" s="36" t="s">
        <v>4002</v>
      </c>
      <c r="EO166" s="36" t="s">
        <v>3870</v>
      </c>
      <c r="EP166" s="36" t="s">
        <v>3869</v>
      </c>
      <c r="EQ166" s="36" t="s">
        <v>16456</v>
      </c>
      <c r="ER166" s="36" t="s">
        <v>3924</v>
      </c>
      <c r="ES166" s="36" t="s">
        <v>16457</v>
      </c>
      <c r="ET166" s="36" t="s">
        <v>16458</v>
      </c>
      <c r="EU166" s="36" t="s">
        <v>16459</v>
      </c>
      <c r="EV166" s="36" t="s">
        <v>3876</v>
      </c>
      <c r="EW166" s="36" t="s">
        <v>3876</v>
      </c>
      <c r="EX166" s="36" t="s">
        <v>3848</v>
      </c>
      <c r="EY166" s="36" t="s">
        <v>3848</v>
      </c>
      <c r="EZ166" s="36" t="s">
        <v>3876</v>
      </c>
      <c r="FA166" s="36" t="s">
        <v>3848</v>
      </c>
      <c r="FB166" s="36" t="s">
        <v>3848</v>
      </c>
      <c r="FC166" s="36" t="s">
        <v>3848</v>
      </c>
      <c r="FD166" s="36" t="s">
        <v>3848</v>
      </c>
      <c r="FE166" s="36" t="s">
        <v>4017</v>
      </c>
      <c r="FF166" s="36" t="s">
        <v>4017</v>
      </c>
      <c r="FG166" s="36" t="s">
        <v>3848</v>
      </c>
      <c r="FH166" s="36" t="s">
        <v>3848</v>
      </c>
      <c r="FI166" s="36" t="s">
        <v>3848</v>
      </c>
      <c r="FJ166" s="36" t="s">
        <v>4017</v>
      </c>
      <c r="FK166" s="36" t="s">
        <v>4017</v>
      </c>
      <c r="FL166" s="36" t="s">
        <v>4017</v>
      </c>
      <c r="FM166" s="36" t="s">
        <v>16442</v>
      </c>
      <c r="FN166" s="36" t="s">
        <v>834</v>
      </c>
      <c r="FO166" s="36" t="s">
        <v>6510</v>
      </c>
      <c r="FP166" s="36" t="s">
        <v>3403</v>
      </c>
      <c r="FQ166" s="36" t="s">
        <v>16460</v>
      </c>
      <c r="FR166" s="36" t="s">
        <v>4367</v>
      </c>
      <c r="FS166" s="36" t="s">
        <v>16461</v>
      </c>
      <c r="FT166" s="36" t="s">
        <v>16462</v>
      </c>
      <c r="FU166" s="36" t="s">
        <v>16463</v>
      </c>
      <c r="FV166" s="36" t="s">
        <v>16464</v>
      </c>
      <c r="FW166" s="36" t="s">
        <v>16465</v>
      </c>
      <c r="FX166" s="36" t="s">
        <v>3944</v>
      </c>
      <c r="FY166" s="36" t="s">
        <v>3848</v>
      </c>
      <c r="FZ166" s="36" t="s">
        <v>3848</v>
      </c>
      <c r="GA166" s="36" t="s">
        <v>3945</v>
      </c>
      <c r="GB166" s="44" t="s">
        <v>3945</v>
      </c>
      <c r="GC166" s="44" t="s">
        <v>3945</v>
      </c>
      <c r="GL166" s="502">
        <v>100</v>
      </c>
      <c r="GM166" s="502">
        <v>75</v>
      </c>
      <c r="GN166" s="502">
        <v>75</v>
      </c>
      <c r="GO166" s="502">
        <v>78</v>
      </c>
      <c r="GP166" s="502">
        <v>88</v>
      </c>
      <c r="GQ166" s="502">
        <v>22</v>
      </c>
      <c r="GR166" s="502">
        <v>95</v>
      </c>
      <c r="GS166" s="502">
        <v>65</v>
      </c>
      <c r="GT166" s="502">
        <v>17</v>
      </c>
      <c r="GU166" s="502">
        <v>65</v>
      </c>
      <c r="GV166" s="502">
        <v>60</v>
      </c>
      <c r="GW166" s="502">
        <v>29</v>
      </c>
      <c r="GX166" s="502">
        <v>29</v>
      </c>
      <c r="GY166" s="502" t="s">
        <v>14218</v>
      </c>
      <c r="GZ166" s="502" t="s">
        <v>14217</v>
      </c>
      <c r="HA166" s="502" t="s">
        <v>14217</v>
      </c>
      <c r="HB166" s="502">
        <v>33</v>
      </c>
      <c r="HC166" s="502" t="s">
        <v>14217</v>
      </c>
      <c r="HD166" s="502">
        <v>33</v>
      </c>
      <c r="HE166" s="502">
        <v>0</v>
      </c>
      <c r="HF166" s="44" t="s">
        <v>14405</v>
      </c>
      <c r="HG166" s="503" t="s">
        <v>3848</v>
      </c>
      <c r="HH166" s="503" t="s">
        <v>16466</v>
      </c>
      <c r="HI166" s="503" t="s">
        <v>14407</v>
      </c>
      <c r="HJ166" s="503" t="s">
        <v>14408</v>
      </c>
      <c r="HK166" s="503" t="s">
        <v>16467</v>
      </c>
      <c r="HM166" s="44" t="s">
        <v>3848</v>
      </c>
      <c r="IC166" s="44" t="s">
        <v>3403</v>
      </c>
      <c r="IE166" s="44" t="s">
        <v>3403</v>
      </c>
    </row>
    <row r="167" spans="1:239" s="44" customFormat="1" ht="15" customHeight="1" x14ac:dyDescent="0.2">
      <c r="A167" s="85">
        <v>31</v>
      </c>
      <c r="B167" s="470">
        <v>0.50555555555555554</v>
      </c>
      <c r="C167" s="85"/>
      <c r="D167" s="85" t="s">
        <v>12630</v>
      </c>
      <c r="E167" s="85" t="s">
        <v>212</v>
      </c>
      <c r="F167" s="282">
        <v>43284</v>
      </c>
      <c r="G167" s="85" t="s">
        <v>387</v>
      </c>
      <c r="H167" s="85" t="s">
        <v>233</v>
      </c>
      <c r="I167" s="85" t="s">
        <v>4282</v>
      </c>
      <c r="J167" s="85"/>
      <c r="K167" s="471"/>
      <c r="L167" s="471"/>
      <c r="M167" s="471"/>
      <c r="N167" s="471"/>
      <c r="O167" s="85"/>
      <c r="P167" s="305" t="s">
        <v>16468</v>
      </c>
      <c r="Q167" s="85" t="s">
        <v>13923</v>
      </c>
      <c r="R167" s="85" t="s">
        <v>16469</v>
      </c>
      <c r="S167" s="471" t="s">
        <v>16470</v>
      </c>
      <c r="T167" s="276">
        <v>9778051412</v>
      </c>
      <c r="U167" s="473" t="s">
        <v>16471</v>
      </c>
      <c r="V167" s="85" t="s">
        <v>221</v>
      </c>
      <c r="W167" s="85" t="s">
        <v>221</v>
      </c>
      <c r="X167" s="85" t="s">
        <v>221</v>
      </c>
      <c r="Y167" s="85" t="s">
        <v>221</v>
      </c>
      <c r="Z167" s="85" t="s">
        <v>221</v>
      </c>
      <c r="AA167" s="85" t="s">
        <v>2718</v>
      </c>
      <c r="AB167" s="85" t="s">
        <v>2718</v>
      </c>
      <c r="AC167" s="85" t="s">
        <v>1303</v>
      </c>
      <c r="AD167" s="85" t="s">
        <v>241</v>
      </c>
      <c r="AE167" s="85" t="s">
        <v>221</v>
      </c>
      <c r="AF167" s="85" t="s">
        <v>221</v>
      </c>
      <c r="AG167" s="85" t="s">
        <v>221</v>
      </c>
      <c r="AH167" s="85" t="s">
        <v>221</v>
      </c>
      <c r="AI167" s="85"/>
      <c r="AJ167" s="85"/>
      <c r="AK167" s="85"/>
      <c r="AL167" s="85"/>
      <c r="AM167" s="85"/>
      <c r="AN167" s="85" t="s">
        <v>228</v>
      </c>
      <c r="AO167" s="85" t="s">
        <v>228</v>
      </c>
      <c r="AP167" s="85" t="s">
        <v>229</v>
      </c>
      <c r="AQ167" s="85" t="s">
        <v>229</v>
      </c>
      <c r="AR167" s="85"/>
      <c r="AS167" s="85" t="s">
        <v>16472</v>
      </c>
      <c r="AT167" s="85">
        <v>252162</v>
      </c>
      <c r="AU167" s="85" t="s">
        <v>16473</v>
      </c>
      <c r="AV167" s="85"/>
      <c r="AW167" s="85"/>
      <c r="AX167" s="85"/>
      <c r="AY167" s="85" t="s">
        <v>227</v>
      </c>
      <c r="AZ167" s="85" t="s">
        <v>446</v>
      </c>
      <c r="BA167" s="279" t="s">
        <v>7951</v>
      </c>
      <c r="BB167" s="275"/>
      <c r="BC167" s="275"/>
      <c r="BD167" s="275"/>
      <c r="BE167" s="306">
        <f t="shared" si="3"/>
        <v>0</v>
      </c>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85"/>
      <c r="CE167" s="85"/>
      <c r="CF167" s="85"/>
      <c r="CG167" s="85"/>
      <c r="CH167" s="85"/>
      <c r="CI167" s="85"/>
      <c r="CJ167" s="85"/>
      <c r="CK167" s="85"/>
      <c r="CL167" s="85"/>
      <c r="CM167" s="85"/>
      <c r="CN167" s="85"/>
      <c r="CO167" s="85"/>
      <c r="CP167" s="85"/>
      <c r="CQ167" s="85"/>
      <c r="CR167" s="36" t="s">
        <v>12643</v>
      </c>
      <c r="CS167" s="36" t="s">
        <v>12644</v>
      </c>
      <c r="CT167" s="36" t="s">
        <v>4002</v>
      </c>
      <c r="CU167" s="36" t="s">
        <v>16474</v>
      </c>
      <c r="CV167" s="36" t="s">
        <v>13923</v>
      </c>
      <c r="CW167" s="36" t="s">
        <v>16469</v>
      </c>
      <c r="CX167" s="36" t="s">
        <v>16470</v>
      </c>
      <c r="CY167" s="36" t="s">
        <v>16475</v>
      </c>
      <c r="CZ167" s="36" t="s">
        <v>6752</v>
      </c>
      <c r="DA167" s="36" t="s">
        <v>16476</v>
      </c>
      <c r="DB167" s="36" t="s">
        <v>16477</v>
      </c>
      <c r="DC167" s="36" t="s">
        <v>6790</v>
      </c>
      <c r="DD167" s="36" t="s">
        <v>16478</v>
      </c>
      <c r="DE167" s="36" t="s">
        <v>16479</v>
      </c>
      <c r="DF167" s="36" t="s">
        <v>16480</v>
      </c>
      <c r="DG167" s="36" t="s">
        <v>16477</v>
      </c>
      <c r="DH167" s="36" t="s">
        <v>6790</v>
      </c>
      <c r="DI167" s="36" t="s">
        <v>16478</v>
      </c>
      <c r="DJ167" s="36" t="s">
        <v>16481</v>
      </c>
      <c r="DK167" s="36" t="s">
        <v>3849</v>
      </c>
      <c r="DL167" s="36" t="s">
        <v>16482</v>
      </c>
      <c r="DM167" s="36" t="s">
        <v>3914</v>
      </c>
      <c r="DN167" s="36" t="s">
        <v>3852</v>
      </c>
      <c r="DO167" s="36" t="s">
        <v>3853</v>
      </c>
      <c r="DP167" s="36" t="s">
        <v>3854</v>
      </c>
      <c r="DQ167" s="36" t="s">
        <v>16483</v>
      </c>
      <c r="DR167" s="36" t="s">
        <v>16483</v>
      </c>
      <c r="DS167" s="36" t="s">
        <v>16471</v>
      </c>
      <c r="DT167" s="36" t="s">
        <v>3848</v>
      </c>
      <c r="DU167" s="36" t="s">
        <v>3848</v>
      </c>
      <c r="DV167" s="36" t="s">
        <v>3848</v>
      </c>
      <c r="DW167" s="36" t="s">
        <v>3848</v>
      </c>
      <c r="DX167" s="36" t="s">
        <v>3848</v>
      </c>
      <c r="DY167" s="36" t="s">
        <v>3848</v>
      </c>
      <c r="DZ167" s="36" t="s">
        <v>3848</v>
      </c>
      <c r="EA167" s="36" t="s">
        <v>3848</v>
      </c>
      <c r="EB167" s="36" t="s">
        <v>3861</v>
      </c>
      <c r="EC167" s="36" t="s">
        <v>3862</v>
      </c>
      <c r="ED167" s="36" t="s">
        <v>3848</v>
      </c>
      <c r="EE167" s="36" t="s">
        <v>3918</v>
      </c>
      <c r="EF167" s="36" t="s">
        <v>3864</v>
      </c>
      <c r="EG167" s="36" t="s">
        <v>598</v>
      </c>
      <c r="EH167" s="36" t="s">
        <v>5303</v>
      </c>
      <c r="EI167" s="36" t="s">
        <v>12324</v>
      </c>
      <c r="EJ167" s="36" t="s">
        <v>3848</v>
      </c>
      <c r="EK167" s="36" t="s">
        <v>3848</v>
      </c>
      <c r="EL167" s="36" t="s">
        <v>3868</v>
      </c>
      <c r="EM167" s="36" t="s">
        <v>4002</v>
      </c>
      <c r="EN167" s="36" t="s">
        <v>4002</v>
      </c>
      <c r="EO167" s="36" t="s">
        <v>3870</v>
      </c>
      <c r="EP167" s="36" t="s">
        <v>3870</v>
      </c>
      <c r="EQ167" s="36" t="s">
        <v>16484</v>
      </c>
      <c r="ER167" s="36" t="s">
        <v>16485</v>
      </c>
      <c r="ES167" s="36" t="s">
        <v>16486</v>
      </c>
      <c r="ET167" s="36" t="s">
        <v>16487</v>
      </c>
      <c r="EU167" s="36" t="s">
        <v>16488</v>
      </c>
      <c r="EV167" s="36" t="s">
        <v>3848</v>
      </c>
      <c r="EW167" s="36" t="s">
        <v>3848</v>
      </c>
      <c r="EX167" s="36" t="s">
        <v>3848</v>
      </c>
      <c r="EY167" s="36" t="s">
        <v>3848</v>
      </c>
      <c r="EZ167" s="36" t="s">
        <v>3848</v>
      </c>
      <c r="FA167" s="36" t="s">
        <v>3848</v>
      </c>
      <c r="FB167" s="36" t="s">
        <v>3848</v>
      </c>
      <c r="FC167" s="36" t="s">
        <v>3848</v>
      </c>
      <c r="FD167" s="36" t="s">
        <v>3848</v>
      </c>
      <c r="FE167" s="36" t="s">
        <v>3943</v>
      </c>
      <c r="FF167" s="36" t="s">
        <v>3943</v>
      </c>
      <c r="FG167" s="36" t="s">
        <v>3848</v>
      </c>
      <c r="FH167" s="36" t="s">
        <v>3848</v>
      </c>
      <c r="FI167" s="36" t="s">
        <v>3848</v>
      </c>
      <c r="FJ167" s="36" t="s">
        <v>3943</v>
      </c>
      <c r="FK167" s="36" t="s">
        <v>3943</v>
      </c>
      <c r="FL167" s="36" t="s">
        <v>3943</v>
      </c>
      <c r="FM167" s="36" t="s">
        <v>13923</v>
      </c>
      <c r="FN167" s="36" t="s">
        <v>16489</v>
      </c>
      <c r="FO167" s="36" t="s">
        <v>16490</v>
      </c>
      <c r="FP167" s="36" t="s">
        <v>3848</v>
      </c>
      <c r="FQ167" s="36" t="s">
        <v>3848</v>
      </c>
      <c r="FR167" s="36" t="s">
        <v>3848</v>
      </c>
      <c r="FS167" s="36" t="s">
        <v>3848</v>
      </c>
      <c r="FT167" s="36" t="s">
        <v>3943</v>
      </c>
      <c r="FU167" s="36" t="s">
        <v>3943</v>
      </c>
      <c r="FV167" s="36" t="s">
        <v>3943</v>
      </c>
      <c r="FW167" s="36" t="s">
        <v>3943</v>
      </c>
      <c r="FX167" s="36" t="s">
        <v>3894</v>
      </c>
      <c r="FY167" s="36" t="s">
        <v>3848</v>
      </c>
      <c r="FZ167" s="36" t="s">
        <v>13539</v>
      </c>
      <c r="GA167" s="36" t="s">
        <v>3848</v>
      </c>
      <c r="GB167" s="44" t="s">
        <v>3848</v>
      </c>
      <c r="GC167" s="44" t="s">
        <v>3848</v>
      </c>
      <c r="GL167" s="502" t="s">
        <v>14217</v>
      </c>
      <c r="GM167" s="502" t="s">
        <v>14217</v>
      </c>
      <c r="GN167" s="502" t="s">
        <v>14217</v>
      </c>
      <c r="GO167" s="502" t="s">
        <v>14217</v>
      </c>
      <c r="GP167" s="502" t="s">
        <v>14217</v>
      </c>
      <c r="GQ167" s="502" t="s">
        <v>3848</v>
      </c>
      <c r="GR167" s="502" t="s">
        <v>3848</v>
      </c>
      <c r="GS167" s="502" t="s">
        <v>14217</v>
      </c>
      <c r="GT167" s="502" t="s">
        <v>3848</v>
      </c>
      <c r="GU167" s="502" t="s">
        <v>3848</v>
      </c>
      <c r="GV167" s="502" t="s">
        <v>14217</v>
      </c>
      <c r="GW167" s="502" t="s">
        <v>14217</v>
      </c>
      <c r="GX167" s="502" t="s">
        <v>14217</v>
      </c>
      <c r="GY167" s="502" t="s">
        <v>14218</v>
      </c>
      <c r="GZ167" s="502" t="s">
        <v>14217</v>
      </c>
      <c r="HA167" s="502" t="s">
        <v>14217</v>
      </c>
      <c r="HB167" s="502" t="s">
        <v>14217</v>
      </c>
      <c r="HC167" s="502" t="s">
        <v>14217</v>
      </c>
      <c r="HD167" s="502" t="s">
        <v>14217</v>
      </c>
      <c r="HE167" s="502">
        <v>0</v>
      </c>
      <c r="HF167" s="44" t="s">
        <v>16491</v>
      </c>
      <c r="HG167" s="503" t="s">
        <v>3848</v>
      </c>
      <c r="HH167" s="503" t="s">
        <v>3848</v>
      </c>
      <c r="HI167" s="503" t="s">
        <v>3848</v>
      </c>
      <c r="HJ167" s="503" t="s">
        <v>3848</v>
      </c>
      <c r="HK167" s="503" t="s">
        <v>3848</v>
      </c>
      <c r="IC167" s="44" t="s">
        <v>3403</v>
      </c>
      <c r="IE167" s="44" t="s">
        <v>3403</v>
      </c>
    </row>
    <row r="168" spans="1:239" s="44" customFormat="1" ht="15" customHeight="1" x14ac:dyDescent="0.2">
      <c r="A168" s="85">
        <v>32</v>
      </c>
      <c r="B168" s="470">
        <v>0.5083333333333333</v>
      </c>
      <c r="C168" s="85"/>
      <c r="D168" s="85" t="s">
        <v>12630</v>
      </c>
      <c r="E168" s="85" t="s">
        <v>212</v>
      </c>
      <c r="F168" s="282">
        <v>43284</v>
      </c>
      <c r="G168" s="85" t="s">
        <v>1202</v>
      </c>
      <c r="H168" s="85" t="s">
        <v>233</v>
      </c>
      <c r="I168" s="85" t="s">
        <v>3057</v>
      </c>
      <c r="J168" s="85"/>
      <c r="K168" s="471"/>
      <c r="L168" s="471"/>
      <c r="M168" s="471"/>
      <c r="N168" s="471"/>
      <c r="O168" s="85"/>
      <c r="P168" s="305" t="s">
        <v>16492</v>
      </c>
      <c r="Q168" s="85" t="s">
        <v>16493</v>
      </c>
      <c r="R168" s="85" t="s">
        <v>16494</v>
      </c>
      <c r="S168" s="506" t="s">
        <v>1278</v>
      </c>
      <c r="T168" s="281">
        <v>9560828856</v>
      </c>
      <c r="U168" s="473" t="s">
        <v>16495</v>
      </c>
      <c r="V168" s="281" t="s">
        <v>16496</v>
      </c>
      <c r="W168" s="85" t="s">
        <v>221</v>
      </c>
      <c r="X168" s="85" t="s">
        <v>221</v>
      </c>
      <c r="Y168" s="85" t="s">
        <v>221</v>
      </c>
      <c r="Z168" s="85" t="s">
        <v>221</v>
      </c>
      <c r="AA168" s="85" t="s">
        <v>2718</v>
      </c>
      <c r="AB168" s="85" t="s">
        <v>2718</v>
      </c>
      <c r="AC168" s="85" t="s">
        <v>1303</v>
      </c>
      <c r="AD168" s="85" t="s">
        <v>224</v>
      </c>
      <c r="AE168" s="85" t="s">
        <v>221</v>
      </c>
      <c r="AF168" s="85" t="s">
        <v>221</v>
      </c>
      <c r="AG168" s="85" t="s">
        <v>221</v>
      </c>
      <c r="AH168" s="85" t="s">
        <v>221</v>
      </c>
      <c r="AI168" s="85"/>
      <c r="AJ168" s="85"/>
      <c r="AK168" s="85"/>
      <c r="AL168" s="85"/>
      <c r="AM168" s="85"/>
      <c r="AN168" s="85" t="s">
        <v>228</v>
      </c>
      <c r="AO168" s="85" t="s">
        <v>228</v>
      </c>
      <c r="AP168" s="85" t="s">
        <v>229</v>
      </c>
      <c r="AQ168" s="85" t="s">
        <v>229</v>
      </c>
      <c r="AR168" s="85"/>
      <c r="AS168" s="85" t="s">
        <v>16472</v>
      </c>
      <c r="AT168" s="85">
        <v>252162</v>
      </c>
      <c r="AU168" s="85" t="s">
        <v>16473</v>
      </c>
      <c r="AV168" s="85"/>
      <c r="AW168" s="85"/>
      <c r="AX168" s="85"/>
      <c r="AY168" s="85" t="s">
        <v>227</v>
      </c>
      <c r="AZ168" s="85" t="s">
        <v>446</v>
      </c>
      <c r="BA168" s="279">
        <v>0.56180555555555556</v>
      </c>
      <c r="BB168" s="275" t="s">
        <v>13984</v>
      </c>
      <c r="BC168" s="275">
        <v>0.65138888888888891</v>
      </c>
      <c r="BD168" s="275"/>
      <c r="BE168" s="306" t="e">
        <f t="shared" si="3"/>
        <v>#NUM!</v>
      </c>
      <c r="BF168" s="85">
        <v>1</v>
      </c>
      <c r="BG168" s="85">
        <v>2</v>
      </c>
      <c r="BH168" s="85">
        <v>2</v>
      </c>
      <c r="BI168" s="85">
        <v>1</v>
      </c>
      <c r="BJ168" s="85">
        <v>2</v>
      </c>
      <c r="BK168" s="85">
        <v>1</v>
      </c>
      <c r="BL168" s="85">
        <v>2</v>
      </c>
      <c r="BM168" s="85">
        <v>2</v>
      </c>
      <c r="BN168" s="85">
        <v>1</v>
      </c>
      <c r="BO168" s="85">
        <v>1</v>
      </c>
      <c r="BP168" s="85">
        <v>2</v>
      </c>
      <c r="BQ168" s="85">
        <v>1</v>
      </c>
      <c r="BR168" s="85">
        <v>1</v>
      </c>
      <c r="BS168" s="85">
        <v>1</v>
      </c>
      <c r="BT168" s="85">
        <v>2</v>
      </c>
      <c r="BU168" s="85"/>
      <c r="BV168" s="85"/>
      <c r="BW168" s="85"/>
      <c r="BX168" s="85"/>
      <c r="BY168" s="85"/>
      <c r="BZ168" s="85"/>
      <c r="CA168" s="85"/>
      <c r="CB168" s="85"/>
      <c r="CC168" s="85"/>
      <c r="CD168" s="85"/>
      <c r="CE168" s="85"/>
      <c r="CF168" s="85"/>
      <c r="CG168" s="85"/>
      <c r="CH168" s="85"/>
      <c r="CI168" s="85"/>
      <c r="CJ168" s="85"/>
      <c r="CK168" s="85"/>
      <c r="CL168" s="85"/>
      <c r="CM168" s="85"/>
      <c r="CN168" s="85"/>
      <c r="CO168" s="85"/>
      <c r="CP168" s="85"/>
      <c r="CQ168" s="85"/>
      <c r="CR168" s="36" t="s">
        <v>12643</v>
      </c>
      <c r="CS168" s="36" t="s">
        <v>12644</v>
      </c>
      <c r="CT168" s="36" t="s">
        <v>4002</v>
      </c>
      <c r="CU168" s="36" t="s">
        <v>16497</v>
      </c>
      <c r="CV168" s="36" t="s">
        <v>16493</v>
      </c>
      <c r="CW168" s="36" t="s">
        <v>16494</v>
      </c>
      <c r="CX168" s="36" t="s">
        <v>1278</v>
      </c>
      <c r="CY168" s="36" t="s">
        <v>16498</v>
      </c>
      <c r="CZ168" s="36" t="s">
        <v>16499</v>
      </c>
      <c r="DA168" s="36" t="s">
        <v>16500</v>
      </c>
      <c r="DB168" s="36" t="s">
        <v>16477</v>
      </c>
      <c r="DC168" s="36" t="s">
        <v>6790</v>
      </c>
      <c r="DD168" s="36" t="s">
        <v>16478</v>
      </c>
      <c r="DE168" s="36" t="s">
        <v>16479</v>
      </c>
      <c r="DF168" s="36" t="s">
        <v>16480</v>
      </c>
      <c r="DG168" s="36" t="s">
        <v>16477</v>
      </c>
      <c r="DH168" s="36" t="s">
        <v>6790</v>
      </c>
      <c r="DI168" s="36" t="s">
        <v>16478</v>
      </c>
      <c r="DJ168" s="36" t="s">
        <v>16501</v>
      </c>
      <c r="DK168" s="36" t="s">
        <v>3849</v>
      </c>
      <c r="DL168" s="36" t="s">
        <v>4298</v>
      </c>
      <c r="DM168" s="36" t="s">
        <v>3914</v>
      </c>
      <c r="DN168" s="36" t="s">
        <v>3852</v>
      </c>
      <c r="DO168" s="36" t="s">
        <v>3853</v>
      </c>
      <c r="DP168" s="36" t="s">
        <v>3854</v>
      </c>
      <c r="DQ168" s="36" t="s">
        <v>16502</v>
      </c>
      <c r="DR168" s="36" t="s">
        <v>16502</v>
      </c>
      <c r="DS168" s="36" t="s">
        <v>16495</v>
      </c>
      <c r="DT168" s="36" t="s">
        <v>3848</v>
      </c>
      <c r="DU168" s="36" t="s">
        <v>3848</v>
      </c>
      <c r="DV168" s="36" t="s">
        <v>3848</v>
      </c>
      <c r="DW168" s="36" t="s">
        <v>3848</v>
      </c>
      <c r="DX168" s="36" t="s">
        <v>16496</v>
      </c>
      <c r="DY168" s="36" t="s">
        <v>3848</v>
      </c>
      <c r="DZ168" s="36" t="s">
        <v>3848</v>
      </c>
      <c r="EA168" s="36" t="s">
        <v>3848</v>
      </c>
      <c r="EB168" s="36" t="s">
        <v>3861</v>
      </c>
      <c r="EC168" s="36" t="s">
        <v>4066</v>
      </c>
      <c r="ED168" s="36" t="s">
        <v>3848</v>
      </c>
      <c r="EE168" s="36" t="s">
        <v>3918</v>
      </c>
      <c r="EF168" s="36" t="s">
        <v>5081</v>
      </c>
      <c r="EG168" s="36" t="s">
        <v>598</v>
      </c>
      <c r="EH168" s="36" t="s">
        <v>12858</v>
      </c>
      <c r="EI168" s="36" t="s">
        <v>16503</v>
      </c>
      <c r="EJ168" s="36" t="s">
        <v>3848</v>
      </c>
      <c r="EK168" s="36" t="s">
        <v>3848</v>
      </c>
      <c r="EL168" s="36" t="s">
        <v>3868</v>
      </c>
      <c r="EM168" s="36" t="s">
        <v>4002</v>
      </c>
      <c r="EN168" s="36" t="s">
        <v>4002</v>
      </c>
      <c r="EO168" s="36" t="s">
        <v>3870</v>
      </c>
      <c r="EP168" s="36" t="s">
        <v>3870</v>
      </c>
      <c r="EQ168" s="36" t="s">
        <v>16504</v>
      </c>
      <c r="ER168" s="36" t="s">
        <v>15377</v>
      </c>
      <c r="ES168" s="36" t="s">
        <v>16505</v>
      </c>
      <c r="ET168" s="36" t="s">
        <v>16506</v>
      </c>
      <c r="EU168" s="36" t="s">
        <v>16507</v>
      </c>
      <c r="EV168" s="36" t="s">
        <v>3848</v>
      </c>
      <c r="EW168" s="36" t="s">
        <v>3848</v>
      </c>
      <c r="EX168" s="36" t="s">
        <v>3848</v>
      </c>
      <c r="EY168" s="36" t="s">
        <v>3848</v>
      </c>
      <c r="EZ168" s="36" t="s">
        <v>3848</v>
      </c>
      <c r="FA168" s="36" t="s">
        <v>3848</v>
      </c>
      <c r="FB168" s="36" t="s">
        <v>3848</v>
      </c>
      <c r="FC168" s="36" t="s">
        <v>3848</v>
      </c>
      <c r="FD168" s="36" t="s">
        <v>3848</v>
      </c>
      <c r="FE168" s="36" t="s">
        <v>4017</v>
      </c>
      <c r="FF168" s="36" t="s">
        <v>4017</v>
      </c>
      <c r="FG168" s="36" t="s">
        <v>3848</v>
      </c>
      <c r="FH168" s="36" t="s">
        <v>3848</v>
      </c>
      <c r="FI168" s="36" t="s">
        <v>3848</v>
      </c>
      <c r="FJ168" s="36" t="s">
        <v>4017</v>
      </c>
      <c r="FK168" s="36" t="s">
        <v>4017</v>
      </c>
      <c r="FL168" s="36" t="s">
        <v>4017</v>
      </c>
      <c r="FM168" s="36" t="s">
        <v>1278</v>
      </c>
      <c r="FN168" s="36" t="s">
        <v>16508</v>
      </c>
      <c r="FO168" s="36" t="s">
        <v>16509</v>
      </c>
      <c r="FP168" s="36" t="s">
        <v>3848</v>
      </c>
      <c r="FQ168" s="36" t="s">
        <v>3848</v>
      </c>
      <c r="FR168" s="36" t="s">
        <v>3848</v>
      </c>
      <c r="FS168" s="36" t="s">
        <v>3848</v>
      </c>
      <c r="FT168" s="36" t="s">
        <v>16510</v>
      </c>
      <c r="FU168" s="36" t="s">
        <v>16511</v>
      </c>
      <c r="FV168" s="36" t="s">
        <v>16512</v>
      </c>
      <c r="FW168" s="36" t="s">
        <v>3943</v>
      </c>
      <c r="FX168" s="36" t="s">
        <v>3944</v>
      </c>
      <c r="FY168" s="36" t="s">
        <v>3848</v>
      </c>
      <c r="FZ168" s="36" t="s">
        <v>13539</v>
      </c>
      <c r="GA168" s="36" t="s">
        <v>3946</v>
      </c>
      <c r="GB168" s="44" t="s">
        <v>3946</v>
      </c>
      <c r="GC168" s="44" t="s">
        <v>3946</v>
      </c>
      <c r="GL168" s="502">
        <v>0</v>
      </c>
      <c r="GM168" s="502">
        <v>8</v>
      </c>
      <c r="GN168" s="502">
        <v>50</v>
      </c>
      <c r="GO168" s="502">
        <v>56</v>
      </c>
      <c r="GP168" s="502">
        <v>67</v>
      </c>
      <c r="GQ168" s="502">
        <v>18</v>
      </c>
      <c r="GR168" s="502">
        <v>67</v>
      </c>
      <c r="GS168" s="502">
        <v>60</v>
      </c>
      <c r="GT168" s="502">
        <v>15</v>
      </c>
      <c r="GU168" s="502">
        <v>87</v>
      </c>
      <c r="GV168" s="502">
        <v>60</v>
      </c>
      <c r="GW168" s="502">
        <v>86</v>
      </c>
      <c r="GX168" s="502">
        <v>86</v>
      </c>
      <c r="GY168" s="502" t="s">
        <v>14218</v>
      </c>
      <c r="GZ168" s="502" t="s">
        <v>14217</v>
      </c>
      <c r="HA168" s="502" t="s">
        <v>14217</v>
      </c>
      <c r="HB168" s="502" t="s">
        <v>14217</v>
      </c>
      <c r="HC168" s="502" t="s">
        <v>14217</v>
      </c>
      <c r="HD168" s="502" t="s">
        <v>14217</v>
      </c>
      <c r="HE168" s="502">
        <v>0</v>
      </c>
      <c r="HF168" s="44" t="s">
        <v>14219</v>
      </c>
      <c r="HG168" s="503" t="s">
        <v>3848</v>
      </c>
      <c r="HH168" s="503" t="s">
        <v>16513</v>
      </c>
      <c r="HI168" s="503" t="s">
        <v>14250</v>
      </c>
      <c r="HJ168" s="503" t="s">
        <v>14222</v>
      </c>
      <c r="HK168" s="503" t="s">
        <v>16514</v>
      </c>
      <c r="IC168" s="44" t="s">
        <v>3403</v>
      </c>
      <c r="IE168" s="44" t="s">
        <v>3403</v>
      </c>
    </row>
    <row r="169" spans="1:239" s="44" customFormat="1" ht="15" customHeight="1" x14ac:dyDescent="0.2">
      <c r="A169" s="85">
        <v>33</v>
      </c>
      <c r="B169" s="470">
        <v>0.51111111111111118</v>
      </c>
      <c r="C169" s="85"/>
      <c r="D169" s="85" t="s">
        <v>12630</v>
      </c>
      <c r="E169" s="85" t="s">
        <v>212</v>
      </c>
      <c r="F169" s="282">
        <v>43284</v>
      </c>
      <c r="G169" s="85" t="s">
        <v>1202</v>
      </c>
      <c r="H169" s="85" t="s">
        <v>233</v>
      </c>
      <c r="I169" s="85" t="s">
        <v>3057</v>
      </c>
      <c r="J169" s="85"/>
      <c r="K169" s="471"/>
      <c r="L169" s="471"/>
      <c r="M169" s="471"/>
      <c r="N169" s="471"/>
      <c r="O169" s="85"/>
      <c r="P169" s="305" t="s">
        <v>16515</v>
      </c>
      <c r="Q169" s="85" t="s">
        <v>1668</v>
      </c>
      <c r="R169" s="85" t="s">
        <v>16516</v>
      </c>
      <c r="S169" s="506" t="s">
        <v>16517</v>
      </c>
      <c r="T169" s="281">
        <v>9755695036</v>
      </c>
      <c r="U169" s="506" t="s">
        <v>16518</v>
      </c>
      <c r="V169" s="85" t="s">
        <v>16518</v>
      </c>
      <c r="W169" s="85" t="s">
        <v>221</v>
      </c>
      <c r="X169" s="85" t="s">
        <v>221</v>
      </c>
      <c r="Y169" s="85" t="s">
        <v>221</v>
      </c>
      <c r="Z169" s="85" t="s">
        <v>221</v>
      </c>
      <c r="AA169" s="85" t="s">
        <v>2718</v>
      </c>
      <c r="AB169" s="85" t="s">
        <v>2718</v>
      </c>
      <c r="AC169" s="85" t="s">
        <v>1303</v>
      </c>
      <c r="AD169" s="85" t="s">
        <v>241</v>
      </c>
      <c r="AE169" s="85" t="s">
        <v>221</v>
      </c>
      <c r="AF169" s="85" t="s">
        <v>221</v>
      </c>
      <c r="AG169" s="85" t="s">
        <v>221</v>
      </c>
      <c r="AH169" s="85" t="s">
        <v>221</v>
      </c>
      <c r="AI169" s="85"/>
      <c r="AJ169" s="85"/>
      <c r="AK169" s="85"/>
      <c r="AL169" s="85"/>
      <c r="AM169" s="85"/>
      <c r="AN169" s="85" t="s">
        <v>228</v>
      </c>
      <c r="AO169" s="85" t="s">
        <v>228</v>
      </c>
      <c r="AP169" s="85" t="s">
        <v>229</v>
      </c>
      <c r="AQ169" s="85" t="s">
        <v>229</v>
      </c>
      <c r="AR169" s="85"/>
      <c r="AS169" s="85" t="s">
        <v>16519</v>
      </c>
      <c r="AT169" s="85">
        <v>236179</v>
      </c>
      <c r="AU169" s="85" t="s">
        <v>12625</v>
      </c>
      <c r="AV169" s="85"/>
      <c r="AW169" s="85"/>
      <c r="AX169" s="85"/>
      <c r="AY169" s="85" t="s">
        <v>227</v>
      </c>
      <c r="AZ169" s="85" t="s">
        <v>446</v>
      </c>
      <c r="BA169" s="279">
        <v>0.55902777777777779</v>
      </c>
      <c r="BB169" s="275" t="s">
        <v>13984</v>
      </c>
      <c r="BC169" s="275">
        <v>0.65138888888888891</v>
      </c>
      <c r="BD169" s="275"/>
      <c r="BE169" s="306" t="e">
        <f t="shared" si="3"/>
        <v>#NUM!</v>
      </c>
      <c r="BF169" s="85">
        <v>1</v>
      </c>
      <c r="BG169" s="85">
        <v>2</v>
      </c>
      <c r="BH169" s="85">
        <v>2</v>
      </c>
      <c r="BI169" s="85">
        <v>1</v>
      </c>
      <c r="BJ169" s="85">
        <v>2</v>
      </c>
      <c r="BK169" s="85">
        <v>1</v>
      </c>
      <c r="BL169" s="85">
        <v>2</v>
      </c>
      <c r="BM169" s="85">
        <v>2</v>
      </c>
      <c r="BN169" s="85">
        <v>1</v>
      </c>
      <c r="BO169" s="85">
        <v>1</v>
      </c>
      <c r="BP169" s="85">
        <v>2</v>
      </c>
      <c r="BQ169" s="85">
        <v>1</v>
      </c>
      <c r="BR169" s="85">
        <v>1</v>
      </c>
      <c r="BS169" s="85">
        <v>1</v>
      </c>
      <c r="BT169" s="85">
        <v>2</v>
      </c>
      <c r="BU169" s="85"/>
      <c r="BV169" s="85"/>
      <c r="BW169" s="85"/>
      <c r="BX169" s="85"/>
      <c r="BY169" s="85"/>
      <c r="BZ169" s="85"/>
      <c r="CA169" s="85"/>
      <c r="CB169" s="85"/>
      <c r="CC169" s="85"/>
      <c r="CD169" s="85"/>
      <c r="CE169" s="85"/>
      <c r="CF169" s="85"/>
      <c r="CG169" s="85"/>
      <c r="CH169" s="85"/>
      <c r="CI169" s="85"/>
      <c r="CJ169" s="85"/>
      <c r="CK169" s="85"/>
      <c r="CL169" s="85"/>
      <c r="CM169" s="85"/>
      <c r="CN169" s="85"/>
      <c r="CO169" s="85"/>
      <c r="CP169" s="85"/>
      <c r="CQ169" s="85"/>
      <c r="CR169" s="36" t="s">
        <v>12643</v>
      </c>
      <c r="CS169" s="36" t="s">
        <v>12644</v>
      </c>
      <c r="CT169" s="36" t="s">
        <v>4002</v>
      </c>
      <c r="CU169" s="36" t="s">
        <v>16520</v>
      </c>
      <c r="CV169" s="36" t="s">
        <v>1668</v>
      </c>
      <c r="CW169" s="36" t="s">
        <v>16516</v>
      </c>
      <c r="CX169" s="36" t="s">
        <v>16517</v>
      </c>
      <c r="CY169" s="36" t="s">
        <v>16521</v>
      </c>
      <c r="CZ169" s="36" t="s">
        <v>3848</v>
      </c>
      <c r="DA169" s="36" t="s">
        <v>16522</v>
      </c>
      <c r="DB169" s="36" t="s">
        <v>3840</v>
      </c>
      <c r="DC169" s="36" t="s">
        <v>3841</v>
      </c>
      <c r="DD169" s="36" t="s">
        <v>4882</v>
      </c>
      <c r="DE169" s="36" t="s">
        <v>3848</v>
      </c>
      <c r="DF169" s="36" t="s">
        <v>16523</v>
      </c>
      <c r="DG169" s="36" t="s">
        <v>8855</v>
      </c>
      <c r="DH169" s="36" t="s">
        <v>6603</v>
      </c>
      <c r="DI169" s="36" t="s">
        <v>8994</v>
      </c>
      <c r="DJ169" s="36" t="s">
        <v>16524</v>
      </c>
      <c r="DK169" s="36" t="s">
        <v>3849</v>
      </c>
      <c r="DL169" s="36" t="s">
        <v>5480</v>
      </c>
      <c r="DM169" s="36" t="s">
        <v>3914</v>
      </c>
      <c r="DN169" s="36" t="s">
        <v>3852</v>
      </c>
      <c r="DO169" s="36" t="s">
        <v>3853</v>
      </c>
      <c r="DP169" s="36" t="s">
        <v>8413</v>
      </c>
      <c r="DQ169" s="36" t="s">
        <v>16525</v>
      </c>
      <c r="DR169" s="36" t="s">
        <v>2718</v>
      </c>
      <c r="DS169" s="36" t="s">
        <v>16518</v>
      </c>
      <c r="DT169" s="36" t="s">
        <v>3848</v>
      </c>
      <c r="DU169" s="36" t="s">
        <v>3848</v>
      </c>
      <c r="DV169" s="36" t="s">
        <v>3848</v>
      </c>
      <c r="DW169" s="36" t="s">
        <v>3848</v>
      </c>
      <c r="DX169" s="36" t="s">
        <v>3848</v>
      </c>
      <c r="DY169" s="36" t="s">
        <v>3848</v>
      </c>
      <c r="DZ169" s="36" t="s">
        <v>3848</v>
      </c>
      <c r="EA169" s="36" t="s">
        <v>3848</v>
      </c>
      <c r="EB169" s="36" t="s">
        <v>3861</v>
      </c>
      <c r="EC169" s="36" t="s">
        <v>3862</v>
      </c>
      <c r="ED169" s="36" t="s">
        <v>3848</v>
      </c>
      <c r="EE169" s="36" t="s">
        <v>13163</v>
      </c>
      <c r="EF169" s="36" t="s">
        <v>3864</v>
      </c>
      <c r="EG169" s="36" t="s">
        <v>4068</v>
      </c>
      <c r="EH169" s="36" t="s">
        <v>4069</v>
      </c>
      <c r="EI169" s="36" t="s">
        <v>16526</v>
      </c>
      <c r="EJ169" s="36" t="s">
        <v>16519</v>
      </c>
      <c r="EK169" s="36" t="s">
        <v>3848</v>
      </c>
      <c r="EL169" s="36" t="s">
        <v>3868</v>
      </c>
      <c r="EM169" s="36" t="s">
        <v>4002</v>
      </c>
      <c r="EN169" s="36" t="s">
        <v>4002</v>
      </c>
      <c r="EO169" s="36" t="s">
        <v>3869</v>
      </c>
      <c r="EP169" s="36" t="s">
        <v>3870</v>
      </c>
      <c r="EQ169" s="36" t="s">
        <v>14237</v>
      </c>
      <c r="ER169" s="36" t="s">
        <v>3872</v>
      </c>
      <c r="ES169" s="36" t="s">
        <v>16527</v>
      </c>
      <c r="ET169" s="36" t="s">
        <v>13272</v>
      </c>
      <c r="EU169" s="36" t="s">
        <v>16528</v>
      </c>
      <c r="EV169" s="36" t="s">
        <v>3876</v>
      </c>
      <c r="EW169" s="36" t="s">
        <v>3877</v>
      </c>
      <c r="EX169" s="36" t="s">
        <v>4127</v>
      </c>
      <c r="EY169" s="36" t="s">
        <v>4127</v>
      </c>
      <c r="EZ169" s="36" t="s">
        <v>3876</v>
      </c>
      <c r="FA169" s="36" t="s">
        <v>3848</v>
      </c>
      <c r="FB169" s="36" t="s">
        <v>3848</v>
      </c>
      <c r="FC169" s="36" t="s">
        <v>3848</v>
      </c>
      <c r="FD169" s="36" t="s">
        <v>3848</v>
      </c>
      <c r="FE169" s="36" t="s">
        <v>4017</v>
      </c>
      <c r="FF169" s="36" t="s">
        <v>4017</v>
      </c>
      <c r="FG169" s="36" t="s">
        <v>3848</v>
      </c>
      <c r="FH169" s="36" t="s">
        <v>3848</v>
      </c>
      <c r="FI169" s="36" t="s">
        <v>3848</v>
      </c>
      <c r="FJ169" s="36" t="s">
        <v>4017</v>
      </c>
      <c r="FK169" s="36" t="s">
        <v>4017</v>
      </c>
      <c r="FL169" s="36" t="s">
        <v>4017</v>
      </c>
      <c r="FM169" s="36" t="s">
        <v>16517</v>
      </c>
      <c r="FN169" s="36" t="s">
        <v>13534</v>
      </c>
      <c r="FO169" s="36" t="s">
        <v>16529</v>
      </c>
      <c r="FP169" s="36" t="s">
        <v>3848</v>
      </c>
      <c r="FQ169" s="36" t="s">
        <v>3848</v>
      </c>
      <c r="FR169" s="36" t="s">
        <v>3848</v>
      </c>
      <c r="FS169" s="36" t="s">
        <v>3848</v>
      </c>
      <c r="FT169" s="36" t="s">
        <v>16530</v>
      </c>
      <c r="FU169" s="36" t="s">
        <v>16531</v>
      </c>
      <c r="FV169" s="36" t="s">
        <v>16532</v>
      </c>
      <c r="FW169" s="36" t="s">
        <v>16533</v>
      </c>
      <c r="FX169" s="36" t="s">
        <v>3944</v>
      </c>
      <c r="FY169" s="36" t="s">
        <v>3848</v>
      </c>
      <c r="FZ169" s="36" t="s">
        <v>13539</v>
      </c>
      <c r="GA169" s="36" t="s">
        <v>3945</v>
      </c>
      <c r="GB169" s="44" t="s">
        <v>3946</v>
      </c>
      <c r="GC169" s="44" t="s">
        <v>3946</v>
      </c>
      <c r="GL169" s="502">
        <v>100</v>
      </c>
      <c r="GM169" s="502">
        <v>75</v>
      </c>
      <c r="GN169" s="502">
        <v>60</v>
      </c>
      <c r="GO169" s="502">
        <v>83</v>
      </c>
      <c r="GP169" s="502">
        <v>94</v>
      </c>
      <c r="GQ169" s="502">
        <v>33</v>
      </c>
      <c r="GR169" s="502">
        <v>94</v>
      </c>
      <c r="GS169" s="502">
        <v>90</v>
      </c>
      <c r="GT169" s="502">
        <v>30</v>
      </c>
      <c r="GU169" s="502">
        <v>90</v>
      </c>
      <c r="GV169" s="502">
        <v>70</v>
      </c>
      <c r="GW169" s="502">
        <v>57</v>
      </c>
      <c r="GX169" s="502">
        <v>86</v>
      </c>
      <c r="GY169" s="502" t="s">
        <v>14218</v>
      </c>
      <c r="GZ169" s="502" t="s">
        <v>14217</v>
      </c>
      <c r="HA169" s="502" t="s">
        <v>14217</v>
      </c>
      <c r="HB169" s="502" t="s">
        <v>14217</v>
      </c>
      <c r="HC169" s="502" t="s">
        <v>14217</v>
      </c>
      <c r="HD169" s="502" t="s">
        <v>14217</v>
      </c>
      <c r="HE169" s="502">
        <v>0</v>
      </c>
      <c r="HF169" s="44" t="s">
        <v>14219</v>
      </c>
      <c r="HG169" s="503" t="s">
        <v>3848</v>
      </c>
      <c r="HH169" s="503" t="s">
        <v>16534</v>
      </c>
      <c r="HI169" s="503" t="s">
        <v>14250</v>
      </c>
      <c r="HJ169" s="503" t="s">
        <v>14222</v>
      </c>
      <c r="HK169" s="503" t="s">
        <v>16514</v>
      </c>
      <c r="IC169" s="44" t="s">
        <v>3403</v>
      </c>
      <c r="IE169" s="44" t="s">
        <v>3403</v>
      </c>
    </row>
    <row r="170" spans="1:239" s="44" customFormat="1" ht="15" customHeight="1" x14ac:dyDescent="0.2">
      <c r="A170" s="85">
        <v>34</v>
      </c>
      <c r="B170" s="470">
        <v>0.5131944444444444</v>
      </c>
      <c r="C170" s="85"/>
      <c r="D170" s="85" t="s">
        <v>12630</v>
      </c>
      <c r="E170" s="85" t="s">
        <v>212</v>
      </c>
      <c r="F170" s="282">
        <v>43284</v>
      </c>
      <c r="G170" s="85" t="s">
        <v>1202</v>
      </c>
      <c r="H170" s="85" t="s">
        <v>233</v>
      </c>
      <c r="I170" s="85" t="s">
        <v>3057</v>
      </c>
      <c r="J170" s="85"/>
      <c r="K170" s="471"/>
      <c r="L170" s="471"/>
      <c r="M170" s="471"/>
      <c r="N170" s="471"/>
      <c r="O170" s="85"/>
      <c r="P170" s="305" t="s">
        <v>15825</v>
      </c>
      <c r="Q170" s="85" t="s">
        <v>1518</v>
      </c>
      <c r="R170" s="85" t="s">
        <v>16535</v>
      </c>
      <c r="S170" s="506" t="s">
        <v>11039</v>
      </c>
      <c r="T170" s="281">
        <v>9367701616</v>
      </c>
      <c r="U170" s="473" t="s">
        <v>16536</v>
      </c>
      <c r="V170" s="281" t="s">
        <v>16537</v>
      </c>
      <c r="W170" s="85" t="s">
        <v>221</v>
      </c>
      <c r="X170" s="85" t="s">
        <v>221</v>
      </c>
      <c r="Y170" s="85" t="s">
        <v>221</v>
      </c>
      <c r="Z170" s="85" t="s">
        <v>221</v>
      </c>
      <c r="AA170" s="85" t="s">
        <v>2718</v>
      </c>
      <c r="AB170" s="85" t="s">
        <v>2718</v>
      </c>
      <c r="AC170" s="85" t="s">
        <v>1303</v>
      </c>
      <c r="AD170" s="85" t="s">
        <v>224</v>
      </c>
      <c r="AE170" s="85" t="s">
        <v>221</v>
      </c>
      <c r="AF170" s="85" t="s">
        <v>221</v>
      </c>
      <c r="AG170" s="85" t="s">
        <v>221</v>
      </c>
      <c r="AH170" s="85" t="s">
        <v>221</v>
      </c>
      <c r="AI170" s="85" t="s">
        <v>1239</v>
      </c>
      <c r="AJ170" s="85" t="s">
        <v>1239</v>
      </c>
      <c r="AK170" s="85" t="s">
        <v>1239</v>
      </c>
      <c r="AL170" s="85" t="s">
        <v>1239</v>
      </c>
      <c r="AM170" s="85" t="s">
        <v>1239</v>
      </c>
      <c r="AN170" s="85" t="s">
        <v>228</v>
      </c>
      <c r="AO170" s="85" t="s">
        <v>228</v>
      </c>
      <c r="AP170" s="85" t="s">
        <v>229</v>
      </c>
      <c r="AQ170" s="85" t="s">
        <v>229</v>
      </c>
      <c r="AR170" s="85"/>
      <c r="AS170" s="85" t="s">
        <v>16538</v>
      </c>
      <c r="AT170" s="85">
        <v>252305</v>
      </c>
      <c r="AU170" s="85" t="s">
        <v>4194</v>
      </c>
      <c r="AV170" s="85"/>
      <c r="AW170" s="85"/>
      <c r="AX170" s="85"/>
      <c r="AY170" s="85" t="s">
        <v>227</v>
      </c>
      <c r="AZ170" s="85" t="s">
        <v>446</v>
      </c>
      <c r="BA170" s="279">
        <v>0.55694444444444446</v>
      </c>
      <c r="BB170" s="275" t="s">
        <v>12693</v>
      </c>
      <c r="BC170" s="275">
        <v>0.64652777777777781</v>
      </c>
      <c r="BD170" s="275"/>
      <c r="BE170" s="306" t="e">
        <f t="shared" si="3"/>
        <v>#NUM!</v>
      </c>
      <c r="BF170" s="85">
        <v>1</v>
      </c>
      <c r="BG170" s="85">
        <v>2</v>
      </c>
      <c r="BH170" s="85">
        <v>2</v>
      </c>
      <c r="BI170" s="85">
        <v>1</v>
      </c>
      <c r="BJ170" s="85">
        <v>2</v>
      </c>
      <c r="BK170" s="85">
        <v>1</v>
      </c>
      <c r="BL170" s="85">
        <v>2</v>
      </c>
      <c r="BM170" s="85">
        <v>2</v>
      </c>
      <c r="BN170" s="85">
        <v>1</v>
      </c>
      <c r="BO170" s="85">
        <v>1</v>
      </c>
      <c r="BP170" s="85">
        <v>2</v>
      </c>
      <c r="BQ170" s="85">
        <v>1</v>
      </c>
      <c r="BR170" s="85">
        <v>1</v>
      </c>
      <c r="BS170" s="85">
        <v>1</v>
      </c>
      <c r="BT170" s="85">
        <v>2</v>
      </c>
      <c r="BU170" s="85"/>
      <c r="BV170" s="85"/>
      <c r="BW170" s="85"/>
      <c r="BX170" s="85"/>
      <c r="BY170" s="85"/>
      <c r="BZ170" s="85"/>
      <c r="CA170" s="85"/>
      <c r="CB170" s="85"/>
      <c r="CC170" s="85"/>
      <c r="CD170" s="85"/>
      <c r="CE170" s="85"/>
      <c r="CF170" s="85"/>
      <c r="CG170" s="85"/>
      <c r="CH170" s="85"/>
      <c r="CI170" s="85"/>
      <c r="CJ170" s="85"/>
      <c r="CK170" s="85"/>
      <c r="CL170" s="85"/>
      <c r="CM170" s="85"/>
      <c r="CN170" s="85"/>
      <c r="CO170" s="85"/>
      <c r="CP170" s="85"/>
      <c r="CQ170" s="85"/>
      <c r="CR170" s="36" t="s">
        <v>12643</v>
      </c>
      <c r="CS170" s="36" t="s">
        <v>12644</v>
      </c>
      <c r="CT170" s="36" t="s">
        <v>4002</v>
      </c>
      <c r="CU170" s="36" t="s">
        <v>16539</v>
      </c>
      <c r="CV170" s="36" t="s">
        <v>1518</v>
      </c>
      <c r="CW170" s="36" t="s">
        <v>16535</v>
      </c>
      <c r="CX170" s="36" t="s">
        <v>11039</v>
      </c>
      <c r="CY170" s="36" t="s">
        <v>16540</v>
      </c>
      <c r="CZ170" s="36" t="s">
        <v>3848</v>
      </c>
      <c r="DA170" s="36" t="s">
        <v>16541</v>
      </c>
      <c r="DB170" s="36" t="s">
        <v>4158</v>
      </c>
      <c r="DC170" s="36" t="s">
        <v>4159</v>
      </c>
      <c r="DD170" s="36" t="s">
        <v>15093</v>
      </c>
      <c r="DE170" s="36" t="s">
        <v>3848</v>
      </c>
      <c r="DF170" s="36" t="s">
        <v>16542</v>
      </c>
      <c r="DG170" s="36" t="s">
        <v>4158</v>
      </c>
      <c r="DH170" s="36" t="s">
        <v>4159</v>
      </c>
      <c r="DI170" s="36" t="s">
        <v>15093</v>
      </c>
      <c r="DJ170" s="36" t="s">
        <v>3848</v>
      </c>
      <c r="DK170" s="36" t="s">
        <v>3849</v>
      </c>
      <c r="DL170" s="36" t="s">
        <v>14122</v>
      </c>
      <c r="DM170" s="36" t="s">
        <v>3914</v>
      </c>
      <c r="DN170" s="36" t="s">
        <v>3852</v>
      </c>
      <c r="DO170" s="36" t="s">
        <v>3853</v>
      </c>
      <c r="DP170" s="36" t="s">
        <v>3854</v>
      </c>
      <c r="DQ170" s="36" t="s">
        <v>16543</v>
      </c>
      <c r="DR170" s="36" t="s">
        <v>16543</v>
      </c>
      <c r="DS170" s="36" t="s">
        <v>16536</v>
      </c>
      <c r="DT170" s="36" t="s">
        <v>3848</v>
      </c>
      <c r="DU170" s="36" t="s">
        <v>3848</v>
      </c>
      <c r="DV170" s="36" t="s">
        <v>3848</v>
      </c>
      <c r="DW170" s="36" t="s">
        <v>3848</v>
      </c>
      <c r="DX170" s="36" t="s">
        <v>16537</v>
      </c>
      <c r="DY170" s="36" t="s">
        <v>3848</v>
      </c>
      <c r="DZ170" s="36" t="s">
        <v>3848</v>
      </c>
      <c r="EA170" s="36" t="s">
        <v>3848</v>
      </c>
      <c r="EB170" s="36" t="s">
        <v>3861</v>
      </c>
      <c r="EC170" s="36" t="s">
        <v>3862</v>
      </c>
      <c r="ED170" s="36" t="s">
        <v>3848</v>
      </c>
      <c r="EE170" s="36" t="s">
        <v>4212</v>
      </c>
      <c r="EF170" s="36" t="s">
        <v>3864</v>
      </c>
      <c r="EG170" s="36" t="s">
        <v>4068</v>
      </c>
      <c r="EH170" s="36" t="s">
        <v>4069</v>
      </c>
      <c r="EI170" s="36" t="s">
        <v>16544</v>
      </c>
      <c r="EJ170" s="36" t="s">
        <v>16538</v>
      </c>
      <c r="EK170" s="36" t="s">
        <v>3848</v>
      </c>
      <c r="EL170" s="36" t="s">
        <v>3868</v>
      </c>
      <c r="EM170" s="36" t="s">
        <v>4002</v>
      </c>
      <c r="EN170" s="36" t="s">
        <v>4002</v>
      </c>
      <c r="EO170" s="36" t="s">
        <v>4002</v>
      </c>
      <c r="EP170" s="36" t="s">
        <v>4002</v>
      </c>
      <c r="EQ170" s="36" t="s">
        <v>16545</v>
      </c>
      <c r="ER170" s="36" t="s">
        <v>3924</v>
      </c>
      <c r="ES170" s="36" t="s">
        <v>15915</v>
      </c>
      <c r="ET170" s="36" t="s">
        <v>16546</v>
      </c>
      <c r="EU170" s="36" t="s">
        <v>3934</v>
      </c>
      <c r="EV170" s="36" t="s">
        <v>3876</v>
      </c>
      <c r="EW170" s="36" t="s">
        <v>3876</v>
      </c>
      <c r="EX170" s="36" t="s">
        <v>3848</v>
      </c>
      <c r="EY170" s="36" t="s">
        <v>3848</v>
      </c>
      <c r="EZ170" s="36" t="s">
        <v>3876</v>
      </c>
      <c r="FA170" s="36" t="s">
        <v>3848</v>
      </c>
      <c r="FB170" s="36" t="s">
        <v>3848</v>
      </c>
      <c r="FC170" s="36" t="s">
        <v>3848</v>
      </c>
      <c r="FD170" s="36" t="s">
        <v>3848</v>
      </c>
      <c r="FE170" s="36" t="s">
        <v>4017</v>
      </c>
      <c r="FF170" s="36" t="s">
        <v>4017</v>
      </c>
      <c r="FG170" s="36" t="s">
        <v>3848</v>
      </c>
      <c r="FH170" s="36" t="s">
        <v>3848</v>
      </c>
      <c r="FI170" s="36" t="s">
        <v>3848</v>
      </c>
      <c r="FJ170" s="36" t="s">
        <v>4017</v>
      </c>
      <c r="FK170" s="36" t="s">
        <v>4017</v>
      </c>
      <c r="FL170" s="36" t="s">
        <v>4017</v>
      </c>
      <c r="FM170" s="36" t="s">
        <v>11039</v>
      </c>
      <c r="FN170" s="36" t="s">
        <v>11136</v>
      </c>
      <c r="FO170" s="36" t="s">
        <v>3848</v>
      </c>
      <c r="FP170" s="36" t="s">
        <v>3848</v>
      </c>
      <c r="FQ170" s="36" t="s">
        <v>3848</v>
      </c>
      <c r="FR170" s="36" t="s">
        <v>3848</v>
      </c>
      <c r="FS170" s="36" t="s">
        <v>3848</v>
      </c>
      <c r="FT170" s="36" t="s">
        <v>16547</v>
      </c>
      <c r="FU170" s="36" t="s">
        <v>16548</v>
      </c>
      <c r="FV170" s="36" t="s">
        <v>16549</v>
      </c>
      <c r="FW170" s="36" t="s">
        <v>16550</v>
      </c>
      <c r="FX170" s="36" t="s">
        <v>3944</v>
      </c>
      <c r="FY170" s="36" t="s">
        <v>3848</v>
      </c>
      <c r="FZ170" s="36" t="s">
        <v>13539</v>
      </c>
      <c r="GA170" s="36" t="s">
        <v>3945</v>
      </c>
      <c r="GB170" s="44" t="s">
        <v>3946</v>
      </c>
      <c r="GC170" s="44" t="s">
        <v>3946</v>
      </c>
      <c r="GL170" s="502">
        <v>100</v>
      </c>
      <c r="GM170" s="502">
        <v>58</v>
      </c>
      <c r="GN170" s="502">
        <v>70</v>
      </c>
      <c r="GO170" s="502">
        <v>89</v>
      </c>
      <c r="GP170" s="502">
        <v>76</v>
      </c>
      <c r="GQ170" s="502">
        <v>29</v>
      </c>
      <c r="GR170" s="502">
        <v>76</v>
      </c>
      <c r="GS170" s="502">
        <v>76</v>
      </c>
      <c r="GT170" s="502">
        <v>19</v>
      </c>
      <c r="GU170" s="502">
        <v>100</v>
      </c>
      <c r="GV170" s="502">
        <v>80</v>
      </c>
      <c r="GW170" s="502">
        <v>0</v>
      </c>
      <c r="GX170" s="502">
        <v>86</v>
      </c>
      <c r="GY170" s="502">
        <v>0</v>
      </c>
      <c r="GZ170" s="502">
        <v>21</v>
      </c>
      <c r="HA170" s="502">
        <v>0.57169999999999999</v>
      </c>
      <c r="HB170" s="502">
        <v>33</v>
      </c>
      <c r="HC170" s="502" t="s">
        <v>14217</v>
      </c>
      <c r="HD170" s="502">
        <v>33</v>
      </c>
      <c r="HE170" s="502">
        <v>21</v>
      </c>
      <c r="HF170" s="44" t="s">
        <v>15144</v>
      </c>
      <c r="HG170" s="503" t="s">
        <v>3848</v>
      </c>
      <c r="HH170" s="503" t="s">
        <v>16551</v>
      </c>
      <c r="HI170" s="503" t="s">
        <v>15146</v>
      </c>
      <c r="HJ170" s="503" t="s">
        <v>14951</v>
      </c>
      <c r="HK170" s="503" t="s">
        <v>15860</v>
      </c>
      <c r="IC170" s="44" t="s">
        <v>3403</v>
      </c>
      <c r="IE170" s="44" t="s">
        <v>3403</v>
      </c>
    </row>
    <row r="171" spans="1:239" s="44" customFormat="1" ht="15" customHeight="1" x14ac:dyDescent="0.2">
      <c r="A171" s="85">
        <v>35</v>
      </c>
      <c r="B171" s="470">
        <v>0.51736111111111105</v>
      </c>
      <c r="C171" s="85"/>
      <c r="D171" s="85" t="s">
        <v>12630</v>
      </c>
      <c r="E171" s="85" t="s">
        <v>212</v>
      </c>
      <c r="F171" s="282">
        <v>43284</v>
      </c>
      <c r="G171" s="85" t="s">
        <v>387</v>
      </c>
      <c r="H171" s="85" t="s">
        <v>214</v>
      </c>
      <c r="I171" s="85" t="s">
        <v>1222</v>
      </c>
      <c r="J171" s="85"/>
      <c r="K171" s="471"/>
      <c r="L171" s="471"/>
      <c r="M171" s="471"/>
      <c r="N171" s="471"/>
      <c r="O171" s="85"/>
      <c r="P171" s="305" t="s">
        <v>16552</v>
      </c>
      <c r="Q171" s="85" t="s">
        <v>633</v>
      </c>
      <c r="R171" s="281" t="s">
        <v>16553</v>
      </c>
      <c r="S171" s="506" t="s">
        <v>595</v>
      </c>
      <c r="T171" s="276">
        <v>9055491908</v>
      </c>
      <c r="U171" s="473" t="s">
        <v>16554</v>
      </c>
      <c r="V171" s="85" t="s">
        <v>221</v>
      </c>
      <c r="W171" s="85" t="s">
        <v>221</v>
      </c>
      <c r="X171" s="85" t="s">
        <v>221</v>
      </c>
      <c r="Y171" s="85" t="s">
        <v>221</v>
      </c>
      <c r="Z171" s="85" t="s">
        <v>221</v>
      </c>
      <c r="AA171" s="281" t="s">
        <v>16555</v>
      </c>
      <c r="AB171" s="85">
        <v>9477954070</v>
      </c>
      <c r="AC171" s="85" t="s">
        <v>223</v>
      </c>
      <c r="AD171" s="85" t="s">
        <v>267</v>
      </c>
      <c r="AE171" s="85"/>
      <c r="AF171" s="85" t="s">
        <v>226</v>
      </c>
      <c r="AG171" s="85" t="s">
        <v>221</v>
      </c>
      <c r="AH171" s="85" t="s">
        <v>221</v>
      </c>
      <c r="AI171" s="85"/>
      <c r="AJ171" s="85"/>
      <c r="AK171" s="85"/>
      <c r="AL171" s="85"/>
      <c r="AM171" s="85"/>
      <c r="AN171" s="85" t="s">
        <v>228</v>
      </c>
      <c r="AO171" s="85" t="s">
        <v>228</v>
      </c>
      <c r="AP171" s="85" t="s">
        <v>229</v>
      </c>
      <c r="AQ171" s="85" t="s">
        <v>229</v>
      </c>
      <c r="AR171" s="85"/>
      <c r="AS171" s="85" t="s">
        <v>16556</v>
      </c>
      <c r="AT171" s="85">
        <v>217170</v>
      </c>
      <c r="AU171" s="85" t="s">
        <v>13548</v>
      </c>
      <c r="AV171" s="85"/>
      <c r="AW171" s="85"/>
      <c r="AX171" s="85"/>
      <c r="AY171" s="85" t="s">
        <v>227</v>
      </c>
      <c r="AZ171" s="85" t="s">
        <v>227</v>
      </c>
      <c r="BA171" s="279" t="s">
        <v>7951</v>
      </c>
      <c r="BB171" s="275"/>
      <c r="BC171" s="275"/>
      <c r="BD171" s="275"/>
      <c r="BE171" s="306">
        <f t="shared" si="3"/>
        <v>0</v>
      </c>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85"/>
      <c r="CE171" s="85"/>
      <c r="CF171" s="85"/>
      <c r="CG171" s="85"/>
      <c r="CH171" s="85"/>
      <c r="CI171" s="85"/>
      <c r="CJ171" s="85"/>
      <c r="CK171" s="85"/>
      <c r="CL171" s="85"/>
      <c r="CM171" s="85"/>
      <c r="CN171" s="85"/>
      <c r="CO171" s="85"/>
      <c r="CP171" s="85"/>
      <c r="CQ171" s="85"/>
      <c r="CR171" s="36" t="s">
        <v>12643</v>
      </c>
      <c r="CS171" s="36" t="s">
        <v>12644</v>
      </c>
      <c r="CT171" s="36" t="s">
        <v>4002</v>
      </c>
      <c r="CU171" s="36" t="s">
        <v>16557</v>
      </c>
      <c r="CV171" s="36" t="s">
        <v>633</v>
      </c>
      <c r="CW171" s="36" t="s">
        <v>16553</v>
      </c>
      <c r="CX171" s="36" t="s">
        <v>595</v>
      </c>
      <c r="CY171" s="36" t="s">
        <v>16558</v>
      </c>
      <c r="CZ171" s="36" t="s">
        <v>12755</v>
      </c>
      <c r="DA171" s="36" t="s">
        <v>16559</v>
      </c>
      <c r="DB171" s="36" t="s">
        <v>3840</v>
      </c>
      <c r="DC171" s="36" t="s">
        <v>3841</v>
      </c>
      <c r="DD171" s="36" t="s">
        <v>11695</v>
      </c>
      <c r="DE171" s="36" t="s">
        <v>3848</v>
      </c>
      <c r="DF171" s="36" t="s">
        <v>4044</v>
      </c>
      <c r="DG171" s="36" t="s">
        <v>3840</v>
      </c>
      <c r="DH171" s="36" t="s">
        <v>3841</v>
      </c>
      <c r="DI171" s="36" t="s">
        <v>11695</v>
      </c>
      <c r="DJ171" s="36" t="s">
        <v>16560</v>
      </c>
      <c r="DK171" s="36" t="s">
        <v>3957</v>
      </c>
      <c r="DL171" s="36" t="s">
        <v>7295</v>
      </c>
      <c r="DM171" s="36" t="s">
        <v>3914</v>
      </c>
      <c r="DN171" s="36" t="s">
        <v>3852</v>
      </c>
      <c r="DO171" s="36" t="s">
        <v>3853</v>
      </c>
      <c r="DP171" s="36" t="s">
        <v>3996</v>
      </c>
      <c r="DQ171" s="36" t="s">
        <v>16561</v>
      </c>
      <c r="DR171" s="36" t="s">
        <v>16561</v>
      </c>
      <c r="DS171" s="36" t="s">
        <v>16554</v>
      </c>
      <c r="DT171" s="36" t="s">
        <v>3848</v>
      </c>
      <c r="DU171" s="36" t="s">
        <v>3848</v>
      </c>
      <c r="DV171" s="36" t="s">
        <v>3848</v>
      </c>
      <c r="DW171" s="36" t="s">
        <v>3848</v>
      </c>
      <c r="DX171" s="36" t="s">
        <v>3848</v>
      </c>
      <c r="DY171" s="36" t="s">
        <v>3848</v>
      </c>
      <c r="DZ171" s="36" t="s">
        <v>3848</v>
      </c>
      <c r="EA171" s="36" t="s">
        <v>3848</v>
      </c>
      <c r="EB171" s="36" t="s">
        <v>16562</v>
      </c>
      <c r="EC171" s="36" t="s">
        <v>16563</v>
      </c>
      <c r="ED171" s="36" t="s">
        <v>16564</v>
      </c>
      <c r="EE171" s="36" t="s">
        <v>16565</v>
      </c>
      <c r="EF171" s="36" t="s">
        <v>395</v>
      </c>
      <c r="EG171" s="36" t="s">
        <v>4068</v>
      </c>
      <c r="EH171" s="36" t="s">
        <v>4069</v>
      </c>
      <c r="EI171" s="36" t="s">
        <v>16556</v>
      </c>
      <c r="EJ171" s="36" t="s">
        <v>16556</v>
      </c>
      <c r="EK171" s="36" t="s">
        <v>3848</v>
      </c>
      <c r="EL171" s="36" t="s">
        <v>3868</v>
      </c>
      <c r="EM171" s="36" t="s">
        <v>4002</v>
      </c>
      <c r="EN171" s="36" t="s">
        <v>4002</v>
      </c>
      <c r="EO171" s="36" t="s">
        <v>4002</v>
      </c>
      <c r="EP171" s="36" t="s">
        <v>4002</v>
      </c>
      <c r="EQ171" s="36" t="s">
        <v>16566</v>
      </c>
      <c r="ER171" s="36" t="s">
        <v>4073</v>
      </c>
      <c r="ES171" s="36" t="s">
        <v>8458</v>
      </c>
      <c r="ET171" s="36" t="s">
        <v>16567</v>
      </c>
      <c r="EU171" s="36" t="s">
        <v>16568</v>
      </c>
      <c r="EV171" s="36" t="s">
        <v>3877</v>
      </c>
      <c r="EW171" s="36" t="s">
        <v>3876</v>
      </c>
      <c r="EX171" s="36" t="s">
        <v>3848</v>
      </c>
      <c r="EY171" s="36" t="s">
        <v>3848</v>
      </c>
      <c r="EZ171" s="36" t="s">
        <v>3877</v>
      </c>
      <c r="FA171" s="36" t="s">
        <v>3878</v>
      </c>
      <c r="FB171" s="36" t="s">
        <v>8896</v>
      </c>
      <c r="FC171" s="36" t="s">
        <v>16569</v>
      </c>
      <c r="FD171" s="36" t="s">
        <v>16570</v>
      </c>
      <c r="FE171" s="36" t="s">
        <v>3930</v>
      </c>
      <c r="FF171" s="36" t="s">
        <v>3931</v>
      </c>
      <c r="FG171" s="36" t="s">
        <v>16571</v>
      </c>
      <c r="FH171" s="36" t="s">
        <v>16572</v>
      </c>
      <c r="FI171" s="36" t="s">
        <v>4270</v>
      </c>
      <c r="FJ171" s="36" t="s">
        <v>4446</v>
      </c>
      <c r="FK171" s="36" t="s">
        <v>4017</v>
      </c>
      <c r="FL171" s="36" t="s">
        <v>4017</v>
      </c>
      <c r="FM171" s="36" t="s">
        <v>595</v>
      </c>
      <c r="FN171" s="36" t="s">
        <v>16573</v>
      </c>
      <c r="FO171" s="36" t="s">
        <v>3848</v>
      </c>
      <c r="FP171" s="36" t="s">
        <v>3848</v>
      </c>
      <c r="FQ171" s="36" t="s">
        <v>16574</v>
      </c>
      <c r="FR171" s="36" t="s">
        <v>4367</v>
      </c>
      <c r="FS171" s="36" t="s">
        <v>16575</v>
      </c>
      <c r="FT171" s="36" t="s">
        <v>3943</v>
      </c>
      <c r="FU171" s="36" t="s">
        <v>3943</v>
      </c>
      <c r="FV171" s="36" t="s">
        <v>3943</v>
      </c>
      <c r="FW171" s="36" t="s">
        <v>3943</v>
      </c>
      <c r="FX171" s="36" t="s">
        <v>3894</v>
      </c>
      <c r="FY171" s="36" t="s">
        <v>3848</v>
      </c>
      <c r="FZ171" s="36" t="s">
        <v>3848</v>
      </c>
      <c r="GA171" s="36" t="s">
        <v>3848</v>
      </c>
      <c r="GB171" s="44" t="s">
        <v>3848</v>
      </c>
      <c r="GC171" s="44" t="s">
        <v>3848</v>
      </c>
      <c r="GL171" s="502" t="s">
        <v>14217</v>
      </c>
      <c r="GM171" s="502" t="s">
        <v>14217</v>
      </c>
      <c r="GN171" s="502" t="s">
        <v>14217</v>
      </c>
      <c r="GO171" s="502" t="s">
        <v>14217</v>
      </c>
      <c r="GP171" s="502" t="s">
        <v>14217</v>
      </c>
      <c r="GQ171" s="502" t="s">
        <v>3848</v>
      </c>
      <c r="GR171" s="502" t="s">
        <v>3848</v>
      </c>
      <c r="GS171" s="502" t="s">
        <v>14217</v>
      </c>
      <c r="GT171" s="502" t="s">
        <v>3848</v>
      </c>
      <c r="GU171" s="502" t="s">
        <v>3848</v>
      </c>
      <c r="GV171" s="502" t="s">
        <v>14217</v>
      </c>
      <c r="GW171" s="502" t="s">
        <v>14217</v>
      </c>
      <c r="GX171" s="502" t="s">
        <v>14217</v>
      </c>
      <c r="GY171" s="502" t="s">
        <v>14218</v>
      </c>
      <c r="GZ171" s="502" t="s">
        <v>14217</v>
      </c>
      <c r="HA171" s="502" t="s">
        <v>14217</v>
      </c>
      <c r="HB171" s="502" t="s">
        <v>14217</v>
      </c>
      <c r="HC171" s="502" t="s">
        <v>14217</v>
      </c>
      <c r="HD171" s="502" t="s">
        <v>14217</v>
      </c>
      <c r="HE171" s="502">
        <v>0</v>
      </c>
      <c r="HF171" s="44" t="s">
        <v>16491</v>
      </c>
      <c r="HG171" s="503" t="s">
        <v>3848</v>
      </c>
      <c r="HH171" s="503" t="s">
        <v>3848</v>
      </c>
      <c r="HI171" s="503" t="s">
        <v>3848</v>
      </c>
      <c r="HJ171" s="503" t="s">
        <v>3848</v>
      </c>
      <c r="HK171" s="503" t="s">
        <v>3848</v>
      </c>
      <c r="HM171" s="44" t="s">
        <v>3848</v>
      </c>
      <c r="IC171" s="44" t="s">
        <v>3403</v>
      </c>
      <c r="IE171" s="44" t="s">
        <v>3403</v>
      </c>
    </row>
    <row r="172" spans="1:239" s="44" customFormat="1" ht="15" customHeight="1" x14ac:dyDescent="0.2">
      <c r="A172" s="85">
        <v>36</v>
      </c>
      <c r="B172" s="470">
        <v>0.52500000000000002</v>
      </c>
      <c r="C172" s="85"/>
      <c r="D172" s="85" t="s">
        <v>12630</v>
      </c>
      <c r="E172" s="85" t="s">
        <v>212</v>
      </c>
      <c r="F172" s="282">
        <v>43284</v>
      </c>
      <c r="G172" s="85" t="s">
        <v>1202</v>
      </c>
      <c r="H172" s="85" t="s">
        <v>233</v>
      </c>
      <c r="I172" s="85" t="s">
        <v>4282</v>
      </c>
      <c r="J172" s="85"/>
      <c r="K172" s="471"/>
      <c r="L172" s="471"/>
      <c r="M172" s="471"/>
      <c r="N172" s="471"/>
      <c r="O172" s="85"/>
      <c r="P172" s="305" t="s">
        <v>16576</v>
      </c>
      <c r="Q172" s="85" t="s">
        <v>16577</v>
      </c>
      <c r="R172" s="85" t="s">
        <v>16578</v>
      </c>
      <c r="S172" s="471" t="s">
        <v>16579</v>
      </c>
      <c r="T172" s="281">
        <v>9499581390</v>
      </c>
      <c r="U172" s="473" t="s">
        <v>16580</v>
      </c>
      <c r="V172" s="281" t="s">
        <v>16581</v>
      </c>
      <c r="W172" s="85" t="s">
        <v>221</v>
      </c>
      <c r="X172" s="85" t="s">
        <v>221</v>
      </c>
      <c r="Y172" s="85" t="s">
        <v>221</v>
      </c>
      <c r="Z172" s="85" t="s">
        <v>221</v>
      </c>
      <c r="AA172" s="281" t="s">
        <v>16582</v>
      </c>
      <c r="AB172" s="281">
        <v>9398513350</v>
      </c>
      <c r="AC172" s="85" t="s">
        <v>1303</v>
      </c>
      <c r="AD172" s="85" t="s">
        <v>241</v>
      </c>
      <c r="AE172" s="85" t="s">
        <v>221</v>
      </c>
      <c r="AF172" s="85" t="s">
        <v>221</v>
      </c>
      <c r="AG172" s="85" t="s">
        <v>221</v>
      </c>
      <c r="AH172" s="85" t="s">
        <v>221</v>
      </c>
      <c r="AI172" s="85"/>
      <c r="AJ172" s="85"/>
      <c r="AK172" s="85"/>
      <c r="AL172" s="85"/>
      <c r="AM172" s="85"/>
      <c r="AN172" s="85" t="s">
        <v>228</v>
      </c>
      <c r="AO172" s="85" t="s">
        <v>228</v>
      </c>
      <c r="AP172" s="85" t="s">
        <v>281</v>
      </c>
      <c r="AQ172" s="85" t="s">
        <v>282</v>
      </c>
      <c r="AR172" s="85"/>
      <c r="AS172" s="85"/>
      <c r="AT172" s="85"/>
      <c r="AU172" s="85"/>
      <c r="AV172" s="85"/>
      <c r="AW172" s="85"/>
      <c r="AX172" s="85"/>
      <c r="AY172" s="85" t="s">
        <v>227</v>
      </c>
      <c r="AZ172" s="85" t="s">
        <v>227</v>
      </c>
      <c r="BA172" s="279">
        <v>0.56319444444444444</v>
      </c>
      <c r="BB172" s="275" t="s">
        <v>13984</v>
      </c>
      <c r="BC172" s="275">
        <v>0.65833333333333333</v>
      </c>
      <c r="BD172" s="275">
        <v>0.66736111111111107</v>
      </c>
      <c r="BE172" s="306">
        <f t="shared" si="3"/>
        <v>13</v>
      </c>
      <c r="BF172" s="85">
        <v>1</v>
      </c>
      <c r="BG172" s="85">
        <v>2</v>
      </c>
      <c r="BH172" s="85">
        <v>2</v>
      </c>
      <c r="BI172" s="85">
        <v>1</v>
      </c>
      <c r="BJ172" s="85">
        <v>2</v>
      </c>
      <c r="BK172" s="85">
        <v>1</v>
      </c>
      <c r="BL172" s="85">
        <v>2</v>
      </c>
      <c r="BM172" s="85">
        <v>2</v>
      </c>
      <c r="BN172" s="85">
        <v>1</v>
      </c>
      <c r="BO172" s="85">
        <v>1</v>
      </c>
      <c r="BP172" s="85">
        <v>2</v>
      </c>
      <c r="BQ172" s="85">
        <v>1</v>
      </c>
      <c r="BR172" s="85">
        <v>1</v>
      </c>
      <c r="BS172" s="85">
        <v>1</v>
      </c>
      <c r="BT172" s="85">
        <v>2</v>
      </c>
      <c r="BU172" s="85"/>
      <c r="BV172" s="85"/>
      <c r="BW172" s="85"/>
      <c r="BX172" s="85"/>
      <c r="BY172" s="85"/>
      <c r="BZ172" s="85"/>
      <c r="CA172" s="85"/>
      <c r="CB172" s="85"/>
      <c r="CC172" s="85"/>
      <c r="CD172" s="85"/>
      <c r="CE172" s="85"/>
      <c r="CF172" s="85"/>
      <c r="CG172" s="85"/>
      <c r="CH172" s="85"/>
      <c r="CI172" s="85"/>
      <c r="CJ172" s="85"/>
      <c r="CK172" s="85"/>
      <c r="CL172" s="85"/>
      <c r="CM172" s="85"/>
      <c r="CN172" s="85"/>
      <c r="CO172" s="85"/>
      <c r="CP172" s="85"/>
      <c r="CQ172" s="85"/>
      <c r="CR172" s="36" t="s">
        <v>12643</v>
      </c>
      <c r="CS172" s="36" t="s">
        <v>12644</v>
      </c>
      <c r="CT172" s="36" t="s">
        <v>4002</v>
      </c>
      <c r="CU172" s="36" t="s">
        <v>16583</v>
      </c>
      <c r="CV172" s="36" t="s">
        <v>16584</v>
      </c>
      <c r="CW172" s="36" t="s">
        <v>16585</v>
      </c>
      <c r="CX172" s="36" t="s">
        <v>16586</v>
      </c>
      <c r="CY172" s="36" t="s">
        <v>16587</v>
      </c>
      <c r="CZ172" s="36" t="s">
        <v>3848</v>
      </c>
      <c r="DA172" s="36" t="s">
        <v>16588</v>
      </c>
      <c r="DB172" s="36" t="s">
        <v>3840</v>
      </c>
      <c r="DC172" s="36" t="s">
        <v>3841</v>
      </c>
      <c r="DD172" s="36" t="s">
        <v>4838</v>
      </c>
      <c r="DE172" s="36" t="s">
        <v>9467</v>
      </c>
      <c r="DF172" s="36" t="s">
        <v>16589</v>
      </c>
      <c r="DG172" s="36" t="s">
        <v>3840</v>
      </c>
      <c r="DH172" s="36" t="s">
        <v>3841</v>
      </c>
      <c r="DI172" s="36" t="s">
        <v>4036</v>
      </c>
      <c r="DJ172" s="36" t="s">
        <v>16590</v>
      </c>
      <c r="DK172" s="36" t="s">
        <v>3849</v>
      </c>
      <c r="DL172" s="36" t="s">
        <v>14122</v>
      </c>
      <c r="DM172" s="36" t="s">
        <v>4116</v>
      </c>
      <c r="DN172" s="36" t="s">
        <v>3852</v>
      </c>
      <c r="DO172" s="36" t="s">
        <v>3853</v>
      </c>
      <c r="DP172" s="36" t="s">
        <v>3854</v>
      </c>
      <c r="DQ172" s="36" t="s">
        <v>16591</v>
      </c>
      <c r="DR172" s="36" t="s">
        <v>16591</v>
      </c>
      <c r="DS172" s="36" t="s">
        <v>16580</v>
      </c>
      <c r="DT172" s="36" t="s">
        <v>2718</v>
      </c>
      <c r="DU172" s="36" t="s">
        <v>2718</v>
      </c>
      <c r="DV172" s="36" t="s">
        <v>2718</v>
      </c>
      <c r="DW172" s="36" t="s">
        <v>2718</v>
      </c>
      <c r="DX172" s="36" t="s">
        <v>16581</v>
      </c>
      <c r="DY172" s="36" t="s">
        <v>2718</v>
      </c>
      <c r="DZ172" s="36" t="s">
        <v>2718</v>
      </c>
      <c r="EA172" s="36" t="s">
        <v>3848</v>
      </c>
      <c r="EB172" s="36" t="s">
        <v>3861</v>
      </c>
      <c r="EC172" s="36" t="s">
        <v>6907</v>
      </c>
      <c r="ED172" s="36" t="s">
        <v>3848</v>
      </c>
      <c r="EE172" s="36" t="s">
        <v>10915</v>
      </c>
      <c r="EF172" s="36" t="s">
        <v>3864</v>
      </c>
      <c r="EG172" s="36" t="s">
        <v>2755</v>
      </c>
      <c r="EH172" s="36" t="s">
        <v>282</v>
      </c>
      <c r="EI172" s="36" t="s">
        <v>3848</v>
      </c>
      <c r="EJ172" s="36" t="s">
        <v>2718</v>
      </c>
      <c r="EK172" s="36" t="s">
        <v>3848</v>
      </c>
      <c r="EL172" s="36" t="s">
        <v>6759</v>
      </c>
      <c r="EM172" s="36" t="s">
        <v>4002</v>
      </c>
      <c r="EN172" s="36" t="s">
        <v>4002</v>
      </c>
      <c r="EO172" s="36" t="s">
        <v>4002</v>
      </c>
      <c r="EP172" s="36" t="s">
        <v>4002</v>
      </c>
      <c r="EQ172" s="36" t="s">
        <v>16592</v>
      </c>
      <c r="ER172" s="36" t="s">
        <v>3964</v>
      </c>
      <c r="ES172" s="36" t="s">
        <v>16593</v>
      </c>
      <c r="ET172" s="36" t="s">
        <v>6191</v>
      </c>
      <c r="EU172" s="36" t="s">
        <v>16594</v>
      </c>
      <c r="EV172" s="36" t="s">
        <v>3876</v>
      </c>
      <c r="EW172" s="36" t="s">
        <v>3876</v>
      </c>
      <c r="EX172" s="36" t="s">
        <v>3848</v>
      </c>
      <c r="EY172" s="36" t="s">
        <v>3848</v>
      </c>
      <c r="EZ172" s="36" t="s">
        <v>3876</v>
      </c>
      <c r="FA172" s="36" t="s">
        <v>3848</v>
      </c>
      <c r="FB172" s="36" t="s">
        <v>3848</v>
      </c>
      <c r="FC172" s="36" t="s">
        <v>3848</v>
      </c>
      <c r="FD172" s="36" t="s">
        <v>3848</v>
      </c>
      <c r="FE172" s="36" t="s">
        <v>4017</v>
      </c>
      <c r="FF172" s="36" t="s">
        <v>4017</v>
      </c>
      <c r="FG172" s="36" t="s">
        <v>3848</v>
      </c>
      <c r="FH172" s="36" t="s">
        <v>3848</v>
      </c>
      <c r="FI172" s="36" t="s">
        <v>3848</v>
      </c>
      <c r="FJ172" s="36" t="s">
        <v>4017</v>
      </c>
      <c r="FK172" s="36" t="s">
        <v>4017</v>
      </c>
      <c r="FL172" s="36" t="s">
        <v>4017</v>
      </c>
      <c r="FM172" s="36" t="s">
        <v>16577</v>
      </c>
      <c r="FN172" s="36" t="s">
        <v>16595</v>
      </c>
      <c r="FO172" s="36" t="s">
        <v>16579</v>
      </c>
      <c r="FP172" s="36" t="s">
        <v>16596</v>
      </c>
      <c r="FQ172" s="36" t="s">
        <v>16597</v>
      </c>
      <c r="FR172" s="36" t="s">
        <v>4367</v>
      </c>
      <c r="FS172" s="36" t="s">
        <v>16598</v>
      </c>
      <c r="FT172" s="36" t="s">
        <v>3943</v>
      </c>
      <c r="FU172" s="36" t="s">
        <v>3943</v>
      </c>
      <c r="FV172" s="36" t="s">
        <v>3943</v>
      </c>
      <c r="FW172" s="36" t="s">
        <v>3943</v>
      </c>
      <c r="FX172" s="36" t="s">
        <v>3894</v>
      </c>
      <c r="FY172" s="36" t="s">
        <v>3848</v>
      </c>
      <c r="FZ172" s="36" t="s">
        <v>3848</v>
      </c>
      <c r="GA172" s="36" t="s">
        <v>3945</v>
      </c>
      <c r="GB172" s="44" t="s">
        <v>3945</v>
      </c>
      <c r="GC172" s="44" t="s">
        <v>3946</v>
      </c>
      <c r="GL172" s="502">
        <v>100</v>
      </c>
      <c r="GM172" s="502">
        <v>67</v>
      </c>
      <c r="GN172" s="502">
        <v>70</v>
      </c>
      <c r="GO172" s="502">
        <v>100</v>
      </c>
      <c r="GP172" s="502">
        <v>96</v>
      </c>
      <c r="GQ172" s="502">
        <v>27</v>
      </c>
      <c r="GR172" s="502">
        <v>96</v>
      </c>
      <c r="GS172" s="502">
        <v>97</v>
      </c>
      <c r="GT172" s="502">
        <v>33</v>
      </c>
      <c r="GU172" s="502">
        <v>97</v>
      </c>
      <c r="GV172" s="502">
        <v>60</v>
      </c>
      <c r="GW172" s="502">
        <v>29</v>
      </c>
      <c r="GX172" s="502">
        <v>57</v>
      </c>
      <c r="GY172" s="502" t="s">
        <v>14218</v>
      </c>
      <c r="GZ172" s="502" t="s">
        <v>14217</v>
      </c>
      <c r="HA172" s="502" t="s">
        <v>14217</v>
      </c>
      <c r="HB172" s="502" t="s">
        <v>14217</v>
      </c>
      <c r="HC172" s="502" t="s">
        <v>14217</v>
      </c>
      <c r="HD172" s="502" t="s">
        <v>14217</v>
      </c>
      <c r="HE172" s="502">
        <v>0</v>
      </c>
      <c r="HF172" s="44" t="s">
        <v>14219</v>
      </c>
      <c r="HG172" s="503" t="s">
        <v>3848</v>
      </c>
      <c r="HH172" s="503" t="s">
        <v>16599</v>
      </c>
      <c r="HI172" s="503" t="s">
        <v>14250</v>
      </c>
      <c r="HJ172" s="503" t="s">
        <v>14222</v>
      </c>
      <c r="HK172" s="503" t="s">
        <v>16600</v>
      </c>
      <c r="HM172" s="44" t="s">
        <v>3848</v>
      </c>
      <c r="IC172" s="44" t="s">
        <v>3403</v>
      </c>
      <c r="IE172" s="44" t="s">
        <v>3403</v>
      </c>
    </row>
    <row r="173" spans="1:239" s="44" customFormat="1" ht="15" customHeight="1" x14ac:dyDescent="0.2">
      <c r="A173" s="85">
        <v>37</v>
      </c>
      <c r="B173" s="470">
        <v>0.52708333333333335</v>
      </c>
      <c r="C173" s="85"/>
      <c r="D173" s="85" t="s">
        <v>12630</v>
      </c>
      <c r="E173" s="85" t="s">
        <v>212</v>
      </c>
      <c r="F173" s="282">
        <v>43284</v>
      </c>
      <c r="G173" s="85" t="s">
        <v>357</v>
      </c>
      <c r="H173" s="85" t="s">
        <v>233</v>
      </c>
      <c r="I173" s="85" t="s">
        <v>12683</v>
      </c>
      <c r="J173" s="85"/>
      <c r="K173" s="471"/>
      <c r="L173" s="471"/>
      <c r="M173" s="471"/>
      <c r="N173" s="471"/>
      <c r="O173" s="85"/>
      <c r="P173" s="505" t="s">
        <v>16601</v>
      </c>
      <c r="Q173" s="85" t="s">
        <v>16602</v>
      </c>
      <c r="R173" s="85" t="s">
        <v>16603</v>
      </c>
      <c r="S173" s="471" t="s">
        <v>16604</v>
      </c>
      <c r="T173" s="281">
        <v>9169836165</v>
      </c>
      <c r="U173" s="506" t="s">
        <v>16605</v>
      </c>
      <c r="V173" s="281" t="s">
        <v>16606</v>
      </c>
      <c r="W173" s="85" t="s">
        <v>221</v>
      </c>
      <c r="X173" s="85" t="s">
        <v>221</v>
      </c>
      <c r="Y173" s="85" t="s">
        <v>221</v>
      </c>
      <c r="Z173" s="85" t="s">
        <v>221</v>
      </c>
      <c r="AA173" s="281" t="s">
        <v>16607</v>
      </c>
      <c r="AB173" s="281">
        <v>90655492958</v>
      </c>
      <c r="AC173" s="85" t="s">
        <v>402</v>
      </c>
      <c r="AD173" s="85" t="s">
        <v>224</v>
      </c>
      <c r="AE173" s="85" t="s">
        <v>16608</v>
      </c>
      <c r="AF173" s="85" t="s">
        <v>221</v>
      </c>
      <c r="AG173" s="85" t="s">
        <v>221</v>
      </c>
      <c r="AH173" s="85" t="s">
        <v>221</v>
      </c>
      <c r="AI173" s="85"/>
      <c r="AJ173" s="85"/>
      <c r="AK173" s="85"/>
      <c r="AL173" s="85"/>
      <c r="AM173" s="85"/>
      <c r="AN173" s="85" t="s">
        <v>228</v>
      </c>
      <c r="AO173" s="85" t="s">
        <v>228</v>
      </c>
      <c r="AP173" s="85" t="s">
        <v>229</v>
      </c>
      <c r="AQ173" s="85" t="s">
        <v>229</v>
      </c>
      <c r="AR173" s="85"/>
      <c r="AS173" s="85" t="s">
        <v>16609</v>
      </c>
      <c r="AT173" s="85">
        <v>240508</v>
      </c>
      <c r="AU173" s="85" t="s">
        <v>16610</v>
      </c>
      <c r="AV173" s="85"/>
      <c r="AW173" s="85"/>
      <c r="AX173" s="85"/>
      <c r="AY173" s="85" t="s">
        <v>227</v>
      </c>
      <c r="AZ173" s="85" t="s">
        <v>227</v>
      </c>
      <c r="BA173" s="279">
        <v>0.57361111111111118</v>
      </c>
      <c r="BB173" s="275" t="s">
        <v>13264</v>
      </c>
      <c r="BC173" s="275">
        <v>0.59722222222222221</v>
      </c>
      <c r="BD173" s="275">
        <v>0.60416666666666663</v>
      </c>
      <c r="BE173" s="306">
        <f t="shared" si="3"/>
        <v>10</v>
      </c>
      <c r="BF173" s="85">
        <v>2</v>
      </c>
      <c r="BG173" s="85">
        <v>2</v>
      </c>
      <c r="BH173" s="85">
        <v>2</v>
      </c>
      <c r="BI173" s="85">
        <v>2</v>
      </c>
      <c r="BJ173" s="85">
        <v>2</v>
      </c>
      <c r="BK173" s="85">
        <v>2</v>
      </c>
      <c r="BL173" s="85">
        <v>2</v>
      </c>
      <c r="BM173" s="85">
        <v>2</v>
      </c>
      <c r="BN173" s="85">
        <v>2</v>
      </c>
      <c r="BO173" s="85">
        <v>2</v>
      </c>
      <c r="BP173" s="85">
        <v>2</v>
      </c>
      <c r="BQ173" s="85">
        <v>2</v>
      </c>
      <c r="BR173" s="85">
        <v>2</v>
      </c>
      <c r="BS173" s="85">
        <v>2</v>
      </c>
      <c r="BT173" s="85">
        <v>2</v>
      </c>
      <c r="BU173" s="85"/>
      <c r="BV173" s="85" t="s">
        <v>13264</v>
      </c>
      <c r="BW173" s="483">
        <v>0.60416666666666663</v>
      </c>
      <c r="BX173" s="483">
        <v>0.60972222222222217</v>
      </c>
      <c r="BY173" s="85"/>
      <c r="BZ173" s="85">
        <v>3</v>
      </c>
      <c r="CA173" s="85">
        <v>3</v>
      </c>
      <c r="CB173" s="85">
        <v>3</v>
      </c>
      <c r="CC173" s="85">
        <v>3</v>
      </c>
      <c r="CD173" s="85" t="s">
        <v>260</v>
      </c>
      <c r="CE173" s="85"/>
      <c r="CF173" s="85"/>
      <c r="CG173" s="85"/>
      <c r="CH173" s="85"/>
      <c r="CI173" s="85"/>
      <c r="CJ173" s="85"/>
      <c r="CK173" s="85"/>
      <c r="CL173" s="85"/>
      <c r="CM173" s="85"/>
      <c r="CN173" s="85"/>
      <c r="CO173" s="85"/>
      <c r="CP173" s="85"/>
      <c r="CQ173" s="85"/>
      <c r="CR173" s="36" t="s">
        <v>12643</v>
      </c>
      <c r="CS173" s="36" t="s">
        <v>12644</v>
      </c>
      <c r="CT173" s="36" t="s">
        <v>4002</v>
      </c>
      <c r="CU173" s="36" t="s">
        <v>16611</v>
      </c>
      <c r="CV173" s="36" t="s">
        <v>16602</v>
      </c>
      <c r="CW173" s="36" t="s">
        <v>16612</v>
      </c>
      <c r="CX173" s="36" t="s">
        <v>16604</v>
      </c>
      <c r="CY173" s="36" t="s">
        <v>16613</v>
      </c>
      <c r="CZ173" s="36" t="s">
        <v>3848</v>
      </c>
      <c r="DA173" s="36" t="s">
        <v>16614</v>
      </c>
      <c r="DB173" s="36" t="s">
        <v>3840</v>
      </c>
      <c r="DC173" s="36" t="s">
        <v>3841</v>
      </c>
      <c r="DD173" s="36" t="s">
        <v>11695</v>
      </c>
      <c r="DE173" s="36" t="s">
        <v>3848</v>
      </c>
      <c r="DF173" s="36" t="s">
        <v>16615</v>
      </c>
      <c r="DG173" s="36" t="s">
        <v>3840</v>
      </c>
      <c r="DH173" s="36" t="s">
        <v>3841</v>
      </c>
      <c r="DI173" s="36" t="s">
        <v>11695</v>
      </c>
      <c r="DJ173" s="36" t="s">
        <v>16616</v>
      </c>
      <c r="DK173" s="36" t="s">
        <v>3957</v>
      </c>
      <c r="DL173" s="36" t="s">
        <v>4298</v>
      </c>
      <c r="DM173" s="36" t="s">
        <v>3914</v>
      </c>
      <c r="DN173" s="36" t="s">
        <v>3852</v>
      </c>
      <c r="DO173" s="36" t="s">
        <v>3853</v>
      </c>
      <c r="DP173" s="36" t="s">
        <v>4299</v>
      </c>
      <c r="DQ173" s="36" t="s">
        <v>16617</v>
      </c>
      <c r="DR173" s="36" t="s">
        <v>16618</v>
      </c>
      <c r="DS173" s="36" t="s">
        <v>16605</v>
      </c>
      <c r="DT173" s="36" t="s">
        <v>16619</v>
      </c>
      <c r="DU173" s="36" t="s">
        <v>3848</v>
      </c>
      <c r="DV173" s="36" t="s">
        <v>16620</v>
      </c>
      <c r="DW173" s="36" t="s">
        <v>16621</v>
      </c>
      <c r="DX173" s="36" t="s">
        <v>16606</v>
      </c>
      <c r="DY173" s="36" t="s">
        <v>3848</v>
      </c>
      <c r="DZ173" s="36" t="s">
        <v>3848</v>
      </c>
      <c r="EA173" s="36" t="s">
        <v>3848</v>
      </c>
      <c r="EB173" s="36" t="s">
        <v>3861</v>
      </c>
      <c r="EC173" s="36" t="s">
        <v>3862</v>
      </c>
      <c r="ED173" s="36" t="s">
        <v>3848</v>
      </c>
      <c r="EE173" s="36" t="s">
        <v>4067</v>
      </c>
      <c r="EF173" s="36" t="s">
        <v>5081</v>
      </c>
      <c r="EG173" s="36" t="s">
        <v>4068</v>
      </c>
      <c r="EH173" s="36" t="s">
        <v>4069</v>
      </c>
      <c r="EI173" s="36" t="s">
        <v>16622</v>
      </c>
      <c r="EJ173" s="36" t="s">
        <v>16622</v>
      </c>
      <c r="EK173" s="36" t="s">
        <v>3848</v>
      </c>
      <c r="EL173" s="36" t="s">
        <v>3868</v>
      </c>
      <c r="EM173" s="36" t="s">
        <v>4002</v>
      </c>
      <c r="EN173" s="36" t="s">
        <v>4002</v>
      </c>
      <c r="EO173" s="36" t="s">
        <v>4002</v>
      </c>
      <c r="EP173" s="36" t="s">
        <v>3869</v>
      </c>
      <c r="EQ173" s="36" t="s">
        <v>15753</v>
      </c>
      <c r="ER173" s="36" t="s">
        <v>3924</v>
      </c>
      <c r="ES173" s="36" t="s">
        <v>16623</v>
      </c>
      <c r="ET173" s="36" t="s">
        <v>16624</v>
      </c>
      <c r="EU173" s="36" t="s">
        <v>15725</v>
      </c>
      <c r="EV173" s="36" t="s">
        <v>3876</v>
      </c>
      <c r="EW173" s="36" t="s">
        <v>3876</v>
      </c>
      <c r="EX173" s="36" t="s">
        <v>3848</v>
      </c>
      <c r="EY173" s="36" t="s">
        <v>3848</v>
      </c>
      <c r="EZ173" s="36" t="s">
        <v>3848</v>
      </c>
      <c r="FA173" s="36" t="s">
        <v>3848</v>
      </c>
      <c r="FB173" s="36" t="s">
        <v>3848</v>
      </c>
      <c r="FC173" s="36" t="s">
        <v>3848</v>
      </c>
      <c r="FD173" s="36" t="s">
        <v>3848</v>
      </c>
      <c r="FE173" s="36" t="s">
        <v>4017</v>
      </c>
      <c r="FF173" s="36" t="s">
        <v>4017</v>
      </c>
      <c r="FG173" s="36" t="s">
        <v>3848</v>
      </c>
      <c r="FH173" s="36" t="s">
        <v>3848</v>
      </c>
      <c r="FI173" s="36" t="s">
        <v>3848</v>
      </c>
      <c r="FJ173" s="36" t="s">
        <v>4017</v>
      </c>
      <c r="FK173" s="36" t="s">
        <v>4017</v>
      </c>
      <c r="FL173" s="36" t="s">
        <v>4017</v>
      </c>
      <c r="FM173" s="36" t="s">
        <v>16625</v>
      </c>
      <c r="FN173" s="36" t="s">
        <v>16626</v>
      </c>
      <c r="FO173" s="36" t="s">
        <v>16627</v>
      </c>
      <c r="FP173" s="36" t="s">
        <v>3848</v>
      </c>
      <c r="FQ173" s="36" t="s">
        <v>16628</v>
      </c>
      <c r="FR173" s="36" t="s">
        <v>16629</v>
      </c>
      <c r="FS173" s="36" t="s">
        <v>16630</v>
      </c>
      <c r="FT173" s="36" t="s">
        <v>16631</v>
      </c>
      <c r="FU173" s="36" t="s">
        <v>16548</v>
      </c>
      <c r="FV173" s="36" t="s">
        <v>16632</v>
      </c>
      <c r="FW173" s="36" t="s">
        <v>16633</v>
      </c>
      <c r="FX173" s="36" t="s">
        <v>3894</v>
      </c>
      <c r="FY173" s="36" t="s">
        <v>3848</v>
      </c>
      <c r="FZ173" s="36" t="s">
        <v>16634</v>
      </c>
      <c r="GA173" s="36" t="s">
        <v>3945</v>
      </c>
      <c r="GB173" s="44" t="s">
        <v>3945</v>
      </c>
      <c r="GC173" s="44" t="s">
        <v>3946</v>
      </c>
      <c r="GD173" s="44" t="s">
        <v>12711</v>
      </c>
      <c r="GE173" s="44" t="s">
        <v>6505</v>
      </c>
      <c r="GL173" s="502">
        <v>100</v>
      </c>
      <c r="GM173" s="502">
        <v>83</v>
      </c>
      <c r="GN173" s="502">
        <v>55</v>
      </c>
      <c r="GO173" s="502">
        <v>72</v>
      </c>
      <c r="GP173" s="502">
        <v>71</v>
      </c>
      <c r="GQ173" s="502">
        <v>24</v>
      </c>
      <c r="GR173" s="502">
        <v>71</v>
      </c>
      <c r="GS173" s="502">
        <v>92</v>
      </c>
      <c r="GT173" s="502">
        <v>24</v>
      </c>
      <c r="GU173" s="502">
        <v>92</v>
      </c>
      <c r="GV173" s="502">
        <v>70</v>
      </c>
      <c r="GW173" s="502">
        <v>43</v>
      </c>
      <c r="GX173" s="502">
        <v>57</v>
      </c>
      <c r="GY173" s="502" t="s">
        <v>14218</v>
      </c>
      <c r="GZ173" s="502" t="s">
        <v>14217</v>
      </c>
      <c r="HA173" s="502" t="s">
        <v>14217</v>
      </c>
      <c r="HB173" s="502" t="s">
        <v>14217</v>
      </c>
      <c r="HC173" s="502">
        <v>100</v>
      </c>
      <c r="HD173" s="502">
        <v>100</v>
      </c>
      <c r="HE173" s="502">
        <v>0</v>
      </c>
      <c r="HF173" s="44" t="s">
        <v>14314</v>
      </c>
      <c r="HG173" s="503" t="s">
        <v>3848</v>
      </c>
      <c r="HH173" s="503" t="s">
        <v>3848</v>
      </c>
      <c r="HI173" s="503" t="s">
        <v>3848</v>
      </c>
      <c r="HJ173" s="503" t="s">
        <v>3848</v>
      </c>
      <c r="HK173" s="503" t="s">
        <v>3848</v>
      </c>
      <c r="HS173" s="44" t="s">
        <v>6505</v>
      </c>
      <c r="IC173" s="44" t="s">
        <v>12683</v>
      </c>
      <c r="IE173" s="44" t="s">
        <v>3403</v>
      </c>
    </row>
    <row r="174" spans="1:239" s="44" customFormat="1" ht="15" customHeight="1" x14ac:dyDescent="0.2">
      <c r="A174" s="85">
        <v>38</v>
      </c>
      <c r="B174" s="470">
        <v>0.53194444444444444</v>
      </c>
      <c r="C174" s="85"/>
      <c r="D174" s="85" t="s">
        <v>12630</v>
      </c>
      <c r="E174" s="85" t="s">
        <v>212</v>
      </c>
      <c r="F174" s="282">
        <v>43284</v>
      </c>
      <c r="G174" s="85" t="s">
        <v>1202</v>
      </c>
      <c r="H174" s="85" t="s">
        <v>233</v>
      </c>
      <c r="I174" s="85" t="s">
        <v>3057</v>
      </c>
      <c r="J174" s="85"/>
      <c r="K174" s="471"/>
      <c r="L174" s="471"/>
      <c r="M174" s="471"/>
      <c r="N174" s="471"/>
      <c r="O174" s="85"/>
      <c r="P174" s="505" t="s">
        <v>16635</v>
      </c>
      <c r="Q174" s="85" t="s">
        <v>16636</v>
      </c>
      <c r="R174" s="85" t="s">
        <v>16637</v>
      </c>
      <c r="S174" s="471" t="s">
        <v>478</v>
      </c>
      <c r="T174" s="281">
        <v>9509910590</v>
      </c>
      <c r="U174" s="473" t="s">
        <v>16638</v>
      </c>
      <c r="V174" s="85" t="s">
        <v>221</v>
      </c>
      <c r="W174" s="85" t="s">
        <v>221</v>
      </c>
      <c r="X174" s="85" t="s">
        <v>221</v>
      </c>
      <c r="Y174" s="85" t="s">
        <v>221</v>
      </c>
      <c r="Z174" s="85" t="s">
        <v>221</v>
      </c>
      <c r="AA174" s="281" t="s">
        <v>16639</v>
      </c>
      <c r="AB174" s="281">
        <v>9420346469</v>
      </c>
      <c r="AC174" s="85" t="s">
        <v>1303</v>
      </c>
      <c r="AD174" s="85" t="s">
        <v>224</v>
      </c>
      <c r="AE174" s="85" t="s">
        <v>221</v>
      </c>
      <c r="AF174" s="85" t="s">
        <v>221</v>
      </c>
      <c r="AG174" s="85" t="s">
        <v>221</v>
      </c>
      <c r="AH174" s="85" t="s">
        <v>221</v>
      </c>
      <c r="AI174" s="85"/>
      <c r="AJ174" s="85"/>
      <c r="AK174" s="85"/>
      <c r="AL174" s="85"/>
      <c r="AM174" s="85"/>
      <c r="AN174" s="85" t="s">
        <v>228</v>
      </c>
      <c r="AO174" s="85" t="s">
        <v>228</v>
      </c>
      <c r="AP174" s="85" t="s">
        <v>281</v>
      </c>
      <c r="AQ174" s="85" t="s">
        <v>282</v>
      </c>
      <c r="AR174" s="85"/>
      <c r="AS174" s="85"/>
      <c r="AT174" s="85"/>
      <c r="AU174" s="85"/>
      <c r="AV174" s="85"/>
      <c r="AW174" s="85"/>
      <c r="AX174" s="85"/>
      <c r="AY174" s="85" t="s">
        <v>227</v>
      </c>
      <c r="AZ174" s="85" t="s">
        <v>227</v>
      </c>
      <c r="BA174" s="279">
        <v>0.56944444444444442</v>
      </c>
      <c r="BB174" s="275" t="s">
        <v>13264</v>
      </c>
      <c r="BC174" s="275">
        <v>0.60972222222222217</v>
      </c>
      <c r="BD174" s="275">
        <v>0.61249999999999993</v>
      </c>
      <c r="BE174" s="306">
        <f t="shared" si="3"/>
        <v>4</v>
      </c>
      <c r="BF174" s="85">
        <v>1</v>
      </c>
      <c r="BG174" s="85">
        <v>1</v>
      </c>
      <c r="BH174" s="85">
        <v>1</v>
      </c>
      <c r="BI174" s="85">
        <v>1</v>
      </c>
      <c r="BJ174" s="85">
        <v>1</v>
      </c>
      <c r="BK174" s="85">
        <v>1</v>
      </c>
      <c r="BL174" s="85">
        <v>1</v>
      </c>
      <c r="BM174" s="85">
        <v>1</v>
      </c>
      <c r="BN174" s="85">
        <v>1</v>
      </c>
      <c r="BO174" s="85">
        <v>1</v>
      </c>
      <c r="BP174" s="85">
        <v>1</v>
      </c>
      <c r="BQ174" s="85">
        <v>1</v>
      </c>
      <c r="BR174" s="85">
        <v>1</v>
      </c>
      <c r="BS174" s="85">
        <v>1</v>
      </c>
      <c r="BT174" s="85">
        <v>1</v>
      </c>
      <c r="BU174" s="85"/>
      <c r="BV174" s="85"/>
      <c r="BW174" s="85"/>
      <c r="BX174" s="85"/>
      <c r="BY174" s="85"/>
      <c r="BZ174" s="85"/>
      <c r="CA174" s="85"/>
      <c r="CB174" s="85"/>
      <c r="CC174" s="85"/>
      <c r="CD174" s="85"/>
      <c r="CE174" s="85"/>
      <c r="CF174" s="85"/>
      <c r="CG174" s="85"/>
      <c r="CH174" s="85"/>
      <c r="CI174" s="85"/>
      <c r="CJ174" s="85"/>
      <c r="CK174" s="85"/>
      <c r="CL174" s="85"/>
      <c r="CM174" s="85"/>
      <c r="CN174" s="85"/>
      <c r="CO174" s="85"/>
      <c r="CP174" s="85"/>
      <c r="CQ174" s="85"/>
      <c r="CR174" s="36" t="s">
        <v>12643</v>
      </c>
      <c r="CS174" s="36" t="s">
        <v>12644</v>
      </c>
      <c r="CT174" s="36" t="s">
        <v>4002</v>
      </c>
      <c r="CU174" s="36" t="s">
        <v>16640</v>
      </c>
      <c r="CV174" s="36" t="s">
        <v>16636</v>
      </c>
      <c r="CW174" s="36" t="s">
        <v>16637</v>
      </c>
      <c r="CX174" s="36" t="s">
        <v>478</v>
      </c>
      <c r="CY174" s="36" t="s">
        <v>16641</v>
      </c>
      <c r="CZ174" s="36" t="s">
        <v>3848</v>
      </c>
      <c r="DA174" s="36" t="s">
        <v>16642</v>
      </c>
      <c r="DB174" s="36" t="s">
        <v>11976</v>
      </c>
      <c r="DC174" s="36" t="s">
        <v>6603</v>
      </c>
      <c r="DD174" s="36" t="s">
        <v>13113</v>
      </c>
      <c r="DE174" s="36" t="s">
        <v>3848</v>
      </c>
      <c r="DF174" s="36" t="s">
        <v>16643</v>
      </c>
      <c r="DG174" s="36" t="s">
        <v>11976</v>
      </c>
      <c r="DH174" s="36" t="s">
        <v>6603</v>
      </c>
      <c r="DI174" s="36" t="s">
        <v>13113</v>
      </c>
      <c r="DJ174" s="36" t="s">
        <v>16644</v>
      </c>
      <c r="DK174" s="36" t="s">
        <v>3957</v>
      </c>
      <c r="DL174" s="36" t="s">
        <v>15650</v>
      </c>
      <c r="DM174" s="36" t="s">
        <v>3914</v>
      </c>
      <c r="DN174" s="36" t="s">
        <v>3852</v>
      </c>
      <c r="DO174" s="36" t="s">
        <v>3853</v>
      </c>
      <c r="DP174" s="36" t="s">
        <v>3854</v>
      </c>
      <c r="DQ174" s="36" t="s">
        <v>16645</v>
      </c>
      <c r="DR174" s="36" t="s">
        <v>16646</v>
      </c>
      <c r="DS174" s="36" t="s">
        <v>16638</v>
      </c>
      <c r="DT174" s="36" t="s">
        <v>3848</v>
      </c>
      <c r="DU174" s="36" t="s">
        <v>3848</v>
      </c>
      <c r="DV174" s="36" t="s">
        <v>3848</v>
      </c>
      <c r="DW174" s="36" t="s">
        <v>3848</v>
      </c>
      <c r="DX174" s="36" t="s">
        <v>3848</v>
      </c>
      <c r="DY174" s="36" t="s">
        <v>3848</v>
      </c>
      <c r="DZ174" s="36" t="s">
        <v>3848</v>
      </c>
      <c r="EA174" s="36" t="s">
        <v>3848</v>
      </c>
      <c r="EB174" s="36" t="s">
        <v>3861</v>
      </c>
      <c r="EC174" s="36" t="s">
        <v>3862</v>
      </c>
      <c r="ED174" s="36" t="s">
        <v>3848</v>
      </c>
      <c r="EE174" s="36" t="s">
        <v>16647</v>
      </c>
      <c r="EF174" s="36" t="s">
        <v>3864</v>
      </c>
      <c r="EG174" s="36" t="s">
        <v>598</v>
      </c>
      <c r="EH174" s="36" t="s">
        <v>5303</v>
      </c>
      <c r="EI174" s="36" t="s">
        <v>16648</v>
      </c>
      <c r="EJ174" s="36" t="s">
        <v>3848</v>
      </c>
      <c r="EK174" s="36" t="s">
        <v>3848</v>
      </c>
      <c r="EL174" s="36" t="s">
        <v>3868</v>
      </c>
      <c r="EM174" s="36" t="s">
        <v>4002</v>
      </c>
      <c r="EN174" s="36" t="s">
        <v>4002</v>
      </c>
      <c r="EO174" s="36" t="s">
        <v>3869</v>
      </c>
      <c r="EP174" s="36" t="s">
        <v>3870</v>
      </c>
      <c r="EQ174" s="36" t="s">
        <v>16649</v>
      </c>
      <c r="ER174" s="36" t="s">
        <v>3924</v>
      </c>
      <c r="ES174" s="36" t="s">
        <v>16650</v>
      </c>
      <c r="ET174" s="36" t="s">
        <v>16651</v>
      </c>
      <c r="EU174" s="36" t="s">
        <v>13912</v>
      </c>
      <c r="EV174" s="36" t="s">
        <v>3876</v>
      </c>
      <c r="EW174" s="36" t="s">
        <v>3876</v>
      </c>
      <c r="EX174" s="36" t="s">
        <v>3848</v>
      </c>
      <c r="EY174" s="36" t="s">
        <v>3848</v>
      </c>
      <c r="EZ174" s="36" t="s">
        <v>3876</v>
      </c>
      <c r="FA174" s="36" t="s">
        <v>3848</v>
      </c>
      <c r="FB174" s="36" t="s">
        <v>3848</v>
      </c>
      <c r="FC174" s="36" t="s">
        <v>3848</v>
      </c>
      <c r="FD174" s="36" t="s">
        <v>3848</v>
      </c>
      <c r="FE174" s="36" t="s">
        <v>4017</v>
      </c>
      <c r="FF174" s="36" t="s">
        <v>4017</v>
      </c>
      <c r="FG174" s="36" t="s">
        <v>3848</v>
      </c>
      <c r="FH174" s="36" t="s">
        <v>3848</v>
      </c>
      <c r="FI174" s="36" t="s">
        <v>3848</v>
      </c>
      <c r="FJ174" s="36" t="s">
        <v>4017</v>
      </c>
      <c r="FK174" s="36" t="s">
        <v>4017</v>
      </c>
      <c r="FL174" s="36" t="s">
        <v>4017</v>
      </c>
      <c r="FM174" s="36" t="s">
        <v>478</v>
      </c>
      <c r="FN174" s="36" t="s">
        <v>16652</v>
      </c>
      <c r="FO174" s="36" t="s">
        <v>16653</v>
      </c>
      <c r="FP174" s="36" t="s">
        <v>3848</v>
      </c>
      <c r="FQ174" s="36" t="s">
        <v>16654</v>
      </c>
      <c r="FR174" s="36" t="s">
        <v>7473</v>
      </c>
      <c r="FS174" s="36" t="s">
        <v>16655</v>
      </c>
      <c r="FT174" s="36" t="s">
        <v>16656</v>
      </c>
      <c r="FU174" s="36" t="s">
        <v>16657</v>
      </c>
      <c r="FV174" s="36" t="s">
        <v>16658</v>
      </c>
      <c r="FW174" s="36" t="s">
        <v>16659</v>
      </c>
      <c r="FX174" s="36" t="s">
        <v>3944</v>
      </c>
      <c r="FY174" s="36" t="s">
        <v>3848</v>
      </c>
      <c r="FZ174" s="36" t="s">
        <v>3848</v>
      </c>
      <c r="GA174" s="36" t="s">
        <v>3945</v>
      </c>
      <c r="GB174" s="44" t="s">
        <v>3946</v>
      </c>
      <c r="GC174" s="44" t="s">
        <v>3946</v>
      </c>
      <c r="GL174" s="502">
        <v>100</v>
      </c>
      <c r="GM174" s="502">
        <v>50</v>
      </c>
      <c r="GN174" s="502">
        <v>50</v>
      </c>
      <c r="GO174" s="502">
        <v>50</v>
      </c>
      <c r="GP174" s="502">
        <v>68</v>
      </c>
      <c r="GQ174" s="502">
        <v>31</v>
      </c>
      <c r="GR174" s="502">
        <v>68</v>
      </c>
      <c r="GS174" s="502">
        <v>68</v>
      </c>
      <c r="GT174" s="502">
        <v>31</v>
      </c>
      <c r="GU174" s="502">
        <v>68</v>
      </c>
      <c r="GV174" s="502">
        <v>70</v>
      </c>
      <c r="GW174" s="502">
        <v>43</v>
      </c>
      <c r="GX174" s="502">
        <v>86</v>
      </c>
      <c r="GY174" s="502" t="s">
        <v>14218</v>
      </c>
      <c r="GZ174" s="502" t="s">
        <v>14217</v>
      </c>
      <c r="HA174" s="502" t="s">
        <v>14217</v>
      </c>
      <c r="HB174" s="502" t="s">
        <v>14217</v>
      </c>
      <c r="HC174" s="502">
        <v>33</v>
      </c>
      <c r="HD174" s="502">
        <v>33</v>
      </c>
      <c r="HE174" s="502">
        <v>0</v>
      </c>
      <c r="HF174" s="44" t="s">
        <v>14405</v>
      </c>
      <c r="HG174" s="503" t="s">
        <v>3848</v>
      </c>
      <c r="HH174" s="503" t="s">
        <v>16660</v>
      </c>
      <c r="HI174" s="503" t="s">
        <v>16123</v>
      </c>
      <c r="HJ174" s="503" t="s">
        <v>14408</v>
      </c>
      <c r="HK174" s="503" t="s">
        <v>16661</v>
      </c>
      <c r="HM174" s="44" t="s">
        <v>3848</v>
      </c>
      <c r="IC174" s="44" t="s">
        <v>3403</v>
      </c>
      <c r="IE174" s="44" t="s">
        <v>3403</v>
      </c>
    </row>
    <row r="175" spans="1:239" s="44" customFormat="1" ht="15" customHeight="1" x14ac:dyDescent="0.2">
      <c r="A175" s="85">
        <v>39</v>
      </c>
      <c r="B175" s="470">
        <v>0.53333333333333333</v>
      </c>
      <c r="C175" s="85"/>
      <c r="D175" s="85" t="s">
        <v>12630</v>
      </c>
      <c r="E175" s="85" t="s">
        <v>212</v>
      </c>
      <c r="F175" s="282">
        <v>43284</v>
      </c>
      <c r="G175" s="85" t="s">
        <v>1202</v>
      </c>
      <c r="H175" s="85" t="s">
        <v>233</v>
      </c>
      <c r="I175" s="85" t="s">
        <v>3057</v>
      </c>
      <c r="J175" s="85"/>
      <c r="K175" s="471"/>
      <c r="L175" s="471"/>
      <c r="M175" s="471"/>
      <c r="N175" s="471"/>
      <c r="O175" s="85"/>
      <c r="P175" s="305" t="s">
        <v>16662</v>
      </c>
      <c r="Q175" s="85" t="s">
        <v>1311</v>
      </c>
      <c r="R175" s="85" t="s">
        <v>16663</v>
      </c>
      <c r="S175" s="506" t="s">
        <v>16664</v>
      </c>
      <c r="T175" s="276">
        <v>9050470972</v>
      </c>
      <c r="U175" s="473" t="s">
        <v>16665</v>
      </c>
      <c r="V175" s="281" t="s">
        <v>16666</v>
      </c>
      <c r="W175" s="85" t="s">
        <v>221</v>
      </c>
      <c r="X175" s="85" t="s">
        <v>221</v>
      </c>
      <c r="Y175" s="85" t="s">
        <v>221</v>
      </c>
      <c r="Z175" s="85" t="s">
        <v>221</v>
      </c>
      <c r="AA175" s="85" t="s">
        <v>2718</v>
      </c>
      <c r="AB175" s="85" t="s">
        <v>2718</v>
      </c>
      <c r="AC175" s="85" t="s">
        <v>1303</v>
      </c>
      <c r="AD175" s="85" t="s">
        <v>224</v>
      </c>
      <c r="AE175" s="85" t="s">
        <v>221</v>
      </c>
      <c r="AF175" s="85" t="s">
        <v>221</v>
      </c>
      <c r="AG175" s="85" t="s">
        <v>221</v>
      </c>
      <c r="AH175" s="85" t="s">
        <v>221</v>
      </c>
      <c r="AI175" s="85"/>
      <c r="AJ175" s="85"/>
      <c r="AK175" s="85"/>
      <c r="AL175" s="85"/>
      <c r="AM175" s="85"/>
      <c r="AN175" s="85" t="s">
        <v>228</v>
      </c>
      <c r="AO175" s="85" t="s">
        <v>228</v>
      </c>
      <c r="AP175" s="85" t="s">
        <v>229</v>
      </c>
      <c r="AQ175" s="85" t="s">
        <v>229</v>
      </c>
      <c r="AR175" s="85"/>
      <c r="AS175" s="85" t="s">
        <v>16667</v>
      </c>
      <c r="AT175" s="85">
        <v>50073</v>
      </c>
      <c r="AU175" s="85" t="s">
        <v>16668</v>
      </c>
      <c r="AV175" s="85"/>
      <c r="AW175" s="85"/>
      <c r="AX175" s="85"/>
      <c r="AY175" s="85" t="s">
        <v>227</v>
      </c>
      <c r="AZ175" s="85" t="s">
        <v>227</v>
      </c>
      <c r="BA175" s="279">
        <v>0.59861111111111109</v>
      </c>
      <c r="BB175" s="275" t="s">
        <v>13984</v>
      </c>
      <c r="BC175" s="275">
        <v>0.70277777777777783</v>
      </c>
      <c r="BD175" s="275">
        <v>0.70624999999999993</v>
      </c>
      <c r="BE175" s="306">
        <f t="shared" si="3"/>
        <v>5</v>
      </c>
      <c r="BF175" s="85">
        <v>1</v>
      </c>
      <c r="BG175" s="85">
        <v>2</v>
      </c>
      <c r="BH175" s="85">
        <v>2</v>
      </c>
      <c r="BI175" s="85">
        <v>1</v>
      </c>
      <c r="BJ175" s="85">
        <v>2</v>
      </c>
      <c r="BK175" s="85">
        <v>1</v>
      </c>
      <c r="BL175" s="85">
        <v>2</v>
      </c>
      <c r="BM175" s="85">
        <v>2</v>
      </c>
      <c r="BN175" s="85">
        <v>1</v>
      </c>
      <c r="BO175" s="85">
        <v>1</v>
      </c>
      <c r="BP175" s="85">
        <v>2</v>
      </c>
      <c r="BQ175" s="85">
        <v>1</v>
      </c>
      <c r="BR175" s="85">
        <v>1</v>
      </c>
      <c r="BS175" s="85">
        <v>1</v>
      </c>
      <c r="BT175" s="85">
        <v>2</v>
      </c>
      <c r="BU175" s="85"/>
      <c r="BV175" s="85"/>
      <c r="BW175" s="85"/>
      <c r="BX175" s="85"/>
      <c r="BY175" s="85"/>
      <c r="BZ175" s="85"/>
      <c r="CA175" s="85"/>
      <c r="CB175" s="85"/>
      <c r="CC175" s="85"/>
      <c r="CD175" s="85"/>
      <c r="CE175" s="85"/>
      <c r="CF175" s="85"/>
      <c r="CG175" s="85"/>
      <c r="CH175" s="85"/>
      <c r="CI175" s="85"/>
      <c r="CJ175" s="85"/>
      <c r="CK175" s="85"/>
      <c r="CL175" s="85"/>
      <c r="CM175" s="85"/>
      <c r="CN175" s="85"/>
      <c r="CO175" s="85"/>
      <c r="CP175" s="85"/>
      <c r="CQ175" s="85"/>
      <c r="CR175" s="36" t="s">
        <v>12643</v>
      </c>
      <c r="CS175" s="36" t="s">
        <v>12644</v>
      </c>
      <c r="CT175" s="36" t="s">
        <v>4002</v>
      </c>
      <c r="CU175" s="36" t="s">
        <v>16669</v>
      </c>
      <c r="CV175" s="36" t="s">
        <v>1311</v>
      </c>
      <c r="CW175" s="36" t="s">
        <v>16663</v>
      </c>
      <c r="CX175" s="36" t="s">
        <v>16664</v>
      </c>
      <c r="CY175" s="36" t="s">
        <v>16670</v>
      </c>
      <c r="CZ175" s="36" t="s">
        <v>16671</v>
      </c>
      <c r="DA175" s="36" t="s">
        <v>16672</v>
      </c>
      <c r="DB175" s="36" t="s">
        <v>4158</v>
      </c>
      <c r="DC175" s="36" t="s">
        <v>4159</v>
      </c>
      <c r="DD175" s="36" t="s">
        <v>6464</v>
      </c>
      <c r="DE175" s="36" t="s">
        <v>16671</v>
      </c>
      <c r="DF175" s="36" t="s">
        <v>16672</v>
      </c>
      <c r="DG175" s="36" t="s">
        <v>4158</v>
      </c>
      <c r="DH175" s="36" t="s">
        <v>4159</v>
      </c>
      <c r="DI175" s="36" t="s">
        <v>6464</v>
      </c>
      <c r="DJ175" s="36" t="s">
        <v>16673</v>
      </c>
      <c r="DK175" s="36" t="s">
        <v>3957</v>
      </c>
      <c r="DL175" s="36" t="s">
        <v>6465</v>
      </c>
      <c r="DM175" s="36" t="s">
        <v>3914</v>
      </c>
      <c r="DN175" s="36" t="s">
        <v>3852</v>
      </c>
      <c r="DO175" s="36" t="s">
        <v>3853</v>
      </c>
      <c r="DP175" s="36" t="s">
        <v>8096</v>
      </c>
      <c r="DQ175" s="36" t="s">
        <v>16674</v>
      </c>
      <c r="DR175" s="36" t="s">
        <v>16674</v>
      </c>
      <c r="DS175" s="36" t="s">
        <v>16665</v>
      </c>
      <c r="DT175" s="36" t="s">
        <v>3848</v>
      </c>
      <c r="DU175" s="36" t="s">
        <v>3848</v>
      </c>
      <c r="DV175" s="36" t="s">
        <v>3848</v>
      </c>
      <c r="DW175" s="36" t="s">
        <v>3848</v>
      </c>
      <c r="DX175" s="36" t="s">
        <v>16666</v>
      </c>
      <c r="DY175" s="36" t="s">
        <v>16675</v>
      </c>
      <c r="DZ175" s="36" t="s">
        <v>3848</v>
      </c>
      <c r="EA175" s="36" t="s">
        <v>3848</v>
      </c>
      <c r="EB175" s="36" t="s">
        <v>3861</v>
      </c>
      <c r="EC175" s="36" t="s">
        <v>3862</v>
      </c>
      <c r="ED175" s="36" t="s">
        <v>3848</v>
      </c>
      <c r="EE175" s="36" t="s">
        <v>10915</v>
      </c>
      <c r="EF175" s="36" t="s">
        <v>432</v>
      </c>
      <c r="EG175" s="36" t="s">
        <v>4068</v>
      </c>
      <c r="EH175" s="36" t="s">
        <v>4069</v>
      </c>
      <c r="EI175" s="36" t="s">
        <v>16676</v>
      </c>
      <c r="EJ175" s="36" t="s">
        <v>16677</v>
      </c>
      <c r="EK175" s="36" t="s">
        <v>3848</v>
      </c>
      <c r="EL175" s="36" t="s">
        <v>6759</v>
      </c>
      <c r="EM175" s="36" t="s">
        <v>4002</v>
      </c>
      <c r="EN175" s="36" t="s">
        <v>4002</v>
      </c>
      <c r="EO175" s="36" t="s">
        <v>4002</v>
      </c>
      <c r="EP175" s="36" t="s">
        <v>4002</v>
      </c>
      <c r="EQ175" s="36" t="s">
        <v>16678</v>
      </c>
      <c r="ER175" s="36" t="s">
        <v>3924</v>
      </c>
      <c r="ES175" s="36" t="s">
        <v>16679</v>
      </c>
      <c r="ET175" s="36" t="s">
        <v>16680</v>
      </c>
      <c r="EU175" s="36" t="s">
        <v>11808</v>
      </c>
      <c r="EV175" s="36" t="s">
        <v>3876</v>
      </c>
      <c r="EW175" s="36" t="s">
        <v>3876</v>
      </c>
      <c r="EX175" s="36" t="s">
        <v>3848</v>
      </c>
      <c r="EY175" s="36" t="s">
        <v>3848</v>
      </c>
      <c r="EZ175" s="36" t="s">
        <v>3876</v>
      </c>
      <c r="FA175" s="36" t="s">
        <v>3848</v>
      </c>
      <c r="FB175" s="36" t="s">
        <v>3848</v>
      </c>
      <c r="FC175" s="36" t="s">
        <v>3848</v>
      </c>
      <c r="FD175" s="36" t="s">
        <v>3848</v>
      </c>
      <c r="FE175" s="36" t="s">
        <v>4017</v>
      </c>
      <c r="FF175" s="36" t="s">
        <v>4017</v>
      </c>
      <c r="FG175" s="36" t="s">
        <v>3848</v>
      </c>
      <c r="FH175" s="36" t="s">
        <v>3848</v>
      </c>
      <c r="FI175" s="36" t="s">
        <v>3848</v>
      </c>
      <c r="FJ175" s="36" t="s">
        <v>4017</v>
      </c>
      <c r="FK175" s="36" t="s">
        <v>4017</v>
      </c>
      <c r="FL175" s="36" t="s">
        <v>4017</v>
      </c>
      <c r="FM175" s="36" t="s">
        <v>16664</v>
      </c>
      <c r="FN175" s="36" t="s">
        <v>16681</v>
      </c>
      <c r="FO175" s="36" t="s">
        <v>8153</v>
      </c>
      <c r="FP175" s="36" t="s">
        <v>3848</v>
      </c>
      <c r="FQ175" s="36" t="s">
        <v>3848</v>
      </c>
      <c r="FR175" s="36" t="s">
        <v>3848</v>
      </c>
      <c r="FS175" s="36" t="s">
        <v>3848</v>
      </c>
      <c r="FT175" s="36" t="s">
        <v>16682</v>
      </c>
      <c r="FU175" s="36" t="s">
        <v>16683</v>
      </c>
      <c r="FV175" s="36" t="s">
        <v>16684</v>
      </c>
      <c r="FW175" s="36" t="s">
        <v>16685</v>
      </c>
      <c r="FX175" s="36" t="s">
        <v>3894</v>
      </c>
      <c r="FY175" s="36" t="s">
        <v>3848</v>
      </c>
      <c r="FZ175" s="36" t="s">
        <v>13539</v>
      </c>
      <c r="GA175" s="36" t="s">
        <v>3945</v>
      </c>
      <c r="GB175" s="44" t="s">
        <v>3945</v>
      </c>
      <c r="GC175" s="44" t="s">
        <v>3945</v>
      </c>
      <c r="GL175" s="502">
        <v>0</v>
      </c>
      <c r="GM175" s="502">
        <v>75</v>
      </c>
      <c r="GN175" s="502">
        <v>55</v>
      </c>
      <c r="GO175" s="502">
        <v>83</v>
      </c>
      <c r="GP175" s="502">
        <v>72</v>
      </c>
      <c r="GQ175" s="502">
        <v>18</v>
      </c>
      <c r="GR175" s="502">
        <v>94</v>
      </c>
      <c r="GS175" s="502">
        <v>84</v>
      </c>
      <c r="GT175" s="502">
        <v>21</v>
      </c>
      <c r="GU175" s="502">
        <v>90</v>
      </c>
      <c r="GV175" s="502">
        <v>50</v>
      </c>
      <c r="GW175" s="502">
        <v>71</v>
      </c>
      <c r="GX175" s="502">
        <v>29</v>
      </c>
      <c r="GY175" s="502" t="s">
        <v>14218</v>
      </c>
      <c r="GZ175" s="502" t="s">
        <v>14217</v>
      </c>
      <c r="HA175" s="502" t="s">
        <v>14217</v>
      </c>
      <c r="HB175" s="502" t="s">
        <v>14217</v>
      </c>
      <c r="HC175" s="502" t="s">
        <v>14217</v>
      </c>
      <c r="HD175" s="502" t="s">
        <v>14217</v>
      </c>
      <c r="HE175" s="502">
        <v>0</v>
      </c>
      <c r="HF175" s="44" t="s">
        <v>14219</v>
      </c>
      <c r="HG175" s="503" t="s">
        <v>3848</v>
      </c>
      <c r="HH175" s="503" t="s">
        <v>16686</v>
      </c>
      <c r="HI175" s="503" t="s">
        <v>14250</v>
      </c>
      <c r="HJ175" s="503" t="s">
        <v>14222</v>
      </c>
      <c r="HK175" s="503" t="s">
        <v>16687</v>
      </c>
      <c r="IC175" s="44" t="s">
        <v>3403</v>
      </c>
      <c r="IE175" s="44" t="s">
        <v>3403</v>
      </c>
    </row>
    <row r="176" spans="1:239" s="44" customFormat="1" ht="15" customHeight="1" x14ac:dyDescent="0.2">
      <c r="A176" s="85">
        <v>40</v>
      </c>
      <c r="B176" s="470">
        <v>0.53472222222222221</v>
      </c>
      <c r="C176" s="85"/>
      <c r="D176" s="85" t="s">
        <v>12630</v>
      </c>
      <c r="E176" s="85" t="s">
        <v>212</v>
      </c>
      <c r="F176" s="282">
        <v>43284</v>
      </c>
      <c r="G176" s="85" t="s">
        <v>1202</v>
      </c>
      <c r="H176" s="85" t="s">
        <v>233</v>
      </c>
      <c r="I176" s="85" t="s">
        <v>3057</v>
      </c>
      <c r="J176" s="85"/>
      <c r="K176" s="471"/>
      <c r="L176" s="471"/>
      <c r="M176" s="471"/>
      <c r="N176" s="471"/>
      <c r="O176" s="85"/>
      <c r="P176" s="505" t="s">
        <v>16688</v>
      </c>
      <c r="Q176" s="85" t="s">
        <v>16689</v>
      </c>
      <c r="R176" s="85" t="s">
        <v>16690</v>
      </c>
      <c r="S176" s="506" t="s">
        <v>16691</v>
      </c>
      <c r="T176" s="281">
        <v>9059637214</v>
      </c>
      <c r="U176" s="473" t="s">
        <v>16692</v>
      </c>
      <c r="V176" s="85" t="s">
        <v>221</v>
      </c>
      <c r="W176" s="85" t="s">
        <v>221</v>
      </c>
      <c r="X176" s="85" t="s">
        <v>221</v>
      </c>
      <c r="Y176" s="85" t="s">
        <v>221</v>
      </c>
      <c r="Z176" s="85" t="s">
        <v>221</v>
      </c>
      <c r="AA176" s="281" t="s">
        <v>16693</v>
      </c>
      <c r="AB176" s="281">
        <v>9494323818</v>
      </c>
      <c r="AC176" s="85" t="s">
        <v>402</v>
      </c>
      <c r="AD176" s="85" t="s">
        <v>241</v>
      </c>
      <c r="AE176" s="85" t="s">
        <v>16694</v>
      </c>
      <c r="AF176" s="85" t="s">
        <v>221</v>
      </c>
      <c r="AG176" s="85" t="s">
        <v>221</v>
      </c>
      <c r="AH176" s="85" t="s">
        <v>221</v>
      </c>
      <c r="AI176" s="85"/>
      <c r="AJ176" s="85"/>
      <c r="AK176" s="85"/>
      <c r="AL176" s="85"/>
      <c r="AM176" s="85"/>
      <c r="AN176" s="85" t="s">
        <v>228</v>
      </c>
      <c r="AO176" s="85" t="s">
        <v>228</v>
      </c>
      <c r="AP176" s="85" t="s">
        <v>229</v>
      </c>
      <c r="AQ176" s="85" t="s">
        <v>229</v>
      </c>
      <c r="AR176" s="85"/>
      <c r="AS176" s="85" t="s">
        <v>16695</v>
      </c>
      <c r="AT176" s="85">
        <v>247798</v>
      </c>
      <c r="AU176" s="85" t="s">
        <v>13187</v>
      </c>
      <c r="AV176" s="85"/>
      <c r="AW176" s="85"/>
      <c r="AX176" s="85"/>
      <c r="AY176" s="85" t="s">
        <v>227</v>
      </c>
      <c r="AZ176" s="85" t="s">
        <v>227</v>
      </c>
      <c r="BA176" s="279">
        <v>0.58333333333333337</v>
      </c>
      <c r="BB176" s="275" t="s">
        <v>13264</v>
      </c>
      <c r="BC176" s="275">
        <v>0.63194444444444442</v>
      </c>
      <c r="BD176" s="275">
        <v>0.63472222222222219</v>
      </c>
      <c r="BE176" s="306">
        <f t="shared" si="3"/>
        <v>4</v>
      </c>
      <c r="BF176" s="85">
        <v>1</v>
      </c>
      <c r="BG176" s="85">
        <v>1</v>
      </c>
      <c r="BH176" s="85">
        <v>1</v>
      </c>
      <c r="BI176" s="85">
        <v>1</v>
      </c>
      <c r="BJ176" s="85">
        <v>1</v>
      </c>
      <c r="BK176" s="85">
        <v>1</v>
      </c>
      <c r="BL176" s="85">
        <v>1</v>
      </c>
      <c r="BM176" s="85">
        <v>1</v>
      </c>
      <c r="BN176" s="85">
        <v>1</v>
      </c>
      <c r="BO176" s="85">
        <v>1</v>
      </c>
      <c r="BP176" s="85">
        <v>1</v>
      </c>
      <c r="BQ176" s="85">
        <v>1</v>
      </c>
      <c r="BR176" s="85">
        <v>1</v>
      </c>
      <c r="BS176" s="85">
        <v>1</v>
      </c>
      <c r="BT176" s="85">
        <v>1</v>
      </c>
      <c r="BU176" s="85"/>
      <c r="BV176" s="85"/>
      <c r="BW176" s="85"/>
      <c r="BX176" s="85"/>
      <c r="BY176" s="85"/>
      <c r="BZ176" s="85"/>
      <c r="CA176" s="85"/>
      <c r="CB176" s="85"/>
      <c r="CC176" s="85"/>
      <c r="CD176" s="85"/>
      <c r="CE176" s="85"/>
      <c r="CF176" s="85"/>
      <c r="CG176" s="85"/>
      <c r="CH176" s="85"/>
      <c r="CI176" s="85"/>
      <c r="CJ176" s="85"/>
      <c r="CK176" s="85"/>
      <c r="CL176" s="85"/>
      <c r="CM176" s="85"/>
      <c r="CN176" s="85"/>
      <c r="CO176" s="85"/>
      <c r="CP176" s="85"/>
      <c r="CQ176" s="85"/>
      <c r="CR176" s="36" t="s">
        <v>12643</v>
      </c>
      <c r="CS176" s="36" t="s">
        <v>12644</v>
      </c>
      <c r="CT176" s="36" t="s">
        <v>4002</v>
      </c>
      <c r="CU176" s="36" t="s">
        <v>16696</v>
      </c>
      <c r="CV176" s="36" t="s">
        <v>16689</v>
      </c>
      <c r="CW176" s="36" t="s">
        <v>16690</v>
      </c>
      <c r="CX176" s="36" t="s">
        <v>16691</v>
      </c>
      <c r="CY176" s="36" t="s">
        <v>16697</v>
      </c>
      <c r="CZ176" s="36" t="s">
        <v>3848</v>
      </c>
      <c r="DA176" s="36" t="s">
        <v>16698</v>
      </c>
      <c r="DB176" s="36" t="s">
        <v>3840</v>
      </c>
      <c r="DC176" s="36" t="s">
        <v>3841</v>
      </c>
      <c r="DD176" s="36" t="s">
        <v>4838</v>
      </c>
      <c r="DE176" s="36" t="s">
        <v>3848</v>
      </c>
      <c r="DF176" s="36" t="s">
        <v>16699</v>
      </c>
      <c r="DG176" s="36" t="s">
        <v>3840</v>
      </c>
      <c r="DH176" s="36" t="s">
        <v>3841</v>
      </c>
      <c r="DI176" s="36" t="s">
        <v>4838</v>
      </c>
      <c r="DJ176" s="36" t="s">
        <v>3848</v>
      </c>
      <c r="DK176" s="36" t="s">
        <v>3957</v>
      </c>
      <c r="DL176" s="36" t="s">
        <v>3848</v>
      </c>
      <c r="DM176" s="36" t="s">
        <v>16700</v>
      </c>
      <c r="DN176" s="36" t="s">
        <v>3852</v>
      </c>
      <c r="DO176" s="36" t="s">
        <v>3848</v>
      </c>
      <c r="DP176" s="36" t="s">
        <v>3848</v>
      </c>
      <c r="DQ176" s="36" t="s">
        <v>16701</v>
      </c>
      <c r="DR176" s="36" t="s">
        <v>16702</v>
      </c>
      <c r="DS176" s="36" t="s">
        <v>16692</v>
      </c>
      <c r="DT176" s="36" t="s">
        <v>3848</v>
      </c>
      <c r="DU176" s="36" t="s">
        <v>3848</v>
      </c>
      <c r="DV176" s="36" t="s">
        <v>3848</v>
      </c>
      <c r="DW176" s="36" t="s">
        <v>3848</v>
      </c>
      <c r="DX176" s="36" t="s">
        <v>3848</v>
      </c>
      <c r="DY176" s="36" t="s">
        <v>3848</v>
      </c>
      <c r="DZ176" s="36" t="s">
        <v>3848</v>
      </c>
      <c r="EA176" s="36" t="s">
        <v>3848</v>
      </c>
      <c r="EB176" s="36" t="s">
        <v>3861</v>
      </c>
      <c r="EC176" s="36" t="s">
        <v>3862</v>
      </c>
      <c r="ED176" s="36" t="s">
        <v>3848</v>
      </c>
      <c r="EE176" s="36" t="s">
        <v>5339</v>
      </c>
      <c r="EF176" s="36" t="s">
        <v>3864</v>
      </c>
      <c r="EG176" s="36" t="s">
        <v>4068</v>
      </c>
      <c r="EH176" s="36" t="s">
        <v>4438</v>
      </c>
      <c r="EI176" s="36" t="s">
        <v>16703</v>
      </c>
      <c r="EJ176" s="36" t="s">
        <v>16704</v>
      </c>
      <c r="EK176" s="36" t="s">
        <v>3848</v>
      </c>
      <c r="EL176" s="36" t="s">
        <v>3868</v>
      </c>
      <c r="EM176" s="36" t="s">
        <v>4002</v>
      </c>
      <c r="EN176" s="36" t="s">
        <v>4002</v>
      </c>
      <c r="EO176" s="36" t="s">
        <v>3869</v>
      </c>
      <c r="EP176" s="36" t="s">
        <v>3869</v>
      </c>
      <c r="EQ176" s="36" t="s">
        <v>16705</v>
      </c>
      <c r="ER176" s="36" t="s">
        <v>3872</v>
      </c>
      <c r="ES176" s="36" t="s">
        <v>9810</v>
      </c>
      <c r="ET176" s="36" t="s">
        <v>5792</v>
      </c>
      <c r="EU176" s="36" t="s">
        <v>11773</v>
      </c>
      <c r="EV176" s="36" t="s">
        <v>3876</v>
      </c>
      <c r="EW176" s="36" t="s">
        <v>3876</v>
      </c>
      <c r="EX176" s="36" t="s">
        <v>3848</v>
      </c>
      <c r="EY176" s="36" t="s">
        <v>3848</v>
      </c>
      <c r="EZ176" s="36" t="s">
        <v>3876</v>
      </c>
      <c r="FA176" s="36" t="s">
        <v>3848</v>
      </c>
      <c r="FB176" s="36" t="s">
        <v>16706</v>
      </c>
      <c r="FC176" s="36" t="s">
        <v>16707</v>
      </c>
      <c r="FD176" s="36" t="s">
        <v>3848</v>
      </c>
      <c r="FE176" s="36" t="s">
        <v>3930</v>
      </c>
      <c r="FF176" s="36" t="s">
        <v>3931</v>
      </c>
      <c r="FG176" s="36" t="s">
        <v>3848</v>
      </c>
      <c r="FH176" s="36" t="s">
        <v>16708</v>
      </c>
      <c r="FI176" s="36" t="s">
        <v>6528</v>
      </c>
      <c r="FJ176" s="36" t="s">
        <v>4083</v>
      </c>
      <c r="FK176" s="36" t="s">
        <v>6483</v>
      </c>
      <c r="FL176" s="36" t="s">
        <v>4017</v>
      </c>
      <c r="FM176" s="36" t="s">
        <v>16709</v>
      </c>
      <c r="FN176" s="36" t="s">
        <v>16710</v>
      </c>
      <c r="FO176" s="36" t="s">
        <v>1549</v>
      </c>
      <c r="FP176" s="36" t="s">
        <v>3848</v>
      </c>
      <c r="FQ176" s="36" t="s">
        <v>16711</v>
      </c>
      <c r="FR176" s="36" t="s">
        <v>4230</v>
      </c>
      <c r="FS176" s="36" t="s">
        <v>16712</v>
      </c>
      <c r="FT176" s="36" t="s">
        <v>16713</v>
      </c>
      <c r="FU176" s="36" t="s">
        <v>16714</v>
      </c>
      <c r="FV176" s="36" t="s">
        <v>16715</v>
      </c>
      <c r="FW176" s="36" t="s">
        <v>3943</v>
      </c>
      <c r="FX176" s="36" t="s">
        <v>3944</v>
      </c>
      <c r="FY176" s="36" t="s">
        <v>3848</v>
      </c>
      <c r="FZ176" s="36" t="s">
        <v>3848</v>
      </c>
      <c r="GA176" s="36" t="s">
        <v>3945</v>
      </c>
      <c r="GB176" s="44" t="s">
        <v>3945</v>
      </c>
      <c r="GC176" s="44" t="s">
        <v>3946</v>
      </c>
      <c r="GL176" s="502">
        <v>100</v>
      </c>
      <c r="GM176" s="502">
        <v>50</v>
      </c>
      <c r="GN176" s="502">
        <v>50</v>
      </c>
      <c r="GO176" s="502">
        <v>61</v>
      </c>
      <c r="GP176" s="502">
        <v>69</v>
      </c>
      <c r="GQ176" s="502">
        <v>26</v>
      </c>
      <c r="GR176" s="502">
        <v>69</v>
      </c>
      <c r="GS176" s="502">
        <v>56</v>
      </c>
      <c r="GT176" s="502">
        <v>25</v>
      </c>
      <c r="GU176" s="502">
        <v>56</v>
      </c>
      <c r="GV176" s="502">
        <v>50</v>
      </c>
      <c r="GW176" s="502">
        <v>29</v>
      </c>
      <c r="GX176" s="502">
        <v>71</v>
      </c>
      <c r="GY176" s="502" t="s">
        <v>14218</v>
      </c>
      <c r="GZ176" s="502" t="s">
        <v>14217</v>
      </c>
      <c r="HA176" s="502" t="s">
        <v>14217</v>
      </c>
      <c r="HB176" s="502" t="s">
        <v>14217</v>
      </c>
      <c r="HC176" s="502">
        <v>33</v>
      </c>
      <c r="HD176" s="502">
        <v>33</v>
      </c>
      <c r="HE176" s="502">
        <v>0</v>
      </c>
      <c r="HF176" s="44" t="s">
        <v>14405</v>
      </c>
      <c r="HG176" s="503" t="s">
        <v>3848</v>
      </c>
      <c r="HH176" s="503" t="s">
        <v>16716</v>
      </c>
      <c r="HI176" s="503" t="s">
        <v>16123</v>
      </c>
      <c r="HJ176" s="503" t="s">
        <v>14408</v>
      </c>
      <c r="HK176" s="503" t="s">
        <v>16717</v>
      </c>
      <c r="HL176" s="44" t="s">
        <v>3848</v>
      </c>
      <c r="HM176" s="44" t="s">
        <v>3848</v>
      </c>
      <c r="IC176" s="44" t="s">
        <v>3403</v>
      </c>
      <c r="IE176" s="44" t="s">
        <v>3403</v>
      </c>
    </row>
    <row r="177" spans="1:239" s="44" customFormat="1" ht="15" customHeight="1" x14ac:dyDescent="0.2">
      <c r="A177" s="85">
        <v>41</v>
      </c>
      <c r="B177" s="470">
        <v>0.53680555555555554</v>
      </c>
      <c r="C177" s="85"/>
      <c r="D177" s="85" t="s">
        <v>12630</v>
      </c>
      <c r="E177" s="85" t="s">
        <v>212</v>
      </c>
      <c r="F177" s="282">
        <v>43284</v>
      </c>
      <c r="G177" s="85" t="s">
        <v>1202</v>
      </c>
      <c r="H177" s="85" t="s">
        <v>233</v>
      </c>
      <c r="I177" s="85" t="s">
        <v>3057</v>
      </c>
      <c r="J177" s="85"/>
      <c r="K177" s="471"/>
      <c r="L177" s="471"/>
      <c r="M177" s="471"/>
      <c r="N177" s="471"/>
      <c r="O177" s="85"/>
      <c r="P177" s="305" t="s">
        <v>16718</v>
      </c>
      <c r="Q177" s="85" t="s">
        <v>16719</v>
      </c>
      <c r="R177" s="85" t="s">
        <v>16720</v>
      </c>
      <c r="S177" s="471" t="s">
        <v>16721</v>
      </c>
      <c r="T177" s="276">
        <v>9432232507</v>
      </c>
      <c r="U177" s="473" t="s">
        <v>16722</v>
      </c>
      <c r="V177" s="85" t="s">
        <v>16723</v>
      </c>
      <c r="W177" s="85" t="s">
        <v>221</v>
      </c>
      <c r="X177" s="85" t="s">
        <v>221</v>
      </c>
      <c r="Y177" s="85" t="s">
        <v>221</v>
      </c>
      <c r="Z177" s="85" t="s">
        <v>221</v>
      </c>
      <c r="AA177" s="85" t="s">
        <v>16724</v>
      </c>
      <c r="AB177" s="85">
        <v>9332984967</v>
      </c>
      <c r="AC177" s="85" t="s">
        <v>1303</v>
      </c>
      <c r="AD177" s="85" t="s">
        <v>224</v>
      </c>
      <c r="AE177" s="85" t="s">
        <v>221</v>
      </c>
      <c r="AF177" s="85" t="s">
        <v>221</v>
      </c>
      <c r="AG177" s="85" t="s">
        <v>221</v>
      </c>
      <c r="AH177" s="85" t="s">
        <v>221</v>
      </c>
      <c r="AI177" s="85">
        <v>0</v>
      </c>
      <c r="AJ177" s="85" t="s">
        <v>446</v>
      </c>
      <c r="AK177" s="85">
        <v>0</v>
      </c>
      <c r="AL177" s="85">
        <v>0</v>
      </c>
      <c r="AM177" s="85">
        <v>0</v>
      </c>
      <c r="AN177" s="85" t="s">
        <v>228</v>
      </c>
      <c r="AO177" s="85" t="s">
        <v>228</v>
      </c>
      <c r="AP177" s="85" t="s">
        <v>281</v>
      </c>
      <c r="AQ177" s="85" t="s">
        <v>282</v>
      </c>
      <c r="AR177" s="85"/>
      <c r="AS177" s="85"/>
      <c r="AT177" s="85"/>
      <c r="AU177" s="85"/>
      <c r="AV177" s="85"/>
      <c r="AW177" s="85"/>
      <c r="AX177" s="85"/>
      <c r="AY177" s="85" t="s">
        <v>227</v>
      </c>
      <c r="AZ177" s="85" t="s">
        <v>446</v>
      </c>
      <c r="BA177" s="279">
        <v>0.60763888888888895</v>
      </c>
      <c r="BB177" s="275" t="s">
        <v>13928</v>
      </c>
      <c r="BC177" s="275">
        <v>0.63194444444444442</v>
      </c>
      <c r="BD177" s="275">
        <v>0.63611111111111118</v>
      </c>
      <c r="BE177" s="306">
        <f t="shared" si="3"/>
        <v>6</v>
      </c>
      <c r="BF177" s="85">
        <v>1</v>
      </c>
      <c r="BG177" s="85">
        <v>2</v>
      </c>
      <c r="BH177" s="85">
        <v>2</v>
      </c>
      <c r="BI177" s="85">
        <v>2</v>
      </c>
      <c r="BJ177" s="85">
        <v>2</v>
      </c>
      <c r="BK177" s="85">
        <v>1</v>
      </c>
      <c r="BL177" s="85">
        <v>1</v>
      </c>
      <c r="BM177" s="85">
        <v>2</v>
      </c>
      <c r="BN177" s="85">
        <v>2</v>
      </c>
      <c r="BO177" s="85">
        <v>2</v>
      </c>
      <c r="BP177" s="85">
        <v>2</v>
      </c>
      <c r="BQ177" s="85">
        <v>1</v>
      </c>
      <c r="BR177" s="85">
        <v>2</v>
      </c>
      <c r="BS177" s="85">
        <v>2</v>
      </c>
      <c r="BT177" s="85">
        <v>2</v>
      </c>
      <c r="BU177" s="85"/>
      <c r="BV177" s="85"/>
      <c r="BW177" s="85"/>
      <c r="BX177" s="85"/>
      <c r="BY177" s="85"/>
      <c r="BZ177" s="85"/>
      <c r="CA177" s="85"/>
      <c r="CB177" s="85"/>
      <c r="CC177" s="85"/>
      <c r="CD177" s="85"/>
      <c r="CE177" s="85"/>
      <c r="CF177" s="85"/>
      <c r="CG177" s="85"/>
      <c r="CH177" s="85"/>
      <c r="CI177" s="85"/>
      <c r="CJ177" s="85"/>
      <c r="CK177" s="85"/>
      <c r="CL177" s="85"/>
      <c r="CM177" s="85"/>
      <c r="CN177" s="85"/>
      <c r="CO177" s="85"/>
      <c r="CP177" s="85"/>
      <c r="CQ177" s="85"/>
      <c r="CR177" s="36" t="s">
        <v>12643</v>
      </c>
      <c r="CS177" s="36" t="s">
        <v>12644</v>
      </c>
      <c r="CT177" s="36" t="s">
        <v>4002</v>
      </c>
      <c r="CU177" s="36" t="s">
        <v>16725</v>
      </c>
      <c r="CV177" s="36" t="s">
        <v>16719</v>
      </c>
      <c r="CW177" s="36" t="s">
        <v>16720</v>
      </c>
      <c r="CX177" s="36" t="s">
        <v>16721</v>
      </c>
      <c r="CY177" s="36" t="s">
        <v>16726</v>
      </c>
      <c r="CZ177" s="36" t="s">
        <v>3848</v>
      </c>
      <c r="DA177" s="36" t="s">
        <v>16727</v>
      </c>
      <c r="DB177" s="36" t="s">
        <v>3840</v>
      </c>
      <c r="DC177" s="36" t="s">
        <v>3841</v>
      </c>
      <c r="DD177" s="36" t="s">
        <v>4882</v>
      </c>
      <c r="DE177" s="36" t="s">
        <v>3848</v>
      </c>
      <c r="DF177" s="36" t="s">
        <v>16728</v>
      </c>
      <c r="DG177" s="36" t="s">
        <v>9766</v>
      </c>
      <c r="DH177" s="36" t="s">
        <v>4607</v>
      </c>
      <c r="DI177" s="36" t="s">
        <v>16729</v>
      </c>
      <c r="DJ177" s="36" t="s">
        <v>16730</v>
      </c>
      <c r="DK177" s="36" t="s">
        <v>3957</v>
      </c>
      <c r="DL177" s="36" t="s">
        <v>16729</v>
      </c>
      <c r="DM177" s="36" t="s">
        <v>4116</v>
      </c>
      <c r="DN177" s="36" t="s">
        <v>3852</v>
      </c>
      <c r="DO177" s="36" t="s">
        <v>3853</v>
      </c>
      <c r="DP177" s="36" t="s">
        <v>3854</v>
      </c>
      <c r="DQ177" s="36" t="s">
        <v>16731</v>
      </c>
      <c r="DR177" s="36" t="s">
        <v>1239</v>
      </c>
      <c r="DS177" s="36" t="s">
        <v>16722</v>
      </c>
      <c r="DT177" s="36" t="s">
        <v>16732</v>
      </c>
      <c r="DU177" s="36" t="s">
        <v>16733</v>
      </c>
      <c r="DV177" s="36" t="s">
        <v>16734</v>
      </c>
      <c r="DW177" s="36" t="s">
        <v>16735</v>
      </c>
      <c r="DX177" s="36" t="s">
        <v>16723</v>
      </c>
      <c r="DY177" s="36" t="s">
        <v>1239</v>
      </c>
      <c r="DZ177" s="36" t="s">
        <v>1239</v>
      </c>
      <c r="EA177" s="36" t="s">
        <v>1239</v>
      </c>
      <c r="EB177" s="36" t="s">
        <v>3861</v>
      </c>
      <c r="EC177" s="36" t="s">
        <v>3862</v>
      </c>
      <c r="ED177" s="36" t="s">
        <v>3848</v>
      </c>
      <c r="EE177" s="36" t="s">
        <v>16736</v>
      </c>
      <c r="EF177" s="36" t="s">
        <v>3864</v>
      </c>
      <c r="EG177" s="36" t="s">
        <v>2755</v>
      </c>
      <c r="EH177" s="36" t="s">
        <v>282</v>
      </c>
      <c r="EI177" s="36" t="s">
        <v>3848</v>
      </c>
      <c r="EJ177" s="36" t="s">
        <v>3848</v>
      </c>
      <c r="EK177" s="36" t="s">
        <v>3848</v>
      </c>
      <c r="EL177" s="36" t="s">
        <v>3868</v>
      </c>
      <c r="EM177" s="36" t="s">
        <v>4002</v>
      </c>
      <c r="EN177" s="36" t="s">
        <v>4002</v>
      </c>
      <c r="EO177" s="36" t="s">
        <v>3870</v>
      </c>
      <c r="EP177" s="36" t="s">
        <v>3869</v>
      </c>
      <c r="EQ177" s="36" t="s">
        <v>16737</v>
      </c>
      <c r="ER177" s="36" t="s">
        <v>3924</v>
      </c>
      <c r="ES177" s="36" t="s">
        <v>16738</v>
      </c>
      <c r="ET177" s="36" t="s">
        <v>13755</v>
      </c>
      <c r="EU177" s="36" t="s">
        <v>16739</v>
      </c>
      <c r="EV177" s="36" t="s">
        <v>3876</v>
      </c>
      <c r="EW177" s="36" t="s">
        <v>3876</v>
      </c>
      <c r="EX177" s="36" t="s">
        <v>3848</v>
      </c>
      <c r="EY177" s="36" t="s">
        <v>3848</v>
      </c>
      <c r="EZ177" s="36" t="s">
        <v>3876</v>
      </c>
      <c r="FA177" s="36" t="s">
        <v>3848</v>
      </c>
      <c r="FB177" s="36" t="s">
        <v>4079</v>
      </c>
      <c r="FC177" s="36" t="s">
        <v>3848</v>
      </c>
      <c r="FD177" s="36" t="s">
        <v>3848</v>
      </c>
      <c r="FE177" s="36" t="s">
        <v>4017</v>
      </c>
      <c r="FF177" s="36" t="s">
        <v>4017</v>
      </c>
      <c r="FG177" s="36" t="s">
        <v>3848</v>
      </c>
      <c r="FH177" s="36" t="s">
        <v>3848</v>
      </c>
      <c r="FI177" s="36" t="s">
        <v>3848</v>
      </c>
      <c r="FJ177" s="36" t="s">
        <v>4017</v>
      </c>
      <c r="FK177" s="36" t="s">
        <v>4017</v>
      </c>
      <c r="FL177" s="36" t="s">
        <v>4017</v>
      </c>
      <c r="FM177" s="36" t="s">
        <v>16721</v>
      </c>
      <c r="FN177" s="36" t="s">
        <v>4816</v>
      </c>
      <c r="FO177" s="36" t="s">
        <v>16740</v>
      </c>
      <c r="FP177" s="36" t="s">
        <v>3848</v>
      </c>
      <c r="FQ177" s="36" t="s">
        <v>16741</v>
      </c>
      <c r="FR177" s="36" t="s">
        <v>6487</v>
      </c>
      <c r="FS177" s="36" t="s">
        <v>16742</v>
      </c>
      <c r="FT177" s="36" t="s">
        <v>16743</v>
      </c>
      <c r="FU177" s="36" t="s">
        <v>16744</v>
      </c>
      <c r="FV177" s="36" t="s">
        <v>16745</v>
      </c>
      <c r="FW177" s="36" t="s">
        <v>16746</v>
      </c>
      <c r="FX177" s="36" t="s">
        <v>3894</v>
      </c>
      <c r="FY177" s="36" t="s">
        <v>3848</v>
      </c>
      <c r="FZ177" s="36" t="s">
        <v>3848</v>
      </c>
      <c r="GA177" s="36" t="s">
        <v>3945</v>
      </c>
      <c r="GB177" s="44" t="s">
        <v>3946</v>
      </c>
      <c r="GC177" s="44" t="s">
        <v>3946</v>
      </c>
      <c r="GL177" s="502">
        <v>100</v>
      </c>
      <c r="GM177" s="502">
        <v>75</v>
      </c>
      <c r="GN177" s="502">
        <v>85</v>
      </c>
      <c r="GO177" s="502">
        <v>78</v>
      </c>
      <c r="GP177" s="502">
        <v>72</v>
      </c>
      <c r="GQ177" s="502">
        <v>18</v>
      </c>
      <c r="GR177" s="502">
        <v>100</v>
      </c>
      <c r="GS177" s="502">
        <v>60</v>
      </c>
      <c r="GT177" s="502">
        <v>15</v>
      </c>
      <c r="GU177" s="502">
        <v>100</v>
      </c>
      <c r="GV177" s="502">
        <v>80</v>
      </c>
      <c r="GW177" s="502">
        <v>43</v>
      </c>
      <c r="GX177" s="502">
        <v>71</v>
      </c>
      <c r="GY177" s="502" t="s">
        <v>14218</v>
      </c>
      <c r="GZ177" s="502" t="s">
        <v>14217</v>
      </c>
      <c r="HA177" s="502" t="s">
        <v>14217</v>
      </c>
      <c r="HB177" s="502" t="s">
        <v>14217</v>
      </c>
      <c r="HC177" s="502" t="s">
        <v>14217</v>
      </c>
      <c r="HD177" s="502" t="s">
        <v>14217</v>
      </c>
      <c r="HE177" s="502">
        <v>0</v>
      </c>
      <c r="HF177" s="44" t="s">
        <v>14293</v>
      </c>
      <c r="HG177" s="503" t="s">
        <v>3848</v>
      </c>
      <c r="HH177" s="503" t="s">
        <v>3848</v>
      </c>
      <c r="HI177" s="503" t="s">
        <v>3848</v>
      </c>
      <c r="HJ177" s="503" t="s">
        <v>3848</v>
      </c>
      <c r="HK177" s="503" t="s">
        <v>3848</v>
      </c>
      <c r="HM177" s="44" t="s">
        <v>3848</v>
      </c>
      <c r="IC177" s="44" t="s">
        <v>3403</v>
      </c>
      <c r="IE177" s="44" t="s">
        <v>3403</v>
      </c>
    </row>
    <row r="178" spans="1:239" s="44" customFormat="1" ht="15" customHeight="1" x14ac:dyDescent="0.2">
      <c r="A178" s="85">
        <v>42</v>
      </c>
      <c r="B178" s="470">
        <v>0.53819444444444442</v>
      </c>
      <c r="C178" s="85"/>
      <c r="D178" s="85" t="s">
        <v>12630</v>
      </c>
      <c r="E178" s="85" t="s">
        <v>212</v>
      </c>
      <c r="F178" s="282">
        <v>43284</v>
      </c>
      <c r="G178" s="85" t="s">
        <v>1202</v>
      </c>
      <c r="H178" s="85" t="s">
        <v>233</v>
      </c>
      <c r="I178" s="85" t="s">
        <v>3057</v>
      </c>
      <c r="J178" s="85"/>
      <c r="K178" s="471"/>
      <c r="L178" s="471"/>
      <c r="M178" s="471"/>
      <c r="N178" s="471"/>
      <c r="O178" s="85"/>
      <c r="P178" s="305" t="s">
        <v>16747</v>
      </c>
      <c r="Q178" s="85" t="s">
        <v>16748</v>
      </c>
      <c r="R178" s="85" t="s">
        <v>12695</v>
      </c>
      <c r="S178" s="506" t="s">
        <v>16749</v>
      </c>
      <c r="T178" s="281">
        <v>9054552592</v>
      </c>
      <c r="U178" s="473" t="s">
        <v>16750</v>
      </c>
      <c r="V178" s="281" t="s">
        <v>12695</v>
      </c>
      <c r="W178" s="85" t="s">
        <v>221</v>
      </c>
      <c r="X178" s="85" t="s">
        <v>221</v>
      </c>
      <c r="Y178" s="85" t="s">
        <v>221</v>
      </c>
      <c r="Z178" s="85" t="s">
        <v>221</v>
      </c>
      <c r="AA178" s="85" t="s">
        <v>2718</v>
      </c>
      <c r="AB178" s="85" t="s">
        <v>2718</v>
      </c>
      <c r="AC178" s="85" t="s">
        <v>1303</v>
      </c>
      <c r="AD178" s="85" t="s">
        <v>224</v>
      </c>
      <c r="AE178" s="85" t="s">
        <v>221</v>
      </c>
      <c r="AF178" s="85" t="s">
        <v>221</v>
      </c>
      <c r="AG178" s="85" t="s">
        <v>221</v>
      </c>
      <c r="AH178" s="85" t="s">
        <v>221</v>
      </c>
      <c r="AI178" s="85">
        <v>0</v>
      </c>
      <c r="AJ178" s="85" t="s">
        <v>446</v>
      </c>
      <c r="AK178" s="85">
        <v>0</v>
      </c>
      <c r="AL178" s="85">
        <v>0</v>
      </c>
      <c r="AM178" s="85">
        <v>0</v>
      </c>
      <c r="AN178" s="85" t="s">
        <v>228</v>
      </c>
      <c r="AO178" s="85" t="s">
        <v>228</v>
      </c>
      <c r="AP178" s="85" t="s">
        <v>281</v>
      </c>
      <c r="AQ178" s="85" t="s">
        <v>282</v>
      </c>
      <c r="AR178" s="85"/>
      <c r="AS178" s="85"/>
      <c r="AT178" s="85"/>
      <c r="AU178" s="85"/>
      <c r="AV178" s="85"/>
      <c r="AW178" s="85"/>
      <c r="AX178" s="85"/>
      <c r="AY178" s="85" t="s">
        <v>227</v>
      </c>
      <c r="AZ178" s="85" t="s">
        <v>227</v>
      </c>
      <c r="BA178" s="279">
        <v>0.62013888888888891</v>
      </c>
      <c r="BB178" s="275" t="s">
        <v>13928</v>
      </c>
      <c r="BC178" s="275">
        <v>0.63194444444444442</v>
      </c>
      <c r="BD178" s="275">
        <v>0.63611111111111118</v>
      </c>
      <c r="BE178" s="306">
        <f t="shared" si="3"/>
        <v>6</v>
      </c>
      <c r="BF178" s="85">
        <v>1</v>
      </c>
      <c r="BG178" s="85">
        <v>1</v>
      </c>
      <c r="BH178" s="85">
        <v>2</v>
      </c>
      <c r="BI178" s="85">
        <v>2</v>
      </c>
      <c r="BJ178" s="85">
        <v>2</v>
      </c>
      <c r="BK178" s="85">
        <v>1</v>
      </c>
      <c r="BL178" s="85">
        <v>2</v>
      </c>
      <c r="BM178" s="85">
        <v>2</v>
      </c>
      <c r="BN178" s="85">
        <v>2</v>
      </c>
      <c r="BO178" s="85">
        <v>2</v>
      </c>
      <c r="BP178" s="85">
        <v>2</v>
      </c>
      <c r="BQ178" s="85">
        <v>1</v>
      </c>
      <c r="BR178" s="85">
        <v>2</v>
      </c>
      <c r="BS178" s="85">
        <v>1</v>
      </c>
      <c r="BT178" s="85">
        <v>2</v>
      </c>
      <c r="BU178" s="85"/>
      <c r="BV178" s="85"/>
      <c r="BW178" s="85"/>
      <c r="BX178" s="85"/>
      <c r="BY178" s="85"/>
      <c r="BZ178" s="85"/>
      <c r="CA178" s="85"/>
      <c r="CB178" s="85"/>
      <c r="CC178" s="85"/>
      <c r="CD178" s="85"/>
      <c r="CE178" s="85"/>
      <c r="CF178" s="85"/>
      <c r="CG178" s="85"/>
      <c r="CH178" s="85"/>
      <c r="CI178" s="85"/>
      <c r="CJ178" s="85"/>
      <c r="CK178" s="85"/>
      <c r="CL178" s="85"/>
      <c r="CM178" s="85"/>
      <c r="CN178" s="85"/>
      <c r="CO178" s="85"/>
      <c r="CP178" s="85"/>
      <c r="CQ178" s="85"/>
      <c r="CR178" s="36" t="s">
        <v>12643</v>
      </c>
      <c r="CS178" s="36" t="s">
        <v>12644</v>
      </c>
      <c r="CT178" s="36" t="s">
        <v>4002</v>
      </c>
      <c r="CU178" s="36" t="s">
        <v>16751</v>
      </c>
      <c r="CV178" s="36" t="s">
        <v>16752</v>
      </c>
      <c r="CW178" s="36" t="s">
        <v>12695</v>
      </c>
      <c r="CX178" s="36" t="s">
        <v>16749</v>
      </c>
      <c r="CY178" s="36" t="s">
        <v>16753</v>
      </c>
      <c r="CZ178" s="36" t="s">
        <v>3843</v>
      </c>
      <c r="DA178" s="36" t="s">
        <v>16754</v>
      </c>
      <c r="DB178" s="36" t="s">
        <v>3840</v>
      </c>
      <c r="DC178" s="36" t="s">
        <v>3841</v>
      </c>
      <c r="DD178" s="36" t="s">
        <v>4882</v>
      </c>
      <c r="DE178" s="36" t="s">
        <v>3848</v>
      </c>
      <c r="DF178" s="36" t="s">
        <v>16755</v>
      </c>
      <c r="DG178" s="36" t="s">
        <v>3848</v>
      </c>
      <c r="DH178" s="36" t="s">
        <v>4203</v>
      </c>
      <c r="DI178" s="36" t="s">
        <v>4039</v>
      </c>
      <c r="DJ178" s="36" t="s">
        <v>16756</v>
      </c>
      <c r="DK178" s="36" t="s">
        <v>3957</v>
      </c>
      <c r="DL178" s="36" t="s">
        <v>5480</v>
      </c>
      <c r="DM178" s="36" t="s">
        <v>4116</v>
      </c>
      <c r="DN178" s="36" t="s">
        <v>3852</v>
      </c>
      <c r="DO178" s="36" t="s">
        <v>3848</v>
      </c>
      <c r="DP178" s="36" t="s">
        <v>3854</v>
      </c>
      <c r="DQ178" s="36" t="s">
        <v>16757</v>
      </c>
      <c r="DR178" s="36" t="s">
        <v>16757</v>
      </c>
      <c r="DS178" s="36" t="s">
        <v>16750</v>
      </c>
      <c r="DT178" s="36" t="s">
        <v>3848</v>
      </c>
      <c r="DU178" s="36" t="s">
        <v>3848</v>
      </c>
      <c r="DV178" s="36" t="s">
        <v>3848</v>
      </c>
      <c r="DW178" s="36" t="s">
        <v>3848</v>
      </c>
      <c r="DX178" s="36" t="s">
        <v>12695</v>
      </c>
      <c r="DY178" s="36" t="s">
        <v>16758</v>
      </c>
      <c r="DZ178" s="36" t="s">
        <v>3848</v>
      </c>
      <c r="EA178" s="36" t="s">
        <v>3848</v>
      </c>
      <c r="EB178" s="36" t="s">
        <v>3861</v>
      </c>
      <c r="EC178" s="36" t="s">
        <v>3862</v>
      </c>
      <c r="ED178" s="36" t="s">
        <v>3848</v>
      </c>
      <c r="EE178" s="36" t="s">
        <v>4212</v>
      </c>
      <c r="EF178" s="36" t="s">
        <v>3864</v>
      </c>
      <c r="EG178" s="36" t="s">
        <v>2755</v>
      </c>
      <c r="EH178" s="36" t="s">
        <v>282</v>
      </c>
      <c r="EI178" s="36" t="s">
        <v>3848</v>
      </c>
      <c r="EJ178" s="36" t="s">
        <v>3848</v>
      </c>
      <c r="EK178" s="36" t="s">
        <v>3848</v>
      </c>
      <c r="EL178" s="36" t="s">
        <v>3868</v>
      </c>
      <c r="EM178" s="36" t="s">
        <v>4002</v>
      </c>
      <c r="EN178" s="36" t="s">
        <v>3870</v>
      </c>
      <c r="EO178" s="36" t="s">
        <v>4002</v>
      </c>
      <c r="EP178" s="36" t="s">
        <v>3869</v>
      </c>
      <c r="EQ178" s="36" t="s">
        <v>16759</v>
      </c>
      <c r="ER178" s="36" t="s">
        <v>3924</v>
      </c>
      <c r="ES178" s="36" t="s">
        <v>16760</v>
      </c>
      <c r="ET178" s="36" t="s">
        <v>16761</v>
      </c>
      <c r="EU178" s="36" t="s">
        <v>16762</v>
      </c>
      <c r="EV178" s="36" t="s">
        <v>3876</v>
      </c>
      <c r="EW178" s="36" t="s">
        <v>3876</v>
      </c>
      <c r="EX178" s="36" t="s">
        <v>3848</v>
      </c>
      <c r="EY178" s="36" t="s">
        <v>3848</v>
      </c>
      <c r="EZ178" s="36" t="s">
        <v>3876</v>
      </c>
      <c r="FA178" s="36" t="s">
        <v>3848</v>
      </c>
      <c r="FB178" s="36" t="s">
        <v>3848</v>
      </c>
      <c r="FC178" s="36" t="s">
        <v>3848</v>
      </c>
      <c r="FD178" s="36" t="s">
        <v>3848</v>
      </c>
      <c r="FE178" s="36" t="s">
        <v>4017</v>
      </c>
      <c r="FF178" s="36" t="s">
        <v>4017</v>
      </c>
      <c r="FG178" s="36" t="s">
        <v>3848</v>
      </c>
      <c r="FH178" s="36" t="s">
        <v>3848</v>
      </c>
      <c r="FI178" s="36" t="s">
        <v>3848</v>
      </c>
      <c r="FJ178" s="36" t="s">
        <v>4017</v>
      </c>
      <c r="FK178" s="36" t="s">
        <v>4017</v>
      </c>
      <c r="FL178" s="36" t="s">
        <v>4017</v>
      </c>
      <c r="FM178" s="36" t="s">
        <v>16748</v>
      </c>
      <c r="FN178" s="36" t="s">
        <v>16763</v>
      </c>
      <c r="FO178" s="36" t="s">
        <v>16749</v>
      </c>
      <c r="FP178" s="36" t="s">
        <v>3848</v>
      </c>
      <c r="FQ178" s="36" t="s">
        <v>3848</v>
      </c>
      <c r="FR178" s="36" t="s">
        <v>3848</v>
      </c>
      <c r="FS178" s="36" t="s">
        <v>3848</v>
      </c>
      <c r="FT178" s="36" t="s">
        <v>16764</v>
      </c>
      <c r="FU178" s="36" t="s">
        <v>16765</v>
      </c>
      <c r="FV178" s="36" t="s">
        <v>16766</v>
      </c>
      <c r="FW178" s="36" t="s">
        <v>16767</v>
      </c>
      <c r="FX178" s="36" t="s">
        <v>3894</v>
      </c>
      <c r="FY178" s="36" t="s">
        <v>3848</v>
      </c>
      <c r="FZ178" s="36" t="s">
        <v>13539</v>
      </c>
      <c r="GA178" s="36" t="s">
        <v>3945</v>
      </c>
      <c r="GB178" s="44" t="s">
        <v>3945</v>
      </c>
      <c r="GC178" s="44" t="s">
        <v>3946</v>
      </c>
      <c r="GL178" s="502">
        <v>100</v>
      </c>
      <c r="GM178" s="502">
        <v>50</v>
      </c>
      <c r="GN178" s="502">
        <v>50</v>
      </c>
      <c r="GO178" s="502">
        <v>67</v>
      </c>
      <c r="GP178" s="502">
        <v>52</v>
      </c>
      <c r="GQ178" s="502">
        <v>13</v>
      </c>
      <c r="GR178" s="502">
        <v>77</v>
      </c>
      <c r="GS178" s="502">
        <v>56</v>
      </c>
      <c r="GT178" s="502">
        <v>14</v>
      </c>
      <c r="GU178" s="502">
        <v>100</v>
      </c>
      <c r="GV178" s="502">
        <v>40</v>
      </c>
      <c r="GW178" s="502">
        <v>57</v>
      </c>
      <c r="GX178" s="502">
        <v>86</v>
      </c>
      <c r="GY178" s="502" t="s">
        <v>14218</v>
      </c>
      <c r="GZ178" s="502" t="s">
        <v>14217</v>
      </c>
      <c r="HA178" s="502" t="s">
        <v>14217</v>
      </c>
      <c r="HB178" s="502" t="s">
        <v>14217</v>
      </c>
      <c r="HC178" s="502" t="s">
        <v>14217</v>
      </c>
      <c r="HD178" s="502" t="s">
        <v>14217</v>
      </c>
      <c r="HE178" s="502">
        <v>0</v>
      </c>
      <c r="HF178" s="44" t="s">
        <v>14293</v>
      </c>
      <c r="HG178" s="503" t="s">
        <v>3848</v>
      </c>
      <c r="HH178" s="503" t="s">
        <v>3848</v>
      </c>
      <c r="HI178" s="503" t="s">
        <v>3848</v>
      </c>
      <c r="HJ178" s="503" t="s">
        <v>3848</v>
      </c>
      <c r="HK178" s="503" t="s">
        <v>3848</v>
      </c>
      <c r="IC178" s="44" t="s">
        <v>3403</v>
      </c>
      <c r="IE178" s="44" t="s">
        <v>3403</v>
      </c>
    </row>
    <row r="179" spans="1:239" s="44" customFormat="1" ht="15" customHeight="1" x14ac:dyDescent="0.2">
      <c r="A179" s="85">
        <v>43</v>
      </c>
      <c r="B179" s="470">
        <v>0.54027777777777775</v>
      </c>
      <c r="C179" s="85"/>
      <c r="D179" s="85" t="s">
        <v>12630</v>
      </c>
      <c r="E179" s="85" t="s">
        <v>212</v>
      </c>
      <c r="F179" s="282">
        <v>43284</v>
      </c>
      <c r="G179" s="85" t="s">
        <v>357</v>
      </c>
      <c r="H179" s="85" t="s">
        <v>233</v>
      </c>
      <c r="I179" s="85" t="s">
        <v>12683</v>
      </c>
      <c r="J179" s="85"/>
      <c r="K179" s="471"/>
      <c r="L179" s="471"/>
      <c r="M179" s="471"/>
      <c r="N179" s="471"/>
      <c r="O179" s="85"/>
      <c r="P179" s="505" t="s">
        <v>16768</v>
      </c>
      <c r="Q179" s="85" t="s">
        <v>9561</v>
      </c>
      <c r="R179" s="85" t="s">
        <v>16769</v>
      </c>
      <c r="S179" s="471" t="s">
        <v>16770</v>
      </c>
      <c r="T179" s="281">
        <v>9959664049</v>
      </c>
      <c r="U179" s="473" t="s">
        <v>16771</v>
      </c>
      <c r="V179" s="85" t="s">
        <v>221</v>
      </c>
      <c r="W179" s="85" t="s">
        <v>221</v>
      </c>
      <c r="X179" s="85" t="s">
        <v>221</v>
      </c>
      <c r="Y179" s="85" t="s">
        <v>221</v>
      </c>
      <c r="Z179" s="85" t="s">
        <v>221</v>
      </c>
      <c r="AA179" s="281" t="s">
        <v>16772</v>
      </c>
      <c r="AB179" s="281">
        <v>9330417883</v>
      </c>
      <c r="AC179" s="85" t="s">
        <v>223</v>
      </c>
      <c r="AD179" s="85" t="s">
        <v>224</v>
      </c>
      <c r="AE179" s="85"/>
      <c r="AF179" s="85" t="s">
        <v>226</v>
      </c>
      <c r="AG179" s="85" t="s">
        <v>221</v>
      </c>
      <c r="AH179" s="85" t="s">
        <v>226</v>
      </c>
      <c r="AI179" s="85"/>
      <c r="AJ179" s="85"/>
      <c r="AK179" s="85"/>
      <c r="AL179" s="85"/>
      <c r="AM179" s="85"/>
      <c r="AN179" s="85" t="s">
        <v>228</v>
      </c>
      <c r="AO179" s="85" t="s">
        <v>228</v>
      </c>
      <c r="AP179" s="85" t="s">
        <v>229</v>
      </c>
      <c r="AQ179" s="85" t="s">
        <v>229</v>
      </c>
      <c r="AR179" s="85"/>
      <c r="AS179" s="85" t="s">
        <v>16773</v>
      </c>
      <c r="AT179" s="85">
        <v>248003</v>
      </c>
      <c r="AU179" s="85" t="s">
        <v>12814</v>
      </c>
      <c r="AV179" s="85"/>
      <c r="AW179" s="85"/>
      <c r="AX179" s="85"/>
      <c r="AY179" s="85" t="s">
        <v>227</v>
      </c>
      <c r="AZ179" s="85" t="s">
        <v>3575</v>
      </c>
      <c r="BA179" s="279">
        <v>0.58958333333333335</v>
      </c>
      <c r="BB179" s="275" t="s">
        <v>13264</v>
      </c>
      <c r="BC179" s="275">
        <v>0.6430555555555556</v>
      </c>
      <c r="BD179" s="275">
        <v>0.65277777777777779</v>
      </c>
      <c r="BE179" s="306">
        <f t="shared" si="3"/>
        <v>14</v>
      </c>
      <c r="BF179" s="85">
        <v>2</v>
      </c>
      <c r="BG179" s="85">
        <v>2</v>
      </c>
      <c r="BH179" s="85">
        <v>2</v>
      </c>
      <c r="BI179" s="85">
        <v>2</v>
      </c>
      <c r="BJ179" s="85">
        <v>2</v>
      </c>
      <c r="BK179" s="85">
        <v>2</v>
      </c>
      <c r="BL179" s="85">
        <v>2</v>
      </c>
      <c r="BM179" s="85">
        <v>2</v>
      </c>
      <c r="BN179" s="85">
        <v>2</v>
      </c>
      <c r="BO179" s="85">
        <v>2</v>
      </c>
      <c r="BP179" s="85">
        <v>2</v>
      </c>
      <c r="BQ179" s="85">
        <v>2</v>
      </c>
      <c r="BR179" s="85">
        <v>2</v>
      </c>
      <c r="BS179" s="85">
        <v>2</v>
      </c>
      <c r="BT179" s="85">
        <v>2</v>
      </c>
      <c r="BU179" s="85"/>
      <c r="BV179" s="85" t="s">
        <v>13264</v>
      </c>
      <c r="BW179" s="483">
        <v>0.65277777777777779</v>
      </c>
      <c r="BX179" s="483">
        <v>0.65972222222222221</v>
      </c>
      <c r="BY179" s="85"/>
      <c r="BZ179" s="85">
        <v>3</v>
      </c>
      <c r="CA179" s="85">
        <v>3</v>
      </c>
      <c r="CB179" s="85">
        <v>3</v>
      </c>
      <c r="CC179" s="85">
        <v>3</v>
      </c>
      <c r="CD179" s="85" t="s">
        <v>260</v>
      </c>
      <c r="CE179" s="85"/>
      <c r="CF179" s="85"/>
      <c r="CG179" s="85"/>
      <c r="CH179" s="85"/>
      <c r="CI179" s="85"/>
      <c r="CJ179" s="85"/>
      <c r="CK179" s="85"/>
      <c r="CL179" s="85"/>
      <c r="CM179" s="85"/>
      <c r="CN179" s="85"/>
      <c r="CO179" s="85"/>
      <c r="CP179" s="85"/>
      <c r="CQ179" s="85"/>
      <c r="CR179" s="36" t="s">
        <v>12643</v>
      </c>
      <c r="CS179" s="36" t="s">
        <v>12644</v>
      </c>
      <c r="CT179" s="36" t="s">
        <v>4002</v>
      </c>
      <c r="CU179" s="36" t="s">
        <v>16774</v>
      </c>
      <c r="CV179" s="36" t="s">
        <v>9561</v>
      </c>
      <c r="CW179" s="36" t="s">
        <v>16769</v>
      </c>
      <c r="CX179" s="36" t="s">
        <v>16770</v>
      </c>
      <c r="CY179" s="36" t="s">
        <v>16775</v>
      </c>
      <c r="CZ179" s="36" t="s">
        <v>13741</v>
      </c>
      <c r="DA179" s="36" t="s">
        <v>16776</v>
      </c>
      <c r="DB179" s="36" t="s">
        <v>3840</v>
      </c>
      <c r="DC179" s="36" t="s">
        <v>3841</v>
      </c>
      <c r="DD179" s="36" t="s">
        <v>4882</v>
      </c>
      <c r="DE179" s="36" t="s">
        <v>13741</v>
      </c>
      <c r="DF179" s="36" t="s">
        <v>16776</v>
      </c>
      <c r="DG179" s="36" t="s">
        <v>3840</v>
      </c>
      <c r="DH179" s="36" t="s">
        <v>3841</v>
      </c>
      <c r="DI179" s="36" t="s">
        <v>4882</v>
      </c>
      <c r="DJ179" s="36" t="s">
        <v>16777</v>
      </c>
      <c r="DK179" s="36" t="s">
        <v>3957</v>
      </c>
      <c r="DL179" s="36" t="s">
        <v>4298</v>
      </c>
      <c r="DM179" s="36" t="s">
        <v>3914</v>
      </c>
      <c r="DN179" s="36" t="s">
        <v>3852</v>
      </c>
      <c r="DO179" s="36" t="s">
        <v>3853</v>
      </c>
      <c r="DP179" s="36" t="s">
        <v>3854</v>
      </c>
      <c r="DQ179" s="36" t="s">
        <v>16778</v>
      </c>
      <c r="DR179" s="36" t="s">
        <v>16778</v>
      </c>
      <c r="DS179" s="36" t="s">
        <v>16771</v>
      </c>
      <c r="DT179" s="36" t="s">
        <v>3848</v>
      </c>
      <c r="DU179" s="36" t="s">
        <v>3848</v>
      </c>
      <c r="DV179" s="36" t="s">
        <v>3848</v>
      </c>
      <c r="DW179" s="36" t="s">
        <v>3848</v>
      </c>
      <c r="DX179" s="36" t="s">
        <v>3848</v>
      </c>
      <c r="DY179" s="36" t="s">
        <v>3848</v>
      </c>
      <c r="DZ179" s="36" t="s">
        <v>3848</v>
      </c>
      <c r="EA179" s="36" t="s">
        <v>3848</v>
      </c>
      <c r="EB179" s="36" t="s">
        <v>3861</v>
      </c>
      <c r="EC179" s="36" t="s">
        <v>3862</v>
      </c>
      <c r="ED179" s="36" t="s">
        <v>3848</v>
      </c>
      <c r="EE179" s="36" t="s">
        <v>4067</v>
      </c>
      <c r="EF179" s="36" t="s">
        <v>3864</v>
      </c>
      <c r="EG179" s="36" t="s">
        <v>4068</v>
      </c>
      <c r="EH179" s="36" t="s">
        <v>10230</v>
      </c>
      <c r="EI179" s="36" t="s">
        <v>16779</v>
      </c>
      <c r="EJ179" s="36" t="s">
        <v>16773</v>
      </c>
      <c r="EK179" s="36" t="s">
        <v>3848</v>
      </c>
      <c r="EL179" s="36" t="s">
        <v>3868</v>
      </c>
      <c r="EM179" s="36" t="s">
        <v>4002</v>
      </c>
      <c r="EN179" s="36" t="s">
        <v>4002</v>
      </c>
      <c r="EO179" s="36" t="s">
        <v>4002</v>
      </c>
      <c r="EP179" s="36" t="s">
        <v>4002</v>
      </c>
      <c r="EQ179" s="36" t="s">
        <v>16780</v>
      </c>
      <c r="ER179" s="36" t="s">
        <v>4073</v>
      </c>
      <c r="ES179" s="36" t="s">
        <v>16781</v>
      </c>
      <c r="ET179" s="36" t="s">
        <v>16782</v>
      </c>
      <c r="EU179" s="36" t="s">
        <v>16783</v>
      </c>
      <c r="EV179" s="36" t="s">
        <v>3877</v>
      </c>
      <c r="EW179" s="36" t="s">
        <v>3876</v>
      </c>
      <c r="EX179" s="36" t="s">
        <v>3848</v>
      </c>
      <c r="EY179" s="36" t="s">
        <v>3848</v>
      </c>
      <c r="EZ179" s="36" t="s">
        <v>3877</v>
      </c>
      <c r="FA179" s="36" t="s">
        <v>3878</v>
      </c>
      <c r="FB179" s="36" t="s">
        <v>16784</v>
      </c>
      <c r="FC179" s="36" t="s">
        <v>16785</v>
      </c>
      <c r="FD179" s="36" t="s">
        <v>16786</v>
      </c>
      <c r="FE179" s="36" t="s">
        <v>7740</v>
      </c>
      <c r="FF179" s="36" t="s">
        <v>16787</v>
      </c>
      <c r="FG179" s="36" t="s">
        <v>16788</v>
      </c>
      <c r="FH179" s="36" t="s">
        <v>16789</v>
      </c>
      <c r="FI179" s="36" t="s">
        <v>16790</v>
      </c>
      <c r="FJ179" s="36" t="s">
        <v>16791</v>
      </c>
      <c r="FK179" s="36" t="s">
        <v>16792</v>
      </c>
      <c r="FL179" s="36" t="s">
        <v>16786</v>
      </c>
      <c r="FM179" s="36" t="s">
        <v>16770</v>
      </c>
      <c r="FN179" s="36" t="s">
        <v>2397</v>
      </c>
      <c r="FO179" s="36" t="s">
        <v>16793</v>
      </c>
      <c r="FP179" s="36" t="s">
        <v>3848</v>
      </c>
      <c r="FQ179" s="36" t="s">
        <v>16794</v>
      </c>
      <c r="FR179" s="36" t="s">
        <v>4089</v>
      </c>
      <c r="FS179" s="36" t="s">
        <v>16795</v>
      </c>
      <c r="FT179" s="36" t="s">
        <v>16796</v>
      </c>
      <c r="FU179" s="36" t="s">
        <v>16797</v>
      </c>
      <c r="FV179" s="36" t="s">
        <v>16798</v>
      </c>
      <c r="FW179" s="36" t="s">
        <v>16799</v>
      </c>
      <c r="FX179" s="36" t="s">
        <v>3894</v>
      </c>
      <c r="FY179" s="36" t="s">
        <v>3848</v>
      </c>
      <c r="FZ179" s="36" t="s">
        <v>16800</v>
      </c>
      <c r="GA179" s="36" t="s">
        <v>3945</v>
      </c>
      <c r="GB179" s="44" t="s">
        <v>3945</v>
      </c>
      <c r="GC179" s="44" t="s">
        <v>3945</v>
      </c>
      <c r="GD179" s="44" t="s">
        <v>4194</v>
      </c>
      <c r="GE179" s="44" t="s">
        <v>6505</v>
      </c>
      <c r="GF179" s="44" t="s">
        <v>12711</v>
      </c>
      <c r="GG179" s="44" t="s">
        <v>6505</v>
      </c>
      <c r="GH179" s="44" t="s">
        <v>14011</v>
      </c>
      <c r="GI179" s="44" t="s">
        <v>6505</v>
      </c>
      <c r="GJ179" s="44" t="s">
        <v>13178</v>
      </c>
      <c r="GK179" s="44" t="s">
        <v>6505</v>
      </c>
      <c r="GL179" s="502">
        <v>100</v>
      </c>
      <c r="GM179" s="502">
        <v>42</v>
      </c>
      <c r="GN179" s="502">
        <v>40</v>
      </c>
      <c r="GO179" s="502">
        <v>94</v>
      </c>
      <c r="GP179" s="502">
        <v>97</v>
      </c>
      <c r="GQ179" s="502">
        <v>36</v>
      </c>
      <c r="GR179" s="502">
        <v>97</v>
      </c>
      <c r="GS179" s="502">
        <v>97</v>
      </c>
      <c r="GT179" s="502">
        <v>31</v>
      </c>
      <c r="GU179" s="502">
        <v>97</v>
      </c>
      <c r="GV179" s="502">
        <v>70</v>
      </c>
      <c r="GW179" s="502">
        <v>57</v>
      </c>
      <c r="GX179" s="502">
        <v>43</v>
      </c>
      <c r="GY179" s="502" t="s">
        <v>14218</v>
      </c>
      <c r="GZ179" s="502" t="s">
        <v>14217</v>
      </c>
      <c r="HA179" s="502" t="s">
        <v>14217</v>
      </c>
      <c r="HB179" s="502" t="s">
        <v>14217</v>
      </c>
      <c r="HC179" s="502">
        <v>100</v>
      </c>
      <c r="HD179" s="502">
        <v>100</v>
      </c>
      <c r="HE179" s="502">
        <v>0</v>
      </c>
      <c r="HF179" s="44" t="s">
        <v>14314</v>
      </c>
      <c r="HG179" s="503" t="s">
        <v>3848</v>
      </c>
      <c r="HH179" s="503" t="s">
        <v>3848</v>
      </c>
      <c r="HI179" s="503" t="s">
        <v>3848</v>
      </c>
      <c r="HJ179" s="503" t="s">
        <v>3848</v>
      </c>
      <c r="HK179" s="503" t="s">
        <v>3848</v>
      </c>
      <c r="HN179" s="213" t="s">
        <v>6505</v>
      </c>
      <c r="HS179" s="487" t="s">
        <v>6505</v>
      </c>
      <c r="HV179" s="44" t="s">
        <v>6505</v>
      </c>
      <c r="IC179" s="44" t="s">
        <v>12683</v>
      </c>
      <c r="IE179" s="44" t="s">
        <v>3403</v>
      </c>
    </row>
    <row r="180" spans="1:239" s="44" customFormat="1" ht="15" customHeight="1" x14ac:dyDescent="0.2">
      <c r="A180" s="85">
        <v>44</v>
      </c>
      <c r="B180" s="470">
        <v>0.55694444444444446</v>
      </c>
      <c r="C180" s="85"/>
      <c r="D180" s="85" t="s">
        <v>12630</v>
      </c>
      <c r="E180" s="85" t="s">
        <v>212</v>
      </c>
      <c r="F180" s="282">
        <v>43284</v>
      </c>
      <c r="G180" s="85" t="s">
        <v>1202</v>
      </c>
      <c r="H180" s="85" t="s">
        <v>233</v>
      </c>
      <c r="I180" s="85" t="s">
        <v>3057</v>
      </c>
      <c r="J180" s="85"/>
      <c r="K180" s="471"/>
      <c r="L180" s="471"/>
      <c r="M180" s="471"/>
      <c r="N180" s="471"/>
      <c r="O180" s="85"/>
      <c r="P180" s="305" t="s">
        <v>16801</v>
      </c>
      <c r="Q180" s="85" t="s">
        <v>16802</v>
      </c>
      <c r="R180" s="85" t="s">
        <v>16803</v>
      </c>
      <c r="S180" s="506" t="s">
        <v>16804</v>
      </c>
      <c r="T180" s="281">
        <v>9663499603</v>
      </c>
      <c r="U180" s="473" t="s">
        <v>16805</v>
      </c>
      <c r="V180" s="281" t="s">
        <v>16805</v>
      </c>
      <c r="W180" s="85" t="s">
        <v>221</v>
      </c>
      <c r="X180" s="85" t="s">
        <v>221</v>
      </c>
      <c r="Y180" s="85" t="s">
        <v>221</v>
      </c>
      <c r="Z180" s="85" t="s">
        <v>221</v>
      </c>
      <c r="AA180" s="85" t="s">
        <v>2718</v>
      </c>
      <c r="AB180" s="85" t="s">
        <v>2718</v>
      </c>
      <c r="AC180" s="85" t="s">
        <v>223</v>
      </c>
      <c r="AD180" s="85" t="s">
        <v>241</v>
      </c>
      <c r="AE180" s="85"/>
      <c r="AF180" s="85" t="s">
        <v>226</v>
      </c>
      <c r="AG180" s="85" t="s">
        <v>221</v>
      </c>
      <c r="AH180" s="85" t="s">
        <v>221</v>
      </c>
      <c r="AI180" s="85"/>
      <c r="AJ180" s="85"/>
      <c r="AK180" s="85"/>
      <c r="AL180" s="85"/>
      <c r="AM180" s="85"/>
      <c r="AN180" s="85" t="s">
        <v>228</v>
      </c>
      <c r="AO180" s="85" t="s">
        <v>228</v>
      </c>
      <c r="AP180" s="85" t="s">
        <v>229</v>
      </c>
      <c r="AQ180" s="85" t="s">
        <v>229</v>
      </c>
      <c r="AR180" s="85"/>
      <c r="AS180" s="85" t="s">
        <v>16773</v>
      </c>
      <c r="AT180" s="85">
        <v>248003</v>
      </c>
      <c r="AU180" s="85" t="s">
        <v>12814</v>
      </c>
      <c r="AV180" s="85"/>
      <c r="AW180" s="85"/>
      <c r="AX180" s="85"/>
      <c r="AY180" s="85" t="s">
        <v>227</v>
      </c>
      <c r="AZ180" s="85" t="s">
        <v>446</v>
      </c>
      <c r="BA180" s="279">
        <v>0.59652777777777777</v>
      </c>
      <c r="BB180" s="275" t="s">
        <v>12636</v>
      </c>
      <c r="BC180" s="275">
        <v>0.69166666666666676</v>
      </c>
      <c r="BD180" s="275">
        <v>0.69861111111111107</v>
      </c>
      <c r="BE180" s="306">
        <f t="shared" si="3"/>
        <v>10</v>
      </c>
      <c r="BF180" s="85">
        <v>1</v>
      </c>
      <c r="BG180" s="85">
        <v>2</v>
      </c>
      <c r="BH180" s="85">
        <v>3</v>
      </c>
      <c r="BI180" s="85">
        <v>3</v>
      </c>
      <c r="BJ180" s="85">
        <v>2</v>
      </c>
      <c r="BK180" s="85">
        <v>1</v>
      </c>
      <c r="BL180" s="85">
        <v>2</v>
      </c>
      <c r="BM180" s="85">
        <v>3</v>
      </c>
      <c r="BN180" s="85">
        <v>3</v>
      </c>
      <c r="BO180" s="85">
        <v>3</v>
      </c>
      <c r="BP180" s="85">
        <v>3</v>
      </c>
      <c r="BQ180" s="85">
        <v>3</v>
      </c>
      <c r="BR180" s="85">
        <v>3</v>
      </c>
      <c r="BS180" s="85">
        <v>3</v>
      </c>
      <c r="BT180" s="85">
        <v>3</v>
      </c>
      <c r="BU180" s="85"/>
      <c r="BV180" s="85"/>
      <c r="BW180" s="85"/>
      <c r="BX180" s="85"/>
      <c r="BY180" s="85"/>
      <c r="BZ180" s="85"/>
      <c r="CA180" s="85"/>
      <c r="CB180" s="85"/>
      <c r="CC180" s="85"/>
      <c r="CD180" s="85"/>
      <c r="CE180" s="85"/>
      <c r="CF180" s="85"/>
      <c r="CG180" s="85"/>
      <c r="CH180" s="85"/>
      <c r="CI180" s="85"/>
      <c r="CJ180" s="85"/>
      <c r="CK180" s="85"/>
      <c r="CL180" s="85"/>
      <c r="CM180" s="85"/>
      <c r="CN180" s="85"/>
      <c r="CO180" s="85"/>
      <c r="CP180" s="85"/>
      <c r="CQ180" s="85"/>
      <c r="CR180" s="36" t="s">
        <v>12643</v>
      </c>
      <c r="CS180" s="36" t="s">
        <v>12644</v>
      </c>
      <c r="CT180" s="36" t="s">
        <v>4002</v>
      </c>
      <c r="CU180" s="36" t="s">
        <v>16806</v>
      </c>
      <c r="CV180" s="36" t="s">
        <v>16802</v>
      </c>
      <c r="CW180" s="36" t="s">
        <v>16803</v>
      </c>
      <c r="CX180" s="36" t="s">
        <v>16804</v>
      </c>
      <c r="CY180" s="36" t="s">
        <v>16807</v>
      </c>
      <c r="CZ180" s="36" t="s">
        <v>5698</v>
      </c>
      <c r="DA180" s="36" t="s">
        <v>16808</v>
      </c>
      <c r="DB180" s="36" t="s">
        <v>3840</v>
      </c>
      <c r="DC180" s="36" t="s">
        <v>3841</v>
      </c>
      <c r="DD180" s="36" t="s">
        <v>4200</v>
      </c>
      <c r="DE180" s="36" t="s">
        <v>5698</v>
      </c>
      <c r="DF180" s="36" t="s">
        <v>16809</v>
      </c>
      <c r="DG180" s="36" t="s">
        <v>3840</v>
      </c>
      <c r="DH180" s="36" t="s">
        <v>3841</v>
      </c>
      <c r="DI180" s="36" t="s">
        <v>4200</v>
      </c>
      <c r="DJ180" s="36" t="s">
        <v>16756</v>
      </c>
      <c r="DK180" s="36" t="s">
        <v>3957</v>
      </c>
      <c r="DL180" s="36" t="s">
        <v>4298</v>
      </c>
      <c r="DM180" s="36" t="s">
        <v>3914</v>
      </c>
      <c r="DN180" s="36" t="s">
        <v>3852</v>
      </c>
      <c r="DO180" s="36" t="s">
        <v>3853</v>
      </c>
      <c r="DP180" s="36" t="s">
        <v>3854</v>
      </c>
      <c r="DQ180" s="36" t="s">
        <v>16810</v>
      </c>
      <c r="DR180" s="36" t="s">
        <v>1228</v>
      </c>
      <c r="DS180" s="36" t="s">
        <v>16805</v>
      </c>
      <c r="DT180" s="36" t="s">
        <v>16811</v>
      </c>
      <c r="DU180" s="36" t="s">
        <v>16812</v>
      </c>
      <c r="DV180" s="36" t="s">
        <v>16811</v>
      </c>
      <c r="DW180" s="36" t="s">
        <v>16811</v>
      </c>
      <c r="DX180" s="36" t="s">
        <v>16805</v>
      </c>
      <c r="DY180" s="36" t="s">
        <v>1228</v>
      </c>
      <c r="DZ180" s="36" t="s">
        <v>1228</v>
      </c>
      <c r="EA180" s="36" t="s">
        <v>1228</v>
      </c>
      <c r="EB180" s="36" t="s">
        <v>3861</v>
      </c>
      <c r="EC180" s="36" t="s">
        <v>3862</v>
      </c>
      <c r="ED180" s="36" t="s">
        <v>3848</v>
      </c>
      <c r="EE180" s="36" t="s">
        <v>16813</v>
      </c>
      <c r="EF180" s="36" t="s">
        <v>3864</v>
      </c>
      <c r="EG180" s="36" t="s">
        <v>4068</v>
      </c>
      <c r="EH180" s="36" t="s">
        <v>4069</v>
      </c>
      <c r="EI180" s="36" t="s">
        <v>16814</v>
      </c>
      <c r="EJ180" s="36" t="s">
        <v>16814</v>
      </c>
      <c r="EK180" s="36" t="s">
        <v>3848</v>
      </c>
      <c r="EL180" s="36" t="s">
        <v>3868</v>
      </c>
      <c r="EM180" s="36" t="s">
        <v>4002</v>
      </c>
      <c r="EN180" s="36" t="s">
        <v>4002</v>
      </c>
      <c r="EO180" s="36" t="s">
        <v>4002</v>
      </c>
      <c r="EP180" s="36" t="s">
        <v>4002</v>
      </c>
      <c r="EQ180" s="36" t="s">
        <v>5487</v>
      </c>
      <c r="ER180" s="36" t="s">
        <v>4073</v>
      </c>
      <c r="ES180" s="36" t="s">
        <v>16815</v>
      </c>
      <c r="ET180" s="36" t="s">
        <v>16816</v>
      </c>
      <c r="EU180" s="36" t="s">
        <v>4017</v>
      </c>
      <c r="EV180" s="36" t="s">
        <v>3876</v>
      </c>
      <c r="EW180" s="36" t="s">
        <v>3876</v>
      </c>
      <c r="EX180" s="36" t="s">
        <v>3848</v>
      </c>
      <c r="EY180" s="36" t="s">
        <v>3848</v>
      </c>
      <c r="EZ180" s="36" t="s">
        <v>3877</v>
      </c>
      <c r="FA180" s="36" t="s">
        <v>4008</v>
      </c>
      <c r="FB180" s="36" t="s">
        <v>16817</v>
      </c>
      <c r="FC180" s="36" t="s">
        <v>16818</v>
      </c>
      <c r="FD180" s="36" t="s">
        <v>16819</v>
      </c>
      <c r="FE180" s="36" t="s">
        <v>4011</v>
      </c>
      <c r="FF180" s="36" t="s">
        <v>4012</v>
      </c>
      <c r="FG180" s="36" t="s">
        <v>16820</v>
      </c>
      <c r="FH180" s="36" t="s">
        <v>12050</v>
      </c>
      <c r="FI180" s="36" t="s">
        <v>16821</v>
      </c>
      <c r="FJ180" s="36" t="s">
        <v>6196</v>
      </c>
      <c r="FK180" s="36" t="s">
        <v>16822</v>
      </c>
      <c r="FL180" s="36" t="s">
        <v>6623</v>
      </c>
      <c r="FM180" s="36" t="s">
        <v>16804</v>
      </c>
      <c r="FN180" s="36" t="s">
        <v>16401</v>
      </c>
      <c r="FO180" s="36" t="s">
        <v>16823</v>
      </c>
      <c r="FP180" s="36" t="s">
        <v>3848</v>
      </c>
      <c r="FQ180" s="36" t="s">
        <v>3848</v>
      </c>
      <c r="FR180" s="36" t="s">
        <v>3848</v>
      </c>
      <c r="FS180" s="36" t="s">
        <v>3848</v>
      </c>
      <c r="FT180" s="36" t="s">
        <v>16824</v>
      </c>
      <c r="FU180" s="36" t="s">
        <v>16825</v>
      </c>
      <c r="FV180" s="36" t="s">
        <v>16826</v>
      </c>
      <c r="FW180" s="36" t="s">
        <v>16827</v>
      </c>
      <c r="FX180" s="36" t="s">
        <v>3894</v>
      </c>
      <c r="FY180" s="36" t="s">
        <v>3848</v>
      </c>
      <c r="FZ180" s="36" t="s">
        <v>13539</v>
      </c>
      <c r="GA180" s="36" t="s">
        <v>3946</v>
      </c>
      <c r="GB180" s="44" t="s">
        <v>3946</v>
      </c>
      <c r="GC180" s="44" t="s">
        <v>3946</v>
      </c>
      <c r="GL180" s="502">
        <v>0</v>
      </c>
      <c r="GM180" s="502">
        <v>67</v>
      </c>
      <c r="GN180" s="502">
        <v>60</v>
      </c>
      <c r="GO180" s="502">
        <v>72</v>
      </c>
      <c r="GP180" s="502">
        <v>95</v>
      </c>
      <c r="GQ180" s="502">
        <v>37</v>
      </c>
      <c r="GR180" s="502">
        <v>95</v>
      </c>
      <c r="GS180" s="502">
        <v>94</v>
      </c>
      <c r="GT180" s="502">
        <v>34</v>
      </c>
      <c r="GU180" s="502">
        <v>94</v>
      </c>
      <c r="GV180" s="502">
        <v>70</v>
      </c>
      <c r="GW180" s="502">
        <v>86</v>
      </c>
      <c r="GX180" s="502">
        <v>57</v>
      </c>
      <c r="GY180" s="502" t="s">
        <v>14218</v>
      </c>
      <c r="GZ180" s="502" t="s">
        <v>14217</v>
      </c>
      <c r="HA180" s="502" t="s">
        <v>14217</v>
      </c>
      <c r="HB180" s="502">
        <v>33</v>
      </c>
      <c r="HC180" s="502" t="s">
        <v>14217</v>
      </c>
      <c r="HD180" s="502">
        <v>33</v>
      </c>
      <c r="HE180" s="502">
        <v>0</v>
      </c>
      <c r="HF180" s="44" t="s">
        <v>14405</v>
      </c>
      <c r="HG180" s="503" t="s">
        <v>3848</v>
      </c>
      <c r="HH180" s="503" t="s">
        <v>16828</v>
      </c>
      <c r="HI180" s="503" t="s">
        <v>14407</v>
      </c>
      <c r="HJ180" s="503" t="s">
        <v>14408</v>
      </c>
      <c r="HK180" s="503" t="s">
        <v>16829</v>
      </c>
      <c r="IC180" s="44" t="s">
        <v>3403</v>
      </c>
      <c r="IE180" s="44" t="s">
        <v>3403</v>
      </c>
    </row>
    <row r="181" spans="1:239" s="44" customFormat="1" ht="15" customHeight="1" x14ac:dyDescent="0.2">
      <c r="A181" s="85">
        <v>45</v>
      </c>
      <c r="B181" s="470">
        <v>0.55902777777777779</v>
      </c>
      <c r="C181" s="85"/>
      <c r="D181" s="85" t="s">
        <v>12630</v>
      </c>
      <c r="E181" s="85" t="s">
        <v>212</v>
      </c>
      <c r="F181" s="282">
        <v>43284</v>
      </c>
      <c r="G181" s="85" t="s">
        <v>357</v>
      </c>
      <c r="H181" s="85" t="s">
        <v>233</v>
      </c>
      <c r="I181" s="85" t="s">
        <v>12683</v>
      </c>
      <c r="J181" s="85"/>
      <c r="K181" s="471"/>
      <c r="L181" s="471"/>
      <c r="M181" s="471"/>
      <c r="N181" s="471"/>
      <c r="O181" s="85"/>
      <c r="P181" s="305" t="s">
        <v>16830</v>
      </c>
      <c r="Q181" s="85" t="s">
        <v>16831</v>
      </c>
      <c r="R181" s="85" t="s">
        <v>16832</v>
      </c>
      <c r="S181" s="471" t="s">
        <v>16833</v>
      </c>
      <c r="T181" s="276">
        <v>9754162801</v>
      </c>
      <c r="U181" s="473" t="s">
        <v>16834</v>
      </c>
      <c r="V181" s="85" t="s">
        <v>221</v>
      </c>
      <c r="W181" s="85" t="s">
        <v>221</v>
      </c>
      <c r="X181" s="85" t="s">
        <v>221</v>
      </c>
      <c r="Y181" s="85" t="s">
        <v>221</v>
      </c>
      <c r="Z181" s="85" t="s">
        <v>221</v>
      </c>
      <c r="AA181" s="85" t="s">
        <v>16835</v>
      </c>
      <c r="AB181" s="85">
        <v>9051286486</v>
      </c>
      <c r="AC181" s="85" t="s">
        <v>223</v>
      </c>
      <c r="AD181" s="85" t="s">
        <v>224</v>
      </c>
      <c r="AE181" s="85"/>
      <c r="AF181" s="85" t="s">
        <v>226</v>
      </c>
      <c r="AG181" s="85" t="s">
        <v>221</v>
      </c>
      <c r="AH181" s="85" t="s">
        <v>221</v>
      </c>
      <c r="AI181" s="85" t="s">
        <v>16836</v>
      </c>
      <c r="AJ181" s="85" t="s">
        <v>446</v>
      </c>
      <c r="AK181" s="85">
        <v>1</v>
      </c>
      <c r="AL181" s="85" t="s">
        <v>16837</v>
      </c>
      <c r="AM181" s="85" t="s">
        <v>12780</v>
      </c>
      <c r="AN181" s="85" t="s">
        <v>228</v>
      </c>
      <c r="AO181" s="85" t="s">
        <v>228</v>
      </c>
      <c r="AP181" s="85" t="s">
        <v>229</v>
      </c>
      <c r="AQ181" s="85" t="s">
        <v>229</v>
      </c>
      <c r="AR181" s="85"/>
      <c r="AS181" s="85" t="s">
        <v>16838</v>
      </c>
      <c r="AT181" s="85">
        <v>251705</v>
      </c>
      <c r="AU181" s="85" t="s">
        <v>13187</v>
      </c>
      <c r="AV181" s="85"/>
      <c r="AW181" s="85"/>
      <c r="AX181" s="85"/>
      <c r="AY181" s="85" t="s">
        <v>227</v>
      </c>
      <c r="AZ181" s="85" t="s">
        <v>446</v>
      </c>
      <c r="BA181" s="279">
        <v>0.59861111111111109</v>
      </c>
      <c r="BB181" s="275" t="s">
        <v>12693</v>
      </c>
      <c r="BC181" s="275">
        <v>0.65833333333333333</v>
      </c>
      <c r="BD181" s="275">
        <v>0.67499999999999993</v>
      </c>
      <c r="BE181" s="306">
        <f t="shared" si="3"/>
        <v>24</v>
      </c>
      <c r="BF181" s="85">
        <v>2</v>
      </c>
      <c r="BG181" s="85">
        <v>2</v>
      </c>
      <c r="BH181" s="85">
        <v>3</v>
      </c>
      <c r="BI181" s="85">
        <v>2</v>
      </c>
      <c r="BJ181" s="85">
        <v>3</v>
      </c>
      <c r="BK181" s="85">
        <v>2</v>
      </c>
      <c r="BL181" s="85">
        <v>3</v>
      </c>
      <c r="BM181" s="85">
        <v>3</v>
      </c>
      <c r="BN181" s="85">
        <v>2</v>
      </c>
      <c r="BO181" s="85">
        <v>3</v>
      </c>
      <c r="BP181" s="85">
        <v>3</v>
      </c>
      <c r="BQ181" s="85">
        <v>2</v>
      </c>
      <c r="BR181" s="85">
        <v>3</v>
      </c>
      <c r="BS181" s="85">
        <v>3</v>
      </c>
      <c r="BT181" s="85">
        <v>3</v>
      </c>
      <c r="BU181" s="85"/>
      <c r="BV181" s="85" t="s">
        <v>12693</v>
      </c>
      <c r="BW181" s="470">
        <v>0.67499999999999993</v>
      </c>
      <c r="BX181" s="470">
        <v>0.68125000000000002</v>
      </c>
      <c r="BY181" s="85"/>
      <c r="BZ181" s="85">
        <v>3</v>
      </c>
      <c r="CA181" s="85">
        <v>3</v>
      </c>
      <c r="CB181" s="85">
        <v>3</v>
      </c>
      <c r="CC181" s="85">
        <v>3</v>
      </c>
      <c r="CD181" s="85" t="s">
        <v>260</v>
      </c>
      <c r="CE181" s="85" t="s">
        <v>12693</v>
      </c>
      <c r="CF181" s="85">
        <v>15</v>
      </c>
      <c r="CG181" s="85"/>
      <c r="CH181" s="85"/>
      <c r="CI181" s="85"/>
      <c r="CJ181" s="85"/>
      <c r="CK181" s="85"/>
      <c r="CL181" s="85"/>
      <c r="CM181" s="85"/>
      <c r="CN181" s="85"/>
      <c r="CO181" s="85"/>
      <c r="CP181" s="85"/>
      <c r="CQ181" s="85"/>
      <c r="CR181" s="36" t="s">
        <v>12643</v>
      </c>
      <c r="CS181" s="36" t="s">
        <v>12644</v>
      </c>
      <c r="CT181" s="36" t="s">
        <v>4002</v>
      </c>
      <c r="CU181" s="36" t="s">
        <v>16839</v>
      </c>
      <c r="CV181" s="36" t="s">
        <v>16831</v>
      </c>
      <c r="CW181" s="36" t="s">
        <v>16832</v>
      </c>
      <c r="CX181" s="36" t="s">
        <v>16833</v>
      </c>
      <c r="CY181" s="36" t="s">
        <v>16840</v>
      </c>
      <c r="CZ181" s="36" t="s">
        <v>16841</v>
      </c>
      <c r="DA181" s="36" t="s">
        <v>16842</v>
      </c>
      <c r="DB181" s="36" t="s">
        <v>3840</v>
      </c>
      <c r="DC181" s="36" t="s">
        <v>3841</v>
      </c>
      <c r="DD181" s="36" t="s">
        <v>4882</v>
      </c>
      <c r="DE181" s="36" t="s">
        <v>16841</v>
      </c>
      <c r="DF181" s="36" t="s">
        <v>16842</v>
      </c>
      <c r="DG181" s="36" t="s">
        <v>3840</v>
      </c>
      <c r="DH181" s="36" t="s">
        <v>3841</v>
      </c>
      <c r="DI181" s="36" t="s">
        <v>4882</v>
      </c>
      <c r="DJ181" s="36" t="s">
        <v>16843</v>
      </c>
      <c r="DK181" s="36" t="s">
        <v>3849</v>
      </c>
      <c r="DL181" s="36" t="s">
        <v>3870</v>
      </c>
      <c r="DM181" s="36" t="s">
        <v>3914</v>
      </c>
      <c r="DN181" s="36" t="s">
        <v>3852</v>
      </c>
      <c r="DO181" s="36" t="s">
        <v>3853</v>
      </c>
      <c r="DP181" s="36" t="s">
        <v>3854</v>
      </c>
      <c r="DQ181" s="36" t="s">
        <v>16844</v>
      </c>
      <c r="DR181" s="36" t="s">
        <v>16845</v>
      </c>
      <c r="DS181" s="36" t="s">
        <v>16834</v>
      </c>
      <c r="DT181" s="36" t="s">
        <v>16846</v>
      </c>
      <c r="DU181" s="36" t="s">
        <v>3848</v>
      </c>
      <c r="DV181" s="36" t="s">
        <v>3848</v>
      </c>
      <c r="DW181" s="36" t="s">
        <v>3848</v>
      </c>
      <c r="DX181" s="36" t="s">
        <v>3848</v>
      </c>
      <c r="DY181" s="36" t="s">
        <v>3848</v>
      </c>
      <c r="DZ181" s="36" t="s">
        <v>3848</v>
      </c>
      <c r="EA181" s="36" t="s">
        <v>3848</v>
      </c>
      <c r="EB181" s="36" t="s">
        <v>3861</v>
      </c>
      <c r="EC181" s="36" t="s">
        <v>3862</v>
      </c>
      <c r="ED181" s="36" t="s">
        <v>3848</v>
      </c>
      <c r="EE181" s="36" t="s">
        <v>4212</v>
      </c>
      <c r="EF181" s="36" t="s">
        <v>3864</v>
      </c>
      <c r="EG181" s="36" t="s">
        <v>4068</v>
      </c>
      <c r="EH181" s="36" t="s">
        <v>4069</v>
      </c>
      <c r="EI181" s="36" t="s">
        <v>16847</v>
      </c>
      <c r="EJ181" s="36" t="s">
        <v>16847</v>
      </c>
      <c r="EK181" s="36" t="s">
        <v>3848</v>
      </c>
      <c r="EL181" s="36" t="s">
        <v>4473</v>
      </c>
      <c r="EM181" s="36" t="s">
        <v>4002</v>
      </c>
      <c r="EN181" s="36" t="s">
        <v>4002</v>
      </c>
      <c r="EO181" s="36" t="s">
        <v>4002</v>
      </c>
      <c r="EP181" s="36" t="s">
        <v>4002</v>
      </c>
      <c r="EQ181" s="36" t="s">
        <v>16848</v>
      </c>
      <c r="ER181" s="36" t="s">
        <v>3924</v>
      </c>
      <c r="ES181" s="36" t="s">
        <v>16849</v>
      </c>
      <c r="ET181" s="36" t="s">
        <v>8003</v>
      </c>
      <c r="EU181" s="36" t="s">
        <v>16850</v>
      </c>
      <c r="EV181" s="36" t="s">
        <v>3876</v>
      </c>
      <c r="EW181" s="36" t="s">
        <v>3876</v>
      </c>
      <c r="EX181" s="36" t="s">
        <v>3848</v>
      </c>
      <c r="EY181" s="36" t="s">
        <v>3848</v>
      </c>
      <c r="EZ181" s="36" t="s">
        <v>3877</v>
      </c>
      <c r="FA181" s="36" t="s">
        <v>4008</v>
      </c>
      <c r="FB181" s="36" t="s">
        <v>16851</v>
      </c>
      <c r="FC181" s="36" t="s">
        <v>16852</v>
      </c>
      <c r="FD181" s="36" t="s">
        <v>5082</v>
      </c>
      <c r="FE181" s="36" t="s">
        <v>4011</v>
      </c>
      <c r="FF181" s="36" t="s">
        <v>4012</v>
      </c>
      <c r="FG181" s="36" t="s">
        <v>16853</v>
      </c>
      <c r="FH181" s="36" t="s">
        <v>16854</v>
      </c>
      <c r="FI181" s="36" t="s">
        <v>7234</v>
      </c>
      <c r="FJ181" s="36" t="s">
        <v>6196</v>
      </c>
      <c r="FK181" s="36" t="s">
        <v>16855</v>
      </c>
      <c r="FL181" s="36" t="s">
        <v>4045</v>
      </c>
      <c r="FM181" s="36" t="s">
        <v>16833</v>
      </c>
      <c r="FN181" s="36" t="s">
        <v>16856</v>
      </c>
      <c r="FO181" s="36" t="s">
        <v>16857</v>
      </c>
      <c r="FP181" s="36" t="s">
        <v>3848</v>
      </c>
      <c r="FQ181" s="36" t="s">
        <v>16858</v>
      </c>
      <c r="FR181" s="36" t="s">
        <v>4367</v>
      </c>
      <c r="FS181" s="36" t="s">
        <v>16859</v>
      </c>
      <c r="FT181" s="36" t="s">
        <v>16860</v>
      </c>
      <c r="FU181" s="36" t="s">
        <v>16861</v>
      </c>
      <c r="FV181" s="36" t="s">
        <v>16862</v>
      </c>
      <c r="FW181" s="36" t="s">
        <v>16863</v>
      </c>
      <c r="FX181" s="36" t="s">
        <v>3894</v>
      </c>
      <c r="FY181" s="36" t="s">
        <v>3848</v>
      </c>
      <c r="FZ181" s="36" t="s">
        <v>3848</v>
      </c>
      <c r="GA181" s="36" t="s">
        <v>3945</v>
      </c>
      <c r="GB181" s="44" t="s">
        <v>3946</v>
      </c>
      <c r="GC181" s="44" t="s">
        <v>3946</v>
      </c>
      <c r="GD181" s="44" t="s">
        <v>4194</v>
      </c>
      <c r="GE181" s="44" t="s">
        <v>6505</v>
      </c>
      <c r="GF181" s="44" t="s">
        <v>14011</v>
      </c>
      <c r="GG181" s="44" t="s">
        <v>6505</v>
      </c>
      <c r="GL181" s="502">
        <v>100</v>
      </c>
      <c r="GM181" s="502">
        <v>83</v>
      </c>
      <c r="GN181" s="502">
        <v>80</v>
      </c>
      <c r="GO181" s="502">
        <v>94</v>
      </c>
      <c r="GP181" s="502">
        <v>93</v>
      </c>
      <c r="GQ181" s="502">
        <v>44</v>
      </c>
      <c r="GR181" s="502">
        <v>93</v>
      </c>
      <c r="GS181" s="502">
        <v>74</v>
      </c>
      <c r="GT181" s="502">
        <v>38</v>
      </c>
      <c r="GU181" s="502">
        <v>74</v>
      </c>
      <c r="GV181" s="502">
        <v>80</v>
      </c>
      <c r="GW181" s="502">
        <v>43</v>
      </c>
      <c r="GX181" s="502">
        <v>71</v>
      </c>
      <c r="GY181" s="502">
        <v>75</v>
      </c>
      <c r="GZ181" s="502">
        <v>78</v>
      </c>
      <c r="HA181" s="502">
        <v>0.85150000000000003</v>
      </c>
      <c r="HB181" s="502">
        <v>66</v>
      </c>
      <c r="HC181" s="502">
        <v>100</v>
      </c>
      <c r="HD181" s="502">
        <v>83</v>
      </c>
      <c r="HE181" s="502">
        <v>78</v>
      </c>
      <c r="HF181" s="44" t="s">
        <v>14314</v>
      </c>
      <c r="HG181" s="503" t="s">
        <v>3848</v>
      </c>
      <c r="HH181" s="503" t="s">
        <v>3848</v>
      </c>
      <c r="HI181" s="503" t="s">
        <v>3848</v>
      </c>
      <c r="HJ181" s="503" t="s">
        <v>3848</v>
      </c>
      <c r="HK181" s="503" t="s">
        <v>3848</v>
      </c>
      <c r="HN181" s="213" t="s">
        <v>6505</v>
      </c>
      <c r="HW181" s="44" t="s">
        <v>6505</v>
      </c>
      <c r="IC181" s="44" t="s">
        <v>12683</v>
      </c>
      <c r="IE181" s="44" t="s">
        <v>3403</v>
      </c>
    </row>
    <row r="182" spans="1:239" s="44" customFormat="1" ht="15" customHeight="1" x14ac:dyDescent="0.2">
      <c r="A182" s="85">
        <v>46</v>
      </c>
      <c r="B182" s="470">
        <v>0.56319444444444444</v>
      </c>
      <c r="C182" s="85"/>
      <c r="D182" s="85" t="s">
        <v>12630</v>
      </c>
      <c r="E182" s="85" t="s">
        <v>212</v>
      </c>
      <c r="F182" s="282">
        <v>43284</v>
      </c>
      <c r="G182" s="85" t="s">
        <v>3082</v>
      </c>
      <c r="H182" s="85" t="s">
        <v>246</v>
      </c>
      <c r="I182" s="85" t="s">
        <v>247</v>
      </c>
      <c r="J182" s="85" t="s">
        <v>12805</v>
      </c>
      <c r="K182" s="351" t="s">
        <v>12806</v>
      </c>
      <c r="L182" s="471" t="s">
        <v>250</v>
      </c>
      <c r="M182" s="374">
        <v>43284</v>
      </c>
      <c r="N182" s="374">
        <v>43299</v>
      </c>
      <c r="O182" s="85" t="s">
        <v>12807</v>
      </c>
      <c r="P182" s="480" t="s">
        <v>16864</v>
      </c>
      <c r="Q182" s="85" t="s">
        <v>16865</v>
      </c>
      <c r="R182" s="85" t="s">
        <v>16866</v>
      </c>
      <c r="S182" s="471" t="s">
        <v>16867</v>
      </c>
      <c r="T182" s="281">
        <v>9292336559</v>
      </c>
      <c r="U182" s="473" t="s">
        <v>16868</v>
      </c>
      <c r="V182" s="85" t="s">
        <v>221</v>
      </c>
      <c r="W182" s="85" t="s">
        <v>221</v>
      </c>
      <c r="X182" s="85" t="s">
        <v>221</v>
      </c>
      <c r="Y182" s="85" t="s">
        <v>221</v>
      </c>
      <c r="Z182" s="85" t="s">
        <v>221</v>
      </c>
      <c r="AA182" s="85" t="s">
        <v>2718</v>
      </c>
      <c r="AB182" s="85" t="s">
        <v>2718</v>
      </c>
      <c r="AC182" s="85" t="s">
        <v>223</v>
      </c>
      <c r="AD182" s="85" t="s">
        <v>224</v>
      </c>
      <c r="AE182" s="85"/>
      <c r="AF182" s="85" t="s">
        <v>226</v>
      </c>
      <c r="AG182" s="85" t="s">
        <v>221</v>
      </c>
      <c r="AH182" s="85" t="s">
        <v>226</v>
      </c>
      <c r="AI182" s="85"/>
      <c r="AJ182" s="85"/>
      <c r="AK182" s="85"/>
      <c r="AL182" s="85"/>
      <c r="AM182" s="85"/>
      <c r="AN182" s="85" t="s">
        <v>394</v>
      </c>
      <c r="AO182" s="85" t="s">
        <v>395</v>
      </c>
      <c r="AP182" s="85" t="s">
        <v>281</v>
      </c>
      <c r="AQ182" s="85" t="s">
        <v>282</v>
      </c>
      <c r="AR182" s="85"/>
      <c r="AS182" s="85"/>
      <c r="AT182" s="85"/>
      <c r="AU182" s="85"/>
      <c r="AV182" s="85"/>
      <c r="AW182" s="85" t="s">
        <v>16869</v>
      </c>
      <c r="AX182" s="85"/>
      <c r="AY182" s="85" t="s">
        <v>227</v>
      </c>
      <c r="AZ182" s="85" t="s">
        <v>227</v>
      </c>
      <c r="BA182" s="279">
        <v>0.60416666666666663</v>
      </c>
      <c r="BB182" s="275" t="s">
        <v>13984</v>
      </c>
      <c r="BC182" s="275">
        <v>0.68263888888888891</v>
      </c>
      <c r="BD182" s="275">
        <v>0.69930555555555562</v>
      </c>
      <c r="BE182" s="306">
        <f t="shared" si="3"/>
        <v>24</v>
      </c>
      <c r="BF182" s="85">
        <v>2</v>
      </c>
      <c r="BG182" s="85">
        <v>2</v>
      </c>
      <c r="BH182" s="85">
        <v>3</v>
      </c>
      <c r="BI182" s="85">
        <v>2</v>
      </c>
      <c r="BJ182" s="85">
        <v>3</v>
      </c>
      <c r="BK182" s="85">
        <v>2</v>
      </c>
      <c r="BL182" s="85">
        <v>3</v>
      </c>
      <c r="BM182" s="85">
        <v>3</v>
      </c>
      <c r="BN182" s="85">
        <v>2</v>
      </c>
      <c r="BO182" s="85">
        <v>3</v>
      </c>
      <c r="BP182" s="85">
        <v>3</v>
      </c>
      <c r="BQ182" s="85">
        <v>2</v>
      </c>
      <c r="BR182" s="85">
        <v>3</v>
      </c>
      <c r="BS182" s="85">
        <v>3</v>
      </c>
      <c r="BT182" s="85">
        <v>3</v>
      </c>
      <c r="BU182" s="85"/>
      <c r="BV182" s="85" t="s">
        <v>13984</v>
      </c>
      <c r="BW182" s="483">
        <v>0.69791666666666663</v>
      </c>
      <c r="BX182" s="483">
        <v>0.70486111111111116</v>
      </c>
      <c r="BY182" s="85"/>
      <c r="BZ182" s="85">
        <v>3</v>
      </c>
      <c r="CA182" s="85">
        <v>3</v>
      </c>
      <c r="CB182" s="85">
        <v>3</v>
      </c>
      <c r="CC182" s="85">
        <v>3</v>
      </c>
      <c r="CD182" s="85" t="s">
        <v>260</v>
      </c>
      <c r="CE182" s="85" t="s">
        <v>13984</v>
      </c>
      <c r="CF182" s="85">
        <v>15</v>
      </c>
      <c r="CG182" s="85"/>
      <c r="CH182" s="85"/>
      <c r="CI182" s="85"/>
      <c r="CJ182" s="85"/>
      <c r="CK182" s="85"/>
      <c r="CL182" s="85"/>
      <c r="CM182" s="85"/>
      <c r="CN182" s="85"/>
      <c r="CO182" s="85"/>
      <c r="CP182" s="85"/>
      <c r="CQ182" s="85"/>
      <c r="CR182" s="36" t="s">
        <v>12643</v>
      </c>
      <c r="CS182" s="36" t="s">
        <v>12644</v>
      </c>
      <c r="CT182" s="36" t="s">
        <v>4002</v>
      </c>
      <c r="CU182" s="36" t="s">
        <v>16870</v>
      </c>
      <c r="CV182" s="36" t="s">
        <v>16871</v>
      </c>
      <c r="CW182" s="36" t="s">
        <v>16872</v>
      </c>
      <c r="CX182" s="36" t="s">
        <v>16873</v>
      </c>
      <c r="CY182" s="36" t="s">
        <v>16874</v>
      </c>
      <c r="CZ182" s="36" t="s">
        <v>14144</v>
      </c>
      <c r="DA182" s="36" t="s">
        <v>16875</v>
      </c>
      <c r="DB182" s="36" t="s">
        <v>8855</v>
      </c>
      <c r="DC182" s="36" t="s">
        <v>6603</v>
      </c>
      <c r="DD182" s="36" t="s">
        <v>16876</v>
      </c>
      <c r="DE182" s="36" t="s">
        <v>16877</v>
      </c>
      <c r="DF182" s="36" t="s">
        <v>16878</v>
      </c>
      <c r="DG182" s="36" t="s">
        <v>8855</v>
      </c>
      <c r="DH182" s="36" t="s">
        <v>6603</v>
      </c>
      <c r="DI182" s="36" t="s">
        <v>16876</v>
      </c>
      <c r="DJ182" s="36" t="s">
        <v>9836</v>
      </c>
      <c r="DK182" s="36" t="s">
        <v>3849</v>
      </c>
      <c r="DL182" s="36" t="s">
        <v>16876</v>
      </c>
      <c r="DM182" s="36" t="s">
        <v>3851</v>
      </c>
      <c r="DN182" s="36" t="s">
        <v>3852</v>
      </c>
      <c r="DO182" s="36" t="s">
        <v>3853</v>
      </c>
      <c r="DP182" s="36" t="s">
        <v>3854</v>
      </c>
      <c r="DQ182" s="36" t="s">
        <v>16879</v>
      </c>
      <c r="DR182" s="36" t="s">
        <v>16880</v>
      </c>
      <c r="DS182" s="36" t="s">
        <v>16868</v>
      </c>
      <c r="DT182" s="36" t="s">
        <v>16881</v>
      </c>
      <c r="DU182" s="36" t="s">
        <v>16882</v>
      </c>
      <c r="DV182" s="36" t="s">
        <v>16883</v>
      </c>
      <c r="DW182" s="36" t="s">
        <v>16884</v>
      </c>
      <c r="DX182" s="36" t="s">
        <v>3848</v>
      </c>
      <c r="DY182" s="36" t="s">
        <v>3848</v>
      </c>
      <c r="DZ182" s="36" t="s">
        <v>3848</v>
      </c>
      <c r="EA182" s="36" t="s">
        <v>3848</v>
      </c>
      <c r="EB182" s="36" t="s">
        <v>3861</v>
      </c>
      <c r="EC182" s="36" t="s">
        <v>3862</v>
      </c>
      <c r="ED182" s="36" t="s">
        <v>3848</v>
      </c>
      <c r="EE182" s="36" t="s">
        <v>11730</v>
      </c>
      <c r="EF182" s="36" t="s">
        <v>395</v>
      </c>
      <c r="EG182" s="36" t="s">
        <v>2755</v>
      </c>
      <c r="EH182" s="36" t="s">
        <v>282</v>
      </c>
      <c r="EI182" s="36" t="s">
        <v>3848</v>
      </c>
      <c r="EJ182" s="36" t="s">
        <v>3848</v>
      </c>
      <c r="EK182" s="36" t="s">
        <v>3848</v>
      </c>
      <c r="EL182" s="36" t="s">
        <v>4473</v>
      </c>
      <c r="EM182" s="36" t="s">
        <v>4002</v>
      </c>
      <c r="EN182" s="36" t="s">
        <v>4002</v>
      </c>
      <c r="EO182" s="36" t="s">
        <v>3869</v>
      </c>
      <c r="EP182" s="36" t="s">
        <v>3870</v>
      </c>
      <c r="EQ182" s="36" t="s">
        <v>16885</v>
      </c>
      <c r="ER182" s="36" t="s">
        <v>3924</v>
      </c>
      <c r="ES182" s="36" t="s">
        <v>16886</v>
      </c>
      <c r="ET182" s="36" t="s">
        <v>16887</v>
      </c>
      <c r="EU182" s="36" t="s">
        <v>16888</v>
      </c>
      <c r="EV182" s="36" t="s">
        <v>3876</v>
      </c>
      <c r="EW182" s="36" t="s">
        <v>3876</v>
      </c>
      <c r="EX182" s="36" t="s">
        <v>3848</v>
      </c>
      <c r="EY182" s="36" t="s">
        <v>3848</v>
      </c>
      <c r="EZ182" s="36" t="s">
        <v>3877</v>
      </c>
      <c r="FA182" s="36" t="s">
        <v>3878</v>
      </c>
      <c r="FB182" s="36" t="s">
        <v>16889</v>
      </c>
      <c r="FC182" s="36" t="s">
        <v>16890</v>
      </c>
      <c r="FD182" s="36" t="s">
        <v>3848</v>
      </c>
      <c r="FE182" s="36" t="s">
        <v>4011</v>
      </c>
      <c r="FF182" s="36" t="s">
        <v>6196</v>
      </c>
      <c r="FG182" s="36" t="s">
        <v>16891</v>
      </c>
      <c r="FH182" s="36" t="s">
        <v>16892</v>
      </c>
      <c r="FI182" s="36" t="s">
        <v>5313</v>
      </c>
      <c r="FJ182" s="36" t="s">
        <v>6196</v>
      </c>
      <c r="FK182" s="36" t="s">
        <v>16893</v>
      </c>
      <c r="FL182" s="36" t="s">
        <v>4017</v>
      </c>
      <c r="FM182" s="36" t="s">
        <v>16873</v>
      </c>
      <c r="FN182" s="36" t="s">
        <v>16894</v>
      </c>
      <c r="FO182" s="36" t="s">
        <v>16895</v>
      </c>
      <c r="FP182" s="36" t="s">
        <v>3848</v>
      </c>
      <c r="FQ182" s="36" t="s">
        <v>3848</v>
      </c>
      <c r="FR182" s="36" t="s">
        <v>3848</v>
      </c>
      <c r="FS182" s="36" t="s">
        <v>3848</v>
      </c>
      <c r="FT182" s="36" t="s">
        <v>16896</v>
      </c>
      <c r="FU182" s="36" t="s">
        <v>16897</v>
      </c>
      <c r="FV182" s="36" t="s">
        <v>16898</v>
      </c>
      <c r="FW182" s="36" t="s">
        <v>16899</v>
      </c>
      <c r="FX182" s="36" t="s">
        <v>3894</v>
      </c>
      <c r="FY182" s="36" t="s">
        <v>3848</v>
      </c>
      <c r="FZ182" s="36" t="s">
        <v>13539</v>
      </c>
      <c r="GA182" s="36" t="s">
        <v>3945</v>
      </c>
      <c r="GB182" s="44" t="s">
        <v>3945</v>
      </c>
      <c r="GC182" s="44" t="s">
        <v>3946</v>
      </c>
      <c r="GD182" s="44" t="s">
        <v>4194</v>
      </c>
      <c r="GE182" s="44" t="s">
        <v>6676</v>
      </c>
      <c r="GL182" s="502">
        <v>100</v>
      </c>
      <c r="GM182" s="502">
        <v>50</v>
      </c>
      <c r="GN182" s="502">
        <v>80</v>
      </c>
      <c r="GO182" s="502">
        <v>89</v>
      </c>
      <c r="GP182" s="502">
        <v>84</v>
      </c>
      <c r="GQ182" s="502">
        <v>21</v>
      </c>
      <c r="GR182" s="502">
        <v>86</v>
      </c>
      <c r="GS182" s="502">
        <v>81</v>
      </c>
      <c r="GT182" s="502">
        <v>26</v>
      </c>
      <c r="GU182" s="502">
        <v>81</v>
      </c>
      <c r="GV182" s="502">
        <v>50</v>
      </c>
      <c r="GW182" s="502">
        <v>29</v>
      </c>
      <c r="GX182" s="502">
        <v>57</v>
      </c>
      <c r="GY182" s="502" t="s">
        <v>14218</v>
      </c>
      <c r="GZ182" s="502" t="s">
        <v>14217</v>
      </c>
      <c r="HA182" s="502" t="s">
        <v>14217</v>
      </c>
      <c r="HB182" s="502">
        <v>100</v>
      </c>
      <c r="HC182" s="502">
        <v>100</v>
      </c>
      <c r="HD182" s="502">
        <v>100</v>
      </c>
      <c r="HE182" s="502">
        <v>0</v>
      </c>
      <c r="HF182" s="44" t="s">
        <v>14314</v>
      </c>
      <c r="HG182" s="503" t="s">
        <v>3848</v>
      </c>
      <c r="HH182" s="503" t="s">
        <v>3848</v>
      </c>
      <c r="HI182" s="503" t="s">
        <v>3848</v>
      </c>
      <c r="HJ182" s="503" t="s">
        <v>3848</v>
      </c>
      <c r="HK182" s="503" t="s">
        <v>3848</v>
      </c>
      <c r="HL182" s="374">
        <v>43284</v>
      </c>
      <c r="HM182" s="30" t="s">
        <v>4194</v>
      </c>
      <c r="HN182" s="213" t="s">
        <v>6676</v>
      </c>
      <c r="IC182" s="44" t="s">
        <v>247</v>
      </c>
      <c r="IE182" s="44" t="s">
        <v>12843</v>
      </c>
    </row>
    <row r="183" spans="1:239" s="44" customFormat="1" ht="15" customHeight="1" x14ac:dyDescent="0.2">
      <c r="A183" s="85">
        <v>47</v>
      </c>
      <c r="B183" s="483">
        <v>0.56944444444444442</v>
      </c>
      <c r="C183" s="85"/>
      <c r="D183" s="85" t="s">
        <v>12630</v>
      </c>
      <c r="E183" s="85" t="s">
        <v>212</v>
      </c>
      <c r="F183" s="282">
        <v>43284</v>
      </c>
      <c r="G183" s="85" t="s">
        <v>387</v>
      </c>
      <c r="H183" s="85" t="s">
        <v>233</v>
      </c>
      <c r="I183" s="85" t="s">
        <v>3983</v>
      </c>
      <c r="J183" s="85"/>
      <c r="K183" s="471"/>
      <c r="L183" s="471"/>
      <c r="M183" s="471"/>
      <c r="N183" s="471"/>
      <c r="O183" s="85"/>
      <c r="P183" s="38" t="s">
        <v>16900</v>
      </c>
      <c r="Q183" s="85" t="s">
        <v>16901</v>
      </c>
      <c r="R183" s="85" t="s">
        <v>16902</v>
      </c>
      <c r="S183" s="471" t="s">
        <v>1246</v>
      </c>
      <c r="T183" s="281">
        <v>9217689385</v>
      </c>
      <c r="U183" s="506" t="s">
        <v>16903</v>
      </c>
      <c r="V183" s="85" t="s">
        <v>221</v>
      </c>
      <c r="W183" s="85" t="s">
        <v>221</v>
      </c>
      <c r="X183" s="85" t="s">
        <v>221</v>
      </c>
      <c r="Y183" s="85" t="s">
        <v>221</v>
      </c>
      <c r="Z183" s="85" t="s">
        <v>221</v>
      </c>
      <c r="AA183" s="64" t="s">
        <v>16904</v>
      </c>
      <c r="AB183" s="66">
        <v>9284512452</v>
      </c>
      <c r="AC183" s="85" t="s">
        <v>223</v>
      </c>
      <c r="AD183" s="44" t="s">
        <v>224</v>
      </c>
      <c r="AE183" s="85"/>
      <c r="AF183" s="85" t="s">
        <v>259</v>
      </c>
      <c r="AG183" s="85" t="s">
        <v>221</v>
      </c>
      <c r="AH183" s="85" t="s">
        <v>221</v>
      </c>
      <c r="AI183" s="85"/>
      <c r="AJ183" s="85"/>
      <c r="AK183" s="85"/>
      <c r="AL183" s="85"/>
      <c r="AM183" s="85"/>
      <c r="AN183" s="85" t="s">
        <v>228</v>
      </c>
      <c r="AO183" s="85" t="s">
        <v>228</v>
      </c>
      <c r="AP183" s="85" t="s">
        <v>281</v>
      </c>
      <c r="AQ183" s="85" t="s">
        <v>282</v>
      </c>
      <c r="AR183" s="85"/>
      <c r="AS183" s="85"/>
      <c r="AT183" s="85"/>
      <c r="AU183" s="85"/>
      <c r="AV183" s="85"/>
      <c r="AW183" s="85"/>
      <c r="AX183" s="85"/>
      <c r="AY183" s="85" t="s">
        <v>227</v>
      </c>
      <c r="AZ183" s="85" t="s">
        <v>446</v>
      </c>
      <c r="BA183" s="507">
        <v>0.60902777777777783</v>
      </c>
      <c r="BB183" s="85"/>
      <c r="BC183" s="275"/>
      <c r="BD183" s="275"/>
      <c r="BE183" s="306">
        <f t="shared" si="3"/>
        <v>0</v>
      </c>
      <c r="BF183" s="85"/>
      <c r="BG183" s="85"/>
      <c r="BH183" s="85"/>
      <c r="BI183" s="85"/>
      <c r="BJ183" s="85"/>
      <c r="BK183" s="85"/>
      <c r="BL183" s="85"/>
      <c r="BM183" s="85"/>
      <c r="BN183" s="85"/>
      <c r="BO183" s="85"/>
      <c r="BP183" s="85"/>
      <c r="BQ183" s="85"/>
      <c r="BR183" s="85"/>
      <c r="BS183" s="85"/>
      <c r="BT183" s="85"/>
      <c r="BU183" s="85"/>
      <c r="BV183" s="85"/>
      <c r="BW183" s="85"/>
      <c r="BX183" s="85"/>
      <c r="BY183" s="85"/>
      <c r="BZ183" s="85"/>
      <c r="CA183" s="85"/>
      <c r="CB183" s="85"/>
      <c r="CC183" s="85"/>
      <c r="CD183" s="85"/>
      <c r="CE183" s="85"/>
      <c r="CF183" s="85"/>
      <c r="CG183" s="85"/>
      <c r="CH183" s="85"/>
      <c r="CI183" s="85"/>
      <c r="CJ183" s="85"/>
      <c r="CK183" s="85"/>
      <c r="CL183" s="85"/>
      <c r="CM183" s="85"/>
      <c r="CN183" s="85"/>
      <c r="CO183" s="85"/>
      <c r="CP183" s="85"/>
      <c r="CQ183" s="85"/>
      <c r="CR183" s="36" t="s">
        <v>12643</v>
      </c>
      <c r="CS183" s="36" t="s">
        <v>12644</v>
      </c>
      <c r="CT183" s="36" t="s">
        <v>4002</v>
      </c>
      <c r="CU183" s="36" t="s">
        <v>16905</v>
      </c>
      <c r="CV183" s="36" t="s">
        <v>16906</v>
      </c>
      <c r="CW183" s="36" t="s">
        <v>16907</v>
      </c>
      <c r="CX183" s="36" t="s">
        <v>16908</v>
      </c>
      <c r="CY183" s="36" t="s">
        <v>16909</v>
      </c>
      <c r="CZ183" s="36" t="s">
        <v>14873</v>
      </c>
      <c r="DA183" s="36" t="s">
        <v>16910</v>
      </c>
      <c r="DB183" s="36" t="s">
        <v>3840</v>
      </c>
      <c r="DC183" s="36" t="s">
        <v>3841</v>
      </c>
      <c r="DD183" s="36" t="s">
        <v>4838</v>
      </c>
      <c r="DE183" s="36" t="s">
        <v>14873</v>
      </c>
      <c r="DF183" s="36" t="s">
        <v>16910</v>
      </c>
      <c r="DG183" s="36" t="s">
        <v>3840</v>
      </c>
      <c r="DH183" s="36" t="s">
        <v>3841</v>
      </c>
      <c r="DI183" s="36" t="s">
        <v>4838</v>
      </c>
      <c r="DJ183" s="36" t="s">
        <v>16911</v>
      </c>
      <c r="DK183" s="36" t="s">
        <v>3957</v>
      </c>
      <c r="DL183" s="36" t="s">
        <v>16912</v>
      </c>
      <c r="DM183" s="36" t="s">
        <v>3914</v>
      </c>
      <c r="DN183" s="36" t="s">
        <v>3852</v>
      </c>
      <c r="DO183" s="36" t="s">
        <v>3853</v>
      </c>
      <c r="DP183" s="36" t="s">
        <v>3996</v>
      </c>
      <c r="DQ183" s="36" t="s">
        <v>16913</v>
      </c>
      <c r="DR183" s="36" t="s">
        <v>16913</v>
      </c>
      <c r="DS183" s="36" t="s">
        <v>16903</v>
      </c>
      <c r="DT183" s="36" t="s">
        <v>3848</v>
      </c>
      <c r="DU183" s="36" t="s">
        <v>3848</v>
      </c>
      <c r="DV183" s="36" t="s">
        <v>3848</v>
      </c>
      <c r="DW183" s="36" t="s">
        <v>3848</v>
      </c>
      <c r="DX183" s="36" t="s">
        <v>3848</v>
      </c>
      <c r="DY183" s="36" t="s">
        <v>3848</v>
      </c>
      <c r="DZ183" s="36" t="s">
        <v>3848</v>
      </c>
      <c r="EA183" s="36" t="s">
        <v>3848</v>
      </c>
      <c r="EB183" s="36" t="s">
        <v>3861</v>
      </c>
      <c r="EC183" s="36" t="s">
        <v>3862</v>
      </c>
      <c r="ED183" s="36" t="s">
        <v>3848</v>
      </c>
      <c r="EE183" s="36" t="s">
        <v>4510</v>
      </c>
      <c r="EF183" s="36" t="s">
        <v>3864</v>
      </c>
      <c r="EG183" s="36" t="s">
        <v>2755</v>
      </c>
      <c r="EH183" s="36" t="s">
        <v>282</v>
      </c>
      <c r="EI183" s="36" t="s">
        <v>3848</v>
      </c>
      <c r="EJ183" s="36" t="s">
        <v>3848</v>
      </c>
      <c r="EK183" s="36" t="s">
        <v>3848</v>
      </c>
      <c r="EL183" s="36" t="s">
        <v>3868</v>
      </c>
      <c r="EM183" s="36" t="s">
        <v>4002</v>
      </c>
      <c r="EN183" s="36" t="s">
        <v>4002</v>
      </c>
      <c r="EO183" s="36" t="s">
        <v>3870</v>
      </c>
      <c r="EP183" s="36" t="s">
        <v>3869</v>
      </c>
      <c r="EQ183" s="36" t="s">
        <v>16914</v>
      </c>
      <c r="ER183" s="36" t="s">
        <v>3924</v>
      </c>
      <c r="ES183" s="36" t="s">
        <v>14514</v>
      </c>
      <c r="ET183" s="36" t="s">
        <v>16915</v>
      </c>
      <c r="EU183" s="36" t="s">
        <v>16916</v>
      </c>
      <c r="EV183" s="36" t="s">
        <v>3876</v>
      </c>
      <c r="EW183" s="36" t="s">
        <v>3876</v>
      </c>
      <c r="EX183" s="36" t="s">
        <v>3848</v>
      </c>
      <c r="EY183" s="36" t="s">
        <v>3848</v>
      </c>
      <c r="EZ183" s="36" t="s">
        <v>3877</v>
      </c>
      <c r="FA183" s="36" t="s">
        <v>5376</v>
      </c>
      <c r="FB183" s="36" t="s">
        <v>16917</v>
      </c>
      <c r="FC183" s="36" t="s">
        <v>16918</v>
      </c>
      <c r="FD183" s="36" t="s">
        <v>16919</v>
      </c>
      <c r="FE183" s="36" t="s">
        <v>4011</v>
      </c>
      <c r="FF183" s="36" t="s">
        <v>4012</v>
      </c>
      <c r="FG183" s="36" t="s">
        <v>4407</v>
      </c>
      <c r="FH183" s="36" t="s">
        <v>16920</v>
      </c>
      <c r="FI183" s="36" t="s">
        <v>16921</v>
      </c>
      <c r="FJ183" s="36" t="s">
        <v>16435</v>
      </c>
      <c r="FK183" s="36" t="s">
        <v>6765</v>
      </c>
      <c r="FL183" s="36" t="s">
        <v>4017</v>
      </c>
      <c r="FM183" s="36" t="s">
        <v>16908</v>
      </c>
      <c r="FN183" s="36" t="s">
        <v>16922</v>
      </c>
      <c r="FO183" s="36" t="s">
        <v>16923</v>
      </c>
      <c r="FP183" s="36" t="s">
        <v>3848</v>
      </c>
      <c r="FQ183" s="36" t="s">
        <v>16924</v>
      </c>
      <c r="FR183" s="36" t="s">
        <v>16925</v>
      </c>
      <c r="FS183" s="36" t="s">
        <v>16926</v>
      </c>
      <c r="FT183" s="36" t="s">
        <v>16927</v>
      </c>
      <c r="FU183" s="36" t="s">
        <v>16928</v>
      </c>
      <c r="FV183" s="36" t="s">
        <v>16929</v>
      </c>
      <c r="FW183" s="36" t="s">
        <v>16930</v>
      </c>
      <c r="FX183" s="36" t="s">
        <v>3894</v>
      </c>
      <c r="FY183" s="36" t="s">
        <v>3848</v>
      </c>
      <c r="FZ183" s="36" t="s">
        <v>3848</v>
      </c>
      <c r="GA183" s="36" t="s">
        <v>3945</v>
      </c>
      <c r="GB183" s="44" t="s">
        <v>3945</v>
      </c>
      <c r="GC183" s="44" t="s">
        <v>3946</v>
      </c>
      <c r="GL183" s="502">
        <v>100</v>
      </c>
      <c r="GM183" s="502">
        <v>75</v>
      </c>
      <c r="GN183" s="502">
        <v>70</v>
      </c>
      <c r="GO183" s="502">
        <v>100</v>
      </c>
      <c r="GP183" s="502">
        <v>100</v>
      </c>
      <c r="GQ183" s="502">
        <v>25</v>
      </c>
      <c r="GR183" s="502">
        <v>100</v>
      </c>
      <c r="GS183" s="502">
        <v>84</v>
      </c>
      <c r="GT183" s="502">
        <v>25</v>
      </c>
      <c r="GU183" s="502">
        <v>84</v>
      </c>
      <c r="GV183" s="502">
        <v>40</v>
      </c>
      <c r="GW183" s="502">
        <v>29</v>
      </c>
      <c r="GX183" s="502">
        <v>57</v>
      </c>
      <c r="GY183" s="502" t="s">
        <v>14218</v>
      </c>
      <c r="GZ183" s="502" t="s">
        <v>14217</v>
      </c>
      <c r="HA183" s="502" t="s">
        <v>14217</v>
      </c>
      <c r="HB183" s="502" t="s">
        <v>14217</v>
      </c>
      <c r="HC183" s="502" t="s">
        <v>14217</v>
      </c>
      <c r="HD183" s="502" t="s">
        <v>14217</v>
      </c>
      <c r="HE183" s="502">
        <v>0</v>
      </c>
      <c r="HF183" s="44" t="s">
        <v>14293</v>
      </c>
      <c r="HG183" s="503" t="s">
        <v>3848</v>
      </c>
      <c r="HH183" s="503" t="s">
        <v>3848</v>
      </c>
      <c r="HI183" s="503" t="s">
        <v>3848</v>
      </c>
      <c r="HJ183" s="503" t="s">
        <v>3848</v>
      </c>
      <c r="HK183" s="503" t="s">
        <v>3848</v>
      </c>
      <c r="HM183" s="44" t="s">
        <v>3848</v>
      </c>
      <c r="IC183" s="44" t="s">
        <v>3403</v>
      </c>
      <c r="IE183" s="44" t="s">
        <v>3403</v>
      </c>
    </row>
    <row r="184" spans="1:239" s="44" customFormat="1" ht="15" customHeight="1" x14ac:dyDescent="0.2">
      <c r="A184" s="85">
        <v>48</v>
      </c>
      <c r="B184" s="483">
        <v>0.57222222222222219</v>
      </c>
      <c r="C184" s="85"/>
      <c r="D184" s="85" t="s">
        <v>12630</v>
      </c>
      <c r="E184" s="85" t="s">
        <v>212</v>
      </c>
      <c r="F184" s="282">
        <v>43284</v>
      </c>
      <c r="G184" s="85" t="s">
        <v>1202</v>
      </c>
      <c r="H184" s="85" t="s">
        <v>233</v>
      </c>
      <c r="I184" s="85" t="s">
        <v>3057</v>
      </c>
      <c r="J184" s="85"/>
      <c r="K184" s="471"/>
      <c r="L184" s="471"/>
      <c r="M184" s="471"/>
      <c r="N184" s="471"/>
      <c r="O184" s="85"/>
      <c r="P184" s="305" t="s">
        <v>16931</v>
      </c>
      <c r="Q184" s="85" t="s">
        <v>16932</v>
      </c>
      <c r="R184" s="85" t="s">
        <v>16933</v>
      </c>
      <c r="S184" s="506" t="s">
        <v>16934</v>
      </c>
      <c r="T184" s="281">
        <v>9354496583</v>
      </c>
      <c r="U184" s="506" t="s">
        <v>16935</v>
      </c>
      <c r="V184" s="85" t="s">
        <v>221</v>
      </c>
      <c r="W184" s="85" t="s">
        <v>221</v>
      </c>
      <c r="X184" s="85" t="s">
        <v>221</v>
      </c>
      <c r="Y184" s="85" t="s">
        <v>221</v>
      </c>
      <c r="Z184" s="85" t="s">
        <v>221</v>
      </c>
      <c r="AA184" s="85" t="s">
        <v>2718</v>
      </c>
      <c r="AB184" s="85" t="s">
        <v>2718</v>
      </c>
      <c r="AC184" s="85" t="s">
        <v>1303</v>
      </c>
      <c r="AD184" s="44" t="s">
        <v>224</v>
      </c>
      <c r="AE184" s="85" t="s">
        <v>221</v>
      </c>
      <c r="AF184" s="85" t="s">
        <v>221</v>
      </c>
      <c r="AG184" s="85" t="s">
        <v>221</v>
      </c>
      <c r="AH184" s="85" t="s">
        <v>221</v>
      </c>
      <c r="AI184" s="85">
        <v>0</v>
      </c>
      <c r="AJ184" s="85" t="s">
        <v>446</v>
      </c>
      <c r="AK184" s="85">
        <v>0</v>
      </c>
      <c r="AL184" s="85">
        <v>0</v>
      </c>
      <c r="AM184" s="85">
        <v>0</v>
      </c>
      <c r="AN184" s="85" t="s">
        <v>228</v>
      </c>
      <c r="AO184" s="85" t="s">
        <v>228</v>
      </c>
      <c r="AP184" s="85" t="s">
        <v>229</v>
      </c>
      <c r="AQ184" s="85" t="s">
        <v>229</v>
      </c>
      <c r="AR184" s="85"/>
      <c r="AS184" s="85" t="s">
        <v>16667</v>
      </c>
      <c r="AT184" s="85">
        <v>50073</v>
      </c>
      <c r="AU184" s="85" t="s">
        <v>16668</v>
      </c>
      <c r="AV184" s="85"/>
      <c r="AW184" s="85"/>
      <c r="AX184" s="85"/>
      <c r="AY184" s="85" t="s">
        <v>227</v>
      </c>
      <c r="AZ184" s="85" t="s">
        <v>227</v>
      </c>
      <c r="BA184" s="507">
        <v>0.61388888888888882</v>
      </c>
      <c r="BB184" s="85" t="s">
        <v>13928</v>
      </c>
      <c r="BC184" s="275">
        <v>0.70138888888888884</v>
      </c>
      <c r="BD184" s="275">
        <v>0.70486111111111116</v>
      </c>
      <c r="BE184" s="306">
        <f t="shared" si="3"/>
        <v>5</v>
      </c>
      <c r="BF184" s="85">
        <v>1</v>
      </c>
      <c r="BG184" s="85">
        <v>2</v>
      </c>
      <c r="BH184" s="85">
        <v>2</v>
      </c>
      <c r="BI184" s="85">
        <v>2</v>
      </c>
      <c r="BJ184" s="85">
        <v>1</v>
      </c>
      <c r="BK184" s="85">
        <v>1</v>
      </c>
      <c r="BL184" s="85">
        <v>1</v>
      </c>
      <c r="BM184" s="85">
        <v>1</v>
      </c>
      <c r="BN184" s="85">
        <v>1</v>
      </c>
      <c r="BO184" s="85">
        <v>1</v>
      </c>
      <c r="BP184" s="85">
        <v>2</v>
      </c>
      <c r="BQ184" s="85">
        <v>1</v>
      </c>
      <c r="BR184" s="85">
        <v>2</v>
      </c>
      <c r="BS184" s="85">
        <v>2</v>
      </c>
      <c r="BT184" s="85">
        <v>2</v>
      </c>
      <c r="BU184" s="85"/>
      <c r="BV184" s="85"/>
      <c r="BW184" s="85"/>
      <c r="BX184" s="85"/>
      <c r="BY184" s="85"/>
      <c r="BZ184" s="85"/>
      <c r="CA184" s="85"/>
      <c r="CB184" s="85"/>
      <c r="CC184" s="85"/>
      <c r="CD184" s="85"/>
      <c r="CE184" s="85"/>
      <c r="CF184" s="85"/>
      <c r="CG184" s="85"/>
      <c r="CH184" s="85"/>
      <c r="CI184" s="85"/>
      <c r="CJ184" s="85"/>
      <c r="CK184" s="85"/>
      <c r="CL184" s="85"/>
      <c r="CM184" s="85"/>
      <c r="CN184" s="85"/>
      <c r="CO184" s="85"/>
      <c r="CP184" s="85"/>
      <c r="CQ184" s="85"/>
      <c r="CR184" s="36" t="s">
        <v>12643</v>
      </c>
      <c r="CS184" s="36" t="s">
        <v>12644</v>
      </c>
      <c r="CT184" s="36" t="s">
        <v>4002</v>
      </c>
      <c r="CU184" s="36" t="s">
        <v>16936</v>
      </c>
      <c r="CV184" s="36" t="s">
        <v>16932</v>
      </c>
      <c r="CW184" s="36" t="s">
        <v>16933</v>
      </c>
      <c r="CX184" s="36" t="s">
        <v>16934</v>
      </c>
      <c r="CY184" s="36" t="s">
        <v>16937</v>
      </c>
      <c r="CZ184" s="36" t="s">
        <v>12819</v>
      </c>
      <c r="DA184" s="36" t="s">
        <v>16938</v>
      </c>
      <c r="DB184" s="36" t="s">
        <v>4158</v>
      </c>
      <c r="DC184" s="36" t="s">
        <v>4159</v>
      </c>
      <c r="DD184" s="36" t="s">
        <v>8539</v>
      </c>
      <c r="DE184" s="36" t="s">
        <v>12819</v>
      </c>
      <c r="DF184" s="36" t="s">
        <v>16938</v>
      </c>
      <c r="DG184" s="36" t="s">
        <v>4158</v>
      </c>
      <c r="DH184" s="36" t="s">
        <v>4159</v>
      </c>
      <c r="DI184" s="36" t="s">
        <v>8539</v>
      </c>
      <c r="DJ184" s="36" t="s">
        <v>5701</v>
      </c>
      <c r="DK184" s="36" t="s">
        <v>3957</v>
      </c>
      <c r="DL184" s="36" t="s">
        <v>15807</v>
      </c>
      <c r="DM184" s="36" t="s">
        <v>3914</v>
      </c>
      <c r="DN184" s="36" t="s">
        <v>3852</v>
      </c>
      <c r="DO184" s="36" t="s">
        <v>3853</v>
      </c>
      <c r="DP184" s="36" t="s">
        <v>3996</v>
      </c>
      <c r="DQ184" s="36" t="s">
        <v>16939</v>
      </c>
      <c r="DR184" s="36" t="s">
        <v>16939</v>
      </c>
      <c r="DS184" s="36" t="s">
        <v>16935</v>
      </c>
      <c r="DT184" s="36" t="s">
        <v>3848</v>
      </c>
      <c r="DU184" s="36" t="s">
        <v>3848</v>
      </c>
      <c r="DV184" s="36" t="s">
        <v>3848</v>
      </c>
      <c r="DW184" s="36" t="s">
        <v>3848</v>
      </c>
      <c r="DX184" s="36" t="s">
        <v>3848</v>
      </c>
      <c r="DY184" s="36" t="s">
        <v>3848</v>
      </c>
      <c r="DZ184" s="36" t="s">
        <v>3848</v>
      </c>
      <c r="EA184" s="36" t="s">
        <v>3848</v>
      </c>
      <c r="EB184" s="36" t="s">
        <v>3861</v>
      </c>
      <c r="EC184" s="36" t="s">
        <v>3862</v>
      </c>
      <c r="ED184" s="36" t="s">
        <v>3848</v>
      </c>
      <c r="EE184" s="36" t="s">
        <v>5408</v>
      </c>
      <c r="EF184" s="36" t="s">
        <v>3864</v>
      </c>
      <c r="EG184" s="36" t="s">
        <v>4068</v>
      </c>
      <c r="EH184" s="36" t="s">
        <v>4069</v>
      </c>
      <c r="EI184" s="36" t="s">
        <v>13454</v>
      </c>
      <c r="EJ184" s="36" t="s">
        <v>16940</v>
      </c>
      <c r="EK184" s="36" t="s">
        <v>3848</v>
      </c>
      <c r="EL184" s="36" t="s">
        <v>3868</v>
      </c>
      <c r="EM184" s="36" t="s">
        <v>4002</v>
      </c>
      <c r="EN184" s="36" t="s">
        <v>4002</v>
      </c>
      <c r="EO184" s="36" t="s">
        <v>4002</v>
      </c>
      <c r="EP184" s="36" t="s">
        <v>4002</v>
      </c>
      <c r="EQ184" s="36" t="s">
        <v>16941</v>
      </c>
      <c r="ER184" s="36" t="s">
        <v>7126</v>
      </c>
      <c r="ES184" s="36" t="s">
        <v>16942</v>
      </c>
      <c r="ET184" s="36" t="s">
        <v>16943</v>
      </c>
      <c r="EU184" s="36" t="s">
        <v>16944</v>
      </c>
      <c r="EV184" s="36" t="s">
        <v>3876</v>
      </c>
      <c r="EW184" s="36" t="s">
        <v>3876</v>
      </c>
      <c r="EX184" s="36" t="s">
        <v>3848</v>
      </c>
      <c r="EY184" s="36" t="s">
        <v>3848</v>
      </c>
      <c r="EZ184" s="36" t="s">
        <v>3876</v>
      </c>
      <c r="FA184" s="36" t="s">
        <v>3848</v>
      </c>
      <c r="FB184" s="36" t="s">
        <v>3848</v>
      </c>
      <c r="FC184" s="36" t="s">
        <v>3848</v>
      </c>
      <c r="FD184" s="36" t="s">
        <v>3848</v>
      </c>
      <c r="FE184" s="36" t="s">
        <v>4017</v>
      </c>
      <c r="FF184" s="36" t="s">
        <v>4017</v>
      </c>
      <c r="FG184" s="36" t="s">
        <v>3848</v>
      </c>
      <c r="FH184" s="36" t="s">
        <v>3848</v>
      </c>
      <c r="FI184" s="36" t="s">
        <v>3848</v>
      </c>
      <c r="FJ184" s="36" t="s">
        <v>4017</v>
      </c>
      <c r="FK184" s="36" t="s">
        <v>4017</v>
      </c>
      <c r="FL184" s="36" t="s">
        <v>4017</v>
      </c>
      <c r="FM184" s="36" t="s">
        <v>16934</v>
      </c>
      <c r="FN184" s="36" t="s">
        <v>16945</v>
      </c>
      <c r="FO184" s="36" t="s">
        <v>16946</v>
      </c>
      <c r="FP184" s="36" t="s">
        <v>3848</v>
      </c>
      <c r="FQ184" s="36" t="s">
        <v>3848</v>
      </c>
      <c r="FR184" s="36" t="s">
        <v>3848</v>
      </c>
      <c r="FS184" s="36" t="s">
        <v>3848</v>
      </c>
      <c r="FT184" s="36" t="s">
        <v>16947</v>
      </c>
      <c r="FU184" s="36" t="s">
        <v>16948</v>
      </c>
      <c r="FV184" s="36" t="s">
        <v>16949</v>
      </c>
      <c r="FW184" s="36" t="s">
        <v>16950</v>
      </c>
      <c r="FX184" s="36" t="s">
        <v>3894</v>
      </c>
      <c r="FY184" s="36" t="s">
        <v>3848</v>
      </c>
      <c r="FZ184" s="36" t="s">
        <v>13539</v>
      </c>
      <c r="GA184" s="36" t="s">
        <v>3945</v>
      </c>
      <c r="GB184" s="44" t="s">
        <v>3946</v>
      </c>
      <c r="GC184" s="44" t="s">
        <v>3946</v>
      </c>
      <c r="GL184" s="502">
        <v>100</v>
      </c>
      <c r="GM184" s="502">
        <v>42</v>
      </c>
      <c r="GN184" s="502">
        <v>60</v>
      </c>
      <c r="GO184" s="502">
        <v>83</v>
      </c>
      <c r="GP184" s="502">
        <v>76</v>
      </c>
      <c r="GQ184" s="502">
        <v>19</v>
      </c>
      <c r="GR184" s="502">
        <v>95</v>
      </c>
      <c r="GS184" s="502">
        <v>92</v>
      </c>
      <c r="GT184" s="502">
        <v>23</v>
      </c>
      <c r="GU184" s="502">
        <v>100</v>
      </c>
      <c r="GV184" s="502">
        <v>80</v>
      </c>
      <c r="GW184" s="502">
        <v>57</v>
      </c>
      <c r="GX184" s="502">
        <v>86</v>
      </c>
      <c r="GY184" s="502" t="s">
        <v>14218</v>
      </c>
      <c r="GZ184" s="502" t="s">
        <v>14217</v>
      </c>
      <c r="HA184" s="502" t="s">
        <v>14217</v>
      </c>
      <c r="HB184" s="502" t="s">
        <v>14217</v>
      </c>
      <c r="HC184" s="502" t="s">
        <v>14217</v>
      </c>
      <c r="HD184" s="502" t="s">
        <v>14217</v>
      </c>
      <c r="HE184" s="502">
        <v>0</v>
      </c>
      <c r="HF184" s="44" t="s">
        <v>14293</v>
      </c>
      <c r="HG184" s="503" t="s">
        <v>3848</v>
      </c>
      <c r="HH184" s="503" t="s">
        <v>3848</v>
      </c>
      <c r="HI184" s="503" t="s">
        <v>3848</v>
      </c>
      <c r="HJ184" s="503" t="s">
        <v>3848</v>
      </c>
      <c r="HK184" s="503" t="s">
        <v>3848</v>
      </c>
      <c r="IC184" s="44" t="s">
        <v>3403</v>
      </c>
      <c r="IE184" s="44" t="s">
        <v>3403</v>
      </c>
    </row>
    <row r="185" spans="1:239" s="44" customFormat="1" ht="15" customHeight="1" x14ac:dyDescent="0.2">
      <c r="A185" s="85">
        <v>49</v>
      </c>
      <c r="B185" s="483">
        <v>0.57430555555555551</v>
      </c>
      <c r="C185" s="85"/>
      <c r="D185" s="85" t="s">
        <v>12630</v>
      </c>
      <c r="E185" s="85" t="s">
        <v>212</v>
      </c>
      <c r="F185" s="282">
        <v>43284</v>
      </c>
      <c r="G185" s="85" t="s">
        <v>1202</v>
      </c>
      <c r="H185" s="85" t="s">
        <v>233</v>
      </c>
      <c r="I185" s="85" t="s">
        <v>3057</v>
      </c>
      <c r="J185" s="85"/>
      <c r="K185" s="471"/>
      <c r="L185" s="471"/>
      <c r="M185" s="471"/>
      <c r="N185" s="471"/>
      <c r="O185" s="85"/>
      <c r="P185" s="305" t="s">
        <v>16951</v>
      </c>
      <c r="Q185" s="85" t="s">
        <v>16952</v>
      </c>
      <c r="R185" s="85" t="s">
        <v>16953</v>
      </c>
      <c r="S185" s="471" t="s">
        <v>1029</v>
      </c>
      <c r="T185" s="281">
        <v>9551088188</v>
      </c>
      <c r="U185" s="506" t="s">
        <v>16954</v>
      </c>
      <c r="V185" s="85" t="s">
        <v>221</v>
      </c>
      <c r="W185" s="85" t="s">
        <v>221</v>
      </c>
      <c r="X185" s="85" t="s">
        <v>221</v>
      </c>
      <c r="Y185" s="85" t="s">
        <v>221</v>
      </c>
      <c r="Z185" s="85" t="s">
        <v>221</v>
      </c>
      <c r="AA185" s="66" t="s">
        <v>16955</v>
      </c>
      <c r="AB185" s="66">
        <v>9164515327</v>
      </c>
      <c r="AC185" s="85" t="s">
        <v>1303</v>
      </c>
      <c r="AD185" s="44" t="s">
        <v>224</v>
      </c>
      <c r="AE185" s="85" t="s">
        <v>221</v>
      </c>
      <c r="AF185" s="85" t="s">
        <v>221</v>
      </c>
      <c r="AG185" s="85" t="s">
        <v>221</v>
      </c>
      <c r="AH185" s="85" t="s">
        <v>221</v>
      </c>
      <c r="AI185" s="85">
        <v>0</v>
      </c>
      <c r="AJ185" s="85" t="s">
        <v>446</v>
      </c>
      <c r="AK185" s="85">
        <v>0</v>
      </c>
      <c r="AL185" s="85">
        <v>0</v>
      </c>
      <c r="AM185" s="85">
        <v>0</v>
      </c>
      <c r="AN185" s="85" t="s">
        <v>228</v>
      </c>
      <c r="AO185" s="85" t="s">
        <v>228</v>
      </c>
      <c r="AP185" s="85" t="s">
        <v>229</v>
      </c>
      <c r="AQ185" s="85" t="s">
        <v>229</v>
      </c>
      <c r="AR185" s="85"/>
      <c r="AS185" s="85" t="s">
        <v>16667</v>
      </c>
      <c r="AT185" s="85">
        <v>50073</v>
      </c>
      <c r="AU185" s="85" t="s">
        <v>16668</v>
      </c>
      <c r="AV185" s="85"/>
      <c r="AW185" s="85"/>
      <c r="AX185" s="85"/>
      <c r="AY185" s="85" t="s">
        <v>227</v>
      </c>
      <c r="AZ185" s="85" t="s">
        <v>227</v>
      </c>
      <c r="BA185" s="507">
        <v>0.61249999999999993</v>
      </c>
      <c r="BB185" s="85" t="s">
        <v>13928</v>
      </c>
      <c r="BC185" s="275">
        <v>0.7055555555555556</v>
      </c>
      <c r="BD185" s="275">
        <v>0.70833333333333337</v>
      </c>
      <c r="BE185" s="306">
        <f t="shared" si="3"/>
        <v>4</v>
      </c>
      <c r="BF185" s="85">
        <v>1</v>
      </c>
      <c r="BG185" s="85">
        <v>1</v>
      </c>
      <c r="BH185" s="85">
        <v>1</v>
      </c>
      <c r="BI185" s="85">
        <v>1</v>
      </c>
      <c r="BJ185" s="85">
        <v>1</v>
      </c>
      <c r="BK185" s="85">
        <v>1</v>
      </c>
      <c r="BL185" s="85">
        <v>1</v>
      </c>
      <c r="BM185" s="85">
        <v>1</v>
      </c>
      <c r="BN185" s="85">
        <v>1</v>
      </c>
      <c r="BO185" s="85">
        <v>1</v>
      </c>
      <c r="BP185" s="85">
        <v>2</v>
      </c>
      <c r="BQ185" s="85">
        <v>1</v>
      </c>
      <c r="BR185" s="85">
        <v>2</v>
      </c>
      <c r="BS185" s="85">
        <v>1</v>
      </c>
      <c r="BT185" s="85">
        <v>2</v>
      </c>
      <c r="BU185" s="85"/>
      <c r="BV185" s="85"/>
      <c r="BW185" s="85"/>
      <c r="BX185" s="85"/>
      <c r="BY185" s="85"/>
      <c r="BZ185" s="85"/>
      <c r="CA185" s="85"/>
      <c r="CB185" s="85"/>
      <c r="CC185" s="85"/>
      <c r="CD185" s="85"/>
      <c r="CE185" s="85"/>
      <c r="CF185" s="85"/>
      <c r="CG185" s="85"/>
      <c r="CH185" s="85"/>
      <c r="CI185" s="85"/>
      <c r="CJ185" s="85"/>
      <c r="CK185" s="85"/>
      <c r="CL185" s="85"/>
      <c r="CM185" s="85"/>
      <c r="CN185" s="85"/>
      <c r="CO185" s="85"/>
      <c r="CP185" s="85"/>
      <c r="CQ185" s="85"/>
      <c r="CR185" s="36" t="s">
        <v>12643</v>
      </c>
      <c r="CS185" s="36" t="s">
        <v>12644</v>
      </c>
      <c r="CT185" s="36" t="s">
        <v>4002</v>
      </c>
      <c r="CU185" s="36" t="s">
        <v>16956</v>
      </c>
      <c r="CV185" s="36" t="s">
        <v>16952</v>
      </c>
      <c r="CW185" s="36" t="s">
        <v>16953</v>
      </c>
      <c r="CX185" s="36" t="s">
        <v>1029</v>
      </c>
      <c r="CY185" s="36" t="s">
        <v>16957</v>
      </c>
      <c r="CZ185" s="36" t="s">
        <v>12819</v>
      </c>
      <c r="DA185" s="36" t="s">
        <v>16958</v>
      </c>
      <c r="DB185" s="36" t="s">
        <v>4158</v>
      </c>
      <c r="DC185" s="36" t="s">
        <v>4159</v>
      </c>
      <c r="DD185" s="36" t="s">
        <v>8539</v>
      </c>
      <c r="DE185" s="36" t="s">
        <v>12819</v>
      </c>
      <c r="DF185" s="36" t="s">
        <v>16959</v>
      </c>
      <c r="DG185" s="36" t="s">
        <v>4158</v>
      </c>
      <c r="DH185" s="36" t="s">
        <v>4159</v>
      </c>
      <c r="DI185" s="36" t="s">
        <v>8539</v>
      </c>
      <c r="DJ185" s="36" t="s">
        <v>16960</v>
      </c>
      <c r="DK185" s="36" t="s">
        <v>3957</v>
      </c>
      <c r="DL185" s="36" t="s">
        <v>12917</v>
      </c>
      <c r="DM185" s="36" t="s">
        <v>3914</v>
      </c>
      <c r="DN185" s="36" t="s">
        <v>3852</v>
      </c>
      <c r="DO185" s="36" t="s">
        <v>3853</v>
      </c>
      <c r="DP185" s="36" t="s">
        <v>3854</v>
      </c>
      <c r="DQ185" s="36" t="s">
        <v>16961</v>
      </c>
      <c r="DR185" s="36" t="s">
        <v>1239</v>
      </c>
      <c r="DS185" s="36" t="s">
        <v>16954</v>
      </c>
      <c r="DT185" s="36" t="s">
        <v>3848</v>
      </c>
      <c r="DU185" s="36" t="s">
        <v>3848</v>
      </c>
      <c r="DV185" s="36" t="s">
        <v>3848</v>
      </c>
      <c r="DW185" s="36" t="s">
        <v>3848</v>
      </c>
      <c r="DX185" s="36" t="s">
        <v>3848</v>
      </c>
      <c r="DY185" s="36" t="s">
        <v>3848</v>
      </c>
      <c r="DZ185" s="36" t="s">
        <v>3848</v>
      </c>
      <c r="EA185" s="36" t="s">
        <v>3848</v>
      </c>
      <c r="EB185" s="36" t="s">
        <v>3861</v>
      </c>
      <c r="EC185" s="36" t="s">
        <v>3862</v>
      </c>
      <c r="ED185" s="36" t="s">
        <v>3848</v>
      </c>
      <c r="EE185" s="36" t="s">
        <v>16962</v>
      </c>
      <c r="EF185" s="36" t="s">
        <v>3864</v>
      </c>
      <c r="EG185" s="36" t="s">
        <v>598</v>
      </c>
      <c r="EH185" s="36" t="s">
        <v>5303</v>
      </c>
      <c r="EI185" s="36" t="s">
        <v>12825</v>
      </c>
      <c r="EJ185" s="36" t="s">
        <v>3848</v>
      </c>
      <c r="EK185" s="36" t="s">
        <v>3848</v>
      </c>
      <c r="EL185" s="36" t="s">
        <v>4473</v>
      </c>
      <c r="EM185" s="36" t="s">
        <v>4002</v>
      </c>
      <c r="EN185" s="36" t="s">
        <v>4002</v>
      </c>
      <c r="EO185" s="36" t="s">
        <v>4002</v>
      </c>
      <c r="EP185" s="36" t="s">
        <v>4002</v>
      </c>
      <c r="EQ185" s="36" t="s">
        <v>16963</v>
      </c>
      <c r="ER185" s="36" t="s">
        <v>4073</v>
      </c>
      <c r="ES185" s="36" t="s">
        <v>16964</v>
      </c>
      <c r="ET185" s="36" t="s">
        <v>16965</v>
      </c>
      <c r="EU185" s="36" t="s">
        <v>11808</v>
      </c>
      <c r="EV185" s="36" t="s">
        <v>3876</v>
      </c>
      <c r="EW185" s="36" t="s">
        <v>3876</v>
      </c>
      <c r="EX185" s="36" t="s">
        <v>3848</v>
      </c>
      <c r="EY185" s="36" t="s">
        <v>3848</v>
      </c>
      <c r="EZ185" s="36" t="s">
        <v>3876</v>
      </c>
      <c r="FA185" s="36" t="s">
        <v>3848</v>
      </c>
      <c r="FB185" s="36" t="s">
        <v>3848</v>
      </c>
      <c r="FC185" s="36" t="s">
        <v>3848</v>
      </c>
      <c r="FD185" s="36" t="s">
        <v>3848</v>
      </c>
      <c r="FE185" s="36" t="s">
        <v>4017</v>
      </c>
      <c r="FF185" s="36" t="s">
        <v>4017</v>
      </c>
      <c r="FG185" s="36" t="s">
        <v>3848</v>
      </c>
      <c r="FH185" s="36" t="s">
        <v>3848</v>
      </c>
      <c r="FI185" s="36" t="s">
        <v>3848</v>
      </c>
      <c r="FJ185" s="36" t="s">
        <v>4017</v>
      </c>
      <c r="FK185" s="36" t="s">
        <v>4017</v>
      </c>
      <c r="FL185" s="36" t="s">
        <v>4017</v>
      </c>
      <c r="FM185" s="36" t="s">
        <v>16952</v>
      </c>
      <c r="FN185" s="36" t="s">
        <v>14654</v>
      </c>
      <c r="FO185" s="36" t="s">
        <v>3848</v>
      </c>
      <c r="FP185" s="36" t="s">
        <v>3848</v>
      </c>
      <c r="FQ185" s="36" t="s">
        <v>16966</v>
      </c>
      <c r="FR185" s="36" t="s">
        <v>16967</v>
      </c>
      <c r="FS185" s="36" t="s">
        <v>16968</v>
      </c>
      <c r="FT185" s="36" t="s">
        <v>3943</v>
      </c>
      <c r="FU185" s="36" t="s">
        <v>3943</v>
      </c>
      <c r="FV185" s="36" t="s">
        <v>3943</v>
      </c>
      <c r="FW185" s="36" t="s">
        <v>3943</v>
      </c>
      <c r="FX185" s="36" t="s">
        <v>3894</v>
      </c>
      <c r="FY185" s="36" t="s">
        <v>3848</v>
      </c>
      <c r="FZ185" s="36" t="s">
        <v>3848</v>
      </c>
      <c r="GA185" s="36" t="s">
        <v>3946</v>
      </c>
      <c r="GB185" s="44" t="s">
        <v>3945</v>
      </c>
      <c r="GC185" s="44" t="s">
        <v>3946</v>
      </c>
      <c r="GL185" s="502">
        <v>100</v>
      </c>
      <c r="GM185" s="502">
        <v>42</v>
      </c>
      <c r="GN185" s="502">
        <v>45</v>
      </c>
      <c r="GO185" s="502">
        <v>89</v>
      </c>
      <c r="GP185" s="502">
        <v>92</v>
      </c>
      <c r="GQ185" s="502">
        <v>24</v>
      </c>
      <c r="GR185" s="502">
        <v>92</v>
      </c>
      <c r="GS185" s="502">
        <v>0</v>
      </c>
      <c r="GT185" s="502">
        <v>0</v>
      </c>
      <c r="GU185" s="502">
        <v>0</v>
      </c>
      <c r="GV185" s="502">
        <v>80</v>
      </c>
      <c r="GW185" s="502">
        <v>71</v>
      </c>
      <c r="GX185" s="502">
        <v>57</v>
      </c>
      <c r="GY185" s="502" t="s">
        <v>14218</v>
      </c>
      <c r="GZ185" s="502" t="s">
        <v>14217</v>
      </c>
      <c r="HA185" s="502" t="s">
        <v>14217</v>
      </c>
      <c r="HB185" s="502" t="s">
        <v>14217</v>
      </c>
      <c r="HC185" s="502" t="s">
        <v>14217</v>
      </c>
      <c r="HD185" s="502" t="s">
        <v>14217</v>
      </c>
      <c r="HE185" s="502">
        <v>0</v>
      </c>
      <c r="HF185" s="44" t="s">
        <v>14293</v>
      </c>
      <c r="HG185" s="503" t="s">
        <v>3848</v>
      </c>
      <c r="HH185" s="503" t="s">
        <v>3848</v>
      </c>
      <c r="HI185" s="503" t="s">
        <v>3848</v>
      </c>
      <c r="HJ185" s="503" t="s">
        <v>3848</v>
      </c>
      <c r="HK185" s="503" t="s">
        <v>3848</v>
      </c>
      <c r="HM185" s="44" t="s">
        <v>3848</v>
      </c>
      <c r="IC185" s="44" t="s">
        <v>3403</v>
      </c>
      <c r="IE185" s="44" t="s">
        <v>3403</v>
      </c>
    </row>
    <row r="186" spans="1:239" s="44" customFormat="1" ht="15" customHeight="1" x14ac:dyDescent="0.2">
      <c r="A186" s="85">
        <v>50</v>
      </c>
      <c r="B186" s="483">
        <v>0.5756944444444444</v>
      </c>
      <c r="C186" s="85"/>
      <c r="D186" s="85" t="s">
        <v>12630</v>
      </c>
      <c r="E186" s="85" t="s">
        <v>212</v>
      </c>
      <c r="F186" s="282">
        <v>43284</v>
      </c>
      <c r="G186" s="85" t="s">
        <v>3082</v>
      </c>
      <c r="H186" s="85" t="s">
        <v>246</v>
      </c>
      <c r="I186" s="85" t="s">
        <v>247</v>
      </c>
      <c r="J186" s="85" t="s">
        <v>12805</v>
      </c>
      <c r="K186" s="351" t="s">
        <v>12806</v>
      </c>
      <c r="L186" s="471" t="s">
        <v>250</v>
      </c>
      <c r="M186" s="374">
        <v>43284</v>
      </c>
      <c r="N186" s="374">
        <v>43299</v>
      </c>
      <c r="O186" s="85" t="s">
        <v>12807</v>
      </c>
      <c r="P186" s="495" t="s">
        <v>16969</v>
      </c>
      <c r="Q186" s="85" t="s">
        <v>16970</v>
      </c>
      <c r="R186" s="85" t="s">
        <v>2758</v>
      </c>
      <c r="S186" s="471" t="s">
        <v>16971</v>
      </c>
      <c r="T186" s="281">
        <v>9055491937</v>
      </c>
      <c r="U186" s="506" t="s">
        <v>16972</v>
      </c>
      <c r="V186" s="85" t="s">
        <v>221</v>
      </c>
      <c r="W186" s="85" t="s">
        <v>221</v>
      </c>
      <c r="X186" s="85" t="s">
        <v>221</v>
      </c>
      <c r="Y186" s="85" t="s">
        <v>221</v>
      </c>
      <c r="Z186" s="85" t="s">
        <v>221</v>
      </c>
      <c r="AA186" s="66" t="s">
        <v>16973</v>
      </c>
      <c r="AB186" s="66">
        <v>9178921652</v>
      </c>
      <c r="AC186" s="85" t="s">
        <v>223</v>
      </c>
      <c r="AD186" s="85" t="s">
        <v>241</v>
      </c>
      <c r="AE186" s="85"/>
      <c r="AF186" s="85" t="s">
        <v>226</v>
      </c>
      <c r="AG186" s="85" t="s">
        <v>221</v>
      </c>
      <c r="AH186" s="85" t="s">
        <v>221</v>
      </c>
      <c r="AI186" s="85"/>
      <c r="AJ186" s="85"/>
      <c r="AK186" s="85"/>
      <c r="AL186" s="85"/>
      <c r="AM186" s="85"/>
      <c r="AN186" s="85" t="s">
        <v>394</v>
      </c>
      <c r="AO186" s="85" t="s">
        <v>395</v>
      </c>
      <c r="AP186" s="85" t="s">
        <v>281</v>
      </c>
      <c r="AQ186" s="85" t="s">
        <v>282</v>
      </c>
      <c r="AR186" s="85"/>
      <c r="AS186" s="85"/>
      <c r="AT186" s="85"/>
      <c r="AU186" s="85"/>
      <c r="AV186" s="85"/>
      <c r="AW186" s="85" t="s">
        <v>447</v>
      </c>
      <c r="AX186" s="85"/>
      <c r="AY186" s="85" t="s">
        <v>227</v>
      </c>
      <c r="AZ186" s="85" t="s">
        <v>227</v>
      </c>
      <c r="BA186" s="507">
        <v>0.60972222222222217</v>
      </c>
      <c r="BB186" s="275" t="s">
        <v>12636</v>
      </c>
      <c r="BC186" s="275">
        <v>0.70833333333333337</v>
      </c>
      <c r="BD186" s="275">
        <v>0.71527777777777779</v>
      </c>
      <c r="BE186" s="306">
        <f t="shared" si="3"/>
        <v>10</v>
      </c>
      <c r="BF186" s="85">
        <v>3</v>
      </c>
      <c r="BG186" s="85">
        <v>3</v>
      </c>
      <c r="BH186" s="85">
        <v>3</v>
      </c>
      <c r="BI186" s="85">
        <v>3</v>
      </c>
      <c r="BJ186" s="85">
        <v>3</v>
      </c>
      <c r="BK186" s="85">
        <v>2</v>
      </c>
      <c r="BL186" s="85">
        <v>3</v>
      </c>
      <c r="BM186" s="85">
        <v>3</v>
      </c>
      <c r="BN186" s="85">
        <v>3</v>
      </c>
      <c r="BO186" s="85">
        <v>3</v>
      </c>
      <c r="BP186" s="85">
        <v>3</v>
      </c>
      <c r="BQ186" s="85">
        <v>3</v>
      </c>
      <c r="BR186" s="85">
        <v>3</v>
      </c>
      <c r="BS186" s="85">
        <v>3</v>
      </c>
      <c r="BT186" s="85">
        <v>3</v>
      </c>
      <c r="BU186" s="85"/>
      <c r="BV186" s="85" t="s">
        <v>12636</v>
      </c>
      <c r="BW186" s="483">
        <v>0.71527777777777779</v>
      </c>
      <c r="BX186" s="483">
        <v>0.72222222222222221</v>
      </c>
      <c r="BY186" s="85"/>
      <c r="BZ186" s="85">
        <v>3</v>
      </c>
      <c r="CA186" s="85">
        <v>3</v>
      </c>
      <c r="CB186" s="85">
        <v>3</v>
      </c>
      <c r="CC186" s="85">
        <v>3</v>
      </c>
      <c r="CD186" s="85" t="s">
        <v>12636</v>
      </c>
      <c r="CE186" s="85">
        <v>15</v>
      </c>
      <c r="CF186" s="85"/>
      <c r="CG186" s="85"/>
      <c r="CH186" s="85"/>
      <c r="CI186" s="85"/>
      <c r="CJ186" s="85"/>
      <c r="CK186" s="85"/>
      <c r="CL186" s="85"/>
      <c r="CM186" s="85"/>
      <c r="CN186" s="85"/>
      <c r="CO186" s="85"/>
      <c r="CP186" s="85"/>
      <c r="CQ186" s="85"/>
      <c r="CR186" s="36" t="s">
        <v>12643</v>
      </c>
      <c r="CS186" s="36" t="s">
        <v>12644</v>
      </c>
      <c r="CT186" s="36" t="s">
        <v>4002</v>
      </c>
      <c r="CU186" s="36" t="s">
        <v>16974</v>
      </c>
      <c r="CV186" s="36" t="s">
        <v>16970</v>
      </c>
      <c r="CW186" s="36" t="s">
        <v>2758</v>
      </c>
      <c r="CX186" s="36" t="s">
        <v>16971</v>
      </c>
      <c r="CY186" s="36" t="s">
        <v>16975</v>
      </c>
      <c r="CZ186" s="36" t="s">
        <v>11200</v>
      </c>
      <c r="DA186" s="36" t="s">
        <v>16976</v>
      </c>
      <c r="DB186" s="36" t="s">
        <v>3840</v>
      </c>
      <c r="DC186" s="36" t="s">
        <v>3841</v>
      </c>
      <c r="DD186" s="36" t="s">
        <v>11202</v>
      </c>
      <c r="DE186" s="36" t="s">
        <v>1239</v>
      </c>
      <c r="DF186" s="36" t="s">
        <v>1239</v>
      </c>
      <c r="DG186" s="36" t="s">
        <v>4037</v>
      </c>
      <c r="DH186" s="36" t="s">
        <v>4038</v>
      </c>
      <c r="DI186" s="36" t="s">
        <v>4039</v>
      </c>
      <c r="DJ186" s="36" t="s">
        <v>16977</v>
      </c>
      <c r="DK186" s="36" t="s">
        <v>3957</v>
      </c>
      <c r="DL186" s="36" t="s">
        <v>14122</v>
      </c>
      <c r="DM186" s="36" t="s">
        <v>3914</v>
      </c>
      <c r="DN186" s="36" t="s">
        <v>4062</v>
      </c>
      <c r="DO186" s="36" t="s">
        <v>3853</v>
      </c>
      <c r="DP186" s="36" t="s">
        <v>3854</v>
      </c>
      <c r="DQ186" s="36" t="s">
        <v>16978</v>
      </c>
      <c r="DR186" s="36" t="s">
        <v>1239</v>
      </c>
      <c r="DS186" s="36" t="s">
        <v>16972</v>
      </c>
      <c r="DT186" s="36" t="s">
        <v>16979</v>
      </c>
      <c r="DU186" s="36" t="s">
        <v>16980</v>
      </c>
      <c r="DV186" s="36" t="s">
        <v>3848</v>
      </c>
      <c r="DW186" s="36" t="s">
        <v>3848</v>
      </c>
      <c r="DX186" s="36" t="s">
        <v>3848</v>
      </c>
      <c r="DY186" s="36" t="s">
        <v>3848</v>
      </c>
      <c r="DZ186" s="36" t="s">
        <v>3848</v>
      </c>
      <c r="EA186" s="36" t="s">
        <v>3848</v>
      </c>
      <c r="EB186" s="36" t="s">
        <v>3861</v>
      </c>
      <c r="EC186" s="36" t="s">
        <v>3862</v>
      </c>
      <c r="ED186" s="36" t="s">
        <v>3848</v>
      </c>
      <c r="EE186" s="36" t="s">
        <v>4510</v>
      </c>
      <c r="EF186" s="36" t="s">
        <v>395</v>
      </c>
      <c r="EG186" s="36" t="s">
        <v>2755</v>
      </c>
      <c r="EH186" s="36" t="s">
        <v>282</v>
      </c>
      <c r="EI186" s="36" t="s">
        <v>3848</v>
      </c>
      <c r="EJ186" s="36" t="s">
        <v>3848</v>
      </c>
      <c r="EK186" s="36" t="s">
        <v>3848</v>
      </c>
      <c r="EL186" s="36" t="s">
        <v>3868</v>
      </c>
      <c r="EM186" s="36" t="s">
        <v>4002</v>
      </c>
      <c r="EN186" s="36" t="s">
        <v>4002</v>
      </c>
      <c r="EO186" s="36" t="s">
        <v>4002</v>
      </c>
      <c r="EP186" s="36" t="s">
        <v>4002</v>
      </c>
      <c r="EQ186" s="36" t="s">
        <v>16981</v>
      </c>
      <c r="ER186" s="36" t="s">
        <v>3872</v>
      </c>
      <c r="ES186" s="36" t="s">
        <v>16982</v>
      </c>
      <c r="ET186" s="36" t="s">
        <v>16983</v>
      </c>
      <c r="EU186" s="36" t="s">
        <v>16984</v>
      </c>
      <c r="EV186" s="36" t="s">
        <v>3877</v>
      </c>
      <c r="EW186" s="36" t="s">
        <v>3876</v>
      </c>
      <c r="EX186" s="36" t="s">
        <v>3848</v>
      </c>
      <c r="EY186" s="36" t="s">
        <v>3848</v>
      </c>
      <c r="EZ186" s="36" t="s">
        <v>3877</v>
      </c>
      <c r="FA186" s="36" t="s">
        <v>3878</v>
      </c>
      <c r="FB186" s="36" t="s">
        <v>16985</v>
      </c>
      <c r="FC186" s="36" t="s">
        <v>8893</v>
      </c>
      <c r="FD186" s="36" t="s">
        <v>3848</v>
      </c>
      <c r="FE186" s="36" t="s">
        <v>4011</v>
      </c>
      <c r="FF186" s="36" t="s">
        <v>4012</v>
      </c>
      <c r="FG186" s="36" t="s">
        <v>3848</v>
      </c>
      <c r="FH186" s="36" t="s">
        <v>16986</v>
      </c>
      <c r="FI186" s="36" t="s">
        <v>4270</v>
      </c>
      <c r="FJ186" s="36" t="s">
        <v>4446</v>
      </c>
      <c r="FK186" s="36" t="s">
        <v>4017</v>
      </c>
      <c r="FL186" s="36" t="s">
        <v>4017</v>
      </c>
      <c r="FM186" s="36" t="s">
        <v>16971</v>
      </c>
      <c r="FN186" s="36" t="s">
        <v>11029</v>
      </c>
      <c r="FO186" s="36" t="s">
        <v>1059</v>
      </c>
      <c r="FP186" s="36" t="s">
        <v>3848</v>
      </c>
      <c r="FQ186" s="36" t="s">
        <v>16987</v>
      </c>
      <c r="FR186" s="36" t="s">
        <v>4089</v>
      </c>
      <c r="FS186" s="36" t="s">
        <v>16988</v>
      </c>
      <c r="FT186" s="36" t="s">
        <v>16989</v>
      </c>
      <c r="FU186" s="36" t="s">
        <v>16990</v>
      </c>
      <c r="FV186" s="36" t="s">
        <v>16991</v>
      </c>
      <c r="FW186" s="36" t="s">
        <v>16992</v>
      </c>
      <c r="FX186" s="36" t="s">
        <v>3894</v>
      </c>
      <c r="FY186" s="36" t="s">
        <v>3848</v>
      </c>
      <c r="FZ186" s="36" t="s">
        <v>3848</v>
      </c>
      <c r="GA186" s="36" t="s">
        <v>3945</v>
      </c>
      <c r="GB186" s="44" t="s">
        <v>3945</v>
      </c>
      <c r="GC186" s="44" t="s">
        <v>3945</v>
      </c>
      <c r="GD186" s="44" t="s">
        <v>4194</v>
      </c>
      <c r="GE186" s="44" t="s">
        <v>6676</v>
      </c>
      <c r="GL186" s="502">
        <v>100</v>
      </c>
      <c r="GM186" s="502">
        <v>42</v>
      </c>
      <c r="GN186" s="502">
        <v>50</v>
      </c>
      <c r="GO186" s="502">
        <v>33</v>
      </c>
      <c r="GP186" s="502">
        <v>68</v>
      </c>
      <c r="GQ186" s="502">
        <v>17</v>
      </c>
      <c r="GR186" s="502">
        <v>88</v>
      </c>
      <c r="GS186" s="502">
        <v>64</v>
      </c>
      <c r="GT186" s="502">
        <v>16</v>
      </c>
      <c r="GU186" s="502">
        <v>81</v>
      </c>
      <c r="GV186" s="502">
        <v>60</v>
      </c>
      <c r="GW186" s="502">
        <v>57</v>
      </c>
      <c r="GX186" s="502">
        <v>29</v>
      </c>
      <c r="GY186" s="502" t="s">
        <v>14218</v>
      </c>
      <c r="GZ186" s="502" t="s">
        <v>14217</v>
      </c>
      <c r="HA186" s="502" t="s">
        <v>14217</v>
      </c>
      <c r="HB186" s="502">
        <v>100</v>
      </c>
      <c r="HC186" s="502">
        <v>100</v>
      </c>
      <c r="HD186" s="502">
        <v>100</v>
      </c>
      <c r="HE186" s="502">
        <v>0</v>
      </c>
      <c r="HF186" s="44" t="s">
        <v>14314</v>
      </c>
      <c r="HG186" s="503" t="s">
        <v>3848</v>
      </c>
      <c r="HH186" s="503" t="s">
        <v>3848</v>
      </c>
      <c r="HI186" s="503" t="s">
        <v>3848</v>
      </c>
      <c r="HJ186" s="503" t="s">
        <v>3848</v>
      </c>
      <c r="HK186" s="503" t="s">
        <v>3848</v>
      </c>
      <c r="HL186" s="374">
        <v>43284</v>
      </c>
      <c r="HM186" s="30" t="s">
        <v>4194</v>
      </c>
      <c r="HN186" s="213" t="s">
        <v>6676</v>
      </c>
      <c r="IC186" s="44" t="s">
        <v>247</v>
      </c>
      <c r="IE186" s="44" t="s">
        <v>12843</v>
      </c>
    </row>
    <row r="187" spans="1:239" s="44" customFormat="1" ht="15" customHeight="1" x14ac:dyDescent="0.2">
      <c r="A187" s="85">
        <v>51</v>
      </c>
      <c r="B187" s="483">
        <v>0.57916666666666672</v>
      </c>
      <c r="C187" s="85"/>
      <c r="D187" s="85" t="s">
        <v>12630</v>
      </c>
      <c r="E187" s="85" t="s">
        <v>212</v>
      </c>
      <c r="F187" s="282">
        <v>43284</v>
      </c>
      <c r="G187" s="85" t="s">
        <v>1202</v>
      </c>
      <c r="H187" s="85" t="s">
        <v>233</v>
      </c>
      <c r="I187" s="85" t="s">
        <v>3057</v>
      </c>
      <c r="J187" s="85"/>
      <c r="K187" s="471"/>
      <c r="L187" s="471"/>
      <c r="M187" s="471"/>
      <c r="N187" s="471"/>
      <c r="O187" s="85"/>
      <c r="P187" s="305" t="s">
        <v>16993</v>
      </c>
      <c r="Q187" s="85" t="s">
        <v>16994</v>
      </c>
      <c r="R187" s="85" t="s">
        <v>16995</v>
      </c>
      <c r="S187" s="471" t="s">
        <v>1563</v>
      </c>
      <c r="T187" s="281">
        <v>9566197261</v>
      </c>
      <c r="U187" s="506" t="s">
        <v>16996</v>
      </c>
      <c r="V187" s="85" t="s">
        <v>221</v>
      </c>
      <c r="W187" s="85" t="s">
        <v>221</v>
      </c>
      <c r="X187" s="85" t="s">
        <v>221</v>
      </c>
      <c r="Y187" s="85" t="s">
        <v>221</v>
      </c>
      <c r="Z187" s="85" t="s">
        <v>221</v>
      </c>
      <c r="AA187" s="66" t="s">
        <v>16997</v>
      </c>
      <c r="AB187" s="66">
        <v>9991601012</v>
      </c>
      <c r="AC187" s="85" t="s">
        <v>402</v>
      </c>
      <c r="AD187" s="85" t="s">
        <v>224</v>
      </c>
      <c r="AE187" s="85" t="s">
        <v>16998</v>
      </c>
      <c r="AF187" s="85" t="s">
        <v>221</v>
      </c>
      <c r="AG187" s="85" t="s">
        <v>221</v>
      </c>
      <c r="AH187" s="85" t="s">
        <v>221</v>
      </c>
      <c r="AI187" s="85"/>
      <c r="AJ187" s="85"/>
      <c r="AK187" s="85"/>
      <c r="AL187" s="85"/>
      <c r="AM187" s="85"/>
      <c r="AN187" s="85" t="s">
        <v>394</v>
      </c>
      <c r="AO187" s="85" t="s">
        <v>395</v>
      </c>
      <c r="AP187" s="85" t="s">
        <v>281</v>
      </c>
      <c r="AQ187" s="85" t="s">
        <v>282</v>
      </c>
      <c r="AR187" s="85"/>
      <c r="AS187" s="85"/>
      <c r="AT187" s="85"/>
      <c r="AU187" s="85"/>
      <c r="AV187" s="85"/>
      <c r="AW187" s="85" t="s">
        <v>12988</v>
      </c>
      <c r="AX187" s="85"/>
      <c r="AY187" s="85" t="s">
        <v>227</v>
      </c>
      <c r="AZ187" s="85" t="s">
        <v>227</v>
      </c>
      <c r="BA187" s="507">
        <v>0.62638888888888888</v>
      </c>
      <c r="BB187" s="275" t="s">
        <v>13984</v>
      </c>
      <c r="BC187" s="275">
        <v>0.65833333333333333</v>
      </c>
      <c r="BD187" s="275">
        <v>0.66736111111111107</v>
      </c>
      <c r="BE187" s="306">
        <f t="shared" si="3"/>
        <v>13</v>
      </c>
      <c r="BF187" s="85">
        <v>1</v>
      </c>
      <c r="BG187" s="85">
        <v>2</v>
      </c>
      <c r="BH187" s="85">
        <v>2</v>
      </c>
      <c r="BI187" s="85">
        <v>1</v>
      </c>
      <c r="BJ187" s="85">
        <v>2</v>
      </c>
      <c r="BK187" s="85">
        <v>1</v>
      </c>
      <c r="BL187" s="85">
        <v>2</v>
      </c>
      <c r="BM187" s="85">
        <v>2</v>
      </c>
      <c r="BN187" s="85">
        <v>1</v>
      </c>
      <c r="BO187" s="85">
        <v>1</v>
      </c>
      <c r="BP187" s="85">
        <v>2</v>
      </c>
      <c r="BQ187" s="85">
        <v>1</v>
      </c>
      <c r="BR187" s="85">
        <v>1</v>
      </c>
      <c r="BS187" s="85">
        <v>1</v>
      </c>
      <c r="BT187" s="85">
        <v>2</v>
      </c>
      <c r="BU187" s="85"/>
      <c r="BV187" s="85"/>
      <c r="BW187" s="85"/>
      <c r="BX187" s="85"/>
      <c r="BY187" s="85"/>
      <c r="BZ187" s="85"/>
      <c r="CA187" s="85"/>
      <c r="CB187" s="85"/>
      <c r="CC187" s="85"/>
      <c r="CD187" s="85"/>
      <c r="CE187" s="85"/>
      <c r="CF187" s="85"/>
      <c r="CG187" s="85"/>
      <c r="CH187" s="85"/>
      <c r="CI187" s="85"/>
      <c r="CJ187" s="85"/>
      <c r="CK187" s="85"/>
      <c r="CL187" s="85"/>
      <c r="CM187" s="85"/>
      <c r="CN187" s="85"/>
      <c r="CO187" s="85"/>
      <c r="CP187" s="85"/>
      <c r="CQ187" s="85"/>
      <c r="CR187" s="36" t="s">
        <v>12643</v>
      </c>
      <c r="CS187" s="36" t="s">
        <v>12644</v>
      </c>
      <c r="CT187" s="36" t="s">
        <v>4002</v>
      </c>
      <c r="CU187" s="36" t="s">
        <v>16999</v>
      </c>
      <c r="CV187" s="36" t="s">
        <v>16994</v>
      </c>
      <c r="CW187" s="36" t="s">
        <v>16995</v>
      </c>
      <c r="CX187" s="36" t="s">
        <v>1563</v>
      </c>
      <c r="CY187" s="36" t="s">
        <v>17000</v>
      </c>
      <c r="CZ187" s="36" t="s">
        <v>3848</v>
      </c>
      <c r="DA187" s="36" t="s">
        <v>17001</v>
      </c>
      <c r="DB187" s="36" t="s">
        <v>3840</v>
      </c>
      <c r="DC187" s="36" t="s">
        <v>3841</v>
      </c>
      <c r="DD187" s="36" t="s">
        <v>4838</v>
      </c>
      <c r="DE187" s="36" t="s">
        <v>3848</v>
      </c>
      <c r="DF187" s="36" t="s">
        <v>17002</v>
      </c>
      <c r="DG187" s="36" t="s">
        <v>5214</v>
      </c>
      <c r="DH187" s="36" t="s">
        <v>3846</v>
      </c>
      <c r="DI187" s="36" t="s">
        <v>17003</v>
      </c>
      <c r="DJ187" s="36" t="s">
        <v>3848</v>
      </c>
      <c r="DK187" s="36" t="s">
        <v>3849</v>
      </c>
      <c r="DL187" s="36" t="s">
        <v>15807</v>
      </c>
      <c r="DM187" s="36" t="s">
        <v>3914</v>
      </c>
      <c r="DN187" s="36" t="s">
        <v>3852</v>
      </c>
      <c r="DO187" s="36" t="s">
        <v>3853</v>
      </c>
      <c r="DP187" s="36" t="s">
        <v>3854</v>
      </c>
      <c r="DQ187" s="36" t="s">
        <v>17004</v>
      </c>
      <c r="DR187" s="36" t="s">
        <v>7681</v>
      </c>
      <c r="DS187" s="36" t="s">
        <v>16996</v>
      </c>
      <c r="DT187" s="36" t="s">
        <v>3848</v>
      </c>
      <c r="DU187" s="36" t="s">
        <v>3848</v>
      </c>
      <c r="DV187" s="36" t="s">
        <v>3848</v>
      </c>
      <c r="DW187" s="36" t="s">
        <v>3848</v>
      </c>
      <c r="DX187" s="36" t="s">
        <v>3848</v>
      </c>
      <c r="DY187" s="36" t="s">
        <v>3848</v>
      </c>
      <c r="DZ187" s="36" t="s">
        <v>3848</v>
      </c>
      <c r="EA187" s="36" t="s">
        <v>3848</v>
      </c>
      <c r="EB187" s="36" t="s">
        <v>3861</v>
      </c>
      <c r="EC187" s="36" t="s">
        <v>3862</v>
      </c>
      <c r="ED187" s="36" t="s">
        <v>3848</v>
      </c>
      <c r="EE187" s="36" t="s">
        <v>17005</v>
      </c>
      <c r="EF187" s="36" t="s">
        <v>3864</v>
      </c>
      <c r="EG187" s="36" t="s">
        <v>598</v>
      </c>
      <c r="EH187" s="36" t="s">
        <v>5303</v>
      </c>
      <c r="EI187" s="36" t="s">
        <v>17006</v>
      </c>
      <c r="EJ187" s="36" t="s">
        <v>3848</v>
      </c>
      <c r="EK187" s="36" t="s">
        <v>3848</v>
      </c>
      <c r="EL187" s="36" t="s">
        <v>3868</v>
      </c>
      <c r="EM187" s="36" t="s">
        <v>4002</v>
      </c>
      <c r="EN187" s="36" t="s">
        <v>4002</v>
      </c>
      <c r="EO187" s="36" t="s">
        <v>3869</v>
      </c>
      <c r="EP187" s="36" t="s">
        <v>3870</v>
      </c>
      <c r="EQ187" s="36" t="s">
        <v>17007</v>
      </c>
      <c r="ER187" s="36" t="s">
        <v>4073</v>
      </c>
      <c r="ES187" s="36" t="s">
        <v>17008</v>
      </c>
      <c r="ET187" s="36" t="s">
        <v>17009</v>
      </c>
      <c r="EU187" s="36" t="s">
        <v>4017</v>
      </c>
      <c r="EV187" s="36" t="s">
        <v>3876</v>
      </c>
      <c r="EW187" s="36" t="s">
        <v>3876</v>
      </c>
      <c r="EX187" s="36" t="s">
        <v>3848</v>
      </c>
      <c r="EY187" s="36" t="s">
        <v>3848</v>
      </c>
      <c r="EZ187" s="36" t="s">
        <v>3876</v>
      </c>
      <c r="FA187" s="36" t="s">
        <v>3848</v>
      </c>
      <c r="FB187" s="36" t="s">
        <v>17010</v>
      </c>
      <c r="FC187" s="36" t="s">
        <v>8458</v>
      </c>
      <c r="FD187" s="36" t="s">
        <v>17011</v>
      </c>
      <c r="FE187" s="36" t="s">
        <v>3930</v>
      </c>
      <c r="FF187" s="36" t="s">
        <v>3931</v>
      </c>
      <c r="FG187" s="36" t="s">
        <v>17012</v>
      </c>
      <c r="FH187" s="36" t="s">
        <v>3848</v>
      </c>
      <c r="FI187" s="36" t="s">
        <v>3848</v>
      </c>
      <c r="FJ187" s="36" t="s">
        <v>4446</v>
      </c>
      <c r="FK187" s="36" t="s">
        <v>17013</v>
      </c>
      <c r="FL187" s="36" t="s">
        <v>4017</v>
      </c>
      <c r="FM187" s="36" t="s">
        <v>17014</v>
      </c>
      <c r="FN187" s="36" t="s">
        <v>17015</v>
      </c>
      <c r="FO187" s="36" t="s">
        <v>2710</v>
      </c>
      <c r="FP187" s="36" t="s">
        <v>3848</v>
      </c>
      <c r="FQ187" s="36" t="s">
        <v>17016</v>
      </c>
      <c r="FR187" s="36" t="s">
        <v>5276</v>
      </c>
      <c r="FS187" s="36" t="s">
        <v>17017</v>
      </c>
      <c r="FT187" s="36" t="s">
        <v>17018</v>
      </c>
      <c r="FU187" s="36" t="s">
        <v>17019</v>
      </c>
      <c r="FV187" s="36" t="s">
        <v>17020</v>
      </c>
      <c r="FW187" s="36" t="s">
        <v>17021</v>
      </c>
      <c r="FX187" s="36" t="s">
        <v>3894</v>
      </c>
      <c r="FY187" s="36" t="s">
        <v>3848</v>
      </c>
      <c r="FZ187" s="36" t="s">
        <v>3848</v>
      </c>
      <c r="GA187" s="36" t="s">
        <v>3945</v>
      </c>
      <c r="GB187" s="44" t="s">
        <v>3945</v>
      </c>
      <c r="GC187" s="44" t="s">
        <v>3945</v>
      </c>
      <c r="GL187" s="502">
        <v>100</v>
      </c>
      <c r="GM187" s="502">
        <v>58</v>
      </c>
      <c r="GN187" s="502">
        <v>75</v>
      </c>
      <c r="GO187" s="502">
        <v>67</v>
      </c>
      <c r="GP187" s="502">
        <v>32</v>
      </c>
      <c r="GQ187" s="502">
        <v>25</v>
      </c>
      <c r="GR187" s="502">
        <v>32</v>
      </c>
      <c r="GS187" s="502">
        <v>48</v>
      </c>
      <c r="GT187" s="502">
        <v>21</v>
      </c>
      <c r="GU187" s="502">
        <v>48</v>
      </c>
      <c r="GV187" s="502">
        <v>70</v>
      </c>
      <c r="GW187" s="502">
        <v>71</v>
      </c>
      <c r="GX187" s="502">
        <v>29</v>
      </c>
      <c r="GY187" s="502" t="s">
        <v>14218</v>
      </c>
      <c r="GZ187" s="502" t="s">
        <v>14217</v>
      </c>
      <c r="HA187" s="502" t="s">
        <v>14217</v>
      </c>
      <c r="HB187" s="502" t="s">
        <v>14217</v>
      </c>
      <c r="HC187" s="502" t="s">
        <v>14217</v>
      </c>
      <c r="HD187" s="502" t="s">
        <v>14217</v>
      </c>
      <c r="HE187" s="502">
        <v>0</v>
      </c>
      <c r="HF187" s="44" t="s">
        <v>14219</v>
      </c>
      <c r="HG187" s="503" t="s">
        <v>3848</v>
      </c>
      <c r="HH187" s="503" t="s">
        <v>17022</v>
      </c>
      <c r="HI187" s="503" t="s">
        <v>14250</v>
      </c>
      <c r="HJ187" s="503" t="s">
        <v>14222</v>
      </c>
      <c r="HK187" s="503" t="s">
        <v>17023</v>
      </c>
      <c r="HM187" s="44" t="s">
        <v>3848</v>
      </c>
      <c r="IC187" s="44" t="s">
        <v>3403</v>
      </c>
      <c r="IE187" s="44" t="s">
        <v>3403</v>
      </c>
    </row>
    <row r="188" spans="1:239" s="44" customFormat="1" ht="15" customHeight="1" x14ac:dyDescent="0.2">
      <c r="A188" s="85">
        <v>52</v>
      </c>
      <c r="B188" s="508">
        <v>0.59375</v>
      </c>
      <c r="C188" s="85"/>
      <c r="D188" s="85" t="s">
        <v>12630</v>
      </c>
      <c r="E188" s="85" t="s">
        <v>212</v>
      </c>
      <c r="F188" s="282">
        <v>43284</v>
      </c>
      <c r="G188" s="85" t="s">
        <v>1202</v>
      </c>
      <c r="H188" s="85" t="s">
        <v>233</v>
      </c>
      <c r="I188" s="85" t="s">
        <v>3057</v>
      </c>
      <c r="J188" s="64"/>
      <c r="K188" s="64"/>
      <c r="L188" s="64"/>
      <c r="M188" s="471"/>
      <c r="N188" s="471"/>
      <c r="O188" s="85"/>
      <c r="P188" s="305" t="s">
        <v>17024</v>
      </c>
      <c r="Q188" s="64" t="s">
        <v>17025</v>
      </c>
      <c r="R188" s="64" t="s">
        <v>17026</v>
      </c>
      <c r="S188" s="70" t="s">
        <v>17027</v>
      </c>
      <c r="T188" s="66">
        <v>9260899115</v>
      </c>
      <c r="U188" s="65" t="s">
        <v>17028</v>
      </c>
      <c r="V188" s="281" t="s">
        <v>17029</v>
      </c>
      <c r="W188" s="276" t="s">
        <v>221</v>
      </c>
      <c r="X188" s="276" t="s">
        <v>221</v>
      </c>
      <c r="Y188" s="276" t="s">
        <v>221</v>
      </c>
      <c r="Z188" s="276" t="s">
        <v>221</v>
      </c>
      <c r="AA188" s="65" t="s">
        <v>17030</v>
      </c>
      <c r="AB188" s="255">
        <v>9770330889</v>
      </c>
      <c r="AC188" s="85" t="s">
        <v>402</v>
      </c>
      <c r="AD188" s="85" t="s">
        <v>224</v>
      </c>
      <c r="AE188" s="64" t="s">
        <v>17031</v>
      </c>
      <c r="AF188" s="85" t="s">
        <v>221</v>
      </c>
      <c r="AG188" s="85" t="s">
        <v>221</v>
      </c>
      <c r="AH188" s="85" t="s">
        <v>221</v>
      </c>
      <c r="AI188" s="64"/>
      <c r="AJ188" s="64"/>
      <c r="AK188" s="64"/>
      <c r="AL188" s="64"/>
      <c r="AM188" s="64"/>
      <c r="AN188" s="85" t="s">
        <v>228</v>
      </c>
      <c r="AO188" s="85" t="s">
        <v>228</v>
      </c>
      <c r="AP188" s="85" t="s">
        <v>281</v>
      </c>
      <c r="AQ188" s="85" t="s">
        <v>282</v>
      </c>
      <c r="AR188" s="64"/>
      <c r="AS188" s="64"/>
      <c r="AT188" s="64"/>
      <c r="AU188" s="64"/>
      <c r="AV188" s="64"/>
      <c r="AW188" s="64"/>
      <c r="AX188" s="64"/>
      <c r="AY188" s="85" t="s">
        <v>227</v>
      </c>
      <c r="AZ188" s="64" t="s">
        <v>227</v>
      </c>
      <c r="BA188" s="509">
        <v>0.67222222222222217</v>
      </c>
      <c r="BB188" s="64" t="s">
        <v>13984</v>
      </c>
      <c r="BC188" s="85"/>
      <c r="BD188" s="85"/>
      <c r="BE188" s="306">
        <f t="shared" si="3"/>
        <v>0</v>
      </c>
      <c r="BF188" s="64"/>
      <c r="BG188" s="64"/>
      <c r="BH188" s="64"/>
      <c r="BI188" s="64"/>
      <c r="BJ188" s="64"/>
      <c r="BK188" s="64"/>
      <c r="BL188" s="64"/>
      <c r="BM188" s="64"/>
      <c r="BN188" s="64"/>
      <c r="BO188" s="64"/>
      <c r="BP188" s="64"/>
      <c r="BQ188" s="64"/>
      <c r="BR188" s="64"/>
      <c r="BS188" s="306"/>
      <c r="BT188" s="64"/>
      <c r="BU188" s="64"/>
      <c r="BV188" s="64"/>
      <c r="BW188" s="85"/>
      <c r="BX188" s="85"/>
      <c r="BY188" s="64"/>
      <c r="BZ188" s="64"/>
      <c r="CA188" s="64"/>
      <c r="CB188" s="64"/>
      <c r="CC188" s="64"/>
      <c r="CD188" s="64"/>
      <c r="CE188" s="85"/>
      <c r="CF188" s="85"/>
      <c r="CG188" s="85"/>
      <c r="CH188" s="85"/>
      <c r="CI188" s="85"/>
      <c r="CJ188" s="85"/>
      <c r="CK188" s="85"/>
      <c r="CL188" s="85"/>
      <c r="CM188" s="85"/>
      <c r="CN188" s="85"/>
      <c r="CO188" s="85"/>
      <c r="CP188" s="85"/>
      <c r="CQ188" s="85"/>
      <c r="CR188" s="510" t="s">
        <v>12643</v>
      </c>
      <c r="CS188" s="510" t="s">
        <v>12644</v>
      </c>
      <c r="CT188" s="510" t="s">
        <v>4002</v>
      </c>
      <c r="CU188" s="510" t="s">
        <v>17032</v>
      </c>
      <c r="CV188" s="510" t="s">
        <v>17025</v>
      </c>
      <c r="CW188" s="510" t="s">
        <v>17026</v>
      </c>
      <c r="CX188" s="510" t="s">
        <v>17027</v>
      </c>
      <c r="CY188" s="510" t="s">
        <v>17033</v>
      </c>
      <c r="CZ188" s="510" t="s">
        <v>17034</v>
      </c>
      <c r="DA188" s="510" t="s">
        <v>17035</v>
      </c>
      <c r="DB188" s="510" t="s">
        <v>3840</v>
      </c>
      <c r="DC188" s="510" t="s">
        <v>3841</v>
      </c>
      <c r="DD188" s="510" t="s">
        <v>4882</v>
      </c>
      <c r="DE188" s="510" t="s">
        <v>17034</v>
      </c>
      <c r="DF188" s="510" t="s">
        <v>17035</v>
      </c>
      <c r="DG188" s="510" t="s">
        <v>3840</v>
      </c>
      <c r="DH188" s="510" t="s">
        <v>3841</v>
      </c>
      <c r="DI188" s="510" t="s">
        <v>4882</v>
      </c>
      <c r="DJ188" s="510" t="s">
        <v>17036</v>
      </c>
      <c r="DK188" s="510" t="s">
        <v>3957</v>
      </c>
      <c r="DL188" s="510" t="s">
        <v>5480</v>
      </c>
      <c r="DM188" s="510" t="s">
        <v>3914</v>
      </c>
      <c r="DN188" s="510" t="s">
        <v>3852</v>
      </c>
      <c r="DO188" s="510" t="s">
        <v>3853</v>
      </c>
      <c r="DP188" s="510" t="s">
        <v>3848</v>
      </c>
      <c r="DQ188" s="510" t="s">
        <v>17037</v>
      </c>
      <c r="DR188" s="510" t="s">
        <v>17038</v>
      </c>
      <c r="DS188" s="510" t="s">
        <v>17028</v>
      </c>
      <c r="DT188" s="510" t="s">
        <v>17039</v>
      </c>
      <c r="DU188" s="510" t="s">
        <v>2718</v>
      </c>
      <c r="DV188" s="510" t="s">
        <v>17040</v>
      </c>
      <c r="DW188" s="510" t="s">
        <v>17041</v>
      </c>
      <c r="DX188" s="510" t="s">
        <v>17029</v>
      </c>
      <c r="DY188" s="510" t="s">
        <v>17042</v>
      </c>
      <c r="DZ188" s="510" t="s">
        <v>17043</v>
      </c>
      <c r="EA188" s="510" t="s">
        <v>2718</v>
      </c>
      <c r="EB188" s="510" t="s">
        <v>3861</v>
      </c>
      <c r="EC188" s="510" t="s">
        <v>3862</v>
      </c>
      <c r="ED188" s="510" t="s">
        <v>3848</v>
      </c>
      <c r="EE188" s="510" t="s">
        <v>17044</v>
      </c>
      <c r="EF188" s="510" t="s">
        <v>3864</v>
      </c>
      <c r="EG188" s="510" t="s">
        <v>2755</v>
      </c>
      <c r="EH188" s="510" t="s">
        <v>282</v>
      </c>
      <c r="EI188" s="510" t="s">
        <v>3848</v>
      </c>
      <c r="EJ188" s="510" t="s">
        <v>3848</v>
      </c>
      <c r="EK188" s="510" t="s">
        <v>3848</v>
      </c>
      <c r="EL188" s="510" t="s">
        <v>4473</v>
      </c>
      <c r="EM188" s="510" t="s">
        <v>4002</v>
      </c>
      <c r="EN188" s="510" t="s">
        <v>4002</v>
      </c>
      <c r="EO188" s="510" t="s">
        <v>4002</v>
      </c>
      <c r="EP188" s="510" t="s">
        <v>4002</v>
      </c>
      <c r="EQ188" s="510" t="s">
        <v>17045</v>
      </c>
      <c r="ER188" s="36" t="s">
        <v>3924</v>
      </c>
      <c r="ES188" s="36" t="s">
        <v>17046</v>
      </c>
      <c r="ET188" s="36" t="s">
        <v>8714</v>
      </c>
      <c r="EU188" s="36" t="s">
        <v>17047</v>
      </c>
      <c r="EV188" s="510" t="s">
        <v>3876</v>
      </c>
      <c r="EW188" s="510" t="s">
        <v>3876</v>
      </c>
      <c r="EX188" s="510" t="s">
        <v>3848</v>
      </c>
      <c r="EY188" s="510" t="s">
        <v>3848</v>
      </c>
      <c r="EZ188" s="510" t="s">
        <v>3876</v>
      </c>
      <c r="FA188" s="510" t="s">
        <v>3848</v>
      </c>
      <c r="FB188" s="510" t="s">
        <v>17048</v>
      </c>
      <c r="FC188" s="510" t="s">
        <v>17049</v>
      </c>
      <c r="FD188" s="510" t="s">
        <v>3892</v>
      </c>
      <c r="FE188" s="510" t="s">
        <v>3930</v>
      </c>
      <c r="FF188" s="510" t="s">
        <v>14184</v>
      </c>
      <c r="FG188" s="510" t="s">
        <v>3892</v>
      </c>
      <c r="FH188" s="510" t="s">
        <v>16762</v>
      </c>
      <c r="FI188" s="510" t="s">
        <v>17050</v>
      </c>
      <c r="FJ188" s="510" t="s">
        <v>17051</v>
      </c>
      <c r="FK188" s="510" t="s">
        <v>4017</v>
      </c>
      <c r="FL188" s="510" t="s">
        <v>4017</v>
      </c>
      <c r="FM188" s="510" t="s">
        <v>17027</v>
      </c>
      <c r="FN188" s="510" t="s">
        <v>6923</v>
      </c>
      <c r="FO188" s="510" t="s">
        <v>17052</v>
      </c>
      <c r="FP188" s="510" t="s">
        <v>3848</v>
      </c>
      <c r="FQ188" s="510" t="s">
        <v>17053</v>
      </c>
      <c r="FR188" s="510" t="s">
        <v>4367</v>
      </c>
      <c r="FS188" s="510" t="s">
        <v>17054</v>
      </c>
      <c r="FT188" s="510" t="s">
        <v>17055</v>
      </c>
      <c r="FU188" s="510" t="s">
        <v>16683</v>
      </c>
      <c r="FV188" s="36" t="s">
        <v>17056</v>
      </c>
      <c r="FW188" s="36" t="s">
        <v>17057</v>
      </c>
      <c r="FX188" s="36" t="s">
        <v>3894</v>
      </c>
      <c r="FY188" s="36" t="s">
        <v>3848</v>
      </c>
      <c r="FZ188" s="36" t="s">
        <v>3848</v>
      </c>
      <c r="GA188" s="36" t="s">
        <v>3848</v>
      </c>
      <c r="GB188" s="44" t="s">
        <v>3848</v>
      </c>
      <c r="GC188" s="44" t="s">
        <v>3848</v>
      </c>
      <c r="GL188" s="502">
        <v>100</v>
      </c>
      <c r="GM188" s="502">
        <v>67</v>
      </c>
      <c r="GN188" s="502">
        <v>70</v>
      </c>
      <c r="GO188" s="502">
        <v>39</v>
      </c>
      <c r="GP188" s="502">
        <v>68</v>
      </c>
      <c r="GQ188" s="502">
        <v>17</v>
      </c>
      <c r="GR188" s="502">
        <v>76</v>
      </c>
      <c r="GS188" s="502">
        <v>92</v>
      </c>
      <c r="GT188" s="502">
        <v>23</v>
      </c>
      <c r="GU188" s="502">
        <v>96</v>
      </c>
      <c r="GV188" s="502">
        <v>50</v>
      </c>
      <c r="GW188" s="502">
        <v>43</v>
      </c>
      <c r="GX188" s="502">
        <v>29</v>
      </c>
      <c r="GY188" s="502" t="s">
        <v>14218</v>
      </c>
      <c r="GZ188" s="502" t="s">
        <v>14217</v>
      </c>
      <c r="HA188" s="502" t="s">
        <v>14217</v>
      </c>
      <c r="HB188" s="502" t="s">
        <v>14217</v>
      </c>
      <c r="HC188" s="502" t="s">
        <v>14217</v>
      </c>
      <c r="HD188" s="502" t="s">
        <v>14217</v>
      </c>
      <c r="HE188" s="502">
        <v>0</v>
      </c>
      <c r="HF188" s="44" t="s">
        <v>14219</v>
      </c>
      <c r="HG188" s="503" t="s">
        <v>3848</v>
      </c>
      <c r="HH188" s="503" t="s">
        <v>17058</v>
      </c>
      <c r="HI188" s="503" t="s">
        <v>14250</v>
      </c>
      <c r="HJ188" s="503" t="s">
        <v>14222</v>
      </c>
      <c r="HK188" s="503" t="s">
        <v>17059</v>
      </c>
      <c r="HL188" s="44" t="s">
        <v>3848</v>
      </c>
      <c r="HM188" s="44" t="s">
        <v>3848</v>
      </c>
      <c r="IC188" s="44" t="s">
        <v>3403</v>
      </c>
      <c r="IE188" s="44" t="s">
        <v>3403</v>
      </c>
    </row>
    <row r="189" spans="1:239" s="44" customFormat="1" ht="15" customHeight="1" x14ac:dyDescent="0.2">
      <c r="A189" s="85">
        <v>53</v>
      </c>
      <c r="B189" s="508">
        <v>0.59861111111111109</v>
      </c>
      <c r="C189" s="85"/>
      <c r="D189" s="85" t="s">
        <v>12630</v>
      </c>
      <c r="E189" s="85" t="s">
        <v>212</v>
      </c>
      <c r="F189" s="282">
        <v>43284</v>
      </c>
      <c r="G189" s="85" t="s">
        <v>387</v>
      </c>
      <c r="H189" s="64" t="s">
        <v>214</v>
      </c>
      <c r="I189" s="64" t="s">
        <v>1222</v>
      </c>
      <c r="J189" s="64"/>
      <c r="K189" s="64"/>
      <c r="L189" s="64"/>
      <c r="M189" s="471"/>
      <c r="N189" s="471"/>
      <c r="O189" s="85"/>
      <c r="P189" s="305" t="s">
        <v>17060</v>
      </c>
      <c r="Q189" s="64" t="s">
        <v>17061</v>
      </c>
      <c r="R189" s="64" t="s">
        <v>1823</v>
      </c>
      <c r="S189" s="70" t="s">
        <v>17062</v>
      </c>
      <c r="T189" s="66">
        <v>9270156573</v>
      </c>
      <c r="U189" s="65" t="s">
        <v>17063</v>
      </c>
      <c r="V189" s="281" t="s">
        <v>17064</v>
      </c>
      <c r="W189" s="276" t="s">
        <v>221</v>
      </c>
      <c r="X189" s="276" t="s">
        <v>221</v>
      </c>
      <c r="Y189" s="276" t="s">
        <v>221</v>
      </c>
      <c r="Z189" s="276" t="s">
        <v>221</v>
      </c>
      <c r="AA189" s="65" t="s">
        <v>17065</v>
      </c>
      <c r="AB189" s="66">
        <v>9983625596</v>
      </c>
      <c r="AC189" s="85" t="s">
        <v>1303</v>
      </c>
      <c r="AD189" s="85" t="s">
        <v>224</v>
      </c>
      <c r="AE189" s="64" t="s">
        <v>221</v>
      </c>
      <c r="AF189" s="85" t="s">
        <v>221</v>
      </c>
      <c r="AG189" s="85" t="s">
        <v>221</v>
      </c>
      <c r="AH189" s="85" t="s">
        <v>221</v>
      </c>
      <c r="AI189" s="64"/>
      <c r="AJ189" s="64"/>
      <c r="AK189" s="64"/>
      <c r="AL189" s="64"/>
      <c r="AM189" s="64"/>
      <c r="AN189" s="85" t="s">
        <v>228</v>
      </c>
      <c r="AO189" s="85" t="s">
        <v>228</v>
      </c>
      <c r="AP189" s="85" t="s">
        <v>281</v>
      </c>
      <c r="AQ189" s="85" t="s">
        <v>282</v>
      </c>
      <c r="AR189" s="64"/>
      <c r="AS189" s="64"/>
      <c r="AT189" s="64"/>
      <c r="AU189" s="64"/>
      <c r="AV189" s="64"/>
      <c r="AW189" s="64"/>
      <c r="AX189" s="64"/>
      <c r="AY189" s="85" t="s">
        <v>227</v>
      </c>
      <c r="AZ189" s="64" t="s">
        <v>446</v>
      </c>
      <c r="BA189" s="509">
        <v>0.64861111111111114</v>
      </c>
      <c r="BB189" s="64"/>
      <c r="BC189" s="85"/>
      <c r="BD189" s="85"/>
      <c r="BE189" s="306">
        <f t="shared" si="3"/>
        <v>0</v>
      </c>
      <c r="BF189" s="64"/>
      <c r="BG189" s="64"/>
      <c r="BH189" s="64"/>
      <c r="BI189" s="64"/>
      <c r="BJ189" s="64"/>
      <c r="BK189" s="64"/>
      <c r="BL189" s="64"/>
      <c r="BM189" s="64"/>
      <c r="BN189" s="64"/>
      <c r="BO189" s="64"/>
      <c r="BP189" s="64"/>
      <c r="BQ189" s="64"/>
      <c r="BR189" s="64"/>
      <c r="BS189" s="306"/>
      <c r="BT189" s="64"/>
      <c r="BU189" s="64"/>
      <c r="BV189" s="64"/>
      <c r="BW189" s="85"/>
      <c r="BX189" s="85"/>
      <c r="BY189" s="64"/>
      <c r="BZ189" s="64"/>
      <c r="CA189" s="64"/>
      <c r="CB189" s="64"/>
      <c r="CC189" s="64"/>
      <c r="CD189" s="64"/>
      <c r="CE189" s="85"/>
      <c r="CF189" s="85"/>
      <c r="CG189" s="85"/>
      <c r="CH189" s="85"/>
      <c r="CI189" s="85"/>
      <c r="CJ189" s="85"/>
      <c r="CK189" s="85"/>
      <c r="CL189" s="85"/>
      <c r="CM189" s="85"/>
      <c r="CN189" s="85"/>
      <c r="CO189" s="85"/>
      <c r="CP189" s="85"/>
      <c r="CQ189" s="85"/>
      <c r="CR189" s="510" t="s">
        <v>12643</v>
      </c>
      <c r="CS189" s="510" t="s">
        <v>12644</v>
      </c>
      <c r="CT189" s="510" t="s">
        <v>4002</v>
      </c>
      <c r="CU189" s="510" t="s">
        <v>17066</v>
      </c>
      <c r="CV189" s="510" t="s">
        <v>17067</v>
      </c>
      <c r="CW189" s="510" t="s">
        <v>17068</v>
      </c>
      <c r="CX189" s="510" t="s">
        <v>17069</v>
      </c>
      <c r="CY189" s="510" t="s">
        <v>17070</v>
      </c>
      <c r="CZ189" s="510" t="s">
        <v>13741</v>
      </c>
      <c r="DA189" s="510" t="s">
        <v>17071</v>
      </c>
      <c r="DB189" s="510" t="s">
        <v>3840</v>
      </c>
      <c r="DC189" s="510" t="s">
        <v>3841</v>
      </c>
      <c r="DD189" s="510" t="s">
        <v>4882</v>
      </c>
      <c r="DE189" s="510" t="s">
        <v>13741</v>
      </c>
      <c r="DF189" s="510" t="s">
        <v>17072</v>
      </c>
      <c r="DG189" s="510" t="s">
        <v>3840</v>
      </c>
      <c r="DH189" s="510" t="s">
        <v>3841</v>
      </c>
      <c r="DI189" s="510" t="s">
        <v>4882</v>
      </c>
      <c r="DJ189" s="510" t="s">
        <v>17073</v>
      </c>
      <c r="DK189" s="510" t="s">
        <v>3849</v>
      </c>
      <c r="DL189" s="510" t="s">
        <v>4298</v>
      </c>
      <c r="DM189" s="510" t="s">
        <v>3914</v>
      </c>
      <c r="DN189" s="510" t="s">
        <v>3852</v>
      </c>
      <c r="DO189" s="510" t="s">
        <v>3853</v>
      </c>
      <c r="DP189" s="510" t="s">
        <v>3996</v>
      </c>
      <c r="DQ189" s="510" t="s">
        <v>17074</v>
      </c>
      <c r="DR189" s="510" t="s">
        <v>3403</v>
      </c>
      <c r="DS189" s="510" t="s">
        <v>17063</v>
      </c>
      <c r="DT189" s="510" t="s">
        <v>3848</v>
      </c>
      <c r="DU189" s="510" t="s">
        <v>3848</v>
      </c>
      <c r="DV189" s="510" t="s">
        <v>3848</v>
      </c>
      <c r="DW189" s="510" t="s">
        <v>3848</v>
      </c>
      <c r="DX189" s="510" t="s">
        <v>17064</v>
      </c>
      <c r="DY189" s="510" t="s">
        <v>17075</v>
      </c>
      <c r="DZ189" s="510" t="s">
        <v>3403</v>
      </c>
      <c r="EA189" s="510" t="s">
        <v>3848</v>
      </c>
      <c r="EB189" s="510" t="s">
        <v>3861</v>
      </c>
      <c r="EC189" s="510" t="s">
        <v>3862</v>
      </c>
      <c r="ED189" s="510" t="s">
        <v>3848</v>
      </c>
      <c r="EE189" s="510" t="s">
        <v>9840</v>
      </c>
      <c r="EF189" s="510" t="s">
        <v>3864</v>
      </c>
      <c r="EG189" s="510" t="s">
        <v>2755</v>
      </c>
      <c r="EH189" s="510" t="s">
        <v>282</v>
      </c>
      <c r="EI189" s="510" t="s">
        <v>3848</v>
      </c>
      <c r="EJ189" s="510" t="s">
        <v>3848</v>
      </c>
      <c r="EK189" s="510" t="s">
        <v>3848</v>
      </c>
      <c r="EL189" s="510" t="s">
        <v>3868</v>
      </c>
      <c r="EM189" s="510" t="s">
        <v>4002</v>
      </c>
      <c r="EN189" s="510" t="s">
        <v>4002</v>
      </c>
      <c r="EO189" s="510" t="s">
        <v>4401</v>
      </c>
      <c r="EP189" s="510" t="s">
        <v>3869</v>
      </c>
      <c r="EQ189" s="510" t="s">
        <v>17076</v>
      </c>
      <c r="ER189" s="36" t="s">
        <v>3924</v>
      </c>
      <c r="ES189" s="36" t="s">
        <v>17077</v>
      </c>
      <c r="ET189" s="36" t="s">
        <v>17078</v>
      </c>
      <c r="EU189" s="36" t="s">
        <v>16739</v>
      </c>
      <c r="EV189" s="510" t="s">
        <v>3876</v>
      </c>
      <c r="EW189" s="510" t="s">
        <v>3848</v>
      </c>
      <c r="EX189" s="510" t="s">
        <v>3848</v>
      </c>
      <c r="EY189" s="510" t="s">
        <v>3848</v>
      </c>
      <c r="EZ189" s="510" t="s">
        <v>3876</v>
      </c>
      <c r="FA189" s="510" t="s">
        <v>3848</v>
      </c>
      <c r="FB189" s="510" t="s">
        <v>3848</v>
      </c>
      <c r="FC189" s="510" t="s">
        <v>3848</v>
      </c>
      <c r="FD189" s="510" t="s">
        <v>3848</v>
      </c>
      <c r="FE189" s="510" t="s">
        <v>4017</v>
      </c>
      <c r="FF189" s="510" t="s">
        <v>4017</v>
      </c>
      <c r="FG189" s="510" t="s">
        <v>3848</v>
      </c>
      <c r="FH189" s="510" t="s">
        <v>3848</v>
      </c>
      <c r="FI189" s="510" t="s">
        <v>3848</v>
      </c>
      <c r="FJ189" s="510" t="s">
        <v>4017</v>
      </c>
      <c r="FK189" s="510" t="s">
        <v>4017</v>
      </c>
      <c r="FL189" s="510" t="s">
        <v>4017</v>
      </c>
      <c r="FM189" s="510" t="s">
        <v>17062</v>
      </c>
      <c r="FN189" s="510" t="s">
        <v>14654</v>
      </c>
      <c r="FO189" s="510" t="s">
        <v>17079</v>
      </c>
      <c r="FP189" s="510" t="s">
        <v>3848</v>
      </c>
      <c r="FQ189" s="510" t="s">
        <v>17080</v>
      </c>
      <c r="FR189" s="510" t="s">
        <v>4739</v>
      </c>
      <c r="FS189" s="510" t="s">
        <v>17081</v>
      </c>
      <c r="FT189" s="510" t="s">
        <v>17082</v>
      </c>
      <c r="FU189" s="510" t="s">
        <v>17083</v>
      </c>
      <c r="FV189" s="36" t="s">
        <v>17084</v>
      </c>
      <c r="FW189" s="36" t="s">
        <v>17085</v>
      </c>
      <c r="FX189" s="36" t="s">
        <v>3894</v>
      </c>
      <c r="FY189" s="36" t="s">
        <v>3848</v>
      </c>
      <c r="FZ189" s="36" t="s">
        <v>3848</v>
      </c>
      <c r="GA189" s="36" t="s">
        <v>3848</v>
      </c>
      <c r="GB189" s="44" t="s">
        <v>3848</v>
      </c>
      <c r="GC189" s="44" t="s">
        <v>3848</v>
      </c>
      <c r="GL189" s="502">
        <v>0</v>
      </c>
      <c r="GM189" s="502" t="s">
        <v>14217</v>
      </c>
      <c r="GN189" s="502" t="s">
        <v>14217</v>
      </c>
      <c r="GO189" s="502" t="s">
        <v>14217</v>
      </c>
      <c r="GP189" s="502" t="s">
        <v>14217</v>
      </c>
      <c r="GQ189" s="502" t="s">
        <v>3848</v>
      </c>
      <c r="GR189" s="502" t="s">
        <v>3848</v>
      </c>
      <c r="GS189" s="502" t="s">
        <v>14217</v>
      </c>
      <c r="GT189" s="502" t="s">
        <v>3848</v>
      </c>
      <c r="GU189" s="502" t="s">
        <v>3848</v>
      </c>
      <c r="GV189" s="502" t="s">
        <v>14217</v>
      </c>
      <c r="GW189" s="502" t="s">
        <v>14217</v>
      </c>
      <c r="GX189" s="502" t="s">
        <v>14217</v>
      </c>
      <c r="GY189" s="502" t="s">
        <v>14218</v>
      </c>
      <c r="GZ189" s="502" t="s">
        <v>14217</v>
      </c>
      <c r="HA189" s="502" t="s">
        <v>14217</v>
      </c>
      <c r="HB189" s="502" t="s">
        <v>14217</v>
      </c>
      <c r="HC189" s="502" t="s">
        <v>14217</v>
      </c>
      <c r="HD189" s="502" t="s">
        <v>14217</v>
      </c>
      <c r="HE189" s="502">
        <v>0</v>
      </c>
      <c r="HF189" s="44" t="s">
        <v>16491</v>
      </c>
      <c r="HG189" s="503" t="s">
        <v>3848</v>
      </c>
      <c r="HH189" s="503" t="s">
        <v>3848</v>
      </c>
      <c r="HI189" s="503" t="s">
        <v>3848</v>
      </c>
      <c r="HJ189" s="503" t="s">
        <v>3848</v>
      </c>
      <c r="HK189" s="503" t="s">
        <v>3848</v>
      </c>
      <c r="HM189" s="44" t="s">
        <v>3848</v>
      </c>
      <c r="IC189" s="44" t="s">
        <v>3403</v>
      </c>
      <c r="IE189" s="44" t="s">
        <v>3403</v>
      </c>
    </row>
    <row r="190" spans="1:239" s="44" customFormat="1" ht="15" customHeight="1" x14ac:dyDescent="0.2">
      <c r="A190" s="85">
        <v>54</v>
      </c>
      <c r="B190" s="508">
        <v>0.6</v>
      </c>
      <c r="C190" s="85"/>
      <c r="D190" s="85" t="s">
        <v>12630</v>
      </c>
      <c r="E190" s="85" t="s">
        <v>212</v>
      </c>
      <c r="F190" s="282">
        <v>43284</v>
      </c>
      <c r="G190" s="85" t="s">
        <v>387</v>
      </c>
      <c r="H190" s="64" t="s">
        <v>214</v>
      </c>
      <c r="I190" s="64" t="s">
        <v>1222</v>
      </c>
      <c r="J190" s="64"/>
      <c r="K190" s="64"/>
      <c r="L190" s="64"/>
      <c r="M190" s="471"/>
      <c r="N190" s="471"/>
      <c r="O190" s="85"/>
      <c r="P190" s="305" t="s">
        <v>17060</v>
      </c>
      <c r="Q190" s="64" t="s">
        <v>1046</v>
      </c>
      <c r="R190" s="64" t="s">
        <v>17086</v>
      </c>
      <c r="S190" s="65" t="s">
        <v>8401</v>
      </c>
      <c r="T190" s="44">
        <v>9453979203</v>
      </c>
      <c r="U190" s="65" t="s">
        <v>17087</v>
      </c>
      <c r="V190" s="281" t="s">
        <v>17088</v>
      </c>
      <c r="W190" s="276" t="s">
        <v>221</v>
      </c>
      <c r="X190" s="276" t="s">
        <v>221</v>
      </c>
      <c r="Y190" s="276" t="s">
        <v>221</v>
      </c>
      <c r="Z190" s="276" t="s">
        <v>221</v>
      </c>
      <c r="AA190" s="70" t="s">
        <v>17089</v>
      </c>
      <c r="AB190" s="66">
        <v>9086005466</v>
      </c>
      <c r="AC190" s="85" t="s">
        <v>1303</v>
      </c>
      <c r="AD190" s="85" t="s">
        <v>224</v>
      </c>
      <c r="AE190" s="64" t="s">
        <v>221</v>
      </c>
      <c r="AF190" s="85" t="s">
        <v>221</v>
      </c>
      <c r="AG190" s="85" t="s">
        <v>221</v>
      </c>
      <c r="AH190" s="85" t="s">
        <v>221</v>
      </c>
      <c r="AI190" s="64"/>
      <c r="AJ190" s="64"/>
      <c r="AK190" s="64"/>
      <c r="AL190" s="64"/>
      <c r="AM190" s="64"/>
      <c r="AN190" s="85" t="s">
        <v>228</v>
      </c>
      <c r="AO190" s="85" t="s">
        <v>228</v>
      </c>
      <c r="AP190" s="85" t="s">
        <v>229</v>
      </c>
      <c r="AQ190" s="85" t="s">
        <v>229</v>
      </c>
      <c r="AR190" s="64"/>
      <c r="AS190" s="64" t="s">
        <v>17090</v>
      </c>
      <c r="AT190" s="64">
        <v>251950</v>
      </c>
      <c r="AU190" s="64" t="s">
        <v>12814</v>
      </c>
      <c r="AV190" s="64"/>
      <c r="AW190" s="64"/>
      <c r="AX190" s="64"/>
      <c r="AY190" s="85" t="s">
        <v>227</v>
      </c>
      <c r="AZ190" s="64" t="s">
        <v>446</v>
      </c>
      <c r="BA190" s="509">
        <v>0.63680555555555551</v>
      </c>
      <c r="BB190" s="64"/>
      <c r="BC190" s="85"/>
      <c r="BD190" s="85"/>
      <c r="BE190" s="306">
        <f t="shared" si="3"/>
        <v>0</v>
      </c>
      <c r="BF190" s="64"/>
      <c r="BG190" s="64"/>
      <c r="BH190" s="64"/>
      <c r="BI190" s="64"/>
      <c r="BJ190" s="64"/>
      <c r="BK190" s="64"/>
      <c r="BL190" s="64"/>
      <c r="BM190" s="64"/>
      <c r="BN190" s="64"/>
      <c r="BO190" s="64"/>
      <c r="BP190" s="64"/>
      <c r="BQ190" s="64"/>
      <c r="BR190" s="64"/>
      <c r="BS190" s="306"/>
      <c r="BT190" s="64"/>
      <c r="BU190" s="64"/>
      <c r="BV190" s="64"/>
      <c r="BW190" s="85"/>
      <c r="BX190" s="85"/>
      <c r="BY190" s="64"/>
      <c r="BZ190" s="64"/>
      <c r="CA190" s="64"/>
      <c r="CB190" s="64"/>
      <c r="CC190" s="64"/>
      <c r="CD190" s="64"/>
      <c r="CE190" s="85"/>
      <c r="CF190" s="85"/>
      <c r="CG190" s="85"/>
      <c r="CH190" s="85"/>
      <c r="CI190" s="85"/>
      <c r="CJ190" s="85"/>
      <c r="CK190" s="85"/>
      <c r="CL190" s="85"/>
      <c r="CM190" s="85"/>
      <c r="CN190" s="85"/>
      <c r="CO190" s="85"/>
      <c r="CP190" s="85"/>
      <c r="CQ190" s="85"/>
      <c r="CR190" s="510" t="s">
        <v>12643</v>
      </c>
      <c r="CS190" s="510" t="s">
        <v>12644</v>
      </c>
      <c r="CT190" s="510" t="s">
        <v>4002</v>
      </c>
      <c r="CU190" s="510" t="s">
        <v>17091</v>
      </c>
      <c r="CV190" s="510" t="s">
        <v>17092</v>
      </c>
      <c r="CW190" s="510" t="s">
        <v>17093</v>
      </c>
      <c r="CX190" s="510" t="s">
        <v>8409</v>
      </c>
      <c r="CY190" s="510" t="s">
        <v>17094</v>
      </c>
      <c r="CZ190" s="510" t="s">
        <v>13741</v>
      </c>
      <c r="DA190" s="510" t="s">
        <v>17095</v>
      </c>
      <c r="DB190" s="510" t="s">
        <v>3840</v>
      </c>
      <c r="DC190" s="510" t="s">
        <v>3841</v>
      </c>
      <c r="DD190" s="510" t="s">
        <v>5700</v>
      </c>
      <c r="DE190" s="510" t="s">
        <v>13741</v>
      </c>
      <c r="DF190" s="510" t="s">
        <v>17095</v>
      </c>
      <c r="DG190" s="510" t="s">
        <v>3840</v>
      </c>
      <c r="DH190" s="510" t="s">
        <v>3841</v>
      </c>
      <c r="DI190" s="510" t="s">
        <v>5700</v>
      </c>
      <c r="DJ190" s="510" t="s">
        <v>17096</v>
      </c>
      <c r="DK190" s="510" t="s">
        <v>3849</v>
      </c>
      <c r="DL190" s="510" t="s">
        <v>5480</v>
      </c>
      <c r="DM190" s="510" t="s">
        <v>4116</v>
      </c>
      <c r="DN190" s="510" t="s">
        <v>3852</v>
      </c>
      <c r="DO190" s="510" t="s">
        <v>3848</v>
      </c>
      <c r="DP190" s="510" t="s">
        <v>3996</v>
      </c>
      <c r="DQ190" s="510" t="s">
        <v>17097</v>
      </c>
      <c r="DR190" s="510" t="s">
        <v>1228</v>
      </c>
      <c r="DS190" s="510" t="s">
        <v>17087</v>
      </c>
      <c r="DT190" s="510" t="s">
        <v>17098</v>
      </c>
      <c r="DU190" s="510" t="s">
        <v>1228</v>
      </c>
      <c r="DV190" s="510" t="s">
        <v>17099</v>
      </c>
      <c r="DW190" s="510" t="s">
        <v>17100</v>
      </c>
      <c r="DX190" s="510" t="s">
        <v>17088</v>
      </c>
      <c r="DY190" s="510" t="s">
        <v>17101</v>
      </c>
      <c r="DZ190" s="510" t="s">
        <v>1228</v>
      </c>
      <c r="EA190" s="510" t="s">
        <v>1228</v>
      </c>
      <c r="EB190" s="510" t="s">
        <v>3861</v>
      </c>
      <c r="EC190" s="510" t="s">
        <v>3862</v>
      </c>
      <c r="ED190" s="510" t="s">
        <v>3848</v>
      </c>
      <c r="EE190" s="510" t="s">
        <v>9840</v>
      </c>
      <c r="EF190" s="510" t="s">
        <v>3864</v>
      </c>
      <c r="EG190" s="510" t="s">
        <v>4068</v>
      </c>
      <c r="EH190" s="510" t="s">
        <v>4069</v>
      </c>
      <c r="EI190" s="510" t="s">
        <v>17102</v>
      </c>
      <c r="EJ190" s="510" t="s">
        <v>17102</v>
      </c>
      <c r="EK190" s="510" t="s">
        <v>3848</v>
      </c>
      <c r="EL190" s="510" t="s">
        <v>6759</v>
      </c>
      <c r="EM190" s="510" t="s">
        <v>4002</v>
      </c>
      <c r="EN190" s="510" t="s">
        <v>4002</v>
      </c>
      <c r="EO190" s="510" t="s">
        <v>4002</v>
      </c>
      <c r="EP190" s="510" t="s">
        <v>4002</v>
      </c>
      <c r="EQ190" s="510" t="s">
        <v>17103</v>
      </c>
      <c r="ER190" s="36" t="s">
        <v>3924</v>
      </c>
      <c r="ES190" s="36" t="s">
        <v>17104</v>
      </c>
      <c r="ET190" s="36" t="s">
        <v>17105</v>
      </c>
      <c r="EU190" s="36" t="s">
        <v>16739</v>
      </c>
      <c r="EV190" s="510" t="s">
        <v>3876</v>
      </c>
      <c r="EW190" s="510" t="s">
        <v>3876</v>
      </c>
      <c r="EX190" s="510" t="s">
        <v>3848</v>
      </c>
      <c r="EY190" s="510" t="s">
        <v>3848</v>
      </c>
      <c r="EZ190" s="510" t="s">
        <v>3876</v>
      </c>
      <c r="FA190" s="510" t="s">
        <v>3848</v>
      </c>
      <c r="FB190" s="510" t="s">
        <v>3848</v>
      </c>
      <c r="FC190" s="510" t="s">
        <v>3848</v>
      </c>
      <c r="FD190" s="510" t="s">
        <v>3848</v>
      </c>
      <c r="FE190" s="510" t="s">
        <v>4017</v>
      </c>
      <c r="FF190" s="510" t="s">
        <v>4017</v>
      </c>
      <c r="FG190" s="510" t="s">
        <v>3848</v>
      </c>
      <c r="FH190" s="510" t="s">
        <v>3848</v>
      </c>
      <c r="FI190" s="510" t="s">
        <v>3848</v>
      </c>
      <c r="FJ190" s="510" t="s">
        <v>4017</v>
      </c>
      <c r="FK190" s="510" t="s">
        <v>4017</v>
      </c>
      <c r="FL190" s="510" t="s">
        <v>4017</v>
      </c>
      <c r="FM190" s="510" t="s">
        <v>17106</v>
      </c>
      <c r="FN190" s="510" t="s">
        <v>17107</v>
      </c>
      <c r="FO190" s="510" t="s">
        <v>8409</v>
      </c>
      <c r="FP190" s="510" t="s">
        <v>17108</v>
      </c>
      <c r="FQ190" s="510" t="s">
        <v>17109</v>
      </c>
      <c r="FR190" s="510" t="s">
        <v>4414</v>
      </c>
      <c r="FS190" s="510" t="s">
        <v>17110</v>
      </c>
      <c r="FT190" s="510" t="s">
        <v>3943</v>
      </c>
      <c r="FU190" s="510" t="s">
        <v>3943</v>
      </c>
      <c r="FV190" s="36" t="s">
        <v>3943</v>
      </c>
      <c r="FW190" s="36" t="s">
        <v>3943</v>
      </c>
      <c r="FX190" s="36" t="s">
        <v>3894</v>
      </c>
      <c r="FY190" s="36" t="s">
        <v>3848</v>
      </c>
      <c r="FZ190" s="36" t="s">
        <v>3848</v>
      </c>
      <c r="GA190" s="36" t="s">
        <v>3848</v>
      </c>
      <c r="GB190" s="44" t="s">
        <v>3848</v>
      </c>
      <c r="GC190" s="44" t="s">
        <v>3848</v>
      </c>
      <c r="GL190" s="502">
        <v>0</v>
      </c>
      <c r="GM190" s="502">
        <v>42</v>
      </c>
      <c r="GN190" s="502" t="s">
        <v>14217</v>
      </c>
      <c r="GO190" s="502" t="s">
        <v>14217</v>
      </c>
      <c r="GP190" s="502" t="s">
        <v>14217</v>
      </c>
      <c r="GQ190" s="502" t="s">
        <v>3848</v>
      </c>
      <c r="GR190" s="502" t="s">
        <v>3848</v>
      </c>
      <c r="GS190" s="502" t="s">
        <v>14217</v>
      </c>
      <c r="GT190" s="502" t="s">
        <v>3848</v>
      </c>
      <c r="GU190" s="502" t="s">
        <v>3848</v>
      </c>
      <c r="GV190" s="502" t="s">
        <v>14217</v>
      </c>
      <c r="GW190" s="502" t="s">
        <v>14217</v>
      </c>
      <c r="GX190" s="502" t="s">
        <v>14217</v>
      </c>
      <c r="GY190" s="502" t="s">
        <v>14218</v>
      </c>
      <c r="GZ190" s="502" t="s">
        <v>14217</v>
      </c>
      <c r="HA190" s="502" t="s">
        <v>14217</v>
      </c>
      <c r="HB190" s="502" t="s">
        <v>14217</v>
      </c>
      <c r="HC190" s="502" t="s">
        <v>14217</v>
      </c>
      <c r="HD190" s="502" t="s">
        <v>14217</v>
      </c>
      <c r="HE190" s="502">
        <v>0</v>
      </c>
      <c r="HF190" s="44" t="s">
        <v>16491</v>
      </c>
      <c r="HG190" s="503" t="s">
        <v>3848</v>
      </c>
      <c r="HH190" s="503" t="s">
        <v>3848</v>
      </c>
      <c r="HI190" s="503" t="s">
        <v>3848</v>
      </c>
      <c r="HJ190" s="503" t="s">
        <v>3848</v>
      </c>
      <c r="HK190" s="503" t="s">
        <v>3848</v>
      </c>
      <c r="HM190" s="44" t="s">
        <v>3848</v>
      </c>
      <c r="IC190" s="44" t="s">
        <v>3403</v>
      </c>
      <c r="IE190" s="44" t="s">
        <v>3403</v>
      </c>
    </row>
    <row r="191" spans="1:239" s="44" customFormat="1" ht="15" customHeight="1" x14ac:dyDescent="0.2">
      <c r="A191" s="85">
        <v>55</v>
      </c>
      <c r="B191" s="508">
        <v>0.60763888888888895</v>
      </c>
      <c r="C191" s="85"/>
      <c r="D191" s="85" t="s">
        <v>12630</v>
      </c>
      <c r="E191" s="85" t="s">
        <v>212</v>
      </c>
      <c r="F191" s="282">
        <v>43284</v>
      </c>
      <c r="G191" s="85" t="s">
        <v>1202</v>
      </c>
      <c r="H191" s="85" t="s">
        <v>233</v>
      </c>
      <c r="I191" s="85" t="s">
        <v>3057</v>
      </c>
      <c r="J191" s="64"/>
      <c r="K191" s="471"/>
      <c r="L191" s="471"/>
      <c r="M191" s="471"/>
      <c r="N191" s="471"/>
      <c r="O191" s="85"/>
      <c r="P191" s="305" t="s">
        <v>17111</v>
      </c>
      <c r="Q191" s="64" t="s">
        <v>17112</v>
      </c>
      <c r="R191" s="64" t="s">
        <v>17113</v>
      </c>
      <c r="S191" s="70" t="s">
        <v>17114</v>
      </c>
      <c r="T191" s="511">
        <v>9208919147</v>
      </c>
      <c r="U191" s="44" t="s">
        <v>17115</v>
      </c>
      <c r="V191" s="281" t="s">
        <v>17116</v>
      </c>
      <c r="W191" s="276" t="s">
        <v>221</v>
      </c>
      <c r="X191" s="276" t="s">
        <v>221</v>
      </c>
      <c r="Y191" s="276" t="s">
        <v>221</v>
      </c>
      <c r="Z191" s="276" t="s">
        <v>221</v>
      </c>
      <c r="AA191" s="276" t="s">
        <v>2718</v>
      </c>
      <c r="AB191" s="276" t="s">
        <v>2718</v>
      </c>
      <c r="AC191" s="85" t="s">
        <v>402</v>
      </c>
      <c r="AD191" s="85" t="s">
        <v>241</v>
      </c>
      <c r="AE191" s="64" t="s">
        <v>13263</v>
      </c>
      <c r="AF191" s="85" t="s">
        <v>226</v>
      </c>
      <c r="AG191" s="85" t="s">
        <v>221</v>
      </c>
      <c r="AH191" s="85" t="s">
        <v>221</v>
      </c>
      <c r="AI191" s="64"/>
      <c r="AJ191" s="64"/>
      <c r="AK191" s="64"/>
      <c r="AL191" s="64"/>
      <c r="AM191" s="64"/>
      <c r="AN191" s="85" t="s">
        <v>228</v>
      </c>
      <c r="AO191" s="85" t="s">
        <v>228</v>
      </c>
      <c r="AP191" s="85" t="s">
        <v>229</v>
      </c>
      <c r="AQ191" s="85" t="s">
        <v>229</v>
      </c>
      <c r="AR191" s="64"/>
      <c r="AS191" s="64" t="s">
        <v>17117</v>
      </c>
      <c r="AT191" s="64">
        <v>16014</v>
      </c>
      <c r="AU191" s="64" t="s">
        <v>12814</v>
      </c>
      <c r="AV191" s="64"/>
      <c r="AW191" s="64"/>
      <c r="AX191" s="64"/>
      <c r="AY191" s="85" t="s">
        <v>227</v>
      </c>
      <c r="AZ191" s="64" t="s">
        <v>227</v>
      </c>
      <c r="BA191" s="509">
        <v>0.70000000000000007</v>
      </c>
      <c r="BB191" s="64" t="s">
        <v>12636</v>
      </c>
      <c r="BC191" s="483">
        <v>0.72916666666666663</v>
      </c>
      <c r="BD191" s="483">
        <v>0.73263888888888884</v>
      </c>
      <c r="BE191" s="306">
        <f t="shared" si="3"/>
        <v>5</v>
      </c>
      <c r="BF191" s="64">
        <v>1</v>
      </c>
      <c r="BG191" s="64">
        <v>2</v>
      </c>
      <c r="BH191" s="64">
        <v>3</v>
      </c>
      <c r="BI191" s="64">
        <v>3</v>
      </c>
      <c r="BJ191" s="64">
        <v>2</v>
      </c>
      <c r="BK191" s="64">
        <v>1</v>
      </c>
      <c r="BL191" s="64">
        <v>1</v>
      </c>
      <c r="BM191" s="64">
        <v>3</v>
      </c>
      <c r="BN191" s="64">
        <v>2</v>
      </c>
      <c r="BO191" s="64">
        <v>1</v>
      </c>
      <c r="BP191" s="64">
        <v>3</v>
      </c>
      <c r="BQ191" s="64">
        <v>2</v>
      </c>
      <c r="BR191" s="64">
        <v>3</v>
      </c>
      <c r="BS191" s="306">
        <v>2</v>
      </c>
      <c r="BT191" s="64">
        <v>3</v>
      </c>
      <c r="BU191" s="64"/>
      <c r="BV191" s="64"/>
      <c r="BW191" s="85"/>
      <c r="BX191" s="85"/>
      <c r="BY191" s="64"/>
      <c r="BZ191" s="64"/>
      <c r="CA191" s="64"/>
      <c r="CB191" s="64"/>
      <c r="CC191" s="64"/>
      <c r="CD191" s="64"/>
      <c r="CE191" s="85"/>
      <c r="CF191" s="85"/>
      <c r="CG191" s="85"/>
      <c r="CH191" s="85"/>
      <c r="CI191" s="85"/>
      <c r="CJ191" s="85"/>
      <c r="CK191" s="85"/>
      <c r="CL191" s="85"/>
      <c r="CM191" s="85"/>
      <c r="CN191" s="85"/>
      <c r="CO191" s="85"/>
      <c r="CP191" s="85"/>
      <c r="CQ191" s="85"/>
      <c r="CR191" s="36" t="s">
        <v>12643</v>
      </c>
      <c r="CS191" s="36" t="s">
        <v>12644</v>
      </c>
      <c r="CT191" s="36" t="s">
        <v>4002</v>
      </c>
      <c r="CU191" s="36" t="s">
        <v>17118</v>
      </c>
      <c r="CV191" s="36" t="s">
        <v>17119</v>
      </c>
      <c r="CW191" s="36" t="s">
        <v>17120</v>
      </c>
      <c r="CX191" s="36" t="s">
        <v>17121</v>
      </c>
      <c r="CY191" s="36" t="s">
        <v>17122</v>
      </c>
      <c r="CZ191" s="36" t="s">
        <v>16499</v>
      </c>
      <c r="DA191" s="36" t="s">
        <v>17123</v>
      </c>
      <c r="DB191" s="36" t="s">
        <v>3840</v>
      </c>
      <c r="DC191" s="36" t="s">
        <v>3841</v>
      </c>
      <c r="DD191" s="36" t="s">
        <v>4200</v>
      </c>
      <c r="DE191" s="36" t="s">
        <v>3848</v>
      </c>
      <c r="DF191" s="36" t="s">
        <v>16162</v>
      </c>
      <c r="DG191" s="36" t="s">
        <v>16162</v>
      </c>
      <c r="DH191" s="36" t="s">
        <v>5141</v>
      </c>
      <c r="DI191" s="36" t="s">
        <v>7120</v>
      </c>
      <c r="DJ191" s="36" t="s">
        <v>3848</v>
      </c>
      <c r="DK191" s="36" t="s">
        <v>3849</v>
      </c>
      <c r="DL191" s="36" t="s">
        <v>4298</v>
      </c>
      <c r="DM191" s="36" t="s">
        <v>3851</v>
      </c>
      <c r="DN191" s="36" t="s">
        <v>3852</v>
      </c>
      <c r="DO191" s="36" t="s">
        <v>3853</v>
      </c>
      <c r="DP191" s="36" t="s">
        <v>4299</v>
      </c>
      <c r="DQ191" s="36" t="s">
        <v>17124</v>
      </c>
      <c r="DR191" s="36" t="s">
        <v>17125</v>
      </c>
      <c r="DS191" s="36" t="s">
        <v>17115</v>
      </c>
      <c r="DT191" s="36" t="s">
        <v>3848</v>
      </c>
      <c r="DU191" s="36" t="s">
        <v>3848</v>
      </c>
      <c r="DV191" s="36" t="s">
        <v>3848</v>
      </c>
      <c r="DW191" s="36" t="s">
        <v>3848</v>
      </c>
      <c r="DX191" s="36" t="s">
        <v>17116</v>
      </c>
      <c r="DY191" s="36" t="s">
        <v>3848</v>
      </c>
      <c r="DZ191" s="36" t="s">
        <v>3848</v>
      </c>
      <c r="EA191" s="36" t="s">
        <v>3848</v>
      </c>
      <c r="EB191" s="36" t="s">
        <v>16562</v>
      </c>
      <c r="EC191" s="36" t="s">
        <v>17126</v>
      </c>
      <c r="ED191" s="36" t="s">
        <v>3848</v>
      </c>
      <c r="EE191" s="36" t="s">
        <v>10426</v>
      </c>
      <c r="EF191" s="36" t="s">
        <v>3864</v>
      </c>
      <c r="EG191" s="36" t="s">
        <v>598</v>
      </c>
      <c r="EH191" s="36" t="s">
        <v>12858</v>
      </c>
      <c r="EI191" s="36" t="s">
        <v>17127</v>
      </c>
      <c r="EJ191" s="36" t="s">
        <v>17128</v>
      </c>
      <c r="EK191" s="36" t="s">
        <v>3848</v>
      </c>
      <c r="EL191" s="36" t="s">
        <v>3868</v>
      </c>
      <c r="EM191" s="36" t="s">
        <v>4002</v>
      </c>
      <c r="EN191" s="36" t="s">
        <v>4002</v>
      </c>
      <c r="EO191" s="36" t="s">
        <v>3870</v>
      </c>
      <c r="EP191" s="36" t="s">
        <v>3869</v>
      </c>
      <c r="EQ191" s="36" t="s">
        <v>17129</v>
      </c>
      <c r="ER191" s="36" t="s">
        <v>3964</v>
      </c>
      <c r="ES191" s="36" t="s">
        <v>17130</v>
      </c>
      <c r="ET191" s="36" t="s">
        <v>17131</v>
      </c>
      <c r="EU191" s="36" t="s">
        <v>17132</v>
      </c>
      <c r="EV191" s="510" t="s">
        <v>3876</v>
      </c>
      <c r="EW191" s="510" t="s">
        <v>3876</v>
      </c>
      <c r="EX191" s="510" t="s">
        <v>3848</v>
      </c>
      <c r="EY191" s="510" t="s">
        <v>3848</v>
      </c>
      <c r="EZ191" s="510" t="s">
        <v>3876</v>
      </c>
      <c r="FA191" s="510" t="s">
        <v>3848</v>
      </c>
      <c r="FB191" s="510" t="s">
        <v>17133</v>
      </c>
      <c r="FC191" s="510" t="s">
        <v>17134</v>
      </c>
      <c r="FD191" s="510" t="s">
        <v>3848</v>
      </c>
      <c r="FE191" s="510" t="s">
        <v>4221</v>
      </c>
      <c r="FF191" s="510" t="s">
        <v>17135</v>
      </c>
      <c r="FG191" s="510" t="s">
        <v>3848</v>
      </c>
      <c r="FH191" s="510" t="s">
        <v>17136</v>
      </c>
      <c r="FI191" s="510" t="s">
        <v>17137</v>
      </c>
      <c r="FJ191" s="510" t="s">
        <v>17138</v>
      </c>
      <c r="FK191" s="510" t="s">
        <v>17139</v>
      </c>
      <c r="FL191" s="510" t="s">
        <v>3943</v>
      </c>
      <c r="FM191" s="510" t="s">
        <v>17112</v>
      </c>
      <c r="FN191" s="510" t="s">
        <v>17140</v>
      </c>
      <c r="FO191" s="510" t="s">
        <v>17141</v>
      </c>
      <c r="FP191" s="510" t="s">
        <v>3848</v>
      </c>
      <c r="FQ191" s="510" t="s">
        <v>3848</v>
      </c>
      <c r="FR191" s="510" t="s">
        <v>3848</v>
      </c>
      <c r="FS191" s="510" t="s">
        <v>3848</v>
      </c>
      <c r="FT191" s="510" t="s">
        <v>17142</v>
      </c>
      <c r="FU191" s="510" t="s">
        <v>4325</v>
      </c>
      <c r="FV191" s="36" t="s">
        <v>17143</v>
      </c>
      <c r="FW191" s="36" t="s">
        <v>3943</v>
      </c>
      <c r="FX191" s="36" t="s">
        <v>3894</v>
      </c>
      <c r="FY191" s="36" t="s">
        <v>3848</v>
      </c>
      <c r="FZ191" s="36" t="s">
        <v>17144</v>
      </c>
      <c r="GA191" s="36" t="s">
        <v>3848</v>
      </c>
      <c r="GB191" s="44" t="s">
        <v>3848</v>
      </c>
      <c r="GC191" s="44" t="s">
        <v>3848</v>
      </c>
      <c r="GL191" s="502">
        <v>100</v>
      </c>
      <c r="GM191" s="502">
        <v>42</v>
      </c>
      <c r="GN191" s="502">
        <v>35</v>
      </c>
      <c r="GO191" s="502">
        <v>78</v>
      </c>
      <c r="GP191" s="502">
        <v>76</v>
      </c>
      <c r="GQ191" s="502">
        <v>25</v>
      </c>
      <c r="GR191" s="502">
        <v>76</v>
      </c>
      <c r="GS191" s="502">
        <v>86</v>
      </c>
      <c r="GT191" s="502">
        <v>22</v>
      </c>
      <c r="GU191" s="502">
        <v>86</v>
      </c>
      <c r="GV191" s="502">
        <v>60</v>
      </c>
      <c r="GW191" s="502">
        <v>43</v>
      </c>
      <c r="GX191" s="502">
        <v>100</v>
      </c>
      <c r="GY191" s="502" t="s">
        <v>14218</v>
      </c>
      <c r="GZ191" s="502" t="s">
        <v>14217</v>
      </c>
      <c r="HA191" s="502" t="s">
        <v>14217</v>
      </c>
      <c r="HB191" s="502">
        <v>33</v>
      </c>
      <c r="HC191" s="502" t="s">
        <v>14217</v>
      </c>
      <c r="HD191" s="502">
        <v>33</v>
      </c>
      <c r="HE191" s="502">
        <v>0</v>
      </c>
      <c r="HF191" s="44" t="s">
        <v>14405</v>
      </c>
      <c r="HG191" s="503" t="s">
        <v>3848</v>
      </c>
      <c r="HH191" s="503" t="s">
        <v>17145</v>
      </c>
      <c r="HI191" s="503" t="s">
        <v>14407</v>
      </c>
      <c r="HJ191" s="503" t="s">
        <v>14408</v>
      </c>
      <c r="HK191" s="503" t="s">
        <v>17146</v>
      </c>
      <c r="IC191" s="44" t="s">
        <v>3403</v>
      </c>
      <c r="IE191" s="44" t="s">
        <v>3403</v>
      </c>
    </row>
    <row r="192" spans="1:239" s="44" customFormat="1" ht="15" customHeight="1" x14ac:dyDescent="0.2">
      <c r="A192" s="85">
        <v>56</v>
      </c>
      <c r="B192" s="508">
        <v>0.61041666666666672</v>
      </c>
      <c r="C192" s="85"/>
      <c r="D192" s="85" t="s">
        <v>12630</v>
      </c>
      <c r="E192" s="85" t="s">
        <v>212</v>
      </c>
      <c r="F192" s="282">
        <v>43284</v>
      </c>
      <c r="G192" s="85" t="s">
        <v>1202</v>
      </c>
      <c r="H192" s="85" t="s">
        <v>233</v>
      </c>
      <c r="I192" s="85" t="s">
        <v>3057</v>
      </c>
      <c r="J192" s="64"/>
      <c r="K192" s="64"/>
      <c r="L192" s="64"/>
      <c r="M192" s="471"/>
      <c r="N192" s="471"/>
      <c r="O192" s="85"/>
      <c r="P192" s="370" t="s">
        <v>17147</v>
      </c>
      <c r="Q192" s="64" t="s">
        <v>17148</v>
      </c>
      <c r="R192" s="64" t="s">
        <v>991</v>
      </c>
      <c r="S192" s="70" t="s">
        <v>17149</v>
      </c>
      <c r="T192" s="66">
        <v>9954367809</v>
      </c>
      <c r="U192" s="65" t="s">
        <v>17150</v>
      </c>
      <c r="V192" s="281" t="s">
        <v>17150</v>
      </c>
      <c r="W192" s="276" t="s">
        <v>221</v>
      </c>
      <c r="X192" s="276" t="s">
        <v>221</v>
      </c>
      <c r="Y192" s="276" t="s">
        <v>221</v>
      </c>
      <c r="Z192" s="276" t="s">
        <v>221</v>
      </c>
      <c r="AA192" s="276" t="s">
        <v>2718</v>
      </c>
      <c r="AB192" s="276" t="s">
        <v>2718</v>
      </c>
      <c r="AC192" s="85" t="s">
        <v>1303</v>
      </c>
      <c r="AD192" s="85" t="s">
        <v>802</v>
      </c>
      <c r="AE192" s="64" t="s">
        <v>221</v>
      </c>
      <c r="AF192" s="85" t="s">
        <v>221</v>
      </c>
      <c r="AG192" s="85" t="s">
        <v>221</v>
      </c>
      <c r="AH192" s="85" t="s">
        <v>221</v>
      </c>
      <c r="AI192" s="64"/>
      <c r="AJ192" s="64"/>
      <c r="AK192" s="64"/>
      <c r="AL192" s="64"/>
      <c r="AM192" s="64"/>
      <c r="AN192" s="85" t="s">
        <v>228</v>
      </c>
      <c r="AO192" s="85" t="s">
        <v>228</v>
      </c>
      <c r="AP192" s="85" t="s">
        <v>229</v>
      </c>
      <c r="AQ192" s="85" t="s">
        <v>229</v>
      </c>
      <c r="AR192" s="64"/>
      <c r="AS192" s="64" t="s">
        <v>17117</v>
      </c>
      <c r="AT192" s="64">
        <v>16014</v>
      </c>
      <c r="AU192" s="64" t="s">
        <v>12814</v>
      </c>
      <c r="AV192" s="64"/>
      <c r="AW192" s="64"/>
      <c r="AX192" s="64"/>
      <c r="AY192" s="85" t="s">
        <v>227</v>
      </c>
      <c r="AZ192" s="64" t="s">
        <v>446</v>
      </c>
      <c r="BA192" s="509">
        <v>0.7006944444444444</v>
      </c>
      <c r="BB192" s="64" t="s">
        <v>13984</v>
      </c>
      <c r="BC192" s="483">
        <v>0.82638888888888884</v>
      </c>
      <c r="BD192" s="275">
        <v>0.83472222222222225</v>
      </c>
      <c r="BE192" s="306">
        <f t="shared" si="3"/>
        <v>12</v>
      </c>
      <c r="BF192" s="64">
        <v>1</v>
      </c>
      <c r="BG192" s="64">
        <v>2</v>
      </c>
      <c r="BH192" s="64">
        <v>3</v>
      </c>
      <c r="BI192" s="64">
        <v>3</v>
      </c>
      <c r="BJ192" s="64">
        <v>2</v>
      </c>
      <c r="BK192" s="64">
        <v>1</v>
      </c>
      <c r="BL192" s="64">
        <v>1</v>
      </c>
      <c r="BM192" s="64">
        <v>3</v>
      </c>
      <c r="BN192" s="64">
        <v>2</v>
      </c>
      <c r="BO192" s="64">
        <v>1</v>
      </c>
      <c r="BP192" s="64">
        <v>3</v>
      </c>
      <c r="BQ192" s="64">
        <v>2</v>
      </c>
      <c r="BR192" s="64">
        <v>3</v>
      </c>
      <c r="BS192" s="306">
        <v>2</v>
      </c>
      <c r="BT192" s="64">
        <v>3</v>
      </c>
      <c r="BU192" s="64"/>
      <c r="BV192" s="64"/>
      <c r="BW192" s="85"/>
      <c r="BX192" s="85"/>
      <c r="BY192" s="64"/>
      <c r="BZ192" s="64"/>
      <c r="CA192" s="64"/>
      <c r="CB192" s="64"/>
      <c r="CC192" s="64"/>
      <c r="CD192" s="64"/>
      <c r="CE192" s="85"/>
      <c r="CF192" s="85"/>
      <c r="CG192" s="85"/>
      <c r="CH192" s="85"/>
      <c r="CI192" s="85"/>
      <c r="CJ192" s="85"/>
      <c r="CK192" s="85"/>
      <c r="CL192" s="85"/>
      <c r="CM192" s="85"/>
      <c r="CN192" s="85"/>
      <c r="CO192" s="85"/>
      <c r="CP192" s="85"/>
      <c r="CQ192" s="85"/>
      <c r="CR192" s="510" t="s">
        <v>12643</v>
      </c>
      <c r="CS192" s="510" t="s">
        <v>12644</v>
      </c>
      <c r="CT192" s="510" t="s">
        <v>4002</v>
      </c>
      <c r="CU192" s="510" t="s">
        <v>17151</v>
      </c>
      <c r="CV192" s="510" t="s">
        <v>17148</v>
      </c>
      <c r="CW192" s="510" t="s">
        <v>991</v>
      </c>
      <c r="CX192" s="510" t="s">
        <v>17152</v>
      </c>
      <c r="CY192" s="510" t="s">
        <v>17153</v>
      </c>
      <c r="CZ192" s="510" t="s">
        <v>5566</v>
      </c>
      <c r="DA192" s="510" t="s">
        <v>17154</v>
      </c>
      <c r="DB192" s="510" t="s">
        <v>3840</v>
      </c>
      <c r="DC192" s="510" t="s">
        <v>3841</v>
      </c>
      <c r="DD192" s="510" t="s">
        <v>5568</v>
      </c>
      <c r="DE192" s="510" t="s">
        <v>3848</v>
      </c>
      <c r="DF192" s="510" t="s">
        <v>17155</v>
      </c>
      <c r="DG192" s="510" t="s">
        <v>3848</v>
      </c>
      <c r="DH192" s="510" t="s">
        <v>4203</v>
      </c>
      <c r="DI192" s="510" t="s">
        <v>4039</v>
      </c>
      <c r="DJ192" s="510" t="s">
        <v>17156</v>
      </c>
      <c r="DK192" s="510" t="s">
        <v>3849</v>
      </c>
      <c r="DL192" s="510" t="s">
        <v>2133</v>
      </c>
      <c r="DM192" s="510" t="s">
        <v>4116</v>
      </c>
      <c r="DN192" s="510" t="s">
        <v>3852</v>
      </c>
      <c r="DO192" s="510" t="s">
        <v>3853</v>
      </c>
      <c r="DP192" s="510" t="s">
        <v>3854</v>
      </c>
      <c r="DQ192" s="510" t="s">
        <v>17157</v>
      </c>
      <c r="DR192" s="510" t="s">
        <v>1228</v>
      </c>
      <c r="DS192" s="510" t="s">
        <v>17150</v>
      </c>
      <c r="DT192" s="510" t="s">
        <v>3848</v>
      </c>
      <c r="DU192" s="510" t="s">
        <v>3848</v>
      </c>
      <c r="DV192" s="510" t="s">
        <v>3848</v>
      </c>
      <c r="DW192" s="510" t="s">
        <v>3848</v>
      </c>
      <c r="DX192" s="510" t="s">
        <v>17150</v>
      </c>
      <c r="DY192" s="510" t="s">
        <v>3848</v>
      </c>
      <c r="DZ192" s="510" t="s">
        <v>3848</v>
      </c>
      <c r="EA192" s="510" t="s">
        <v>3848</v>
      </c>
      <c r="EB192" s="510" t="s">
        <v>3861</v>
      </c>
      <c r="EC192" s="510" t="s">
        <v>3862</v>
      </c>
      <c r="ED192" s="510" t="s">
        <v>3848</v>
      </c>
      <c r="EE192" s="510" t="s">
        <v>17158</v>
      </c>
      <c r="EF192" s="510" t="s">
        <v>3864</v>
      </c>
      <c r="EG192" s="510" t="s">
        <v>598</v>
      </c>
      <c r="EH192" s="510" t="s">
        <v>12858</v>
      </c>
      <c r="EI192" s="510" t="s">
        <v>17159</v>
      </c>
      <c r="EJ192" s="510" t="s">
        <v>17160</v>
      </c>
      <c r="EK192" s="510" t="s">
        <v>3848</v>
      </c>
      <c r="EL192" s="510" t="s">
        <v>3868</v>
      </c>
      <c r="EM192" s="510" t="s">
        <v>4002</v>
      </c>
      <c r="EN192" s="510" t="s">
        <v>4002</v>
      </c>
      <c r="EO192" s="510" t="s">
        <v>3870</v>
      </c>
      <c r="EP192" s="510" t="s">
        <v>3869</v>
      </c>
      <c r="EQ192" s="510" t="s">
        <v>17161</v>
      </c>
      <c r="ER192" s="36" t="s">
        <v>7126</v>
      </c>
      <c r="ES192" s="36" t="s">
        <v>3943</v>
      </c>
      <c r="ET192" s="36" t="s">
        <v>17162</v>
      </c>
      <c r="EU192" s="36" t="s">
        <v>17163</v>
      </c>
      <c r="EV192" s="510" t="s">
        <v>3876</v>
      </c>
      <c r="EW192" s="510" t="s">
        <v>3876</v>
      </c>
      <c r="EX192" s="510" t="s">
        <v>3848</v>
      </c>
      <c r="EY192" s="510" t="s">
        <v>3848</v>
      </c>
      <c r="EZ192" s="510" t="s">
        <v>3876</v>
      </c>
      <c r="FA192" s="510" t="s">
        <v>3848</v>
      </c>
      <c r="FB192" s="510" t="s">
        <v>17164</v>
      </c>
      <c r="FC192" s="510" t="s">
        <v>17165</v>
      </c>
      <c r="FD192" s="510" t="s">
        <v>3848</v>
      </c>
      <c r="FE192" s="510" t="s">
        <v>3930</v>
      </c>
      <c r="FF192" s="510" t="s">
        <v>16198</v>
      </c>
      <c r="FG192" s="510" t="s">
        <v>3848</v>
      </c>
      <c r="FH192" s="510" t="s">
        <v>3848</v>
      </c>
      <c r="FI192" s="510" t="s">
        <v>3848</v>
      </c>
      <c r="FJ192" s="510" t="s">
        <v>4962</v>
      </c>
      <c r="FK192" s="510" t="s">
        <v>17166</v>
      </c>
      <c r="FL192" s="510" t="s">
        <v>4017</v>
      </c>
      <c r="FM192" s="510" t="s">
        <v>17148</v>
      </c>
      <c r="FN192" s="510" t="s">
        <v>15796</v>
      </c>
      <c r="FO192" s="510" t="s">
        <v>17167</v>
      </c>
      <c r="FP192" s="510" t="s">
        <v>3848</v>
      </c>
      <c r="FQ192" s="510" t="s">
        <v>3848</v>
      </c>
      <c r="FR192" s="510" t="s">
        <v>3848</v>
      </c>
      <c r="FS192" s="510" t="s">
        <v>3848</v>
      </c>
      <c r="FT192" s="510" t="s">
        <v>17168</v>
      </c>
      <c r="FU192" s="36" t="s">
        <v>4325</v>
      </c>
      <c r="FV192" s="36" t="s">
        <v>17169</v>
      </c>
      <c r="FW192" s="36" t="s">
        <v>3943</v>
      </c>
      <c r="FX192" s="36" t="s">
        <v>3894</v>
      </c>
      <c r="FY192" s="36" t="s">
        <v>3848</v>
      </c>
      <c r="FZ192" s="36" t="s">
        <v>17144</v>
      </c>
      <c r="GA192" s="36" t="s">
        <v>3848</v>
      </c>
      <c r="GB192" s="44" t="s">
        <v>3848</v>
      </c>
      <c r="GC192" s="44" t="s">
        <v>3848</v>
      </c>
      <c r="GL192" s="502">
        <v>100</v>
      </c>
      <c r="GM192" s="502">
        <v>67</v>
      </c>
      <c r="GN192" s="502">
        <v>60</v>
      </c>
      <c r="GO192" s="502">
        <v>89</v>
      </c>
      <c r="GP192" s="502">
        <v>97</v>
      </c>
      <c r="GQ192" s="502">
        <v>34</v>
      </c>
      <c r="GR192" s="502">
        <v>97</v>
      </c>
      <c r="GS192" s="502">
        <v>88</v>
      </c>
      <c r="GT192" s="502">
        <v>32</v>
      </c>
      <c r="GU192" s="502">
        <v>88</v>
      </c>
      <c r="GV192" s="502">
        <v>80</v>
      </c>
      <c r="GW192" s="502">
        <v>43</v>
      </c>
      <c r="GX192" s="502">
        <v>43</v>
      </c>
      <c r="GY192" s="502" t="s">
        <v>14218</v>
      </c>
      <c r="GZ192" s="502" t="s">
        <v>14217</v>
      </c>
      <c r="HA192" s="502" t="s">
        <v>14217</v>
      </c>
      <c r="HB192" s="502" t="s">
        <v>14217</v>
      </c>
      <c r="HC192" s="502" t="s">
        <v>14217</v>
      </c>
      <c r="HD192" s="502" t="s">
        <v>14217</v>
      </c>
      <c r="HE192" s="502">
        <v>0</v>
      </c>
      <c r="HF192" s="44" t="s">
        <v>14293</v>
      </c>
      <c r="HG192" s="503" t="s">
        <v>3848</v>
      </c>
      <c r="HH192" s="503" t="s">
        <v>3848</v>
      </c>
      <c r="HI192" s="503" t="s">
        <v>3848</v>
      </c>
      <c r="HJ192" s="503" t="s">
        <v>3848</v>
      </c>
      <c r="HK192" s="503" t="s">
        <v>3848</v>
      </c>
      <c r="IC192" s="44" t="s">
        <v>3403</v>
      </c>
      <c r="IE192" s="44" t="s">
        <v>3403</v>
      </c>
    </row>
    <row r="193" spans="1:239" s="44" customFormat="1" ht="15" customHeight="1" x14ac:dyDescent="0.2">
      <c r="A193" s="85">
        <v>57</v>
      </c>
      <c r="B193" s="508">
        <v>0.61458333333333337</v>
      </c>
      <c r="C193" s="85"/>
      <c r="D193" s="85" t="s">
        <v>12630</v>
      </c>
      <c r="E193" s="85" t="s">
        <v>212</v>
      </c>
      <c r="F193" s="282">
        <v>43284</v>
      </c>
      <c r="G193" s="85" t="s">
        <v>1202</v>
      </c>
      <c r="H193" s="85" t="s">
        <v>233</v>
      </c>
      <c r="I193" s="85" t="s">
        <v>3057</v>
      </c>
      <c r="J193" s="64"/>
      <c r="K193" s="64"/>
      <c r="L193" s="64"/>
      <c r="M193" s="471"/>
      <c r="N193" s="471"/>
      <c r="O193" s="85"/>
      <c r="P193" s="305" t="s">
        <v>17170</v>
      </c>
      <c r="Q193" s="66" t="s">
        <v>17171</v>
      </c>
      <c r="R193" s="64" t="s">
        <v>1728</v>
      </c>
      <c r="S193" s="70" t="s">
        <v>2248</v>
      </c>
      <c r="T193" s="66">
        <v>9497874048</v>
      </c>
      <c r="U193" s="65" t="s">
        <v>17172</v>
      </c>
      <c r="V193" s="85" t="s">
        <v>221</v>
      </c>
      <c r="W193" s="276" t="s">
        <v>221</v>
      </c>
      <c r="X193" s="276" t="s">
        <v>221</v>
      </c>
      <c r="Y193" s="276" t="s">
        <v>221</v>
      </c>
      <c r="Z193" s="276" t="s">
        <v>221</v>
      </c>
      <c r="AA193" s="65" t="s">
        <v>17173</v>
      </c>
      <c r="AB193" s="255">
        <v>9202682880</v>
      </c>
      <c r="AC193" s="85" t="s">
        <v>223</v>
      </c>
      <c r="AD193" s="85" t="s">
        <v>366</v>
      </c>
      <c r="AE193" s="64"/>
      <c r="AF193" s="85" t="s">
        <v>226</v>
      </c>
      <c r="AG193" s="85" t="s">
        <v>221</v>
      </c>
      <c r="AH193" s="85" t="s">
        <v>221</v>
      </c>
      <c r="AI193" s="64"/>
      <c r="AJ193" s="64"/>
      <c r="AK193" s="64"/>
      <c r="AL193" s="64"/>
      <c r="AM193" s="64"/>
      <c r="AN193" s="85" t="s">
        <v>228</v>
      </c>
      <c r="AO193" s="85" t="s">
        <v>228</v>
      </c>
      <c r="AP193" s="85" t="s">
        <v>281</v>
      </c>
      <c r="AQ193" s="85" t="s">
        <v>282</v>
      </c>
      <c r="AR193" s="64"/>
      <c r="AS193" s="64"/>
      <c r="AT193" s="64"/>
      <c r="AU193" s="64"/>
      <c r="AV193" s="64"/>
      <c r="AW193" s="64"/>
      <c r="AX193" s="64"/>
      <c r="AY193" s="85" t="s">
        <v>227</v>
      </c>
      <c r="AZ193" s="64" t="s">
        <v>227</v>
      </c>
      <c r="BA193" s="509">
        <v>0.67569444444444438</v>
      </c>
      <c r="BB193" s="64" t="s">
        <v>12636</v>
      </c>
      <c r="BC193" s="483">
        <v>0.75486111111111109</v>
      </c>
      <c r="BD193" s="483">
        <v>0.76180555555555562</v>
      </c>
      <c r="BE193" s="306">
        <f t="shared" si="3"/>
        <v>10</v>
      </c>
      <c r="BF193" s="64">
        <v>1</v>
      </c>
      <c r="BG193" s="64">
        <v>2</v>
      </c>
      <c r="BH193" s="64">
        <v>3</v>
      </c>
      <c r="BI193" s="64">
        <v>3</v>
      </c>
      <c r="BJ193" s="64">
        <v>2</v>
      </c>
      <c r="BK193" s="64">
        <v>1</v>
      </c>
      <c r="BL193" s="64">
        <v>1</v>
      </c>
      <c r="BM193" s="64">
        <v>3</v>
      </c>
      <c r="BN193" s="64">
        <v>1</v>
      </c>
      <c r="BO193" s="64">
        <v>1</v>
      </c>
      <c r="BP193" s="64">
        <v>3</v>
      </c>
      <c r="BQ193" s="64">
        <v>2</v>
      </c>
      <c r="BR193" s="64">
        <v>3</v>
      </c>
      <c r="BS193" s="306">
        <v>2</v>
      </c>
      <c r="BT193" s="64">
        <v>3</v>
      </c>
      <c r="BU193" s="64"/>
      <c r="BV193" s="64"/>
      <c r="BW193" s="85"/>
      <c r="BX193" s="85"/>
      <c r="BY193" s="64"/>
      <c r="BZ193" s="64"/>
      <c r="CA193" s="64"/>
      <c r="CB193" s="64"/>
      <c r="CC193" s="64"/>
      <c r="CD193" s="64"/>
      <c r="CE193" s="85"/>
      <c r="CF193" s="85"/>
      <c r="CG193" s="85"/>
      <c r="CH193" s="85"/>
      <c r="CI193" s="85"/>
      <c r="CJ193" s="85"/>
      <c r="CK193" s="85"/>
      <c r="CL193" s="85"/>
      <c r="CM193" s="85"/>
      <c r="CN193" s="85"/>
      <c r="CO193" s="85"/>
      <c r="CP193" s="85"/>
      <c r="CQ193" s="85"/>
      <c r="CR193" s="510" t="s">
        <v>12643</v>
      </c>
      <c r="CS193" s="510" t="s">
        <v>12644</v>
      </c>
      <c r="CT193" s="510" t="s">
        <v>4002</v>
      </c>
      <c r="CU193" s="510" t="s">
        <v>17174</v>
      </c>
      <c r="CV193" s="510" t="s">
        <v>17171</v>
      </c>
      <c r="CW193" s="510" t="s">
        <v>1728</v>
      </c>
      <c r="CX193" s="510" t="s">
        <v>2248</v>
      </c>
      <c r="CY193" s="510" t="s">
        <v>17175</v>
      </c>
      <c r="CZ193" s="510" t="s">
        <v>13741</v>
      </c>
      <c r="DA193" s="510" t="s">
        <v>17176</v>
      </c>
      <c r="DB193" s="510" t="s">
        <v>3840</v>
      </c>
      <c r="DC193" s="510" t="s">
        <v>3841</v>
      </c>
      <c r="DD193" s="510" t="s">
        <v>4882</v>
      </c>
      <c r="DE193" s="510" t="s">
        <v>3848</v>
      </c>
      <c r="DF193" s="510" t="s">
        <v>17177</v>
      </c>
      <c r="DG193" s="510" t="s">
        <v>17178</v>
      </c>
      <c r="DH193" s="510" t="s">
        <v>4542</v>
      </c>
      <c r="DI193" s="510" t="s">
        <v>5142</v>
      </c>
      <c r="DJ193" s="510" t="s">
        <v>13157</v>
      </c>
      <c r="DK193" s="510" t="s">
        <v>3849</v>
      </c>
      <c r="DL193" s="510" t="s">
        <v>17179</v>
      </c>
      <c r="DM193" s="510" t="s">
        <v>3914</v>
      </c>
      <c r="DN193" s="510" t="s">
        <v>3852</v>
      </c>
      <c r="DO193" s="510" t="s">
        <v>3853</v>
      </c>
      <c r="DP193" s="510" t="s">
        <v>3854</v>
      </c>
      <c r="DQ193" s="510" t="s">
        <v>17180</v>
      </c>
      <c r="DR193" s="510" t="s">
        <v>4044</v>
      </c>
      <c r="DS193" s="510" t="s">
        <v>17172</v>
      </c>
      <c r="DT193" s="510" t="s">
        <v>3848</v>
      </c>
      <c r="DU193" s="510" t="s">
        <v>3848</v>
      </c>
      <c r="DV193" s="510" t="s">
        <v>3848</v>
      </c>
      <c r="DW193" s="510" t="s">
        <v>3848</v>
      </c>
      <c r="DX193" s="510" t="s">
        <v>3848</v>
      </c>
      <c r="DY193" s="510" t="s">
        <v>3848</v>
      </c>
      <c r="DZ193" s="510" t="s">
        <v>3848</v>
      </c>
      <c r="EA193" s="510" t="s">
        <v>3848</v>
      </c>
      <c r="EB193" s="510" t="s">
        <v>3861</v>
      </c>
      <c r="EC193" s="510" t="s">
        <v>3862</v>
      </c>
      <c r="ED193" s="510" t="s">
        <v>3848</v>
      </c>
      <c r="EE193" s="510" t="s">
        <v>4212</v>
      </c>
      <c r="EF193" s="510" t="s">
        <v>3864</v>
      </c>
      <c r="EG193" s="510" t="s">
        <v>2755</v>
      </c>
      <c r="EH193" s="510" t="s">
        <v>282</v>
      </c>
      <c r="EI193" s="510" t="s">
        <v>3848</v>
      </c>
      <c r="EJ193" s="510" t="s">
        <v>3848</v>
      </c>
      <c r="EK193" s="510" t="s">
        <v>3848</v>
      </c>
      <c r="EL193" s="510" t="s">
        <v>3868</v>
      </c>
      <c r="EM193" s="510" t="s">
        <v>4002</v>
      </c>
      <c r="EN193" s="510" t="s">
        <v>4002</v>
      </c>
      <c r="EO193" s="510" t="s">
        <v>4002</v>
      </c>
      <c r="EP193" s="510" t="s">
        <v>4002</v>
      </c>
      <c r="EQ193" s="510" t="s">
        <v>17181</v>
      </c>
      <c r="ER193" s="36" t="s">
        <v>4004</v>
      </c>
      <c r="ES193" s="36" t="s">
        <v>17182</v>
      </c>
      <c r="ET193" s="36" t="s">
        <v>4017</v>
      </c>
      <c r="EU193" s="36" t="s">
        <v>17183</v>
      </c>
      <c r="EV193" s="510" t="s">
        <v>3876</v>
      </c>
      <c r="EW193" s="510" t="s">
        <v>3876</v>
      </c>
      <c r="EX193" s="510" t="s">
        <v>3848</v>
      </c>
      <c r="EY193" s="510" t="s">
        <v>3848</v>
      </c>
      <c r="EZ193" s="510" t="s">
        <v>3877</v>
      </c>
      <c r="FA193" s="510" t="s">
        <v>4008</v>
      </c>
      <c r="FB193" s="510" t="s">
        <v>14310</v>
      </c>
      <c r="FC193" s="510" t="s">
        <v>3848</v>
      </c>
      <c r="FD193" s="510" t="s">
        <v>3848</v>
      </c>
      <c r="FE193" s="510" t="s">
        <v>4011</v>
      </c>
      <c r="FF193" s="510" t="s">
        <v>4012</v>
      </c>
      <c r="FG193" s="510" t="s">
        <v>3848</v>
      </c>
      <c r="FH193" s="510" t="s">
        <v>17184</v>
      </c>
      <c r="FI193" s="510" t="s">
        <v>7097</v>
      </c>
      <c r="FJ193" s="510" t="s">
        <v>4083</v>
      </c>
      <c r="FK193" s="510" t="s">
        <v>17185</v>
      </c>
      <c r="FL193" s="510" t="s">
        <v>4017</v>
      </c>
      <c r="FM193" s="510" t="s">
        <v>2248</v>
      </c>
      <c r="FN193" s="510" t="s">
        <v>5347</v>
      </c>
      <c r="FO193" s="510" t="s">
        <v>17186</v>
      </c>
      <c r="FP193" s="510" t="s">
        <v>3848</v>
      </c>
      <c r="FQ193" s="510" t="s">
        <v>17187</v>
      </c>
      <c r="FR193" s="510" t="s">
        <v>14107</v>
      </c>
      <c r="FS193" s="510" t="s">
        <v>17188</v>
      </c>
      <c r="FT193" s="510" t="s">
        <v>17189</v>
      </c>
      <c r="FU193" s="510" t="s">
        <v>6772</v>
      </c>
      <c r="FV193" s="36" t="s">
        <v>17190</v>
      </c>
      <c r="FW193" s="36" t="s">
        <v>17191</v>
      </c>
      <c r="FX193" s="36" t="s">
        <v>3894</v>
      </c>
      <c r="FY193" s="36" t="s">
        <v>3848</v>
      </c>
      <c r="FZ193" s="36" t="s">
        <v>3848</v>
      </c>
      <c r="GA193" s="36" t="s">
        <v>3848</v>
      </c>
      <c r="GB193" s="44" t="s">
        <v>3848</v>
      </c>
      <c r="GC193" s="44" t="s">
        <v>3848</v>
      </c>
      <c r="GL193" s="502">
        <v>100</v>
      </c>
      <c r="GM193" s="502">
        <v>75</v>
      </c>
      <c r="GN193" s="502">
        <v>65</v>
      </c>
      <c r="GO193" s="502">
        <v>89</v>
      </c>
      <c r="GP193" s="502">
        <v>68</v>
      </c>
      <c r="GQ193" s="502">
        <v>17</v>
      </c>
      <c r="GR193" s="502">
        <v>100</v>
      </c>
      <c r="GS193" s="502">
        <v>56</v>
      </c>
      <c r="GT193" s="502">
        <v>14</v>
      </c>
      <c r="GU193" s="502">
        <v>93</v>
      </c>
      <c r="GV193" s="502">
        <v>50</v>
      </c>
      <c r="GW193" s="502">
        <v>29</v>
      </c>
      <c r="GX193" s="502">
        <v>43</v>
      </c>
      <c r="GY193" s="502" t="s">
        <v>14218</v>
      </c>
      <c r="GZ193" s="502" t="s">
        <v>14217</v>
      </c>
      <c r="HA193" s="502" t="s">
        <v>14217</v>
      </c>
      <c r="HB193" s="502">
        <v>33</v>
      </c>
      <c r="HC193" s="502" t="s">
        <v>14217</v>
      </c>
      <c r="HD193" s="502">
        <v>33</v>
      </c>
      <c r="HE193" s="502">
        <v>0</v>
      </c>
      <c r="HF193" s="44" t="s">
        <v>14405</v>
      </c>
      <c r="HG193" s="503" t="s">
        <v>3848</v>
      </c>
      <c r="HH193" s="503" t="s">
        <v>17192</v>
      </c>
      <c r="HI193" s="503" t="s">
        <v>14407</v>
      </c>
      <c r="HJ193" s="503" t="s">
        <v>14408</v>
      </c>
      <c r="HK193" s="503" t="s">
        <v>17193</v>
      </c>
      <c r="HM193" s="44" t="s">
        <v>3848</v>
      </c>
      <c r="IC193" s="44" t="s">
        <v>3403</v>
      </c>
      <c r="IE193" s="44" t="s">
        <v>3403</v>
      </c>
    </row>
    <row r="194" spans="1:239" s="44" customFormat="1" ht="15" customHeight="1" x14ac:dyDescent="0.2">
      <c r="A194" s="85">
        <v>58</v>
      </c>
      <c r="B194" s="508">
        <v>0.61736111111111114</v>
      </c>
      <c r="C194" s="85"/>
      <c r="D194" s="85" t="s">
        <v>12630</v>
      </c>
      <c r="E194" s="85" t="s">
        <v>212</v>
      </c>
      <c r="F194" s="282">
        <v>43284</v>
      </c>
      <c r="G194" s="85" t="s">
        <v>1202</v>
      </c>
      <c r="H194" s="85" t="s">
        <v>233</v>
      </c>
      <c r="I194" s="64" t="s">
        <v>1203</v>
      </c>
      <c r="J194" s="64"/>
      <c r="K194" s="64"/>
      <c r="L194" s="64"/>
      <c r="M194" s="471"/>
      <c r="N194" s="471"/>
      <c r="O194" s="85"/>
      <c r="P194" s="305" t="s">
        <v>17194</v>
      </c>
      <c r="Q194" s="64" t="s">
        <v>4274</v>
      </c>
      <c r="R194" s="64" t="s">
        <v>17195</v>
      </c>
      <c r="S194" s="65" t="s">
        <v>17196</v>
      </c>
      <c r="T194" s="511">
        <v>9556922566</v>
      </c>
      <c r="U194" s="65" t="s">
        <v>17197</v>
      </c>
      <c r="V194" s="281" t="s">
        <v>17197</v>
      </c>
      <c r="W194" s="276" t="s">
        <v>221</v>
      </c>
      <c r="X194" s="276" t="s">
        <v>221</v>
      </c>
      <c r="Y194" s="276" t="s">
        <v>221</v>
      </c>
      <c r="Z194" s="276" t="s">
        <v>221</v>
      </c>
      <c r="AA194" s="276" t="s">
        <v>2718</v>
      </c>
      <c r="AB194" s="276" t="s">
        <v>2718</v>
      </c>
      <c r="AC194" s="85" t="s">
        <v>314</v>
      </c>
      <c r="AD194" s="85" t="s">
        <v>802</v>
      </c>
      <c r="AE194" s="64"/>
      <c r="AF194" s="85" t="s">
        <v>259</v>
      </c>
      <c r="AG194" s="85" t="s">
        <v>221</v>
      </c>
      <c r="AH194" s="85" t="s">
        <v>221</v>
      </c>
      <c r="AI194" s="64"/>
      <c r="AJ194" s="64"/>
      <c r="AK194" s="64"/>
      <c r="AL194" s="64"/>
      <c r="AM194" s="64"/>
      <c r="AN194" s="85" t="s">
        <v>228</v>
      </c>
      <c r="AO194" s="85" t="s">
        <v>228</v>
      </c>
      <c r="AP194" s="85" t="s">
        <v>229</v>
      </c>
      <c r="AQ194" s="85" t="s">
        <v>229</v>
      </c>
      <c r="AR194" s="64"/>
      <c r="AS194" s="64" t="s">
        <v>17198</v>
      </c>
      <c r="AT194" s="64">
        <v>252527</v>
      </c>
      <c r="AU194" s="64" t="s">
        <v>12622</v>
      </c>
      <c r="AV194" s="64"/>
      <c r="AW194" s="64"/>
      <c r="AX194" s="64"/>
      <c r="AY194" s="85" t="s">
        <v>227</v>
      </c>
      <c r="AZ194" s="64" t="s">
        <v>446</v>
      </c>
      <c r="BA194" s="509">
        <v>0.67638888888888893</v>
      </c>
      <c r="BB194" s="64" t="s">
        <v>12636</v>
      </c>
      <c r="BC194" s="275">
        <v>0.73749999999999993</v>
      </c>
      <c r="BD194" s="275">
        <v>0.74583333333333324</v>
      </c>
      <c r="BE194" s="306">
        <f t="shared" si="3"/>
        <v>12</v>
      </c>
      <c r="BF194" s="64">
        <v>2</v>
      </c>
      <c r="BG194" s="64">
        <v>2</v>
      </c>
      <c r="BH194" s="64">
        <v>2</v>
      </c>
      <c r="BI194" s="64">
        <v>3</v>
      </c>
      <c r="BJ194" s="64">
        <v>3</v>
      </c>
      <c r="BK194" s="64">
        <v>2</v>
      </c>
      <c r="BL194" s="64">
        <v>3</v>
      </c>
      <c r="BM194" s="64">
        <v>3</v>
      </c>
      <c r="BN194" s="64">
        <v>3</v>
      </c>
      <c r="BO194" s="64">
        <v>2</v>
      </c>
      <c r="BP194" s="64">
        <v>3</v>
      </c>
      <c r="BQ194" s="64">
        <v>2</v>
      </c>
      <c r="BR194" s="64">
        <v>3</v>
      </c>
      <c r="BS194" s="306">
        <v>2</v>
      </c>
      <c r="BT194" s="64">
        <v>3</v>
      </c>
      <c r="BU194" s="64"/>
      <c r="BV194" s="64"/>
      <c r="BW194" s="85"/>
      <c r="BX194" s="85"/>
      <c r="BY194" s="512"/>
      <c r="BZ194" s="64"/>
      <c r="CA194" s="64"/>
      <c r="CB194" s="64"/>
      <c r="CC194" s="64"/>
      <c r="CD194" s="64"/>
      <c r="CE194" s="85"/>
      <c r="CF194" s="85"/>
      <c r="CG194" s="85"/>
      <c r="CH194" s="85"/>
      <c r="CI194" s="85"/>
      <c r="CJ194" s="85"/>
      <c r="CK194" s="85"/>
      <c r="CL194" s="85"/>
      <c r="CM194" s="85"/>
      <c r="CN194" s="85"/>
      <c r="CO194" s="85"/>
      <c r="CP194" s="85"/>
      <c r="CQ194" s="85"/>
      <c r="CR194" s="510" t="s">
        <v>12643</v>
      </c>
      <c r="CS194" s="510" t="s">
        <v>12644</v>
      </c>
      <c r="CT194" s="510" t="s">
        <v>4002</v>
      </c>
      <c r="CU194" s="510" t="s">
        <v>17199</v>
      </c>
      <c r="CV194" s="510" t="s">
        <v>4274</v>
      </c>
      <c r="CW194" s="510" t="s">
        <v>17195</v>
      </c>
      <c r="CX194" s="510" t="s">
        <v>17196</v>
      </c>
      <c r="CY194" s="510" t="s">
        <v>17200</v>
      </c>
      <c r="CZ194" s="510" t="s">
        <v>12992</v>
      </c>
      <c r="DA194" s="510" t="s">
        <v>17201</v>
      </c>
      <c r="DB194" s="510" t="s">
        <v>4158</v>
      </c>
      <c r="DC194" s="510" t="s">
        <v>4159</v>
      </c>
      <c r="DD194" s="510" t="s">
        <v>3994</v>
      </c>
      <c r="DE194" s="510" t="s">
        <v>12992</v>
      </c>
      <c r="DF194" s="510" t="s">
        <v>17201</v>
      </c>
      <c r="DG194" s="510" t="s">
        <v>4158</v>
      </c>
      <c r="DH194" s="510" t="s">
        <v>4159</v>
      </c>
      <c r="DI194" s="510" t="s">
        <v>3994</v>
      </c>
      <c r="DJ194" s="510" t="s">
        <v>17202</v>
      </c>
      <c r="DK194" s="510" t="s">
        <v>3957</v>
      </c>
      <c r="DL194" s="510" t="s">
        <v>7679</v>
      </c>
      <c r="DM194" s="510" t="s">
        <v>3914</v>
      </c>
      <c r="DN194" s="510" t="s">
        <v>3852</v>
      </c>
      <c r="DO194" s="510" t="s">
        <v>3853</v>
      </c>
      <c r="DP194" s="510" t="s">
        <v>3854</v>
      </c>
      <c r="DQ194" s="510" t="s">
        <v>17203</v>
      </c>
      <c r="DR194" s="510" t="s">
        <v>17203</v>
      </c>
      <c r="DS194" s="510" t="s">
        <v>17197</v>
      </c>
      <c r="DT194" s="510" t="s">
        <v>17204</v>
      </c>
      <c r="DU194" s="510" t="s">
        <v>3848</v>
      </c>
      <c r="DV194" s="510" t="s">
        <v>17205</v>
      </c>
      <c r="DW194" s="510" t="s">
        <v>3848</v>
      </c>
      <c r="DX194" s="510" t="s">
        <v>17197</v>
      </c>
      <c r="DY194" s="510" t="s">
        <v>3848</v>
      </c>
      <c r="DZ194" s="510" t="s">
        <v>3848</v>
      </c>
      <c r="EA194" s="510" t="s">
        <v>3848</v>
      </c>
      <c r="EB194" s="510" t="s">
        <v>3861</v>
      </c>
      <c r="EC194" s="510" t="s">
        <v>3862</v>
      </c>
      <c r="ED194" s="510" t="s">
        <v>3848</v>
      </c>
      <c r="EE194" s="510" t="s">
        <v>4067</v>
      </c>
      <c r="EF194" s="510" t="s">
        <v>3864</v>
      </c>
      <c r="EG194" s="510" t="s">
        <v>4068</v>
      </c>
      <c r="EH194" s="510" t="s">
        <v>4069</v>
      </c>
      <c r="EI194" s="510" t="s">
        <v>17206</v>
      </c>
      <c r="EJ194" s="510" t="s">
        <v>17198</v>
      </c>
      <c r="EK194" s="510" t="s">
        <v>3848</v>
      </c>
      <c r="EL194" s="510" t="s">
        <v>3868</v>
      </c>
      <c r="EM194" s="510" t="s">
        <v>4002</v>
      </c>
      <c r="EN194" s="510" t="s">
        <v>4002</v>
      </c>
      <c r="EO194" s="510" t="s">
        <v>4401</v>
      </c>
      <c r="EP194" s="510" t="s">
        <v>3870</v>
      </c>
      <c r="EQ194" s="510" t="s">
        <v>17207</v>
      </c>
      <c r="ER194" s="36" t="s">
        <v>8278</v>
      </c>
      <c r="ES194" s="36" t="s">
        <v>17208</v>
      </c>
      <c r="ET194" s="36" t="s">
        <v>17162</v>
      </c>
      <c r="EU194" s="36" t="s">
        <v>17209</v>
      </c>
      <c r="EV194" s="510" t="s">
        <v>3876</v>
      </c>
      <c r="EW194" s="510" t="s">
        <v>3876</v>
      </c>
      <c r="EX194" s="510" t="s">
        <v>3848</v>
      </c>
      <c r="EY194" s="510" t="s">
        <v>3848</v>
      </c>
      <c r="EZ194" s="510" t="s">
        <v>3877</v>
      </c>
      <c r="FA194" s="510" t="s">
        <v>5376</v>
      </c>
      <c r="FB194" s="510" t="s">
        <v>9274</v>
      </c>
      <c r="FC194" s="510" t="s">
        <v>4475</v>
      </c>
      <c r="FD194" s="510" t="s">
        <v>3848</v>
      </c>
      <c r="FE194" s="510" t="s">
        <v>4011</v>
      </c>
      <c r="FF194" s="510" t="s">
        <v>4012</v>
      </c>
      <c r="FG194" s="510" t="s">
        <v>3848</v>
      </c>
      <c r="FH194" s="510" t="s">
        <v>17210</v>
      </c>
      <c r="FI194" s="510" t="s">
        <v>17211</v>
      </c>
      <c r="FJ194" s="510" t="s">
        <v>16435</v>
      </c>
      <c r="FK194" s="510" t="s">
        <v>4017</v>
      </c>
      <c r="FL194" s="510" t="s">
        <v>4017</v>
      </c>
      <c r="FM194" s="510" t="s">
        <v>17196</v>
      </c>
      <c r="FN194" s="510" t="s">
        <v>17212</v>
      </c>
      <c r="FO194" s="510" t="s">
        <v>17213</v>
      </c>
      <c r="FP194" s="510" t="s">
        <v>3848</v>
      </c>
      <c r="FQ194" s="510" t="s">
        <v>3848</v>
      </c>
      <c r="FR194" s="510" t="s">
        <v>3848</v>
      </c>
      <c r="FS194" s="510" t="s">
        <v>3848</v>
      </c>
      <c r="FT194" s="510" t="s">
        <v>17214</v>
      </c>
      <c r="FU194" s="510" t="s">
        <v>17215</v>
      </c>
      <c r="FV194" s="36" t="s">
        <v>17216</v>
      </c>
      <c r="FW194" s="36" t="s">
        <v>17217</v>
      </c>
      <c r="FX194" s="36" t="s">
        <v>3894</v>
      </c>
      <c r="FY194" s="36" t="s">
        <v>3848</v>
      </c>
      <c r="FZ194" s="36" t="s">
        <v>16321</v>
      </c>
      <c r="GA194" s="36" t="s">
        <v>3848</v>
      </c>
      <c r="GB194" s="44" t="s">
        <v>3848</v>
      </c>
      <c r="GC194" s="44" t="s">
        <v>3848</v>
      </c>
      <c r="GL194" s="502">
        <v>100</v>
      </c>
      <c r="GM194" s="502">
        <v>58</v>
      </c>
      <c r="GN194" s="502">
        <v>75</v>
      </c>
      <c r="GO194" s="502">
        <v>83</v>
      </c>
      <c r="GP194" s="502">
        <v>96</v>
      </c>
      <c r="GQ194" s="502">
        <v>24</v>
      </c>
      <c r="GR194" s="502">
        <v>100</v>
      </c>
      <c r="GS194" s="502">
        <v>91</v>
      </c>
      <c r="GT194" s="502">
        <v>23</v>
      </c>
      <c r="GU194" s="502">
        <v>91</v>
      </c>
      <c r="GV194" s="502">
        <v>60</v>
      </c>
      <c r="GW194" s="502">
        <v>57</v>
      </c>
      <c r="GX194" s="502">
        <v>29</v>
      </c>
      <c r="GY194" s="502" t="s">
        <v>14218</v>
      </c>
      <c r="GZ194" s="502" t="s">
        <v>14217</v>
      </c>
      <c r="HA194" s="502" t="s">
        <v>14217</v>
      </c>
      <c r="HB194" s="502">
        <v>33</v>
      </c>
      <c r="HC194" s="502" t="s">
        <v>14217</v>
      </c>
      <c r="HD194" s="502">
        <v>33</v>
      </c>
      <c r="HE194" s="502">
        <v>0</v>
      </c>
      <c r="HF194" s="44" t="s">
        <v>14405</v>
      </c>
      <c r="HG194" s="503" t="s">
        <v>3848</v>
      </c>
      <c r="HH194" s="503" t="s">
        <v>17218</v>
      </c>
      <c r="HI194" s="503" t="s">
        <v>14407</v>
      </c>
      <c r="HJ194" s="503" t="s">
        <v>14408</v>
      </c>
      <c r="HK194" s="503" t="s">
        <v>17219</v>
      </c>
      <c r="IC194" s="44" t="s">
        <v>3403</v>
      </c>
      <c r="IE194" s="44" t="s">
        <v>3403</v>
      </c>
    </row>
    <row r="195" spans="1:239" s="44" customFormat="1" ht="15" customHeight="1" x14ac:dyDescent="0.2">
      <c r="A195" s="85">
        <v>59</v>
      </c>
      <c r="B195" s="508">
        <v>0.62083333333333335</v>
      </c>
      <c r="C195" s="85"/>
      <c r="D195" s="85" t="s">
        <v>12630</v>
      </c>
      <c r="E195" s="85" t="s">
        <v>212</v>
      </c>
      <c r="F195" s="282">
        <v>43284</v>
      </c>
      <c r="G195" s="85" t="s">
        <v>1202</v>
      </c>
      <c r="H195" s="64" t="s">
        <v>233</v>
      </c>
      <c r="I195" s="85" t="s">
        <v>3057</v>
      </c>
      <c r="J195" s="64"/>
      <c r="K195" s="64"/>
      <c r="L195" s="64"/>
      <c r="M195" s="471"/>
      <c r="N195" s="471"/>
      <c r="O195" s="85"/>
      <c r="P195" s="305" t="s">
        <v>17220</v>
      </c>
      <c r="Q195" s="64" t="s">
        <v>17221</v>
      </c>
      <c r="R195" s="64" t="s">
        <v>17222</v>
      </c>
      <c r="S195" s="70" t="s">
        <v>2248</v>
      </c>
      <c r="T195" s="255">
        <v>9088888664</v>
      </c>
      <c r="U195" s="65" t="s">
        <v>17223</v>
      </c>
      <c r="V195" s="85" t="s">
        <v>221</v>
      </c>
      <c r="W195" s="276" t="s">
        <v>221</v>
      </c>
      <c r="X195" s="276" t="s">
        <v>221</v>
      </c>
      <c r="Y195" s="276" t="s">
        <v>221</v>
      </c>
      <c r="Z195" s="276" t="s">
        <v>221</v>
      </c>
      <c r="AA195" s="65" t="s">
        <v>17224</v>
      </c>
      <c r="AB195" s="255">
        <v>9184865807</v>
      </c>
      <c r="AC195" s="85" t="s">
        <v>402</v>
      </c>
      <c r="AD195" s="85" t="s">
        <v>224</v>
      </c>
      <c r="AE195" s="64" t="s">
        <v>17225</v>
      </c>
      <c r="AF195" s="85" t="s">
        <v>221</v>
      </c>
      <c r="AG195" s="85" t="s">
        <v>221</v>
      </c>
      <c r="AH195" s="85" t="s">
        <v>221</v>
      </c>
      <c r="AI195" s="64"/>
      <c r="AJ195" s="64"/>
      <c r="AK195" s="64"/>
      <c r="AL195" s="64"/>
      <c r="AM195" s="64"/>
      <c r="AN195" s="85" t="s">
        <v>228</v>
      </c>
      <c r="AO195" s="85" t="s">
        <v>228</v>
      </c>
      <c r="AP195" s="85" t="s">
        <v>229</v>
      </c>
      <c r="AQ195" s="85" t="s">
        <v>229</v>
      </c>
      <c r="AR195" s="64"/>
      <c r="AS195" s="64" t="s">
        <v>17226</v>
      </c>
      <c r="AT195" s="64">
        <v>251030</v>
      </c>
      <c r="AU195" s="64" t="s">
        <v>13548</v>
      </c>
      <c r="AV195" s="64"/>
      <c r="AW195" s="64"/>
      <c r="AX195" s="64"/>
      <c r="AY195" s="85" t="s">
        <v>227</v>
      </c>
      <c r="AZ195" s="64" t="s">
        <v>227</v>
      </c>
      <c r="BA195" s="509">
        <v>0.67986111111111114</v>
      </c>
      <c r="BB195" s="64" t="s">
        <v>13984</v>
      </c>
      <c r="BC195" s="275">
        <v>0.79861111111111116</v>
      </c>
      <c r="BD195" s="275">
        <v>0.80694444444444446</v>
      </c>
      <c r="BE195" s="306">
        <f t="shared" si="3"/>
        <v>12</v>
      </c>
      <c r="BF195" s="64">
        <v>1</v>
      </c>
      <c r="BG195" s="64">
        <v>2</v>
      </c>
      <c r="BH195" s="64">
        <v>3</v>
      </c>
      <c r="BI195" s="64">
        <v>3</v>
      </c>
      <c r="BJ195" s="64">
        <v>2</v>
      </c>
      <c r="BK195" s="64">
        <v>1</v>
      </c>
      <c r="BL195" s="64">
        <v>1</v>
      </c>
      <c r="BM195" s="64">
        <v>3</v>
      </c>
      <c r="BN195" s="64">
        <v>2</v>
      </c>
      <c r="BO195" s="64">
        <v>1</v>
      </c>
      <c r="BP195" s="64">
        <v>3</v>
      </c>
      <c r="BQ195" s="64">
        <v>2</v>
      </c>
      <c r="BR195" s="64">
        <v>3</v>
      </c>
      <c r="BS195" s="306">
        <v>2</v>
      </c>
      <c r="BT195" s="64">
        <v>3</v>
      </c>
      <c r="BU195" s="64"/>
      <c r="BV195" s="64"/>
      <c r="BW195" s="85"/>
      <c r="BX195" s="85"/>
      <c r="BY195" s="64"/>
      <c r="BZ195" s="64"/>
      <c r="CA195" s="64"/>
      <c r="CB195" s="64"/>
      <c r="CC195" s="64"/>
      <c r="CD195" s="64"/>
      <c r="CE195" s="85"/>
      <c r="CF195" s="85"/>
      <c r="CG195" s="85"/>
      <c r="CH195" s="85"/>
      <c r="CI195" s="85"/>
      <c r="CJ195" s="85"/>
      <c r="CK195" s="85"/>
      <c r="CL195" s="85"/>
      <c r="CM195" s="85"/>
      <c r="CN195" s="85"/>
      <c r="CO195" s="85"/>
      <c r="CP195" s="85"/>
      <c r="CQ195" s="85"/>
      <c r="CR195" s="510" t="s">
        <v>12643</v>
      </c>
      <c r="CS195" s="510" t="s">
        <v>12644</v>
      </c>
      <c r="CT195" s="510" t="s">
        <v>4002</v>
      </c>
      <c r="CU195" s="510" t="s">
        <v>17227</v>
      </c>
      <c r="CV195" s="510" t="s">
        <v>17221</v>
      </c>
      <c r="CW195" s="510" t="s">
        <v>17222</v>
      </c>
      <c r="CX195" s="510" t="s">
        <v>2248</v>
      </c>
      <c r="CY195" s="510" t="s">
        <v>17228</v>
      </c>
      <c r="CZ195" s="510" t="s">
        <v>4246</v>
      </c>
      <c r="DA195" s="510" t="s">
        <v>17229</v>
      </c>
      <c r="DB195" s="510" t="s">
        <v>3840</v>
      </c>
      <c r="DC195" s="510" t="s">
        <v>3841</v>
      </c>
      <c r="DD195" s="510" t="s">
        <v>4248</v>
      </c>
      <c r="DE195" s="510" t="s">
        <v>4246</v>
      </c>
      <c r="DF195" s="510" t="s">
        <v>17229</v>
      </c>
      <c r="DG195" s="510" t="s">
        <v>3840</v>
      </c>
      <c r="DH195" s="510" t="s">
        <v>3841</v>
      </c>
      <c r="DI195" s="510" t="s">
        <v>4248</v>
      </c>
      <c r="DJ195" s="510" t="s">
        <v>17230</v>
      </c>
      <c r="DK195" s="510" t="s">
        <v>3849</v>
      </c>
      <c r="DL195" s="510" t="s">
        <v>3870</v>
      </c>
      <c r="DM195" s="510" t="s">
        <v>3914</v>
      </c>
      <c r="DN195" s="510" t="s">
        <v>3852</v>
      </c>
      <c r="DO195" s="510" t="s">
        <v>3853</v>
      </c>
      <c r="DP195" s="510" t="s">
        <v>3854</v>
      </c>
      <c r="DQ195" s="510" t="s">
        <v>17231</v>
      </c>
      <c r="DR195" s="510" t="s">
        <v>1239</v>
      </c>
      <c r="DS195" s="510" t="s">
        <v>17223</v>
      </c>
      <c r="DT195" s="510" t="s">
        <v>3848</v>
      </c>
      <c r="DU195" s="510" t="s">
        <v>3848</v>
      </c>
      <c r="DV195" s="510" t="s">
        <v>3848</v>
      </c>
      <c r="DW195" s="510" t="s">
        <v>3848</v>
      </c>
      <c r="DX195" s="510" t="s">
        <v>3848</v>
      </c>
      <c r="DY195" s="510" t="s">
        <v>3848</v>
      </c>
      <c r="DZ195" s="510" t="s">
        <v>3848</v>
      </c>
      <c r="EA195" s="510" t="s">
        <v>3848</v>
      </c>
      <c r="EB195" s="510" t="s">
        <v>3861</v>
      </c>
      <c r="EC195" s="510" t="s">
        <v>3862</v>
      </c>
      <c r="ED195" s="510" t="s">
        <v>3848</v>
      </c>
      <c r="EE195" s="510" t="s">
        <v>9840</v>
      </c>
      <c r="EF195" s="510" t="s">
        <v>3864</v>
      </c>
      <c r="EG195" s="510" t="s">
        <v>4068</v>
      </c>
      <c r="EH195" s="510" t="s">
        <v>4438</v>
      </c>
      <c r="EI195" s="510" t="s">
        <v>4068</v>
      </c>
      <c r="EJ195" s="510" t="s">
        <v>17226</v>
      </c>
      <c r="EK195" s="510" t="s">
        <v>3848</v>
      </c>
      <c r="EL195" s="510" t="s">
        <v>3868</v>
      </c>
      <c r="EM195" s="510" t="s">
        <v>4002</v>
      </c>
      <c r="EN195" s="510" t="s">
        <v>4002</v>
      </c>
      <c r="EO195" s="510" t="s">
        <v>3869</v>
      </c>
      <c r="EP195" s="510" t="s">
        <v>3870</v>
      </c>
      <c r="EQ195" s="510" t="s">
        <v>17232</v>
      </c>
      <c r="ER195" s="36" t="s">
        <v>4262</v>
      </c>
      <c r="ES195" s="36" t="s">
        <v>17233</v>
      </c>
      <c r="ET195" s="36" t="s">
        <v>17234</v>
      </c>
      <c r="EU195" s="36" t="s">
        <v>17235</v>
      </c>
      <c r="EV195" s="510" t="s">
        <v>3876</v>
      </c>
      <c r="EW195" s="510" t="s">
        <v>3876</v>
      </c>
      <c r="EX195" s="510" t="s">
        <v>3848</v>
      </c>
      <c r="EY195" s="510" t="s">
        <v>3848</v>
      </c>
      <c r="EZ195" s="510" t="s">
        <v>3876</v>
      </c>
      <c r="FA195" s="510" t="s">
        <v>3848</v>
      </c>
      <c r="FB195" s="510" t="s">
        <v>3848</v>
      </c>
      <c r="FC195" s="510" t="s">
        <v>3848</v>
      </c>
      <c r="FD195" s="510" t="s">
        <v>3848</v>
      </c>
      <c r="FE195" s="510" t="s">
        <v>4017</v>
      </c>
      <c r="FF195" s="510" t="s">
        <v>4017</v>
      </c>
      <c r="FG195" s="510" t="s">
        <v>3848</v>
      </c>
      <c r="FH195" s="510" t="s">
        <v>3848</v>
      </c>
      <c r="FI195" s="510" t="s">
        <v>3848</v>
      </c>
      <c r="FJ195" s="510" t="s">
        <v>4017</v>
      </c>
      <c r="FK195" s="510" t="s">
        <v>4017</v>
      </c>
      <c r="FL195" s="510" t="s">
        <v>4017</v>
      </c>
      <c r="FM195" s="510" t="s">
        <v>2248</v>
      </c>
      <c r="FN195" s="510" t="s">
        <v>17236</v>
      </c>
      <c r="FO195" s="510" t="s">
        <v>485</v>
      </c>
      <c r="FP195" s="510" t="s">
        <v>3848</v>
      </c>
      <c r="FQ195" s="510" t="s">
        <v>17237</v>
      </c>
      <c r="FR195" s="510" t="s">
        <v>4925</v>
      </c>
      <c r="FS195" s="510" t="s">
        <v>17238</v>
      </c>
      <c r="FT195" s="510" t="s">
        <v>17239</v>
      </c>
      <c r="FU195" s="510" t="s">
        <v>17240</v>
      </c>
      <c r="FV195" s="36" t="s">
        <v>17241</v>
      </c>
      <c r="FW195" s="36" t="s">
        <v>17242</v>
      </c>
      <c r="FX195" s="36" t="s">
        <v>3894</v>
      </c>
      <c r="FY195" s="36" t="s">
        <v>3848</v>
      </c>
      <c r="FZ195" s="36" t="s">
        <v>3848</v>
      </c>
      <c r="GA195" s="36" t="s">
        <v>3848</v>
      </c>
      <c r="GB195" s="44" t="s">
        <v>3848</v>
      </c>
      <c r="GC195" s="44" t="s">
        <v>3848</v>
      </c>
      <c r="GL195" s="502">
        <v>100</v>
      </c>
      <c r="GM195" s="502">
        <v>67</v>
      </c>
      <c r="GN195" s="502">
        <v>65</v>
      </c>
      <c r="GO195" s="502">
        <v>83</v>
      </c>
      <c r="GP195" s="502">
        <v>91</v>
      </c>
      <c r="GQ195" s="502">
        <v>46</v>
      </c>
      <c r="GR195" s="502">
        <v>91</v>
      </c>
      <c r="GS195" s="502">
        <v>100</v>
      </c>
      <c r="GT195" s="502">
        <v>39</v>
      </c>
      <c r="GU195" s="502">
        <v>100</v>
      </c>
      <c r="GV195" s="502">
        <v>70</v>
      </c>
      <c r="GW195" s="502">
        <v>57</v>
      </c>
      <c r="GX195" s="502">
        <v>57</v>
      </c>
      <c r="GY195" s="502" t="s">
        <v>14218</v>
      </c>
      <c r="GZ195" s="502" t="s">
        <v>14217</v>
      </c>
      <c r="HA195" s="502" t="s">
        <v>14217</v>
      </c>
      <c r="HB195" s="502" t="s">
        <v>14217</v>
      </c>
      <c r="HC195" s="502" t="s">
        <v>14217</v>
      </c>
      <c r="HD195" s="502" t="s">
        <v>14217</v>
      </c>
      <c r="HE195" s="502">
        <v>0</v>
      </c>
      <c r="HF195" s="44" t="s">
        <v>14293</v>
      </c>
      <c r="HG195" s="503" t="s">
        <v>3848</v>
      </c>
      <c r="HH195" s="503" t="s">
        <v>3848</v>
      </c>
      <c r="HI195" s="503" t="s">
        <v>3848</v>
      </c>
      <c r="HJ195" s="503" t="s">
        <v>3848</v>
      </c>
      <c r="HK195" s="503" t="s">
        <v>3848</v>
      </c>
      <c r="HM195" s="44" t="s">
        <v>3848</v>
      </c>
      <c r="IC195" s="44" t="s">
        <v>3403</v>
      </c>
      <c r="IE195" s="44" t="s">
        <v>3403</v>
      </c>
    </row>
    <row r="196" spans="1:239" s="44" customFormat="1" ht="15" customHeight="1" x14ac:dyDescent="0.2">
      <c r="A196" s="85">
        <v>60</v>
      </c>
      <c r="B196" s="508">
        <v>0.63472222222222219</v>
      </c>
      <c r="C196" s="85"/>
      <c r="D196" s="85" t="s">
        <v>12630</v>
      </c>
      <c r="E196" s="85" t="s">
        <v>212</v>
      </c>
      <c r="F196" s="282">
        <v>43284</v>
      </c>
      <c r="G196" s="85" t="s">
        <v>1202</v>
      </c>
      <c r="H196" s="64" t="s">
        <v>233</v>
      </c>
      <c r="I196" s="85" t="s">
        <v>3057</v>
      </c>
      <c r="J196" s="64"/>
      <c r="K196" s="64"/>
      <c r="L196" s="64"/>
      <c r="M196" s="471"/>
      <c r="N196" s="471"/>
      <c r="O196" s="85"/>
      <c r="P196" s="305" t="s">
        <v>17243</v>
      </c>
      <c r="Q196" s="64" t="s">
        <v>17244</v>
      </c>
      <c r="R196" s="64" t="s">
        <v>17245</v>
      </c>
      <c r="S196" s="70" t="s">
        <v>17246</v>
      </c>
      <c r="T196" s="512">
        <v>9497149896</v>
      </c>
      <c r="U196" s="281" t="s">
        <v>17247</v>
      </c>
      <c r="V196" s="281" t="s">
        <v>221</v>
      </c>
      <c r="W196" s="276" t="s">
        <v>221</v>
      </c>
      <c r="X196" s="276" t="s">
        <v>221</v>
      </c>
      <c r="Y196" s="276" t="s">
        <v>221</v>
      </c>
      <c r="Z196" s="276" t="s">
        <v>221</v>
      </c>
      <c r="AA196" s="276" t="s">
        <v>2718</v>
      </c>
      <c r="AB196" s="276" t="s">
        <v>2718</v>
      </c>
      <c r="AC196" s="85" t="s">
        <v>1303</v>
      </c>
      <c r="AD196" s="85" t="s">
        <v>224</v>
      </c>
      <c r="AE196" s="64" t="s">
        <v>221</v>
      </c>
      <c r="AF196" s="85" t="s">
        <v>221</v>
      </c>
      <c r="AG196" s="85" t="s">
        <v>221</v>
      </c>
      <c r="AH196" s="85" t="s">
        <v>221</v>
      </c>
      <c r="AI196" s="64"/>
      <c r="AJ196" s="64"/>
      <c r="AK196" s="64"/>
      <c r="AL196" s="64"/>
      <c r="AM196" s="64"/>
      <c r="AN196" s="85" t="s">
        <v>228</v>
      </c>
      <c r="AO196" s="85" t="s">
        <v>228</v>
      </c>
      <c r="AP196" s="85" t="s">
        <v>229</v>
      </c>
      <c r="AQ196" s="85" t="s">
        <v>229</v>
      </c>
      <c r="AR196" s="64"/>
      <c r="AS196" s="64" t="s">
        <v>17226</v>
      </c>
      <c r="AT196" s="64">
        <v>251030</v>
      </c>
      <c r="AU196" s="64" t="s">
        <v>13548</v>
      </c>
      <c r="AV196" s="64"/>
      <c r="AW196" s="64"/>
      <c r="AX196" s="64"/>
      <c r="AY196" s="85" t="s">
        <v>227</v>
      </c>
      <c r="AZ196" s="64" t="s">
        <v>446</v>
      </c>
      <c r="BA196" s="509">
        <v>0.67986111111111114</v>
      </c>
      <c r="BB196" s="64" t="s">
        <v>13984</v>
      </c>
      <c r="BC196" s="275">
        <v>0.74791666666666667</v>
      </c>
      <c r="BD196" s="275">
        <v>0.7583333333333333</v>
      </c>
      <c r="BE196" s="306">
        <f t="shared" si="3"/>
        <v>15</v>
      </c>
      <c r="BF196" s="64">
        <v>1</v>
      </c>
      <c r="BG196" s="64">
        <v>2</v>
      </c>
      <c r="BH196" s="64">
        <v>3</v>
      </c>
      <c r="BI196" s="64">
        <v>3</v>
      </c>
      <c r="BJ196" s="64">
        <v>2</v>
      </c>
      <c r="BK196" s="64">
        <v>1</v>
      </c>
      <c r="BL196" s="64">
        <v>1</v>
      </c>
      <c r="BM196" s="64">
        <v>3</v>
      </c>
      <c r="BN196" s="64">
        <v>2</v>
      </c>
      <c r="BO196" s="64">
        <v>1</v>
      </c>
      <c r="BP196" s="64">
        <v>3</v>
      </c>
      <c r="BQ196" s="64">
        <v>2</v>
      </c>
      <c r="BR196" s="64">
        <v>3</v>
      </c>
      <c r="BS196" s="306">
        <v>2</v>
      </c>
      <c r="BT196" s="64">
        <v>3</v>
      </c>
      <c r="BU196" s="64"/>
      <c r="BV196" s="64"/>
      <c r="BW196" s="85"/>
      <c r="BX196" s="85"/>
      <c r="BY196" s="64"/>
      <c r="BZ196" s="64"/>
      <c r="CA196" s="64"/>
      <c r="CB196" s="64"/>
      <c r="CC196" s="64"/>
      <c r="CD196" s="64"/>
      <c r="CE196" s="85"/>
      <c r="CF196" s="85"/>
      <c r="CG196" s="85"/>
      <c r="CH196" s="85"/>
      <c r="CI196" s="85"/>
      <c r="CJ196" s="85"/>
      <c r="CK196" s="85"/>
      <c r="CL196" s="85"/>
      <c r="CM196" s="85"/>
      <c r="CN196" s="85"/>
      <c r="CO196" s="85"/>
      <c r="CP196" s="85"/>
      <c r="CQ196" s="85"/>
      <c r="CR196" s="510" t="s">
        <v>12643</v>
      </c>
      <c r="CS196" s="510" t="s">
        <v>12644</v>
      </c>
      <c r="CT196" s="510" t="s">
        <v>4002</v>
      </c>
      <c r="CU196" s="510" t="s">
        <v>17248</v>
      </c>
      <c r="CV196" s="510" t="s">
        <v>17249</v>
      </c>
      <c r="CW196" s="510" t="s">
        <v>17250</v>
      </c>
      <c r="CX196" s="510" t="s">
        <v>17251</v>
      </c>
      <c r="CY196" s="510" t="s">
        <v>17252</v>
      </c>
      <c r="CZ196" s="510" t="s">
        <v>17253</v>
      </c>
      <c r="DA196" s="510" t="s">
        <v>17254</v>
      </c>
      <c r="DB196" s="510" t="s">
        <v>8885</v>
      </c>
      <c r="DC196" s="510" t="s">
        <v>3846</v>
      </c>
      <c r="DD196" s="510" t="s">
        <v>8569</v>
      </c>
      <c r="DE196" s="510" t="s">
        <v>17253</v>
      </c>
      <c r="DF196" s="510" t="s">
        <v>17254</v>
      </c>
      <c r="DG196" s="510" t="s">
        <v>8885</v>
      </c>
      <c r="DH196" s="510" t="s">
        <v>3846</v>
      </c>
      <c r="DI196" s="510" t="s">
        <v>17255</v>
      </c>
      <c r="DJ196" s="510" t="s">
        <v>3848</v>
      </c>
      <c r="DK196" s="510" t="s">
        <v>3849</v>
      </c>
      <c r="DL196" s="510" t="s">
        <v>10124</v>
      </c>
      <c r="DM196" s="510" t="s">
        <v>4116</v>
      </c>
      <c r="DN196" s="510" t="s">
        <v>3852</v>
      </c>
      <c r="DO196" s="510" t="s">
        <v>3853</v>
      </c>
      <c r="DP196" s="510" t="s">
        <v>3854</v>
      </c>
      <c r="DQ196" s="510" t="s">
        <v>17256</v>
      </c>
      <c r="DR196" s="510" t="s">
        <v>17257</v>
      </c>
      <c r="DS196" s="510" t="s">
        <v>17247</v>
      </c>
      <c r="DT196" s="510" t="s">
        <v>3848</v>
      </c>
      <c r="DU196" s="510" t="s">
        <v>3848</v>
      </c>
      <c r="DV196" s="510" t="s">
        <v>3848</v>
      </c>
      <c r="DW196" s="510" t="s">
        <v>3848</v>
      </c>
      <c r="DX196" s="510" t="s">
        <v>3848</v>
      </c>
      <c r="DY196" s="510" t="s">
        <v>3848</v>
      </c>
      <c r="DZ196" s="510" t="s">
        <v>3848</v>
      </c>
      <c r="EA196" s="510" t="s">
        <v>3848</v>
      </c>
      <c r="EB196" s="510" t="s">
        <v>3861</v>
      </c>
      <c r="EC196" s="510" t="s">
        <v>3862</v>
      </c>
      <c r="ED196" s="510" t="s">
        <v>3848</v>
      </c>
      <c r="EE196" s="510" t="s">
        <v>13163</v>
      </c>
      <c r="EF196" s="510" t="s">
        <v>3864</v>
      </c>
      <c r="EG196" s="510" t="s">
        <v>4068</v>
      </c>
      <c r="EH196" s="510" t="s">
        <v>4069</v>
      </c>
      <c r="EI196" s="510" t="s">
        <v>17258</v>
      </c>
      <c r="EJ196" s="510" t="s">
        <v>17259</v>
      </c>
      <c r="EK196" s="510" t="s">
        <v>3848</v>
      </c>
      <c r="EL196" s="510" t="s">
        <v>3868</v>
      </c>
      <c r="EM196" s="510" t="s">
        <v>4002</v>
      </c>
      <c r="EN196" s="510" t="s">
        <v>4002</v>
      </c>
      <c r="EO196" s="510" t="s">
        <v>3869</v>
      </c>
      <c r="EP196" s="510" t="s">
        <v>3870</v>
      </c>
      <c r="EQ196" s="510" t="s">
        <v>4017</v>
      </c>
      <c r="ER196" s="510" t="s">
        <v>4017</v>
      </c>
      <c r="ES196" s="510" t="s">
        <v>4017</v>
      </c>
      <c r="ET196" s="36" t="s">
        <v>4017</v>
      </c>
      <c r="EU196" s="36" t="s">
        <v>4017</v>
      </c>
      <c r="EV196" s="510" t="s">
        <v>3876</v>
      </c>
      <c r="EW196" s="510" t="s">
        <v>3876</v>
      </c>
      <c r="EX196" s="510" t="s">
        <v>3848</v>
      </c>
      <c r="EY196" s="510" t="s">
        <v>3848</v>
      </c>
      <c r="EZ196" s="510" t="s">
        <v>3876</v>
      </c>
      <c r="FA196" s="510" t="s">
        <v>3848</v>
      </c>
      <c r="FB196" s="510" t="s">
        <v>3848</v>
      </c>
      <c r="FC196" s="510" t="s">
        <v>3848</v>
      </c>
      <c r="FD196" s="510" t="s">
        <v>3848</v>
      </c>
      <c r="FE196" s="510" t="s">
        <v>4017</v>
      </c>
      <c r="FF196" s="510" t="s">
        <v>4017</v>
      </c>
      <c r="FG196" s="510" t="s">
        <v>3848</v>
      </c>
      <c r="FH196" s="510" t="s">
        <v>3848</v>
      </c>
      <c r="FI196" s="510" t="s">
        <v>3848</v>
      </c>
      <c r="FJ196" s="510" t="s">
        <v>4017</v>
      </c>
      <c r="FK196" s="510" t="s">
        <v>4017</v>
      </c>
      <c r="FL196" s="510" t="s">
        <v>4017</v>
      </c>
      <c r="FM196" s="510" t="s">
        <v>17251</v>
      </c>
      <c r="FN196" s="510" t="s">
        <v>17260</v>
      </c>
      <c r="FO196" s="510" t="s">
        <v>17261</v>
      </c>
      <c r="FP196" s="510" t="s">
        <v>3848</v>
      </c>
      <c r="FQ196" s="510" t="s">
        <v>3848</v>
      </c>
      <c r="FR196" s="510" t="s">
        <v>3848</v>
      </c>
      <c r="FS196" s="510" t="s">
        <v>3848</v>
      </c>
      <c r="FT196" s="510" t="s">
        <v>17262</v>
      </c>
      <c r="FU196" s="510" t="s">
        <v>17263</v>
      </c>
      <c r="FV196" s="510" t="s">
        <v>17264</v>
      </c>
      <c r="FW196" s="36" t="s">
        <v>3943</v>
      </c>
      <c r="FX196" s="36" t="s">
        <v>3894</v>
      </c>
      <c r="FY196" s="36" t="s">
        <v>3848</v>
      </c>
      <c r="FZ196" s="36" t="s">
        <v>17144</v>
      </c>
      <c r="GA196" s="36" t="s">
        <v>3848</v>
      </c>
      <c r="GB196" s="44" t="s">
        <v>3848</v>
      </c>
      <c r="GC196" s="44" t="s">
        <v>3848</v>
      </c>
      <c r="GL196" s="502">
        <v>100</v>
      </c>
      <c r="GM196" s="502">
        <v>58</v>
      </c>
      <c r="GN196" s="502">
        <v>50</v>
      </c>
      <c r="GO196" s="502">
        <v>67</v>
      </c>
      <c r="GP196" s="502">
        <v>84</v>
      </c>
      <c r="GQ196" s="502">
        <v>31</v>
      </c>
      <c r="GR196" s="502">
        <v>84</v>
      </c>
      <c r="GS196" s="502">
        <v>86</v>
      </c>
      <c r="GT196" s="502">
        <v>29</v>
      </c>
      <c r="GU196" s="502">
        <v>86</v>
      </c>
      <c r="GV196" s="502">
        <v>70</v>
      </c>
      <c r="GW196" s="502">
        <v>71</v>
      </c>
      <c r="GX196" s="502">
        <v>86</v>
      </c>
      <c r="GY196" s="502" t="s">
        <v>14218</v>
      </c>
      <c r="GZ196" s="502" t="s">
        <v>14217</v>
      </c>
      <c r="HA196" s="502" t="s">
        <v>14217</v>
      </c>
      <c r="HB196" s="502" t="s">
        <v>14217</v>
      </c>
      <c r="HC196" s="502" t="s">
        <v>14217</v>
      </c>
      <c r="HD196" s="502" t="s">
        <v>14217</v>
      </c>
      <c r="HE196" s="502">
        <v>0</v>
      </c>
      <c r="HF196" s="44" t="s">
        <v>14219</v>
      </c>
      <c r="HG196" s="503" t="s">
        <v>3848</v>
      </c>
      <c r="HH196" s="503" t="s">
        <v>17265</v>
      </c>
      <c r="HI196" s="503" t="s">
        <v>14250</v>
      </c>
      <c r="HJ196" s="503" t="s">
        <v>14222</v>
      </c>
      <c r="HK196" s="503" t="s">
        <v>17266</v>
      </c>
      <c r="IC196" s="44" t="s">
        <v>3403</v>
      </c>
      <c r="IE196" s="44" t="s">
        <v>3403</v>
      </c>
    </row>
    <row r="197" spans="1:239" s="44" customFormat="1" ht="15" customHeight="1" x14ac:dyDescent="0.2">
      <c r="A197" s="85">
        <v>61</v>
      </c>
      <c r="B197" s="508">
        <v>0.63888888888888895</v>
      </c>
      <c r="C197" s="85"/>
      <c r="D197" s="85" t="s">
        <v>12630</v>
      </c>
      <c r="E197" s="85" t="s">
        <v>212</v>
      </c>
      <c r="F197" s="282">
        <v>43284</v>
      </c>
      <c r="G197" s="85" t="s">
        <v>1202</v>
      </c>
      <c r="H197" s="64" t="s">
        <v>233</v>
      </c>
      <c r="I197" s="85" t="s">
        <v>3057</v>
      </c>
      <c r="J197" s="64"/>
      <c r="K197" s="471"/>
      <c r="L197" s="471"/>
      <c r="M197" s="471"/>
      <c r="N197" s="471"/>
      <c r="O197" s="85"/>
      <c r="P197" s="305" t="s">
        <v>17267</v>
      </c>
      <c r="Q197" s="64" t="s">
        <v>17268</v>
      </c>
      <c r="R197" s="64" t="s">
        <v>17269</v>
      </c>
      <c r="S197" s="70" t="s">
        <v>17270</v>
      </c>
      <c r="T197" s="512">
        <v>9562561198</v>
      </c>
      <c r="U197" s="65" t="s">
        <v>17271</v>
      </c>
      <c r="V197" s="281" t="s">
        <v>17272</v>
      </c>
      <c r="W197" s="276" t="s">
        <v>221</v>
      </c>
      <c r="X197" s="276" t="s">
        <v>221</v>
      </c>
      <c r="Y197" s="276" t="s">
        <v>221</v>
      </c>
      <c r="Z197" s="276" t="s">
        <v>221</v>
      </c>
      <c r="AA197" s="70" t="s">
        <v>17273</v>
      </c>
      <c r="AB197" s="44">
        <v>9075650915</v>
      </c>
      <c r="AC197" s="85" t="s">
        <v>1303</v>
      </c>
      <c r="AD197" s="85" t="s">
        <v>224</v>
      </c>
      <c r="AE197" s="64" t="s">
        <v>221</v>
      </c>
      <c r="AF197" s="85" t="s">
        <v>221</v>
      </c>
      <c r="AG197" s="85" t="s">
        <v>221</v>
      </c>
      <c r="AH197" s="85" t="s">
        <v>221</v>
      </c>
      <c r="AI197" s="64"/>
      <c r="AJ197" s="64"/>
      <c r="AK197" s="64"/>
      <c r="AL197" s="64"/>
      <c r="AM197" s="64"/>
      <c r="AN197" s="85" t="s">
        <v>394</v>
      </c>
      <c r="AO197" s="85" t="s">
        <v>395</v>
      </c>
      <c r="AP197" s="85" t="s">
        <v>281</v>
      </c>
      <c r="AQ197" s="64" t="s">
        <v>282</v>
      </c>
      <c r="AR197" s="64"/>
      <c r="AS197" s="64"/>
      <c r="AT197" s="64"/>
      <c r="AU197" s="64"/>
      <c r="AV197" s="64"/>
      <c r="AW197" s="64" t="s">
        <v>12988</v>
      </c>
      <c r="AX197" s="64"/>
      <c r="AY197" s="85" t="s">
        <v>227</v>
      </c>
      <c r="AZ197" s="64" t="s">
        <v>446</v>
      </c>
      <c r="BA197" s="509">
        <v>0.68819444444444444</v>
      </c>
      <c r="BB197" s="64" t="s">
        <v>13984</v>
      </c>
      <c r="BC197" s="275"/>
      <c r="BD197" s="275"/>
      <c r="BE197" s="306">
        <f t="shared" si="3"/>
        <v>0</v>
      </c>
      <c r="BF197" s="64"/>
      <c r="BG197" s="64"/>
      <c r="BH197" s="64"/>
      <c r="BI197" s="64"/>
      <c r="BJ197" s="64"/>
      <c r="BK197" s="64"/>
      <c r="BL197" s="64"/>
      <c r="BM197" s="64"/>
      <c r="BN197" s="64"/>
      <c r="BO197" s="64"/>
      <c r="BP197" s="64"/>
      <c r="BQ197" s="64"/>
      <c r="BR197" s="64"/>
      <c r="BS197" s="64"/>
      <c r="BT197" s="64"/>
      <c r="BU197" s="64"/>
      <c r="BV197" s="64"/>
      <c r="BW197" s="85"/>
      <c r="BX197" s="85"/>
      <c r="BY197" s="64"/>
      <c r="BZ197" s="64"/>
      <c r="CA197" s="64"/>
      <c r="CB197" s="64"/>
      <c r="CC197" s="64"/>
      <c r="CD197" s="64"/>
      <c r="CE197" s="85"/>
      <c r="CF197" s="85"/>
      <c r="CG197" s="85"/>
      <c r="CH197" s="85"/>
      <c r="CI197" s="85"/>
      <c r="CJ197" s="85"/>
      <c r="CK197" s="85"/>
      <c r="CL197" s="85"/>
      <c r="CM197" s="85"/>
      <c r="CN197" s="85"/>
      <c r="CO197" s="85"/>
      <c r="CP197" s="85"/>
      <c r="CQ197" s="85"/>
      <c r="CR197" s="510" t="s">
        <v>12643</v>
      </c>
      <c r="CS197" s="510" t="s">
        <v>12644</v>
      </c>
      <c r="CT197" s="510" t="s">
        <v>4002</v>
      </c>
      <c r="CU197" s="510" t="s">
        <v>17274</v>
      </c>
      <c r="CV197" s="510" t="s">
        <v>17275</v>
      </c>
      <c r="CW197" s="510" t="s">
        <v>17276</v>
      </c>
      <c r="CX197" s="510" t="s">
        <v>17277</v>
      </c>
      <c r="CY197" s="510" t="s">
        <v>17278</v>
      </c>
      <c r="CZ197" s="510" t="s">
        <v>14748</v>
      </c>
      <c r="DA197" s="510" t="s">
        <v>17279</v>
      </c>
      <c r="DB197" s="510" t="s">
        <v>3840</v>
      </c>
      <c r="DC197" s="510" t="s">
        <v>3841</v>
      </c>
      <c r="DD197" s="510" t="s">
        <v>4838</v>
      </c>
      <c r="DE197" s="510" t="s">
        <v>14748</v>
      </c>
      <c r="DF197" s="510" t="s">
        <v>17279</v>
      </c>
      <c r="DG197" s="510" t="s">
        <v>3840</v>
      </c>
      <c r="DH197" s="510" t="s">
        <v>3841</v>
      </c>
      <c r="DI197" s="510" t="s">
        <v>4838</v>
      </c>
      <c r="DJ197" s="510" t="s">
        <v>17280</v>
      </c>
      <c r="DK197" s="510" t="s">
        <v>3957</v>
      </c>
      <c r="DL197" s="510" t="s">
        <v>13297</v>
      </c>
      <c r="DM197" s="510" t="s">
        <v>3851</v>
      </c>
      <c r="DN197" s="510" t="s">
        <v>3852</v>
      </c>
      <c r="DO197" s="510" t="s">
        <v>3853</v>
      </c>
      <c r="DP197" s="510" t="s">
        <v>5907</v>
      </c>
      <c r="DQ197" s="510" t="s">
        <v>17281</v>
      </c>
      <c r="DR197" s="510" t="s">
        <v>17281</v>
      </c>
      <c r="DS197" s="510" t="s">
        <v>17271</v>
      </c>
      <c r="DT197" s="510" t="s">
        <v>3848</v>
      </c>
      <c r="DU197" s="510" t="s">
        <v>17282</v>
      </c>
      <c r="DV197" s="510" t="s">
        <v>3848</v>
      </c>
      <c r="DW197" s="510" t="s">
        <v>3848</v>
      </c>
      <c r="DX197" s="510" t="s">
        <v>17272</v>
      </c>
      <c r="DY197" s="510" t="s">
        <v>17283</v>
      </c>
      <c r="DZ197" s="510" t="s">
        <v>17284</v>
      </c>
      <c r="EA197" s="510" t="s">
        <v>3848</v>
      </c>
      <c r="EB197" s="510" t="s">
        <v>3861</v>
      </c>
      <c r="EC197" s="510" t="s">
        <v>3862</v>
      </c>
      <c r="ED197" s="510" t="s">
        <v>17285</v>
      </c>
      <c r="EE197" s="510" t="s">
        <v>17286</v>
      </c>
      <c r="EF197" s="510" t="s">
        <v>5081</v>
      </c>
      <c r="EG197" s="510" t="s">
        <v>2755</v>
      </c>
      <c r="EH197" s="510" t="s">
        <v>282</v>
      </c>
      <c r="EI197" s="510" t="s">
        <v>282</v>
      </c>
      <c r="EJ197" s="510" t="s">
        <v>12988</v>
      </c>
      <c r="EK197" s="510" t="s">
        <v>3848</v>
      </c>
      <c r="EL197" s="510" t="s">
        <v>3868</v>
      </c>
      <c r="EM197" s="510" t="s">
        <v>4002</v>
      </c>
      <c r="EN197" s="510" t="s">
        <v>4002</v>
      </c>
      <c r="EO197" s="510" t="s">
        <v>4002</v>
      </c>
      <c r="EP197" s="510" t="s">
        <v>4002</v>
      </c>
      <c r="EQ197" s="510" t="s">
        <v>17287</v>
      </c>
      <c r="ER197" s="510" t="s">
        <v>3924</v>
      </c>
      <c r="ES197" s="510" t="s">
        <v>17288</v>
      </c>
      <c r="ET197" s="36" t="s">
        <v>17289</v>
      </c>
      <c r="EU197" s="36" t="s">
        <v>17290</v>
      </c>
      <c r="EV197" s="510" t="s">
        <v>3876</v>
      </c>
      <c r="EW197" s="510" t="s">
        <v>3876</v>
      </c>
      <c r="EX197" s="510" t="s">
        <v>3848</v>
      </c>
      <c r="EY197" s="510" t="s">
        <v>3848</v>
      </c>
      <c r="EZ197" s="510" t="s">
        <v>3876</v>
      </c>
      <c r="FA197" s="510" t="s">
        <v>3848</v>
      </c>
      <c r="FB197" s="510" t="s">
        <v>3848</v>
      </c>
      <c r="FC197" s="510" t="s">
        <v>3848</v>
      </c>
      <c r="FD197" s="510" t="s">
        <v>3848</v>
      </c>
      <c r="FE197" s="510" t="s">
        <v>4017</v>
      </c>
      <c r="FF197" s="510" t="s">
        <v>4017</v>
      </c>
      <c r="FG197" s="510" t="s">
        <v>3848</v>
      </c>
      <c r="FH197" s="510" t="s">
        <v>3848</v>
      </c>
      <c r="FI197" s="510" t="s">
        <v>3848</v>
      </c>
      <c r="FJ197" s="510" t="s">
        <v>4017</v>
      </c>
      <c r="FK197" s="510" t="s">
        <v>4017</v>
      </c>
      <c r="FL197" s="510" t="s">
        <v>4017</v>
      </c>
      <c r="FM197" s="510" t="s">
        <v>17291</v>
      </c>
      <c r="FN197" s="510" t="s">
        <v>17292</v>
      </c>
      <c r="FO197" s="510" t="s">
        <v>17277</v>
      </c>
      <c r="FP197" s="510" t="s">
        <v>3848</v>
      </c>
      <c r="FQ197" s="510" t="s">
        <v>17293</v>
      </c>
      <c r="FR197" s="510" t="s">
        <v>4592</v>
      </c>
      <c r="FS197" s="510" t="s">
        <v>17294</v>
      </c>
      <c r="FT197" s="510" t="s">
        <v>3848</v>
      </c>
      <c r="FU197" s="510" t="s">
        <v>3848</v>
      </c>
      <c r="FV197" s="510" t="s">
        <v>3848</v>
      </c>
      <c r="FW197" s="36" t="s">
        <v>3848</v>
      </c>
      <c r="FX197" s="36" t="s">
        <v>3894</v>
      </c>
      <c r="FY197" s="36" t="s">
        <v>3848</v>
      </c>
      <c r="FZ197" s="36" t="s">
        <v>3848</v>
      </c>
      <c r="GA197" s="36" t="s">
        <v>3945</v>
      </c>
      <c r="GB197" s="44" t="s">
        <v>3945</v>
      </c>
      <c r="GC197" s="44" t="s">
        <v>3945</v>
      </c>
      <c r="GL197" s="502">
        <v>100</v>
      </c>
      <c r="GM197" s="502">
        <v>75</v>
      </c>
      <c r="GN197" s="502">
        <v>80</v>
      </c>
      <c r="GO197" s="502">
        <v>83</v>
      </c>
      <c r="GP197" s="502">
        <v>93</v>
      </c>
      <c r="GQ197" s="502">
        <v>29</v>
      </c>
      <c r="GR197" s="502">
        <v>93</v>
      </c>
      <c r="GS197" s="502">
        <v>96</v>
      </c>
      <c r="GT197" s="502">
        <v>24</v>
      </c>
      <c r="GU197" s="502">
        <v>96</v>
      </c>
      <c r="GV197" s="502">
        <v>50</v>
      </c>
      <c r="GW197" s="502">
        <v>14</v>
      </c>
      <c r="GX197" s="502">
        <v>43</v>
      </c>
      <c r="GY197" s="502" t="s">
        <v>14218</v>
      </c>
      <c r="GZ197" s="502" t="s">
        <v>14217</v>
      </c>
      <c r="HA197" s="502" t="s">
        <v>14217</v>
      </c>
      <c r="HB197" s="502" t="s">
        <v>14217</v>
      </c>
      <c r="HC197" s="502" t="s">
        <v>14217</v>
      </c>
      <c r="HD197" s="502" t="s">
        <v>14217</v>
      </c>
      <c r="HE197" s="502">
        <v>0</v>
      </c>
      <c r="HF197" s="44" t="s">
        <v>14219</v>
      </c>
      <c r="HG197" s="503" t="s">
        <v>3848</v>
      </c>
      <c r="HH197" s="503" t="s">
        <v>17295</v>
      </c>
      <c r="HI197" s="503" t="s">
        <v>14250</v>
      </c>
      <c r="HJ197" s="503" t="s">
        <v>14222</v>
      </c>
      <c r="HK197" s="503" t="s">
        <v>17296</v>
      </c>
      <c r="HM197" s="44" t="s">
        <v>3848</v>
      </c>
      <c r="IC197" s="44" t="s">
        <v>3403</v>
      </c>
      <c r="IE197" s="44" t="s">
        <v>3403</v>
      </c>
    </row>
    <row r="198" spans="1:239" s="44" customFormat="1" ht="15" customHeight="1" x14ac:dyDescent="0.2">
      <c r="A198" s="85">
        <v>62</v>
      </c>
      <c r="B198" s="508">
        <v>0.64513888888888882</v>
      </c>
      <c r="C198" s="85"/>
      <c r="D198" s="85" t="s">
        <v>12630</v>
      </c>
      <c r="E198" s="85" t="s">
        <v>212</v>
      </c>
      <c r="F198" s="282">
        <v>43284</v>
      </c>
      <c r="G198" s="85" t="s">
        <v>1202</v>
      </c>
      <c r="H198" s="64" t="s">
        <v>233</v>
      </c>
      <c r="I198" s="85" t="s">
        <v>3057</v>
      </c>
      <c r="J198" s="64"/>
      <c r="K198" s="64"/>
      <c r="L198" s="64"/>
      <c r="M198" s="471"/>
      <c r="N198" s="471"/>
      <c r="O198" s="85"/>
      <c r="P198" s="305" t="s">
        <v>17297</v>
      </c>
      <c r="Q198" s="64" t="s">
        <v>17298</v>
      </c>
      <c r="R198" s="64" t="s">
        <v>17299</v>
      </c>
      <c r="S198" s="70" t="s">
        <v>17300</v>
      </c>
      <c r="T198" s="512">
        <v>9282011499</v>
      </c>
      <c r="U198" s="70" t="s">
        <v>17301</v>
      </c>
      <c r="V198" s="70" t="s">
        <v>17302</v>
      </c>
      <c r="W198" s="276" t="s">
        <v>221</v>
      </c>
      <c r="X198" s="276" t="s">
        <v>221</v>
      </c>
      <c r="Y198" s="276" t="s">
        <v>221</v>
      </c>
      <c r="Z198" s="276" t="s">
        <v>221</v>
      </c>
      <c r="AA198" s="70" t="s">
        <v>17303</v>
      </c>
      <c r="AB198" s="44">
        <v>9234480708</v>
      </c>
      <c r="AC198" s="85" t="s">
        <v>1303</v>
      </c>
      <c r="AD198" s="85" t="s">
        <v>224</v>
      </c>
      <c r="AE198" s="64" t="s">
        <v>221</v>
      </c>
      <c r="AF198" s="85" t="s">
        <v>221</v>
      </c>
      <c r="AG198" s="85" t="s">
        <v>221</v>
      </c>
      <c r="AH198" s="85" t="s">
        <v>221</v>
      </c>
      <c r="AI198" s="64"/>
      <c r="AJ198" s="64"/>
      <c r="AK198" s="64"/>
      <c r="AL198" s="64"/>
      <c r="AM198" s="64"/>
      <c r="AN198" s="85" t="s">
        <v>228</v>
      </c>
      <c r="AO198" s="85" t="s">
        <v>228</v>
      </c>
      <c r="AP198" s="85" t="s">
        <v>229</v>
      </c>
      <c r="AQ198" s="85" t="s">
        <v>229</v>
      </c>
      <c r="AR198" s="64"/>
      <c r="AS198" s="64" t="s">
        <v>17304</v>
      </c>
      <c r="AT198" s="64">
        <v>252189</v>
      </c>
      <c r="AU198" s="64" t="s">
        <v>17305</v>
      </c>
      <c r="AV198" s="64"/>
      <c r="AW198" s="64"/>
      <c r="AX198" s="64"/>
      <c r="AY198" s="85" t="s">
        <v>227</v>
      </c>
      <c r="AZ198" s="64" t="s">
        <v>446</v>
      </c>
      <c r="BA198" s="509">
        <v>0.67708333333333337</v>
      </c>
      <c r="BB198" s="64" t="s">
        <v>13984</v>
      </c>
      <c r="BC198" s="275">
        <v>0.74791666666666667</v>
      </c>
      <c r="BD198" s="275">
        <v>0.7583333333333333</v>
      </c>
      <c r="BE198" s="306">
        <f t="shared" si="3"/>
        <v>15</v>
      </c>
      <c r="BF198" s="64">
        <v>1</v>
      </c>
      <c r="BG198" s="64">
        <v>2</v>
      </c>
      <c r="BH198" s="64">
        <v>3</v>
      </c>
      <c r="BI198" s="64">
        <v>3</v>
      </c>
      <c r="BJ198" s="64">
        <v>2</v>
      </c>
      <c r="BK198" s="64">
        <v>1</v>
      </c>
      <c r="BL198" s="64">
        <v>1</v>
      </c>
      <c r="BM198" s="64">
        <v>3</v>
      </c>
      <c r="BN198" s="64">
        <v>2</v>
      </c>
      <c r="BO198" s="64">
        <v>1</v>
      </c>
      <c r="BP198" s="64">
        <v>3</v>
      </c>
      <c r="BQ198" s="64">
        <v>2</v>
      </c>
      <c r="BR198" s="64">
        <v>3</v>
      </c>
      <c r="BS198" s="306">
        <v>2</v>
      </c>
      <c r="BT198" s="64">
        <v>3</v>
      </c>
      <c r="BU198" s="64"/>
      <c r="BV198" s="64"/>
      <c r="BW198" s="85"/>
      <c r="BX198" s="85"/>
      <c r="BY198" s="64"/>
      <c r="BZ198" s="64"/>
      <c r="CA198" s="64"/>
      <c r="CB198" s="64"/>
      <c r="CC198" s="64"/>
      <c r="CD198" s="64"/>
      <c r="CE198" s="85"/>
      <c r="CF198" s="85"/>
      <c r="CG198" s="85"/>
      <c r="CH198" s="85"/>
      <c r="CI198" s="85"/>
      <c r="CJ198" s="85"/>
      <c r="CK198" s="85"/>
      <c r="CL198" s="85"/>
      <c r="CM198" s="85"/>
      <c r="CN198" s="85"/>
      <c r="CO198" s="85"/>
      <c r="CP198" s="85"/>
      <c r="CQ198" s="85"/>
      <c r="CR198" s="510" t="s">
        <v>12643</v>
      </c>
      <c r="CS198" s="510" t="s">
        <v>12644</v>
      </c>
      <c r="CT198" s="510" t="s">
        <v>4002</v>
      </c>
      <c r="CU198" s="510" t="s">
        <v>17306</v>
      </c>
      <c r="CV198" s="510" t="s">
        <v>17298</v>
      </c>
      <c r="CW198" s="510" t="s">
        <v>17299</v>
      </c>
      <c r="CX198" s="510" t="s">
        <v>17300</v>
      </c>
      <c r="CY198" s="510" t="s">
        <v>17307</v>
      </c>
      <c r="CZ198" s="510" t="s">
        <v>3848</v>
      </c>
      <c r="DA198" s="510" t="s">
        <v>17308</v>
      </c>
      <c r="DB198" s="510" t="s">
        <v>3840</v>
      </c>
      <c r="DC198" s="510" t="s">
        <v>3841</v>
      </c>
      <c r="DD198" s="510" t="s">
        <v>4882</v>
      </c>
      <c r="DE198" s="510" t="s">
        <v>3848</v>
      </c>
      <c r="DF198" s="510" t="s">
        <v>17309</v>
      </c>
      <c r="DG198" s="510" t="s">
        <v>15837</v>
      </c>
      <c r="DH198" s="510" t="s">
        <v>4542</v>
      </c>
      <c r="DI198" s="510" t="s">
        <v>17310</v>
      </c>
      <c r="DJ198" s="510" t="s">
        <v>17311</v>
      </c>
      <c r="DK198" s="510" t="s">
        <v>3957</v>
      </c>
      <c r="DL198" s="510" t="s">
        <v>4298</v>
      </c>
      <c r="DM198" s="510" t="s">
        <v>3914</v>
      </c>
      <c r="DN198" s="510" t="s">
        <v>3852</v>
      </c>
      <c r="DO198" s="510" t="s">
        <v>3853</v>
      </c>
      <c r="DP198" s="510" t="s">
        <v>3854</v>
      </c>
      <c r="DQ198" s="510" t="s">
        <v>17312</v>
      </c>
      <c r="DR198" s="510" t="s">
        <v>1239</v>
      </c>
      <c r="DS198" s="510" t="s">
        <v>17313</v>
      </c>
      <c r="DT198" s="510" t="s">
        <v>17314</v>
      </c>
      <c r="DU198" s="510" t="s">
        <v>1239</v>
      </c>
      <c r="DV198" s="510" t="s">
        <v>1239</v>
      </c>
      <c r="DW198" s="510" t="s">
        <v>17315</v>
      </c>
      <c r="DX198" s="510" t="s">
        <v>17302</v>
      </c>
      <c r="DY198" s="510" t="s">
        <v>1239</v>
      </c>
      <c r="DZ198" s="510" t="s">
        <v>1239</v>
      </c>
      <c r="EA198" s="510" t="s">
        <v>1239</v>
      </c>
      <c r="EB198" s="510" t="s">
        <v>3861</v>
      </c>
      <c r="EC198" s="510" t="s">
        <v>3862</v>
      </c>
      <c r="ED198" s="510" t="s">
        <v>3848</v>
      </c>
      <c r="EE198" s="510" t="s">
        <v>17316</v>
      </c>
      <c r="EF198" s="510" t="s">
        <v>3864</v>
      </c>
      <c r="EG198" s="510" t="s">
        <v>4068</v>
      </c>
      <c r="EH198" s="510" t="s">
        <v>4069</v>
      </c>
      <c r="EI198" s="510" t="s">
        <v>1239</v>
      </c>
      <c r="EJ198" s="510" t="s">
        <v>17317</v>
      </c>
      <c r="EK198" s="510" t="s">
        <v>3848</v>
      </c>
      <c r="EL198" s="510" t="s">
        <v>3868</v>
      </c>
      <c r="EM198" s="510" t="s">
        <v>4002</v>
      </c>
      <c r="EN198" s="510" t="s">
        <v>4002</v>
      </c>
      <c r="EO198" s="510" t="s">
        <v>4002</v>
      </c>
      <c r="EP198" s="510" t="s">
        <v>4002</v>
      </c>
      <c r="EQ198" s="510" t="s">
        <v>17318</v>
      </c>
      <c r="ER198" s="510" t="s">
        <v>3964</v>
      </c>
      <c r="ES198" s="36" t="s">
        <v>17319</v>
      </c>
      <c r="ET198" s="36" t="s">
        <v>17320</v>
      </c>
      <c r="EU198" s="36" t="s">
        <v>17321</v>
      </c>
      <c r="EV198" s="510" t="s">
        <v>3876</v>
      </c>
      <c r="EW198" s="510" t="s">
        <v>3876</v>
      </c>
      <c r="EX198" s="510" t="s">
        <v>1239</v>
      </c>
      <c r="EY198" s="510" t="s">
        <v>1239</v>
      </c>
      <c r="EZ198" s="510" t="s">
        <v>3848</v>
      </c>
      <c r="FA198" s="510" t="s">
        <v>3848</v>
      </c>
      <c r="FB198" s="510" t="s">
        <v>4079</v>
      </c>
      <c r="FC198" s="510" t="s">
        <v>4079</v>
      </c>
      <c r="FD198" s="510" t="s">
        <v>4079</v>
      </c>
      <c r="FE198" s="510" t="s">
        <v>3930</v>
      </c>
      <c r="FF198" s="510" t="s">
        <v>4017</v>
      </c>
      <c r="FG198" s="510" t="s">
        <v>4079</v>
      </c>
      <c r="FH198" s="510" t="s">
        <v>3848</v>
      </c>
      <c r="FI198" s="510" t="s">
        <v>3848</v>
      </c>
      <c r="FJ198" s="510" t="s">
        <v>4017</v>
      </c>
      <c r="FK198" s="510" t="s">
        <v>4079</v>
      </c>
      <c r="FL198" s="510" t="s">
        <v>4079</v>
      </c>
      <c r="FM198" s="510" t="s">
        <v>17300</v>
      </c>
      <c r="FN198" s="510" t="s">
        <v>1499</v>
      </c>
      <c r="FO198" s="510" t="s">
        <v>17322</v>
      </c>
      <c r="FP198" s="510" t="s">
        <v>3848</v>
      </c>
      <c r="FQ198" s="510" t="s">
        <v>17323</v>
      </c>
      <c r="FR198" s="510" t="s">
        <v>4367</v>
      </c>
      <c r="FS198" s="510" t="s">
        <v>17324</v>
      </c>
      <c r="FT198" s="510" t="s">
        <v>17325</v>
      </c>
      <c r="FU198" s="36" t="s">
        <v>17326</v>
      </c>
      <c r="FV198" s="36" t="s">
        <v>17327</v>
      </c>
      <c r="FW198" s="36" t="s">
        <v>17328</v>
      </c>
      <c r="FX198" s="36" t="s">
        <v>3894</v>
      </c>
      <c r="FY198" s="36" t="s">
        <v>3848</v>
      </c>
      <c r="FZ198" s="36" t="s">
        <v>3848</v>
      </c>
      <c r="GA198" s="36" t="s">
        <v>3946</v>
      </c>
      <c r="GB198" s="44" t="s">
        <v>3945</v>
      </c>
      <c r="GC198" s="44" t="s">
        <v>3946</v>
      </c>
      <c r="GL198" s="502">
        <v>100</v>
      </c>
      <c r="GM198" s="502">
        <v>75</v>
      </c>
      <c r="GN198" s="502">
        <v>60</v>
      </c>
      <c r="GO198" s="502">
        <v>67</v>
      </c>
      <c r="GP198" s="502">
        <v>82</v>
      </c>
      <c r="GQ198" s="502">
        <v>28</v>
      </c>
      <c r="GR198" s="502">
        <v>82</v>
      </c>
      <c r="GS198" s="502">
        <v>90</v>
      </c>
      <c r="GT198" s="502">
        <v>31</v>
      </c>
      <c r="GU198" s="502">
        <v>90</v>
      </c>
      <c r="GV198" s="502">
        <v>50</v>
      </c>
      <c r="GW198" s="502">
        <v>86</v>
      </c>
      <c r="GX198" s="502">
        <v>86</v>
      </c>
      <c r="GY198" s="502" t="s">
        <v>14218</v>
      </c>
      <c r="GZ198" s="502" t="s">
        <v>14217</v>
      </c>
      <c r="HA198" s="502" t="s">
        <v>14217</v>
      </c>
      <c r="HB198" s="502" t="s">
        <v>14217</v>
      </c>
      <c r="HC198" s="502" t="s">
        <v>14217</v>
      </c>
      <c r="HD198" s="502" t="s">
        <v>14217</v>
      </c>
      <c r="HE198" s="502">
        <v>0</v>
      </c>
      <c r="HF198" s="44" t="s">
        <v>14219</v>
      </c>
      <c r="HG198" s="503" t="s">
        <v>3848</v>
      </c>
      <c r="HH198" s="503" t="s">
        <v>17329</v>
      </c>
      <c r="HI198" s="503" t="s">
        <v>14250</v>
      </c>
      <c r="HJ198" s="503" t="s">
        <v>14222</v>
      </c>
      <c r="HK198" s="503" t="s">
        <v>17330</v>
      </c>
      <c r="HM198" s="44" t="s">
        <v>3848</v>
      </c>
      <c r="IC198" s="44" t="s">
        <v>3403</v>
      </c>
      <c r="IE198" s="44" t="s">
        <v>3403</v>
      </c>
    </row>
    <row r="199" spans="1:239" s="44" customFormat="1" ht="15" customHeight="1" x14ac:dyDescent="0.2">
      <c r="A199" s="85">
        <v>63</v>
      </c>
      <c r="B199" s="508">
        <v>0.65694444444444444</v>
      </c>
      <c r="C199" s="85"/>
      <c r="D199" s="85" t="s">
        <v>17331</v>
      </c>
      <c r="E199" s="85" t="s">
        <v>212</v>
      </c>
      <c r="F199" s="282">
        <v>43284</v>
      </c>
      <c r="G199" s="85" t="s">
        <v>357</v>
      </c>
      <c r="H199" s="64" t="s">
        <v>337</v>
      </c>
      <c r="I199" s="64" t="s">
        <v>437</v>
      </c>
      <c r="J199" s="85" t="s">
        <v>12805</v>
      </c>
      <c r="K199" s="64"/>
      <c r="L199" s="64"/>
      <c r="M199" s="471"/>
      <c r="N199" s="471"/>
      <c r="O199" s="85"/>
      <c r="P199" s="305" t="s">
        <v>17332</v>
      </c>
      <c r="Q199" s="64" t="s">
        <v>17333</v>
      </c>
      <c r="R199" s="64" t="s">
        <v>17334</v>
      </c>
      <c r="S199" s="471" t="s">
        <v>2718</v>
      </c>
      <c r="T199" s="511">
        <v>9382853545</v>
      </c>
      <c r="U199" s="65" t="s">
        <v>17335</v>
      </c>
      <c r="V199" s="85" t="s">
        <v>221</v>
      </c>
      <c r="W199" s="276" t="s">
        <v>221</v>
      </c>
      <c r="X199" s="276" t="s">
        <v>221</v>
      </c>
      <c r="Y199" s="276" t="s">
        <v>221</v>
      </c>
      <c r="Z199" s="276" t="s">
        <v>221</v>
      </c>
      <c r="AA199" s="65" t="s">
        <v>17336</v>
      </c>
      <c r="AB199" s="44">
        <v>9195229341</v>
      </c>
      <c r="AC199" s="85" t="s">
        <v>223</v>
      </c>
      <c r="AD199" s="85" t="s">
        <v>224</v>
      </c>
      <c r="AE199" s="64"/>
      <c r="AF199" s="85" t="s">
        <v>226</v>
      </c>
      <c r="AG199" s="85" t="s">
        <v>226</v>
      </c>
      <c r="AH199" s="85" t="s">
        <v>259</v>
      </c>
      <c r="AI199" s="64"/>
      <c r="AJ199" s="64"/>
      <c r="AK199" s="64"/>
      <c r="AL199" s="64"/>
      <c r="AM199" s="64"/>
      <c r="AN199" s="85" t="s">
        <v>394</v>
      </c>
      <c r="AO199" s="85" t="s">
        <v>395</v>
      </c>
      <c r="AP199" s="64" t="s">
        <v>281</v>
      </c>
      <c r="AQ199" s="64" t="s">
        <v>282</v>
      </c>
      <c r="AR199" s="64"/>
      <c r="AS199" s="64"/>
      <c r="AT199" s="64"/>
      <c r="AU199" s="64"/>
      <c r="AV199" s="64"/>
      <c r="AW199" s="64" t="s">
        <v>12988</v>
      </c>
      <c r="AX199" s="64"/>
      <c r="AY199" s="85" t="s">
        <v>227</v>
      </c>
      <c r="AZ199" s="64" t="s">
        <v>227</v>
      </c>
      <c r="BA199" s="509">
        <v>0.7006944444444444</v>
      </c>
      <c r="BB199" s="64" t="s">
        <v>13984</v>
      </c>
      <c r="BC199" s="275">
        <v>0.77083333333333337</v>
      </c>
      <c r="BD199" s="275">
        <v>0.78125</v>
      </c>
      <c r="BE199" s="306">
        <f t="shared" si="3"/>
        <v>15</v>
      </c>
      <c r="BF199" s="64">
        <v>2</v>
      </c>
      <c r="BG199" s="64">
        <v>2</v>
      </c>
      <c r="BH199" s="64">
        <v>2</v>
      </c>
      <c r="BI199" s="64">
        <v>3</v>
      </c>
      <c r="BJ199" s="64">
        <v>3</v>
      </c>
      <c r="BK199" s="64">
        <v>2</v>
      </c>
      <c r="BL199" s="64">
        <v>3</v>
      </c>
      <c r="BM199" s="64">
        <v>3</v>
      </c>
      <c r="BN199" s="64">
        <v>3</v>
      </c>
      <c r="BO199" s="64">
        <v>2</v>
      </c>
      <c r="BP199" s="64">
        <v>3</v>
      </c>
      <c r="BQ199" s="64">
        <v>2</v>
      </c>
      <c r="BR199" s="64">
        <v>3</v>
      </c>
      <c r="BS199" s="306">
        <v>2</v>
      </c>
      <c r="BT199" s="64">
        <v>3</v>
      </c>
      <c r="BU199" s="64"/>
      <c r="BV199" s="64" t="s">
        <v>13984</v>
      </c>
      <c r="BW199" s="483">
        <v>0.78125</v>
      </c>
      <c r="BX199" s="483">
        <v>0.78819444444444453</v>
      </c>
      <c r="BY199" s="64"/>
      <c r="BZ199" s="85">
        <v>3</v>
      </c>
      <c r="CA199" s="85">
        <v>3</v>
      </c>
      <c r="CB199" s="85">
        <v>3</v>
      </c>
      <c r="CC199" s="85">
        <v>3</v>
      </c>
      <c r="CD199" s="85" t="s">
        <v>260</v>
      </c>
      <c r="CE199" s="85" t="s">
        <v>13984</v>
      </c>
      <c r="CF199" s="85">
        <v>15</v>
      </c>
      <c r="CG199" s="85"/>
      <c r="CH199" s="85"/>
      <c r="CI199" s="85"/>
      <c r="CJ199" s="85"/>
      <c r="CK199" s="85"/>
      <c r="CL199" s="85"/>
      <c r="CM199" s="85"/>
      <c r="CN199" s="85"/>
      <c r="CO199" s="85"/>
      <c r="CP199" s="85"/>
      <c r="CQ199" s="85"/>
      <c r="CR199" s="510" t="s">
        <v>12643</v>
      </c>
      <c r="CS199" s="510" t="s">
        <v>12644</v>
      </c>
      <c r="CT199" s="510" t="s">
        <v>4002</v>
      </c>
      <c r="CU199" s="510" t="s">
        <v>17337</v>
      </c>
      <c r="CV199" s="510" t="s">
        <v>17333</v>
      </c>
      <c r="CW199" s="510" t="s">
        <v>17338</v>
      </c>
      <c r="CX199" s="510" t="s">
        <v>4044</v>
      </c>
      <c r="CY199" s="510" t="s">
        <v>17339</v>
      </c>
      <c r="CZ199" s="510" t="s">
        <v>11693</v>
      </c>
      <c r="DA199" s="510" t="s">
        <v>17340</v>
      </c>
      <c r="DB199" s="510" t="s">
        <v>3840</v>
      </c>
      <c r="DC199" s="510" t="s">
        <v>3841</v>
      </c>
      <c r="DD199" s="510" t="s">
        <v>11695</v>
      </c>
      <c r="DE199" s="510" t="s">
        <v>11693</v>
      </c>
      <c r="DF199" s="510" t="s">
        <v>17340</v>
      </c>
      <c r="DG199" s="510" t="s">
        <v>3840</v>
      </c>
      <c r="DH199" s="510" t="s">
        <v>3841</v>
      </c>
      <c r="DI199" s="510" t="s">
        <v>11695</v>
      </c>
      <c r="DJ199" s="510" t="s">
        <v>17341</v>
      </c>
      <c r="DK199" s="510" t="s">
        <v>3957</v>
      </c>
      <c r="DL199" s="510" t="s">
        <v>7087</v>
      </c>
      <c r="DM199" s="510" t="s">
        <v>3914</v>
      </c>
      <c r="DN199" s="510" t="s">
        <v>3852</v>
      </c>
      <c r="DO199" s="510" t="s">
        <v>3853</v>
      </c>
      <c r="DP199" s="510" t="s">
        <v>8096</v>
      </c>
      <c r="DQ199" s="510" t="s">
        <v>17342</v>
      </c>
      <c r="DR199" s="510" t="s">
        <v>3666</v>
      </c>
      <c r="DS199" s="510" t="s">
        <v>17335</v>
      </c>
      <c r="DT199" s="510" t="s">
        <v>3848</v>
      </c>
      <c r="DU199" s="510" t="s">
        <v>3848</v>
      </c>
      <c r="DV199" s="510" t="s">
        <v>3848</v>
      </c>
      <c r="DW199" s="510" t="s">
        <v>3848</v>
      </c>
      <c r="DX199" s="510" t="s">
        <v>3848</v>
      </c>
      <c r="DY199" s="510" t="s">
        <v>3848</v>
      </c>
      <c r="DZ199" s="510" t="s">
        <v>3848</v>
      </c>
      <c r="EA199" s="510" t="s">
        <v>3848</v>
      </c>
      <c r="EB199" s="510" t="s">
        <v>3861</v>
      </c>
      <c r="EC199" s="510" t="s">
        <v>3862</v>
      </c>
      <c r="ED199" s="510" t="s">
        <v>3848</v>
      </c>
      <c r="EE199" s="510" t="s">
        <v>12096</v>
      </c>
      <c r="EF199" s="510" t="s">
        <v>5081</v>
      </c>
      <c r="EG199" s="510" t="s">
        <v>4068</v>
      </c>
      <c r="EH199" s="510" t="s">
        <v>4069</v>
      </c>
      <c r="EI199" s="510" t="s">
        <v>282</v>
      </c>
      <c r="EJ199" s="510" t="s">
        <v>17343</v>
      </c>
      <c r="EK199" s="510" t="s">
        <v>3848</v>
      </c>
      <c r="EL199" s="510" t="s">
        <v>3868</v>
      </c>
      <c r="EM199" s="510" t="s">
        <v>4002</v>
      </c>
      <c r="EN199" s="510" t="s">
        <v>4002</v>
      </c>
      <c r="EO199" s="510" t="s">
        <v>4002</v>
      </c>
      <c r="EP199" s="510" t="s">
        <v>4002</v>
      </c>
      <c r="EQ199" s="510" t="s">
        <v>17344</v>
      </c>
      <c r="ER199" s="36" t="s">
        <v>3924</v>
      </c>
      <c r="ES199" s="36" t="s">
        <v>17345</v>
      </c>
      <c r="ET199" s="36" t="s">
        <v>13755</v>
      </c>
      <c r="EU199" s="36" t="s">
        <v>17346</v>
      </c>
      <c r="EV199" s="510" t="s">
        <v>3877</v>
      </c>
      <c r="EW199" s="510" t="s">
        <v>3877</v>
      </c>
      <c r="EX199" s="510" t="s">
        <v>3666</v>
      </c>
      <c r="EY199" s="510" t="s">
        <v>17347</v>
      </c>
      <c r="EZ199" s="510" t="s">
        <v>3877</v>
      </c>
      <c r="FA199" s="510" t="s">
        <v>3878</v>
      </c>
      <c r="FB199" s="510" t="s">
        <v>17348</v>
      </c>
      <c r="FC199" s="510" t="s">
        <v>17349</v>
      </c>
      <c r="FD199" s="510" t="s">
        <v>3848</v>
      </c>
      <c r="FE199" s="510" t="s">
        <v>4011</v>
      </c>
      <c r="FF199" s="510" t="s">
        <v>4012</v>
      </c>
      <c r="FG199" s="510" t="s">
        <v>17350</v>
      </c>
      <c r="FH199" s="510" t="s">
        <v>17351</v>
      </c>
      <c r="FI199" s="510" t="s">
        <v>17352</v>
      </c>
      <c r="FJ199" s="510" t="s">
        <v>3935</v>
      </c>
      <c r="FK199" s="510" t="s">
        <v>4084</v>
      </c>
      <c r="FL199" s="510" t="s">
        <v>4017</v>
      </c>
      <c r="FM199" s="510" t="s">
        <v>17333</v>
      </c>
      <c r="FN199" s="510" t="s">
        <v>8075</v>
      </c>
      <c r="FO199" s="510" t="s">
        <v>17353</v>
      </c>
      <c r="FP199" s="510" t="s">
        <v>3848</v>
      </c>
      <c r="FQ199" s="510" t="s">
        <v>17354</v>
      </c>
      <c r="FR199" s="510" t="s">
        <v>4367</v>
      </c>
      <c r="FS199" s="510" t="s">
        <v>17355</v>
      </c>
      <c r="FT199" s="510" t="s">
        <v>17356</v>
      </c>
      <c r="FU199" s="510" t="s">
        <v>6772</v>
      </c>
      <c r="FV199" s="36" t="s">
        <v>17357</v>
      </c>
      <c r="FW199" s="36" t="s">
        <v>17358</v>
      </c>
      <c r="FX199" s="36" t="s">
        <v>3894</v>
      </c>
      <c r="FY199" s="36" t="s">
        <v>3848</v>
      </c>
      <c r="FZ199" s="36" t="s">
        <v>3848</v>
      </c>
      <c r="GA199" s="36" t="s">
        <v>3946</v>
      </c>
      <c r="GB199" s="44" t="s">
        <v>3946</v>
      </c>
      <c r="GC199" s="44" t="s">
        <v>3946</v>
      </c>
      <c r="GD199" s="44" t="s">
        <v>4194</v>
      </c>
      <c r="GE199" s="44" t="s">
        <v>6676</v>
      </c>
      <c r="GL199" s="502">
        <v>100</v>
      </c>
      <c r="GM199" s="502">
        <v>67</v>
      </c>
      <c r="GN199" s="502">
        <v>45</v>
      </c>
      <c r="GO199" s="502">
        <v>78</v>
      </c>
      <c r="GP199" s="502">
        <v>96</v>
      </c>
      <c r="GQ199" s="502">
        <v>25</v>
      </c>
      <c r="GR199" s="502">
        <v>96</v>
      </c>
      <c r="GS199" s="502">
        <v>26</v>
      </c>
      <c r="GT199" s="502">
        <v>31</v>
      </c>
      <c r="GU199" s="502">
        <v>26</v>
      </c>
      <c r="GV199" s="502">
        <v>60</v>
      </c>
      <c r="GW199" s="502">
        <v>86</v>
      </c>
      <c r="GX199" s="502">
        <v>57</v>
      </c>
      <c r="GY199" s="502" t="s">
        <v>14218</v>
      </c>
      <c r="GZ199" s="502" t="s">
        <v>14217</v>
      </c>
      <c r="HA199" s="502" t="s">
        <v>14217</v>
      </c>
      <c r="HB199" s="502" t="s">
        <v>14217</v>
      </c>
      <c r="HC199" s="502" t="s">
        <v>14217</v>
      </c>
      <c r="HD199" s="502" t="s">
        <v>14217</v>
      </c>
      <c r="HE199" s="502">
        <v>0</v>
      </c>
      <c r="HF199" s="44" t="s">
        <v>14293</v>
      </c>
      <c r="HG199" s="503" t="s">
        <v>3848</v>
      </c>
      <c r="HH199" s="503" t="s">
        <v>3848</v>
      </c>
      <c r="HI199" s="503" t="s">
        <v>3848</v>
      </c>
      <c r="HJ199" s="503" t="s">
        <v>3848</v>
      </c>
      <c r="HK199" s="503" t="s">
        <v>3848</v>
      </c>
      <c r="HM199" s="44" t="s">
        <v>3848</v>
      </c>
      <c r="HN199" s="213" t="s">
        <v>6676</v>
      </c>
      <c r="IC199" s="44" t="s">
        <v>14442</v>
      </c>
      <c r="IE199" s="44" t="s">
        <v>3403</v>
      </c>
    </row>
    <row r="200" spans="1:239" s="44" customFormat="1" ht="15" customHeight="1" x14ac:dyDescent="0.2">
      <c r="A200" s="85">
        <v>64</v>
      </c>
      <c r="B200" s="470">
        <v>0.6479166666666667</v>
      </c>
      <c r="C200" s="85"/>
      <c r="D200" s="85" t="s">
        <v>12630</v>
      </c>
      <c r="E200" s="85" t="s">
        <v>212</v>
      </c>
      <c r="F200" s="282">
        <v>43284</v>
      </c>
      <c r="G200" s="85" t="s">
        <v>1202</v>
      </c>
      <c r="H200" s="85" t="s">
        <v>233</v>
      </c>
      <c r="I200" s="85" t="s">
        <v>3057</v>
      </c>
      <c r="J200" s="85"/>
      <c r="K200" s="471"/>
      <c r="L200" s="471"/>
      <c r="M200" s="471"/>
      <c r="N200" s="471"/>
      <c r="O200" s="85"/>
      <c r="P200" s="370" t="s">
        <v>17147</v>
      </c>
      <c r="Q200" s="85" t="s">
        <v>17359</v>
      </c>
      <c r="R200" s="85" t="s">
        <v>1179</v>
      </c>
      <c r="S200" s="471" t="s">
        <v>17360</v>
      </c>
      <c r="T200" s="276">
        <v>9207821329</v>
      </c>
      <c r="U200" s="473" t="s">
        <v>17361</v>
      </c>
      <c r="V200" s="281" t="s">
        <v>17362</v>
      </c>
      <c r="W200" s="85" t="s">
        <v>221</v>
      </c>
      <c r="X200" s="85" t="s">
        <v>221</v>
      </c>
      <c r="Y200" s="85" t="s">
        <v>221</v>
      </c>
      <c r="Z200" s="85" t="s">
        <v>221</v>
      </c>
      <c r="AA200" s="85" t="s">
        <v>2718</v>
      </c>
      <c r="AB200" s="85" t="s">
        <v>2718</v>
      </c>
      <c r="AC200" s="85" t="s">
        <v>1303</v>
      </c>
      <c r="AD200" s="85" t="s">
        <v>224</v>
      </c>
      <c r="AE200" s="85" t="s">
        <v>221</v>
      </c>
      <c r="AF200" s="85" t="s">
        <v>221</v>
      </c>
      <c r="AG200" s="85" t="s">
        <v>221</v>
      </c>
      <c r="AH200" s="85" t="s">
        <v>221</v>
      </c>
      <c r="AI200" s="85"/>
      <c r="AJ200" s="85"/>
      <c r="AK200" s="85"/>
      <c r="AL200" s="85"/>
      <c r="AM200" s="85"/>
      <c r="AN200" s="85" t="s">
        <v>228</v>
      </c>
      <c r="AO200" s="85" t="s">
        <v>228</v>
      </c>
      <c r="AP200" s="85" t="s">
        <v>229</v>
      </c>
      <c r="AQ200" s="85" t="s">
        <v>229</v>
      </c>
      <c r="AR200" s="85"/>
      <c r="AS200" s="85" t="s">
        <v>17363</v>
      </c>
      <c r="AT200" s="85"/>
      <c r="AU200" s="85"/>
      <c r="AV200" s="85"/>
      <c r="AW200" s="85"/>
      <c r="AX200" s="85"/>
      <c r="AY200" s="85" t="s">
        <v>227</v>
      </c>
      <c r="AZ200" s="85" t="s">
        <v>227</v>
      </c>
      <c r="BA200" s="279">
        <v>0.72083333333333333</v>
      </c>
      <c r="BB200" s="64" t="s">
        <v>13984</v>
      </c>
      <c r="BC200" s="275">
        <v>0.82638888888888884</v>
      </c>
      <c r="BD200" s="275">
        <v>0.83472222222222225</v>
      </c>
      <c r="BE200" s="306">
        <f t="shared" si="3"/>
        <v>12</v>
      </c>
      <c r="BF200" s="64">
        <v>1</v>
      </c>
      <c r="BG200" s="64">
        <v>2</v>
      </c>
      <c r="BH200" s="64">
        <v>3</v>
      </c>
      <c r="BI200" s="64">
        <v>3</v>
      </c>
      <c r="BJ200" s="64">
        <v>2</v>
      </c>
      <c r="BK200" s="64">
        <v>1</v>
      </c>
      <c r="BL200" s="64">
        <v>1</v>
      </c>
      <c r="BM200" s="64">
        <v>3</v>
      </c>
      <c r="BN200" s="64">
        <v>2</v>
      </c>
      <c r="BO200" s="64">
        <v>1</v>
      </c>
      <c r="BP200" s="64">
        <v>3</v>
      </c>
      <c r="BQ200" s="64">
        <v>2</v>
      </c>
      <c r="BR200" s="64">
        <v>3</v>
      </c>
      <c r="BS200" s="64">
        <v>2</v>
      </c>
      <c r="BT200" s="64">
        <v>3</v>
      </c>
      <c r="BU200" s="85"/>
      <c r="BV200" s="85"/>
      <c r="BW200" s="85"/>
      <c r="BX200" s="85"/>
      <c r="BY200" s="85"/>
      <c r="BZ200" s="85"/>
      <c r="CA200" s="85"/>
      <c r="CB200" s="85"/>
      <c r="CC200" s="85"/>
      <c r="CD200" s="85"/>
      <c r="CE200" s="85"/>
      <c r="CF200" s="85"/>
      <c r="CG200" s="85"/>
      <c r="CH200" s="85"/>
      <c r="CI200" s="85"/>
      <c r="CJ200" s="85"/>
      <c r="CK200" s="85"/>
      <c r="CL200" s="85"/>
      <c r="CM200" s="85"/>
      <c r="CN200" s="85"/>
      <c r="CO200" s="85"/>
      <c r="CP200" s="85"/>
      <c r="CQ200" s="85"/>
      <c r="CR200" s="36" t="s">
        <v>12643</v>
      </c>
      <c r="CS200" s="36" t="s">
        <v>12644</v>
      </c>
      <c r="CT200" s="36" t="s">
        <v>4002</v>
      </c>
      <c r="CU200" s="36" t="s">
        <v>17364</v>
      </c>
      <c r="CV200" s="36" t="s">
        <v>17365</v>
      </c>
      <c r="CW200" s="36" t="s">
        <v>1179</v>
      </c>
      <c r="CX200" s="36" t="s">
        <v>17360</v>
      </c>
      <c r="CY200" s="36" t="s">
        <v>17366</v>
      </c>
      <c r="CZ200" s="36" t="s">
        <v>17367</v>
      </c>
      <c r="DA200" s="36" t="s">
        <v>17368</v>
      </c>
      <c r="DB200" s="36" t="s">
        <v>11329</v>
      </c>
      <c r="DC200" s="36" t="s">
        <v>6603</v>
      </c>
      <c r="DD200" s="36" t="s">
        <v>11696</v>
      </c>
      <c r="DE200" s="36" t="s">
        <v>3848</v>
      </c>
      <c r="DF200" s="36" t="s">
        <v>17369</v>
      </c>
      <c r="DG200" s="36" t="s">
        <v>11329</v>
      </c>
      <c r="DH200" s="36" t="s">
        <v>6603</v>
      </c>
      <c r="DI200" s="36" t="s">
        <v>11696</v>
      </c>
      <c r="DJ200" s="36" t="s">
        <v>17370</v>
      </c>
      <c r="DK200" s="36" t="s">
        <v>3957</v>
      </c>
      <c r="DL200" s="36" t="s">
        <v>17371</v>
      </c>
      <c r="DM200" s="36" t="s">
        <v>3914</v>
      </c>
      <c r="DN200" s="36" t="s">
        <v>3852</v>
      </c>
      <c r="DO200" s="36" t="s">
        <v>3853</v>
      </c>
      <c r="DP200" s="36" t="s">
        <v>3854</v>
      </c>
      <c r="DQ200" s="36" t="s">
        <v>17372</v>
      </c>
      <c r="DR200" s="36" t="s">
        <v>1239</v>
      </c>
      <c r="DS200" s="36" t="s">
        <v>17361</v>
      </c>
      <c r="DT200" s="36" t="s">
        <v>1239</v>
      </c>
      <c r="DU200" s="36" t="s">
        <v>1239</v>
      </c>
      <c r="DV200" s="36" t="s">
        <v>1239</v>
      </c>
      <c r="DW200" s="36" t="s">
        <v>1239</v>
      </c>
      <c r="DX200" s="36" t="s">
        <v>17362</v>
      </c>
      <c r="DY200" s="36" t="s">
        <v>3848</v>
      </c>
      <c r="DZ200" s="36" t="s">
        <v>3848</v>
      </c>
      <c r="EA200" s="36" t="s">
        <v>3848</v>
      </c>
      <c r="EB200" s="36" t="s">
        <v>3861</v>
      </c>
      <c r="EC200" s="36" t="s">
        <v>3862</v>
      </c>
      <c r="ED200" s="36" t="s">
        <v>3848</v>
      </c>
      <c r="EE200" s="36" t="s">
        <v>17373</v>
      </c>
      <c r="EF200" s="36" t="s">
        <v>3864</v>
      </c>
      <c r="EG200" s="36" t="s">
        <v>4068</v>
      </c>
      <c r="EH200" s="36" t="s">
        <v>10230</v>
      </c>
      <c r="EI200" s="36" t="s">
        <v>1239</v>
      </c>
      <c r="EJ200" s="36" t="s">
        <v>17374</v>
      </c>
      <c r="EK200" s="36" t="s">
        <v>3848</v>
      </c>
      <c r="EL200" s="36" t="s">
        <v>6759</v>
      </c>
      <c r="EM200" s="36" t="s">
        <v>4002</v>
      </c>
      <c r="EN200" s="36" t="s">
        <v>4002</v>
      </c>
      <c r="EO200" s="36" t="s">
        <v>4002</v>
      </c>
      <c r="EP200" s="36" t="s">
        <v>4002</v>
      </c>
      <c r="EQ200" s="36" t="s">
        <v>17375</v>
      </c>
      <c r="ER200" s="36" t="s">
        <v>3924</v>
      </c>
      <c r="ES200" s="36" t="s">
        <v>17376</v>
      </c>
      <c r="ET200" s="36" t="s">
        <v>17377</v>
      </c>
      <c r="EU200" s="36" t="s">
        <v>9844</v>
      </c>
      <c r="EV200" s="36" t="s">
        <v>3876</v>
      </c>
      <c r="EW200" s="36" t="s">
        <v>3876</v>
      </c>
      <c r="EX200" s="36" t="s">
        <v>3848</v>
      </c>
      <c r="EY200" s="36" t="s">
        <v>3848</v>
      </c>
      <c r="EZ200" s="36" t="s">
        <v>3876</v>
      </c>
      <c r="FA200" s="36" t="s">
        <v>3848</v>
      </c>
      <c r="FB200" s="36" t="s">
        <v>17378</v>
      </c>
      <c r="FC200" s="36" t="s">
        <v>10170</v>
      </c>
      <c r="FD200" s="36" t="s">
        <v>4079</v>
      </c>
      <c r="FE200" s="36" t="s">
        <v>17379</v>
      </c>
      <c r="FF200" s="36" t="s">
        <v>17380</v>
      </c>
      <c r="FG200" s="36" t="s">
        <v>4079</v>
      </c>
      <c r="FH200" s="36" t="s">
        <v>17381</v>
      </c>
      <c r="FI200" s="36" t="s">
        <v>4921</v>
      </c>
      <c r="FJ200" s="36" t="s">
        <v>17382</v>
      </c>
      <c r="FK200" s="36" t="s">
        <v>17242</v>
      </c>
      <c r="FL200" s="36" t="s">
        <v>17242</v>
      </c>
      <c r="FM200" s="36" t="s">
        <v>17360</v>
      </c>
      <c r="FN200" s="36" t="s">
        <v>6838</v>
      </c>
      <c r="FO200" s="36" t="s">
        <v>17383</v>
      </c>
      <c r="FP200" s="36" t="s">
        <v>17365</v>
      </c>
      <c r="FQ200" s="36" t="s">
        <v>3848</v>
      </c>
      <c r="FR200" s="36" t="s">
        <v>3848</v>
      </c>
      <c r="FS200" s="36" t="s">
        <v>3848</v>
      </c>
      <c r="FT200" s="36" t="s">
        <v>17384</v>
      </c>
      <c r="FU200" s="36" t="s">
        <v>17385</v>
      </c>
      <c r="FV200" s="36" t="s">
        <v>17386</v>
      </c>
      <c r="FW200" s="36" t="s">
        <v>17387</v>
      </c>
      <c r="FX200" s="36" t="s">
        <v>3894</v>
      </c>
      <c r="FY200" s="36" t="s">
        <v>3848</v>
      </c>
      <c r="FZ200" s="36" t="s">
        <v>16321</v>
      </c>
      <c r="GA200" s="36" t="s">
        <v>3945</v>
      </c>
      <c r="GB200" s="44" t="s">
        <v>3945</v>
      </c>
      <c r="GC200" s="44" t="s">
        <v>3945</v>
      </c>
      <c r="GL200" s="502">
        <v>100</v>
      </c>
      <c r="GM200" s="502">
        <v>50</v>
      </c>
      <c r="GN200" s="502">
        <v>55</v>
      </c>
      <c r="GO200" s="502">
        <v>83</v>
      </c>
      <c r="GP200" s="502">
        <v>59</v>
      </c>
      <c r="GQ200" s="502">
        <v>22</v>
      </c>
      <c r="GR200" s="502">
        <v>59</v>
      </c>
      <c r="GS200" s="502">
        <v>83</v>
      </c>
      <c r="GT200" s="502">
        <v>23</v>
      </c>
      <c r="GU200" s="502">
        <v>83</v>
      </c>
      <c r="GV200" s="502">
        <v>80</v>
      </c>
      <c r="GW200" s="502">
        <v>43</v>
      </c>
      <c r="GX200" s="502">
        <v>0</v>
      </c>
      <c r="GY200" s="502" t="s">
        <v>14218</v>
      </c>
      <c r="GZ200" s="502" t="s">
        <v>14217</v>
      </c>
      <c r="HA200" s="502" t="s">
        <v>14217</v>
      </c>
      <c r="HB200" s="502" t="s">
        <v>14217</v>
      </c>
      <c r="HC200" s="502" t="s">
        <v>14217</v>
      </c>
      <c r="HD200" s="502" t="s">
        <v>14217</v>
      </c>
      <c r="HE200" s="502">
        <v>0</v>
      </c>
      <c r="HF200" s="44" t="s">
        <v>14293</v>
      </c>
      <c r="HG200" s="503" t="s">
        <v>3848</v>
      </c>
      <c r="HH200" s="503" t="s">
        <v>3848</v>
      </c>
      <c r="HI200" s="503" t="s">
        <v>3848</v>
      </c>
      <c r="HJ200" s="503" t="s">
        <v>3848</v>
      </c>
      <c r="HK200" s="503" t="s">
        <v>3848</v>
      </c>
      <c r="IC200" s="44" t="s">
        <v>3403</v>
      </c>
      <c r="IE200" s="44" t="s">
        <v>3403</v>
      </c>
    </row>
    <row r="201" spans="1:239" s="44" customFormat="1" ht="15" customHeight="1" x14ac:dyDescent="0.2">
      <c r="A201" s="85">
        <v>65</v>
      </c>
      <c r="B201" s="470">
        <v>0.66041666666666665</v>
      </c>
      <c r="C201" s="85"/>
      <c r="D201" s="85" t="s">
        <v>12630</v>
      </c>
      <c r="E201" s="85" t="s">
        <v>212</v>
      </c>
      <c r="F201" s="282">
        <v>43284</v>
      </c>
      <c r="G201" s="85" t="s">
        <v>1202</v>
      </c>
      <c r="H201" s="85" t="s">
        <v>233</v>
      </c>
      <c r="I201" s="85" t="s">
        <v>3057</v>
      </c>
      <c r="J201" s="85"/>
      <c r="K201" s="471"/>
      <c r="L201" s="471"/>
      <c r="M201" s="471"/>
      <c r="N201" s="471"/>
      <c r="O201" s="85"/>
      <c r="P201" s="305" t="s">
        <v>17267</v>
      </c>
      <c r="Q201" s="85" t="s">
        <v>17388</v>
      </c>
      <c r="R201" s="85" t="s">
        <v>1161</v>
      </c>
      <c r="S201" s="471" t="s">
        <v>17389</v>
      </c>
      <c r="T201" s="281">
        <v>9653529330</v>
      </c>
      <c r="U201" s="473" t="s">
        <v>17390</v>
      </c>
      <c r="V201" s="276" t="s">
        <v>221</v>
      </c>
      <c r="W201" s="85" t="s">
        <v>221</v>
      </c>
      <c r="X201" s="85" t="s">
        <v>221</v>
      </c>
      <c r="Y201" s="85" t="s">
        <v>221</v>
      </c>
      <c r="Z201" s="85" t="s">
        <v>221</v>
      </c>
      <c r="AA201" s="85" t="s">
        <v>2718</v>
      </c>
      <c r="AB201" s="85" t="s">
        <v>2718</v>
      </c>
      <c r="AC201" s="85" t="s">
        <v>1303</v>
      </c>
      <c r="AD201" s="85" t="s">
        <v>224</v>
      </c>
      <c r="AE201" s="85" t="s">
        <v>221</v>
      </c>
      <c r="AF201" s="85" t="s">
        <v>221</v>
      </c>
      <c r="AG201" s="85" t="s">
        <v>221</v>
      </c>
      <c r="AH201" s="85" t="s">
        <v>221</v>
      </c>
      <c r="AI201" s="85"/>
      <c r="AJ201" s="85"/>
      <c r="AK201" s="85"/>
      <c r="AL201" s="85"/>
      <c r="AM201" s="85"/>
      <c r="AN201" s="85" t="s">
        <v>228</v>
      </c>
      <c r="AO201" s="85" t="s">
        <v>228</v>
      </c>
      <c r="AP201" s="85" t="s">
        <v>1076</v>
      </c>
      <c r="AQ201" s="85" t="s">
        <v>1077</v>
      </c>
      <c r="AR201" s="85"/>
      <c r="AS201" s="85"/>
      <c r="AT201" s="85"/>
      <c r="AU201" s="85"/>
      <c r="AV201" s="85"/>
      <c r="AW201" s="85"/>
      <c r="AX201" s="85"/>
      <c r="AY201" s="85" t="s">
        <v>227</v>
      </c>
      <c r="AZ201" s="64" t="s">
        <v>446</v>
      </c>
      <c r="BA201" s="279">
        <v>0.7055555555555556</v>
      </c>
      <c r="BB201" s="275" t="s">
        <v>13984</v>
      </c>
      <c r="BC201" s="275">
        <v>0.79861111111111116</v>
      </c>
      <c r="BD201" s="275">
        <v>0.80694444444444446</v>
      </c>
      <c r="BE201" s="306">
        <f t="shared" ref="BE201:BE264" si="6">MINUTE(BD201-BC201)</f>
        <v>12</v>
      </c>
      <c r="BF201" s="64">
        <v>1</v>
      </c>
      <c r="BG201" s="64">
        <v>2</v>
      </c>
      <c r="BH201" s="64">
        <v>3</v>
      </c>
      <c r="BI201" s="64">
        <v>3</v>
      </c>
      <c r="BJ201" s="64">
        <v>2</v>
      </c>
      <c r="BK201" s="64">
        <v>1</v>
      </c>
      <c r="BL201" s="64">
        <v>1</v>
      </c>
      <c r="BM201" s="64">
        <v>3</v>
      </c>
      <c r="BN201" s="64">
        <v>2</v>
      </c>
      <c r="BO201" s="64">
        <v>1</v>
      </c>
      <c r="BP201" s="64">
        <v>3</v>
      </c>
      <c r="BQ201" s="64">
        <v>2</v>
      </c>
      <c r="BR201" s="64">
        <v>3</v>
      </c>
      <c r="BS201" s="64">
        <v>2</v>
      </c>
      <c r="BT201" s="64">
        <v>3</v>
      </c>
      <c r="BU201" s="85"/>
      <c r="BV201" s="85"/>
      <c r="BW201" s="85"/>
      <c r="BX201" s="85"/>
      <c r="BY201" s="85"/>
      <c r="BZ201" s="85"/>
      <c r="CA201" s="85"/>
      <c r="CB201" s="85"/>
      <c r="CC201" s="85"/>
      <c r="CD201" s="85"/>
      <c r="CE201" s="85"/>
      <c r="CF201" s="85"/>
      <c r="CG201" s="85"/>
      <c r="CH201" s="85"/>
      <c r="CI201" s="85"/>
      <c r="CJ201" s="85"/>
      <c r="CK201" s="85"/>
      <c r="CL201" s="85"/>
      <c r="CM201" s="85"/>
      <c r="CN201" s="85"/>
      <c r="CO201" s="85"/>
      <c r="CP201" s="85"/>
      <c r="CQ201" s="85"/>
      <c r="CR201" s="36" t="s">
        <v>12643</v>
      </c>
      <c r="CS201" s="36" t="s">
        <v>12644</v>
      </c>
      <c r="CT201" s="36" t="s">
        <v>4002</v>
      </c>
      <c r="CU201" s="36" t="s">
        <v>17391</v>
      </c>
      <c r="CV201" s="36" t="s">
        <v>17388</v>
      </c>
      <c r="CW201" s="36" t="s">
        <v>1161</v>
      </c>
      <c r="CX201" s="36" t="s">
        <v>17389</v>
      </c>
      <c r="CY201" s="36" t="s">
        <v>17392</v>
      </c>
      <c r="CZ201" s="36" t="s">
        <v>3848</v>
      </c>
      <c r="DA201" s="36" t="s">
        <v>17393</v>
      </c>
      <c r="DB201" s="36" t="s">
        <v>3840</v>
      </c>
      <c r="DC201" s="36" t="s">
        <v>3841</v>
      </c>
      <c r="DD201" s="36" t="s">
        <v>11202</v>
      </c>
      <c r="DE201" s="36" t="s">
        <v>3848</v>
      </c>
      <c r="DF201" s="36" t="s">
        <v>17394</v>
      </c>
      <c r="DG201" s="36" t="s">
        <v>15837</v>
      </c>
      <c r="DH201" s="36" t="s">
        <v>4542</v>
      </c>
      <c r="DI201" s="36" t="s">
        <v>17395</v>
      </c>
      <c r="DJ201" s="36" t="s">
        <v>17396</v>
      </c>
      <c r="DK201" s="36" t="s">
        <v>4249</v>
      </c>
      <c r="DL201" s="36" t="s">
        <v>17397</v>
      </c>
      <c r="DM201" s="36" t="s">
        <v>3914</v>
      </c>
      <c r="DN201" s="36" t="s">
        <v>3852</v>
      </c>
      <c r="DO201" s="36" t="s">
        <v>3853</v>
      </c>
      <c r="DP201" s="36" t="s">
        <v>3854</v>
      </c>
      <c r="DQ201" s="36" t="s">
        <v>17398</v>
      </c>
      <c r="DR201" s="36" t="s">
        <v>17398</v>
      </c>
      <c r="DS201" s="36" t="s">
        <v>17390</v>
      </c>
      <c r="DT201" s="36" t="s">
        <v>3848</v>
      </c>
      <c r="DU201" s="36" t="s">
        <v>3848</v>
      </c>
      <c r="DV201" s="36" t="s">
        <v>3848</v>
      </c>
      <c r="DW201" s="36" t="s">
        <v>3848</v>
      </c>
      <c r="DX201" s="36" t="s">
        <v>3848</v>
      </c>
      <c r="DY201" s="36" t="s">
        <v>3848</v>
      </c>
      <c r="DZ201" s="36" t="s">
        <v>3848</v>
      </c>
      <c r="EA201" s="36" t="s">
        <v>3848</v>
      </c>
      <c r="EB201" s="36" t="s">
        <v>3861</v>
      </c>
      <c r="EC201" s="36" t="s">
        <v>3862</v>
      </c>
      <c r="ED201" s="36" t="s">
        <v>3848</v>
      </c>
      <c r="EE201" s="36" t="s">
        <v>6909</v>
      </c>
      <c r="EF201" s="36" t="s">
        <v>3864</v>
      </c>
      <c r="EG201" s="36" t="s">
        <v>1720</v>
      </c>
      <c r="EH201" s="36" t="s">
        <v>1077</v>
      </c>
      <c r="EI201" s="36" t="s">
        <v>3848</v>
      </c>
      <c r="EJ201" s="36" t="s">
        <v>3848</v>
      </c>
      <c r="EK201" s="36" t="s">
        <v>3848</v>
      </c>
      <c r="EL201" s="36" t="s">
        <v>3868</v>
      </c>
      <c r="EM201" s="36" t="s">
        <v>4002</v>
      </c>
      <c r="EN201" s="36" t="s">
        <v>4002</v>
      </c>
      <c r="EO201" s="36" t="s">
        <v>3870</v>
      </c>
      <c r="EP201" s="36" t="s">
        <v>3869</v>
      </c>
      <c r="EQ201" s="36" t="s">
        <v>17399</v>
      </c>
      <c r="ER201" s="36" t="s">
        <v>3924</v>
      </c>
      <c r="ES201" s="36" t="s">
        <v>17400</v>
      </c>
      <c r="ET201" s="36" t="s">
        <v>16379</v>
      </c>
      <c r="EU201" s="36" t="s">
        <v>14181</v>
      </c>
      <c r="EV201" s="36" t="s">
        <v>3876</v>
      </c>
      <c r="EW201" s="36" t="s">
        <v>3876</v>
      </c>
      <c r="EX201" s="36" t="s">
        <v>3848</v>
      </c>
      <c r="EY201" s="36" t="s">
        <v>3848</v>
      </c>
      <c r="EZ201" s="36" t="s">
        <v>3876</v>
      </c>
      <c r="FA201" s="36" t="s">
        <v>3848</v>
      </c>
      <c r="FB201" s="36" t="s">
        <v>3848</v>
      </c>
      <c r="FC201" s="36" t="s">
        <v>3848</v>
      </c>
      <c r="FD201" s="36" t="s">
        <v>3848</v>
      </c>
      <c r="FE201" s="36" t="s">
        <v>4017</v>
      </c>
      <c r="FF201" s="36" t="s">
        <v>4017</v>
      </c>
      <c r="FG201" s="36" t="s">
        <v>3848</v>
      </c>
      <c r="FH201" s="36" t="s">
        <v>3848</v>
      </c>
      <c r="FI201" s="36" t="s">
        <v>3848</v>
      </c>
      <c r="FJ201" s="36" t="s">
        <v>4017</v>
      </c>
      <c r="FK201" s="36" t="s">
        <v>4017</v>
      </c>
      <c r="FL201" s="36" t="s">
        <v>4017</v>
      </c>
      <c r="FM201" s="36" t="s">
        <v>17389</v>
      </c>
      <c r="FN201" s="36" t="s">
        <v>17401</v>
      </c>
      <c r="FO201" s="36" t="s">
        <v>17402</v>
      </c>
      <c r="FP201" s="36" t="s">
        <v>3848</v>
      </c>
      <c r="FQ201" s="36" t="s">
        <v>3848</v>
      </c>
      <c r="FR201" s="36" t="s">
        <v>3848</v>
      </c>
      <c r="FS201" s="36" t="s">
        <v>3848</v>
      </c>
      <c r="FT201" s="36" t="s">
        <v>17403</v>
      </c>
      <c r="FU201" s="36" t="s">
        <v>17404</v>
      </c>
      <c r="FV201" s="36" t="s">
        <v>17405</v>
      </c>
      <c r="FW201" s="36" t="s">
        <v>17406</v>
      </c>
      <c r="FX201" s="36" t="s">
        <v>3894</v>
      </c>
      <c r="FY201" s="36" t="s">
        <v>3848</v>
      </c>
      <c r="FZ201" s="36" t="s">
        <v>13539</v>
      </c>
      <c r="GA201" s="36" t="s">
        <v>3945</v>
      </c>
      <c r="GB201" s="44" t="s">
        <v>3945</v>
      </c>
      <c r="GC201" s="44" t="s">
        <v>3945</v>
      </c>
      <c r="GL201" s="502">
        <v>100</v>
      </c>
      <c r="GM201" s="502">
        <v>83</v>
      </c>
      <c r="GN201" s="502">
        <v>90</v>
      </c>
      <c r="GO201" s="502">
        <v>89</v>
      </c>
      <c r="GP201" s="502">
        <v>92</v>
      </c>
      <c r="GQ201" s="502">
        <v>23</v>
      </c>
      <c r="GR201" s="502">
        <v>100</v>
      </c>
      <c r="GS201" s="502">
        <v>88</v>
      </c>
      <c r="GT201" s="502">
        <v>22</v>
      </c>
      <c r="GU201" s="502">
        <v>95</v>
      </c>
      <c r="GV201" s="502">
        <v>60</v>
      </c>
      <c r="GW201" s="502">
        <v>14</v>
      </c>
      <c r="GX201" s="502">
        <v>29</v>
      </c>
      <c r="GY201" s="502" t="s">
        <v>14218</v>
      </c>
      <c r="GZ201" s="502" t="s">
        <v>14217</v>
      </c>
      <c r="HA201" s="502" t="s">
        <v>14217</v>
      </c>
      <c r="HB201" s="502" t="s">
        <v>14217</v>
      </c>
      <c r="HC201" s="502" t="s">
        <v>14217</v>
      </c>
      <c r="HD201" s="502" t="s">
        <v>14217</v>
      </c>
      <c r="HE201" s="502">
        <v>0</v>
      </c>
      <c r="HF201" s="44" t="s">
        <v>14293</v>
      </c>
      <c r="HG201" s="503" t="s">
        <v>3848</v>
      </c>
      <c r="HH201" s="503" t="s">
        <v>3848</v>
      </c>
      <c r="HI201" s="503" t="s">
        <v>3848</v>
      </c>
      <c r="HJ201" s="503" t="s">
        <v>3848</v>
      </c>
      <c r="HK201" s="503" t="s">
        <v>3848</v>
      </c>
      <c r="IC201" s="44" t="s">
        <v>3403</v>
      </c>
      <c r="IE201" s="44" t="s">
        <v>3403</v>
      </c>
    </row>
    <row r="202" spans="1:239" s="44" customFormat="1" ht="15" customHeight="1" x14ac:dyDescent="0.2">
      <c r="A202" s="85">
        <v>66</v>
      </c>
      <c r="B202" s="470">
        <v>0.66388888888888886</v>
      </c>
      <c r="C202" s="85"/>
      <c r="D202" s="85" t="s">
        <v>12630</v>
      </c>
      <c r="E202" s="85" t="s">
        <v>212</v>
      </c>
      <c r="F202" s="282">
        <v>43284</v>
      </c>
      <c r="G202" s="85" t="s">
        <v>1202</v>
      </c>
      <c r="H202" s="85" t="s">
        <v>233</v>
      </c>
      <c r="I202" s="85" t="s">
        <v>3057</v>
      </c>
      <c r="J202" s="85"/>
      <c r="K202" s="471"/>
      <c r="L202" s="471"/>
      <c r="M202" s="471"/>
      <c r="N202" s="471"/>
      <c r="O202" s="85"/>
      <c r="P202" s="305" t="s">
        <v>15825</v>
      </c>
      <c r="Q202" s="85" t="s">
        <v>17407</v>
      </c>
      <c r="R202" s="85" t="s">
        <v>17408</v>
      </c>
      <c r="S202" s="471" t="s">
        <v>17409</v>
      </c>
      <c r="T202" s="276">
        <v>9455349921</v>
      </c>
      <c r="U202" s="473" t="s">
        <v>17410</v>
      </c>
      <c r="V202" s="276" t="s">
        <v>221</v>
      </c>
      <c r="W202" s="85" t="s">
        <v>221</v>
      </c>
      <c r="X202" s="85" t="s">
        <v>221</v>
      </c>
      <c r="Y202" s="85" t="s">
        <v>221</v>
      </c>
      <c r="Z202" s="85" t="s">
        <v>221</v>
      </c>
      <c r="AA202" s="281" t="s">
        <v>17411</v>
      </c>
      <c r="AB202" s="281">
        <v>9982558818</v>
      </c>
      <c r="AC202" s="85" t="s">
        <v>402</v>
      </c>
      <c r="AD202" s="85" t="s">
        <v>224</v>
      </c>
      <c r="AE202" s="85"/>
      <c r="AF202" s="85" t="s">
        <v>221</v>
      </c>
      <c r="AG202" s="85" t="s">
        <v>221</v>
      </c>
      <c r="AH202" s="85" t="s">
        <v>280</v>
      </c>
      <c r="AI202" s="85" t="s">
        <v>17412</v>
      </c>
      <c r="AJ202" s="85" t="s">
        <v>227</v>
      </c>
      <c r="AK202" s="85">
        <v>1</v>
      </c>
      <c r="AL202" s="85" t="s">
        <v>17412</v>
      </c>
      <c r="AM202" s="85" t="s">
        <v>1239</v>
      </c>
      <c r="AN202" s="85" t="s">
        <v>228</v>
      </c>
      <c r="AO202" s="85" t="s">
        <v>228</v>
      </c>
      <c r="AP202" s="85" t="s">
        <v>598</v>
      </c>
      <c r="AQ202" s="255" t="s">
        <v>3069</v>
      </c>
      <c r="AR202" s="85"/>
      <c r="AS202" s="85"/>
      <c r="AT202" s="85"/>
      <c r="AU202" s="85"/>
      <c r="AV202" s="85"/>
      <c r="AW202" s="85"/>
      <c r="AX202" s="85"/>
      <c r="AY202" s="85" t="s">
        <v>227</v>
      </c>
      <c r="AZ202" s="85" t="s">
        <v>227</v>
      </c>
      <c r="BA202" s="279">
        <v>0.70277777777777783</v>
      </c>
      <c r="BB202" s="275" t="s">
        <v>12693</v>
      </c>
      <c r="BC202" s="275">
        <v>0.75416666666666676</v>
      </c>
      <c r="BD202" s="275">
        <v>0.7583333333333333</v>
      </c>
      <c r="BE202" s="306">
        <f t="shared" si="6"/>
        <v>6</v>
      </c>
      <c r="BF202" s="85">
        <v>1</v>
      </c>
      <c r="BG202" s="85">
        <v>2</v>
      </c>
      <c r="BH202" s="85">
        <v>2</v>
      </c>
      <c r="BI202" s="85">
        <v>1</v>
      </c>
      <c r="BJ202" s="85">
        <v>2</v>
      </c>
      <c r="BK202" s="85">
        <v>1</v>
      </c>
      <c r="BL202" s="85">
        <v>1</v>
      </c>
      <c r="BM202" s="85">
        <v>2</v>
      </c>
      <c r="BN202" s="85">
        <v>1</v>
      </c>
      <c r="BO202" s="85">
        <v>1</v>
      </c>
      <c r="BP202" s="85">
        <v>2</v>
      </c>
      <c r="BQ202" s="85">
        <v>1</v>
      </c>
      <c r="BR202" s="85">
        <v>3</v>
      </c>
      <c r="BS202" s="85">
        <v>1</v>
      </c>
      <c r="BT202" s="85">
        <v>2</v>
      </c>
      <c r="BU202" s="85"/>
      <c r="BV202" s="85"/>
      <c r="BW202" s="85"/>
      <c r="BX202" s="85"/>
      <c r="BY202" s="85"/>
      <c r="BZ202" s="85"/>
      <c r="CA202" s="85"/>
      <c r="CB202" s="85"/>
      <c r="CC202" s="85"/>
      <c r="CD202" s="85"/>
      <c r="CE202" s="85"/>
      <c r="CF202" s="85"/>
      <c r="CG202" s="85"/>
      <c r="CH202" s="85"/>
      <c r="CI202" s="85"/>
      <c r="CJ202" s="85"/>
      <c r="CK202" s="85"/>
      <c r="CL202" s="85"/>
      <c r="CM202" s="85"/>
      <c r="CN202" s="85"/>
      <c r="CO202" s="85"/>
      <c r="CP202" s="85"/>
      <c r="CQ202" s="85"/>
      <c r="CR202" s="36" t="s">
        <v>12643</v>
      </c>
      <c r="CS202" s="36" t="s">
        <v>12644</v>
      </c>
      <c r="CT202" s="36" t="s">
        <v>4002</v>
      </c>
      <c r="CU202" s="36" t="s">
        <v>17413</v>
      </c>
      <c r="CV202" s="36" t="s">
        <v>17407</v>
      </c>
      <c r="CW202" s="36" t="s">
        <v>1838</v>
      </c>
      <c r="CX202" s="36" t="s">
        <v>17409</v>
      </c>
      <c r="CY202" s="36" t="s">
        <v>17414</v>
      </c>
      <c r="CZ202" s="36" t="s">
        <v>3848</v>
      </c>
      <c r="DA202" s="36" t="s">
        <v>17415</v>
      </c>
      <c r="DB202" s="36" t="s">
        <v>3840</v>
      </c>
      <c r="DC202" s="36" t="s">
        <v>3841</v>
      </c>
      <c r="DD202" s="36" t="s">
        <v>4838</v>
      </c>
      <c r="DE202" s="36" t="s">
        <v>17416</v>
      </c>
      <c r="DF202" s="36" t="s">
        <v>17394</v>
      </c>
      <c r="DG202" s="36" t="s">
        <v>3840</v>
      </c>
      <c r="DH202" s="36" t="s">
        <v>3841</v>
      </c>
      <c r="DI202" s="36" t="s">
        <v>4838</v>
      </c>
      <c r="DJ202" s="36" t="s">
        <v>3848</v>
      </c>
      <c r="DK202" s="36" t="s">
        <v>3849</v>
      </c>
      <c r="DL202" s="36" t="s">
        <v>17417</v>
      </c>
      <c r="DM202" s="36" t="s">
        <v>3914</v>
      </c>
      <c r="DN202" s="36" t="s">
        <v>3852</v>
      </c>
      <c r="DO202" s="36" t="s">
        <v>3853</v>
      </c>
      <c r="DP202" s="36" t="s">
        <v>3854</v>
      </c>
      <c r="DQ202" s="36" t="s">
        <v>17418</v>
      </c>
      <c r="DR202" s="36" t="s">
        <v>17419</v>
      </c>
      <c r="DS202" s="36" t="s">
        <v>17410</v>
      </c>
      <c r="DT202" s="36" t="s">
        <v>3848</v>
      </c>
      <c r="DU202" s="36" t="s">
        <v>3848</v>
      </c>
      <c r="DV202" s="36" t="s">
        <v>3848</v>
      </c>
      <c r="DW202" s="36" t="s">
        <v>3848</v>
      </c>
      <c r="DX202" s="36" t="s">
        <v>3848</v>
      </c>
      <c r="DY202" s="36" t="s">
        <v>3848</v>
      </c>
      <c r="DZ202" s="36" t="s">
        <v>3848</v>
      </c>
      <c r="EA202" s="36" t="s">
        <v>3848</v>
      </c>
      <c r="EB202" s="36" t="s">
        <v>3861</v>
      </c>
      <c r="EC202" s="36" t="s">
        <v>3862</v>
      </c>
      <c r="ED202" s="36" t="s">
        <v>3848</v>
      </c>
      <c r="EE202" s="36" t="s">
        <v>13529</v>
      </c>
      <c r="EF202" s="36" t="s">
        <v>3864</v>
      </c>
      <c r="EG202" s="36" t="s">
        <v>598</v>
      </c>
      <c r="EH202" s="36" t="s">
        <v>1008</v>
      </c>
      <c r="EI202" s="36" t="s">
        <v>3069</v>
      </c>
      <c r="EJ202" s="36" t="s">
        <v>3848</v>
      </c>
      <c r="EK202" s="36" t="s">
        <v>3848</v>
      </c>
      <c r="EL202" s="36" t="s">
        <v>3868</v>
      </c>
      <c r="EM202" s="36" t="s">
        <v>4002</v>
      </c>
      <c r="EN202" s="36" t="s">
        <v>4002</v>
      </c>
      <c r="EO202" s="36" t="s">
        <v>3869</v>
      </c>
      <c r="EP202" s="36" t="s">
        <v>3870</v>
      </c>
      <c r="EQ202" s="36" t="s">
        <v>17420</v>
      </c>
      <c r="ER202" s="36" t="s">
        <v>7126</v>
      </c>
      <c r="ES202" s="36" t="s">
        <v>17421</v>
      </c>
      <c r="ET202" s="36" t="s">
        <v>17422</v>
      </c>
      <c r="EU202" s="36" t="s">
        <v>17423</v>
      </c>
      <c r="EV202" s="36" t="s">
        <v>3876</v>
      </c>
      <c r="EW202" s="36" t="s">
        <v>3876</v>
      </c>
      <c r="EX202" s="36" t="s">
        <v>3848</v>
      </c>
      <c r="EY202" s="36" t="s">
        <v>3848</v>
      </c>
      <c r="EZ202" s="36" t="s">
        <v>3876</v>
      </c>
      <c r="FA202" s="36" t="s">
        <v>3848</v>
      </c>
      <c r="FB202" s="36" t="s">
        <v>17424</v>
      </c>
      <c r="FC202" s="36" t="s">
        <v>17425</v>
      </c>
      <c r="FD202" s="36" t="s">
        <v>3848</v>
      </c>
      <c r="FE202" s="36" t="s">
        <v>3930</v>
      </c>
      <c r="FF202" s="36" t="s">
        <v>6835</v>
      </c>
      <c r="FG202" s="36" t="s">
        <v>3848</v>
      </c>
      <c r="FH202" s="36" t="s">
        <v>17426</v>
      </c>
      <c r="FI202" s="36" t="s">
        <v>11182</v>
      </c>
      <c r="FJ202" s="36" t="s">
        <v>6196</v>
      </c>
      <c r="FK202" s="36" t="s">
        <v>4017</v>
      </c>
      <c r="FL202" s="36" t="s">
        <v>4017</v>
      </c>
      <c r="FM202" s="36" t="s">
        <v>17409</v>
      </c>
      <c r="FN202" s="36" t="s">
        <v>17427</v>
      </c>
      <c r="FO202" s="36" t="s">
        <v>17428</v>
      </c>
      <c r="FP202" s="36" t="s">
        <v>3848</v>
      </c>
      <c r="FQ202" s="36" t="s">
        <v>17429</v>
      </c>
      <c r="FR202" s="36" t="s">
        <v>4925</v>
      </c>
      <c r="FS202" s="36" t="s">
        <v>17430</v>
      </c>
      <c r="FT202" s="36" t="s">
        <v>17431</v>
      </c>
      <c r="FU202" s="36" t="s">
        <v>17432</v>
      </c>
      <c r="FV202" s="36" t="s">
        <v>17433</v>
      </c>
      <c r="FW202" s="36" t="s">
        <v>17434</v>
      </c>
      <c r="FX202" s="36" t="s">
        <v>3894</v>
      </c>
      <c r="FY202" s="36" t="s">
        <v>3848</v>
      </c>
      <c r="FZ202" s="36" t="s">
        <v>3848</v>
      </c>
      <c r="GA202" s="36" t="s">
        <v>3945</v>
      </c>
      <c r="GB202" s="44" t="s">
        <v>3945</v>
      </c>
      <c r="GC202" s="44" t="s">
        <v>3946</v>
      </c>
      <c r="GL202" s="502">
        <v>100</v>
      </c>
      <c r="GM202" s="502">
        <v>67</v>
      </c>
      <c r="GN202" s="502">
        <v>70</v>
      </c>
      <c r="GO202" s="502">
        <v>78</v>
      </c>
      <c r="GP202" s="502">
        <v>84</v>
      </c>
      <c r="GQ202" s="502">
        <v>21</v>
      </c>
      <c r="GR202" s="502">
        <v>86</v>
      </c>
      <c r="GS202" s="502">
        <v>74</v>
      </c>
      <c r="GT202" s="502">
        <v>23</v>
      </c>
      <c r="GU202" s="502">
        <v>74</v>
      </c>
      <c r="GV202" s="502">
        <v>70</v>
      </c>
      <c r="GW202" s="502">
        <v>43</v>
      </c>
      <c r="GX202" s="502">
        <v>57</v>
      </c>
      <c r="GY202" s="502">
        <v>0</v>
      </c>
      <c r="GZ202" s="502">
        <v>21</v>
      </c>
      <c r="HA202" s="502">
        <v>0.58630000000000004</v>
      </c>
      <c r="HB202" s="502">
        <v>33</v>
      </c>
      <c r="HC202" s="502" t="s">
        <v>14217</v>
      </c>
      <c r="HD202" s="502">
        <v>33</v>
      </c>
      <c r="HE202" s="502">
        <v>21</v>
      </c>
      <c r="HF202" s="44" t="s">
        <v>15144</v>
      </c>
      <c r="HG202" s="503" t="s">
        <v>3848</v>
      </c>
      <c r="HH202" s="503" t="s">
        <v>17435</v>
      </c>
      <c r="HI202" s="503" t="s">
        <v>15146</v>
      </c>
      <c r="HJ202" s="503" t="s">
        <v>14951</v>
      </c>
      <c r="HK202" s="503" t="s">
        <v>15860</v>
      </c>
      <c r="HM202" s="44" t="s">
        <v>3848</v>
      </c>
      <c r="IC202" s="44" t="s">
        <v>3403</v>
      </c>
      <c r="IE202" s="44" t="s">
        <v>3403</v>
      </c>
    </row>
    <row r="203" spans="1:239" s="44" customFormat="1" ht="15" customHeight="1" x14ac:dyDescent="0.2">
      <c r="A203" s="85">
        <v>67</v>
      </c>
      <c r="B203" s="470">
        <v>0.66527777777777775</v>
      </c>
      <c r="C203" s="85"/>
      <c r="D203" s="85" t="s">
        <v>12630</v>
      </c>
      <c r="E203" s="85" t="s">
        <v>212</v>
      </c>
      <c r="F203" s="282">
        <v>43284</v>
      </c>
      <c r="G203" s="85" t="s">
        <v>1202</v>
      </c>
      <c r="H203" s="85" t="s">
        <v>233</v>
      </c>
      <c r="I203" s="85" t="s">
        <v>3057</v>
      </c>
      <c r="J203" s="85"/>
      <c r="K203" s="471"/>
      <c r="L203" s="471"/>
      <c r="M203" s="471"/>
      <c r="N203" s="471"/>
      <c r="O203" s="85"/>
      <c r="P203" s="370" t="s">
        <v>17147</v>
      </c>
      <c r="Q203" s="85" t="s">
        <v>1059</v>
      </c>
      <c r="R203" s="85" t="s">
        <v>17436</v>
      </c>
      <c r="S203" s="471" t="s">
        <v>17437</v>
      </c>
      <c r="T203" s="281">
        <v>9557026475</v>
      </c>
      <c r="U203" s="506" t="s">
        <v>17438</v>
      </c>
      <c r="V203" s="281" t="s">
        <v>17439</v>
      </c>
      <c r="W203" s="85" t="s">
        <v>221</v>
      </c>
      <c r="X203" s="85" t="s">
        <v>221</v>
      </c>
      <c r="Y203" s="85" t="s">
        <v>221</v>
      </c>
      <c r="Z203" s="85" t="s">
        <v>221</v>
      </c>
      <c r="AA203" s="85" t="s">
        <v>2718</v>
      </c>
      <c r="AB203" s="85" t="s">
        <v>2718</v>
      </c>
      <c r="AC203" s="85" t="s">
        <v>1303</v>
      </c>
      <c r="AD203" s="85" t="s">
        <v>241</v>
      </c>
      <c r="AE203" s="85" t="s">
        <v>221</v>
      </c>
      <c r="AF203" s="85" t="s">
        <v>221</v>
      </c>
      <c r="AG203" s="85" t="s">
        <v>221</v>
      </c>
      <c r="AH203" s="85" t="s">
        <v>221</v>
      </c>
      <c r="AI203" s="85"/>
      <c r="AJ203" s="85"/>
      <c r="AK203" s="85"/>
      <c r="AL203" s="85"/>
      <c r="AM203" s="85"/>
      <c r="AN203" s="85" t="s">
        <v>228</v>
      </c>
      <c r="AO203" s="85" t="s">
        <v>228</v>
      </c>
      <c r="AP203" s="85" t="s">
        <v>229</v>
      </c>
      <c r="AQ203" s="85" t="s">
        <v>229</v>
      </c>
      <c r="AR203" s="85"/>
      <c r="AS203" s="85" t="s">
        <v>15975</v>
      </c>
      <c r="AT203" s="85">
        <v>220334</v>
      </c>
      <c r="AU203" s="85" t="s">
        <v>12814</v>
      </c>
      <c r="AV203" s="85"/>
      <c r="AW203" s="85"/>
      <c r="AX203" s="85"/>
      <c r="AY203" s="85" t="s">
        <v>227</v>
      </c>
      <c r="AZ203" s="64" t="s">
        <v>446</v>
      </c>
      <c r="BA203" s="279">
        <v>0.68819444444444444</v>
      </c>
      <c r="BB203" s="275" t="s">
        <v>13984</v>
      </c>
      <c r="BC203" s="275"/>
      <c r="BD203" s="275"/>
      <c r="BE203" s="306">
        <f t="shared" si="6"/>
        <v>0</v>
      </c>
      <c r="BF203" s="85"/>
      <c r="BG203" s="85"/>
      <c r="BH203" s="85"/>
      <c r="BI203" s="85"/>
      <c r="BJ203" s="85"/>
      <c r="BK203" s="85"/>
      <c r="BL203" s="85"/>
      <c r="BM203" s="85"/>
      <c r="BN203" s="85"/>
      <c r="BO203" s="85"/>
      <c r="BP203" s="85"/>
      <c r="BQ203" s="85"/>
      <c r="BR203" s="85"/>
      <c r="BS203" s="85"/>
      <c r="BT203" s="85"/>
      <c r="BU203" s="85"/>
      <c r="BV203" s="85"/>
      <c r="BW203" s="85"/>
      <c r="BX203" s="85"/>
      <c r="BY203" s="85"/>
      <c r="BZ203" s="85"/>
      <c r="CA203" s="85"/>
      <c r="CB203" s="85"/>
      <c r="CC203" s="85"/>
      <c r="CD203" s="85"/>
      <c r="CE203" s="85"/>
      <c r="CF203" s="85"/>
      <c r="CG203" s="85"/>
      <c r="CH203" s="85"/>
      <c r="CI203" s="85"/>
      <c r="CJ203" s="85"/>
      <c r="CK203" s="85"/>
      <c r="CL203" s="85"/>
      <c r="CM203" s="85"/>
      <c r="CN203" s="85"/>
      <c r="CO203" s="85"/>
      <c r="CP203" s="85"/>
      <c r="CQ203" s="85"/>
      <c r="CR203" s="36" t="s">
        <v>12643</v>
      </c>
      <c r="CS203" s="36" t="s">
        <v>12644</v>
      </c>
      <c r="CT203" s="36" t="s">
        <v>4002</v>
      </c>
      <c r="CU203" s="36" t="s">
        <v>17440</v>
      </c>
      <c r="CV203" s="36" t="s">
        <v>1059</v>
      </c>
      <c r="CW203" s="36" t="s">
        <v>17436</v>
      </c>
      <c r="CX203" s="36" t="s">
        <v>17441</v>
      </c>
      <c r="CY203" s="36" t="s">
        <v>17442</v>
      </c>
      <c r="CZ203" s="36" t="s">
        <v>13357</v>
      </c>
      <c r="DA203" s="36" t="s">
        <v>17443</v>
      </c>
      <c r="DB203" s="36" t="s">
        <v>4158</v>
      </c>
      <c r="DC203" s="36" t="s">
        <v>4159</v>
      </c>
      <c r="DD203" s="36" t="s">
        <v>7155</v>
      </c>
      <c r="DE203" s="36" t="s">
        <v>13357</v>
      </c>
      <c r="DF203" s="36" t="s">
        <v>17444</v>
      </c>
      <c r="DG203" s="36" t="s">
        <v>4158</v>
      </c>
      <c r="DH203" s="36" t="s">
        <v>4159</v>
      </c>
      <c r="DI203" s="36" t="s">
        <v>7155</v>
      </c>
      <c r="DJ203" s="36" t="s">
        <v>3848</v>
      </c>
      <c r="DK203" s="36" t="s">
        <v>3957</v>
      </c>
      <c r="DL203" s="36" t="s">
        <v>14122</v>
      </c>
      <c r="DM203" s="36" t="s">
        <v>3914</v>
      </c>
      <c r="DN203" s="36" t="s">
        <v>3852</v>
      </c>
      <c r="DO203" s="36" t="s">
        <v>3853</v>
      </c>
      <c r="DP203" s="36" t="s">
        <v>3854</v>
      </c>
      <c r="DQ203" s="36" t="s">
        <v>17445</v>
      </c>
      <c r="DR203" s="36" t="s">
        <v>17446</v>
      </c>
      <c r="DS203" s="36" t="s">
        <v>17438</v>
      </c>
      <c r="DT203" s="36" t="s">
        <v>3848</v>
      </c>
      <c r="DU203" s="36" t="s">
        <v>3848</v>
      </c>
      <c r="DV203" s="36" t="s">
        <v>3848</v>
      </c>
      <c r="DW203" s="36" t="s">
        <v>3848</v>
      </c>
      <c r="DX203" s="36" t="s">
        <v>17439</v>
      </c>
      <c r="DY203" s="36" t="s">
        <v>17447</v>
      </c>
      <c r="DZ203" s="36" t="s">
        <v>17448</v>
      </c>
      <c r="EA203" s="36" t="s">
        <v>3848</v>
      </c>
      <c r="EB203" s="36" t="s">
        <v>3861</v>
      </c>
      <c r="EC203" s="36" t="s">
        <v>3862</v>
      </c>
      <c r="ED203" s="36" t="s">
        <v>3848</v>
      </c>
      <c r="EE203" s="36" t="s">
        <v>17449</v>
      </c>
      <c r="EF203" s="36" t="s">
        <v>3864</v>
      </c>
      <c r="EG203" s="36" t="s">
        <v>4068</v>
      </c>
      <c r="EH203" s="36" t="s">
        <v>4438</v>
      </c>
      <c r="EI203" s="36" t="s">
        <v>17450</v>
      </c>
      <c r="EJ203" s="36" t="s">
        <v>15975</v>
      </c>
      <c r="EK203" s="36" t="s">
        <v>3848</v>
      </c>
      <c r="EL203" s="36" t="s">
        <v>3868</v>
      </c>
      <c r="EM203" s="36" t="s">
        <v>4002</v>
      </c>
      <c r="EN203" s="36" t="s">
        <v>4002</v>
      </c>
      <c r="EO203" s="36" t="s">
        <v>4002</v>
      </c>
      <c r="EP203" s="36" t="s">
        <v>4002</v>
      </c>
      <c r="EQ203" s="36" t="s">
        <v>17451</v>
      </c>
      <c r="ER203" s="36" t="s">
        <v>3872</v>
      </c>
      <c r="ES203" s="36" t="s">
        <v>17452</v>
      </c>
      <c r="ET203" s="36" t="s">
        <v>16269</v>
      </c>
      <c r="EU203" s="36" t="s">
        <v>17453</v>
      </c>
      <c r="EV203" s="36" t="s">
        <v>3876</v>
      </c>
      <c r="EW203" s="36" t="s">
        <v>3876</v>
      </c>
      <c r="EX203" s="36" t="s">
        <v>3848</v>
      </c>
      <c r="EY203" s="36" t="s">
        <v>3848</v>
      </c>
      <c r="EZ203" s="36" t="s">
        <v>3848</v>
      </c>
      <c r="FA203" s="36" t="s">
        <v>3848</v>
      </c>
      <c r="FB203" s="36" t="s">
        <v>3848</v>
      </c>
      <c r="FC203" s="36" t="s">
        <v>3848</v>
      </c>
      <c r="FD203" s="36" t="s">
        <v>3848</v>
      </c>
      <c r="FE203" s="36" t="s">
        <v>4017</v>
      </c>
      <c r="FF203" s="36" t="s">
        <v>4017</v>
      </c>
      <c r="FG203" s="36" t="s">
        <v>3848</v>
      </c>
      <c r="FH203" s="36" t="s">
        <v>3848</v>
      </c>
      <c r="FI203" s="36" t="s">
        <v>3848</v>
      </c>
      <c r="FJ203" s="36" t="s">
        <v>4017</v>
      </c>
      <c r="FK203" s="36" t="s">
        <v>4017</v>
      </c>
      <c r="FL203" s="36" t="s">
        <v>4017</v>
      </c>
      <c r="FM203" s="36" t="s">
        <v>1059</v>
      </c>
      <c r="FN203" s="36" t="s">
        <v>17454</v>
      </c>
      <c r="FO203" s="36" t="s">
        <v>17441</v>
      </c>
      <c r="FP203" s="36" t="s">
        <v>3848</v>
      </c>
      <c r="FQ203" s="36" t="s">
        <v>3848</v>
      </c>
      <c r="FR203" s="36" t="s">
        <v>3848</v>
      </c>
      <c r="FS203" s="36" t="s">
        <v>3848</v>
      </c>
      <c r="FT203" s="36" t="s">
        <v>17455</v>
      </c>
      <c r="FU203" s="36" t="s">
        <v>17456</v>
      </c>
      <c r="FV203" s="36" t="s">
        <v>17457</v>
      </c>
      <c r="FW203" s="36" t="s">
        <v>17458</v>
      </c>
      <c r="FX203" s="36" t="s">
        <v>3894</v>
      </c>
      <c r="FY203" s="36" t="s">
        <v>3848</v>
      </c>
      <c r="FZ203" s="36" t="s">
        <v>17144</v>
      </c>
      <c r="GA203" s="36" t="s">
        <v>3945</v>
      </c>
      <c r="GB203" s="44" t="s">
        <v>3946</v>
      </c>
      <c r="GC203" s="44" t="s">
        <v>3946</v>
      </c>
      <c r="GL203" s="502">
        <v>100</v>
      </c>
      <c r="GM203" s="502">
        <v>75</v>
      </c>
      <c r="GN203" s="502">
        <v>75</v>
      </c>
      <c r="GO203" s="502">
        <v>83</v>
      </c>
      <c r="GP203" s="502">
        <v>79</v>
      </c>
      <c r="GQ203" s="502">
        <v>33</v>
      </c>
      <c r="GR203" s="502">
        <v>79</v>
      </c>
      <c r="GS203" s="502">
        <v>69</v>
      </c>
      <c r="GT203" s="502">
        <v>32</v>
      </c>
      <c r="GU203" s="502">
        <v>69</v>
      </c>
      <c r="GV203" s="502">
        <v>60</v>
      </c>
      <c r="GW203" s="502">
        <v>29</v>
      </c>
      <c r="GX203" s="502">
        <v>86</v>
      </c>
      <c r="GY203" s="502" t="s">
        <v>14218</v>
      </c>
      <c r="GZ203" s="502" t="s">
        <v>14217</v>
      </c>
      <c r="HA203" s="502" t="s">
        <v>14217</v>
      </c>
      <c r="HB203" s="502" t="s">
        <v>14217</v>
      </c>
      <c r="HC203" s="502" t="s">
        <v>14217</v>
      </c>
      <c r="HD203" s="502" t="s">
        <v>14217</v>
      </c>
      <c r="HE203" s="502">
        <v>0</v>
      </c>
      <c r="HF203" s="44" t="s">
        <v>14293</v>
      </c>
      <c r="HG203" s="503" t="s">
        <v>3848</v>
      </c>
      <c r="HH203" s="503" t="s">
        <v>3848</v>
      </c>
      <c r="HI203" s="503" t="s">
        <v>3848</v>
      </c>
      <c r="HJ203" s="503" t="s">
        <v>3848</v>
      </c>
      <c r="HK203" s="503" t="s">
        <v>3848</v>
      </c>
      <c r="IC203" s="44" t="s">
        <v>3403</v>
      </c>
      <c r="IE203" s="44" t="s">
        <v>3403</v>
      </c>
    </row>
    <row r="204" spans="1:239" s="44" customFormat="1" ht="15" customHeight="1" x14ac:dyDescent="0.2">
      <c r="A204" s="85">
        <v>68</v>
      </c>
      <c r="B204" s="470">
        <v>0.67708333333333337</v>
      </c>
      <c r="C204" s="85"/>
      <c r="D204" s="85" t="s">
        <v>12630</v>
      </c>
      <c r="E204" s="85" t="s">
        <v>212</v>
      </c>
      <c r="F204" s="282">
        <v>43284</v>
      </c>
      <c r="G204" s="85" t="s">
        <v>1202</v>
      </c>
      <c r="H204" s="85" t="s">
        <v>233</v>
      </c>
      <c r="I204" s="85" t="s">
        <v>3057</v>
      </c>
      <c r="J204" s="85"/>
      <c r="K204" s="471"/>
      <c r="L204" s="471"/>
      <c r="M204" s="471"/>
      <c r="N204" s="471"/>
      <c r="O204" s="85"/>
      <c r="P204" s="305" t="s">
        <v>15825</v>
      </c>
      <c r="Q204" s="85" t="s">
        <v>17459</v>
      </c>
      <c r="R204" s="85" t="s">
        <v>17460</v>
      </c>
      <c r="S204" s="471" t="s">
        <v>2718</v>
      </c>
      <c r="T204" s="276">
        <v>9162538740</v>
      </c>
      <c r="U204" s="471" t="s">
        <v>17461</v>
      </c>
      <c r="V204" s="471" t="s">
        <v>17461</v>
      </c>
      <c r="W204" s="85" t="s">
        <v>221</v>
      </c>
      <c r="X204" s="85" t="s">
        <v>221</v>
      </c>
      <c r="Y204" s="85" t="s">
        <v>221</v>
      </c>
      <c r="Z204" s="85" t="s">
        <v>221</v>
      </c>
      <c r="AA204" s="281" t="s">
        <v>17462</v>
      </c>
      <c r="AB204" s="281">
        <v>9482519086</v>
      </c>
      <c r="AC204" s="85" t="s">
        <v>402</v>
      </c>
      <c r="AD204" s="85" t="s">
        <v>267</v>
      </c>
      <c r="AE204" s="85"/>
      <c r="AF204" s="85" t="s">
        <v>226</v>
      </c>
      <c r="AG204" s="85" t="s">
        <v>221</v>
      </c>
      <c r="AH204" s="85" t="s">
        <v>221</v>
      </c>
      <c r="AI204" s="85" t="s">
        <v>17463</v>
      </c>
      <c r="AJ204" s="85" t="s">
        <v>227</v>
      </c>
      <c r="AK204" s="85">
        <v>1</v>
      </c>
      <c r="AL204" s="85" t="s">
        <v>17464</v>
      </c>
      <c r="AM204" s="85" t="s">
        <v>17465</v>
      </c>
      <c r="AN204" s="85" t="s">
        <v>228</v>
      </c>
      <c r="AO204" s="85" t="s">
        <v>228</v>
      </c>
      <c r="AP204" s="85" t="s">
        <v>1076</v>
      </c>
      <c r="AQ204" s="85" t="s">
        <v>1077</v>
      </c>
      <c r="AR204" s="85"/>
      <c r="AS204" s="85"/>
      <c r="AT204" s="85"/>
      <c r="AU204" s="85"/>
      <c r="AV204" s="85"/>
      <c r="AW204" s="85"/>
      <c r="AX204" s="85"/>
      <c r="AY204" s="85" t="s">
        <v>227</v>
      </c>
      <c r="AZ204" s="85" t="s">
        <v>227</v>
      </c>
      <c r="BA204" s="279">
        <v>0.71527777777777779</v>
      </c>
      <c r="BB204" s="275" t="s">
        <v>12693</v>
      </c>
      <c r="BC204" s="275">
        <v>0.76458333333333339</v>
      </c>
      <c r="BD204" s="275">
        <v>0.77083333333333337</v>
      </c>
      <c r="BE204" s="306">
        <f t="shared" si="6"/>
        <v>9</v>
      </c>
      <c r="BF204" s="85">
        <v>1</v>
      </c>
      <c r="BG204" s="85">
        <v>1</v>
      </c>
      <c r="BH204" s="85">
        <v>2</v>
      </c>
      <c r="BI204" s="85">
        <v>1</v>
      </c>
      <c r="BJ204" s="85">
        <v>2</v>
      </c>
      <c r="BK204" s="85">
        <v>1</v>
      </c>
      <c r="BL204" s="85">
        <v>2</v>
      </c>
      <c r="BM204" s="85">
        <v>2</v>
      </c>
      <c r="BN204" s="85">
        <v>2</v>
      </c>
      <c r="BO204" s="85">
        <v>1</v>
      </c>
      <c r="BP204" s="85">
        <v>2</v>
      </c>
      <c r="BQ204" s="85">
        <v>1</v>
      </c>
      <c r="BR204" s="85">
        <v>2</v>
      </c>
      <c r="BS204" s="85">
        <v>1</v>
      </c>
      <c r="BT204" s="85">
        <v>1</v>
      </c>
      <c r="BU204" s="85"/>
      <c r="BV204" s="85"/>
      <c r="BW204" s="85"/>
      <c r="BX204" s="85"/>
      <c r="BY204" s="85"/>
      <c r="BZ204" s="85"/>
      <c r="CA204" s="85"/>
      <c r="CB204" s="85"/>
      <c r="CC204" s="85"/>
      <c r="CD204" s="85"/>
      <c r="CE204" s="85"/>
      <c r="CF204" s="85"/>
      <c r="CG204" s="85"/>
      <c r="CH204" s="85"/>
      <c r="CI204" s="85"/>
      <c r="CJ204" s="85"/>
      <c r="CK204" s="85"/>
      <c r="CL204" s="85"/>
      <c r="CM204" s="85"/>
      <c r="CN204" s="85"/>
      <c r="CO204" s="85"/>
      <c r="CP204" s="85"/>
      <c r="CQ204" s="85"/>
      <c r="CR204" s="36" t="s">
        <v>12643</v>
      </c>
      <c r="CS204" s="36" t="s">
        <v>12644</v>
      </c>
      <c r="CT204" s="36" t="s">
        <v>4002</v>
      </c>
      <c r="CU204" s="36" t="s">
        <v>17466</v>
      </c>
      <c r="CV204" s="36" t="s">
        <v>17459</v>
      </c>
      <c r="CW204" s="36" t="s">
        <v>17467</v>
      </c>
      <c r="CX204" s="36" t="s">
        <v>2718</v>
      </c>
      <c r="CY204" s="36" t="s">
        <v>17468</v>
      </c>
      <c r="CZ204" s="36" t="s">
        <v>7084</v>
      </c>
      <c r="DA204" s="36" t="s">
        <v>17469</v>
      </c>
      <c r="DB204" s="36" t="s">
        <v>3840</v>
      </c>
      <c r="DC204" s="36" t="s">
        <v>3841</v>
      </c>
      <c r="DD204" s="36" t="s">
        <v>4838</v>
      </c>
      <c r="DE204" s="36" t="s">
        <v>7084</v>
      </c>
      <c r="DF204" s="36" t="s">
        <v>17469</v>
      </c>
      <c r="DG204" s="36" t="s">
        <v>3840</v>
      </c>
      <c r="DH204" s="36" t="s">
        <v>3841</v>
      </c>
      <c r="DI204" s="36" t="s">
        <v>4838</v>
      </c>
      <c r="DJ204" s="36" t="s">
        <v>17470</v>
      </c>
      <c r="DK204" s="36" t="s">
        <v>3849</v>
      </c>
      <c r="DL204" s="36" t="s">
        <v>17471</v>
      </c>
      <c r="DM204" s="36" t="s">
        <v>3914</v>
      </c>
      <c r="DN204" s="36" t="s">
        <v>3852</v>
      </c>
      <c r="DO204" s="36" t="s">
        <v>3853</v>
      </c>
      <c r="DP204" s="36" t="s">
        <v>3854</v>
      </c>
      <c r="DQ204" s="36" t="s">
        <v>17472</v>
      </c>
      <c r="DR204" s="36" t="s">
        <v>2718</v>
      </c>
      <c r="DS204" s="36" t="s">
        <v>17473</v>
      </c>
      <c r="DT204" s="36" t="s">
        <v>3848</v>
      </c>
      <c r="DU204" s="36" t="s">
        <v>3848</v>
      </c>
      <c r="DV204" s="36" t="s">
        <v>3848</v>
      </c>
      <c r="DW204" s="36" t="s">
        <v>3848</v>
      </c>
      <c r="DX204" s="36" t="s">
        <v>17474</v>
      </c>
      <c r="DY204" s="36" t="s">
        <v>17475</v>
      </c>
      <c r="DZ204" s="36" t="s">
        <v>17476</v>
      </c>
      <c r="EA204" s="36" t="s">
        <v>3848</v>
      </c>
      <c r="EB204" s="36" t="s">
        <v>3861</v>
      </c>
      <c r="EC204" s="36" t="s">
        <v>3862</v>
      </c>
      <c r="ED204" s="36" t="s">
        <v>3848</v>
      </c>
      <c r="EE204" s="36" t="s">
        <v>12946</v>
      </c>
      <c r="EF204" s="36" t="s">
        <v>3864</v>
      </c>
      <c r="EG204" s="36" t="s">
        <v>1720</v>
      </c>
      <c r="EH204" s="36" t="s">
        <v>1077</v>
      </c>
      <c r="EI204" s="36" t="s">
        <v>1077</v>
      </c>
      <c r="EJ204" s="36" t="s">
        <v>3848</v>
      </c>
      <c r="EK204" s="36" t="s">
        <v>3848</v>
      </c>
      <c r="EL204" s="36" t="s">
        <v>3868</v>
      </c>
      <c r="EM204" s="36" t="s">
        <v>4002</v>
      </c>
      <c r="EN204" s="36" t="s">
        <v>4002</v>
      </c>
      <c r="EO204" s="36" t="s">
        <v>3869</v>
      </c>
      <c r="EP204" s="36" t="s">
        <v>3870</v>
      </c>
      <c r="EQ204" s="36" t="s">
        <v>17477</v>
      </c>
      <c r="ER204" s="36" t="s">
        <v>4073</v>
      </c>
      <c r="ES204" s="36" t="s">
        <v>17478</v>
      </c>
      <c r="ET204" s="36" t="s">
        <v>5149</v>
      </c>
      <c r="EU204" s="36" t="s">
        <v>17479</v>
      </c>
      <c r="EV204" s="36" t="s">
        <v>3877</v>
      </c>
      <c r="EW204" s="36" t="s">
        <v>3876</v>
      </c>
      <c r="EX204" s="36" t="s">
        <v>3848</v>
      </c>
      <c r="EY204" s="36" t="s">
        <v>3848</v>
      </c>
      <c r="EZ204" s="36" t="s">
        <v>3876</v>
      </c>
      <c r="FA204" s="36" t="s">
        <v>3848</v>
      </c>
      <c r="FB204" s="36" t="s">
        <v>17480</v>
      </c>
      <c r="FC204" s="36" t="s">
        <v>17481</v>
      </c>
      <c r="FD204" s="36" t="s">
        <v>17482</v>
      </c>
      <c r="FE204" s="36" t="s">
        <v>4221</v>
      </c>
      <c r="FF204" s="36" t="s">
        <v>17483</v>
      </c>
      <c r="FG204" s="36" t="s">
        <v>3848</v>
      </c>
      <c r="FH204" s="36" t="s">
        <v>17484</v>
      </c>
      <c r="FI204" s="36" t="s">
        <v>17485</v>
      </c>
      <c r="FJ204" s="36" t="s">
        <v>17486</v>
      </c>
      <c r="FK204" s="36" t="s">
        <v>17487</v>
      </c>
      <c r="FL204" s="36" t="s">
        <v>11733</v>
      </c>
      <c r="FM204" s="36" t="s">
        <v>17459</v>
      </c>
      <c r="FN204" s="36" t="s">
        <v>17488</v>
      </c>
      <c r="FO204" s="36" t="s">
        <v>17489</v>
      </c>
      <c r="FP204" s="36" t="s">
        <v>17490</v>
      </c>
      <c r="FQ204" s="36" t="s">
        <v>17491</v>
      </c>
      <c r="FR204" s="36" t="s">
        <v>4230</v>
      </c>
      <c r="FS204" s="36" t="s">
        <v>17492</v>
      </c>
      <c r="FT204" s="36" t="s">
        <v>17493</v>
      </c>
      <c r="FU204" s="36" t="s">
        <v>17494</v>
      </c>
      <c r="FV204" s="36" t="s">
        <v>17495</v>
      </c>
      <c r="FW204" s="36" t="s">
        <v>17496</v>
      </c>
      <c r="FX204" s="36" t="s">
        <v>3894</v>
      </c>
      <c r="FY204" s="36" t="s">
        <v>3848</v>
      </c>
      <c r="FZ204" s="36" t="s">
        <v>3848</v>
      </c>
      <c r="GA204" s="36" t="s">
        <v>3945</v>
      </c>
      <c r="GB204" s="44" t="s">
        <v>3946</v>
      </c>
      <c r="GC204" s="44" t="s">
        <v>3946</v>
      </c>
      <c r="GL204" s="502">
        <v>0</v>
      </c>
      <c r="GM204" s="502">
        <v>58</v>
      </c>
      <c r="GN204" s="502">
        <v>75</v>
      </c>
      <c r="GO204" s="502">
        <v>83</v>
      </c>
      <c r="GP204" s="502">
        <v>98</v>
      </c>
      <c r="GQ204" s="502">
        <v>45</v>
      </c>
      <c r="GR204" s="502">
        <v>98</v>
      </c>
      <c r="GS204" s="502">
        <v>97</v>
      </c>
      <c r="GT204" s="502">
        <v>32</v>
      </c>
      <c r="GU204" s="502">
        <v>97</v>
      </c>
      <c r="GV204" s="502">
        <v>60</v>
      </c>
      <c r="GW204" s="502">
        <v>29</v>
      </c>
      <c r="GX204" s="502">
        <v>71</v>
      </c>
      <c r="GY204" s="502" t="s">
        <v>14218</v>
      </c>
      <c r="GZ204" s="502" t="s">
        <v>14217</v>
      </c>
      <c r="HA204" s="502" t="s">
        <v>14217</v>
      </c>
      <c r="HB204" s="502" t="s">
        <v>14217</v>
      </c>
      <c r="HC204" s="502" t="s">
        <v>14217</v>
      </c>
      <c r="HD204" s="502" t="s">
        <v>14217</v>
      </c>
      <c r="HE204" s="502">
        <v>0</v>
      </c>
      <c r="HF204" s="44" t="s">
        <v>14293</v>
      </c>
      <c r="HG204" s="503" t="s">
        <v>3848</v>
      </c>
      <c r="HH204" s="503" t="s">
        <v>3848</v>
      </c>
      <c r="HI204" s="503" t="s">
        <v>3848</v>
      </c>
      <c r="HJ204" s="503" t="s">
        <v>3848</v>
      </c>
      <c r="HK204" s="503" t="s">
        <v>3848</v>
      </c>
      <c r="HM204" s="44" t="s">
        <v>3848</v>
      </c>
      <c r="IC204" s="44" t="s">
        <v>3403</v>
      </c>
      <c r="IE204" s="44" t="s">
        <v>3403</v>
      </c>
    </row>
    <row r="205" spans="1:239" s="44" customFormat="1" ht="15" customHeight="1" x14ac:dyDescent="0.2">
      <c r="A205" s="85">
        <v>69</v>
      </c>
      <c r="B205" s="470">
        <v>0.68055555555555547</v>
      </c>
      <c r="C205" s="85"/>
      <c r="D205" s="85" t="s">
        <v>12630</v>
      </c>
      <c r="E205" s="85" t="s">
        <v>212</v>
      </c>
      <c r="F205" s="282">
        <v>43284</v>
      </c>
      <c r="G205" s="85" t="s">
        <v>387</v>
      </c>
      <c r="H205" s="85" t="s">
        <v>233</v>
      </c>
      <c r="I205" s="85" t="s">
        <v>4282</v>
      </c>
      <c r="J205" s="85"/>
      <c r="K205" s="471"/>
      <c r="L205" s="471"/>
      <c r="M205" s="471"/>
      <c r="N205" s="471"/>
      <c r="O205" s="85"/>
      <c r="P205" s="305" t="s">
        <v>17497</v>
      </c>
      <c r="Q205" s="85" t="s">
        <v>17498</v>
      </c>
      <c r="R205" s="85" t="s">
        <v>17499</v>
      </c>
      <c r="S205" s="471" t="s">
        <v>2718</v>
      </c>
      <c r="T205" s="281">
        <v>9663481797</v>
      </c>
      <c r="U205" s="473" t="s">
        <v>17500</v>
      </c>
      <c r="V205" s="506" t="s">
        <v>17501</v>
      </c>
      <c r="W205" s="85" t="s">
        <v>221</v>
      </c>
      <c r="X205" s="85" t="s">
        <v>221</v>
      </c>
      <c r="Y205" s="85" t="s">
        <v>221</v>
      </c>
      <c r="Z205" s="85" t="s">
        <v>221</v>
      </c>
      <c r="AA205" s="281" t="s">
        <v>17502</v>
      </c>
      <c r="AB205" s="281">
        <v>9661484063</v>
      </c>
      <c r="AC205" s="85" t="s">
        <v>1303</v>
      </c>
      <c r="AD205" s="85" t="s">
        <v>241</v>
      </c>
      <c r="AE205" s="85" t="s">
        <v>221</v>
      </c>
      <c r="AF205" s="85" t="s">
        <v>221</v>
      </c>
      <c r="AG205" s="85" t="s">
        <v>221</v>
      </c>
      <c r="AH205" s="85" t="s">
        <v>221</v>
      </c>
      <c r="AI205" s="85"/>
      <c r="AJ205" s="85"/>
      <c r="AK205" s="85"/>
      <c r="AL205" s="85"/>
      <c r="AM205" s="85"/>
      <c r="AN205" s="85" t="s">
        <v>228</v>
      </c>
      <c r="AO205" s="85" t="s">
        <v>228</v>
      </c>
      <c r="AP205" s="85" t="s">
        <v>598</v>
      </c>
      <c r="AQ205" s="255" t="s">
        <v>377</v>
      </c>
      <c r="AR205" s="85"/>
      <c r="AS205" s="85"/>
      <c r="AT205" s="85"/>
      <c r="AU205" s="85"/>
      <c r="AV205" s="85"/>
      <c r="AW205" s="85"/>
      <c r="AX205" s="85"/>
      <c r="AY205" s="85" t="s">
        <v>227</v>
      </c>
      <c r="AZ205" s="85" t="s">
        <v>227</v>
      </c>
      <c r="BA205" s="279">
        <v>0.72361111111111109</v>
      </c>
      <c r="BB205" s="275" t="s">
        <v>13984</v>
      </c>
      <c r="BC205" s="275"/>
      <c r="BD205" s="275"/>
      <c r="BE205" s="306">
        <f t="shared" si="6"/>
        <v>0</v>
      </c>
      <c r="BF205" s="85"/>
      <c r="BG205" s="85"/>
      <c r="BH205" s="85"/>
      <c r="BI205" s="85"/>
      <c r="BJ205" s="85"/>
      <c r="BK205" s="85"/>
      <c r="BL205" s="85"/>
      <c r="BM205" s="85"/>
      <c r="BN205" s="85"/>
      <c r="BO205" s="85"/>
      <c r="BP205" s="85"/>
      <c r="BQ205" s="85"/>
      <c r="BR205" s="85"/>
      <c r="BS205" s="85"/>
      <c r="BT205" s="85"/>
      <c r="BU205" s="85"/>
      <c r="BV205" s="85"/>
      <c r="BW205" s="85"/>
      <c r="BX205" s="85"/>
      <c r="BY205" s="85"/>
      <c r="BZ205" s="85"/>
      <c r="CA205" s="85"/>
      <c r="CB205" s="85"/>
      <c r="CC205" s="85"/>
      <c r="CD205" s="85"/>
      <c r="CE205" s="85"/>
      <c r="CF205" s="85"/>
      <c r="CG205" s="85"/>
      <c r="CH205" s="85"/>
      <c r="CI205" s="85"/>
      <c r="CJ205" s="85"/>
      <c r="CK205" s="85"/>
      <c r="CL205" s="85"/>
      <c r="CM205" s="85"/>
      <c r="CN205" s="85"/>
      <c r="CO205" s="85"/>
      <c r="CP205" s="85"/>
      <c r="CQ205" s="85"/>
      <c r="CR205" s="36" t="s">
        <v>12643</v>
      </c>
      <c r="CS205" s="36" t="s">
        <v>12644</v>
      </c>
      <c r="CT205" s="36" t="s">
        <v>4002</v>
      </c>
      <c r="CU205" s="36" t="s">
        <v>17503</v>
      </c>
      <c r="CV205" s="36" t="s">
        <v>17498</v>
      </c>
      <c r="CW205" s="36" t="s">
        <v>17504</v>
      </c>
      <c r="CX205" s="36" t="s">
        <v>1239</v>
      </c>
      <c r="CY205" s="36" t="s">
        <v>17505</v>
      </c>
      <c r="CZ205" s="36" t="s">
        <v>17506</v>
      </c>
      <c r="DA205" s="36" t="s">
        <v>17507</v>
      </c>
      <c r="DB205" s="36" t="s">
        <v>3840</v>
      </c>
      <c r="DC205" s="36" t="s">
        <v>3841</v>
      </c>
      <c r="DD205" s="36" t="s">
        <v>15651</v>
      </c>
      <c r="DE205" s="36" t="s">
        <v>17506</v>
      </c>
      <c r="DF205" s="36" t="s">
        <v>17507</v>
      </c>
      <c r="DG205" s="36" t="s">
        <v>3840</v>
      </c>
      <c r="DH205" s="36" t="s">
        <v>3841</v>
      </c>
      <c r="DI205" s="36" t="s">
        <v>15651</v>
      </c>
      <c r="DJ205" s="36" t="s">
        <v>17508</v>
      </c>
      <c r="DK205" s="36" t="s">
        <v>3957</v>
      </c>
      <c r="DL205" s="36" t="s">
        <v>15650</v>
      </c>
      <c r="DM205" s="36" t="s">
        <v>3914</v>
      </c>
      <c r="DN205" s="36" t="s">
        <v>3852</v>
      </c>
      <c r="DO205" s="36" t="s">
        <v>3853</v>
      </c>
      <c r="DP205" s="36" t="s">
        <v>3854</v>
      </c>
      <c r="DQ205" s="36" t="s">
        <v>17509</v>
      </c>
      <c r="DR205" s="36" t="s">
        <v>3666</v>
      </c>
      <c r="DS205" s="36" t="s">
        <v>17500</v>
      </c>
      <c r="DT205" s="36" t="s">
        <v>17510</v>
      </c>
      <c r="DU205" s="36" t="s">
        <v>3848</v>
      </c>
      <c r="DV205" s="36" t="s">
        <v>17511</v>
      </c>
      <c r="DW205" s="36" t="s">
        <v>17512</v>
      </c>
      <c r="DX205" s="36" t="s">
        <v>17501</v>
      </c>
      <c r="DY205" s="36" t="s">
        <v>17513</v>
      </c>
      <c r="DZ205" s="36" t="s">
        <v>17514</v>
      </c>
      <c r="EA205" s="36" t="s">
        <v>3848</v>
      </c>
      <c r="EB205" s="36" t="s">
        <v>3861</v>
      </c>
      <c r="EC205" s="36" t="s">
        <v>3862</v>
      </c>
      <c r="ED205" s="36" t="s">
        <v>3848</v>
      </c>
      <c r="EE205" s="36" t="s">
        <v>5408</v>
      </c>
      <c r="EF205" s="36" t="s">
        <v>3864</v>
      </c>
      <c r="EG205" s="36" t="s">
        <v>598</v>
      </c>
      <c r="EH205" s="36" t="s">
        <v>5303</v>
      </c>
      <c r="EI205" s="36" t="s">
        <v>17515</v>
      </c>
      <c r="EJ205" s="36" t="s">
        <v>17516</v>
      </c>
      <c r="EK205" s="36" t="s">
        <v>3848</v>
      </c>
      <c r="EL205" s="36" t="s">
        <v>3868</v>
      </c>
      <c r="EM205" s="36" t="s">
        <v>4002</v>
      </c>
      <c r="EN205" s="36" t="s">
        <v>4002</v>
      </c>
      <c r="EO205" s="36" t="s">
        <v>3870</v>
      </c>
      <c r="EP205" s="36" t="s">
        <v>3869</v>
      </c>
      <c r="EQ205" s="36" t="s">
        <v>17517</v>
      </c>
      <c r="ER205" s="36" t="s">
        <v>3872</v>
      </c>
      <c r="ES205" s="36" t="s">
        <v>17518</v>
      </c>
      <c r="ET205" s="36" t="s">
        <v>17519</v>
      </c>
      <c r="EU205" s="36" t="s">
        <v>17520</v>
      </c>
      <c r="EV205" s="36" t="s">
        <v>3876</v>
      </c>
      <c r="EW205" s="36" t="s">
        <v>3876</v>
      </c>
      <c r="EX205" s="36" t="s">
        <v>3848</v>
      </c>
      <c r="EY205" s="36" t="s">
        <v>3848</v>
      </c>
      <c r="EZ205" s="36" t="s">
        <v>3876</v>
      </c>
      <c r="FA205" s="36" t="s">
        <v>3848</v>
      </c>
      <c r="FB205" s="36" t="s">
        <v>3848</v>
      </c>
      <c r="FC205" s="36" t="s">
        <v>3848</v>
      </c>
      <c r="FD205" s="36" t="s">
        <v>3848</v>
      </c>
      <c r="FE205" s="36" t="s">
        <v>4017</v>
      </c>
      <c r="FF205" s="36" t="s">
        <v>4017</v>
      </c>
      <c r="FG205" s="36" t="s">
        <v>3848</v>
      </c>
      <c r="FH205" s="36" t="s">
        <v>3848</v>
      </c>
      <c r="FI205" s="36" t="s">
        <v>3848</v>
      </c>
      <c r="FJ205" s="36" t="s">
        <v>4017</v>
      </c>
      <c r="FK205" s="36" t="s">
        <v>4017</v>
      </c>
      <c r="FL205" s="36" t="s">
        <v>4017</v>
      </c>
      <c r="FM205" s="36" t="s">
        <v>17498</v>
      </c>
      <c r="FN205" s="36" t="s">
        <v>17521</v>
      </c>
      <c r="FO205" s="36" t="s">
        <v>17522</v>
      </c>
      <c r="FP205" s="36" t="s">
        <v>3848</v>
      </c>
      <c r="FQ205" s="36" t="s">
        <v>17523</v>
      </c>
      <c r="FR205" s="36" t="s">
        <v>12266</v>
      </c>
      <c r="FS205" s="36" t="s">
        <v>17524</v>
      </c>
      <c r="FT205" s="36" t="s">
        <v>4017</v>
      </c>
      <c r="FU205" s="36" t="s">
        <v>4017</v>
      </c>
      <c r="FV205" s="36" t="s">
        <v>4017</v>
      </c>
      <c r="FW205" s="36" t="s">
        <v>4017</v>
      </c>
      <c r="FX205" s="36" t="s">
        <v>3894</v>
      </c>
      <c r="FY205" s="36" t="s">
        <v>3848</v>
      </c>
      <c r="FZ205" s="36" t="s">
        <v>3848</v>
      </c>
      <c r="GA205" s="36" t="s">
        <v>3945</v>
      </c>
      <c r="GB205" s="44" t="s">
        <v>3945</v>
      </c>
      <c r="GC205" s="44" t="s">
        <v>3946</v>
      </c>
      <c r="GL205" s="502">
        <v>100</v>
      </c>
      <c r="GM205" s="502">
        <v>83</v>
      </c>
      <c r="GN205" s="502">
        <v>80</v>
      </c>
      <c r="GO205" s="502">
        <v>94</v>
      </c>
      <c r="GP205" s="502">
        <v>93</v>
      </c>
      <c r="GQ205" s="502">
        <v>41</v>
      </c>
      <c r="GR205" s="502">
        <v>93</v>
      </c>
      <c r="GS205" s="502">
        <v>80</v>
      </c>
      <c r="GT205" s="502">
        <v>30</v>
      </c>
      <c r="GU205" s="502">
        <v>80</v>
      </c>
      <c r="GV205" s="502">
        <v>50</v>
      </c>
      <c r="GW205" s="502">
        <v>29</v>
      </c>
      <c r="GX205" s="502">
        <v>86</v>
      </c>
      <c r="GY205" s="502" t="s">
        <v>14218</v>
      </c>
      <c r="GZ205" s="502" t="s">
        <v>14217</v>
      </c>
      <c r="HA205" s="502" t="s">
        <v>14217</v>
      </c>
      <c r="HB205" s="502" t="s">
        <v>14217</v>
      </c>
      <c r="HC205" s="502" t="s">
        <v>14217</v>
      </c>
      <c r="HD205" s="502" t="s">
        <v>14217</v>
      </c>
      <c r="HE205" s="502">
        <v>0</v>
      </c>
      <c r="HF205" s="44" t="s">
        <v>14293</v>
      </c>
      <c r="HG205" s="503" t="s">
        <v>3848</v>
      </c>
      <c r="HH205" s="503" t="s">
        <v>3848</v>
      </c>
      <c r="HI205" s="503" t="s">
        <v>3848</v>
      </c>
      <c r="HJ205" s="503" t="s">
        <v>3848</v>
      </c>
      <c r="HK205" s="503" t="s">
        <v>3848</v>
      </c>
      <c r="HM205" s="44" t="s">
        <v>3848</v>
      </c>
      <c r="IC205" s="44" t="s">
        <v>3403</v>
      </c>
      <c r="IE205" s="44" t="s">
        <v>3403</v>
      </c>
    </row>
    <row r="206" spans="1:239" s="44" customFormat="1" ht="15" customHeight="1" x14ac:dyDescent="0.2">
      <c r="A206" s="85">
        <v>70</v>
      </c>
      <c r="B206" s="470">
        <v>0.68611111111111101</v>
      </c>
      <c r="C206" s="85"/>
      <c r="D206" s="85" t="s">
        <v>12630</v>
      </c>
      <c r="E206" s="85" t="s">
        <v>212</v>
      </c>
      <c r="F206" s="282">
        <v>43284</v>
      </c>
      <c r="G206" s="85" t="s">
        <v>1202</v>
      </c>
      <c r="H206" s="85" t="s">
        <v>233</v>
      </c>
      <c r="I206" s="85" t="s">
        <v>1203</v>
      </c>
      <c r="J206" s="85"/>
      <c r="K206" s="471"/>
      <c r="L206" s="471"/>
      <c r="M206" s="471"/>
      <c r="N206" s="471"/>
      <c r="O206" s="85"/>
      <c r="P206" s="305" t="s">
        <v>17525</v>
      </c>
      <c r="Q206" s="85" t="s">
        <v>17526</v>
      </c>
      <c r="R206" s="85" t="s">
        <v>17527</v>
      </c>
      <c r="S206" s="471" t="s">
        <v>17528</v>
      </c>
      <c r="T206" s="281">
        <v>9354462943</v>
      </c>
      <c r="U206" s="473" t="s">
        <v>17529</v>
      </c>
      <c r="V206" s="276" t="s">
        <v>221</v>
      </c>
      <c r="W206" s="85" t="s">
        <v>221</v>
      </c>
      <c r="X206" s="85" t="s">
        <v>221</v>
      </c>
      <c r="Y206" s="85" t="s">
        <v>221</v>
      </c>
      <c r="Z206" s="85" t="s">
        <v>221</v>
      </c>
      <c r="AA206" s="85" t="s">
        <v>17530</v>
      </c>
      <c r="AB206" s="85">
        <v>9279165896</v>
      </c>
      <c r="AC206" s="85" t="s">
        <v>402</v>
      </c>
      <c r="AD206" s="85" t="s">
        <v>224</v>
      </c>
      <c r="AE206" s="85" t="s">
        <v>17531</v>
      </c>
      <c r="AF206" s="85" t="s">
        <v>221</v>
      </c>
      <c r="AG206" s="85" t="s">
        <v>221</v>
      </c>
      <c r="AH206" s="85" t="s">
        <v>221</v>
      </c>
      <c r="AI206" s="85" t="s">
        <v>17465</v>
      </c>
      <c r="AJ206" s="85" t="s">
        <v>227</v>
      </c>
      <c r="AK206" s="85">
        <v>1</v>
      </c>
      <c r="AL206" s="85" t="s">
        <v>16067</v>
      </c>
      <c r="AM206" s="85" t="s">
        <v>17532</v>
      </c>
      <c r="AN206" s="85" t="s">
        <v>228</v>
      </c>
      <c r="AO206" s="85" t="s">
        <v>228</v>
      </c>
      <c r="AP206" s="85" t="s">
        <v>281</v>
      </c>
      <c r="AQ206" s="64" t="s">
        <v>282</v>
      </c>
      <c r="AR206" s="85"/>
      <c r="AS206" s="85"/>
      <c r="AT206" s="85"/>
      <c r="AU206" s="85"/>
      <c r="AV206" s="85"/>
      <c r="AW206" s="85"/>
      <c r="AX206" s="85"/>
      <c r="AY206" s="85" t="s">
        <v>227</v>
      </c>
      <c r="AZ206" s="85" t="s">
        <v>227</v>
      </c>
      <c r="BA206" s="279">
        <v>0.72291666666666676</v>
      </c>
      <c r="BB206" s="275" t="s">
        <v>12693</v>
      </c>
      <c r="BC206" s="275">
        <v>0.77986111111111101</v>
      </c>
      <c r="BD206" s="275">
        <v>0.79027777777777775</v>
      </c>
      <c r="BE206" s="85"/>
      <c r="BF206" s="85">
        <v>2</v>
      </c>
      <c r="BG206" s="85">
        <v>2</v>
      </c>
      <c r="BH206" s="85">
        <v>3</v>
      </c>
      <c r="BI206" s="85">
        <v>2</v>
      </c>
      <c r="BJ206" s="85">
        <v>1</v>
      </c>
      <c r="BK206" s="85">
        <v>2</v>
      </c>
      <c r="BL206" s="85">
        <v>2</v>
      </c>
      <c r="BM206" s="85">
        <v>3</v>
      </c>
      <c r="BN206" s="85">
        <v>2</v>
      </c>
      <c r="BO206" s="85">
        <v>2</v>
      </c>
      <c r="BP206" s="85">
        <v>2</v>
      </c>
      <c r="BQ206" s="85">
        <v>2</v>
      </c>
      <c r="BR206" s="85">
        <v>2</v>
      </c>
      <c r="BS206" s="85">
        <v>2</v>
      </c>
      <c r="BT206" s="85">
        <v>2</v>
      </c>
      <c r="BU206" s="85"/>
      <c r="BV206" s="85"/>
      <c r="BW206" s="85"/>
      <c r="BX206" s="85"/>
      <c r="BY206" s="85"/>
      <c r="BZ206" s="85"/>
      <c r="CA206" s="85"/>
      <c r="CB206" s="85"/>
      <c r="CC206" s="85"/>
      <c r="CD206" s="85"/>
      <c r="CE206" s="85"/>
      <c r="CF206" s="85"/>
      <c r="CG206" s="85"/>
      <c r="CH206" s="85"/>
      <c r="CI206" s="85"/>
      <c r="CJ206" s="85"/>
      <c r="CK206" s="85"/>
      <c r="CL206" s="85"/>
      <c r="CM206" s="85"/>
      <c r="CN206" s="85"/>
      <c r="CO206" s="85"/>
      <c r="CP206" s="85"/>
      <c r="CQ206" s="85"/>
      <c r="CR206" s="36" t="s">
        <v>12643</v>
      </c>
      <c r="CS206" s="36" t="s">
        <v>12644</v>
      </c>
      <c r="CT206" s="36" t="s">
        <v>4002</v>
      </c>
      <c r="CU206" s="36" t="s">
        <v>17533</v>
      </c>
      <c r="CV206" s="36" t="s">
        <v>17534</v>
      </c>
      <c r="CW206" s="36" t="s">
        <v>17535</v>
      </c>
      <c r="CX206" s="36" t="s">
        <v>17536</v>
      </c>
      <c r="CY206" s="36" t="s">
        <v>17537</v>
      </c>
      <c r="CZ206" s="36" t="s">
        <v>15775</v>
      </c>
      <c r="DA206" s="36" t="s">
        <v>17538</v>
      </c>
      <c r="DB206" s="36" t="s">
        <v>4037</v>
      </c>
      <c r="DC206" s="36" t="s">
        <v>4038</v>
      </c>
      <c r="DD206" s="36" t="s">
        <v>4039</v>
      </c>
      <c r="DE206" s="36" t="s">
        <v>15775</v>
      </c>
      <c r="DF206" s="36" t="s">
        <v>17538</v>
      </c>
      <c r="DG206" s="36" t="s">
        <v>4158</v>
      </c>
      <c r="DH206" s="36" t="s">
        <v>4159</v>
      </c>
      <c r="DI206" s="36" t="s">
        <v>11695</v>
      </c>
      <c r="DJ206" s="36" t="s">
        <v>17539</v>
      </c>
      <c r="DK206" s="36" t="s">
        <v>3957</v>
      </c>
      <c r="DL206" s="36" t="s">
        <v>17540</v>
      </c>
      <c r="DM206" s="36" t="s">
        <v>3851</v>
      </c>
      <c r="DN206" s="36" t="s">
        <v>3852</v>
      </c>
      <c r="DO206" s="36" t="s">
        <v>3853</v>
      </c>
      <c r="DP206" s="36" t="s">
        <v>3854</v>
      </c>
      <c r="DQ206" s="36" t="s">
        <v>17541</v>
      </c>
      <c r="DR206" s="36" t="s">
        <v>2718</v>
      </c>
      <c r="DS206" s="36" t="s">
        <v>17529</v>
      </c>
      <c r="DT206" s="36" t="s">
        <v>17542</v>
      </c>
      <c r="DU206" s="36" t="s">
        <v>3848</v>
      </c>
      <c r="DV206" s="36" t="s">
        <v>3848</v>
      </c>
      <c r="DW206" s="36" t="s">
        <v>3848</v>
      </c>
      <c r="DX206" s="36" t="s">
        <v>3848</v>
      </c>
      <c r="DY206" s="36" t="s">
        <v>3848</v>
      </c>
      <c r="DZ206" s="36" t="s">
        <v>3848</v>
      </c>
      <c r="EA206" s="36" t="s">
        <v>3848</v>
      </c>
      <c r="EB206" s="36" t="s">
        <v>3861</v>
      </c>
      <c r="EC206" s="36" t="s">
        <v>3862</v>
      </c>
      <c r="ED206" s="36" t="s">
        <v>3848</v>
      </c>
      <c r="EE206" s="36" t="s">
        <v>6909</v>
      </c>
      <c r="EF206" s="36" t="s">
        <v>3864</v>
      </c>
      <c r="EG206" s="36" t="s">
        <v>2755</v>
      </c>
      <c r="EH206" s="36" t="s">
        <v>282</v>
      </c>
      <c r="EI206" s="36" t="s">
        <v>3848</v>
      </c>
      <c r="EJ206" s="36" t="s">
        <v>3848</v>
      </c>
      <c r="EK206" s="36" t="s">
        <v>3848</v>
      </c>
      <c r="EL206" s="36" t="s">
        <v>3868</v>
      </c>
      <c r="EM206" s="36" t="s">
        <v>4002</v>
      </c>
      <c r="EN206" s="36" t="s">
        <v>4002</v>
      </c>
      <c r="EO206" s="36" t="s">
        <v>3869</v>
      </c>
      <c r="EP206" s="36" t="s">
        <v>3870</v>
      </c>
      <c r="EQ206" s="36" t="s">
        <v>4474</v>
      </c>
      <c r="ER206" s="36" t="s">
        <v>3924</v>
      </c>
      <c r="ES206" s="36" t="s">
        <v>17543</v>
      </c>
      <c r="ET206" s="36" t="s">
        <v>17544</v>
      </c>
      <c r="EU206" s="36" t="s">
        <v>17545</v>
      </c>
      <c r="EV206" s="36" t="s">
        <v>3876</v>
      </c>
      <c r="EW206" s="36" t="s">
        <v>3876</v>
      </c>
      <c r="EX206" s="36" t="s">
        <v>3848</v>
      </c>
      <c r="EY206" s="36" t="s">
        <v>3848</v>
      </c>
      <c r="EZ206" s="36" t="s">
        <v>3876</v>
      </c>
      <c r="FA206" s="36" t="s">
        <v>3848</v>
      </c>
      <c r="FB206" s="36" t="s">
        <v>17546</v>
      </c>
      <c r="FC206" s="36" t="s">
        <v>17547</v>
      </c>
      <c r="FD206" s="36" t="s">
        <v>3848</v>
      </c>
      <c r="FE206" s="36" t="s">
        <v>3930</v>
      </c>
      <c r="FF206" s="36" t="s">
        <v>6835</v>
      </c>
      <c r="FG206" s="36" t="s">
        <v>3848</v>
      </c>
      <c r="FH206" s="36" t="s">
        <v>17548</v>
      </c>
      <c r="FI206" s="36" t="s">
        <v>17549</v>
      </c>
      <c r="FJ206" s="36" t="s">
        <v>6196</v>
      </c>
      <c r="FK206" s="36" t="s">
        <v>17550</v>
      </c>
      <c r="FL206" s="36" t="s">
        <v>4017</v>
      </c>
      <c r="FM206" s="36" t="s">
        <v>17536</v>
      </c>
      <c r="FN206" s="36" t="s">
        <v>17551</v>
      </c>
      <c r="FO206" s="36" t="s">
        <v>17552</v>
      </c>
      <c r="FP206" s="36" t="s">
        <v>3848</v>
      </c>
      <c r="FQ206" s="36" t="s">
        <v>17553</v>
      </c>
      <c r="FR206" s="36" t="s">
        <v>4592</v>
      </c>
      <c r="FS206" s="36" t="s">
        <v>17554</v>
      </c>
      <c r="FT206" s="36" t="s">
        <v>17555</v>
      </c>
      <c r="FU206" s="36" t="s">
        <v>17556</v>
      </c>
      <c r="FV206" s="36" t="s">
        <v>17557</v>
      </c>
      <c r="FW206" s="36" t="s">
        <v>3943</v>
      </c>
      <c r="FX206" s="36" t="s">
        <v>3894</v>
      </c>
      <c r="FY206" s="36" t="s">
        <v>3848</v>
      </c>
      <c r="FZ206" s="36" t="s">
        <v>3848</v>
      </c>
      <c r="GA206" s="36" t="s">
        <v>3946</v>
      </c>
      <c r="GB206" s="44" t="s">
        <v>3946</v>
      </c>
      <c r="GC206" s="44" t="s">
        <v>3946</v>
      </c>
      <c r="GL206" s="502">
        <v>100</v>
      </c>
      <c r="GM206" s="502">
        <v>75</v>
      </c>
      <c r="GN206" s="502">
        <v>80</v>
      </c>
      <c r="GO206" s="502">
        <v>100</v>
      </c>
      <c r="GP206" s="502">
        <v>84</v>
      </c>
      <c r="GQ206" s="502">
        <v>32</v>
      </c>
      <c r="GR206" s="502">
        <v>84</v>
      </c>
      <c r="GS206" s="502">
        <v>84</v>
      </c>
      <c r="GT206" s="502">
        <v>31</v>
      </c>
      <c r="GU206" s="502">
        <v>84</v>
      </c>
      <c r="GV206" s="502">
        <v>60</v>
      </c>
      <c r="GW206" s="502">
        <v>100</v>
      </c>
      <c r="GX206" s="502">
        <v>57</v>
      </c>
      <c r="GY206" s="502" t="s">
        <v>14218</v>
      </c>
      <c r="GZ206" s="502" t="s">
        <v>14217</v>
      </c>
      <c r="HA206" s="502" t="s">
        <v>14217</v>
      </c>
      <c r="HB206" s="502" t="s">
        <v>14217</v>
      </c>
      <c r="HC206" s="502" t="s">
        <v>14217</v>
      </c>
      <c r="HD206" s="502" t="s">
        <v>14217</v>
      </c>
      <c r="HE206" s="502">
        <v>0</v>
      </c>
      <c r="HF206" s="44" t="s">
        <v>14293</v>
      </c>
      <c r="HG206" s="503" t="s">
        <v>3848</v>
      </c>
      <c r="HH206" s="503" t="s">
        <v>3848</v>
      </c>
      <c r="HI206" s="503" t="s">
        <v>3848</v>
      </c>
      <c r="HJ206" s="503" t="s">
        <v>3848</v>
      </c>
      <c r="HK206" s="503" t="s">
        <v>3848</v>
      </c>
      <c r="HM206" s="44" t="s">
        <v>3848</v>
      </c>
      <c r="IC206" s="44" t="s">
        <v>3403</v>
      </c>
      <c r="IE206" s="44" t="s">
        <v>3403</v>
      </c>
    </row>
    <row r="207" spans="1:239" s="44" customFormat="1" ht="15" customHeight="1" x14ac:dyDescent="0.2">
      <c r="A207" s="85">
        <v>71</v>
      </c>
      <c r="B207" s="470">
        <v>0.69027777777777777</v>
      </c>
      <c r="C207" s="85"/>
      <c r="D207" s="85" t="s">
        <v>12630</v>
      </c>
      <c r="E207" s="85" t="s">
        <v>212</v>
      </c>
      <c r="F207" s="282">
        <v>43284</v>
      </c>
      <c r="G207" s="85" t="s">
        <v>1202</v>
      </c>
      <c r="H207" s="85" t="s">
        <v>233</v>
      </c>
      <c r="I207" s="85" t="s">
        <v>3057</v>
      </c>
      <c r="J207" s="85"/>
      <c r="K207" s="471"/>
      <c r="L207" s="471"/>
      <c r="M207" s="471"/>
      <c r="N207" s="471"/>
      <c r="O207" s="85"/>
      <c r="P207" s="305" t="s">
        <v>15825</v>
      </c>
      <c r="Q207" s="85" t="s">
        <v>17558</v>
      </c>
      <c r="R207" s="85" t="s">
        <v>17559</v>
      </c>
      <c r="S207" s="471" t="s">
        <v>1160</v>
      </c>
      <c r="T207" s="281">
        <v>9233765136</v>
      </c>
      <c r="U207" s="473" t="s">
        <v>17560</v>
      </c>
      <c r="V207" s="276" t="s">
        <v>221</v>
      </c>
      <c r="W207" s="85" t="s">
        <v>221</v>
      </c>
      <c r="X207" s="85" t="s">
        <v>221</v>
      </c>
      <c r="Y207" s="85" t="s">
        <v>221</v>
      </c>
      <c r="Z207" s="85" t="s">
        <v>221</v>
      </c>
      <c r="AA207" s="85" t="s">
        <v>17561</v>
      </c>
      <c r="AB207" s="85">
        <v>9776444021</v>
      </c>
      <c r="AC207" s="85" t="s">
        <v>402</v>
      </c>
      <c r="AD207" s="85" t="s">
        <v>224</v>
      </c>
      <c r="AE207" s="85" t="s">
        <v>3607</v>
      </c>
      <c r="AF207" s="85" t="s">
        <v>221</v>
      </c>
      <c r="AG207" s="85" t="s">
        <v>221</v>
      </c>
      <c r="AH207" s="85" t="s">
        <v>221</v>
      </c>
      <c r="AI207" s="85" t="s">
        <v>17463</v>
      </c>
      <c r="AJ207" s="85" t="s">
        <v>446</v>
      </c>
      <c r="AK207" s="85" t="s">
        <v>1239</v>
      </c>
      <c r="AL207" s="85" t="s">
        <v>17562</v>
      </c>
      <c r="AM207" s="85" t="s">
        <v>17563</v>
      </c>
      <c r="AN207" s="85" t="s">
        <v>394</v>
      </c>
      <c r="AO207" s="85" t="s">
        <v>395</v>
      </c>
      <c r="AP207" s="85" t="s">
        <v>281</v>
      </c>
      <c r="AQ207" s="85" t="s">
        <v>12956</v>
      </c>
      <c r="AR207" s="85"/>
      <c r="AS207" s="85"/>
      <c r="AT207" s="85"/>
      <c r="AU207" s="85"/>
      <c r="AV207" s="85"/>
      <c r="AW207" s="85" t="s">
        <v>17564</v>
      </c>
      <c r="AX207" s="85"/>
      <c r="AY207" s="85" t="s">
        <v>227</v>
      </c>
      <c r="AZ207" s="85" t="s">
        <v>227</v>
      </c>
      <c r="BA207" s="279">
        <v>0.75208333333333333</v>
      </c>
      <c r="BB207" s="275" t="s">
        <v>12693</v>
      </c>
      <c r="BC207" s="275">
        <v>0.81041666666666667</v>
      </c>
      <c r="BD207" s="275">
        <v>0.81458333333333333</v>
      </c>
      <c r="BE207" s="306">
        <f t="shared" si="6"/>
        <v>6</v>
      </c>
      <c r="BF207" s="85">
        <v>1</v>
      </c>
      <c r="BG207" s="85">
        <v>2</v>
      </c>
      <c r="BH207" s="85">
        <v>2</v>
      </c>
      <c r="BI207" s="85">
        <v>1</v>
      </c>
      <c r="BJ207" s="85">
        <v>2</v>
      </c>
      <c r="BK207" s="85">
        <v>1</v>
      </c>
      <c r="BL207" s="85">
        <v>1</v>
      </c>
      <c r="BM207" s="85">
        <v>2</v>
      </c>
      <c r="BN207" s="85">
        <v>1</v>
      </c>
      <c r="BO207" s="85">
        <v>1</v>
      </c>
      <c r="BP207" s="85">
        <v>2</v>
      </c>
      <c r="BQ207" s="85">
        <v>1</v>
      </c>
      <c r="BR207" s="85">
        <v>2</v>
      </c>
      <c r="BS207" s="85">
        <v>1</v>
      </c>
      <c r="BT207" s="85">
        <v>1</v>
      </c>
      <c r="BU207" s="85"/>
      <c r="BV207" s="85"/>
      <c r="BW207" s="85"/>
      <c r="BX207" s="85"/>
      <c r="BY207" s="85"/>
      <c r="BZ207" s="85"/>
      <c r="CA207" s="85"/>
      <c r="CB207" s="85"/>
      <c r="CC207" s="85"/>
      <c r="CD207" s="85"/>
      <c r="CE207" s="85"/>
      <c r="CF207" s="85"/>
      <c r="CG207" s="85"/>
      <c r="CH207" s="85"/>
      <c r="CI207" s="85"/>
      <c r="CJ207" s="85"/>
      <c r="CK207" s="85"/>
      <c r="CL207" s="85"/>
      <c r="CM207" s="85"/>
      <c r="CN207" s="85"/>
      <c r="CO207" s="85"/>
      <c r="CP207" s="85"/>
      <c r="CQ207" s="85"/>
      <c r="CR207" s="36" t="s">
        <v>12643</v>
      </c>
      <c r="CS207" s="36" t="s">
        <v>12644</v>
      </c>
      <c r="CT207" s="36" t="s">
        <v>4002</v>
      </c>
      <c r="CU207" s="36" t="s">
        <v>17565</v>
      </c>
      <c r="CV207" s="36" t="s">
        <v>17566</v>
      </c>
      <c r="CW207" s="36" t="s">
        <v>17567</v>
      </c>
      <c r="CX207" s="36" t="s">
        <v>17568</v>
      </c>
      <c r="CY207" s="36" t="s">
        <v>17569</v>
      </c>
      <c r="CZ207" s="36" t="s">
        <v>4246</v>
      </c>
      <c r="DA207" s="36" t="s">
        <v>17570</v>
      </c>
      <c r="DB207" s="36" t="s">
        <v>3840</v>
      </c>
      <c r="DC207" s="36" t="s">
        <v>3841</v>
      </c>
      <c r="DD207" s="36" t="s">
        <v>4248</v>
      </c>
      <c r="DE207" s="36" t="s">
        <v>4246</v>
      </c>
      <c r="DF207" s="36" t="s">
        <v>17571</v>
      </c>
      <c r="DG207" s="36" t="s">
        <v>3840</v>
      </c>
      <c r="DH207" s="36" t="s">
        <v>3841</v>
      </c>
      <c r="DI207" s="36" t="s">
        <v>4200</v>
      </c>
      <c r="DJ207" s="36" t="s">
        <v>17572</v>
      </c>
      <c r="DK207" s="36" t="s">
        <v>3957</v>
      </c>
      <c r="DL207" s="36" t="s">
        <v>17573</v>
      </c>
      <c r="DM207" s="36" t="s">
        <v>3851</v>
      </c>
      <c r="DN207" s="36" t="s">
        <v>3852</v>
      </c>
      <c r="DO207" s="36" t="s">
        <v>3853</v>
      </c>
      <c r="DP207" s="36" t="s">
        <v>3854</v>
      </c>
      <c r="DQ207" s="36" t="s">
        <v>17574</v>
      </c>
      <c r="DR207" s="36" t="s">
        <v>17574</v>
      </c>
      <c r="DS207" s="36" t="s">
        <v>17560</v>
      </c>
      <c r="DT207" s="36" t="s">
        <v>3848</v>
      </c>
      <c r="DU207" s="36" t="s">
        <v>3848</v>
      </c>
      <c r="DV207" s="36" t="s">
        <v>3848</v>
      </c>
      <c r="DW207" s="36" t="s">
        <v>3848</v>
      </c>
      <c r="DX207" s="36" t="s">
        <v>3848</v>
      </c>
      <c r="DY207" s="36" t="s">
        <v>3848</v>
      </c>
      <c r="DZ207" s="36" t="s">
        <v>3848</v>
      </c>
      <c r="EA207" s="36" t="s">
        <v>3848</v>
      </c>
      <c r="EB207" s="36" t="s">
        <v>3861</v>
      </c>
      <c r="EC207" s="36" t="s">
        <v>3862</v>
      </c>
      <c r="ED207" s="36" t="s">
        <v>3848</v>
      </c>
      <c r="EE207" s="36" t="s">
        <v>17575</v>
      </c>
      <c r="EF207" s="36" t="s">
        <v>395</v>
      </c>
      <c r="EG207" s="36" t="s">
        <v>2755</v>
      </c>
      <c r="EH207" s="36" t="s">
        <v>282</v>
      </c>
      <c r="EI207" s="36" t="s">
        <v>3848</v>
      </c>
      <c r="EJ207" s="36" t="s">
        <v>17576</v>
      </c>
      <c r="EK207" s="36" t="s">
        <v>3848</v>
      </c>
      <c r="EL207" s="36" t="s">
        <v>6759</v>
      </c>
      <c r="EM207" s="36" t="s">
        <v>4002</v>
      </c>
      <c r="EN207" s="36" t="s">
        <v>4002</v>
      </c>
      <c r="EO207" s="36" t="s">
        <v>4002</v>
      </c>
      <c r="EP207" s="36" t="s">
        <v>4002</v>
      </c>
      <c r="EQ207" s="36" t="s">
        <v>17577</v>
      </c>
      <c r="ER207" s="36" t="s">
        <v>3924</v>
      </c>
      <c r="ES207" s="36" t="s">
        <v>17578</v>
      </c>
      <c r="ET207" s="36" t="s">
        <v>5027</v>
      </c>
      <c r="EU207" s="36" t="s">
        <v>17579</v>
      </c>
      <c r="EV207" s="36" t="s">
        <v>3877</v>
      </c>
      <c r="EW207" s="36" t="s">
        <v>3876</v>
      </c>
      <c r="EX207" s="36" t="s">
        <v>3848</v>
      </c>
      <c r="EY207" s="36" t="s">
        <v>3848</v>
      </c>
      <c r="EZ207" s="36" t="s">
        <v>3876</v>
      </c>
      <c r="FA207" s="36" t="s">
        <v>3848</v>
      </c>
      <c r="FB207" s="36" t="s">
        <v>3848</v>
      </c>
      <c r="FC207" s="36" t="s">
        <v>3848</v>
      </c>
      <c r="FD207" s="36" t="s">
        <v>3848</v>
      </c>
      <c r="FE207" s="36" t="s">
        <v>4017</v>
      </c>
      <c r="FF207" s="36" t="s">
        <v>4017</v>
      </c>
      <c r="FG207" s="36" t="s">
        <v>3848</v>
      </c>
      <c r="FH207" s="36" t="s">
        <v>3848</v>
      </c>
      <c r="FI207" s="36" t="s">
        <v>3848</v>
      </c>
      <c r="FJ207" s="36" t="s">
        <v>4017</v>
      </c>
      <c r="FK207" s="36" t="s">
        <v>4017</v>
      </c>
      <c r="FL207" s="36" t="s">
        <v>4017</v>
      </c>
      <c r="FM207" s="36" t="s">
        <v>17568</v>
      </c>
      <c r="FN207" s="36" t="s">
        <v>17580</v>
      </c>
      <c r="FO207" s="36" t="s">
        <v>17581</v>
      </c>
      <c r="FP207" s="36" t="s">
        <v>3848</v>
      </c>
      <c r="FQ207" s="36" t="s">
        <v>17582</v>
      </c>
      <c r="FR207" s="36" t="s">
        <v>17583</v>
      </c>
      <c r="FS207" s="36" t="s">
        <v>17584</v>
      </c>
      <c r="FT207" s="36" t="s">
        <v>17585</v>
      </c>
      <c r="FU207" s="36" t="s">
        <v>17586</v>
      </c>
      <c r="FV207" s="36" t="s">
        <v>17587</v>
      </c>
      <c r="FW207" s="36" t="s">
        <v>17588</v>
      </c>
      <c r="FX207" s="36" t="s">
        <v>3894</v>
      </c>
      <c r="FY207" s="36" t="s">
        <v>3848</v>
      </c>
      <c r="FZ207" s="36" t="s">
        <v>3848</v>
      </c>
      <c r="GA207" s="36" t="s">
        <v>3848</v>
      </c>
      <c r="GB207" s="44" t="s">
        <v>3848</v>
      </c>
      <c r="GC207" s="44" t="s">
        <v>3848</v>
      </c>
      <c r="GL207" s="502">
        <v>100</v>
      </c>
      <c r="GM207" s="502">
        <v>42</v>
      </c>
      <c r="GN207" s="502">
        <v>60</v>
      </c>
      <c r="GO207" s="502">
        <v>78</v>
      </c>
      <c r="GP207" s="502">
        <v>81</v>
      </c>
      <c r="GQ207" s="502">
        <v>27</v>
      </c>
      <c r="GR207" s="502">
        <v>81</v>
      </c>
      <c r="GS207" s="502">
        <v>85</v>
      </c>
      <c r="GT207" s="502">
        <v>27</v>
      </c>
      <c r="GU207" s="502">
        <v>85</v>
      </c>
      <c r="GV207" s="502">
        <v>80</v>
      </c>
      <c r="GW207" s="502">
        <v>43</v>
      </c>
      <c r="GX207" s="502">
        <v>14</v>
      </c>
      <c r="GY207" s="502" t="s">
        <v>14218</v>
      </c>
      <c r="GZ207" s="502" t="s">
        <v>14217</v>
      </c>
      <c r="HA207" s="502" t="s">
        <v>14217</v>
      </c>
      <c r="HB207" s="502" t="s">
        <v>14217</v>
      </c>
      <c r="HC207" s="502" t="s">
        <v>14217</v>
      </c>
      <c r="HD207" s="502" t="s">
        <v>14217</v>
      </c>
      <c r="HE207" s="502">
        <v>0</v>
      </c>
      <c r="HF207" s="44" t="s">
        <v>14293</v>
      </c>
      <c r="HG207" s="503" t="s">
        <v>3848</v>
      </c>
      <c r="HH207" s="503" t="s">
        <v>3848</v>
      </c>
      <c r="HI207" s="503" t="s">
        <v>3848</v>
      </c>
      <c r="HJ207" s="503" t="s">
        <v>3848</v>
      </c>
      <c r="HK207" s="503" t="s">
        <v>3848</v>
      </c>
      <c r="HM207" s="44" t="s">
        <v>3848</v>
      </c>
      <c r="IC207" s="44" t="s">
        <v>3403</v>
      </c>
      <c r="IE207" s="44" t="s">
        <v>3403</v>
      </c>
    </row>
    <row r="208" spans="1:239" s="44" customFormat="1" ht="15" customHeight="1" x14ac:dyDescent="0.2">
      <c r="A208" s="85">
        <v>72</v>
      </c>
      <c r="B208" s="470">
        <v>0.69513888888888886</v>
      </c>
      <c r="C208" s="85"/>
      <c r="D208" s="85" t="s">
        <v>12630</v>
      </c>
      <c r="E208" s="85" t="s">
        <v>212</v>
      </c>
      <c r="F208" s="282">
        <v>43284</v>
      </c>
      <c r="G208" s="85" t="s">
        <v>357</v>
      </c>
      <c r="H208" s="85" t="s">
        <v>233</v>
      </c>
      <c r="I208" s="85" t="s">
        <v>12683</v>
      </c>
      <c r="J208" s="85"/>
      <c r="K208" s="471"/>
      <c r="L208" s="471"/>
      <c r="M208" s="471"/>
      <c r="N208" s="471"/>
      <c r="O208" s="85"/>
      <c r="P208" s="505" t="s">
        <v>17589</v>
      </c>
      <c r="Q208" s="85" t="s">
        <v>17590</v>
      </c>
      <c r="R208" s="85" t="s">
        <v>17591</v>
      </c>
      <c r="S208" s="471" t="s">
        <v>17592</v>
      </c>
      <c r="T208" s="281">
        <v>9399398589</v>
      </c>
      <c r="U208" s="473" t="s">
        <v>17593</v>
      </c>
      <c r="V208" s="276" t="s">
        <v>221</v>
      </c>
      <c r="W208" s="85" t="s">
        <v>221</v>
      </c>
      <c r="X208" s="85" t="s">
        <v>221</v>
      </c>
      <c r="Y208" s="85" t="s">
        <v>221</v>
      </c>
      <c r="Z208" s="85" t="s">
        <v>221</v>
      </c>
      <c r="AA208" s="281" t="s">
        <v>17594</v>
      </c>
      <c r="AB208" s="281" t="s">
        <v>17595</v>
      </c>
      <c r="AC208" s="85" t="s">
        <v>223</v>
      </c>
      <c r="AD208" s="85" t="s">
        <v>224</v>
      </c>
      <c r="AE208" s="85"/>
      <c r="AF208" s="85" t="s">
        <v>226</v>
      </c>
      <c r="AG208" s="85" t="s">
        <v>221</v>
      </c>
      <c r="AH208" s="85" t="s">
        <v>221</v>
      </c>
      <c r="AI208" s="85"/>
      <c r="AJ208" s="85"/>
      <c r="AK208" s="85"/>
      <c r="AL208" s="85"/>
      <c r="AM208" s="85"/>
      <c r="AN208" s="85" t="s">
        <v>228</v>
      </c>
      <c r="AO208" s="85" t="s">
        <v>228</v>
      </c>
      <c r="AP208" s="85" t="s">
        <v>281</v>
      </c>
      <c r="AQ208" s="64" t="s">
        <v>282</v>
      </c>
      <c r="AR208" s="85"/>
      <c r="AS208" s="85"/>
      <c r="AT208" s="85"/>
      <c r="AU208" s="85"/>
      <c r="AV208" s="85"/>
      <c r="AW208" s="85"/>
      <c r="AX208" s="85"/>
      <c r="AY208" s="85" t="s">
        <v>227</v>
      </c>
      <c r="AZ208" s="85" t="s">
        <v>227</v>
      </c>
      <c r="BA208" s="279">
        <v>0.73541666666666661</v>
      </c>
      <c r="BB208" s="275" t="s">
        <v>12636</v>
      </c>
      <c r="BC208" s="275">
        <v>0.76597222222222217</v>
      </c>
      <c r="BD208" s="275">
        <v>0.77777777777777779</v>
      </c>
      <c r="BE208" s="306">
        <f t="shared" si="6"/>
        <v>17</v>
      </c>
      <c r="BF208" s="85">
        <v>2</v>
      </c>
      <c r="BG208" s="85">
        <v>3</v>
      </c>
      <c r="BH208" s="85">
        <v>3</v>
      </c>
      <c r="BI208" s="85">
        <v>3</v>
      </c>
      <c r="BJ208" s="85">
        <v>2</v>
      </c>
      <c r="BK208" s="85">
        <v>2</v>
      </c>
      <c r="BL208" s="85">
        <v>3</v>
      </c>
      <c r="BM208" s="85">
        <v>3</v>
      </c>
      <c r="BN208" s="85">
        <v>3</v>
      </c>
      <c r="BO208" s="85">
        <v>3</v>
      </c>
      <c r="BP208" s="85">
        <v>3</v>
      </c>
      <c r="BQ208" s="85">
        <v>3</v>
      </c>
      <c r="BR208" s="85">
        <v>3</v>
      </c>
      <c r="BS208" s="85">
        <v>3</v>
      </c>
      <c r="BT208" s="85">
        <v>3</v>
      </c>
      <c r="BU208" s="85"/>
      <c r="BV208" s="85" t="s">
        <v>12636</v>
      </c>
      <c r="BW208" s="483">
        <v>0.77777777777777779</v>
      </c>
      <c r="BX208" s="483">
        <v>0.78472222222222221</v>
      </c>
      <c r="BY208" s="85"/>
      <c r="BZ208" s="85">
        <v>3</v>
      </c>
      <c r="CA208" s="85">
        <v>3</v>
      </c>
      <c r="CB208" s="85">
        <v>3</v>
      </c>
      <c r="CC208" s="85">
        <v>3</v>
      </c>
      <c r="CD208" s="85" t="s">
        <v>260</v>
      </c>
      <c r="CE208" s="85" t="s">
        <v>12636</v>
      </c>
      <c r="CF208" s="85">
        <v>15</v>
      </c>
      <c r="CG208" s="85"/>
      <c r="CH208" s="85"/>
      <c r="CI208" s="85"/>
      <c r="CJ208" s="85"/>
      <c r="CK208" s="85"/>
      <c r="CL208" s="85"/>
      <c r="CM208" s="85"/>
      <c r="CN208" s="85"/>
      <c r="CO208" s="85"/>
      <c r="CP208" s="85"/>
      <c r="CQ208" s="85"/>
      <c r="CR208" s="36" t="s">
        <v>12643</v>
      </c>
      <c r="CS208" s="36" t="s">
        <v>12644</v>
      </c>
      <c r="CT208" s="36" t="s">
        <v>4002</v>
      </c>
      <c r="CU208" s="36" t="s">
        <v>17596</v>
      </c>
      <c r="CV208" s="36" t="s">
        <v>17590</v>
      </c>
      <c r="CW208" s="36" t="s">
        <v>17591</v>
      </c>
      <c r="CX208" s="36" t="s">
        <v>17592</v>
      </c>
      <c r="CY208" s="36" t="s">
        <v>17597</v>
      </c>
      <c r="CZ208" s="36" t="s">
        <v>3848</v>
      </c>
      <c r="DA208" s="36" t="s">
        <v>17598</v>
      </c>
      <c r="DB208" s="36" t="s">
        <v>3840</v>
      </c>
      <c r="DC208" s="36" t="s">
        <v>3841</v>
      </c>
      <c r="DD208" s="36" t="s">
        <v>11202</v>
      </c>
      <c r="DE208" s="36" t="s">
        <v>3848</v>
      </c>
      <c r="DF208" s="36" t="s">
        <v>17599</v>
      </c>
      <c r="DG208" s="36" t="s">
        <v>17600</v>
      </c>
      <c r="DH208" s="36" t="s">
        <v>4393</v>
      </c>
      <c r="DI208" s="36" t="s">
        <v>17601</v>
      </c>
      <c r="DJ208" s="36" t="s">
        <v>3848</v>
      </c>
      <c r="DK208" s="36" t="s">
        <v>3849</v>
      </c>
      <c r="DL208" s="36" t="s">
        <v>17602</v>
      </c>
      <c r="DM208" s="36" t="s">
        <v>3914</v>
      </c>
      <c r="DN208" s="36" t="s">
        <v>3852</v>
      </c>
      <c r="DO208" s="36" t="s">
        <v>3853</v>
      </c>
      <c r="DP208" s="36" t="s">
        <v>3854</v>
      </c>
      <c r="DQ208" s="36" t="s">
        <v>17603</v>
      </c>
      <c r="DR208" s="36" t="s">
        <v>17595</v>
      </c>
      <c r="DS208" s="36" t="s">
        <v>17593</v>
      </c>
      <c r="DT208" s="36" t="s">
        <v>3848</v>
      </c>
      <c r="DU208" s="36" t="s">
        <v>3848</v>
      </c>
      <c r="DV208" s="36" t="s">
        <v>3848</v>
      </c>
      <c r="DW208" s="36" t="s">
        <v>3848</v>
      </c>
      <c r="DX208" s="36" t="s">
        <v>3848</v>
      </c>
      <c r="DY208" s="36" t="s">
        <v>3848</v>
      </c>
      <c r="DZ208" s="36" t="s">
        <v>3848</v>
      </c>
      <c r="EA208" s="36" t="s">
        <v>3848</v>
      </c>
      <c r="EB208" s="36" t="s">
        <v>3861</v>
      </c>
      <c r="EC208" s="36" t="s">
        <v>3862</v>
      </c>
      <c r="ED208" s="36" t="s">
        <v>3848</v>
      </c>
      <c r="EE208" s="36" t="s">
        <v>4306</v>
      </c>
      <c r="EF208" s="36" t="s">
        <v>3864</v>
      </c>
      <c r="EG208" s="36" t="s">
        <v>2755</v>
      </c>
      <c r="EH208" s="36" t="s">
        <v>282</v>
      </c>
      <c r="EI208" s="36" t="s">
        <v>3848</v>
      </c>
      <c r="EJ208" s="36" t="s">
        <v>3848</v>
      </c>
      <c r="EK208" s="36" t="s">
        <v>3848</v>
      </c>
      <c r="EL208" s="36" t="s">
        <v>6759</v>
      </c>
      <c r="EM208" s="36" t="s">
        <v>4002</v>
      </c>
      <c r="EN208" s="36" t="s">
        <v>4002</v>
      </c>
      <c r="EO208" s="36" t="s">
        <v>3869</v>
      </c>
      <c r="EP208" s="36" t="s">
        <v>3870</v>
      </c>
      <c r="EQ208" s="36" t="s">
        <v>17604</v>
      </c>
      <c r="ER208" s="36" t="s">
        <v>4017</v>
      </c>
      <c r="ES208" s="36" t="s">
        <v>17605</v>
      </c>
      <c r="ET208" s="36" t="s">
        <v>16379</v>
      </c>
      <c r="EU208" s="36" t="s">
        <v>5271</v>
      </c>
      <c r="EV208" s="36" t="s">
        <v>3876</v>
      </c>
      <c r="EW208" s="36" t="s">
        <v>3876</v>
      </c>
      <c r="EX208" s="36" t="s">
        <v>3848</v>
      </c>
      <c r="EY208" s="36" t="s">
        <v>3848</v>
      </c>
      <c r="EZ208" s="36" t="s">
        <v>3877</v>
      </c>
      <c r="FA208" s="36" t="s">
        <v>4008</v>
      </c>
      <c r="FB208" s="36" t="s">
        <v>8896</v>
      </c>
      <c r="FC208" s="36" t="s">
        <v>3848</v>
      </c>
      <c r="FD208" s="36" t="s">
        <v>3848</v>
      </c>
      <c r="FE208" s="36" t="s">
        <v>4011</v>
      </c>
      <c r="FF208" s="36" t="s">
        <v>4012</v>
      </c>
      <c r="FG208" s="36" t="s">
        <v>17606</v>
      </c>
      <c r="FH208" s="36" t="s">
        <v>17607</v>
      </c>
      <c r="FI208" s="36" t="s">
        <v>3934</v>
      </c>
      <c r="FJ208" s="36" t="s">
        <v>17608</v>
      </c>
      <c r="FK208" s="36" t="s">
        <v>4017</v>
      </c>
      <c r="FL208" s="36" t="s">
        <v>4017</v>
      </c>
      <c r="FM208" s="36" t="s">
        <v>17592</v>
      </c>
      <c r="FN208" s="36" t="s">
        <v>17609</v>
      </c>
      <c r="FO208" s="36" t="s">
        <v>3848</v>
      </c>
      <c r="FP208" s="36" t="s">
        <v>3848</v>
      </c>
      <c r="FQ208" s="36" t="s">
        <v>17610</v>
      </c>
      <c r="FR208" s="36" t="s">
        <v>4367</v>
      </c>
      <c r="FS208" s="36" t="s">
        <v>17611</v>
      </c>
      <c r="FT208" s="36" t="s">
        <v>17612</v>
      </c>
      <c r="FU208" s="36" t="s">
        <v>17613</v>
      </c>
      <c r="FV208" s="36" t="s">
        <v>17614</v>
      </c>
      <c r="FW208" s="36" t="s">
        <v>17615</v>
      </c>
      <c r="FX208" s="36" t="s">
        <v>3894</v>
      </c>
      <c r="FY208" s="36" t="s">
        <v>3848</v>
      </c>
      <c r="FZ208" s="36" t="s">
        <v>3848</v>
      </c>
      <c r="GA208" s="36" t="s">
        <v>3848</v>
      </c>
      <c r="GB208" s="44" t="s">
        <v>3848</v>
      </c>
      <c r="GC208" s="44" t="s">
        <v>3848</v>
      </c>
      <c r="GD208" s="44" t="s">
        <v>4194</v>
      </c>
      <c r="GE208" s="44" t="s">
        <v>6505</v>
      </c>
      <c r="GF208" s="44" t="s">
        <v>12615</v>
      </c>
      <c r="GG208" s="44" t="s">
        <v>6505</v>
      </c>
      <c r="GL208" s="502">
        <v>100</v>
      </c>
      <c r="GM208" s="502">
        <v>75</v>
      </c>
      <c r="GN208" s="502">
        <v>60</v>
      </c>
      <c r="GO208" s="502">
        <v>89</v>
      </c>
      <c r="GP208" s="502">
        <v>96</v>
      </c>
      <c r="GQ208" s="502">
        <v>25</v>
      </c>
      <c r="GR208" s="502">
        <v>96</v>
      </c>
      <c r="GS208" s="502">
        <v>96</v>
      </c>
      <c r="GT208" s="502">
        <v>28</v>
      </c>
      <c r="GU208" s="502">
        <v>96</v>
      </c>
      <c r="GV208" s="502">
        <v>40</v>
      </c>
      <c r="GW208" s="502">
        <v>43</v>
      </c>
      <c r="GX208" s="502">
        <v>57</v>
      </c>
      <c r="GY208" s="502" t="s">
        <v>14218</v>
      </c>
      <c r="GZ208" s="502" t="s">
        <v>14217</v>
      </c>
      <c r="HA208" s="502" t="s">
        <v>14217</v>
      </c>
      <c r="HB208" s="502">
        <v>100</v>
      </c>
      <c r="HC208" s="502" t="s">
        <v>14217</v>
      </c>
      <c r="HD208" s="502">
        <v>100</v>
      </c>
      <c r="HE208" s="502">
        <v>0</v>
      </c>
      <c r="HF208" s="44" t="s">
        <v>17616</v>
      </c>
      <c r="HG208" s="503" t="s">
        <v>3848</v>
      </c>
      <c r="HH208" s="503" t="s">
        <v>3848</v>
      </c>
      <c r="HI208" s="503" t="s">
        <v>3848</v>
      </c>
      <c r="HJ208" s="503" t="s">
        <v>3848</v>
      </c>
      <c r="HK208" s="503" t="s">
        <v>3848</v>
      </c>
      <c r="HN208" s="213" t="s">
        <v>6505</v>
      </c>
      <c r="HP208" s="44" t="s">
        <v>6505</v>
      </c>
      <c r="IC208" s="44" t="s">
        <v>12683</v>
      </c>
      <c r="IE208" s="44" t="s">
        <v>3403</v>
      </c>
    </row>
    <row r="209" spans="1:239" s="44" customFormat="1" ht="15" customHeight="1" x14ac:dyDescent="0.2">
      <c r="A209" s="85">
        <v>73</v>
      </c>
      <c r="B209" s="470">
        <v>0.77430555555555547</v>
      </c>
      <c r="C209" s="85"/>
      <c r="D209" s="85" t="s">
        <v>12630</v>
      </c>
      <c r="E209" s="85" t="s">
        <v>212</v>
      </c>
      <c r="F209" s="282">
        <v>43284</v>
      </c>
      <c r="G209" s="85" t="s">
        <v>3082</v>
      </c>
      <c r="H209" s="85" t="s">
        <v>246</v>
      </c>
      <c r="I209" s="85" t="s">
        <v>247</v>
      </c>
      <c r="J209" s="85" t="s">
        <v>13140</v>
      </c>
      <c r="K209" s="471" t="s">
        <v>13141</v>
      </c>
      <c r="L209" s="255" t="s">
        <v>250</v>
      </c>
      <c r="M209" s="374">
        <v>43284</v>
      </c>
      <c r="N209" s="374">
        <v>43299</v>
      </c>
      <c r="O209" s="85" t="s">
        <v>13142</v>
      </c>
      <c r="P209" s="305" t="s">
        <v>16601</v>
      </c>
      <c r="Q209" s="85" t="s">
        <v>17617</v>
      </c>
      <c r="R209" s="85" t="s">
        <v>17618</v>
      </c>
      <c r="S209" s="471" t="s">
        <v>17619</v>
      </c>
      <c r="T209" s="281">
        <v>9216699338</v>
      </c>
      <c r="U209" s="473" t="s">
        <v>17620</v>
      </c>
      <c r="V209" s="281" t="s">
        <v>17621</v>
      </c>
      <c r="W209" s="85" t="s">
        <v>221</v>
      </c>
      <c r="X209" s="85" t="s">
        <v>221</v>
      </c>
      <c r="Y209" s="85" t="s">
        <v>221</v>
      </c>
      <c r="Z209" s="85" t="s">
        <v>221</v>
      </c>
      <c r="AA209" s="85" t="s">
        <v>17622</v>
      </c>
      <c r="AB209" s="85">
        <v>9198350620</v>
      </c>
      <c r="AC209" s="85" t="s">
        <v>402</v>
      </c>
      <c r="AD209" s="85" t="s">
        <v>224</v>
      </c>
      <c r="AE209" s="85" t="s">
        <v>17623</v>
      </c>
      <c r="AF209" s="85" t="s">
        <v>221</v>
      </c>
      <c r="AG209" s="85" t="s">
        <v>221</v>
      </c>
      <c r="AH209" s="85" t="s">
        <v>221</v>
      </c>
      <c r="AI209" s="85"/>
      <c r="AJ209" s="85"/>
      <c r="AK209" s="85"/>
      <c r="AL209" s="85"/>
      <c r="AM209" s="85"/>
      <c r="AN209" s="85" t="s">
        <v>228</v>
      </c>
      <c r="AO209" s="85" t="s">
        <v>228</v>
      </c>
      <c r="AP209" s="85" t="s">
        <v>229</v>
      </c>
      <c r="AQ209" s="85" t="s">
        <v>229</v>
      </c>
      <c r="AR209" s="85"/>
      <c r="AS209" s="85" t="s">
        <v>17624</v>
      </c>
      <c r="AT209" s="281">
        <v>205429</v>
      </c>
      <c r="AU209" s="85" t="s">
        <v>13022</v>
      </c>
      <c r="AV209" s="85"/>
      <c r="AW209" s="85"/>
      <c r="AX209" s="85"/>
      <c r="AY209" s="85" t="s">
        <v>227</v>
      </c>
      <c r="AZ209" s="85" t="s">
        <v>446</v>
      </c>
      <c r="BA209" s="279">
        <v>0.81388888888888899</v>
      </c>
      <c r="BB209" s="275" t="s">
        <v>13264</v>
      </c>
      <c r="BC209" s="275">
        <v>0.84305555555555556</v>
      </c>
      <c r="BD209" s="275">
        <v>0.85</v>
      </c>
      <c r="BE209" s="306">
        <f t="shared" si="6"/>
        <v>10</v>
      </c>
      <c r="BF209" s="85">
        <v>3</v>
      </c>
      <c r="BG209" s="85">
        <v>3</v>
      </c>
      <c r="BH209" s="85">
        <v>3</v>
      </c>
      <c r="BI209" s="85">
        <v>3</v>
      </c>
      <c r="BJ209" s="85">
        <v>3</v>
      </c>
      <c r="BK209" s="85">
        <v>3</v>
      </c>
      <c r="BL209" s="85">
        <v>3</v>
      </c>
      <c r="BM209" s="85">
        <v>3</v>
      </c>
      <c r="BN209" s="85">
        <v>3</v>
      </c>
      <c r="BO209" s="85">
        <v>3</v>
      </c>
      <c r="BP209" s="85">
        <v>3</v>
      </c>
      <c r="BQ209" s="85">
        <v>3</v>
      </c>
      <c r="BR209" s="85">
        <v>3</v>
      </c>
      <c r="BS209" s="85">
        <v>3</v>
      </c>
      <c r="BT209" s="85">
        <v>3</v>
      </c>
      <c r="BU209" s="85"/>
      <c r="BV209" s="85" t="s">
        <v>13264</v>
      </c>
      <c r="BW209" s="483">
        <v>0.85</v>
      </c>
      <c r="BX209" s="483">
        <v>0.8569444444444444</v>
      </c>
      <c r="BY209" s="85"/>
      <c r="BZ209" s="85">
        <v>3</v>
      </c>
      <c r="CA209" s="85">
        <v>3</v>
      </c>
      <c r="CB209" s="85">
        <v>3</v>
      </c>
      <c r="CC209" s="85">
        <v>3</v>
      </c>
      <c r="CD209" s="85" t="s">
        <v>260</v>
      </c>
      <c r="CE209" s="85"/>
      <c r="CF209" s="85"/>
      <c r="CG209" s="85"/>
      <c r="CH209" s="85"/>
      <c r="CI209" s="85"/>
      <c r="CJ209" s="85"/>
      <c r="CK209" s="85"/>
      <c r="CL209" s="85"/>
      <c r="CM209" s="85"/>
      <c r="CN209" s="85"/>
      <c r="CO209" s="85"/>
      <c r="CP209" s="85"/>
      <c r="CQ209" s="85"/>
      <c r="CR209" s="36" t="s">
        <v>12643</v>
      </c>
      <c r="CS209" s="36" t="s">
        <v>12644</v>
      </c>
      <c r="CT209" s="36" t="s">
        <v>4002</v>
      </c>
      <c r="CU209" s="36" t="s">
        <v>17625</v>
      </c>
      <c r="CV209" s="36" t="s">
        <v>17617</v>
      </c>
      <c r="CW209" s="36" t="s">
        <v>17626</v>
      </c>
      <c r="CX209" s="36" t="s">
        <v>17619</v>
      </c>
      <c r="CY209" s="36" t="s">
        <v>17627</v>
      </c>
      <c r="CZ209" s="36" t="s">
        <v>3848</v>
      </c>
      <c r="DA209" s="36" t="s">
        <v>17628</v>
      </c>
      <c r="DB209" s="36" t="s">
        <v>3840</v>
      </c>
      <c r="DC209" s="36" t="s">
        <v>3841</v>
      </c>
      <c r="DD209" s="36" t="s">
        <v>4036</v>
      </c>
      <c r="DE209" s="36" t="s">
        <v>3848</v>
      </c>
      <c r="DF209" s="36" t="s">
        <v>17629</v>
      </c>
      <c r="DG209" s="36" t="s">
        <v>3840</v>
      </c>
      <c r="DH209" s="36" t="s">
        <v>3841</v>
      </c>
      <c r="DI209" s="36" t="s">
        <v>4036</v>
      </c>
      <c r="DJ209" s="36" t="s">
        <v>17630</v>
      </c>
      <c r="DK209" s="36" t="s">
        <v>3957</v>
      </c>
      <c r="DL209" s="36" t="s">
        <v>17631</v>
      </c>
      <c r="DM209" s="36" t="s">
        <v>3914</v>
      </c>
      <c r="DN209" s="36" t="s">
        <v>3852</v>
      </c>
      <c r="DO209" s="36" t="s">
        <v>3853</v>
      </c>
      <c r="DP209" s="36" t="s">
        <v>3854</v>
      </c>
      <c r="DQ209" s="36" t="s">
        <v>17632</v>
      </c>
      <c r="DR209" s="36" t="s">
        <v>17632</v>
      </c>
      <c r="DS209" s="36" t="s">
        <v>17620</v>
      </c>
      <c r="DT209" s="36" t="s">
        <v>3848</v>
      </c>
      <c r="DU209" s="36" t="s">
        <v>3848</v>
      </c>
      <c r="DV209" s="36" t="s">
        <v>3848</v>
      </c>
      <c r="DW209" s="36" t="s">
        <v>3848</v>
      </c>
      <c r="DX209" s="36" t="s">
        <v>17621</v>
      </c>
      <c r="DY209" s="36" t="s">
        <v>17621</v>
      </c>
      <c r="DZ209" s="36" t="s">
        <v>17633</v>
      </c>
      <c r="EA209" s="36" t="s">
        <v>3848</v>
      </c>
      <c r="EB209" s="36" t="s">
        <v>3861</v>
      </c>
      <c r="EC209" s="36" t="s">
        <v>3862</v>
      </c>
      <c r="ED209" s="36" t="s">
        <v>17634</v>
      </c>
      <c r="EE209" s="36" t="s">
        <v>13844</v>
      </c>
      <c r="EF209" s="36" t="s">
        <v>3864</v>
      </c>
      <c r="EG209" s="36" t="s">
        <v>4068</v>
      </c>
      <c r="EH209" s="36" t="s">
        <v>4069</v>
      </c>
      <c r="EI209" s="36" t="s">
        <v>17635</v>
      </c>
      <c r="EJ209" s="36" t="s">
        <v>17624</v>
      </c>
      <c r="EK209" s="36" t="s">
        <v>3848</v>
      </c>
      <c r="EL209" s="36" t="s">
        <v>4473</v>
      </c>
      <c r="EM209" s="36" t="s">
        <v>4002</v>
      </c>
      <c r="EN209" s="36" t="s">
        <v>3869</v>
      </c>
      <c r="EO209" s="36" t="s">
        <v>3869</v>
      </c>
      <c r="EP209" s="36" t="s">
        <v>3870</v>
      </c>
      <c r="EQ209" s="36" t="s">
        <v>17636</v>
      </c>
      <c r="ER209" s="36" t="s">
        <v>3924</v>
      </c>
      <c r="ES209" s="36" t="s">
        <v>17637</v>
      </c>
      <c r="ET209" s="36" t="s">
        <v>17638</v>
      </c>
      <c r="EU209" s="36" t="s">
        <v>17290</v>
      </c>
      <c r="EV209" s="36" t="s">
        <v>3876</v>
      </c>
      <c r="EW209" s="36" t="s">
        <v>3876</v>
      </c>
      <c r="EX209" s="36" t="s">
        <v>3848</v>
      </c>
      <c r="EY209" s="36" t="s">
        <v>3848</v>
      </c>
      <c r="EZ209" s="36" t="s">
        <v>3876</v>
      </c>
      <c r="FA209" s="36" t="s">
        <v>3848</v>
      </c>
      <c r="FB209" s="36" t="s">
        <v>3848</v>
      </c>
      <c r="FC209" s="36" t="s">
        <v>3848</v>
      </c>
      <c r="FD209" s="36" t="s">
        <v>3848</v>
      </c>
      <c r="FE209" s="36" t="s">
        <v>4017</v>
      </c>
      <c r="FF209" s="36" t="s">
        <v>4017</v>
      </c>
      <c r="FG209" s="36" t="s">
        <v>3848</v>
      </c>
      <c r="FH209" s="36" t="s">
        <v>3848</v>
      </c>
      <c r="FI209" s="36" t="s">
        <v>3848</v>
      </c>
      <c r="FJ209" s="36" t="s">
        <v>4017</v>
      </c>
      <c r="FK209" s="36" t="s">
        <v>4017</v>
      </c>
      <c r="FL209" s="36" t="s">
        <v>4017</v>
      </c>
      <c r="FM209" s="36" t="s">
        <v>17617</v>
      </c>
      <c r="FN209" s="36" t="s">
        <v>17626</v>
      </c>
      <c r="FO209" s="36" t="s">
        <v>17619</v>
      </c>
      <c r="FP209" s="36" t="s">
        <v>3848</v>
      </c>
      <c r="FQ209" s="36" t="s">
        <v>17639</v>
      </c>
      <c r="FR209" s="36" t="s">
        <v>4367</v>
      </c>
      <c r="FS209" s="36" t="s">
        <v>17640</v>
      </c>
      <c r="FT209" s="36" t="s">
        <v>17641</v>
      </c>
      <c r="FU209" s="36" t="s">
        <v>17642</v>
      </c>
      <c r="FV209" s="36" t="s">
        <v>17643</v>
      </c>
      <c r="FW209" s="36" t="s">
        <v>17644</v>
      </c>
      <c r="FX209" s="36" t="s">
        <v>3894</v>
      </c>
      <c r="FY209" s="36" t="s">
        <v>3848</v>
      </c>
      <c r="FZ209" s="36" t="s">
        <v>3848</v>
      </c>
      <c r="GA209" s="36" t="s">
        <v>3945</v>
      </c>
      <c r="GB209" s="44" t="s">
        <v>3945</v>
      </c>
      <c r="GC209" s="44" t="s">
        <v>3946</v>
      </c>
      <c r="GD209" s="44" t="s">
        <v>12711</v>
      </c>
      <c r="GE209" s="44" t="s">
        <v>6505</v>
      </c>
      <c r="GF209" s="44" t="s">
        <v>13178</v>
      </c>
      <c r="GG209" s="44" t="s">
        <v>6676</v>
      </c>
      <c r="GL209" s="502">
        <v>100</v>
      </c>
      <c r="GM209" s="502">
        <v>67</v>
      </c>
      <c r="GN209" s="502">
        <v>40</v>
      </c>
      <c r="GO209" s="502">
        <v>67</v>
      </c>
      <c r="GP209" s="502">
        <v>94</v>
      </c>
      <c r="GQ209" s="502">
        <v>32</v>
      </c>
      <c r="GR209" s="502">
        <v>94</v>
      </c>
      <c r="GS209" s="502">
        <v>79</v>
      </c>
      <c r="GT209" s="502">
        <v>24</v>
      </c>
      <c r="GU209" s="502">
        <v>79</v>
      </c>
      <c r="GV209" s="502">
        <v>60</v>
      </c>
      <c r="GW209" s="502">
        <v>29</v>
      </c>
      <c r="GX209" s="502">
        <v>57</v>
      </c>
      <c r="GY209" s="502" t="s">
        <v>14218</v>
      </c>
      <c r="GZ209" s="502" t="s">
        <v>14217</v>
      </c>
      <c r="HA209" s="502" t="s">
        <v>14217</v>
      </c>
      <c r="HB209" s="502" t="s">
        <v>14217</v>
      </c>
      <c r="HC209" s="502" t="s">
        <v>14217</v>
      </c>
      <c r="HD209" s="502" t="s">
        <v>14217</v>
      </c>
      <c r="HE209" s="502">
        <v>0</v>
      </c>
      <c r="HF209" s="44" t="s">
        <v>14293</v>
      </c>
      <c r="HG209" s="503" t="s">
        <v>3848</v>
      </c>
      <c r="HH209" s="503" t="s">
        <v>3848</v>
      </c>
      <c r="HI209" s="503" t="s">
        <v>3848</v>
      </c>
      <c r="HJ209" s="503" t="s">
        <v>3848</v>
      </c>
      <c r="HK209" s="503" t="s">
        <v>3848</v>
      </c>
      <c r="HL209" s="374">
        <v>43284</v>
      </c>
      <c r="HM209" s="44" t="s">
        <v>13178</v>
      </c>
      <c r="HS209" s="44" t="s">
        <v>6505</v>
      </c>
      <c r="HV209" s="44" t="s">
        <v>6676</v>
      </c>
      <c r="IC209" s="44" t="s">
        <v>247</v>
      </c>
      <c r="IE209" s="44" t="s">
        <v>12843</v>
      </c>
    </row>
    <row r="210" spans="1:239" s="44" customFormat="1" ht="15" customHeight="1" x14ac:dyDescent="0.2">
      <c r="A210" s="85">
        <v>74</v>
      </c>
      <c r="B210" s="470">
        <v>0.84583333333333333</v>
      </c>
      <c r="C210" s="85"/>
      <c r="D210" s="85" t="s">
        <v>12630</v>
      </c>
      <c r="E210" s="85" t="s">
        <v>212</v>
      </c>
      <c r="F210" s="282">
        <v>43284</v>
      </c>
      <c r="G210" s="85" t="s">
        <v>1202</v>
      </c>
      <c r="H210" s="85" t="s">
        <v>233</v>
      </c>
      <c r="I210" s="85" t="s">
        <v>3057</v>
      </c>
      <c r="J210" s="85"/>
      <c r="K210" s="471"/>
      <c r="L210" s="471"/>
      <c r="M210" s="471"/>
      <c r="N210" s="471"/>
      <c r="O210" s="85"/>
      <c r="P210" s="305" t="s">
        <v>14113</v>
      </c>
      <c r="Q210" s="85" t="s">
        <v>17645</v>
      </c>
      <c r="R210" s="85" t="s">
        <v>17646</v>
      </c>
      <c r="S210" s="471" t="s">
        <v>17647</v>
      </c>
      <c r="T210" s="276">
        <v>9473540294</v>
      </c>
      <c r="U210" s="473" t="s">
        <v>17648</v>
      </c>
      <c r="V210" s="276" t="s">
        <v>221</v>
      </c>
      <c r="W210" s="85" t="s">
        <v>221</v>
      </c>
      <c r="X210" s="85" t="s">
        <v>221</v>
      </c>
      <c r="Y210" s="85" t="s">
        <v>221</v>
      </c>
      <c r="Z210" s="85" t="s">
        <v>221</v>
      </c>
      <c r="AA210" s="85" t="s">
        <v>17649</v>
      </c>
      <c r="AB210" s="85">
        <v>9508534244</v>
      </c>
      <c r="AC210" s="85" t="s">
        <v>1303</v>
      </c>
      <c r="AD210" s="85" t="s">
        <v>224</v>
      </c>
      <c r="AE210" s="85"/>
      <c r="AF210" s="85" t="s">
        <v>221</v>
      </c>
      <c r="AG210" s="85" t="s">
        <v>221</v>
      </c>
      <c r="AH210" s="85" t="s">
        <v>221</v>
      </c>
      <c r="AI210" s="85"/>
      <c r="AJ210" s="85"/>
      <c r="AK210" s="85"/>
      <c r="AL210" s="85"/>
      <c r="AM210" s="85"/>
      <c r="AN210" s="85" t="s">
        <v>228</v>
      </c>
      <c r="AO210" s="85" t="s">
        <v>228</v>
      </c>
      <c r="AP210" s="85" t="s">
        <v>229</v>
      </c>
      <c r="AQ210" s="85" t="s">
        <v>229</v>
      </c>
      <c r="AR210" s="85"/>
      <c r="AS210" s="85" t="s">
        <v>17650</v>
      </c>
      <c r="AT210" s="85">
        <v>211586</v>
      </c>
      <c r="AU210" s="85" t="s">
        <v>12782</v>
      </c>
      <c r="AV210" s="85"/>
      <c r="AW210" s="85"/>
      <c r="AX210" s="85"/>
      <c r="AY210" s="85" t="s">
        <v>227</v>
      </c>
      <c r="AZ210" s="85" t="s">
        <v>227</v>
      </c>
      <c r="BA210" s="279"/>
      <c r="BB210" s="275" t="s">
        <v>12636</v>
      </c>
      <c r="BC210" s="275">
        <v>0.86944444444444446</v>
      </c>
      <c r="BD210" s="275">
        <v>0.87291666666666667</v>
      </c>
      <c r="BE210" s="306">
        <f t="shared" si="6"/>
        <v>5</v>
      </c>
      <c r="BF210" s="85">
        <v>1</v>
      </c>
      <c r="BG210" s="85">
        <v>2</v>
      </c>
      <c r="BH210" s="85">
        <v>3</v>
      </c>
      <c r="BI210" s="85">
        <v>3</v>
      </c>
      <c r="BJ210" s="85">
        <v>2</v>
      </c>
      <c r="BK210" s="85">
        <v>1</v>
      </c>
      <c r="BL210" s="85">
        <v>1</v>
      </c>
      <c r="BM210" s="85">
        <v>3</v>
      </c>
      <c r="BN210" s="85">
        <v>2</v>
      </c>
      <c r="BO210" s="85">
        <v>3</v>
      </c>
      <c r="BP210" s="85">
        <v>3</v>
      </c>
      <c r="BQ210" s="85">
        <v>2</v>
      </c>
      <c r="BR210" s="85">
        <v>3</v>
      </c>
      <c r="BS210" s="85">
        <v>2</v>
      </c>
      <c r="BT210" s="85">
        <v>3</v>
      </c>
      <c r="BU210" s="85"/>
      <c r="BV210" s="85"/>
      <c r="BW210" s="85"/>
      <c r="BX210" s="85"/>
      <c r="BY210" s="85"/>
      <c r="BZ210" s="85"/>
      <c r="CA210" s="85"/>
      <c r="CB210" s="85"/>
      <c r="CC210" s="85"/>
      <c r="CD210" s="85"/>
      <c r="CE210" s="85"/>
      <c r="CF210" s="85"/>
      <c r="CG210" s="85"/>
      <c r="CH210" s="85"/>
      <c r="CI210" s="85"/>
      <c r="CJ210" s="85"/>
      <c r="CK210" s="85"/>
      <c r="CL210" s="85"/>
      <c r="CM210" s="85"/>
      <c r="CN210" s="85"/>
      <c r="CO210" s="85"/>
      <c r="CP210" s="85"/>
      <c r="CQ210" s="85"/>
      <c r="CR210" s="335" t="s">
        <v>12643</v>
      </c>
      <c r="CS210" s="335" t="s">
        <v>12644</v>
      </c>
      <c r="CT210" s="335" t="s">
        <v>4002</v>
      </c>
      <c r="CU210" s="335" t="s">
        <v>17651</v>
      </c>
      <c r="CV210" s="335" t="s">
        <v>17645</v>
      </c>
      <c r="CW210" s="335" t="s">
        <v>17646</v>
      </c>
      <c r="CX210" s="335" t="s">
        <v>17647</v>
      </c>
      <c r="CY210" s="335" t="s">
        <v>17652</v>
      </c>
      <c r="CZ210" s="335" t="s">
        <v>13267</v>
      </c>
      <c r="DA210" s="335" t="s">
        <v>17653</v>
      </c>
      <c r="DB210" s="335" t="s">
        <v>3840</v>
      </c>
      <c r="DC210" s="335" t="s">
        <v>3841</v>
      </c>
      <c r="DD210" s="335" t="s">
        <v>4838</v>
      </c>
      <c r="DE210" s="335" t="s">
        <v>3848</v>
      </c>
      <c r="DF210" s="335" t="s">
        <v>17654</v>
      </c>
      <c r="DG210" s="335" t="s">
        <v>4037</v>
      </c>
      <c r="DH210" s="335" t="s">
        <v>4038</v>
      </c>
      <c r="DI210" s="335" t="s">
        <v>4039</v>
      </c>
      <c r="DJ210" s="335" t="s">
        <v>17655</v>
      </c>
      <c r="DK210" s="335" t="s">
        <v>3957</v>
      </c>
      <c r="DL210" s="335" t="s">
        <v>4298</v>
      </c>
      <c r="DM210" s="335" t="s">
        <v>3914</v>
      </c>
      <c r="DN210" s="335" t="s">
        <v>3852</v>
      </c>
      <c r="DO210" s="335" t="s">
        <v>3853</v>
      </c>
      <c r="DP210" s="335" t="s">
        <v>4299</v>
      </c>
      <c r="DQ210" s="335" t="s">
        <v>17656</v>
      </c>
      <c r="DR210" s="335" t="s">
        <v>17656</v>
      </c>
      <c r="DS210" s="335" t="s">
        <v>17648</v>
      </c>
      <c r="DT210" s="335" t="s">
        <v>3848</v>
      </c>
      <c r="DU210" s="335" t="s">
        <v>3848</v>
      </c>
      <c r="DV210" s="335" t="s">
        <v>3848</v>
      </c>
      <c r="DW210" s="335" t="s">
        <v>3848</v>
      </c>
      <c r="DX210" s="335" t="s">
        <v>17657</v>
      </c>
      <c r="DY210" s="335" t="s">
        <v>17658</v>
      </c>
      <c r="DZ210" s="335" t="s">
        <v>3848</v>
      </c>
      <c r="EA210" s="335" t="s">
        <v>3848</v>
      </c>
      <c r="EB210" s="335" t="s">
        <v>3861</v>
      </c>
      <c r="EC210" s="335" t="s">
        <v>3862</v>
      </c>
      <c r="ED210" s="335" t="s">
        <v>3848</v>
      </c>
      <c r="EE210" s="335" t="s">
        <v>10915</v>
      </c>
      <c r="EF210" s="335" t="s">
        <v>3864</v>
      </c>
      <c r="EG210" s="335" t="s">
        <v>4068</v>
      </c>
      <c r="EH210" s="335" t="s">
        <v>4069</v>
      </c>
      <c r="EI210" s="335" t="s">
        <v>17650</v>
      </c>
      <c r="EJ210" s="335" t="s">
        <v>17650</v>
      </c>
      <c r="EK210" s="335" t="s">
        <v>3848</v>
      </c>
      <c r="EL210" s="335" t="s">
        <v>3868</v>
      </c>
      <c r="EM210" s="335" t="s">
        <v>4002</v>
      </c>
      <c r="EN210" s="335" t="s">
        <v>4002</v>
      </c>
      <c r="EO210" s="335" t="s">
        <v>4002</v>
      </c>
      <c r="EP210" s="335" t="s">
        <v>4002</v>
      </c>
      <c r="EQ210" s="335" t="s">
        <v>16112</v>
      </c>
      <c r="ER210" s="335" t="s">
        <v>3924</v>
      </c>
      <c r="ES210" s="335" t="s">
        <v>17659</v>
      </c>
      <c r="ET210" s="335" t="s">
        <v>17660</v>
      </c>
      <c r="EU210" s="335" t="s">
        <v>5526</v>
      </c>
      <c r="EV210" s="335" t="s">
        <v>3876</v>
      </c>
      <c r="EW210" s="335" t="s">
        <v>3876</v>
      </c>
      <c r="EX210" s="335" t="s">
        <v>3848</v>
      </c>
      <c r="EY210" s="335" t="s">
        <v>3848</v>
      </c>
      <c r="EZ210" s="335" t="s">
        <v>3876</v>
      </c>
      <c r="FA210" s="335" t="s">
        <v>3848</v>
      </c>
      <c r="FB210" s="335" t="s">
        <v>3848</v>
      </c>
      <c r="FC210" s="335" t="s">
        <v>3848</v>
      </c>
      <c r="FD210" s="335" t="s">
        <v>3848</v>
      </c>
      <c r="FE210" s="335" t="s">
        <v>4017</v>
      </c>
      <c r="FF210" s="335" t="s">
        <v>4017</v>
      </c>
      <c r="FG210" s="335" t="s">
        <v>3848</v>
      </c>
      <c r="FH210" s="335" t="s">
        <v>3848</v>
      </c>
      <c r="FI210" s="335" t="s">
        <v>3848</v>
      </c>
      <c r="FJ210" s="335" t="s">
        <v>4017</v>
      </c>
      <c r="FK210" s="335" t="s">
        <v>4017</v>
      </c>
      <c r="FL210" s="335" t="s">
        <v>4017</v>
      </c>
      <c r="FM210" s="335" t="s">
        <v>17645</v>
      </c>
      <c r="FN210" s="335" t="s">
        <v>11313</v>
      </c>
      <c r="FO210" s="335" t="s">
        <v>17647</v>
      </c>
      <c r="FP210" s="335" t="s">
        <v>3848</v>
      </c>
      <c r="FQ210" s="335" t="s">
        <v>17661</v>
      </c>
      <c r="FR210" s="335" t="s">
        <v>4367</v>
      </c>
      <c r="FS210" s="335" t="s">
        <v>17662</v>
      </c>
      <c r="FT210" s="335" t="s">
        <v>17663</v>
      </c>
      <c r="FU210" s="335" t="s">
        <v>17664</v>
      </c>
      <c r="FV210" s="335" t="s">
        <v>17665</v>
      </c>
      <c r="FW210" s="335" t="s">
        <v>17666</v>
      </c>
      <c r="FX210" s="335" t="s">
        <v>3944</v>
      </c>
      <c r="FY210" s="335" t="s">
        <v>3848</v>
      </c>
      <c r="FZ210" s="335" t="s">
        <v>3848</v>
      </c>
      <c r="GA210" s="335" t="s">
        <v>3945</v>
      </c>
      <c r="GB210" s="335" t="s">
        <v>3946</v>
      </c>
      <c r="GC210" s="335" t="s">
        <v>3946</v>
      </c>
      <c r="GL210" s="490">
        <v>100</v>
      </c>
      <c r="GM210" s="490">
        <v>75</v>
      </c>
      <c r="GN210" s="490">
        <v>50</v>
      </c>
      <c r="GO210" s="490">
        <v>0</v>
      </c>
      <c r="GP210" s="490">
        <v>50</v>
      </c>
      <c r="GQ210" s="490">
        <v>32</v>
      </c>
      <c r="GR210" s="490">
        <v>50</v>
      </c>
      <c r="GS210" s="490">
        <v>81</v>
      </c>
      <c r="GT210" s="490">
        <v>27</v>
      </c>
      <c r="GU210" s="490">
        <v>81</v>
      </c>
      <c r="GV210" s="490">
        <v>60</v>
      </c>
      <c r="GW210" s="490">
        <v>14</v>
      </c>
      <c r="GX210" s="490">
        <v>71</v>
      </c>
      <c r="GY210" s="490" t="s">
        <v>14218</v>
      </c>
      <c r="GZ210" s="490" t="s">
        <v>14217</v>
      </c>
      <c r="HA210" s="490" t="s">
        <v>14217</v>
      </c>
      <c r="HB210" s="490">
        <v>33</v>
      </c>
      <c r="HC210" s="490" t="s">
        <v>14217</v>
      </c>
      <c r="HD210" s="490">
        <v>33</v>
      </c>
      <c r="HE210" s="490">
        <v>0</v>
      </c>
      <c r="HF210" s="335" t="s">
        <v>14405</v>
      </c>
      <c r="HG210" s="491" t="s">
        <v>3848</v>
      </c>
      <c r="HH210" s="491" t="s">
        <v>17667</v>
      </c>
      <c r="HI210" s="491" t="s">
        <v>14407</v>
      </c>
      <c r="HJ210" s="491" t="s">
        <v>14408</v>
      </c>
      <c r="HK210" s="491" t="s">
        <v>17668</v>
      </c>
      <c r="HL210" s="335"/>
      <c r="HM210" s="335" t="s">
        <v>3848</v>
      </c>
      <c r="IC210" s="44" t="s">
        <v>3403</v>
      </c>
      <c r="IE210" s="44" t="s">
        <v>3403</v>
      </c>
    </row>
    <row r="211" spans="1:239" s="44" customFormat="1" ht="15" customHeight="1" x14ac:dyDescent="0.2">
      <c r="A211" s="85">
        <v>75</v>
      </c>
      <c r="B211" s="470">
        <v>0.84861111111111109</v>
      </c>
      <c r="C211" s="85"/>
      <c r="D211" s="85" t="s">
        <v>12630</v>
      </c>
      <c r="E211" s="85" t="s">
        <v>212</v>
      </c>
      <c r="F211" s="282">
        <v>43284</v>
      </c>
      <c r="G211" s="85" t="s">
        <v>1202</v>
      </c>
      <c r="H211" s="281" t="s">
        <v>233</v>
      </c>
      <c r="I211" s="281" t="s">
        <v>3057</v>
      </c>
      <c r="K211" s="351"/>
      <c r="L211" s="351"/>
      <c r="M211" s="351"/>
      <c r="N211" s="351"/>
      <c r="P211" s="370" t="s">
        <v>17669</v>
      </c>
      <c r="Q211" s="85" t="s">
        <v>17670</v>
      </c>
      <c r="R211" s="85" t="s">
        <v>17671</v>
      </c>
      <c r="S211" s="471" t="s">
        <v>17672</v>
      </c>
      <c r="T211" s="276">
        <v>9151564767</v>
      </c>
      <c r="U211" s="473" t="s">
        <v>17673</v>
      </c>
      <c r="V211" s="473" t="s">
        <v>17673</v>
      </c>
      <c r="W211" s="85" t="s">
        <v>221</v>
      </c>
      <c r="X211" s="85" t="s">
        <v>221</v>
      </c>
      <c r="Y211" s="85" t="s">
        <v>221</v>
      </c>
      <c r="Z211" s="85" t="s">
        <v>221</v>
      </c>
      <c r="AA211" s="85" t="s">
        <v>17674</v>
      </c>
      <c r="AB211" s="85">
        <v>9554584791</v>
      </c>
      <c r="AC211" s="85" t="s">
        <v>1303</v>
      </c>
      <c r="AD211" s="85" t="s">
        <v>241</v>
      </c>
      <c r="AE211" s="85"/>
      <c r="AF211" s="85" t="s">
        <v>221</v>
      </c>
      <c r="AG211" s="85" t="s">
        <v>221</v>
      </c>
      <c r="AH211" s="85" t="s">
        <v>221</v>
      </c>
      <c r="AI211" s="85"/>
      <c r="AJ211" s="85"/>
      <c r="AK211" s="85"/>
      <c r="AL211" s="85"/>
      <c r="AM211" s="85"/>
      <c r="AN211" s="85" t="s">
        <v>228</v>
      </c>
      <c r="AO211" s="85" t="s">
        <v>228</v>
      </c>
      <c r="AP211" s="85" t="s">
        <v>229</v>
      </c>
      <c r="AQ211" s="85" t="s">
        <v>229</v>
      </c>
      <c r="AR211" s="85"/>
      <c r="AS211" s="85" t="s">
        <v>17650</v>
      </c>
      <c r="AT211" s="85">
        <v>211586</v>
      </c>
      <c r="AU211" s="85" t="s">
        <v>12782</v>
      </c>
      <c r="AV211" s="85"/>
      <c r="AW211" s="85"/>
      <c r="AX211" s="85"/>
      <c r="AY211" s="85" t="s">
        <v>227</v>
      </c>
      <c r="AZ211" s="85" t="s">
        <v>227</v>
      </c>
      <c r="BA211" s="279"/>
      <c r="BB211" s="275" t="s">
        <v>13984</v>
      </c>
      <c r="BC211" s="275">
        <v>0.91388888888888886</v>
      </c>
      <c r="BD211" s="275">
        <v>0.92291666666666661</v>
      </c>
      <c r="BE211" s="306">
        <f t="shared" si="6"/>
        <v>13</v>
      </c>
      <c r="BF211" s="85">
        <v>1</v>
      </c>
      <c r="BG211" s="85">
        <v>2</v>
      </c>
      <c r="BH211" s="85">
        <v>3</v>
      </c>
      <c r="BI211" s="85">
        <v>3</v>
      </c>
      <c r="BJ211" s="85">
        <v>2</v>
      </c>
      <c r="BK211" s="85">
        <v>1</v>
      </c>
      <c r="BL211" s="85">
        <v>1</v>
      </c>
      <c r="BM211" s="85">
        <v>3</v>
      </c>
      <c r="BN211" s="85">
        <v>2</v>
      </c>
      <c r="BO211" s="85">
        <v>3</v>
      </c>
      <c r="BP211" s="85">
        <v>3</v>
      </c>
      <c r="BQ211" s="85">
        <v>2</v>
      </c>
      <c r="BR211" s="85">
        <v>3</v>
      </c>
      <c r="BS211" s="85">
        <v>2</v>
      </c>
      <c r="BT211" s="85">
        <v>3</v>
      </c>
      <c r="BU211" s="85"/>
      <c r="BV211" s="85"/>
      <c r="BW211" s="85"/>
      <c r="BX211" s="85"/>
      <c r="BY211" s="85"/>
      <c r="BZ211" s="85"/>
      <c r="CA211" s="85"/>
      <c r="CB211" s="85"/>
      <c r="CC211" s="85"/>
      <c r="CD211" s="85"/>
      <c r="CE211" s="85"/>
      <c r="CF211" s="85"/>
      <c r="CG211" s="85"/>
      <c r="CH211" s="85"/>
      <c r="CI211" s="85"/>
      <c r="CJ211" s="85"/>
      <c r="CK211" s="85"/>
      <c r="CL211" s="85"/>
      <c r="CM211" s="85"/>
      <c r="CN211" s="85"/>
      <c r="CO211" s="85"/>
      <c r="CP211" s="85"/>
      <c r="CQ211" s="85"/>
      <c r="CR211" s="335" t="s">
        <v>12643</v>
      </c>
      <c r="CS211" s="335" t="s">
        <v>12644</v>
      </c>
      <c r="CT211" s="335" t="s">
        <v>4002</v>
      </c>
      <c r="CU211" s="335" t="s">
        <v>17675</v>
      </c>
      <c r="CV211" s="335" t="s">
        <v>17670</v>
      </c>
      <c r="CW211" s="335" t="s">
        <v>17671</v>
      </c>
      <c r="CX211" s="335" t="s">
        <v>17672</v>
      </c>
      <c r="CY211" s="335" t="s">
        <v>17676</v>
      </c>
      <c r="CZ211" s="335" t="s">
        <v>13267</v>
      </c>
      <c r="DA211" s="335" t="s">
        <v>17677</v>
      </c>
      <c r="DB211" s="335" t="s">
        <v>4037</v>
      </c>
      <c r="DC211" s="335" t="s">
        <v>4038</v>
      </c>
      <c r="DD211" s="335" t="s">
        <v>4039</v>
      </c>
      <c r="DE211" s="335" t="s">
        <v>3848</v>
      </c>
      <c r="DF211" s="335" t="s">
        <v>17678</v>
      </c>
      <c r="DG211" s="335" t="s">
        <v>4037</v>
      </c>
      <c r="DH211" s="335" t="s">
        <v>4038</v>
      </c>
      <c r="DI211" s="335" t="s">
        <v>4039</v>
      </c>
      <c r="DJ211" s="335" t="s">
        <v>17679</v>
      </c>
      <c r="DK211" s="335" t="s">
        <v>3957</v>
      </c>
      <c r="DL211" s="335" t="s">
        <v>4002</v>
      </c>
      <c r="DM211" s="335" t="s">
        <v>3914</v>
      </c>
      <c r="DN211" s="335" t="s">
        <v>4062</v>
      </c>
      <c r="DO211" s="335" t="s">
        <v>3853</v>
      </c>
      <c r="DP211" s="335" t="s">
        <v>4299</v>
      </c>
      <c r="DQ211" s="335" t="s">
        <v>17680</v>
      </c>
      <c r="DR211" s="335" t="s">
        <v>17680</v>
      </c>
      <c r="DS211" s="335" t="s">
        <v>17673</v>
      </c>
      <c r="DT211" s="335" t="s">
        <v>3848</v>
      </c>
      <c r="DU211" s="335" t="s">
        <v>3848</v>
      </c>
      <c r="DV211" s="335" t="s">
        <v>3848</v>
      </c>
      <c r="DW211" s="335" t="s">
        <v>3848</v>
      </c>
      <c r="DX211" s="335" t="s">
        <v>17673</v>
      </c>
      <c r="DY211" s="335" t="s">
        <v>3848</v>
      </c>
      <c r="DZ211" s="335" t="s">
        <v>3848</v>
      </c>
      <c r="EA211" s="335" t="s">
        <v>3848</v>
      </c>
      <c r="EB211" s="335" t="s">
        <v>3861</v>
      </c>
      <c r="EC211" s="335" t="s">
        <v>3862</v>
      </c>
      <c r="ED211" s="335" t="s">
        <v>3848</v>
      </c>
      <c r="EE211" s="335" t="s">
        <v>10915</v>
      </c>
      <c r="EF211" s="335" t="s">
        <v>3864</v>
      </c>
      <c r="EG211" s="335" t="s">
        <v>598</v>
      </c>
      <c r="EH211" s="335" t="s">
        <v>3865</v>
      </c>
      <c r="EI211" s="335" t="s">
        <v>4068</v>
      </c>
      <c r="EJ211" s="335" t="s">
        <v>17650</v>
      </c>
      <c r="EK211" s="335" t="s">
        <v>3848</v>
      </c>
      <c r="EL211" s="335" t="s">
        <v>6759</v>
      </c>
      <c r="EM211" s="335" t="s">
        <v>4002</v>
      </c>
      <c r="EN211" s="335" t="s">
        <v>4002</v>
      </c>
      <c r="EO211" s="335" t="s">
        <v>3870</v>
      </c>
      <c r="EP211" s="335" t="s">
        <v>3869</v>
      </c>
      <c r="EQ211" s="335" t="s">
        <v>17681</v>
      </c>
      <c r="ER211" s="335" t="s">
        <v>3872</v>
      </c>
      <c r="ES211" s="335" t="s">
        <v>17682</v>
      </c>
      <c r="ET211" s="335" t="s">
        <v>6101</v>
      </c>
      <c r="EU211" s="335" t="s">
        <v>17683</v>
      </c>
      <c r="EV211" s="335" t="s">
        <v>3876</v>
      </c>
      <c r="EW211" s="335" t="s">
        <v>3848</v>
      </c>
      <c r="EX211" s="335" t="s">
        <v>3848</v>
      </c>
      <c r="EY211" s="335" t="s">
        <v>3848</v>
      </c>
      <c r="EZ211" s="335" t="s">
        <v>3876</v>
      </c>
      <c r="FA211" s="335" t="s">
        <v>3848</v>
      </c>
      <c r="FB211" s="335" t="s">
        <v>3848</v>
      </c>
      <c r="FC211" s="335" t="s">
        <v>3848</v>
      </c>
      <c r="FD211" s="335" t="s">
        <v>3848</v>
      </c>
      <c r="FE211" s="335" t="s">
        <v>4017</v>
      </c>
      <c r="FF211" s="335" t="s">
        <v>4017</v>
      </c>
      <c r="FG211" s="335" t="s">
        <v>3848</v>
      </c>
      <c r="FH211" s="335" t="s">
        <v>3848</v>
      </c>
      <c r="FI211" s="335" t="s">
        <v>3848</v>
      </c>
      <c r="FJ211" s="335" t="s">
        <v>4017</v>
      </c>
      <c r="FK211" s="335" t="s">
        <v>4017</v>
      </c>
      <c r="FL211" s="335" t="s">
        <v>4017</v>
      </c>
      <c r="FM211" s="335" t="s">
        <v>17672</v>
      </c>
      <c r="FN211" s="335" t="s">
        <v>5431</v>
      </c>
      <c r="FO211" s="335" t="s">
        <v>17684</v>
      </c>
      <c r="FP211" s="335" t="s">
        <v>3848</v>
      </c>
      <c r="FQ211" s="335" t="s">
        <v>17685</v>
      </c>
      <c r="FR211" s="335" t="s">
        <v>4925</v>
      </c>
      <c r="FS211" s="335" t="s">
        <v>17686</v>
      </c>
      <c r="FT211" s="335" t="s">
        <v>3943</v>
      </c>
      <c r="FU211" s="335" t="s">
        <v>3943</v>
      </c>
      <c r="FV211" s="335" t="s">
        <v>3943</v>
      </c>
      <c r="FW211" s="335" t="s">
        <v>3943</v>
      </c>
      <c r="FX211" s="335" t="s">
        <v>3944</v>
      </c>
      <c r="FY211" s="335" t="s">
        <v>3848</v>
      </c>
      <c r="FZ211" s="335" t="s">
        <v>3848</v>
      </c>
      <c r="GA211" s="335" t="s">
        <v>3945</v>
      </c>
      <c r="GB211" s="335" t="s">
        <v>3945</v>
      </c>
      <c r="GC211" s="335" t="s">
        <v>3946</v>
      </c>
      <c r="GL211" s="490">
        <v>100</v>
      </c>
      <c r="GM211" s="490">
        <v>67</v>
      </c>
      <c r="GN211" s="490">
        <v>40</v>
      </c>
      <c r="GO211" s="490">
        <v>83</v>
      </c>
      <c r="GP211" s="490">
        <v>79</v>
      </c>
      <c r="GQ211" s="490">
        <v>33</v>
      </c>
      <c r="GR211" s="490">
        <v>79</v>
      </c>
      <c r="GS211" s="490">
        <v>91</v>
      </c>
      <c r="GT211" s="490">
        <v>32</v>
      </c>
      <c r="GU211" s="490">
        <v>91</v>
      </c>
      <c r="GV211" s="490">
        <v>60</v>
      </c>
      <c r="GW211" s="490">
        <v>29</v>
      </c>
      <c r="GX211" s="490">
        <v>57</v>
      </c>
      <c r="GY211" s="490" t="s">
        <v>14218</v>
      </c>
      <c r="GZ211" s="490" t="s">
        <v>14217</v>
      </c>
      <c r="HA211" s="490" t="s">
        <v>14217</v>
      </c>
      <c r="HB211" s="490" t="s">
        <v>14217</v>
      </c>
      <c r="HC211" s="490" t="s">
        <v>14217</v>
      </c>
      <c r="HD211" s="490" t="s">
        <v>14217</v>
      </c>
      <c r="HE211" s="490">
        <v>0</v>
      </c>
      <c r="HF211" s="335" t="s">
        <v>14219</v>
      </c>
      <c r="HG211" s="491" t="s">
        <v>3848</v>
      </c>
      <c r="HH211" s="491" t="s">
        <v>17687</v>
      </c>
      <c r="HI211" s="491" t="s">
        <v>14250</v>
      </c>
      <c r="HJ211" s="491" t="s">
        <v>14222</v>
      </c>
      <c r="HK211" s="491" t="s">
        <v>17688</v>
      </c>
      <c r="HL211" s="335"/>
      <c r="HM211" s="335" t="s">
        <v>3848</v>
      </c>
      <c r="IC211" s="44" t="s">
        <v>3403</v>
      </c>
      <c r="IE211" s="44" t="s">
        <v>3403</v>
      </c>
    </row>
    <row r="212" spans="1:239" s="44" customFormat="1" ht="15" customHeight="1" x14ac:dyDescent="0.2">
      <c r="A212" s="85">
        <v>76</v>
      </c>
      <c r="B212" s="470">
        <v>0.85069444444444453</v>
      </c>
      <c r="C212" s="85"/>
      <c r="D212" s="85" t="s">
        <v>12630</v>
      </c>
      <c r="E212" s="85" t="s">
        <v>212</v>
      </c>
      <c r="F212" s="282">
        <v>43284</v>
      </c>
      <c r="G212" s="85" t="s">
        <v>1202</v>
      </c>
      <c r="H212" s="85" t="s">
        <v>233</v>
      </c>
      <c r="I212" s="85" t="s">
        <v>3057</v>
      </c>
      <c r="J212" s="85"/>
      <c r="K212" s="471"/>
      <c r="L212" s="471"/>
      <c r="M212" s="471"/>
      <c r="N212" s="471"/>
      <c r="O212" s="85"/>
      <c r="P212" s="305" t="s">
        <v>17689</v>
      </c>
      <c r="Q212" s="85" t="s">
        <v>17672</v>
      </c>
      <c r="R212" s="85" t="s">
        <v>12564</v>
      </c>
      <c r="S212" s="471" t="s">
        <v>17684</v>
      </c>
      <c r="T212" s="276">
        <v>9971790294</v>
      </c>
      <c r="U212" s="473" t="s">
        <v>17690</v>
      </c>
      <c r="V212" s="473" t="s">
        <v>17690</v>
      </c>
      <c r="W212" s="85" t="s">
        <v>221</v>
      </c>
      <c r="X212" s="85" t="s">
        <v>221</v>
      </c>
      <c r="Y212" s="85" t="s">
        <v>221</v>
      </c>
      <c r="Z212" s="85" t="s">
        <v>221</v>
      </c>
      <c r="AA212" s="85" t="s">
        <v>17691</v>
      </c>
      <c r="AB212" s="85">
        <v>9352368035</v>
      </c>
      <c r="AC212" s="85" t="s">
        <v>1303</v>
      </c>
      <c r="AD212" s="85" t="s">
        <v>224</v>
      </c>
      <c r="AE212" s="85"/>
      <c r="AF212" s="85" t="s">
        <v>221</v>
      </c>
      <c r="AG212" s="85" t="s">
        <v>221</v>
      </c>
      <c r="AH212" s="85" t="s">
        <v>221</v>
      </c>
      <c r="AI212" s="85"/>
      <c r="AJ212" s="85"/>
      <c r="AK212" s="85"/>
      <c r="AL212" s="85"/>
      <c r="AM212" s="85"/>
      <c r="AN212" s="85" t="s">
        <v>228</v>
      </c>
      <c r="AO212" s="85" t="s">
        <v>228</v>
      </c>
      <c r="AP212" s="85" t="s">
        <v>229</v>
      </c>
      <c r="AQ212" s="85" t="s">
        <v>229</v>
      </c>
      <c r="AR212" s="85"/>
      <c r="AS212" s="85" t="s">
        <v>17650</v>
      </c>
      <c r="AT212" s="85">
        <v>211586</v>
      </c>
      <c r="AU212" s="85" t="s">
        <v>12782</v>
      </c>
      <c r="AV212" s="85"/>
      <c r="AW212" s="85"/>
      <c r="AX212" s="85"/>
      <c r="AY212" s="85" t="s">
        <v>227</v>
      </c>
      <c r="AZ212" s="85" t="s">
        <v>227</v>
      </c>
      <c r="BA212" s="279"/>
      <c r="BB212" s="275" t="s">
        <v>13984</v>
      </c>
      <c r="BC212" s="275">
        <v>0.91388888888888886</v>
      </c>
      <c r="BD212" s="275">
        <v>0.92291666666666661</v>
      </c>
      <c r="BE212" s="306">
        <f t="shared" si="6"/>
        <v>13</v>
      </c>
      <c r="BF212" s="85">
        <v>1</v>
      </c>
      <c r="BG212" s="85">
        <v>2</v>
      </c>
      <c r="BH212" s="85">
        <v>3</v>
      </c>
      <c r="BI212" s="85">
        <v>3</v>
      </c>
      <c r="BJ212" s="85">
        <v>2</v>
      </c>
      <c r="BK212" s="85">
        <v>1</v>
      </c>
      <c r="BL212" s="85">
        <v>1</v>
      </c>
      <c r="BM212" s="85">
        <v>3</v>
      </c>
      <c r="BN212" s="85">
        <v>2</v>
      </c>
      <c r="BO212" s="85">
        <v>3</v>
      </c>
      <c r="BP212" s="85">
        <v>3</v>
      </c>
      <c r="BQ212" s="85">
        <v>2</v>
      </c>
      <c r="BR212" s="85">
        <v>3</v>
      </c>
      <c r="BS212" s="85">
        <v>2</v>
      </c>
      <c r="BT212" s="85">
        <v>3</v>
      </c>
      <c r="BU212" s="85"/>
      <c r="BV212" s="85"/>
      <c r="BW212" s="85"/>
      <c r="BX212" s="85"/>
      <c r="BY212" s="85"/>
      <c r="BZ212" s="85"/>
      <c r="CA212" s="85"/>
      <c r="CB212" s="85"/>
      <c r="CC212" s="85"/>
      <c r="CD212" s="85"/>
      <c r="CE212" s="85"/>
      <c r="CF212" s="85"/>
      <c r="CG212" s="85"/>
      <c r="CH212" s="85"/>
      <c r="CI212" s="85"/>
      <c r="CJ212" s="85"/>
      <c r="CK212" s="85"/>
      <c r="CL212" s="85"/>
      <c r="CM212" s="85"/>
      <c r="CN212" s="85"/>
      <c r="CO212" s="85"/>
      <c r="CP212" s="85"/>
      <c r="CQ212" s="85"/>
      <c r="CR212" s="335" t="s">
        <v>12643</v>
      </c>
      <c r="CS212" s="335" t="s">
        <v>12644</v>
      </c>
      <c r="CT212" s="335" t="s">
        <v>4002</v>
      </c>
      <c r="CU212" s="335" t="s">
        <v>17692</v>
      </c>
      <c r="CV212" s="335" t="s">
        <v>17672</v>
      </c>
      <c r="CW212" s="335" t="s">
        <v>12564</v>
      </c>
      <c r="CX212" s="335" t="s">
        <v>17684</v>
      </c>
      <c r="CY212" s="335" t="s">
        <v>17693</v>
      </c>
      <c r="CZ212" s="335" t="s">
        <v>13267</v>
      </c>
      <c r="DA212" s="335" t="s">
        <v>17694</v>
      </c>
      <c r="DB212" s="335" t="s">
        <v>3840</v>
      </c>
      <c r="DC212" s="335" t="s">
        <v>3841</v>
      </c>
      <c r="DD212" s="335" t="s">
        <v>4838</v>
      </c>
      <c r="DE212" s="335" t="s">
        <v>3848</v>
      </c>
      <c r="DF212" s="335" t="s">
        <v>17678</v>
      </c>
      <c r="DG212" s="335" t="s">
        <v>4760</v>
      </c>
      <c r="DH212" s="335" t="s">
        <v>4393</v>
      </c>
      <c r="DI212" s="335" t="s">
        <v>17695</v>
      </c>
      <c r="DJ212" s="335" t="s">
        <v>17696</v>
      </c>
      <c r="DK212" s="335" t="s">
        <v>3957</v>
      </c>
      <c r="DL212" s="335" t="s">
        <v>4002</v>
      </c>
      <c r="DM212" s="335" t="s">
        <v>3914</v>
      </c>
      <c r="DN212" s="335" t="s">
        <v>3852</v>
      </c>
      <c r="DO212" s="335" t="s">
        <v>3853</v>
      </c>
      <c r="DP212" s="335" t="s">
        <v>4299</v>
      </c>
      <c r="DQ212" s="335" t="s">
        <v>17697</v>
      </c>
      <c r="DR212" s="335" t="s">
        <v>17698</v>
      </c>
      <c r="DS212" s="335" t="s">
        <v>17699</v>
      </c>
      <c r="DT212" s="335" t="s">
        <v>3848</v>
      </c>
      <c r="DU212" s="335" t="s">
        <v>3848</v>
      </c>
      <c r="DV212" s="335" t="s">
        <v>3848</v>
      </c>
      <c r="DW212" s="335" t="s">
        <v>3848</v>
      </c>
      <c r="DX212" s="335" t="s">
        <v>17700</v>
      </c>
      <c r="DY212" s="335" t="s">
        <v>17701</v>
      </c>
      <c r="DZ212" s="335" t="s">
        <v>3848</v>
      </c>
      <c r="EA212" s="335" t="s">
        <v>3848</v>
      </c>
      <c r="EB212" s="335" t="s">
        <v>3861</v>
      </c>
      <c r="EC212" s="335" t="s">
        <v>3862</v>
      </c>
      <c r="ED212" s="335" t="s">
        <v>3848</v>
      </c>
      <c r="EE212" s="335" t="s">
        <v>10915</v>
      </c>
      <c r="EF212" s="335" t="s">
        <v>3864</v>
      </c>
      <c r="EG212" s="335" t="s">
        <v>4068</v>
      </c>
      <c r="EH212" s="335" t="s">
        <v>10230</v>
      </c>
      <c r="EI212" s="335" t="s">
        <v>17698</v>
      </c>
      <c r="EJ212" s="335" t="s">
        <v>17650</v>
      </c>
      <c r="EK212" s="335" t="s">
        <v>3848</v>
      </c>
      <c r="EL212" s="335" t="s">
        <v>3868</v>
      </c>
      <c r="EM212" s="335" t="s">
        <v>4002</v>
      </c>
      <c r="EN212" s="335" t="s">
        <v>4002</v>
      </c>
      <c r="EO212" s="335" t="s">
        <v>3870</v>
      </c>
      <c r="EP212" s="335" t="s">
        <v>3869</v>
      </c>
      <c r="EQ212" s="335" t="s">
        <v>16112</v>
      </c>
      <c r="ER212" s="335" t="s">
        <v>3924</v>
      </c>
      <c r="ES212" s="335" t="s">
        <v>17702</v>
      </c>
      <c r="ET212" s="335" t="s">
        <v>17703</v>
      </c>
      <c r="EU212" s="335" t="s">
        <v>5526</v>
      </c>
      <c r="EV212" s="335" t="s">
        <v>3876</v>
      </c>
      <c r="EW212" s="335" t="s">
        <v>3876</v>
      </c>
      <c r="EX212" s="335" t="s">
        <v>3848</v>
      </c>
      <c r="EY212" s="335" t="s">
        <v>3848</v>
      </c>
      <c r="EZ212" s="335" t="s">
        <v>3876</v>
      </c>
      <c r="FA212" s="335" t="s">
        <v>3848</v>
      </c>
      <c r="FB212" s="335" t="s">
        <v>3848</v>
      </c>
      <c r="FC212" s="335" t="s">
        <v>3848</v>
      </c>
      <c r="FD212" s="335" t="s">
        <v>3848</v>
      </c>
      <c r="FE212" s="335" t="s">
        <v>4017</v>
      </c>
      <c r="FF212" s="335" t="s">
        <v>4017</v>
      </c>
      <c r="FG212" s="335" t="s">
        <v>3848</v>
      </c>
      <c r="FH212" s="335" t="s">
        <v>3848</v>
      </c>
      <c r="FI212" s="335" t="s">
        <v>3848</v>
      </c>
      <c r="FJ212" s="335" t="s">
        <v>4017</v>
      </c>
      <c r="FK212" s="335" t="s">
        <v>4017</v>
      </c>
      <c r="FL212" s="335" t="s">
        <v>4017</v>
      </c>
      <c r="FM212" s="335" t="s">
        <v>17672</v>
      </c>
      <c r="FN212" s="335" t="s">
        <v>3196</v>
      </c>
      <c r="FO212" s="335" t="s">
        <v>17684</v>
      </c>
      <c r="FP212" s="335" t="s">
        <v>3848</v>
      </c>
      <c r="FQ212" s="335" t="s">
        <v>17704</v>
      </c>
      <c r="FR212" s="335" t="s">
        <v>4367</v>
      </c>
      <c r="FS212" s="335" t="s">
        <v>17705</v>
      </c>
      <c r="FT212" s="335" t="s">
        <v>17706</v>
      </c>
      <c r="FU212" s="335" t="s">
        <v>17707</v>
      </c>
      <c r="FV212" s="335" t="s">
        <v>17708</v>
      </c>
      <c r="FW212" s="335" t="s">
        <v>17709</v>
      </c>
      <c r="FX212" s="335" t="s">
        <v>3944</v>
      </c>
      <c r="FY212" s="335" t="s">
        <v>3848</v>
      </c>
      <c r="FZ212" s="335" t="s">
        <v>3848</v>
      </c>
      <c r="GA212" s="335" t="s">
        <v>3945</v>
      </c>
      <c r="GB212" s="335" t="s">
        <v>3945</v>
      </c>
      <c r="GC212" s="335" t="s">
        <v>3946</v>
      </c>
      <c r="GL212" s="490">
        <v>100</v>
      </c>
      <c r="GM212" s="490">
        <v>58</v>
      </c>
      <c r="GN212" s="490">
        <v>75</v>
      </c>
      <c r="GO212" s="490">
        <v>61</v>
      </c>
      <c r="GP212" s="490">
        <v>84</v>
      </c>
      <c r="GQ212" s="490">
        <v>25</v>
      </c>
      <c r="GR212" s="490">
        <v>84</v>
      </c>
      <c r="GS212" s="490">
        <v>76</v>
      </c>
      <c r="GT212" s="490">
        <v>33</v>
      </c>
      <c r="GU212" s="490">
        <v>76</v>
      </c>
      <c r="GV212" s="490">
        <v>40</v>
      </c>
      <c r="GW212" s="490">
        <v>57</v>
      </c>
      <c r="GX212" s="490">
        <v>71</v>
      </c>
      <c r="GY212" s="490" t="s">
        <v>14218</v>
      </c>
      <c r="GZ212" s="490" t="s">
        <v>14217</v>
      </c>
      <c r="HA212" s="490" t="s">
        <v>14217</v>
      </c>
      <c r="HB212" s="490" t="s">
        <v>14217</v>
      </c>
      <c r="HC212" s="490" t="s">
        <v>14217</v>
      </c>
      <c r="HD212" s="490" t="s">
        <v>14217</v>
      </c>
      <c r="HE212" s="490">
        <v>0</v>
      </c>
      <c r="HF212" s="335" t="s">
        <v>14219</v>
      </c>
      <c r="HG212" s="491" t="s">
        <v>3848</v>
      </c>
      <c r="HH212" s="491" t="s">
        <v>17710</v>
      </c>
      <c r="HI212" s="491" t="s">
        <v>14250</v>
      </c>
      <c r="HJ212" s="491" t="s">
        <v>14222</v>
      </c>
      <c r="HK212" s="491" t="s">
        <v>17688</v>
      </c>
      <c r="HL212" s="335"/>
      <c r="HM212" s="335" t="s">
        <v>3848</v>
      </c>
      <c r="IC212" s="44" t="s">
        <v>3403</v>
      </c>
      <c r="IE212" s="44" t="s">
        <v>3403</v>
      </c>
    </row>
    <row r="213" spans="1:239" s="44" customFormat="1" ht="15" customHeight="1" x14ac:dyDescent="0.2">
      <c r="A213" s="85">
        <v>77</v>
      </c>
      <c r="B213" s="470">
        <v>0.8534722222222223</v>
      </c>
      <c r="C213" s="85"/>
      <c r="D213" s="85" t="s">
        <v>12630</v>
      </c>
      <c r="E213" s="85" t="s">
        <v>212</v>
      </c>
      <c r="F213" s="282">
        <v>43284</v>
      </c>
      <c r="G213" s="85" t="s">
        <v>1202</v>
      </c>
      <c r="H213" s="85" t="s">
        <v>233</v>
      </c>
      <c r="I213" s="85" t="s">
        <v>1203</v>
      </c>
      <c r="J213" s="85"/>
      <c r="K213" s="471"/>
      <c r="L213" s="471"/>
      <c r="M213" s="471"/>
      <c r="N213" s="471"/>
      <c r="O213" s="85"/>
      <c r="P213" s="305" t="s">
        <v>17711</v>
      </c>
      <c r="Q213" s="85" t="s">
        <v>17712</v>
      </c>
      <c r="R213" s="85" t="s">
        <v>17713</v>
      </c>
      <c r="S213" s="471" t="s">
        <v>2774</v>
      </c>
      <c r="T213" s="276">
        <v>9087328186</v>
      </c>
      <c r="U213" s="473" t="s">
        <v>17714</v>
      </c>
      <c r="V213" s="276" t="s">
        <v>221</v>
      </c>
      <c r="W213" s="85" t="s">
        <v>221</v>
      </c>
      <c r="X213" s="85" t="s">
        <v>221</v>
      </c>
      <c r="Y213" s="85" t="s">
        <v>221</v>
      </c>
      <c r="Z213" s="85" t="s">
        <v>221</v>
      </c>
      <c r="AA213" s="85" t="s">
        <v>17715</v>
      </c>
      <c r="AB213" s="85">
        <v>9432157018</v>
      </c>
      <c r="AC213" s="85" t="s">
        <v>1303</v>
      </c>
      <c r="AD213" s="85" t="s">
        <v>224</v>
      </c>
      <c r="AE213" s="85"/>
      <c r="AF213" s="85" t="s">
        <v>221</v>
      </c>
      <c r="AG213" s="85" t="s">
        <v>221</v>
      </c>
      <c r="AH213" s="85" t="s">
        <v>221</v>
      </c>
      <c r="AI213" s="85"/>
      <c r="AJ213" s="85"/>
      <c r="AK213" s="85"/>
      <c r="AL213" s="85"/>
      <c r="AM213" s="85"/>
      <c r="AN213" s="85" t="s">
        <v>228</v>
      </c>
      <c r="AO213" s="85" t="s">
        <v>228</v>
      </c>
      <c r="AP213" s="85" t="s">
        <v>229</v>
      </c>
      <c r="AQ213" s="85" t="s">
        <v>229</v>
      </c>
      <c r="AR213" s="85"/>
      <c r="AS213" s="85" t="s">
        <v>17650</v>
      </c>
      <c r="AT213" s="85">
        <v>211586</v>
      </c>
      <c r="AU213" s="85" t="s">
        <v>12782</v>
      </c>
      <c r="AV213" s="85"/>
      <c r="AW213" s="85"/>
      <c r="AX213" s="85"/>
      <c r="AY213" s="85" t="s">
        <v>227</v>
      </c>
      <c r="AZ213" s="85" t="s">
        <v>227</v>
      </c>
      <c r="BA213" s="279"/>
      <c r="BB213" s="275" t="s">
        <v>12636</v>
      </c>
      <c r="BC213" s="275">
        <v>0.87291666666666667</v>
      </c>
      <c r="BD213" s="275">
        <v>0.87638888888888899</v>
      </c>
      <c r="BE213" s="306">
        <f t="shared" si="6"/>
        <v>5</v>
      </c>
      <c r="BF213" s="85">
        <v>1</v>
      </c>
      <c r="BG213" s="85">
        <v>2</v>
      </c>
      <c r="BH213" s="85">
        <v>3</v>
      </c>
      <c r="BI213" s="85">
        <v>3</v>
      </c>
      <c r="BJ213" s="85">
        <v>2</v>
      </c>
      <c r="BK213" s="85">
        <v>1</v>
      </c>
      <c r="BL213" s="85">
        <v>1</v>
      </c>
      <c r="BM213" s="85">
        <v>3</v>
      </c>
      <c r="BN213" s="85">
        <v>3</v>
      </c>
      <c r="BO213" s="85">
        <v>2</v>
      </c>
      <c r="BP213" s="85">
        <v>2</v>
      </c>
      <c r="BQ213" s="85">
        <v>3</v>
      </c>
      <c r="BR213" s="85">
        <v>3</v>
      </c>
      <c r="BS213" s="85">
        <v>2</v>
      </c>
      <c r="BT213" s="85">
        <v>3</v>
      </c>
      <c r="BU213" s="85"/>
      <c r="BV213" s="85"/>
      <c r="BW213" s="85"/>
      <c r="BX213" s="85"/>
      <c r="BY213" s="85"/>
      <c r="BZ213" s="85"/>
      <c r="CA213" s="85"/>
      <c r="CB213" s="85"/>
      <c r="CC213" s="85"/>
      <c r="CD213" s="85"/>
      <c r="CE213" s="85"/>
      <c r="CF213" s="85"/>
      <c r="CG213" s="85"/>
      <c r="CH213" s="85"/>
      <c r="CI213" s="85"/>
      <c r="CJ213" s="85"/>
      <c r="CK213" s="85"/>
      <c r="CL213" s="85"/>
      <c r="CM213" s="85"/>
      <c r="CN213" s="85"/>
      <c r="CO213" s="85"/>
      <c r="CP213" s="85"/>
      <c r="CQ213" s="85"/>
      <c r="CR213" s="335" t="s">
        <v>12643</v>
      </c>
      <c r="CS213" s="335" t="s">
        <v>12644</v>
      </c>
      <c r="CT213" s="335" t="s">
        <v>4002</v>
      </c>
      <c r="CU213" s="335" t="s">
        <v>17716</v>
      </c>
      <c r="CV213" s="335" t="s">
        <v>17712</v>
      </c>
      <c r="CW213" s="335" t="s">
        <v>17717</v>
      </c>
      <c r="CX213" s="335" t="s">
        <v>2774</v>
      </c>
      <c r="CY213" s="335" t="s">
        <v>17718</v>
      </c>
      <c r="CZ213" s="335" t="s">
        <v>3848</v>
      </c>
      <c r="DA213" s="335" t="s">
        <v>17719</v>
      </c>
      <c r="DB213" s="335" t="s">
        <v>5401</v>
      </c>
      <c r="DC213" s="335" t="s">
        <v>4159</v>
      </c>
      <c r="DD213" s="335" t="s">
        <v>17720</v>
      </c>
      <c r="DE213" s="335" t="s">
        <v>3848</v>
      </c>
      <c r="DF213" s="335" t="s">
        <v>17721</v>
      </c>
      <c r="DG213" s="335" t="s">
        <v>4037</v>
      </c>
      <c r="DH213" s="335" t="s">
        <v>4038</v>
      </c>
      <c r="DI213" s="335" t="s">
        <v>4039</v>
      </c>
      <c r="DJ213" s="335" t="s">
        <v>16590</v>
      </c>
      <c r="DK213" s="335" t="s">
        <v>3957</v>
      </c>
      <c r="DL213" s="335" t="s">
        <v>4298</v>
      </c>
      <c r="DM213" s="335" t="s">
        <v>3914</v>
      </c>
      <c r="DN213" s="335" t="s">
        <v>3852</v>
      </c>
      <c r="DO213" s="335" t="s">
        <v>3848</v>
      </c>
      <c r="DP213" s="335" t="s">
        <v>3848</v>
      </c>
      <c r="DQ213" s="335" t="s">
        <v>17722</v>
      </c>
      <c r="DR213" s="335" t="s">
        <v>17723</v>
      </c>
      <c r="DS213" s="335" t="s">
        <v>17714</v>
      </c>
      <c r="DT213" s="335" t="s">
        <v>3848</v>
      </c>
      <c r="DU213" s="335" t="s">
        <v>3848</v>
      </c>
      <c r="DV213" s="335" t="s">
        <v>3848</v>
      </c>
      <c r="DW213" s="335" t="s">
        <v>3848</v>
      </c>
      <c r="DX213" s="335" t="s">
        <v>3848</v>
      </c>
      <c r="DY213" s="335" t="s">
        <v>3848</v>
      </c>
      <c r="DZ213" s="335" t="s">
        <v>3848</v>
      </c>
      <c r="EA213" s="335" t="s">
        <v>3848</v>
      </c>
      <c r="EB213" s="335" t="s">
        <v>3861</v>
      </c>
      <c r="EC213" s="335" t="s">
        <v>4066</v>
      </c>
      <c r="ED213" s="335" t="s">
        <v>3848</v>
      </c>
      <c r="EE213" s="335" t="s">
        <v>5339</v>
      </c>
      <c r="EF213" s="335" t="s">
        <v>3864</v>
      </c>
      <c r="EG213" s="335" t="s">
        <v>4068</v>
      </c>
      <c r="EH213" s="335" t="s">
        <v>10230</v>
      </c>
      <c r="EI213" s="335" t="s">
        <v>6188</v>
      </c>
      <c r="EJ213" s="335" t="s">
        <v>17650</v>
      </c>
      <c r="EK213" s="335" t="s">
        <v>3848</v>
      </c>
      <c r="EL213" s="335" t="s">
        <v>3868</v>
      </c>
      <c r="EM213" s="335" t="s">
        <v>4002</v>
      </c>
      <c r="EN213" s="335" t="s">
        <v>4002</v>
      </c>
      <c r="EO213" s="335" t="s">
        <v>4002</v>
      </c>
      <c r="EP213" s="335" t="s">
        <v>4002</v>
      </c>
      <c r="EQ213" s="335" t="s">
        <v>17724</v>
      </c>
      <c r="ER213" s="335" t="s">
        <v>3924</v>
      </c>
      <c r="ES213" s="335" t="s">
        <v>17725</v>
      </c>
      <c r="ET213" s="335" t="s">
        <v>17726</v>
      </c>
      <c r="EU213" s="335" t="s">
        <v>5526</v>
      </c>
      <c r="EV213" s="335" t="s">
        <v>3876</v>
      </c>
      <c r="EW213" s="335" t="s">
        <v>3876</v>
      </c>
      <c r="EX213" s="335" t="s">
        <v>3848</v>
      </c>
      <c r="EY213" s="335" t="s">
        <v>3848</v>
      </c>
      <c r="EZ213" s="335" t="s">
        <v>3876</v>
      </c>
      <c r="FA213" s="335" t="s">
        <v>3848</v>
      </c>
      <c r="FB213" s="335" t="s">
        <v>3848</v>
      </c>
      <c r="FC213" s="335" t="s">
        <v>3848</v>
      </c>
      <c r="FD213" s="335" t="s">
        <v>3848</v>
      </c>
      <c r="FE213" s="335" t="s">
        <v>3943</v>
      </c>
      <c r="FF213" s="335" t="s">
        <v>3943</v>
      </c>
      <c r="FG213" s="335" t="s">
        <v>3848</v>
      </c>
      <c r="FH213" s="335" t="s">
        <v>3848</v>
      </c>
      <c r="FI213" s="335" t="s">
        <v>3848</v>
      </c>
      <c r="FJ213" s="335" t="s">
        <v>3943</v>
      </c>
      <c r="FK213" s="335" t="s">
        <v>3943</v>
      </c>
      <c r="FL213" s="335" t="s">
        <v>3943</v>
      </c>
      <c r="FM213" s="335" t="s">
        <v>17712</v>
      </c>
      <c r="FN213" s="335" t="s">
        <v>17727</v>
      </c>
      <c r="FO213" s="335" t="s">
        <v>2774</v>
      </c>
      <c r="FP213" s="335" t="s">
        <v>3848</v>
      </c>
      <c r="FQ213" s="335" t="s">
        <v>17728</v>
      </c>
      <c r="FR213" s="335" t="s">
        <v>4925</v>
      </c>
      <c r="FS213" s="335" t="s">
        <v>17729</v>
      </c>
      <c r="FT213" s="335" t="s">
        <v>17730</v>
      </c>
      <c r="FU213" s="335" t="s">
        <v>17731</v>
      </c>
      <c r="FV213" s="335" t="s">
        <v>17732</v>
      </c>
      <c r="FW213" s="335" t="s">
        <v>17733</v>
      </c>
      <c r="FX213" s="335" t="s">
        <v>3944</v>
      </c>
      <c r="FY213" s="335" t="s">
        <v>3848</v>
      </c>
      <c r="FZ213" s="335" t="s">
        <v>3848</v>
      </c>
      <c r="GA213" s="335" t="s">
        <v>3945</v>
      </c>
      <c r="GB213" s="335" t="s">
        <v>3945</v>
      </c>
      <c r="GC213" s="335" t="s">
        <v>3945</v>
      </c>
      <c r="GL213" s="490">
        <v>100</v>
      </c>
      <c r="GM213" s="490">
        <v>58</v>
      </c>
      <c r="GN213" s="490">
        <v>0</v>
      </c>
      <c r="GO213" s="490">
        <v>0</v>
      </c>
      <c r="GP213" s="490">
        <v>68</v>
      </c>
      <c r="GQ213" s="490">
        <v>25</v>
      </c>
      <c r="GR213" s="490">
        <v>68</v>
      </c>
      <c r="GS213" s="490">
        <v>73</v>
      </c>
      <c r="GT213" s="490">
        <v>26</v>
      </c>
      <c r="GU213" s="490">
        <v>73</v>
      </c>
      <c r="GV213" s="490">
        <v>0</v>
      </c>
      <c r="GW213" s="490">
        <v>0</v>
      </c>
      <c r="GX213" s="490">
        <v>0</v>
      </c>
      <c r="GY213" s="490" t="s">
        <v>14218</v>
      </c>
      <c r="GZ213" s="490" t="s">
        <v>14217</v>
      </c>
      <c r="HA213" s="490" t="s">
        <v>14217</v>
      </c>
      <c r="HB213" s="490">
        <v>33</v>
      </c>
      <c r="HC213" s="490" t="s">
        <v>14217</v>
      </c>
      <c r="HD213" s="490">
        <v>33</v>
      </c>
      <c r="HE213" s="490">
        <v>0</v>
      </c>
      <c r="HF213" s="335" t="s">
        <v>14405</v>
      </c>
      <c r="HG213" s="491" t="s">
        <v>3848</v>
      </c>
      <c r="HH213" s="491" t="s">
        <v>17734</v>
      </c>
      <c r="HI213" s="491" t="s">
        <v>17735</v>
      </c>
      <c r="HJ213" s="491" t="s">
        <v>14951</v>
      </c>
      <c r="HK213" s="491" t="s">
        <v>17736</v>
      </c>
      <c r="HL213" s="335" t="s">
        <v>3848</v>
      </c>
      <c r="HM213" s="335" t="s">
        <v>3848</v>
      </c>
      <c r="IC213" s="44" t="s">
        <v>3403</v>
      </c>
      <c r="IE213" s="44" t="s">
        <v>3403</v>
      </c>
    </row>
    <row r="214" spans="1:239" s="44" customFormat="1" ht="15" customHeight="1" x14ac:dyDescent="0.2">
      <c r="A214" s="85">
        <v>78</v>
      </c>
      <c r="B214" s="470">
        <v>0.85486111111111107</v>
      </c>
      <c r="C214" s="85"/>
      <c r="D214" s="85" t="s">
        <v>12630</v>
      </c>
      <c r="E214" s="85" t="s">
        <v>212</v>
      </c>
      <c r="F214" s="282">
        <v>43284</v>
      </c>
      <c r="G214" s="85" t="s">
        <v>387</v>
      </c>
      <c r="H214" s="85" t="s">
        <v>214</v>
      </c>
      <c r="I214" s="85" t="s">
        <v>17737</v>
      </c>
      <c r="J214" s="85"/>
      <c r="K214" s="471"/>
      <c r="L214" s="471"/>
      <c r="M214" s="471"/>
      <c r="N214" s="471"/>
      <c r="O214" s="85"/>
      <c r="P214" s="305" t="s">
        <v>17738</v>
      </c>
      <c r="Q214" s="85" t="s">
        <v>17739</v>
      </c>
      <c r="R214" s="85" t="s">
        <v>17740</v>
      </c>
      <c r="S214" s="471" t="s">
        <v>264</v>
      </c>
      <c r="T214" s="276">
        <v>9554572020</v>
      </c>
      <c r="U214" s="473" t="s">
        <v>17741</v>
      </c>
      <c r="V214" s="471" t="s">
        <v>17741</v>
      </c>
      <c r="W214" s="85" t="s">
        <v>221</v>
      </c>
      <c r="X214" s="85" t="s">
        <v>221</v>
      </c>
      <c r="Y214" s="85" t="s">
        <v>221</v>
      </c>
      <c r="Z214" s="85" t="s">
        <v>221</v>
      </c>
      <c r="AA214" s="85" t="s">
        <v>17742</v>
      </c>
      <c r="AB214" s="85">
        <v>9164640640</v>
      </c>
      <c r="AC214" s="85" t="s">
        <v>402</v>
      </c>
      <c r="AD214" s="85" t="s">
        <v>224</v>
      </c>
      <c r="AE214" s="85"/>
      <c r="AF214" s="85" t="s">
        <v>280</v>
      </c>
      <c r="AG214" s="85" t="s">
        <v>221</v>
      </c>
      <c r="AH214" s="85" t="s">
        <v>221</v>
      </c>
      <c r="AI214" s="85"/>
      <c r="AJ214" s="85"/>
      <c r="AK214" s="85"/>
      <c r="AL214" s="85"/>
      <c r="AM214" s="85"/>
      <c r="AN214" s="85" t="s">
        <v>228</v>
      </c>
      <c r="AO214" s="85" t="s">
        <v>228</v>
      </c>
      <c r="AP214" s="85" t="s">
        <v>229</v>
      </c>
      <c r="AQ214" s="85" t="s">
        <v>229</v>
      </c>
      <c r="AR214" s="85"/>
      <c r="AS214" s="85" t="s">
        <v>17743</v>
      </c>
      <c r="AT214" s="85">
        <v>246464</v>
      </c>
      <c r="AU214" s="85" t="s">
        <v>13187</v>
      </c>
      <c r="AV214" s="85"/>
      <c r="AW214" s="85"/>
      <c r="AX214" s="85"/>
      <c r="AY214" s="85" t="s">
        <v>227</v>
      </c>
      <c r="AZ214" s="85" t="s">
        <v>446</v>
      </c>
      <c r="BA214" s="279"/>
      <c r="BB214" s="275"/>
      <c r="BC214" s="275"/>
      <c r="BD214" s="275"/>
      <c r="BE214" s="306">
        <f t="shared" si="6"/>
        <v>0</v>
      </c>
      <c r="BF214" s="85"/>
      <c r="BG214" s="85"/>
      <c r="BH214" s="85"/>
      <c r="BI214" s="85"/>
      <c r="BJ214" s="85"/>
      <c r="BK214" s="85"/>
      <c r="BL214" s="85"/>
      <c r="BM214" s="85"/>
      <c r="BN214" s="85"/>
      <c r="BO214" s="85"/>
      <c r="BP214" s="85"/>
      <c r="BQ214" s="85"/>
      <c r="BR214" s="85"/>
      <c r="BS214" s="85"/>
      <c r="BT214" s="85"/>
      <c r="BU214" s="85"/>
      <c r="BV214" s="85"/>
      <c r="BW214" s="85"/>
      <c r="BX214" s="85"/>
      <c r="BY214" s="85"/>
      <c r="BZ214" s="85"/>
      <c r="CA214" s="85"/>
      <c r="CB214" s="85"/>
      <c r="CC214" s="85"/>
      <c r="CD214" s="85"/>
      <c r="CE214" s="85"/>
      <c r="CF214" s="85"/>
      <c r="CG214" s="85"/>
      <c r="CH214" s="85"/>
      <c r="CI214" s="85"/>
      <c r="CJ214" s="85"/>
      <c r="CK214" s="85"/>
      <c r="CL214" s="85"/>
      <c r="CM214" s="85"/>
      <c r="CN214" s="85"/>
      <c r="CO214" s="85"/>
      <c r="CP214" s="85"/>
      <c r="CQ214" s="85"/>
      <c r="CR214" s="85"/>
      <c r="CS214" s="85"/>
      <c r="CT214" s="85"/>
      <c r="CU214" s="85"/>
      <c r="CV214" s="85"/>
      <c r="CW214" s="85"/>
      <c r="CX214" s="85"/>
      <c r="CY214" s="85"/>
      <c r="CZ214" s="85"/>
      <c r="DA214" s="85"/>
      <c r="DB214" s="85"/>
      <c r="DC214" s="85"/>
      <c r="DD214" s="85"/>
      <c r="DE214" s="85"/>
      <c r="DF214" s="85"/>
      <c r="DG214" s="85"/>
      <c r="DH214" s="85"/>
      <c r="DI214" s="85"/>
      <c r="DJ214" s="85"/>
      <c r="DK214" s="85"/>
      <c r="DL214" s="85"/>
      <c r="DM214" s="85"/>
      <c r="DN214" s="85"/>
      <c r="DO214" s="85"/>
      <c r="DP214" s="85"/>
      <c r="DQ214" s="85"/>
      <c r="DR214" s="85"/>
      <c r="DS214" s="85"/>
      <c r="DT214" s="85"/>
      <c r="DU214" s="85"/>
      <c r="DV214" s="85"/>
      <c r="DW214" s="85"/>
      <c r="DX214" s="85"/>
      <c r="DY214" s="85"/>
      <c r="DZ214" s="85"/>
      <c r="EA214" s="85"/>
      <c r="EB214" s="85"/>
      <c r="EC214" s="85"/>
      <c r="ED214" s="85"/>
      <c r="EE214" s="85"/>
      <c r="EF214" s="85"/>
      <c r="EG214" s="85"/>
      <c r="EH214" s="85"/>
      <c r="EI214" s="85"/>
      <c r="EJ214" s="85"/>
      <c r="EK214" s="85"/>
      <c r="EL214" s="85"/>
      <c r="EM214" s="85"/>
      <c r="EN214" s="85"/>
      <c r="EO214" s="85"/>
      <c r="EP214" s="85"/>
      <c r="EQ214" s="85"/>
      <c r="ER214" s="85"/>
      <c r="ES214" s="85"/>
      <c r="ET214" s="85"/>
      <c r="EU214" s="85"/>
      <c r="EV214" s="477"/>
      <c r="EW214" s="477"/>
      <c r="EX214" s="477"/>
      <c r="EY214" s="477"/>
      <c r="EZ214" s="477"/>
      <c r="FA214" s="477"/>
      <c r="FB214" s="477"/>
      <c r="FC214" s="477"/>
      <c r="FD214" s="477"/>
      <c r="FE214" s="477"/>
      <c r="FF214" s="477"/>
      <c r="FG214" s="477"/>
      <c r="FH214" s="477"/>
      <c r="FI214" s="477"/>
      <c r="FJ214" s="477"/>
      <c r="FK214" s="477"/>
      <c r="FL214" s="477"/>
      <c r="FM214" s="477"/>
      <c r="FN214" s="477"/>
      <c r="FO214" s="477"/>
      <c r="FP214" s="85"/>
      <c r="FQ214" s="197"/>
      <c r="FR214" s="197"/>
      <c r="FS214" s="197"/>
      <c r="FT214" s="197"/>
      <c r="FU214" s="197"/>
      <c r="FV214" s="85"/>
      <c r="FW214" s="85"/>
      <c r="FX214" s="85"/>
      <c r="FY214" s="85"/>
      <c r="FZ214" s="85"/>
      <c r="GA214" s="85"/>
      <c r="IC214" s="44" t="s">
        <v>3403</v>
      </c>
      <c r="IE214" s="44" t="s">
        <v>3403</v>
      </c>
    </row>
    <row r="215" spans="1:239" s="44" customFormat="1" ht="15" customHeight="1" x14ac:dyDescent="0.2">
      <c r="A215" s="85">
        <v>79</v>
      </c>
      <c r="B215" s="470">
        <v>0.85555555555555562</v>
      </c>
      <c r="C215" s="85"/>
      <c r="D215" s="85" t="s">
        <v>12630</v>
      </c>
      <c r="E215" s="85" t="s">
        <v>212</v>
      </c>
      <c r="F215" s="282">
        <v>43284</v>
      </c>
      <c r="G215" s="85" t="s">
        <v>387</v>
      </c>
      <c r="H215" s="85" t="s">
        <v>233</v>
      </c>
      <c r="I215" s="85" t="s">
        <v>4282</v>
      </c>
      <c r="J215" s="85"/>
      <c r="K215" s="471"/>
      <c r="L215" s="471"/>
      <c r="M215" s="471"/>
      <c r="N215" s="471"/>
      <c r="O215" s="85"/>
      <c r="P215" s="305" t="s">
        <v>17744</v>
      </c>
      <c r="Q215" s="85" t="s">
        <v>3939</v>
      </c>
      <c r="R215" s="85" t="s">
        <v>17745</v>
      </c>
      <c r="S215" s="471" t="s">
        <v>17746</v>
      </c>
      <c r="T215" s="276">
        <v>9179073755</v>
      </c>
      <c r="U215" s="471" t="s">
        <v>17747</v>
      </c>
      <c r="V215" s="471" t="s">
        <v>17748</v>
      </c>
      <c r="W215" s="85" t="s">
        <v>221</v>
      </c>
      <c r="X215" s="85" t="s">
        <v>221</v>
      </c>
      <c r="Y215" s="85" t="s">
        <v>221</v>
      </c>
      <c r="Z215" s="85" t="s">
        <v>221</v>
      </c>
      <c r="AA215" s="85" t="s">
        <v>17749</v>
      </c>
      <c r="AB215" s="85">
        <v>9285215781</v>
      </c>
      <c r="AC215" s="85" t="s">
        <v>1303</v>
      </c>
      <c r="AD215" s="85" t="s">
        <v>366</v>
      </c>
      <c r="AE215" s="85"/>
      <c r="AF215" s="85" t="s">
        <v>221</v>
      </c>
      <c r="AG215" s="85" t="s">
        <v>221</v>
      </c>
      <c r="AH215" s="85" t="s">
        <v>221</v>
      </c>
      <c r="AI215" s="85"/>
      <c r="AJ215" s="85"/>
      <c r="AK215" s="85"/>
      <c r="AL215" s="85"/>
      <c r="AM215" s="85"/>
      <c r="AN215" s="85" t="s">
        <v>228</v>
      </c>
      <c r="AO215" s="85" t="s">
        <v>228</v>
      </c>
      <c r="AP215" s="85" t="s">
        <v>229</v>
      </c>
      <c r="AQ215" s="85" t="s">
        <v>229</v>
      </c>
      <c r="AR215" s="85"/>
      <c r="AS215" s="85" t="s">
        <v>17743</v>
      </c>
      <c r="AT215" s="85">
        <v>246464</v>
      </c>
      <c r="AU215" s="85" t="s">
        <v>13187</v>
      </c>
      <c r="AV215" s="85"/>
      <c r="AW215" s="85"/>
      <c r="AX215" s="85"/>
      <c r="AY215" s="85" t="s">
        <v>227</v>
      </c>
      <c r="AZ215" s="85" t="s">
        <v>227</v>
      </c>
      <c r="BA215" s="279"/>
      <c r="BB215" s="275"/>
      <c r="BC215" s="275"/>
      <c r="BD215" s="275"/>
      <c r="BE215" s="306">
        <f t="shared" si="6"/>
        <v>0</v>
      </c>
      <c r="BF215" s="85"/>
      <c r="BG215" s="85"/>
      <c r="BH215" s="85"/>
      <c r="BI215" s="85"/>
      <c r="BJ215" s="85"/>
      <c r="BK215" s="85"/>
      <c r="BL215" s="85"/>
      <c r="BM215" s="85"/>
      <c r="BN215" s="85"/>
      <c r="BO215" s="85"/>
      <c r="BP215" s="85"/>
      <c r="BQ215" s="85"/>
      <c r="BR215" s="85"/>
      <c r="BS215" s="85"/>
      <c r="BT215" s="85"/>
      <c r="BU215" s="85"/>
      <c r="BV215" s="85"/>
      <c r="BW215" s="85"/>
      <c r="BX215" s="85"/>
      <c r="BY215" s="85"/>
      <c r="BZ215" s="85"/>
      <c r="CA215" s="85"/>
      <c r="CB215" s="85"/>
      <c r="CC215" s="85"/>
      <c r="CD215" s="85"/>
      <c r="CE215" s="85"/>
      <c r="CF215" s="85"/>
      <c r="CG215" s="85"/>
      <c r="CH215" s="85"/>
      <c r="CI215" s="85"/>
      <c r="CJ215" s="85"/>
      <c r="CK215" s="85"/>
      <c r="CL215" s="85"/>
      <c r="CM215" s="85"/>
      <c r="CN215" s="85"/>
      <c r="CO215" s="85"/>
      <c r="CP215" s="85"/>
      <c r="CQ215" s="85"/>
      <c r="CR215" s="335" t="s">
        <v>12643</v>
      </c>
      <c r="CS215" s="335" t="s">
        <v>12644</v>
      </c>
      <c r="CT215" s="335" t="s">
        <v>4002</v>
      </c>
      <c r="CU215" s="335" t="s">
        <v>17750</v>
      </c>
      <c r="CV215" s="335" t="s">
        <v>3939</v>
      </c>
      <c r="CW215" s="335" t="s">
        <v>17751</v>
      </c>
      <c r="CX215" s="335" t="s">
        <v>17752</v>
      </c>
      <c r="CY215" s="335" t="s">
        <v>17753</v>
      </c>
      <c r="CZ215" s="335" t="s">
        <v>17754</v>
      </c>
      <c r="DA215" s="335" t="s">
        <v>17755</v>
      </c>
      <c r="DB215" s="335" t="s">
        <v>3840</v>
      </c>
      <c r="DC215" s="335" t="s">
        <v>3841</v>
      </c>
      <c r="DD215" s="335" t="s">
        <v>4002</v>
      </c>
      <c r="DE215" s="335" t="s">
        <v>3666</v>
      </c>
      <c r="DF215" s="335" t="s">
        <v>3666</v>
      </c>
      <c r="DG215" s="335" t="s">
        <v>3840</v>
      </c>
      <c r="DH215" s="335" t="s">
        <v>3841</v>
      </c>
      <c r="DI215" s="335" t="s">
        <v>4002</v>
      </c>
      <c r="DJ215" s="335" t="s">
        <v>17756</v>
      </c>
      <c r="DK215" s="335" t="s">
        <v>3849</v>
      </c>
      <c r="DL215" s="335" t="s">
        <v>4002</v>
      </c>
      <c r="DM215" s="335" t="s">
        <v>3914</v>
      </c>
      <c r="DN215" s="335" t="s">
        <v>3852</v>
      </c>
      <c r="DO215" s="335" t="s">
        <v>3853</v>
      </c>
      <c r="DP215" s="335" t="s">
        <v>4299</v>
      </c>
      <c r="DQ215" s="335" t="s">
        <v>17757</v>
      </c>
      <c r="DR215" s="335" t="s">
        <v>3666</v>
      </c>
      <c r="DS215" s="335" t="s">
        <v>17747</v>
      </c>
      <c r="DT215" s="335" t="s">
        <v>3848</v>
      </c>
      <c r="DU215" s="335" t="s">
        <v>3848</v>
      </c>
      <c r="DV215" s="335" t="s">
        <v>3848</v>
      </c>
      <c r="DW215" s="335" t="s">
        <v>3848</v>
      </c>
      <c r="DX215" s="335" t="s">
        <v>17748</v>
      </c>
      <c r="DY215" s="335" t="s">
        <v>17758</v>
      </c>
      <c r="DZ215" s="335" t="s">
        <v>17759</v>
      </c>
      <c r="EA215" s="335" t="s">
        <v>3848</v>
      </c>
      <c r="EB215" s="335" t="s">
        <v>3861</v>
      </c>
      <c r="EC215" s="335" t="s">
        <v>4118</v>
      </c>
      <c r="ED215" s="335" t="s">
        <v>3848</v>
      </c>
      <c r="EE215" s="335" t="s">
        <v>4212</v>
      </c>
      <c r="EF215" s="335" t="s">
        <v>3864</v>
      </c>
      <c r="EG215" s="335" t="s">
        <v>4068</v>
      </c>
      <c r="EH215" s="335" t="s">
        <v>4069</v>
      </c>
      <c r="EI215" s="335" t="s">
        <v>229</v>
      </c>
      <c r="EJ215" s="335" t="s">
        <v>17743</v>
      </c>
      <c r="EK215" s="335" t="s">
        <v>3848</v>
      </c>
      <c r="EL215" s="335" t="s">
        <v>4473</v>
      </c>
      <c r="EM215" s="335" t="s">
        <v>4002</v>
      </c>
      <c r="EN215" s="335" t="s">
        <v>4002</v>
      </c>
      <c r="EO215" s="335" t="s">
        <v>4002</v>
      </c>
      <c r="EP215" s="335" t="s">
        <v>4002</v>
      </c>
      <c r="EQ215" s="335" t="s">
        <v>11637</v>
      </c>
      <c r="ER215" s="335" t="s">
        <v>4004</v>
      </c>
      <c r="ES215" s="335" t="s">
        <v>4017</v>
      </c>
      <c r="ET215" s="335" t="s">
        <v>17760</v>
      </c>
      <c r="EU215" s="335" t="s">
        <v>4017</v>
      </c>
      <c r="EV215" s="335" t="s">
        <v>3876</v>
      </c>
      <c r="EW215" s="335" t="s">
        <v>3876</v>
      </c>
      <c r="EX215" s="335" t="s">
        <v>3848</v>
      </c>
      <c r="EY215" s="335" t="s">
        <v>3848</v>
      </c>
      <c r="EZ215" s="335" t="s">
        <v>3876</v>
      </c>
      <c r="FA215" s="335" t="s">
        <v>3848</v>
      </c>
      <c r="FB215" s="335" t="s">
        <v>3848</v>
      </c>
      <c r="FC215" s="335" t="s">
        <v>3848</v>
      </c>
      <c r="FD215" s="335" t="s">
        <v>3848</v>
      </c>
      <c r="FE215" s="335" t="s">
        <v>4017</v>
      </c>
      <c r="FF215" s="335" t="s">
        <v>4017</v>
      </c>
      <c r="FG215" s="335" t="s">
        <v>3848</v>
      </c>
      <c r="FH215" s="335" t="s">
        <v>3848</v>
      </c>
      <c r="FI215" s="335" t="s">
        <v>3848</v>
      </c>
      <c r="FJ215" s="335" t="s">
        <v>4017</v>
      </c>
      <c r="FK215" s="335" t="s">
        <v>4017</v>
      </c>
      <c r="FL215" s="335" t="s">
        <v>4017</v>
      </c>
      <c r="FM215" s="335" t="s">
        <v>17746</v>
      </c>
      <c r="FN215" s="335" t="s">
        <v>3147</v>
      </c>
      <c r="FO215" s="335" t="s">
        <v>17761</v>
      </c>
      <c r="FP215" s="335" t="s">
        <v>3848</v>
      </c>
      <c r="FQ215" s="335" t="s">
        <v>17762</v>
      </c>
      <c r="FR215" s="335" t="s">
        <v>4925</v>
      </c>
      <c r="FS215" s="335" t="s">
        <v>17763</v>
      </c>
      <c r="FT215" s="335" t="s">
        <v>17764</v>
      </c>
      <c r="FU215" s="335" t="s">
        <v>17765</v>
      </c>
      <c r="FV215" s="335" t="s">
        <v>17766</v>
      </c>
      <c r="FW215" s="335" t="s">
        <v>17767</v>
      </c>
      <c r="FX215" s="335" t="s">
        <v>3894</v>
      </c>
      <c r="FY215" s="335" t="s">
        <v>3848</v>
      </c>
      <c r="FZ215" s="335" t="s">
        <v>3848</v>
      </c>
      <c r="GA215" s="335" t="s">
        <v>3945</v>
      </c>
      <c r="GB215" s="335" t="s">
        <v>3945</v>
      </c>
      <c r="GC215" s="335" t="s">
        <v>3946</v>
      </c>
      <c r="IC215" s="44" t="s">
        <v>3403</v>
      </c>
      <c r="IE215" s="44" t="s">
        <v>3403</v>
      </c>
    </row>
    <row r="216" spans="1:239" s="44" customFormat="1" ht="15" customHeight="1" x14ac:dyDescent="0.2">
      <c r="A216" s="85">
        <v>80</v>
      </c>
      <c r="B216" s="470">
        <v>0.89027777777777783</v>
      </c>
      <c r="C216" s="85"/>
      <c r="D216" s="85" t="s">
        <v>12630</v>
      </c>
      <c r="E216" s="85" t="s">
        <v>212</v>
      </c>
      <c r="F216" s="282">
        <v>43284</v>
      </c>
      <c r="G216" s="85" t="s">
        <v>387</v>
      </c>
      <c r="H216" s="85" t="s">
        <v>233</v>
      </c>
      <c r="I216" s="85" t="s">
        <v>4282</v>
      </c>
      <c r="J216" s="85"/>
      <c r="K216" s="471"/>
      <c r="L216" s="471"/>
      <c r="M216" s="471"/>
      <c r="N216" s="471"/>
      <c r="O216" s="85"/>
      <c r="P216" s="305" t="s">
        <v>17768</v>
      </c>
      <c r="Q216" s="85" t="s">
        <v>4343</v>
      </c>
      <c r="R216" s="85" t="s">
        <v>579</v>
      </c>
      <c r="S216" s="471" t="s">
        <v>15586</v>
      </c>
      <c r="T216" s="276">
        <v>9508190722</v>
      </c>
      <c r="U216" s="471" t="s">
        <v>17769</v>
      </c>
      <c r="V216" s="471" t="s">
        <v>17769</v>
      </c>
      <c r="W216" s="85" t="s">
        <v>221</v>
      </c>
      <c r="X216" s="85" t="s">
        <v>221</v>
      </c>
      <c r="Y216" s="85" t="s">
        <v>221</v>
      </c>
      <c r="Z216" s="85" t="s">
        <v>221</v>
      </c>
      <c r="AA216" s="85" t="s">
        <v>17770</v>
      </c>
      <c r="AB216" s="85">
        <v>9275879686</v>
      </c>
      <c r="AC216" s="85" t="s">
        <v>402</v>
      </c>
      <c r="AD216" s="85" t="s">
        <v>366</v>
      </c>
      <c r="AE216" s="85"/>
      <c r="AF216" s="85" t="s">
        <v>226</v>
      </c>
      <c r="AG216" s="85" t="s">
        <v>221</v>
      </c>
      <c r="AH216" s="85" t="s">
        <v>221</v>
      </c>
      <c r="AI216" s="85"/>
      <c r="AJ216" s="85"/>
      <c r="AK216" s="85"/>
      <c r="AL216" s="85"/>
      <c r="AM216" s="85"/>
      <c r="AN216" s="85" t="s">
        <v>228</v>
      </c>
      <c r="AO216" s="85" t="s">
        <v>228</v>
      </c>
      <c r="AP216" s="85" t="s">
        <v>229</v>
      </c>
      <c r="AQ216" s="85" t="s">
        <v>229</v>
      </c>
      <c r="AR216" s="85"/>
      <c r="AS216" s="85" t="s">
        <v>17771</v>
      </c>
      <c r="AT216" s="85">
        <v>250221</v>
      </c>
      <c r="AU216" s="85" t="s">
        <v>17772</v>
      </c>
      <c r="AV216" s="85"/>
      <c r="AW216" s="85"/>
      <c r="AX216" s="85"/>
      <c r="AY216" s="85" t="s">
        <v>227</v>
      </c>
      <c r="AZ216" s="85" t="s">
        <v>446</v>
      </c>
      <c r="BA216" s="279"/>
      <c r="BB216" s="275"/>
      <c r="BC216" s="275"/>
      <c r="BD216" s="275"/>
      <c r="BE216" s="306">
        <f t="shared" si="6"/>
        <v>0</v>
      </c>
      <c r="BF216" s="85"/>
      <c r="BG216" s="85"/>
      <c r="BH216" s="85"/>
      <c r="BI216" s="85"/>
      <c r="BJ216" s="85"/>
      <c r="BK216" s="85"/>
      <c r="BL216" s="85"/>
      <c r="BM216" s="85"/>
      <c r="BN216" s="85"/>
      <c r="BO216" s="85"/>
      <c r="BP216" s="85"/>
      <c r="BQ216" s="85"/>
      <c r="BR216" s="85"/>
      <c r="BS216" s="85"/>
      <c r="BT216" s="85"/>
      <c r="BU216" s="85"/>
      <c r="BV216" s="85"/>
      <c r="BW216" s="85"/>
      <c r="BX216" s="85"/>
      <c r="BY216" s="85"/>
      <c r="BZ216" s="85"/>
      <c r="CA216" s="85"/>
      <c r="CB216" s="85"/>
      <c r="CC216" s="85"/>
      <c r="CD216" s="85"/>
      <c r="CE216" s="85"/>
      <c r="CF216" s="85"/>
      <c r="CG216" s="85"/>
      <c r="CH216" s="85"/>
      <c r="CI216" s="85"/>
      <c r="CJ216" s="85"/>
      <c r="CK216" s="85"/>
      <c r="CL216" s="85"/>
      <c r="CM216" s="85"/>
      <c r="CN216" s="85"/>
      <c r="CO216" s="85"/>
      <c r="CP216" s="85"/>
      <c r="CQ216" s="85"/>
      <c r="CR216" s="335" t="s">
        <v>12643</v>
      </c>
      <c r="CS216" s="335" t="s">
        <v>12644</v>
      </c>
      <c r="CT216" s="335" t="s">
        <v>4002</v>
      </c>
      <c r="CU216" s="335" t="s">
        <v>17773</v>
      </c>
      <c r="CV216" s="335" t="s">
        <v>4343</v>
      </c>
      <c r="CW216" s="335" t="s">
        <v>579</v>
      </c>
      <c r="CX216" s="335" t="s">
        <v>15586</v>
      </c>
      <c r="CY216" s="335" t="s">
        <v>17774</v>
      </c>
      <c r="CZ216" s="335" t="s">
        <v>17775</v>
      </c>
      <c r="DA216" s="335" t="s">
        <v>17776</v>
      </c>
      <c r="DB216" s="335" t="s">
        <v>4158</v>
      </c>
      <c r="DC216" s="335" t="s">
        <v>4159</v>
      </c>
      <c r="DD216" s="335" t="s">
        <v>4838</v>
      </c>
      <c r="DE216" s="335" t="s">
        <v>17775</v>
      </c>
      <c r="DF216" s="335" t="s">
        <v>17776</v>
      </c>
      <c r="DG216" s="335" t="s">
        <v>4158</v>
      </c>
      <c r="DH216" s="335" t="s">
        <v>4159</v>
      </c>
      <c r="DI216" s="335" t="s">
        <v>4838</v>
      </c>
      <c r="DJ216" s="335" t="s">
        <v>3848</v>
      </c>
      <c r="DK216" s="335" t="s">
        <v>3849</v>
      </c>
      <c r="DL216" s="335" t="s">
        <v>3848</v>
      </c>
      <c r="DM216" s="335" t="s">
        <v>3914</v>
      </c>
      <c r="DN216" s="335" t="s">
        <v>3852</v>
      </c>
      <c r="DO216" s="335" t="s">
        <v>3848</v>
      </c>
      <c r="DP216" s="335" t="s">
        <v>3848</v>
      </c>
      <c r="DQ216" s="335" t="s">
        <v>17777</v>
      </c>
      <c r="DR216" s="335" t="s">
        <v>17777</v>
      </c>
      <c r="DS216" s="335" t="s">
        <v>17769</v>
      </c>
      <c r="DT216" s="335" t="s">
        <v>3848</v>
      </c>
      <c r="DU216" s="335" t="s">
        <v>3848</v>
      </c>
      <c r="DV216" s="335" t="s">
        <v>3848</v>
      </c>
      <c r="DW216" s="335" t="s">
        <v>3848</v>
      </c>
      <c r="DX216" s="335" t="s">
        <v>3848</v>
      </c>
      <c r="DY216" s="335" t="s">
        <v>3848</v>
      </c>
      <c r="DZ216" s="335" t="s">
        <v>3848</v>
      </c>
      <c r="EA216" s="335" t="s">
        <v>3848</v>
      </c>
      <c r="EB216" s="335" t="s">
        <v>3861</v>
      </c>
      <c r="EC216" s="335" t="s">
        <v>3862</v>
      </c>
      <c r="ED216" s="335" t="s">
        <v>3848</v>
      </c>
      <c r="EE216" s="335" t="s">
        <v>5981</v>
      </c>
      <c r="EF216" s="335" t="s">
        <v>3864</v>
      </c>
      <c r="EG216" s="335" t="s">
        <v>598</v>
      </c>
      <c r="EH216" s="335" t="s">
        <v>5303</v>
      </c>
      <c r="EI216" s="335" t="s">
        <v>6439</v>
      </c>
      <c r="EJ216" s="335" t="s">
        <v>17771</v>
      </c>
      <c r="EK216" s="335" t="s">
        <v>3848</v>
      </c>
      <c r="EL216" s="335" t="s">
        <v>3868</v>
      </c>
      <c r="EM216" s="335" t="s">
        <v>4002</v>
      </c>
      <c r="EN216" s="335" t="s">
        <v>4002</v>
      </c>
      <c r="EO216" s="335" t="s">
        <v>4002</v>
      </c>
      <c r="EP216" s="335" t="s">
        <v>4002</v>
      </c>
      <c r="EQ216" s="335" t="s">
        <v>4017</v>
      </c>
      <c r="ER216" s="335" t="s">
        <v>4017</v>
      </c>
      <c r="ES216" s="335" t="s">
        <v>4017</v>
      </c>
      <c r="ET216" s="335" t="s">
        <v>4017</v>
      </c>
      <c r="EU216" s="335" t="s">
        <v>4017</v>
      </c>
      <c r="EV216" s="335" t="s">
        <v>3848</v>
      </c>
      <c r="EW216" s="335" t="s">
        <v>3848</v>
      </c>
      <c r="EX216" s="335" t="s">
        <v>3848</v>
      </c>
      <c r="EY216" s="335" t="s">
        <v>3848</v>
      </c>
      <c r="EZ216" s="335" t="s">
        <v>3848</v>
      </c>
      <c r="FA216" s="335" t="s">
        <v>3848</v>
      </c>
      <c r="FB216" s="335" t="s">
        <v>3848</v>
      </c>
      <c r="FC216" s="335" t="s">
        <v>3848</v>
      </c>
      <c r="FD216" s="335" t="s">
        <v>3848</v>
      </c>
      <c r="FE216" s="335" t="s">
        <v>4017</v>
      </c>
      <c r="FF216" s="335" t="s">
        <v>4017</v>
      </c>
      <c r="FG216" s="335" t="s">
        <v>3848</v>
      </c>
      <c r="FH216" s="335" t="s">
        <v>3848</v>
      </c>
      <c r="FI216" s="335" t="s">
        <v>3848</v>
      </c>
      <c r="FJ216" s="335" t="s">
        <v>4017</v>
      </c>
      <c r="FK216" s="335" t="s">
        <v>4017</v>
      </c>
      <c r="FL216" s="335" t="s">
        <v>4017</v>
      </c>
      <c r="FM216" s="335" t="s">
        <v>15586</v>
      </c>
      <c r="FN216" s="335" t="s">
        <v>12977</v>
      </c>
      <c r="FO216" s="335" t="s">
        <v>3848</v>
      </c>
      <c r="FP216" s="335" t="s">
        <v>3848</v>
      </c>
      <c r="FQ216" s="335" t="s">
        <v>17778</v>
      </c>
      <c r="FR216" s="335" t="s">
        <v>17779</v>
      </c>
      <c r="FS216" s="335" t="s">
        <v>17780</v>
      </c>
      <c r="FT216" s="335" t="s">
        <v>3943</v>
      </c>
      <c r="FU216" s="335" t="s">
        <v>3943</v>
      </c>
      <c r="FV216" s="335" t="s">
        <v>3943</v>
      </c>
      <c r="FW216" s="335" t="s">
        <v>3943</v>
      </c>
      <c r="FX216" s="335" t="s">
        <v>3894</v>
      </c>
      <c r="FY216" s="335" t="s">
        <v>3848</v>
      </c>
      <c r="FZ216" s="335" t="s">
        <v>3848</v>
      </c>
      <c r="GA216" s="335" t="s">
        <v>3848</v>
      </c>
      <c r="GB216" s="335" t="s">
        <v>3848</v>
      </c>
      <c r="GC216" s="335" t="s">
        <v>3848</v>
      </c>
      <c r="GL216" s="490" t="s">
        <v>14217</v>
      </c>
      <c r="GM216" s="490" t="s">
        <v>14217</v>
      </c>
      <c r="GN216" s="490" t="s">
        <v>14217</v>
      </c>
      <c r="GO216" s="490" t="s">
        <v>14217</v>
      </c>
      <c r="GP216" s="490" t="s">
        <v>14217</v>
      </c>
      <c r="GQ216" s="490" t="s">
        <v>3848</v>
      </c>
      <c r="GR216" s="490" t="s">
        <v>3848</v>
      </c>
      <c r="GS216" s="490" t="s">
        <v>14217</v>
      </c>
      <c r="GT216" s="490" t="s">
        <v>3848</v>
      </c>
      <c r="GU216" s="490" t="s">
        <v>3848</v>
      </c>
      <c r="GV216" s="490" t="s">
        <v>14217</v>
      </c>
      <c r="GW216" s="490" t="s">
        <v>14217</v>
      </c>
      <c r="GX216" s="490" t="s">
        <v>14217</v>
      </c>
      <c r="GY216" s="490" t="s">
        <v>14218</v>
      </c>
      <c r="GZ216" s="490" t="s">
        <v>14217</v>
      </c>
      <c r="HA216" s="490" t="s">
        <v>14217</v>
      </c>
      <c r="HB216" s="490" t="s">
        <v>14217</v>
      </c>
      <c r="HC216" s="490" t="s">
        <v>14217</v>
      </c>
      <c r="HD216" s="490" t="s">
        <v>14217</v>
      </c>
      <c r="HE216" s="490">
        <v>0</v>
      </c>
      <c r="HF216" s="335" t="s">
        <v>16491</v>
      </c>
      <c r="HG216" s="491" t="s">
        <v>3848</v>
      </c>
      <c r="HH216" s="491" t="s">
        <v>3848</v>
      </c>
      <c r="HI216" s="491" t="s">
        <v>3848</v>
      </c>
      <c r="HJ216" s="491" t="s">
        <v>3848</v>
      </c>
      <c r="HK216" s="491" t="s">
        <v>3848</v>
      </c>
      <c r="HL216" s="335" t="s">
        <v>3848</v>
      </c>
      <c r="HM216" s="335" t="s">
        <v>3848</v>
      </c>
      <c r="IC216" s="44" t="s">
        <v>3403</v>
      </c>
      <c r="IE216" s="44" t="s">
        <v>3403</v>
      </c>
    </row>
    <row r="217" spans="1:239" s="44" customFormat="1" ht="15" customHeight="1" x14ac:dyDescent="0.2">
      <c r="A217" s="85">
        <v>81</v>
      </c>
      <c r="B217" s="470">
        <v>0.89513888888888893</v>
      </c>
      <c r="C217" s="85"/>
      <c r="D217" s="85" t="s">
        <v>12630</v>
      </c>
      <c r="E217" s="85" t="s">
        <v>212</v>
      </c>
      <c r="F217" s="282">
        <v>43284</v>
      </c>
      <c r="G217" s="85" t="s">
        <v>1202</v>
      </c>
      <c r="H217" s="85" t="s">
        <v>233</v>
      </c>
      <c r="I217" s="85" t="s">
        <v>3057</v>
      </c>
      <c r="J217" s="85"/>
      <c r="K217" s="85"/>
      <c r="L217" s="471"/>
      <c r="M217" s="471"/>
      <c r="N217" s="471"/>
      <c r="O217" s="85"/>
      <c r="P217" s="305" t="s">
        <v>17781</v>
      </c>
      <c r="Q217" s="85" t="s">
        <v>17782</v>
      </c>
      <c r="R217" s="85" t="s">
        <v>17783</v>
      </c>
      <c r="S217" s="471" t="s">
        <v>17784</v>
      </c>
      <c r="T217" s="276">
        <v>9655436569</v>
      </c>
      <c r="U217" s="473" t="s">
        <v>17785</v>
      </c>
      <c r="V217" s="471" t="s">
        <v>17785</v>
      </c>
      <c r="W217" s="85" t="s">
        <v>221</v>
      </c>
      <c r="X217" s="85" t="s">
        <v>221</v>
      </c>
      <c r="Y217" s="85" t="s">
        <v>221</v>
      </c>
      <c r="Z217" s="85" t="s">
        <v>221</v>
      </c>
      <c r="AA217" s="85" t="s">
        <v>17786</v>
      </c>
      <c r="AB217" s="85">
        <v>9336129365</v>
      </c>
      <c r="AC217" s="85" t="s">
        <v>1303</v>
      </c>
      <c r="AD217" s="85" t="s">
        <v>224</v>
      </c>
      <c r="AE217" s="85"/>
      <c r="AF217" s="85" t="s">
        <v>221</v>
      </c>
      <c r="AG217" s="85" t="s">
        <v>221</v>
      </c>
      <c r="AH217" s="85" t="s">
        <v>221</v>
      </c>
      <c r="AI217" s="85"/>
      <c r="AJ217" s="85"/>
      <c r="AK217" s="85"/>
      <c r="AL217" s="85"/>
      <c r="AM217" s="85"/>
      <c r="AN217" s="85" t="s">
        <v>228</v>
      </c>
      <c r="AO217" s="85" t="s">
        <v>228</v>
      </c>
      <c r="AP217" s="85" t="s">
        <v>229</v>
      </c>
      <c r="AQ217" s="85" t="s">
        <v>229</v>
      </c>
      <c r="AR217" s="85"/>
      <c r="AS217" s="85" t="s">
        <v>17771</v>
      </c>
      <c r="AT217" s="85">
        <v>250221</v>
      </c>
      <c r="AU217" s="85" t="s">
        <v>17772</v>
      </c>
      <c r="AV217" s="85"/>
      <c r="AW217" s="85"/>
      <c r="AX217" s="85"/>
      <c r="AY217" s="85" t="s">
        <v>227</v>
      </c>
      <c r="AZ217" s="85" t="s">
        <v>227</v>
      </c>
      <c r="BA217" s="279"/>
      <c r="BB217" s="275" t="s">
        <v>13984</v>
      </c>
      <c r="BC217" s="275">
        <v>0.94166666666666676</v>
      </c>
      <c r="BD217" s="275">
        <v>0.94930555555555562</v>
      </c>
      <c r="BE217" s="306">
        <f t="shared" si="6"/>
        <v>11</v>
      </c>
      <c r="BF217" s="85">
        <v>1</v>
      </c>
      <c r="BG217" s="85">
        <v>2</v>
      </c>
      <c r="BH217" s="85">
        <v>3</v>
      </c>
      <c r="BI217" s="85">
        <v>3</v>
      </c>
      <c r="BJ217" s="85">
        <v>2</v>
      </c>
      <c r="BK217" s="85">
        <v>1</v>
      </c>
      <c r="BL217" s="85">
        <v>1</v>
      </c>
      <c r="BM217" s="85">
        <v>3</v>
      </c>
      <c r="BN217" s="85">
        <v>3</v>
      </c>
      <c r="BO217" s="85">
        <v>2</v>
      </c>
      <c r="BP217" s="85">
        <v>2</v>
      </c>
      <c r="BQ217" s="85">
        <v>3</v>
      </c>
      <c r="BR217" s="85">
        <v>3</v>
      </c>
      <c r="BS217" s="85">
        <v>2</v>
      </c>
      <c r="BT217" s="85">
        <v>3</v>
      </c>
      <c r="BU217" s="85"/>
      <c r="BV217" s="85"/>
      <c r="BW217" s="85"/>
      <c r="BX217" s="85"/>
      <c r="BY217" s="85"/>
      <c r="BZ217" s="85"/>
      <c r="CA217" s="85"/>
      <c r="CB217" s="85"/>
      <c r="CC217" s="85"/>
      <c r="CD217" s="85"/>
      <c r="CE217" s="85"/>
      <c r="CF217" s="85"/>
      <c r="CG217" s="85"/>
      <c r="CH217" s="85"/>
      <c r="CI217" s="85"/>
      <c r="CJ217" s="85"/>
      <c r="CK217" s="85"/>
      <c r="CL217" s="85"/>
      <c r="CM217" s="85"/>
      <c r="CN217" s="85"/>
      <c r="CO217" s="85"/>
      <c r="CP217" s="85"/>
      <c r="CQ217" s="85"/>
      <c r="CR217" s="335" t="s">
        <v>12643</v>
      </c>
      <c r="CS217" s="335" t="s">
        <v>12644</v>
      </c>
      <c r="CT217" s="335" t="s">
        <v>4002</v>
      </c>
      <c r="CU217" s="335" t="s">
        <v>17787</v>
      </c>
      <c r="CV217" s="335" t="s">
        <v>17788</v>
      </c>
      <c r="CW217" s="335" t="s">
        <v>17783</v>
      </c>
      <c r="CX217" s="335" t="s">
        <v>17784</v>
      </c>
      <c r="CY217" s="335" t="s">
        <v>17789</v>
      </c>
      <c r="CZ217" s="335" t="s">
        <v>17775</v>
      </c>
      <c r="DA217" s="335" t="s">
        <v>17790</v>
      </c>
      <c r="DB217" s="335" t="s">
        <v>4037</v>
      </c>
      <c r="DC217" s="335" t="s">
        <v>4038</v>
      </c>
      <c r="DD217" s="335" t="s">
        <v>4039</v>
      </c>
      <c r="DE217" s="335" t="s">
        <v>17775</v>
      </c>
      <c r="DF217" s="335" t="s">
        <v>17790</v>
      </c>
      <c r="DG217" s="335" t="s">
        <v>4158</v>
      </c>
      <c r="DH217" s="335" t="s">
        <v>4159</v>
      </c>
      <c r="DI217" s="335" t="s">
        <v>4838</v>
      </c>
      <c r="DJ217" s="335" t="s">
        <v>17791</v>
      </c>
      <c r="DK217" s="335" t="s">
        <v>3957</v>
      </c>
      <c r="DL217" s="335" t="s">
        <v>4803</v>
      </c>
      <c r="DM217" s="335" t="s">
        <v>3914</v>
      </c>
      <c r="DN217" s="335" t="s">
        <v>3852</v>
      </c>
      <c r="DO217" s="335" t="s">
        <v>3848</v>
      </c>
      <c r="DP217" s="335" t="s">
        <v>3848</v>
      </c>
      <c r="DQ217" s="335" t="s">
        <v>17792</v>
      </c>
      <c r="DR217" s="335" t="s">
        <v>17792</v>
      </c>
      <c r="DS217" s="335" t="s">
        <v>17785</v>
      </c>
      <c r="DT217" s="335" t="s">
        <v>3848</v>
      </c>
      <c r="DU217" s="335" t="s">
        <v>3848</v>
      </c>
      <c r="DV217" s="335" t="s">
        <v>3848</v>
      </c>
      <c r="DW217" s="335" t="s">
        <v>3848</v>
      </c>
      <c r="DX217" s="335" t="s">
        <v>3848</v>
      </c>
      <c r="DY217" s="335" t="s">
        <v>3848</v>
      </c>
      <c r="DZ217" s="335" t="s">
        <v>3848</v>
      </c>
      <c r="EA217" s="335" t="s">
        <v>3848</v>
      </c>
      <c r="EB217" s="335" t="s">
        <v>3861</v>
      </c>
      <c r="EC217" s="335" t="s">
        <v>3862</v>
      </c>
      <c r="ED217" s="335" t="s">
        <v>3848</v>
      </c>
      <c r="EE217" s="335" t="s">
        <v>4212</v>
      </c>
      <c r="EF217" s="335" t="s">
        <v>3864</v>
      </c>
      <c r="EG217" s="335" t="s">
        <v>4068</v>
      </c>
      <c r="EH217" s="335" t="s">
        <v>4438</v>
      </c>
      <c r="EI217" s="335" t="s">
        <v>6188</v>
      </c>
      <c r="EJ217" s="335" t="s">
        <v>17771</v>
      </c>
      <c r="EK217" s="335" t="s">
        <v>3848</v>
      </c>
      <c r="EL217" s="335" t="s">
        <v>3868</v>
      </c>
      <c r="EM217" s="335" t="s">
        <v>4002</v>
      </c>
      <c r="EN217" s="335" t="s">
        <v>4002</v>
      </c>
      <c r="EO217" s="335" t="s">
        <v>4002</v>
      </c>
      <c r="EP217" s="335" t="s">
        <v>4002</v>
      </c>
      <c r="EQ217" s="335" t="s">
        <v>4017</v>
      </c>
      <c r="ER217" s="335" t="s">
        <v>4017</v>
      </c>
      <c r="ES217" s="335" t="s">
        <v>4017</v>
      </c>
      <c r="ET217" s="335" t="s">
        <v>4017</v>
      </c>
      <c r="EU217" s="335" t="s">
        <v>4017</v>
      </c>
      <c r="EV217" s="335" t="s">
        <v>3848</v>
      </c>
      <c r="EW217" s="335" t="s">
        <v>3848</v>
      </c>
      <c r="EX217" s="335" t="s">
        <v>3848</v>
      </c>
      <c r="EY217" s="335" t="s">
        <v>3848</v>
      </c>
      <c r="EZ217" s="335" t="s">
        <v>3848</v>
      </c>
      <c r="FA217" s="335" t="s">
        <v>3848</v>
      </c>
      <c r="FB217" s="335" t="s">
        <v>3848</v>
      </c>
      <c r="FC217" s="335" t="s">
        <v>3848</v>
      </c>
      <c r="FD217" s="335" t="s">
        <v>3848</v>
      </c>
      <c r="FE217" s="335" t="s">
        <v>4017</v>
      </c>
      <c r="FF217" s="335" t="s">
        <v>4017</v>
      </c>
      <c r="FG217" s="335" t="s">
        <v>3848</v>
      </c>
      <c r="FH217" s="335" t="s">
        <v>3848</v>
      </c>
      <c r="FI217" s="335" t="s">
        <v>3848</v>
      </c>
      <c r="FJ217" s="335" t="s">
        <v>4017</v>
      </c>
      <c r="FK217" s="335" t="s">
        <v>4017</v>
      </c>
      <c r="FL217" s="335" t="s">
        <v>4017</v>
      </c>
      <c r="FM217" s="335" t="s">
        <v>17793</v>
      </c>
      <c r="FN217" s="335" t="s">
        <v>17783</v>
      </c>
      <c r="FO217" s="335" t="s">
        <v>17784</v>
      </c>
      <c r="FP217" s="335" t="s">
        <v>3848</v>
      </c>
      <c r="FQ217" s="335" t="s">
        <v>17794</v>
      </c>
      <c r="FR217" s="335" t="s">
        <v>4367</v>
      </c>
      <c r="FS217" s="335" t="s">
        <v>17795</v>
      </c>
      <c r="FT217" s="335" t="s">
        <v>3943</v>
      </c>
      <c r="FU217" s="335" t="s">
        <v>3943</v>
      </c>
      <c r="FV217" s="335" t="s">
        <v>3943</v>
      </c>
      <c r="FW217" s="335" t="s">
        <v>3943</v>
      </c>
      <c r="FX217" s="335" t="s">
        <v>3944</v>
      </c>
      <c r="FY217" s="335" t="s">
        <v>3848</v>
      </c>
      <c r="FZ217" s="335" t="s">
        <v>3848</v>
      </c>
      <c r="GA217" s="335" t="s">
        <v>3945</v>
      </c>
      <c r="GB217" s="335" t="s">
        <v>3945</v>
      </c>
      <c r="GC217" s="335" t="s">
        <v>3945</v>
      </c>
      <c r="GL217" s="490">
        <v>100</v>
      </c>
      <c r="GM217" s="490">
        <v>58</v>
      </c>
      <c r="GN217" s="490">
        <v>55</v>
      </c>
      <c r="GO217" s="490">
        <v>56</v>
      </c>
      <c r="GP217" s="490">
        <v>68</v>
      </c>
      <c r="GQ217" s="490">
        <v>17</v>
      </c>
      <c r="GR217" s="490">
        <v>88</v>
      </c>
      <c r="GS217" s="490">
        <v>60</v>
      </c>
      <c r="GT217" s="490">
        <v>15</v>
      </c>
      <c r="GU217" s="490">
        <v>73</v>
      </c>
      <c r="GV217" s="490">
        <v>80</v>
      </c>
      <c r="GW217" s="490">
        <v>57</v>
      </c>
      <c r="GX217" s="490">
        <v>43</v>
      </c>
      <c r="GY217" s="490" t="s">
        <v>14218</v>
      </c>
      <c r="GZ217" s="490" t="s">
        <v>14217</v>
      </c>
      <c r="HA217" s="490" t="s">
        <v>14217</v>
      </c>
      <c r="HB217" s="490" t="s">
        <v>14217</v>
      </c>
      <c r="HC217" s="490" t="s">
        <v>14217</v>
      </c>
      <c r="HD217" s="490" t="s">
        <v>14217</v>
      </c>
      <c r="HE217" s="490">
        <v>0</v>
      </c>
      <c r="HF217" s="335" t="s">
        <v>14219</v>
      </c>
      <c r="HG217" s="491" t="s">
        <v>3848</v>
      </c>
      <c r="HH217" s="491" t="s">
        <v>17796</v>
      </c>
      <c r="HI217" s="491" t="s">
        <v>14250</v>
      </c>
      <c r="HJ217" s="491" t="s">
        <v>14222</v>
      </c>
      <c r="HK217" s="491" t="s">
        <v>17797</v>
      </c>
      <c r="HL217" s="335" t="s">
        <v>3848</v>
      </c>
      <c r="HM217" s="335" t="s">
        <v>3848</v>
      </c>
      <c r="IC217" s="44" t="s">
        <v>3403</v>
      </c>
      <c r="IE217" s="44" t="s">
        <v>3403</v>
      </c>
    </row>
    <row r="218" spans="1:239" s="44" customFormat="1" ht="15" customHeight="1" x14ac:dyDescent="0.2">
      <c r="A218" s="85">
        <v>82</v>
      </c>
      <c r="B218" s="470">
        <v>0.8979166666666667</v>
      </c>
      <c r="C218" s="85"/>
      <c r="D218" s="85" t="s">
        <v>12630</v>
      </c>
      <c r="E218" s="85" t="s">
        <v>212</v>
      </c>
      <c r="F218" s="282">
        <v>43284</v>
      </c>
      <c r="G218" s="85" t="s">
        <v>1202</v>
      </c>
      <c r="H218" s="85" t="s">
        <v>233</v>
      </c>
      <c r="I218" s="85" t="s">
        <v>3057</v>
      </c>
      <c r="J218" s="85"/>
      <c r="K218" s="471"/>
      <c r="L218" s="471"/>
      <c r="M218" s="471"/>
      <c r="N218" s="471"/>
      <c r="O218" s="85"/>
      <c r="P218" s="305" t="s">
        <v>17798</v>
      </c>
      <c r="Q218" s="85" t="s">
        <v>478</v>
      </c>
      <c r="R218" s="85" t="s">
        <v>17799</v>
      </c>
      <c r="S218" s="471" t="s">
        <v>17800</v>
      </c>
      <c r="T218" s="276">
        <v>9275879686</v>
      </c>
      <c r="U218" s="473" t="s">
        <v>17801</v>
      </c>
      <c r="V218" s="471" t="s">
        <v>17801</v>
      </c>
      <c r="W218" s="85" t="s">
        <v>221</v>
      </c>
      <c r="X218" s="85" t="s">
        <v>221</v>
      </c>
      <c r="Y218" s="85" t="s">
        <v>221</v>
      </c>
      <c r="Z218" s="85" t="s">
        <v>221</v>
      </c>
      <c r="AA218" s="85" t="s">
        <v>17802</v>
      </c>
      <c r="AB218" s="85">
        <v>9991640583</v>
      </c>
      <c r="AC218" s="85" t="s">
        <v>402</v>
      </c>
      <c r="AD218" s="85" t="s">
        <v>224</v>
      </c>
      <c r="AE218" s="85"/>
      <c r="AF218" s="85" t="s">
        <v>280</v>
      </c>
      <c r="AG218" s="85" t="s">
        <v>221</v>
      </c>
      <c r="AH218" s="85" t="s">
        <v>221</v>
      </c>
      <c r="AI218" s="85"/>
      <c r="AJ218" s="85"/>
      <c r="AK218" s="85"/>
      <c r="AL218" s="85"/>
      <c r="AM218" s="85"/>
      <c r="AN218" s="85" t="s">
        <v>228</v>
      </c>
      <c r="AO218" s="85" t="s">
        <v>228</v>
      </c>
      <c r="AP218" s="85" t="s">
        <v>229</v>
      </c>
      <c r="AQ218" s="85" t="s">
        <v>229</v>
      </c>
      <c r="AR218" s="85"/>
      <c r="AS218" s="85" t="s">
        <v>17771</v>
      </c>
      <c r="AT218" s="85">
        <v>250221</v>
      </c>
      <c r="AU218" s="85" t="s">
        <v>17772</v>
      </c>
      <c r="AV218" s="85"/>
      <c r="AW218" s="85"/>
      <c r="AX218" s="85"/>
      <c r="AY218" s="85" t="s">
        <v>227</v>
      </c>
      <c r="AZ218" s="85" t="s">
        <v>227</v>
      </c>
      <c r="BA218" s="279"/>
      <c r="BB218" s="275" t="s">
        <v>13984</v>
      </c>
      <c r="BC218" s="275">
        <v>0.94166666666666676</v>
      </c>
      <c r="BD218" s="275">
        <v>0.94930555555555562</v>
      </c>
      <c r="BE218" s="306">
        <f t="shared" si="6"/>
        <v>11</v>
      </c>
      <c r="BF218" s="85">
        <v>1</v>
      </c>
      <c r="BG218" s="85">
        <v>2</v>
      </c>
      <c r="BH218" s="85">
        <v>3</v>
      </c>
      <c r="BI218" s="85">
        <v>3</v>
      </c>
      <c r="BJ218" s="85">
        <v>2</v>
      </c>
      <c r="BK218" s="85">
        <v>1</v>
      </c>
      <c r="BL218" s="85">
        <v>1</v>
      </c>
      <c r="BM218" s="85">
        <v>3</v>
      </c>
      <c r="BN218" s="85">
        <v>3</v>
      </c>
      <c r="BO218" s="85">
        <v>2</v>
      </c>
      <c r="BP218" s="85">
        <v>2</v>
      </c>
      <c r="BQ218" s="85">
        <v>3</v>
      </c>
      <c r="BR218" s="85">
        <v>3</v>
      </c>
      <c r="BS218" s="85">
        <v>2</v>
      </c>
      <c r="BT218" s="85">
        <v>3</v>
      </c>
      <c r="BU218" s="85"/>
      <c r="BV218" s="85"/>
      <c r="BW218" s="85"/>
      <c r="BX218" s="85"/>
      <c r="BY218" s="85"/>
      <c r="BZ218" s="85"/>
      <c r="CA218" s="85"/>
      <c r="CB218" s="85"/>
      <c r="CC218" s="85"/>
      <c r="CD218" s="85"/>
      <c r="CE218" s="85"/>
      <c r="CF218" s="85"/>
      <c r="CG218" s="85"/>
      <c r="CH218" s="85"/>
      <c r="CI218" s="85"/>
      <c r="CJ218" s="85"/>
      <c r="CK218" s="85"/>
      <c r="CL218" s="85"/>
      <c r="CM218" s="85"/>
      <c r="CN218" s="85"/>
      <c r="CO218" s="85"/>
      <c r="CP218" s="85"/>
      <c r="CQ218" s="85"/>
      <c r="CR218" s="335" t="s">
        <v>12643</v>
      </c>
      <c r="CS218" s="335" t="s">
        <v>12644</v>
      </c>
      <c r="CT218" s="335" t="s">
        <v>4002</v>
      </c>
      <c r="CU218" s="335" t="s">
        <v>17803</v>
      </c>
      <c r="CV218" s="335" t="s">
        <v>478</v>
      </c>
      <c r="CW218" s="335" t="s">
        <v>17799</v>
      </c>
      <c r="CX218" s="335" t="s">
        <v>17800</v>
      </c>
      <c r="CY218" s="335" t="s">
        <v>17804</v>
      </c>
      <c r="CZ218" s="335" t="s">
        <v>3848</v>
      </c>
      <c r="DA218" s="335" t="s">
        <v>17805</v>
      </c>
      <c r="DB218" s="335" t="s">
        <v>4158</v>
      </c>
      <c r="DC218" s="335" t="s">
        <v>4159</v>
      </c>
      <c r="DD218" s="335" t="s">
        <v>4838</v>
      </c>
      <c r="DE218" s="335" t="s">
        <v>3848</v>
      </c>
      <c r="DF218" s="335" t="s">
        <v>17806</v>
      </c>
      <c r="DG218" s="335" t="s">
        <v>4158</v>
      </c>
      <c r="DH218" s="335" t="s">
        <v>4159</v>
      </c>
      <c r="DI218" s="335" t="s">
        <v>4838</v>
      </c>
      <c r="DJ218" s="335" t="s">
        <v>3848</v>
      </c>
      <c r="DK218" s="335" t="s">
        <v>3957</v>
      </c>
      <c r="DL218" s="335" t="s">
        <v>3848</v>
      </c>
      <c r="DM218" s="335" t="s">
        <v>3914</v>
      </c>
      <c r="DN218" s="335" t="s">
        <v>3852</v>
      </c>
      <c r="DO218" s="335" t="s">
        <v>3848</v>
      </c>
      <c r="DP218" s="335" t="s">
        <v>3848</v>
      </c>
      <c r="DQ218" s="335" t="s">
        <v>17807</v>
      </c>
      <c r="DR218" s="335" t="s">
        <v>17807</v>
      </c>
      <c r="DS218" s="335" t="s">
        <v>17801</v>
      </c>
      <c r="DT218" s="335" t="s">
        <v>3848</v>
      </c>
      <c r="DU218" s="335" t="s">
        <v>3848</v>
      </c>
      <c r="DV218" s="335" t="s">
        <v>3848</v>
      </c>
      <c r="DW218" s="335" t="s">
        <v>3848</v>
      </c>
      <c r="DX218" s="335" t="s">
        <v>3848</v>
      </c>
      <c r="DY218" s="335" t="s">
        <v>3848</v>
      </c>
      <c r="DZ218" s="335" t="s">
        <v>3848</v>
      </c>
      <c r="EA218" s="335" t="s">
        <v>3848</v>
      </c>
      <c r="EB218" s="335" t="s">
        <v>3861</v>
      </c>
      <c r="EC218" s="335" t="s">
        <v>3862</v>
      </c>
      <c r="ED218" s="335" t="s">
        <v>3848</v>
      </c>
      <c r="EE218" s="335" t="s">
        <v>4067</v>
      </c>
      <c r="EF218" s="335" t="s">
        <v>3864</v>
      </c>
      <c r="EG218" s="335" t="s">
        <v>4068</v>
      </c>
      <c r="EH218" s="335" t="s">
        <v>4438</v>
      </c>
      <c r="EI218" s="335" t="s">
        <v>11910</v>
      </c>
      <c r="EJ218" s="335" t="s">
        <v>17771</v>
      </c>
      <c r="EK218" s="335" t="s">
        <v>3848</v>
      </c>
      <c r="EL218" s="335" t="s">
        <v>3868</v>
      </c>
      <c r="EM218" s="335" t="s">
        <v>4002</v>
      </c>
      <c r="EN218" s="335" t="s">
        <v>4002</v>
      </c>
      <c r="EO218" s="335" t="s">
        <v>4002</v>
      </c>
      <c r="EP218" s="335" t="s">
        <v>4002</v>
      </c>
      <c r="EQ218" s="335" t="s">
        <v>4017</v>
      </c>
      <c r="ER218" s="335" t="s">
        <v>4017</v>
      </c>
      <c r="ES218" s="335" t="s">
        <v>4017</v>
      </c>
      <c r="ET218" s="335" t="s">
        <v>4017</v>
      </c>
      <c r="EU218" s="335" t="s">
        <v>4017</v>
      </c>
      <c r="EV218" s="335" t="s">
        <v>3848</v>
      </c>
      <c r="EW218" s="335" t="s">
        <v>3848</v>
      </c>
      <c r="EX218" s="335" t="s">
        <v>3848</v>
      </c>
      <c r="EY218" s="335" t="s">
        <v>3848</v>
      </c>
      <c r="EZ218" s="335" t="s">
        <v>3848</v>
      </c>
      <c r="FA218" s="335" t="s">
        <v>3848</v>
      </c>
      <c r="FB218" s="335" t="s">
        <v>3848</v>
      </c>
      <c r="FC218" s="335" t="s">
        <v>3848</v>
      </c>
      <c r="FD218" s="335" t="s">
        <v>3848</v>
      </c>
      <c r="FE218" s="335" t="s">
        <v>4017</v>
      </c>
      <c r="FF218" s="335" t="s">
        <v>4017</v>
      </c>
      <c r="FG218" s="335" t="s">
        <v>3848</v>
      </c>
      <c r="FH218" s="335" t="s">
        <v>3848</v>
      </c>
      <c r="FI218" s="335" t="s">
        <v>3848</v>
      </c>
      <c r="FJ218" s="335" t="s">
        <v>4017</v>
      </c>
      <c r="FK218" s="335" t="s">
        <v>4017</v>
      </c>
      <c r="FL218" s="335" t="s">
        <v>4017</v>
      </c>
      <c r="FM218" s="335" t="s">
        <v>17800</v>
      </c>
      <c r="FN218" s="335" t="s">
        <v>1501</v>
      </c>
      <c r="FO218" s="335" t="s">
        <v>3848</v>
      </c>
      <c r="FP218" s="335" t="s">
        <v>3848</v>
      </c>
      <c r="FQ218" s="335" t="s">
        <v>17808</v>
      </c>
      <c r="FR218" s="335" t="s">
        <v>17809</v>
      </c>
      <c r="FS218" s="335" t="s">
        <v>17810</v>
      </c>
      <c r="FT218" s="335" t="s">
        <v>3943</v>
      </c>
      <c r="FU218" s="335" t="s">
        <v>3943</v>
      </c>
      <c r="FV218" s="335" t="s">
        <v>3943</v>
      </c>
      <c r="FW218" s="335" t="s">
        <v>3943</v>
      </c>
      <c r="FX218" s="335" t="s">
        <v>3944</v>
      </c>
      <c r="FY218" s="335" t="s">
        <v>3848</v>
      </c>
      <c r="FZ218" s="335" t="s">
        <v>3848</v>
      </c>
      <c r="GA218" s="335" t="s">
        <v>3946</v>
      </c>
      <c r="GB218" s="335" t="s">
        <v>3945</v>
      </c>
      <c r="GC218" s="335" t="s">
        <v>3946</v>
      </c>
      <c r="GL218" s="490">
        <v>100</v>
      </c>
      <c r="GM218" s="490">
        <v>75</v>
      </c>
      <c r="GN218" s="490">
        <v>65</v>
      </c>
      <c r="GO218" s="490">
        <v>89</v>
      </c>
      <c r="GP218" s="490">
        <v>86</v>
      </c>
      <c r="GQ218" s="490">
        <v>22</v>
      </c>
      <c r="GR218" s="490">
        <v>86</v>
      </c>
      <c r="GS218" s="490">
        <v>88</v>
      </c>
      <c r="GT218" s="490">
        <v>22</v>
      </c>
      <c r="GU218" s="490">
        <v>91</v>
      </c>
      <c r="GV218" s="490">
        <v>60</v>
      </c>
      <c r="GW218" s="490">
        <v>71</v>
      </c>
      <c r="GX218" s="490">
        <v>57</v>
      </c>
      <c r="GY218" s="490" t="s">
        <v>14218</v>
      </c>
      <c r="GZ218" s="490" t="s">
        <v>14217</v>
      </c>
      <c r="HA218" s="490" t="s">
        <v>14217</v>
      </c>
      <c r="HB218" s="490" t="s">
        <v>14217</v>
      </c>
      <c r="HC218" s="490" t="s">
        <v>14217</v>
      </c>
      <c r="HD218" s="490" t="s">
        <v>14217</v>
      </c>
      <c r="HE218" s="490">
        <v>0</v>
      </c>
      <c r="HF218" s="335" t="s">
        <v>14219</v>
      </c>
      <c r="HG218" s="491" t="s">
        <v>3848</v>
      </c>
      <c r="HH218" s="491" t="s">
        <v>17811</v>
      </c>
      <c r="HI218" s="491" t="s">
        <v>14250</v>
      </c>
      <c r="HJ218" s="491" t="s">
        <v>14222</v>
      </c>
      <c r="HK218" s="491" t="s">
        <v>17812</v>
      </c>
      <c r="HL218" s="335" t="s">
        <v>3848</v>
      </c>
      <c r="HM218" s="335" t="s">
        <v>3848</v>
      </c>
      <c r="IC218" s="44" t="s">
        <v>3403</v>
      </c>
      <c r="IE218" s="44" t="s">
        <v>3403</v>
      </c>
    </row>
    <row r="219" spans="1:239" s="44" customFormat="1" ht="15" customHeight="1" x14ac:dyDescent="0.2">
      <c r="A219" s="85">
        <v>83</v>
      </c>
      <c r="B219" s="470">
        <v>0.89930555555555547</v>
      </c>
      <c r="C219" s="85"/>
      <c r="D219" s="85" t="s">
        <v>12630</v>
      </c>
      <c r="E219" s="85" t="s">
        <v>212</v>
      </c>
      <c r="F219" s="282">
        <v>43284</v>
      </c>
      <c r="G219" s="85" t="s">
        <v>1202</v>
      </c>
      <c r="H219" s="85" t="s">
        <v>233</v>
      </c>
      <c r="I219" s="85" t="s">
        <v>3057</v>
      </c>
      <c r="J219" s="85"/>
      <c r="K219" s="471"/>
      <c r="L219" s="471"/>
      <c r="M219" s="471"/>
      <c r="N219" s="471"/>
      <c r="O219" s="85"/>
      <c r="P219" s="305" t="s">
        <v>17813</v>
      </c>
      <c r="Q219" s="85" t="s">
        <v>17814</v>
      </c>
      <c r="R219" s="85" t="s">
        <v>17815</v>
      </c>
      <c r="S219" s="471" t="s">
        <v>17816</v>
      </c>
      <c r="T219" s="276">
        <v>9651065705</v>
      </c>
      <c r="U219" s="471"/>
      <c r="V219" s="85" t="s">
        <v>221</v>
      </c>
      <c r="W219" s="85" t="s">
        <v>221</v>
      </c>
      <c r="X219" s="85" t="s">
        <v>221</v>
      </c>
      <c r="Y219" s="85" t="s">
        <v>221</v>
      </c>
      <c r="Z219" s="85" t="s">
        <v>221</v>
      </c>
      <c r="AA219" s="85"/>
      <c r="AB219" s="85"/>
      <c r="AC219" s="85" t="s">
        <v>1303</v>
      </c>
      <c r="AD219" s="85" t="s">
        <v>5205</v>
      </c>
      <c r="AF219" s="85" t="s">
        <v>221</v>
      </c>
      <c r="AG219" s="85" t="s">
        <v>221</v>
      </c>
      <c r="AH219" s="85" t="s">
        <v>221</v>
      </c>
      <c r="AI219" s="85"/>
      <c r="AJ219" s="85"/>
      <c r="AK219" s="85"/>
      <c r="AL219" s="85"/>
      <c r="AM219" s="85"/>
      <c r="AN219" s="85" t="s">
        <v>228</v>
      </c>
      <c r="AO219" s="85" t="s">
        <v>228</v>
      </c>
      <c r="AP219" s="85" t="s">
        <v>229</v>
      </c>
      <c r="AQ219" s="85" t="s">
        <v>229</v>
      </c>
      <c r="AR219" s="85"/>
      <c r="AS219" s="85" t="s">
        <v>14589</v>
      </c>
      <c r="AT219" s="85">
        <v>249853</v>
      </c>
      <c r="AU219" s="85" t="s">
        <v>17772</v>
      </c>
      <c r="AV219" s="85"/>
      <c r="AW219" s="85"/>
      <c r="AX219" s="85"/>
      <c r="AY219" s="85" t="s">
        <v>227</v>
      </c>
      <c r="AZ219" s="85" t="s">
        <v>227</v>
      </c>
      <c r="BA219" s="279"/>
      <c r="BB219" s="275" t="s">
        <v>13984</v>
      </c>
      <c r="BC219" s="275">
        <v>0.95138888888888884</v>
      </c>
      <c r="BD219" s="275">
        <v>0.9555555555555556</v>
      </c>
      <c r="BE219" s="306">
        <f t="shared" si="6"/>
        <v>6</v>
      </c>
      <c r="BF219" s="85">
        <v>1</v>
      </c>
      <c r="BG219" s="85">
        <v>2</v>
      </c>
      <c r="BH219" s="85">
        <v>3</v>
      </c>
      <c r="BI219" s="85">
        <v>3</v>
      </c>
      <c r="BJ219" s="85">
        <v>2</v>
      </c>
      <c r="BK219" s="85">
        <v>1</v>
      </c>
      <c r="BL219" s="85">
        <v>1</v>
      </c>
      <c r="BM219" s="85">
        <v>3</v>
      </c>
      <c r="BN219" s="85">
        <v>3</v>
      </c>
      <c r="BO219" s="85">
        <v>2</v>
      </c>
      <c r="BP219" s="85">
        <v>2</v>
      </c>
      <c r="BQ219" s="85">
        <v>3</v>
      </c>
      <c r="BR219" s="85">
        <v>3</v>
      </c>
      <c r="BS219" s="85">
        <v>2</v>
      </c>
      <c r="BT219" s="85">
        <v>3</v>
      </c>
      <c r="BU219" s="85"/>
      <c r="BV219" s="85"/>
      <c r="BW219" s="85"/>
      <c r="BX219" s="85"/>
      <c r="BY219" s="85"/>
      <c r="BZ219" s="85"/>
      <c r="CA219" s="85"/>
      <c r="CB219" s="85"/>
      <c r="CC219" s="85"/>
      <c r="CD219" s="85"/>
      <c r="CE219" s="85"/>
      <c r="CF219" s="85"/>
      <c r="CG219" s="85"/>
      <c r="CH219" s="85"/>
      <c r="CI219" s="85"/>
      <c r="CJ219" s="85"/>
      <c r="CK219" s="85"/>
      <c r="CL219" s="85"/>
      <c r="CM219" s="85"/>
      <c r="CN219" s="85"/>
      <c r="CO219" s="85"/>
      <c r="CP219" s="85"/>
      <c r="CQ219" s="85"/>
      <c r="CR219" s="335" t="s">
        <v>12643</v>
      </c>
      <c r="CS219" s="335" t="s">
        <v>12644</v>
      </c>
      <c r="CT219" s="335" t="s">
        <v>4002</v>
      </c>
      <c r="CU219" s="335" t="s">
        <v>17817</v>
      </c>
      <c r="CV219" s="335" t="s">
        <v>17814</v>
      </c>
      <c r="CW219" s="335" t="s">
        <v>17815</v>
      </c>
      <c r="CX219" s="335" t="s">
        <v>17816</v>
      </c>
      <c r="CY219" s="335" t="s">
        <v>17818</v>
      </c>
      <c r="CZ219" s="335" t="s">
        <v>3848</v>
      </c>
      <c r="DA219" s="335" t="s">
        <v>17819</v>
      </c>
      <c r="DB219" s="335" t="s">
        <v>4158</v>
      </c>
      <c r="DC219" s="335" t="s">
        <v>4159</v>
      </c>
      <c r="DD219" s="335" t="s">
        <v>11695</v>
      </c>
      <c r="DE219" s="335" t="s">
        <v>3848</v>
      </c>
      <c r="DF219" s="335" t="s">
        <v>17819</v>
      </c>
      <c r="DG219" s="335" t="s">
        <v>4158</v>
      </c>
      <c r="DH219" s="335" t="s">
        <v>4159</v>
      </c>
      <c r="DI219" s="335" t="s">
        <v>11695</v>
      </c>
      <c r="DJ219" s="335" t="s">
        <v>17820</v>
      </c>
      <c r="DK219" s="335" t="s">
        <v>3849</v>
      </c>
      <c r="DL219" s="335" t="s">
        <v>5480</v>
      </c>
      <c r="DM219" s="335" t="s">
        <v>3914</v>
      </c>
      <c r="DN219" s="335" t="s">
        <v>3852</v>
      </c>
      <c r="DO219" s="335" t="s">
        <v>3853</v>
      </c>
      <c r="DP219" s="335" t="s">
        <v>4299</v>
      </c>
      <c r="DQ219" s="335" t="s">
        <v>17821</v>
      </c>
      <c r="DR219" s="335" t="s">
        <v>1228</v>
      </c>
      <c r="DS219" s="335" t="s">
        <v>17822</v>
      </c>
      <c r="DT219" s="335" t="s">
        <v>3848</v>
      </c>
      <c r="DU219" s="335" t="s">
        <v>3848</v>
      </c>
      <c r="DV219" s="335" t="s">
        <v>3848</v>
      </c>
      <c r="DW219" s="335" t="s">
        <v>3848</v>
      </c>
      <c r="DX219" s="335" t="s">
        <v>17822</v>
      </c>
      <c r="DY219" s="335" t="s">
        <v>3848</v>
      </c>
      <c r="DZ219" s="335" t="s">
        <v>3848</v>
      </c>
      <c r="EA219" s="335" t="s">
        <v>3848</v>
      </c>
      <c r="EB219" s="335" t="s">
        <v>3861</v>
      </c>
      <c r="EC219" s="335" t="s">
        <v>4118</v>
      </c>
      <c r="ED219" s="335" t="s">
        <v>3848</v>
      </c>
      <c r="EE219" s="335" t="s">
        <v>17823</v>
      </c>
      <c r="EF219" s="335" t="s">
        <v>3864</v>
      </c>
      <c r="EG219" s="335" t="s">
        <v>4068</v>
      </c>
      <c r="EH219" s="335" t="s">
        <v>4069</v>
      </c>
      <c r="EI219" s="335" t="s">
        <v>17824</v>
      </c>
      <c r="EJ219" s="335" t="s">
        <v>17825</v>
      </c>
      <c r="EK219" s="335" t="s">
        <v>3848</v>
      </c>
      <c r="EL219" s="335" t="s">
        <v>6759</v>
      </c>
      <c r="EM219" s="335" t="s">
        <v>4002</v>
      </c>
      <c r="EN219" s="335" t="s">
        <v>4002</v>
      </c>
      <c r="EO219" s="335" t="s">
        <v>4002</v>
      </c>
      <c r="EP219" s="335" t="s">
        <v>4002</v>
      </c>
      <c r="EQ219" s="335" t="s">
        <v>17826</v>
      </c>
      <c r="ER219" s="335" t="s">
        <v>4004</v>
      </c>
      <c r="ES219" s="335" t="s">
        <v>17827</v>
      </c>
      <c r="ET219" s="335" t="s">
        <v>17828</v>
      </c>
      <c r="EU219" s="335" t="s">
        <v>17829</v>
      </c>
      <c r="EV219" s="335" t="s">
        <v>3876</v>
      </c>
      <c r="EW219" s="335" t="s">
        <v>3876</v>
      </c>
      <c r="EX219" s="335" t="s">
        <v>3848</v>
      </c>
      <c r="EY219" s="335" t="s">
        <v>3848</v>
      </c>
      <c r="EZ219" s="335" t="s">
        <v>3876</v>
      </c>
      <c r="FA219" s="335" t="s">
        <v>3848</v>
      </c>
      <c r="FB219" s="335" t="s">
        <v>3848</v>
      </c>
      <c r="FC219" s="335" t="s">
        <v>3848</v>
      </c>
      <c r="FD219" s="335" t="s">
        <v>3848</v>
      </c>
      <c r="FE219" s="335" t="s">
        <v>4017</v>
      </c>
      <c r="FF219" s="335" t="s">
        <v>4017</v>
      </c>
      <c r="FG219" s="335" t="s">
        <v>3848</v>
      </c>
      <c r="FH219" s="335" t="s">
        <v>3848</v>
      </c>
      <c r="FI219" s="335" t="s">
        <v>3848</v>
      </c>
      <c r="FJ219" s="335" t="s">
        <v>4017</v>
      </c>
      <c r="FK219" s="335" t="s">
        <v>4017</v>
      </c>
      <c r="FL219" s="335" t="s">
        <v>4017</v>
      </c>
      <c r="FM219" s="335" t="s">
        <v>17816</v>
      </c>
      <c r="FN219" s="335" t="s">
        <v>17609</v>
      </c>
      <c r="FO219" s="335" t="s">
        <v>17830</v>
      </c>
      <c r="FP219" s="335" t="s">
        <v>3848</v>
      </c>
      <c r="FQ219" s="335" t="s">
        <v>3848</v>
      </c>
      <c r="FR219" s="335" t="s">
        <v>3848</v>
      </c>
      <c r="FS219" s="335" t="s">
        <v>3848</v>
      </c>
      <c r="FT219" s="335" t="s">
        <v>3943</v>
      </c>
      <c r="FU219" s="335" t="s">
        <v>3943</v>
      </c>
      <c r="FV219" s="335" t="s">
        <v>3943</v>
      </c>
      <c r="FW219" s="335" t="s">
        <v>3943</v>
      </c>
      <c r="FX219" s="335" t="s">
        <v>3944</v>
      </c>
      <c r="FY219" s="335" t="s">
        <v>3848</v>
      </c>
      <c r="FZ219" s="335" t="s">
        <v>17831</v>
      </c>
      <c r="GA219" s="335" t="s">
        <v>3848</v>
      </c>
      <c r="GB219" s="335" t="s">
        <v>3848</v>
      </c>
      <c r="GC219" s="335" t="s">
        <v>3848</v>
      </c>
      <c r="GL219" s="490" t="s">
        <v>14217</v>
      </c>
      <c r="GM219" s="490" t="s">
        <v>14217</v>
      </c>
      <c r="GN219" s="490" t="s">
        <v>14217</v>
      </c>
      <c r="GO219" s="490" t="s">
        <v>14217</v>
      </c>
      <c r="GP219" s="490" t="s">
        <v>14217</v>
      </c>
      <c r="GQ219" s="490" t="s">
        <v>3848</v>
      </c>
      <c r="GR219" s="490" t="s">
        <v>3848</v>
      </c>
      <c r="GS219" s="490" t="s">
        <v>14217</v>
      </c>
      <c r="GT219" s="490" t="s">
        <v>3848</v>
      </c>
      <c r="GU219" s="490" t="s">
        <v>3848</v>
      </c>
      <c r="GV219" s="490" t="s">
        <v>14217</v>
      </c>
      <c r="GW219" s="490" t="s">
        <v>14217</v>
      </c>
      <c r="GX219" s="490" t="s">
        <v>14217</v>
      </c>
      <c r="GY219" s="490" t="s">
        <v>14218</v>
      </c>
      <c r="GZ219" s="490" t="s">
        <v>14217</v>
      </c>
      <c r="HA219" s="490" t="s">
        <v>14217</v>
      </c>
      <c r="HB219" s="490" t="s">
        <v>14217</v>
      </c>
      <c r="HC219" s="490" t="s">
        <v>14217</v>
      </c>
      <c r="HD219" s="490" t="s">
        <v>14217</v>
      </c>
      <c r="HE219" s="490">
        <v>0</v>
      </c>
      <c r="HF219" s="335" t="s">
        <v>14219</v>
      </c>
      <c r="HG219" s="491" t="s">
        <v>3848</v>
      </c>
      <c r="HH219" s="491" t="s">
        <v>17832</v>
      </c>
      <c r="HI219" s="491" t="s">
        <v>14250</v>
      </c>
      <c r="HJ219" s="491" t="s">
        <v>14222</v>
      </c>
      <c r="HK219" s="491" t="s">
        <v>17833</v>
      </c>
      <c r="HL219" s="335"/>
      <c r="HM219" s="335"/>
      <c r="IC219" s="44" t="s">
        <v>3403</v>
      </c>
      <c r="IE219" s="44" t="s">
        <v>3403</v>
      </c>
    </row>
    <row r="220" spans="1:239" s="255" customFormat="1" ht="12.75" x14ac:dyDescent="0.2">
      <c r="A220" s="85">
        <v>84</v>
      </c>
      <c r="B220" s="59">
        <v>0.47916666666666669</v>
      </c>
      <c r="D220" s="85" t="s">
        <v>12630</v>
      </c>
      <c r="E220" s="255" t="s">
        <v>212</v>
      </c>
      <c r="F220" s="282">
        <v>43284</v>
      </c>
      <c r="G220" s="255" t="s">
        <v>1202</v>
      </c>
      <c r="H220" s="255" t="s">
        <v>233</v>
      </c>
      <c r="I220" s="255" t="s">
        <v>3057</v>
      </c>
      <c r="M220" s="282"/>
      <c r="N220" s="282"/>
      <c r="P220" s="370" t="s">
        <v>17834</v>
      </c>
      <c r="Q220" s="44" t="s">
        <v>729</v>
      </c>
      <c r="R220" s="44" t="s">
        <v>17835</v>
      </c>
      <c r="S220" s="44" t="s">
        <v>17836</v>
      </c>
      <c r="T220" s="44">
        <v>9986244998</v>
      </c>
      <c r="U220" s="367" t="s">
        <v>17837</v>
      </c>
      <c r="V220" s="255" t="s">
        <v>221</v>
      </c>
      <c r="W220" s="85" t="s">
        <v>221</v>
      </c>
      <c r="X220" s="85" t="s">
        <v>221</v>
      </c>
      <c r="Y220" s="85" t="s">
        <v>221</v>
      </c>
      <c r="Z220" s="85" t="s">
        <v>221</v>
      </c>
      <c r="AA220" s="44" t="s">
        <v>17838</v>
      </c>
      <c r="AB220" s="44">
        <v>9154526682</v>
      </c>
      <c r="AC220" s="44" t="s">
        <v>402</v>
      </c>
      <c r="AD220" s="44" t="s">
        <v>241</v>
      </c>
      <c r="AE220" s="44" t="s">
        <v>3137</v>
      </c>
      <c r="AF220" s="44" t="s">
        <v>221</v>
      </c>
      <c r="AG220" s="44" t="s">
        <v>221</v>
      </c>
      <c r="AH220" s="44" t="s">
        <v>221</v>
      </c>
      <c r="AI220" s="44">
        <v>8</v>
      </c>
      <c r="AJ220" s="44" t="s">
        <v>227</v>
      </c>
      <c r="AK220" s="44">
        <v>1</v>
      </c>
      <c r="AL220" s="44">
        <v>8</v>
      </c>
      <c r="AM220" s="44">
        <v>0</v>
      </c>
      <c r="AN220" s="255" t="s">
        <v>432</v>
      </c>
      <c r="AO220" s="281" t="s">
        <v>432</v>
      </c>
      <c r="AP220" s="255" t="s">
        <v>434</v>
      </c>
      <c r="AQ220" s="255" t="s">
        <v>10785</v>
      </c>
      <c r="AR220" s="44" t="s">
        <v>14706</v>
      </c>
      <c r="AX220" s="255" t="s">
        <v>14707</v>
      </c>
      <c r="AY220" s="44" t="s">
        <v>227</v>
      </c>
      <c r="AZ220" s="44" t="s">
        <v>446</v>
      </c>
      <c r="BB220" s="255" t="s">
        <v>14708</v>
      </c>
      <c r="BC220" s="59">
        <v>0.48958333333333331</v>
      </c>
      <c r="BD220" s="59">
        <v>0.49374999999999997</v>
      </c>
      <c r="BE220" s="306">
        <f t="shared" si="6"/>
        <v>6</v>
      </c>
      <c r="BF220" s="255">
        <v>1</v>
      </c>
      <c r="BG220" s="255">
        <v>1</v>
      </c>
      <c r="BH220" s="255">
        <v>1</v>
      </c>
      <c r="BI220" s="255">
        <v>1</v>
      </c>
      <c r="BJ220" s="255">
        <v>1</v>
      </c>
      <c r="BK220" s="255">
        <v>1</v>
      </c>
      <c r="BL220" s="255">
        <v>1</v>
      </c>
      <c r="BM220" s="255">
        <v>1</v>
      </c>
      <c r="BN220" s="255">
        <v>1</v>
      </c>
      <c r="BO220" s="255">
        <v>1</v>
      </c>
      <c r="BP220" s="255">
        <v>1</v>
      </c>
      <c r="BQ220" s="255">
        <v>1</v>
      </c>
      <c r="BR220" s="255">
        <v>1</v>
      </c>
      <c r="BS220" s="255">
        <v>1</v>
      </c>
      <c r="BT220" s="255">
        <v>1</v>
      </c>
      <c r="BV220" s="44"/>
      <c r="BW220" s="59"/>
      <c r="BX220" s="59"/>
      <c r="BY220" s="44"/>
      <c r="BZ220" s="44"/>
      <c r="CA220" s="44"/>
      <c r="CB220" s="44"/>
      <c r="CC220" s="44"/>
      <c r="CD220" s="44"/>
      <c r="IC220" s="44" t="s">
        <v>3403</v>
      </c>
      <c r="IE220" s="44" t="s">
        <v>3403</v>
      </c>
    </row>
    <row r="221" spans="1:239" s="255" customFormat="1" ht="12.75" x14ac:dyDescent="0.2">
      <c r="A221" s="85">
        <v>85</v>
      </c>
      <c r="B221" s="59">
        <v>0.52083333333333337</v>
      </c>
      <c r="D221" s="85" t="s">
        <v>12630</v>
      </c>
      <c r="E221" s="255" t="s">
        <v>212</v>
      </c>
      <c r="F221" s="282">
        <v>43284</v>
      </c>
      <c r="G221" s="255" t="s">
        <v>1202</v>
      </c>
      <c r="H221" s="255" t="s">
        <v>214</v>
      </c>
      <c r="I221" s="255" t="s">
        <v>1222</v>
      </c>
      <c r="M221" s="282"/>
      <c r="N221" s="282"/>
      <c r="P221" s="370" t="s">
        <v>17839</v>
      </c>
      <c r="Q221" s="44" t="s">
        <v>17840</v>
      </c>
      <c r="R221" s="44" t="s">
        <v>17841</v>
      </c>
      <c r="S221" s="44" t="s">
        <v>17842</v>
      </c>
      <c r="T221" s="44">
        <v>9959752642</v>
      </c>
      <c r="U221" s="367" t="s">
        <v>17843</v>
      </c>
      <c r="V221" s="255" t="s">
        <v>221</v>
      </c>
      <c r="W221" s="85" t="s">
        <v>221</v>
      </c>
      <c r="X221" s="85" t="s">
        <v>221</v>
      </c>
      <c r="Y221" s="85" t="s">
        <v>221</v>
      </c>
      <c r="Z221" s="85" t="s">
        <v>221</v>
      </c>
      <c r="AA221" s="44" t="s">
        <v>17844</v>
      </c>
      <c r="AB221" s="44">
        <v>9966556663</v>
      </c>
      <c r="AC221" s="44" t="s">
        <v>278</v>
      </c>
      <c r="AD221" s="44" t="s">
        <v>224</v>
      </c>
      <c r="AE221" s="44" t="s">
        <v>17845</v>
      </c>
      <c r="AF221" s="85" t="s">
        <v>280</v>
      </c>
      <c r="AG221" s="44" t="s">
        <v>280</v>
      </c>
      <c r="AH221" s="44" t="s">
        <v>221</v>
      </c>
      <c r="AI221" s="44">
        <v>1</v>
      </c>
      <c r="AJ221" s="44" t="s">
        <v>227</v>
      </c>
      <c r="AK221" s="44">
        <v>1</v>
      </c>
      <c r="AL221" s="44">
        <v>1</v>
      </c>
      <c r="AM221" s="44">
        <v>0</v>
      </c>
      <c r="AN221" s="255" t="s">
        <v>432</v>
      </c>
      <c r="AO221" s="281" t="s">
        <v>432</v>
      </c>
      <c r="AP221" s="255" t="s">
        <v>434</v>
      </c>
      <c r="AQ221" s="255" t="s">
        <v>10785</v>
      </c>
      <c r="AR221" s="44" t="s">
        <v>14706</v>
      </c>
      <c r="AX221" s="255" t="s">
        <v>14707</v>
      </c>
      <c r="AY221" s="44" t="s">
        <v>227</v>
      </c>
      <c r="AZ221" s="44" t="s">
        <v>446</v>
      </c>
      <c r="BB221" s="255" t="s">
        <v>14708</v>
      </c>
      <c r="BC221" s="59" t="s">
        <v>17846</v>
      </c>
      <c r="BD221" s="59">
        <v>0.52916666666666667</v>
      </c>
      <c r="BE221" s="306" t="e">
        <f t="shared" si="6"/>
        <v>#VALUE!</v>
      </c>
      <c r="BF221" s="255">
        <v>1</v>
      </c>
      <c r="BG221" s="255">
        <v>1</v>
      </c>
      <c r="BH221" s="255">
        <v>1</v>
      </c>
      <c r="BI221" s="255">
        <v>1</v>
      </c>
      <c r="BJ221" s="255">
        <v>1</v>
      </c>
      <c r="BK221" s="255">
        <v>1</v>
      </c>
      <c r="BL221" s="255">
        <v>1</v>
      </c>
      <c r="BM221" s="255">
        <v>1</v>
      </c>
      <c r="BN221" s="255">
        <v>1</v>
      </c>
      <c r="BO221" s="255">
        <v>1</v>
      </c>
      <c r="BP221" s="255">
        <v>1</v>
      </c>
      <c r="BQ221" s="255">
        <v>1</v>
      </c>
      <c r="BR221" s="255">
        <v>1</v>
      </c>
      <c r="BS221" s="255">
        <v>1</v>
      </c>
      <c r="BT221" s="255">
        <v>1</v>
      </c>
      <c r="BV221" s="44"/>
      <c r="BW221" s="59"/>
      <c r="BX221" s="59"/>
      <c r="BY221" s="44"/>
      <c r="BZ221" s="44"/>
      <c r="CA221" s="44"/>
      <c r="CB221" s="44"/>
      <c r="CC221" s="44"/>
      <c r="CD221" s="44"/>
      <c r="IC221" s="44" t="s">
        <v>3403</v>
      </c>
      <c r="IE221" s="44" t="s">
        <v>3403</v>
      </c>
    </row>
    <row r="222" spans="1:239" s="255" customFormat="1" ht="12.75" x14ac:dyDescent="0.2">
      <c r="A222" s="85">
        <v>86</v>
      </c>
      <c r="B222" s="59">
        <v>0.52777777777777779</v>
      </c>
      <c r="D222" s="85" t="s">
        <v>12630</v>
      </c>
      <c r="E222" s="255" t="s">
        <v>212</v>
      </c>
      <c r="F222" s="282">
        <v>43284</v>
      </c>
      <c r="G222" s="255" t="s">
        <v>1202</v>
      </c>
      <c r="H222" s="255" t="s">
        <v>233</v>
      </c>
      <c r="I222" s="255" t="s">
        <v>3057</v>
      </c>
      <c r="M222" s="282"/>
      <c r="N222" s="282"/>
      <c r="P222" s="370" t="s">
        <v>17847</v>
      </c>
      <c r="Q222" s="44" t="s">
        <v>17848</v>
      </c>
      <c r="R222" s="44" t="s">
        <v>17849</v>
      </c>
      <c r="S222" s="44" t="s">
        <v>17850</v>
      </c>
      <c r="T222" s="44">
        <v>9153561079</v>
      </c>
      <c r="U222" s="367" t="s">
        <v>17851</v>
      </c>
      <c r="V222" s="255" t="s">
        <v>221</v>
      </c>
      <c r="W222" s="85" t="s">
        <v>221</v>
      </c>
      <c r="X222" s="85" t="s">
        <v>221</v>
      </c>
      <c r="Y222" s="85" t="s">
        <v>221</v>
      </c>
      <c r="Z222" s="85" t="s">
        <v>221</v>
      </c>
      <c r="AA222" s="44" t="s">
        <v>17852</v>
      </c>
      <c r="AB222" s="44">
        <v>9322936050</v>
      </c>
      <c r="AC222" s="44" t="s">
        <v>1303</v>
      </c>
      <c r="AD222" s="44" t="s">
        <v>224</v>
      </c>
      <c r="AE222" s="44" t="s">
        <v>221</v>
      </c>
      <c r="AF222" s="44" t="s">
        <v>221</v>
      </c>
      <c r="AG222" s="44" t="s">
        <v>221</v>
      </c>
      <c r="AH222" s="44" t="s">
        <v>221</v>
      </c>
      <c r="AI222" s="44">
        <v>0</v>
      </c>
      <c r="AJ222" s="44" t="s">
        <v>446</v>
      </c>
      <c r="AK222" s="44">
        <v>0</v>
      </c>
      <c r="AL222" s="44">
        <v>0</v>
      </c>
      <c r="AM222" s="44">
        <v>0</v>
      </c>
      <c r="AN222" s="255" t="s">
        <v>432</v>
      </c>
      <c r="AO222" s="281" t="s">
        <v>432</v>
      </c>
      <c r="AP222" s="255" t="s">
        <v>434</v>
      </c>
      <c r="AQ222" s="255" t="s">
        <v>10785</v>
      </c>
      <c r="AR222" s="44" t="s">
        <v>14706</v>
      </c>
      <c r="AX222" s="255" t="s">
        <v>14707</v>
      </c>
      <c r="AY222" s="255" t="s">
        <v>227</v>
      </c>
      <c r="AZ222" s="255" t="s">
        <v>446</v>
      </c>
      <c r="BB222" s="255" t="s">
        <v>14708</v>
      </c>
      <c r="BC222" s="59">
        <v>0.53194444444444444</v>
      </c>
      <c r="BD222" s="59">
        <v>0.53611111111111109</v>
      </c>
      <c r="BE222" s="306">
        <f t="shared" si="6"/>
        <v>6</v>
      </c>
      <c r="BF222" s="255">
        <v>1</v>
      </c>
      <c r="BG222" s="255">
        <v>1</v>
      </c>
      <c r="BH222" s="255">
        <v>1</v>
      </c>
      <c r="BI222" s="255">
        <v>1</v>
      </c>
      <c r="BJ222" s="255">
        <v>1</v>
      </c>
      <c r="BK222" s="255">
        <v>1</v>
      </c>
      <c r="BL222" s="255">
        <v>1</v>
      </c>
      <c r="BM222" s="255">
        <v>1</v>
      </c>
      <c r="BN222" s="255">
        <v>1</v>
      </c>
      <c r="BO222" s="255">
        <v>1</v>
      </c>
      <c r="BP222" s="255">
        <v>1</v>
      </c>
      <c r="BQ222" s="255">
        <v>1</v>
      </c>
      <c r="BR222" s="255">
        <v>1</v>
      </c>
      <c r="BS222" s="255">
        <v>1</v>
      </c>
      <c r="BT222" s="255">
        <v>1</v>
      </c>
      <c r="BU222" s="494"/>
      <c r="BV222" s="44"/>
      <c r="BW222" s="59"/>
      <c r="BX222" s="59"/>
      <c r="BZ222" s="44"/>
      <c r="CA222" s="44"/>
      <c r="CB222" s="44"/>
      <c r="CC222" s="44"/>
      <c r="CE222" s="44"/>
      <c r="CF222" s="44"/>
      <c r="IC222" s="44" t="s">
        <v>3403</v>
      </c>
      <c r="IE222" s="44" t="s">
        <v>3403</v>
      </c>
    </row>
    <row r="223" spans="1:239" s="255" customFormat="1" ht="12.75" x14ac:dyDescent="0.2">
      <c r="A223" s="85">
        <v>87</v>
      </c>
      <c r="B223" s="59">
        <v>0.53819444444444442</v>
      </c>
      <c r="D223" s="85" t="s">
        <v>12630</v>
      </c>
      <c r="E223" s="255" t="s">
        <v>212</v>
      </c>
      <c r="F223" s="282">
        <v>43284</v>
      </c>
      <c r="G223" s="255" t="s">
        <v>1202</v>
      </c>
      <c r="H223" s="255" t="s">
        <v>233</v>
      </c>
      <c r="I223" s="255" t="s">
        <v>1203</v>
      </c>
      <c r="M223" s="282"/>
      <c r="N223" s="282"/>
      <c r="P223" s="370" t="s">
        <v>17853</v>
      </c>
      <c r="Q223" s="44" t="s">
        <v>17848</v>
      </c>
      <c r="R223" s="44" t="s">
        <v>17854</v>
      </c>
      <c r="S223" s="44" t="s">
        <v>17850</v>
      </c>
      <c r="T223" s="44">
        <v>9560912159</v>
      </c>
      <c r="U223" s="367" t="s">
        <v>17855</v>
      </c>
      <c r="V223" s="255" t="s">
        <v>221</v>
      </c>
      <c r="W223" s="255" t="s">
        <v>221</v>
      </c>
      <c r="X223" s="255" t="s">
        <v>221</v>
      </c>
      <c r="Y223" s="255" t="s">
        <v>221</v>
      </c>
      <c r="Z223" s="255" t="s">
        <v>221</v>
      </c>
      <c r="AA223" s="44" t="s">
        <v>17852</v>
      </c>
      <c r="AB223" s="44">
        <v>9322936050</v>
      </c>
      <c r="AC223" s="44" t="s">
        <v>314</v>
      </c>
      <c r="AD223" s="44" t="s">
        <v>224</v>
      </c>
      <c r="AE223" s="44" t="s">
        <v>17856</v>
      </c>
      <c r="AF223" s="44" t="s">
        <v>259</v>
      </c>
      <c r="AG223" s="44" t="s">
        <v>221</v>
      </c>
      <c r="AH223" s="44" t="s">
        <v>221</v>
      </c>
      <c r="AI223" s="44">
        <v>23</v>
      </c>
      <c r="AJ223" s="44" t="s">
        <v>227</v>
      </c>
      <c r="AK223" s="44">
        <v>1</v>
      </c>
      <c r="AL223" s="44">
        <v>17</v>
      </c>
      <c r="AM223" s="44">
        <v>6</v>
      </c>
      <c r="AN223" s="255" t="s">
        <v>432</v>
      </c>
      <c r="AO223" s="281" t="s">
        <v>432</v>
      </c>
      <c r="AP223" s="255" t="s">
        <v>434</v>
      </c>
      <c r="AQ223" s="255" t="s">
        <v>10785</v>
      </c>
      <c r="AR223" s="44" t="s">
        <v>14706</v>
      </c>
      <c r="AX223" s="255" t="s">
        <v>14707</v>
      </c>
      <c r="AY223" s="44" t="s">
        <v>227</v>
      </c>
      <c r="AZ223" s="44" t="s">
        <v>446</v>
      </c>
      <c r="BB223" s="255" t="s">
        <v>14708</v>
      </c>
      <c r="BC223" s="59">
        <v>0.54166666666666663</v>
      </c>
      <c r="BD223" s="59">
        <v>0.54375000000000007</v>
      </c>
      <c r="BE223" s="306">
        <f t="shared" si="6"/>
        <v>3</v>
      </c>
      <c r="BF223" s="255">
        <v>3</v>
      </c>
      <c r="BG223" s="255">
        <v>3</v>
      </c>
      <c r="BH223" s="255">
        <v>3</v>
      </c>
      <c r="BI223" s="255">
        <v>3</v>
      </c>
      <c r="BJ223" s="255">
        <v>3</v>
      </c>
      <c r="BK223" s="255">
        <v>3</v>
      </c>
      <c r="BL223" s="255">
        <v>3</v>
      </c>
      <c r="BM223" s="255">
        <v>3</v>
      </c>
      <c r="BN223" s="255">
        <v>3</v>
      </c>
      <c r="BO223" s="255">
        <v>3</v>
      </c>
      <c r="BP223" s="255">
        <v>3</v>
      </c>
      <c r="BQ223" s="255">
        <v>3</v>
      </c>
      <c r="BR223" s="255">
        <v>3</v>
      </c>
      <c r="BS223" s="255">
        <v>3</v>
      </c>
      <c r="BT223" s="255">
        <v>3</v>
      </c>
      <c r="BV223" s="44"/>
      <c r="BW223" s="59"/>
      <c r="BX223" s="59"/>
      <c r="BZ223" s="44"/>
      <c r="CA223" s="44"/>
      <c r="CB223" s="44"/>
      <c r="CC223" s="44"/>
      <c r="CE223" s="44"/>
      <c r="CF223" s="44"/>
      <c r="IC223" s="44" t="s">
        <v>3403</v>
      </c>
      <c r="IE223" s="44" t="s">
        <v>3403</v>
      </c>
    </row>
    <row r="224" spans="1:239" s="255" customFormat="1" ht="12.75" x14ac:dyDescent="0.2">
      <c r="A224" s="85">
        <v>88</v>
      </c>
      <c r="B224" s="59">
        <v>0.53819444444444442</v>
      </c>
      <c r="D224" s="85" t="s">
        <v>12630</v>
      </c>
      <c r="E224" s="255" t="s">
        <v>212</v>
      </c>
      <c r="F224" s="282">
        <v>43284</v>
      </c>
      <c r="G224" s="255" t="s">
        <v>1202</v>
      </c>
      <c r="H224" s="255" t="s">
        <v>233</v>
      </c>
      <c r="I224" s="255" t="s">
        <v>4282</v>
      </c>
      <c r="M224" s="282"/>
      <c r="N224" s="282"/>
      <c r="P224" s="370" t="s">
        <v>17857</v>
      </c>
      <c r="Q224" s="44" t="s">
        <v>17858</v>
      </c>
      <c r="R224" s="44" t="s">
        <v>5934</v>
      </c>
      <c r="S224" s="44" t="s">
        <v>4298</v>
      </c>
      <c r="T224" s="44">
        <v>9307116417</v>
      </c>
      <c r="U224" s="367" t="s">
        <v>17859</v>
      </c>
      <c r="V224" s="255" t="s">
        <v>221</v>
      </c>
      <c r="W224" s="255" t="s">
        <v>221</v>
      </c>
      <c r="X224" s="255" t="s">
        <v>221</v>
      </c>
      <c r="Y224" s="255" t="s">
        <v>221</v>
      </c>
      <c r="Z224" s="255" t="s">
        <v>221</v>
      </c>
      <c r="AA224" s="44" t="s">
        <v>17860</v>
      </c>
      <c r="AB224" s="44">
        <v>9222367110</v>
      </c>
      <c r="AC224" s="44" t="s">
        <v>278</v>
      </c>
      <c r="AD224" s="44" t="s">
        <v>366</v>
      </c>
      <c r="AE224" s="44" t="s">
        <v>17861</v>
      </c>
      <c r="AF224" s="85" t="s">
        <v>280</v>
      </c>
      <c r="AG224" s="44" t="s">
        <v>221</v>
      </c>
      <c r="AH224" s="44" t="s">
        <v>221</v>
      </c>
      <c r="AI224" s="44">
        <v>15</v>
      </c>
      <c r="AJ224" s="44" t="s">
        <v>227</v>
      </c>
      <c r="AK224" s="44">
        <v>1</v>
      </c>
      <c r="AL224" s="44">
        <v>12</v>
      </c>
      <c r="AM224" s="44">
        <v>3</v>
      </c>
      <c r="AN224" s="255" t="s">
        <v>432</v>
      </c>
      <c r="AO224" s="281" t="s">
        <v>432</v>
      </c>
      <c r="AP224" s="255" t="s">
        <v>434</v>
      </c>
      <c r="AQ224" s="255" t="s">
        <v>10785</v>
      </c>
      <c r="AR224" s="44" t="s">
        <v>14706</v>
      </c>
      <c r="AX224" s="255" t="s">
        <v>14707</v>
      </c>
      <c r="AY224" s="44" t="s">
        <v>227</v>
      </c>
      <c r="AZ224" s="44" t="s">
        <v>446</v>
      </c>
      <c r="BB224" s="255" t="s">
        <v>14708</v>
      </c>
      <c r="BC224" s="59">
        <v>0.54791666666666672</v>
      </c>
      <c r="BD224" s="59">
        <v>0.55902777777777779</v>
      </c>
      <c r="BE224" s="306">
        <f t="shared" si="6"/>
        <v>16</v>
      </c>
      <c r="BF224" s="255">
        <v>2</v>
      </c>
      <c r="BG224" s="255">
        <v>2</v>
      </c>
      <c r="BH224" s="255">
        <v>2</v>
      </c>
      <c r="BI224" s="255">
        <v>2</v>
      </c>
      <c r="BJ224" s="255">
        <v>2</v>
      </c>
      <c r="BK224" s="255">
        <v>2</v>
      </c>
      <c r="BL224" s="255">
        <v>2</v>
      </c>
      <c r="BM224" s="255">
        <v>2</v>
      </c>
      <c r="BN224" s="255">
        <v>2</v>
      </c>
      <c r="BO224" s="255">
        <v>2</v>
      </c>
      <c r="BP224" s="255">
        <v>2</v>
      </c>
      <c r="BQ224" s="255">
        <v>2</v>
      </c>
      <c r="BR224" s="255">
        <v>2</v>
      </c>
      <c r="BS224" s="255">
        <v>2</v>
      </c>
      <c r="BT224" s="255">
        <v>2</v>
      </c>
      <c r="BV224" s="44"/>
      <c r="BW224" s="59"/>
      <c r="BX224" s="59"/>
      <c r="BZ224" s="44"/>
      <c r="CA224" s="44"/>
      <c r="CB224" s="44"/>
      <c r="CC224" s="44"/>
      <c r="CE224" s="44"/>
      <c r="CF224" s="44"/>
      <c r="IC224" s="44" t="s">
        <v>3403</v>
      </c>
      <c r="IE224" s="44" t="s">
        <v>3403</v>
      </c>
    </row>
    <row r="225" spans="1:239" s="255" customFormat="1" ht="12.75" x14ac:dyDescent="0.2">
      <c r="A225" s="85">
        <v>89</v>
      </c>
      <c r="B225" s="59">
        <v>0.50347222222222221</v>
      </c>
      <c r="D225" s="85" t="s">
        <v>12630</v>
      </c>
      <c r="E225" s="255" t="s">
        <v>212</v>
      </c>
      <c r="F225" s="282">
        <v>43284</v>
      </c>
      <c r="G225" s="255" t="s">
        <v>357</v>
      </c>
      <c r="H225" s="255" t="s">
        <v>233</v>
      </c>
      <c r="I225" s="255" t="s">
        <v>12683</v>
      </c>
      <c r="M225" s="282"/>
      <c r="N225" s="282"/>
      <c r="P225" s="370" t="s">
        <v>17862</v>
      </c>
      <c r="Q225" s="44" t="s">
        <v>17863</v>
      </c>
      <c r="R225" s="44" t="s">
        <v>9222</v>
      </c>
      <c r="S225" s="44" t="s">
        <v>17864</v>
      </c>
      <c r="T225" s="44">
        <v>9059061985</v>
      </c>
      <c r="U225" s="367" t="s">
        <v>17865</v>
      </c>
      <c r="V225" s="255" t="s">
        <v>221</v>
      </c>
      <c r="W225" s="255" t="s">
        <v>221</v>
      </c>
      <c r="X225" s="255" t="s">
        <v>221</v>
      </c>
      <c r="Y225" s="255" t="s">
        <v>221</v>
      </c>
      <c r="Z225" s="255" t="s">
        <v>221</v>
      </c>
      <c r="AA225" s="44" t="s">
        <v>17866</v>
      </c>
      <c r="AB225" s="44">
        <v>9303778807</v>
      </c>
      <c r="AC225" s="44" t="s">
        <v>223</v>
      </c>
      <c r="AD225" s="44" t="s">
        <v>802</v>
      </c>
      <c r="AE225" s="44" t="s">
        <v>17867</v>
      </c>
      <c r="AF225" s="44" t="s">
        <v>226</v>
      </c>
      <c r="AG225" s="44" t="s">
        <v>221</v>
      </c>
      <c r="AH225" s="44" t="s">
        <v>226</v>
      </c>
      <c r="AI225" s="44">
        <v>28</v>
      </c>
      <c r="AJ225" s="44" t="s">
        <v>227</v>
      </c>
      <c r="AK225" s="44">
        <v>2</v>
      </c>
      <c r="AL225" s="44">
        <v>6</v>
      </c>
      <c r="AM225" s="44">
        <v>22</v>
      </c>
      <c r="AN225" s="255" t="s">
        <v>432</v>
      </c>
      <c r="AO225" s="281" t="s">
        <v>432</v>
      </c>
      <c r="AP225" s="255" t="s">
        <v>434</v>
      </c>
      <c r="AQ225" s="255" t="s">
        <v>10785</v>
      </c>
      <c r="AR225" s="44" t="s">
        <v>14706</v>
      </c>
      <c r="AX225" s="255" t="s">
        <v>14707</v>
      </c>
      <c r="AY225" s="44" t="s">
        <v>227</v>
      </c>
      <c r="AZ225" s="44" t="s">
        <v>446</v>
      </c>
      <c r="BB225" s="255" t="s">
        <v>14708</v>
      </c>
      <c r="BC225" s="59">
        <v>0.56111111111111112</v>
      </c>
      <c r="BD225" s="59">
        <v>0.56666666666666665</v>
      </c>
      <c r="BE225" s="306">
        <f t="shared" si="6"/>
        <v>8</v>
      </c>
      <c r="BF225" s="255">
        <v>2</v>
      </c>
      <c r="BG225" s="255">
        <v>2</v>
      </c>
      <c r="BH225" s="255">
        <v>2</v>
      </c>
      <c r="BI225" s="255">
        <v>2</v>
      </c>
      <c r="BJ225" s="255">
        <v>2</v>
      </c>
      <c r="BK225" s="255">
        <v>2</v>
      </c>
      <c r="BL225" s="255">
        <v>2</v>
      </c>
      <c r="BM225" s="255">
        <v>2</v>
      </c>
      <c r="BN225" s="255">
        <v>2</v>
      </c>
      <c r="BO225" s="255">
        <v>2</v>
      </c>
      <c r="BP225" s="255">
        <v>2</v>
      </c>
      <c r="BQ225" s="255">
        <v>2</v>
      </c>
      <c r="BR225" s="255">
        <v>2</v>
      </c>
      <c r="BS225" s="255">
        <v>2</v>
      </c>
      <c r="BT225" s="255">
        <v>2</v>
      </c>
      <c r="BV225" s="44" t="s">
        <v>14708</v>
      </c>
      <c r="BW225" s="59">
        <v>0.56666666666666665</v>
      </c>
      <c r="BX225" s="59">
        <v>0.57222222222222219</v>
      </c>
      <c r="BY225" s="44"/>
      <c r="BZ225" s="44">
        <v>3</v>
      </c>
      <c r="CA225" s="44">
        <v>3</v>
      </c>
      <c r="CB225" s="44">
        <v>3</v>
      </c>
      <c r="CC225" s="44">
        <v>3</v>
      </c>
      <c r="CD225" s="255" t="s">
        <v>260</v>
      </c>
      <c r="CE225" s="44"/>
      <c r="CR225" s="335" t="s">
        <v>12643</v>
      </c>
      <c r="CS225" s="335" t="s">
        <v>12644</v>
      </c>
      <c r="CT225" s="335" t="s">
        <v>4002</v>
      </c>
      <c r="CU225" s="335" t="s">
        <v>17868</v>
      </c>
      <c r="CV225" s="335" t="s">
        <v>17863</v>
      </c>
      <c r="CW225" s="335" t="s">
        <v>9222</v>
      </c>
      <c r="CX225" s="335" t="s">
        <v>17864</v>
      </c>
      <c r="CY225" s="335" t="s">
        <v>17869</v>
      </c>
      <c r="CZ225" s="335" t="s">
        <v>13988</v>
      </c>
      <c r="DA225" s="335" t="s">
        <v>17870</v>
      </c>
      <c r="DB225" s="335" t="s">
        <v>3840</v>
      </c>
      <c r="DC225" s="335" t="s">
        <v>3841</v>
      </c>
      <c r="DD225" s="335" t="s">
        <v>4882</v>
      </c>
      <c r="DE225" s="335" t="s">
        <v>3848</v>
      </c>
      <c r="DF225" s="335" t="s">
        <v>17871</v>
      </c>
      <c r="DG225" s="335" t="s">
        <v>3840</v>
      </c>
      <c r="DH225" s="335" t="s">
        <v>3841</v>
      </c>
      <c r="DI225" s="335" t="s">
        <v>4882</v>
      </c>
      <c r="DJ225" s="335" t="s">
        <v>17872</v>
      </c>
      <c r="DK225" s="335" t="s">
        <v>3849</v>
      </c>
      <c r="DL225" s="335" t="s">
        <v>17873</v>
      </c>
      <c r="DM225" s="335" t="s">
        <v>3914</v>
      </c>
      <c r="DN225" s="335" t="s">
        <v>4062</v>
      </c>
      <c r="DO225" s="335" t="s">
        <v>3853</v>
      </c>
      <c r="DP225" s="335" t="s">
        <v>4299</v>
      </c>
      <c r="DQ225" s="335" t="s">
        <v>17874</v>
      </c>
      <c r="DR225" s="335" t="s">
        <v>1228</v>
      </c>
      <c r="DS225" s="335" t="s">
        <v>17875</v>
      </c>
      <c r="DT225" s="335" t="s">
        <v>3848</v>
      </c>
      <c r="DU225" s="335" t="s">
        <v>3848</v>
      </c>
      <c r="DV225" s="335" t="s">
        <v>3848</v>
      </c>
      <c r="DW225" s="335" t="s">
        <v>3848</v>
      </c>
      <c r="DX225" s="335" t="s">
        <v>3848</v>
      </c>
      <c r="DY225" s="335" t="s">
        <v>3848</v>
      </c>
      <c r="DZ225" s="335" t="s">
        <v>3848</v>
      </c>
      <c r="EA225" s="335" t="s">
        <v>3848</v>
      </c>
      <c r="EB225" s="335" t="s">
        <v>3861</v>
      </c>
      <c r="EC225" s="335" t="s">
        <v>4118</v>
      </c>
      <c r="ED225" s="335" t="s">
        <v>17876</v>
      </c>
      <c r="EE225" s="335" t="s">
        <v>17877</v>
      </c>
      <c r="EF225" s="335" t="s">
        <v>432</v>
      </c>
      <c r="EG225" s="335" t="s">
        <v>3919</v>
      </c>
      <c r="EH225" s="335" t="s">
        <v>3920</v>
      </c>
      <c r="EI225" s="335" t="s">
        <v>17878</v>
      </c>
      <c r="EJ225" s="335" t="s">
        <v>3848</v>
      </c>
      <c r="EK225" s="335" t="s">
        <v>3848</v>
      </c>
      <c r="EL225" s="335" t="s">
        <v>3868</v>
      </c>
      <c r="EM225" s="335" t="s">
        <v>4002</v>
      </c>
      <c r="EN225" s="335" t="s">
        <v>4002</v>
      </c>
      <c r="EO225" s="335" t="s">
        <v>4002</v>
      </c>
      <c r="EP225" s="335" t="s">
        <v>4002</v>
      </c>
      <c r="EQ225" s="335" t="s">
        <v>4017</v>
      </c>
      <c r="ER225" s="335" t="s">
        <v>4017</v>
      </c>
      <c r="ES225" s="335" t="s">
        <v>4017</v>
      </c>
      <c r="ET225" s="335" t="s">
        <v>4017</v>
      </c>
      <c r="EU225" s="335" t="s">
        <v>4017</v>
      </c>
      <c r="EV225" s="335" t="s">
        <v>3848</v>
      </c>
      <c r="EW225" s="335" t="s">
        <v>3848</v>
      </c>
      <c r="EX225" s="335" t="s">
        <v>3848</v>
      </c>
      <c r="EY225" s="335" t="s">
        <v>3848</v>
      </c>
      <c r="EZ225" s="335" t="s">
        <v>3848</v>
      </c>
      <c r="FA225" s="335" t="s">
        <v>3848</v>
      </c>
      <c r="FB225" s="335" t="s">
        <v>3848</v>
      </c>
      <c r="FC225" s="335" t="s">
        <v>3848</v>
      </c>
      <c r="FD225" s="335" t="s">
        <v>3848</v>
      </c>
      <c r="FE225" s="335" t="s">
        <v>4017</v>
      </c>
      <c r="FF225" s="335" t="s">
        <v>4017</v>
      </c>
      <c r="FG225" s="335" t="s">
        <v>3848</v>
      </c>
      <c r="FH225" s="335" t="s">
        <v>3848</v>
      </c>
      <c r="FI225" s="335" t="s">
        <v>3848</v>
      </c>
      <c r="FJ225" s="335" t="s">
        <v>4017</v>
      </c>
      <c r="FK225" s="335" t="s">
        <v>4017</v>
      </c>
      <c r="FL225" s="335" t="s">
        <v>4017</v>
      </c>
      <c r="FM225" s="335" t="s">
        <v>17879</v>
      </c>
      <c r="FN225" s="335" t="s">
        <v>17880</v>
      </c>
      <c r="FO225" s="335" t="s">
        <v>17881</v>
      </c>
      <c r="FP225" s="335" t="s">
        <v>3848</v>
      </c>
      <c r="FQ225" s="335" t="s">
        <v>3848</v>
      </c>
      <c r="FR225" s="335" t="s">
        <v>3848</v>
      </c>
      <c r="FS225" s="335" t="s">
        <v>3848</v>
      </c>
      <c r="FT225" s="335" t="s">
        <v>17882</v>
      </c>
      <c r="FU225" s="335" t="s">
        <v>17883</v>
      </c>
      <c r="FV225" s="335" t="s">
        <v>17884</v>
      </c>
      <c r="FW225" s="335" t="s">
        <v>17885</v>
      </c>
      <c r="FX225" s="335" t="s">
        <v>3894</v>
      </c>
      <c r="FY225" s="335" t="s">
        <v>3848</v>
      </c>
      <c r="FZ225" s="335" t="s">
        <v>17144</v>
      </c>
      <c r="GA225" s="335" t="s">
        <v>3946</v>
      </c>
      <c r="GB225" s="335" t="s">
        <v>3945</v>
      </c>
      <c r="GC225" s="335" t="s">
        <v>3946</v>
      </c>
      <c r="GD225" s="255" t="s">
        <v>12711</v>
      </c>
      <c r="GE225" s="255" t="s">
        <v>6505</v>
      </c>
      <c r="GF225" s="255" t="s">
        <v>14011</v>
      </c>
      <c r="GG225" s="255" t="s">
        <v>6505</v>
      </c>
      <c r="GL225" s="490">
        <v>0</v>
      </c>
      <c r="GM225" s="490">
        <v>58</v>
      </c>
      <c r="GN225" s="490">
        <v>50</v>
      </c>
      <c r="GO225" s="490">
        <v>83</v>
      </c>
      <c r="GP225" s="490">
        <v>68</v>
      </c>
      <c r="GQ225" s="490">
        <v>28</v>
      </c>
      <c r="GR225" s="490">
        <v>68</v>
      </c>
      <c r="GS225" s="490">
        <v>73</v>
      </c>
      <c r="GT225" s="490">
        <v>26</v>
      </c>
      <c r="GU225" s="490">
        <v>73</v>
      </c>
      <c r="GV225" s="490">
        <v>40</v>
      </c>
      <c r="GW225" s="490">
        <v>86</v>
      </c>
      <c r="GX225" s="490">
        <v>71</v>
      </c>
      <c r="GY225" s="490" t="s">
        <v>14218</v>
      </c>
      <c r="GZ225" s="490" t="s">
        <v>14217</v>
      </c>
      <c r="HA225" s="490" t="s">
        <v>14217</v>
      </c>
      <c r="HB225" s="490" t="s">
        <v>14217</v>
      </c>
      <c r="HC225" s="490" t="s">
        <v>14217</v>
      </c>
      <c r="HD225" s="490" t="s">
        <v>14217</v>
      </c>
      <c r="HE225" s="490">
        <v>0</v>
      </c>
      <c r="HF225" s="335" t="s">
        <v>14293</v>
      </c>
      <c r="HG225" s="491" t="s">
        <v>3848</v>
      </c>
      <c r="HH225" s="491" t="s">
        <v>3848</v>
      </c>
      <c r="HI225" s="491" t="s">
        <v>3848</v>
      </c>
      <c r="HJ225" s="491" t="s">
        <v>3848</v>
      </c>
      <c r="HK225" s="491" t="s">
        <v>3848</v>
      </c>
      <c r="HL225" s="335"/>
      <c r="HM225" s="335"/>
      <c r="HS225" s="44" t="s">
        <v>6505</v>
      </c>
      <c r="HW225" s="44" t="s">
        <v>6505</v>
      </c>
      <c r="IC225" s="44" t="s">
        <v>12683</v>
      </c>
      <c r="IE225" s="44" t="s">
        <v>3403</v>
      </c>
    </row>
    <row r="226" spans="1:239" s="255" customFormat="1" ht="12.75" x14ac:dyDescent="0.2">
      <c r="A226" s="85">
        <v>90</v>
      </c>
      <c r="B226" s="59">
        <v>0.54166666666666663</v>
      </c>
      <c r="D226" s="85" t="s">
        <v>12630</v>
      </c>
      <c r="E226" s="255" t="s">
        <v>212</v>
      </c>
      <c r="F226" s="282">
        <v>43284</v>
      </c>
      <c r="G226" s="255" t="s">
        <v>3082</v>
      </c>
      <c r="H226" s="255" t="s">
        <v>246</v>
      </c>
      <c r="I226" s="255" t="s">
        <v>247</v>
      </c>
      <c r="J226" s="255" t="s">
        <v>5969</v>
      </c>
      <c r="K226" s="471" t="s">
        <v>15995</v>
      </c>
      <c r="L226" s="255" t="s">
        <v>250</v>
      </c>
      <c r="M226" s="374">
        <v>43284</v>
      </c>
      <c r="N226" s="374">
        <v>43299</v>
      </c>
      <c r="O226" s="255" t="s">
        <v>12807</v>
      </c>
      <c r="P226" s="370" t="s">
        <v>17886</v>
      </c>
      <c r="Q226" s="44" t="s">
        <v>17887</v>
      </c>
      <c r="R226" s="44" t="s">
        <v>17888</v>
      </c>
      <c r="S226" s="44" t="s">
        <v>14606</v>
      </c>
      <c r="T226" s="44">
        <v>9285909875</v>
      </c>
      <c r="U226" s="367" t="s">
        <v>17889</v>
      </c>
      <c r="V226" s="255" t="s">
        <v>221</v>
      </c>
      <c r="W226" s="255" t="s">
        <v>221</v>
      </c>
      <c r="X226" s="255" t="s">
        <v>221</v>
      </c>
      <c r="Y226" s="255" t="s">
        <v>221</v>
      </c>
      <c r="Z226" s="255" t="s">
        <v>221</v>
      </c>
      <c r="AA226" s="44" t="s">
        <v>17890</v>
      </c>
      <c r="AB226" s="44">
        <v>6543768</v>
      </c>
      <c r="AC226" s="44" t="s">
        <v>314</v>
      </c>
      <c r="AD226" s="44" t="s">
        <v>241</v>
      </c>
      <c r="AE226" s="44" t="s">
        <v>17891</v>
      </c>
      <c r="AF226" s="44" t="s">
        <v>226</v>
      </c>
      <c r="AG226" s="44" t="s">
        <v>221</v>
      </c>
      <c r="AH226" s="44" t="s">
        <v>259</v>
      </c>
      <c r="AI226" s="44">
        <v>14</v>
      </c>
      <c r="AJ226" s="44" t="s">
        <v>227</v>
      </c>
      <c r="AK226" s="44">
        <v>1</v>
      </c>
      <c r="AL226" s="44">
        <v>6</v>
      </c>
      <c r="AM226" s="44">
        <v>8</v>
      </c>
      <c r="AN226" s="255" t="s">
        <v>432</v>
      </c>
      <c r="AO226" s="281" t="s">
        <v>432</v>
      </c>
      <c r="AP226" s="255" t="s">
        <v>434</v>
      </c>
      <c r="AQ226" s="255" t="s">
        <v>10785</v>
      </c>
      <c r="AR226" s="44" t="s">
        <v>14706</v>
      </c>
      <c r="AX226" s="255" t="s">
        <v>14707</v>
      </c>
      <c r="AY226" s="44" t="s">
        <v>227</v>
      </c>
      <c r="AZ226" s="44" t="s">
        <v>446</v>
      </c>
      <c r="BB226" s="255" t="s">
        <v>14708</v>
      </c>
      <c r="BC226" s="59">
        <v>0.58194444444444449</v>
      </c>
      <c r="BD226" s="59">
        <v>0.58819444444444446</v>
      </c>
      <c r="BE226" s="306">
        <f t="shared" si="6"/>
        <v>9</v>
      </c>
      <c r="BF226" s="255">
        <v>3</v>
      </c>
      <c r="BG226" s="255">
        <v>3</v>
      </c>
      <c r="BH226" s="255">
        <v>3</v>
      </c>
      <c r="BI226" s="255">
        <v>3</v>
      </c>
      <c r="BJ226" s="255">
        <v>3</v>
      </c>
      <c r="BK226" s="255">
        <v>3</v>
      </c>
      <c r="BL226" s="255">
        <v>3</v>
      </c>
      <c r="BM226" s="255">
        <v>3</v>
      </c>
      <c r="BN226" s="255">
        <v>3</v>
      </c>
      <c r="BO226" s="255">
        <v>3</v>
      </c>
      <c r="BP226" s="255">
        <v>3</v>
      </c>
      <c r="BQ226" s="255">
        <v>3</v>
      </c>
      <c r="BR226" s="255">
        <v>3</v>
      </c>
      <c r="BS226" s="255">
        <v>3</v>
      </c>
      <c r="BT226" s="255">
        <v>3</v>
      </c>
      <c r="BV226" s="44" t="s">
        <v>14708</v>
      </c>
      <c r="BW226" s="59">
        <v>0.58819444444444446</v>
      </c>
      <c r="BX226" s="59">
        <v>0.59375</v>
      </c>
      <c r="BY226" s="44"/>
      <c r="BZ226" s="44">
        <v>3</v>
      </c>
      <c r="CA226" s="44">
        <v>3</v>
      </c>
      <c r="CB226" s="44">
        <v>3</v>
      </c>
      <c r="CC226" s="44">
        <v>3</v>
      </c>
      <c r="CD226" s="255" t="s">
        <v>260</v>
      </c>
      <c r="CR226" s="335" t="s">
        <v>12643</v>
      </c>
      <c r="CS226" s="335" t="s">
        <v>12644</v>
      </c>
      <c r="CT226" s="335" t="s">
        <v>4002</v>
      </c>
      <c r="CU226" s="335" t="s">
        <v>17892</v>
      </c>
      <c r="CV226" s="335" t="s">
        <v>17887</v>
      </c>
      <c r="CW226" s="335" t="s">
        <v>17888</v>
      </c>
      <c r="CX226" s="335" t="s">
        <v>14606</v>
      </c>
      <c r="CY226" s="335" t="s">
        <v>17893</v>
      </c>
      <c r="CZ226" s="335" t="s">
        <v>13155</v>
      </c>
      <c r="DA226" s="335" t="s">
        <v>17894</v>
      </c>
      <c r="DB226" s="335" t="s">
        <v>8885</v>
      </c>
      <c r="DC226" s="335" t="s">
        <v>3846</v>
      </c>
      <c r="DD226" s="335" t="s">
        <v>8569</v>
      </c>
      <c r="DE226" s="335" t="s">
        <v>13155</v>
      </c>
      <c r="DF226" s="335" t="s">
        <v>17894</v>
      </c>
      <c r="DG226" s="335" t="s">
        <v>8885</v>
      </c>
      <c r="DH226" s="335" t="s">
        <v>3846</v>
      </c>
      <c r="DI226" s="335" t="s">
        <v>8569</v>
      </c>
      <c r="DJ226" s="335" t="s">
        <v>17895</v>
      </c>
      <c r="DK226" s="335" t="s">
        <v>3849</v>
      </c>
      <c r="DL226" s="335" t="s">
        <v>4298</v>
      </c>
      <c r="DM226" s="335" t="s">
        <v>3914</v>
      </c>
      <c r="DN226" s="335" t="s">
        <v>3852</v>
      </c>
      <c r="DO226" s="335" t="s">
        <v>3853</v>
      </c>
      <c r="DP226" s="335" t="s">
        <v>8096</v>
      </c>
      <c r="DQ226" s="335" t="s">
        <v>17896</v>
      </c>
      <c r="DR226" s="335" t="s">
        <v>17897</v>
      </c>
      <c r="DS226" s="335" t="s">
        <v>17898</v>
      </c>
      <c r="DT226" s="335" t="s">
        <v>17899</v>
      </c>
      <c r="DU226" s="335" t="s">
        <v>17900</v>
      </c>
      <c r="DV226" s="335" t="s">
        <v>17901</v>
      </c>
      <c r="DW226" s="335" t="s">
        <v>17902</v>
      </c>
      <c r="DX226" s="335" t="s">
        <v>17903</v>
      </c>
      <c r="DY226" s="335" t="s">
        <v>17903</v>
      </c>
      <c r="DZ226" s="335" t="s">
        <v>17903</v>
      </c>
      <c r="EA226" s="335" t="s">
        <v>3848</v>
      </c>
      <c r="EB226" s="335" t="s">
        <v>3861</v>
      </c>
      <c r="EC226" s="335" t="s">
        <v>3862</v>
      </c>
      <c r="ED226" s="335" t="s">
        <v>3848</v>
      </c>
      <c r="EE226" s="335" t="s">
        <v>4000</v>
      </c>
      <c r="EF226" s="335" t="s">
        <v>432</v>
      </c>
      <c r="EG226" s="335" t="s">
        <v>3919</v>
      </c>
      <c r="EH226" s="335" t="s">
        <v>3920</v>
      </c>
      <c r="EI226" s="335" t="s">
        <v>17904</v>
      </c>
      <c r="EJ226" s="335" t="s">
        <v>3848</v>
      </c>
      <c r="EK226" s="335" t="s">
        <v>3848</v>
      </c>
      <c r="EL226" s="335" t="s">
        <v>3868</v>
      </c>
      <c r="EM226" s="335" t="s">
        <v>4002</v>
      </c>
      <c r="EN226" s="335" t="s">
        <v>4002</v>
      </c>
      <c r="EO226" s="335" t="s">
        <v>3870</v>
      </c>
      <c r="EP226" s="335" t="s">
        <v>3869</v>
      </c>
      <c r="EQ226" s="335" t="s">
        <v>17905</v>
      </c>
      <c r="ER226" s="335" t="s">
        <v>3872</v>
      </c>
      <c r="ES226" s="335" t="s">
        <v>10170</v>
      </c>
      <c r="ET226" s="335" t="s">
        <v>17906</v>
      </c>
      <c r="EU226" s="335" t="s">
        <v>17907</v>
      </c>
      <c r="EV226" s="335" t="s">
        <v>3876</v>
      </c>
      <c r="EW226" s="335" t="s">
        <v>3876</v>
      </c>
      <c r="EX226" s="335" t="s">
        <v>3848</v>
      </c>
      <c r="EY226" s="335" t="s">
        <v>3848</v>
      </c>
      <c r="EZ226" s="335" t="s">
        <v>3877</v>
      </c>
      <c r="FA226" s="335" t="s">
        <v>4008</v>
      </c>
      <c r="FB226" s="335" t="s">
        <v>5151</v>
      </c>
      <c r="FC226" s="335" t="s">
        <v>17908</v>
      </c>
      <c r="FD226" s="335" t="s">
        <v>3848</v>
      </c>
      <c r="FE226" s="335" t="s">
        <v>3970</v>
      </c>
      <c r="FF226" s="335" t="s">
        <v>17909</v>
      </c>
      <c r="FG226" s="335" t="s">
        <v>3848</v>
      </c>
      <c r="FH226" s="335" t="s">
        <v>17910</v>
      </c>
      <c r="FI226" s="335" t="s">
        <v>17911</v>
      </c>
      <c r="FJ226" s="335" t="s">
        <v>17912</v>
      </c>
      <c r="FK226" s="335" t="s">
        <v>17913</v>
      </c>
      <c r="FL226" s="335" t="s">
        <v>3943</v>
      </c>
      <c r="FM226" s="335" t="s">
        <v>14606</v>
      </c>
      <c r="FN226" s="335" t="s">
        <v>17914</v>
      </c>
      <c r="FO226" s="335" t="s">
        <v>17915</v>
      </c>
      <c r="FP226" s="335" t="s">
        <v>3848</v>
      </c>
      <c r="FQ226" s="335" t="s">
        <v>3848</v>
      </c>
      <c r="FR226" s="335" t="s">
        <v>3848</v>
      </c>
      <c r="FS226" s="335" t="s">
        <v>3848</v>
      </c>
      <c r="FT226" s="335" t="s">
        <v>17916</v>
      </c>
      <c r="FU226" s="335" t="s">
        <v>9210</v>
      </c>
      <c r="FV226" s="335" t="s">
        <v>9211</v>
      </c>
      <c r="FW226" s="335" t="s">
        <v>17917</v>
      </c>
      <c r="FX226" s="335" t="s">
        <v>3894</v>
      </c>
      <c r="FY226" s="335" t="s">
        <v>3848</v>
      </c>
      <c r="FZ226" s="335" t="s">
        <v>17144</v>
      </c>
      <c r="GA226" s="335" t="s">
        <v>3945</v>
      </c>
      <c r="GB226" s="335" t="s">
        <v>3945</v>
      </c>
      <c r="GC226" s="335" t="s">
        <v>3945</v>
      </c>
      <c r="GD226" s="255" t="s">
        <v>12711</v>
      </c>
      <c r="GE226" s="255" t="s">
        <v>6676</v>
      </c>
      <c r="GL226" s="490">
        <v>100</v>
      </c>
      <c r="GM226" s="490">
        <v>83</v>
      </c>
      <c r="GN226" s="490">
        <v>80</v>
      </c>
      <c r="GO226" s="490">
        <v>89</v>
      </c>
      <c r="GP226" s="490">
        <v>98</v>
      </c>
      <c r="GQ226" s="490">
        <v>46</v>
      </c>
      <c r="GR226" s="490">
        <v>98</v>
      </c>
      <c r="GS226" s="490">
        <v>97</v>
      </c>
      <c r="GT226" s="490">
        <v>39</v>
      </c>
      <c r="GU226" s="490">
        <v>97</v>
      </c>
      <c r="GV226" s="490">
        <v>60</v>
      </c>
      <c r="GW226" s="490">
        <v>43</v>
      </c>
      <c r="GX226" s="490">
        <v>43</v>
      </c>
      <c r="GY226" s="490" t="s">
        <v>14218</v>
      </c>
      <c r="GZ226" s="490" t="s">
        <v>14217</v>
      </c>
      <c r="HA226" s="490" t="s">
        <v>14217</v>
      </c>
      <c r="HB226" s="490" t="s">
        <v>14217</v>
      </c>
      <c r="HC226" s="490" t="s">
        <v>14217</v>
      </c>
      <c r="HD226" s="490" t="s">
        <v>14217</v>
      </c>
      <c r="HE226" s="490">
        <v>0</v>
      </c>
      <c r="HF226" s="335" t="s">
        <v>14293</v>
      </c>
      <c r="HG226" s="491" t="s">
        <v>3848</v>
      </c>
      <c r="HH226" s="491" t="s">
        <v>3848</v>
      </c>
      <c r="HI226" s="491" t="s">
        <v>3848</v>
      </c>
      <c r="HJ226" s="491" t="s">
        <v>3848</v>
      </c>
      <c r="HK226" s="491" t="s">
        <v>3848</v>
      </c>
      <c r="HL226" s="374">
        <v>43284</v>
      </c>
      <c r="HM226" s="30" t="s">
        <v>12618</v>
      </c>
      <c r="HS226" s="487" t="s">
        <v>6676</v>
      </c>
      <c r="IC226" s="44" t="s">
        <v>247</v>
      </c>
      <c r="IE226" s="44" t="s">
        <v>12843</v>
      </c>
    </row>
    <row r="227" spans="1:239" s="255" customFormat="1" ht="12.75" x14ac:dyDescent="0.2">
      <c r="A227" s="85">
        <v>91</v>
      </c>
      <c r="B227" s="59">
        <v>0.59027777777777779</v>
      </c>
      <c r="D227" s="85" t="s">
        <v>12630</v>
      </c>
      <c r="E227" s="255" t="s">
        <v>212</v>
      </c>
      <c r="F227" s="282">
        <v>43284</v>
      </c>
      <c r="G227" s="255" t="s">
        <v>357</v>
      </c>
      <c r="H227" s="255" t="s">
        <v>233</v>
      </c>
      <c r="I227" s="255" t="s">
        <v>12683</v>
      </c>
      <c r="M227" s="282"/>
      <c r="N227" s="282"/>
      <c r="P227" s="370" t="s">
        <v>17918</v>
      </c>
      <c r="Q227" s="44" t="s">
        <v>2377</v>
      </c>
      <c r="R227" s="44" t="s">
        <v>17919</v>
      </c>
      <c r="S227" s="44" t="s">
        <v>798</v>
      </c>
      <c r="T227" s="44">
        <v>9957718306</v>
      </c>
      <c r="U227" s="367" t="s">
        <v>17920</v>
      </c>
      <c r="V227" s="255" t="s">
        <v>221</v>
      </c>
      <c r="W227" s="255" t="s">
        <v>221</v>
      </c>
      <c r="X227" s="255" t="s">
        <v>221</v>
      </c>
      <c r="Y227" s="255" t="s">
        <v>221</v>
      </c>
      <c r="Z227" s="255" t="s">
        <v>221</v>
      </c>
      <c r="AA227" s="44" t="s">
        <v>17921</v>
      </c>
      <c r="AB227" s="44">
        <v>9356797634</v>
      </c>
      <c r="AC227" s="44" t="s">
        <v>314</v>
      </c>
      <c r="AD227" s="44" t="s">
        <v>224</v>
      </c>
      <c r="AE227" s="44" t="s">
        <v>17922</v>
      </c>
      <c r="AF227" s="44" t="s">
        <v>259</v>
      </c>
      <c r="AG227" s="44" t="s">
        <v>221</v>
      </c>
      <c r="AH227" s="44" t="s">
        <v>221</v>
      </c>
      <c r="AI227" s="44">
        <v>7</v>
      </c>
      <c r="AJ227" s="44" t="s">
        <v>227</v>
      </c>
      <c r="AK227" s="44">
        <v>1</v>
      </c>
      <c r="AL227" s="44">
        <v>7</v>
      </c>
      <c r="AM227" s="44">
        <v>0</v>
      </c>
      <c r="AN227" s="255" t="s">
        <v>432</v>
      </c>
      <c r="AO227" s="281" t="s">
        <v>432</v>
      </c>
      <c r="AP227" s="255" t="s">
        <v>434</v>
      </c>
      <c r="AQ227" s="255" t="s">
        <v>10785</v>
      </c>
      <c r="AR227" s="44" t="s">
        <v>14706</v>
      </c>
      <c r="AX227" s="255" t="s">
        <v>14707</v>
      </c>
      <c r="AY227" s="44" t="s">
        <v>227</v>
      </c>
      <c r="AZ227" s="44" t="s">
        <v>446</v>
      </c>
      <c r="BB227" s="255" t="s">
        <v>14708</v>
      </c>
      <c r="BC227" s="59">
        <v>0.59861111111111109</v>
      </c>
      <c r="BD227" s="59">
        <v>0.60625000000000007</v>
      </c>
      <c r="BE227" s="306">
        <f t="shared" si="6"/>
        <v>11</v>
      </c>
      <c r="BF227" s="255">
        <v>3</v>
      </c>
      <c r="BG227" s="255">
        <v>3</v>
      </c>
      <c r="BH227" s="255">
        <v>3</v>
      </c>
      <c r="BI227" s="255">
        <v>3</v>
      </c>
      <c r="BJ227" s="255">
        <v>3</v>
      </c>
      <c r="BK227" s="255">
        <v>3</v>
      </c>
      <c r="BL227" s="255">
        <v>3</v>
      </c>
      <c r="BM227" s="255">
        <v>3</v>
      </c>
      <c r="BN227" s="255">
        <v>3</v>
      </c>
      <c r="BO227" s="255">
        <v>3</v>
      </c>
      <c r="BP227" s="255">
        <v>3</v>
      </c>
      <c r="BQ227" s="255">
        <v>3</v>
      </c>
      <c r="BR227" s="255">
        <v>3</v>
      </c>
      <c r="BS227" s="255">
        <v>3</v>
      </c>
      <c r="BT227" s="255">
        <v>3</v>
      </c>
      <c r="BU227" s="494"/>
      <c r="BV227" s="44" t="s">
        <v>14708</v>
      </c>
      <c r="BW227" s="59">
        <v>0.60625000000000007</v>
      </c>
      <c r="BX227" s="59">
        <v>0.61319444444444449</v>
      </c>
      <c r="BY227" s="44"/>
      <c r="BZ227" s="44">
        <v>3</v>
      </c>
      <c r="CA227" s="44">
        <v>3</v>
      </c>
      <c r="CB227" s="44">
        <v>3</v>
      </c>
      <c r="CC227" s="44">
        <v>3</v>
      </c>
      <c r="CD227" s="255" t="s">
        <v>260</v>
      </c>
      <c r="CE227" s="44"/>
      <c r="CR227" s="335" t="s">
        <v>12643</v>
      </c>
      <c r="CS227" s="335" t="s">
        <v>12644</v>
      </c>
      <c r="CT227" s="335" t="s">
        <v>4002</v>
      </c>
      <c r="CU227" s="335" t="s">
        <v>17923</v>
      </c>
      <c r="CV227" s="335" t="s">
        <v>2377</v>
      </c>
      <c r="CW227" s="335" t="s">
        <v>17919</v>
      </c>
      <c r="CX227" s="335" t="s">
        <v>798</v>
      </c>
      <c r="CY227" s="335" t="s">
        <v>17924</v>
      </c>
      <c r="CZ227" s="335" t="s">
        <v>17925</v>
      </c>
      <c r="DA227" s="335" t="s">
        <v>17926</v>
      </c>
      <c r="DB227" s="335" t="s">
        <v>4158</v>
      </c>
      <c r="DC227" s="335" t="s">
        <v>4159</v>
      </c>
      <c r="DD227" s="335" t="s">
        <v>5335</v>
      </c>
      <c r="DE227" s="335" t="s">
        <v>17925</v>
      </c>
      <c r="DF227" s="335" t="s">
        <v>17926</v>
      </c>
      <c r="DG227" s="335" t="s">
        <v>4158</v>
      </c>
      <c r="DH227" s="335" t="s">
        <v>4159</v>
      </c>
      <c r="DI227" s="335" t="s">
        <v>5335</v>
      </c>
      <c r="DJ227" s="335" t="s">
        <v>4204</v>
      </c>
      <c r="DK227" s="335" t="s">
        <v>3849</v>
      </c>
      <c r="DL227" s="335" t="s">
        <v>14122</v>
      </c>
      <c r="DM227" s="335" t="s">
        <v>4116</v>
      </c>
      <c r="DN227" s="335" t="s">
        <v>3852</v>
      </c>
      <c r="DO227" s="335" t="s">
        <v>3853</v>
      </c>
      <c r="DP227" s="335" t="s">
        <v>3854</v>
      </c>
      <c r="DQ227" s="335" t="s">
        <v>17927</v>
      </c>
      <c r="DR227" s="335" t="s">
        <v>3666</v>
      </c>
      <c r="DS227" s="335" t="s">
        <v>17928</v>
      </c>
      <c r="DT227" s="335" t="s">
        <v>11263</v>
      </c>
      <c r="DU227" s="335" t="s">
        <v>3666</v>
      </c>
      <c r="DV227" s="335" t="s">
        <v>3666</v>
      </c>
      <c r="DW227" s="335" t="s">
        <v>3666</v>
      </c>
      <c r="DX227" s="335" t="s">
        <v>17929</v>
      </c>
      <c r="DY227" s="335" t="s">
        <v>3666</v>
      </c>
      <c r="DZ227" s="335" t="s">
        <v>3666</v>
      </c>
      <c r="EA227" s="335" t="s">
        <v>3666</v>
      </c>
      <c r="EB227" s="335" t="s">
        <v>3861</v>
      </c>
      <c r="EC227" s="335" t="s">
        <v>3862</v>
      </c>
      <c r="ED227" s="335" t="s">
        <v>3848</v>
      </c>
      <c r="EE227" s="335" t="s">
        <v>12139</v>
      </c>
      <c r="EF227" s="335" t="s">
        <v>3864</v>
      </c>
      <c r="EG227" s="335" t="s">
        <v>598</v>
      </c>
      <c r="EH227" s="335" t="s">
        <v>5303</v>
      </c>
      <c r="EI227" s="335" t="s">
        <v>3919</v>
      </c>
      <c r="EJ227" s="335" t="s">
        <v>3848</v>
      </c>
      <c r="EK227" s="335" t="s">
        <v>3848</v>
      </c>
      <c r="EL227" s="335" t="s">
        <v>3868</v>
      </c>
      <c r="EM227" s="335" t="s">
        <v>4002</v>
      </c>
      <c r="EN227" s="335" t="s">
        <v>4002</v>
      </c>
      <c r="EO227" s="335" t="s">
        <v>3869</v>
      </c>
      <c r="EP227" s="335" t="s">
        <v>3870</v>
      </c>
      <c r="EQ227" s="335" t="s">
        <v>17930</v>
      </c>
      <c r="ER227" s="335" t="s">
        <v>3924</v>
      </c>
      <c r="ES227" s="335" t="s">
        <v>17931</v>
      </c>
      <c r="ET227" s="335" t="s">
        <v>17932</v>
      </c>
      <c r="EU227" s="335" t="s">
        <v>17933</v>
      </c>
      <c r="EV227" s="335" t="s">
        <v>3876</v>
      </c>
      <c r="EW227" s="335" t="s">
        <v>3876</v>
      </c>
      <c r="EX227" s="335" t="s">
        <v>3848</v>
      </c>
      <c r="EY227" s="335" t="s">
        <v>3848</v>
      </c>
      <c r="EZ227" s="335" t="s">
        <v>3848</v>
      </c>
      <c r="FA227" s="335" t="s">
        <v>3848</v>
      </c>
      <c r="FB227" s="335" t="s">
        <v>6763</v>
      </c>
      <c r="FC227" s="335" t="s">
        <v>17934</v>
      </c>
      <c r="FD227" s="335" t="s">
        <v>5082</v>
      </c>
      <c r="FE227" s="335" t="s">
        <v>4011</v>
      </c>
      <c r="FF227" s="335" t="s">
        <v>4012</v>
      </c>
      <c r="FG227" s="335" t="s">
        <v>17935</v>
      </c>
      <c r="FH227" s="335" t="s">
        <v>12767</v>
      </c>
      <c r="FI227" s="335" t="s">
        <v>17936</v>
      </c>
      <c r="FJ227" s="335" t="s">
        <v>3935</v>
      </c>
      <c r="FK227" s="335" t="s">
        <v>17937</v>
      </c>
      <c r="FL227" s="335" t="s">
        <v>4017</v>
      </c>
      <c r="FM227" s="335" t="s">
        <v>2377</v>
      </c>
      <c r="FN227" s="335" t="s">
        <v>17919</v>
      </c>
      <c r="FO227" s="335" t="s">
        <v>798</v>
      </c>
      <c r="FP227" s="335" t="s">
        <v>3848</v>
      </c>
      <c r="FQ227" s="335" t="s">
        <v>3848</v>
      </c>
      <c r="FR227" s="335" t="s">
        <v>3848</v>
      </c>
      <c r="FS227" s="335" t="s">
        <v>3848</v>
      </c>
      <c r="FT227" s="335" t="s">
        <v>17938</v>
      </c>
      <c r="FU227" s="335" t="s">
        <v>17939</v>
      </c>
      <c r="FV227" s="335" t="s">
        <v>17940</v>
      </c>
      <c r="FW227" s="335" t="s">
        <v>17941</v>
      </c>
      <c r="FX227" s="335" t="s">
        <v>3894</v>
      </c>
      <c r="FY227" s="335" t="s">
        <v>3848</v>
      </c>
      <c r="FZ227" s="335" t="s">
        <v>17144</v>
      </c>
      <c r="GA227" s="335" t="s">
        <v>3848</v>
      </c>
      <c r="GB227" s="335" t="s">
        <v>3848</v>
      </c>
      <c r="GC227" s="335" t="s">
        <v>3848</v>
      </c>
      <c r="GD227" s="255" t="s">
        <v>4194</v>
      </c>
      <c r="GE227" s="255" t="s">
        <v>6676</v>
      </c>
      <c r="GF227" s="255" t="s">
        <v>13178</v>
      </c>
      <c r="GG227" s="255" t="s">
        <v>6505</v>
      </c>
      <c r="GL227" s="490" t="s">
        <v>14217</v>
      </c>
      <c r="GM227" s="490" t="s">
        <v>14217</v>
      </c>
      <c r="GN227" s="490" t="s">
        <v>14217</v>
      </c>
      <c r="GO227" s="490" t="s">
        <v>14217</v>
      </c>
      <c r="GP227" s="490" t="s">
        <v>14217</v>
      </c>
      <c r="GQ227" s="490" t="s">
        <v>3848</v>
      </c>
      <c r="GR227" s="490" t="s">
        <v>3848</v>
      </c>
      <c r="GS227" s="490" t="s">
        <v>14217</v>
      </c>
      <c r="GT227" s="490" t="s">
        <v>3848</v>
      </c>
      <c r="GU227" s="490" t="s">
        <v>3848</v>
      </c>
      <c r="GV227" s="490" t="s">
        <v>14217</v>
      </c>
      <c r="GW227" s="490" t="s">
        <v>14217</v>
      </c>
      <c r="GX227" s="490" t="s">
        <v>14217</v>
      </c>
      <c r="GY227" s="490" t="s">
        <v>14218</v>
      </c>
      <c r="GZ227" s="490" t="s">
        <v>14217</v>
      </c>
      <c r="HA227" s="490" t="s">
        <v>14217</v>
      </c>
      <c r="HB227" s="490" t="s">
        <v>14217</v>
      </c>
      <c r="HC227" s="490" t="s">
        <v>14217</v>
      </c>
      <c r="HD227" s="490" t="s">
        <v>14217</v>
      </c>
      <c r="HE227" s="490">
        <v>0</v>
      </c>
      <c r="HF227" s="335" t="s">
        <v>16491</v>
      </c>
      <c r="HG227" s="491" t="s">
        <v>3848</v>
      </c>
      <c r="HH227" s="491" t="s">
        <v>3848</v>
      </c>
      <c r="HI227" s="491" t="s">
        <v>3848</v>
      </c>
      <c r="HJ227" s="491" t="s">
        <v>3848</v>
      </c>
      <c r="HK227" s="491" t="s">
        <v>3848</v>
      </c>
      <c r="HL227" s="335"/>
      <c r="HM227" s="335"/>
      <c r="HN227" s="213" t="s">
        <v>6676</v>
      </c>
      <c r="HV227" s="255" t="s">
        <v>6505</v>
      </c>
      <c r="IC227" s="44" t="s">
        <v>12683</v>
      </c>
      <c r="IE227" s="44" t="s">
        <v>3403</v>
      </c>
    </row>
    <row r="228" spans="1:239" s="44" customFormat="1" ht="12.75" x14ac:dyDescent="0.2">
      <c r="A228" s="85">
        <v>92</v>
      </c>
      <c r="B228" s="59">
        <v>0.60972222222222217</v>
      </c>
      <c r="D228" s="85" t="s">
        <v>12630</v>
      </c>
      <c r="E228" s="255" t="s">
        <v>212</v>
      </c>
      <c r="F228" s="282">
        <v>43284</v>
      </c>
      <c r="G228" s="255" t="s">
        <v>357</v>
      </c>
      <c r="H228" s="255" t="s">
        <v>233</v>
      </c>
      <c r="I228" s="255" t="s">
        <v>12683</v>
      </c>
      <c r="P228" s="370" t="s">
        <v>17942</v>
      </c>
      <c r="Q228" s="44" t="s">
        <v>17943</v>
      </c>
      <c r="R228" s="44" t="s">
        <v>17944</v>
      </c>
      <c r="S228" s="44" t="s">
        <v>17945</v>
      </c>
      <c r="T228" s="44">
        <v>9054793257</v>
      </c>
      <c r="U228" s="367" t="s">
        <v>17946</v>
      </c>
      <c r="V228" s="255" t="s">
        <v>221</v>
      </c>
      <c r="W228" s="255" t="s">
        <v>221</v>
      </c>
      <c r="X228" s="255" t="s">
        <v>221</v>
      </c>
      <c r="Y228" s="255" t="s">
        <v>221</v>
      </c>
      <c r="Z228" s="255" t="s">
        <v>221</v>
      </c>
      <c r="AA228" s="44" t="s">
        <v>17947</v>
      </c>
      <c r="AB228" s="44">
        <v>9155252248</v>
      </c>
      <c r="AC228" s="255" t="s">
        <v>402</v>
      </c>
      <c r="AD228" s="255" t="s">
        <v>241</v>
      </c>
      <c r="AE228" s="255" t="s">
        <v>14705</v>
      </c>
      <c r="AF228" s="255" t="s">
        <v>221</v>
      </c>
      <c r="AG228" s="255" t="s">
        <v>221</v>
      </c>
      <c r="AH228" s="255" t="s">
        <v>221</v>
      </c>
      <c r="AI228" s="255">
        <v>8</v>
      </c>
      <c r="AJ228" s="255" t="s">
        <v>446</v>
      </c>
      <c r="AK228" s="255">
        <v>0</v>
      </c>
      <c r="AL228" s="255">
        <v>8</v>
      </c>
      <c r="AM228" s="255">
        <v>0</v>
      </c>
      <c r="AN228" s="255" t="s">
        <v>432</v>
      </c>
      <c r="AO228" s="281" t="s">
        <v>432</v>
      </c>
      <c r="AP228" s="255" t="s">
        <v>434</v>
      </c>
      <c r="AQ228" s="255" t="s">
        <v>10785</v>
      </c>
      <c r="AR228" s="44" t="s">
        <v>14706</v>
      </c>
      <c r="AW228" s="255"/>
      <c r="AX228" s="255" t="s">
        <v>14707</v>
      </c>
      <c r="AY228" s="44" t="s">
        <v>227</v>
      </c>
      <c r="AZ228" s="44" t="s">
        <v>446</v>
      </c>
      <c r="BA228" s="255"/>
      <c r="BB228" s="255" t="s">
        <v>14708</v>
      </c>
      <c r="BC228" s="59">
        <v>0.61805555555555558</v>
      </c>
      <c r="BD228" s="59">
        <v>0.625</v>
      </c>
      <c r="BE228" s="306">
        <f t="shared" si="6"/>
        <v>10</v>
      </c>
      <c r="BF228" s="255">
        <v>2</v>
      </c>
      <c r="BG228" s="255">
        <v>2</v>
      </c>
      <c r="BH228" s="255">
        <v>2</v>
      </c>
      <c r="BI228" s="255">
        <v>2</v>
      </c>
      <c r="BJ228" s="255">
        <v>2</v>
      </c>
      <c r="BK228" s="255">
        <v>2</v>
      </c>
      <c r="BL228" s="255">
        <v>2</v>
      </c>
      <c r="BM228" s="255">
        <v>2</v>
      </c>
      <c r="BN228" s="255">
        <v>2</v>
      </c>
      <c r="BO228" s="255">
        <v>2</v>
      </c>
      <c r="BP228" s="255">
        <v>2</v>
      </c>
      <c r="BQ228" s="255">
        <v>2</v>
      </c>
      <c r="BR228" s="255">
        <v>2</v>
      </c>
      <c r="BS228" s="255">
        <v>2</v>
      </c>
      <c r="BT228" s="255">
        <v>2</v>
      </c>
      <c r="BU228" s="494"/>
      <c r="BV228" s="44" t="s">
        <v>14708</v>
      </c>
      <c r="BW228" s="59">
        <v>0.625</v>
      </c>
      <c r="BX228" s="59">
        <v>0.63194444444444442</v>
      </c>
      <c r="BY228" s="494"/>
      <c r="BZ228" s="44">
        <v>3</v>
      </c>
      <c r="CA228" s="44">
        <v>3</v>
      </c>
      <c r="CB228" s="44">
        <v>3</v>
      </c>
      <c r="CC228" s="44">
        <v>3</v>
      </c>
      <c r="CD228" s="44" t="s">
        <v>260</v>
      </c>
      <c r="CG228" s="255"/>
      <c r="CH228" s="255"/>
      <c r="CI228" s="255"/>
      <c r="CJ228" s="255"/>
      <c r="CK228" s="255"/>
      <c r="CL228" s="255"/>
      <c r="CM228" s="255"/>
      <c r="CN228" s="255"/>
      <c r="CO228" s="255"/>
      <c r="CP228" s="255"/>
      <c r="CQ228" s="255"/>
      <c r="CR228" s="335" t="s">
        <v>12643</v>
      </c>
      <c r="CS228" s="335" t="s">
        <v>12644</v>
      </c>
      <c r="CT228" s="335" t="s">
        <v>4002</v>
      </c>
      <c r="CU228" s="335" t="s">
        <v>17948</v>
      </c>
      <c r="CV228" s="335" t="s">
        <v>17943</v>
      </c>
      <c r="CW228" s="335" t="s">
        <v>17944</v>
      </c>
      <c r="CX228" s="335" t="s">
        <v>17945</v>
      </c>
      <c r="CY228" s="335" t="s">
        <v>17949</v>
      </c>
      <c r="CZ228" s="335" t="s">
        <v>3848</v>
      </c>
      <c r="DA228" s="335" t="s">
        <v>17950</v>
      </c>
      <c r="DB228" s="335" t="s">
        <v>3840</v>
      </c>
      <c r="DC228" s="335" t="s">
        <v>3841</v>
      </c>
      <c r="DD228" s="335" t="s">
        <v>4882</v>
      </c>
      <c r="DE228" s="335" t="s">
        <v>3848</v>
      </c>
      <c r="DF228" s="335" t="s">
        <v>17951</v>
      </c>
      <c r="DG228" s="335" t="s">
        <v>3840</v>
      </c>
      <c r="DH228" s="335" t="s">
        <v>3841</v>
      </c>
      <c r="DI228" s="335" t="s">
        <v>4882</v>
      </c>
      <c r="DJ228" s="335" t="s">
        <v>17952</v>
      </c>
      <c r="DK228" s="335" t="s">
        <v>3957</v>
      </c>
      <c r="DL228" s="335" t="s">
        <v>8926</v>
      </c>
      <c r="DM228" s="335" t="s">
        <v>4116</v>
      </c>
      <c r="DN228" s="335" t="s">
        <v>3852</v>
      </c>
      <c r="DO228" s="335" t="s">
        <v>3853</v>
      </c>
      <c r="DP228" s="335" t="s">
        <v>3854</v>
      </c>
      <c r="DQ228" s="335" t="s">
        <v>17953</v>
      </c>
      <c r="DR228" s="335" t="s">
        <v>17953</v>
      </c>
      <c r="DS228" s="335" t="s">
        <v>17946</v>
      </c>
      <c r="DT228" s="335" t="s">
        <v>17954</v>
      </c>
      <c r="DU228" s="335" t="s">
        <v>3848</v>
      </c>
      <c r="DV228" s="335" t="s">
        <v>3848</v>
      </c>
      <c r="DW228" s="335" t="s">
        <v>3848</v>
      </c>
      <c r="DX228" s="335" t="s">
        <v>17955</v>
      </c>
      <c r="DY228" s="335" t="s">
        <v>3848</v>
      </c>
      <c r="DZ228" s="335" t="s">
        <v>3848</v>
      </c>
      <c r="EA228" s="335" t="s">
        <v>3848</v>
      </c>
      <c r="EB228" s="335" t="s">
        <v>3861</v>
      </c>
      <c r="EC228" s="335" t="s">
        <v>3862</v>
      </c>
      <c r="ED228" s="335" t="s">
        <v>3848</v>
      </c>
      <c r="EE228" s="335" t="s">
        <v>17956</v>
      </c>
      <c r="EF228" s="335" t="s">
        <v>432</v>
      </c>
      <c r="EG228" s="335" t="s">
        <v>4068</v>
      </c>
      <c r="EH228" s="335" t="s">
        <v>4438</v>
      </c>
      <c r="EI228" s="335" t="s">
        <v>17957</v>
      </c>
      <c r="EJ228" s="335" t="s">
        <v>17958</v>
      </c>
      <c r="EK228" s="335" t="s">
        <v>3848</v>
      </c>
      <c r="EL228" s="335" t="s">
        <v>3868</v>
      </c>
      <c r="EM228" s="335" t="s">
        <v>4002</v>
      </c>
      <c r="EN228" s="335" t="s">
        <v>4002</v>
      </c>
      <c r="EO228" s="335" t="s">
        <v>3869</v>
      </c>
      <c r="EP228" s="335" t="s">
        <v>3870</v>
      </c>
      <c r="EQ228" s="335" t="s">
        <v>17959</v>
      </c>
      <c r="ER228" s="335" t="s">
        <v>3872</v>
      </c>
      <c r="ES228" s="335" t="s">
        <v>17960</v>
      </c>
      <c r="ET228" s="335" t="s">
        <v>17961</v>
      </c>
      <c r="EU228" s="335" t="s">
        <v>17962</v>
      </c>
      <c r="EV228" s="335" t="s">
        <v>3876</v>
      </c>
      <c r="EW228" s="335" t="s">
        <v>3876</v>
      </c>
      <c r="EX228" s="335" t="s">
        <v>3848</v>
      </c>
      <c r="EY228" s="335" t="s">
        <v>3848</v>
      </c>
      <c r="EZ228" s="335" t="s">
        <v>3876</v>
      </c>
      <c r="FA228" s="335" t="s">
        <v>3848</v>
      </c>
      <c r="FB228" s="335" t="s">
        <v>3848</v>
      </c>
      <c r="FC228" s="335" t="s">
        <v>3848</v>
      </c>
      <c r="FD228" s="335" t="s">
        <v>3848</v>
      </c>
      <c r="FE228" s="335" t="s">
        <v>4017</v>
      </c>
      <c r="FF228" s="335" t="s">
        <v>4017</v>
      </c>
      <c r="FG228" s="335" t="s">
        <v>3848</v>
      </c>
      <c r="FH228" s="335" t="s">
        <v>3848</v>
      </c>
      <c r="FI228" s="335" t="s">
        <v>3848</v>
      </c>
      <c r="FJ228" s="335" t="s">
        <v>4017</v>
      </c>
      <c r="FK228" s="335" t="s">
        <v>4017</v>
      </c>
      <c r="FL228" s="335" t="s">
        <v>4017</v>
      </c>
      <c r="FM228" s="335" t="s">
        <v>17945</v>
      </c>
      <c r="FN228" s="335" t="s">
        <v>10398</v>
      </c>
      <c r="FO228" s="335" t="s">
        <v>17963</v>
      </c>
      <c r="FP228" s="335" t="s">
        <v>3848</v>
      </c>
      <c r="FQ228" s="335" t="s">
        <v>17964</v>
      </c>
      <c r="FR228" s="335" t="s">
        <v>6487</v>
      </c>
      <c r="FS228" s="335" t="s">
        <v>17965</v>
      </c>
      <c r="FT228" s="335" t="s">
        <v>17966</v>
      </c>
      <c r="FU228" s="335" t="s">
        <v>7239</v>
      </c>
      <c r="FV228" s="335" t="s">
        <v>17967</v>
      </c>
      <c r="FW228" s="335" t="s">
        <v>17968</v>
      </c>
      <c r="FX228" s="335" t="s">
        <v>3894</v>
      </c>
      <c r="FY228" s="335" t="s">
        <v>3848</v>
      </c>
      <c r="FZ228" s="335" t="s">
        <v>3848</v>
      </c>
      <c r="GA228" s="335" t="s">
        <v>3945</v>
      </c>
      <c r="GB228" s="335" t="s">
        <v>3946</v>
      </c>
      <c r="GC228" s="335" t="s">
        <v>3946</v>
      </c>
      <c r="GD228" s="255" t="s">
        <v>12711</v>
      </c>
      <c r="GE228" s="255" t="s">
        <v>6505</v>
      </c>
      <c r="GF228" s="255" t="s">
        <v>13178</v>
      </c>
      <c r="GG228" s="255" t="s">
        <v>6505</v>
      </c>
      <c r="HS228" s="44" t="s">
        <v>6505</v>
      </c>
      <c r="HV228" s="255" t="s">
        <v>6505</v>
      </c>
      <c r="IC228" s="44" t="s">
        <v>12683</v>
      </c>
      <c r="IE228" s="44" t="s">
        <v>3403</v>
      </c>
    </row>
    <row r="229" spans="1:239" s="44" customFormat="1" ht="15" customHeight="1" x14ac:dyDescent="0.2">
      <c r="A229" s="85">
        <v>93</v>
      </c>
      <c r="B229" s="350">
        <v>0.59305555555555556</v>
      </c>
      <c r="C229" s="255"/>
      <c r="D229" s="85" t="s">
        <v>12630</v>
      </c>
      <c r="E229" s="255" t="s">
        <v>212</v>
      </c>
      <c r="F229" s="282">
        <v>43284</v>
      </c>
      <c r="G229" s="255" t="s">
        <v>1202</v>
      </c>
      <c r="H229" s="255" t="s">
        <v>233</v>
      </c>
      <c r="I229" s="255" t="s">
        <v>3057</v>
      </c>
      <c r="J229" s="255"/>
      <c r="K229" s="255"/>
      <c r="L229" s="255"/>
      <c r="M229" s="255"/>
      <c r="N229" s="255"/>
      <c r="O229" s="255"/>
      <c r="P229" s="495" t="s">
        <v>17969</v>
      </c>
      <c r="Q229" s="351" t="s">
        <v>17970</v>
      </c>
      <c r="R229" s="354" t="s">
        <v>11579</v>
      </c>
      <c r="S229" s="354" t="s">
        <v>595</v>
      </c>
      <c r="T229" s="255">
        <v>9758937654</v>
      </c>
      <c r="U229" s="367" t="s">
        <v>17971</v>
      </c>
      <c r="V229" s="255" t="s">
        <v>221</v>
      </c>
      <c r="W229" s="255" t="s">
        <v>221</v>
      </c>
      <c r="X229" s="255" t="s">
        <v>221</v>
      </c>
      <c r="Y229" s="255" t="s">
        <v>221</v>
      </c>
      <c r="Z229" s="255" t="s">
        <v>221</v>
      </c>
      <c r="AA229" s="255" t="s">
        <v>17972</v>
      </c>
      <c r="AB229" s="255">
        <v>9398868393</v>
      </c>
      <c r="AC229" s="255" t="s">
        <v>1303</v>
      </c>
      <c r="AD229" s="255" t="s">
        <v>241</v>
      </c>
      <c r="AE229" s="255" t="s">
        <v>221</v>
      </c>
      <c r="AF229" s="255" t="s">
        <v>221</v>
      </c>
      <c r="AG229" s="255" t="s">
        <v>221</v>
      </c>
      <c r="AH229" s="255" t="s">
        <v>221</v>
      </c>
      <c r="AI229" s="255">
        <v>0</v>
      </c>
      <c r="AJ229" s="255" t="s">
        <v>446</v>
      </c>
      <c r="AK229" s="255">
        <v>0</v>
      </c>
      <c r="AL229" s="255">
        <v>0</v>
      </c>
      <c r="AM229" s="255">
        <v>0</v>
      </c>
      <c r="AN229" s="255" t="s">
        <v>432</v>
      </c>
      <c r="AO229" s="281" t="s">
        <v>432</v>
      </c>
      <c r="AP229" s="255" t="s">
        <v>434</v>
      </c>
      <c r="AQ229" s="255" t="s">
        <v>10785</v>
      </c>
      <c r="AR229" s="44" t="s">
        <v>14706</v>
      </c>
      <c r="AW229" s="255"/>
      <c r="AX229" s="255" t="s">
        <v>14707</v>
      </c>
      <c r="AY229" s="44" t="s">
        <v>227</v>
      </c>
      <c r="AZ229" s="44" t="s">
        <v>446</v>
      </c>
      <c r="BA229" s="255"/>
      <c r="BB229" s="255" t="s">
        <v>14708</v>
      </c>
      <c r="BC229" s="59">
        <v>0.63541666666666663</v>
      </c>
      <c r="BD229" s="59">
        <v>0.64097222222222217</v>
      </c>
      <c r="BE229" s="306">
        <f t="shared" si="6"/>
        <v>8</v>
      </c>
      <c r="BF229" s="255">
        <v>1</v>
      </c>
      <c r="BG229" s="255">
        <v>1</v>
      </c>
      <c r="BH229" s="255">
        <v>1</v>
      </c>
      <c r="BI229" s="255">
        <v>1</v>
      </c>
      <c r="BJ229" s="255">
        <v>1</v>
      </c>
      <c r="BK229" s="255">
        <v>1</v>
      </c>
      <c r="BL229" s="255">
        <v>1</v>
      </c>
      <c r="BM229" s="255">
        <v>1</v>
      </c>
      <c r="BN229" s="255">
        <v>1</v>
      </c>
      <c r="BO229" s="255">
        <v>1</v>
      </c>
      <c r="BP229" s="255">
        <v>1</v>
      </c>
      <c r="BQ229" s="255">
        <v>1</v>
      </c>
      <c r="BR229" s="255">
        <v>1</v>
      </c>
      <c r="BS229" s="255">
        <v>1</v>
      </c>
      <c r="BT229" s="255">
        <v>1</v>
      </c>
      <c r="BU229" s="494"/>
      <c r="BW229" s="59"/>
      <c r="BX229" s="59"/>
      <c r="BY229" s="494"/>
      <c r="BZ229" s="255"/>
      <c r="CA229" s="255"/>
      <c r="CB229" s="255"/>
      <c r="CC229" s="255"/>
      <c r="CE229" s="255"/>
      <c r="CF229" s="255"/>
      <c r="CG229" s="255"/>
      <c r="CH229" s="255"/>
      <c r="CI229" s="255"/>
      <c r="CJ229" s="255"/>
      <c r="CK229" s="255"/>
      <c r="CL229" s="255"/>
      <c r="CM229" s="255"/>
      <c r="CN229" s="255"/>
      <c r="CO229" s="255"/>
      <c r="CP229" s="255"/>
      <c r="CQ229" s="255"/>
      <c r="CR229" s="255"/>
      <c r="CS229" s="255"/>
      <c r="CT229" s="255"/>
      <c r="CU229" s="255"/>
      <c r="CV229" s="255"/>
      <c r="CW229" s="255"/>
      <c r="CX229" s="255"/>
      <c r="CY229" s="255"/>
      <c r="CZ229" s="255"/>
      <c r="DA229" s="255"/>
      <c r="DB229" s="255"/>
      <c r="DC229" s="255"/>
      <c r="DD229" s="255"/>
      <c r="DE229" s="255"/>
      <c r="DF229" s="255"/>
      <c r="DG229" s="255"/>
      <c r="DH229" s="255"/>
      <c r="DI229" s="255"/>
      <c r="DJ229" s="255"/>
      <c r="DK229" s="255"/>
      <c r="DL229" s="255"/>
      <c r="DM229" s="255"/>
      <c r="DN229" s="255"/>
      <c r="DO229" s="255"/>
      <c r="DP229" s="255"/>
      <c r="DQ229" s="255"/>
      <c r="DR229" s="255"/>
      <c r="DS229" s="255"/>
      <c r="DT229" s="255"/>
      <c r="DU229" s="255"/>
      <c r="DV229" s="255"/>
      <c r="DW229" s="255"/>
      <c r="DX229" s="255"/>
      <c r="DY229" s="255"/>
      <c r="DZ229" s="255"/>
      <c r="EA229" s="255"/>
      <c r="EB229" s="255"/>
      <c r="EC229" s="255"/>
      <c r="ED229" s="255"/>
      <c r="EE229" s="255"/>
      <c r="EF229" s="255"/>
      <c r="EG229" s="255"/>
      <c r="EH229" s="255"/>
      <c r="EI229" s="255"/>
      <c r="EJ229" s="255"/>
      <c r="EK229" s="255"/>
      <c r="EL229" s="255"/>
      <c r="EM229" s="255"/>
      <c r="EN229" s="255"/>
      <c r="EO229" s="255"/>
      <c r="EP229" s="255"/>
      <c r="EQ229" s="255"/>
      <c r="ER229" s="255"/>
      <c r="ES229" s="255"/>
      <c r="ET229" s="255"/>
      <c r="EU229" s="255"/>
      <c r="EV229" s="255"/>
      <c r="EW229" s="255"/>
      <c r="EX229" s="255"/>
      <c r="EY229" s="255"/>
      <c r="EZ229" s="255"/>
      <c r="FA229" s="255"/>
      <c r="FB229" s="255"/>
      <c r="FC229" s="255"/>
      <c r="FD229" s="255"/>
      <c r="FE229" s="255"/>
      <c r="FF229" s="255"/>
      <c r="FG229" s="255"/>
      <c r="FH229" s="255"/>
      <c r="FI229" s="255"/>
      <c r="FJ229" s="255"/>
      <c r="FK229" s="255"/>
      <c r="FL229" s="255"/>
      <c r="FM229" s="255"/>
      <c r="FN229" s="255"/>
      <c r="FO229" s="255"/>
      <c r="FP229" s="255"/>
      <c r="FQ229" s="255"/>
      <c r="FR229" s="255"/>
      <c r="FS229" s="255"/>
      <c r="FT229" s="255"/>
      <c r="IC229" s="44" t="s">
        <v>3403</v>
      </c>
      <c r="IE229" s="44" t="s">
        <v>3403</v>
      </c>
    </row>
    <row r="230" spans="1:239" s="44" customFormat="1" ht="15" customHeight="1" x14ac:dyDescent="0.2">
      <c r="A230" s="85">
        <v>94</v>
      </c>
      <c r="B230" s="350">
        <v>0.59722222222222221</v>
      </c>
      <c r="D230" s="85" t="s">
        <v>12630</v>
      </c>
      <c r="E230" s="255" t="s">
        <v>212</v>
      </c>
      <c r="F230" s="282">
        <v>43284</v>
      </c>
      <c r="G230" s="255" t="s">
        <v>1202</v>
      </c>
      <c r="H230" s="255" t="s">
        <v>233</v>
      </c>
      <c r="I230" s="255" t="s">
        <v>3057</v>
      </c>
      <c r="J230" s="255"/>
      <c r="K230" s="255"/>
      <c r="L230" s="255"/>
      <c r="M230" s="282"/>
      <c r="N230" s="282"/>
      <c r="O230" s="255"/>
      <c r="P230" s="495" t="s">
        <v>17973</v>
      </c>
      <c r="Q230" s="44" t="s">
        <v>17974</v>
      </c>
      <c r="R230" s="255" t="s">
        <v>17975</v>
      </c>
      <c r="S230" s="282" t="s">
        <v>2377</v>
      </c>
      <c r="T230" s="260">
        <v>9291257164</v>
      </c>
      <c r="U230" s="513" t="s">
        <v>17976</v>
      </c>
      <c r="V230" s="255" t="s">
        <v>221</v>
      </c>
      <c r="W230" s="255" t="s">
        <v>221</v>
      </c>
      <c r="X230" s="255" t="s">
        <v>221</v>
      </c>
      <c r="Y230" s="255" t="s">
        <v>221</v>
      </c>
      <c r="Z230" s="255" t="s">
        <v>221</v>
      </c>
      <c r="AA230" s="255" t="s">
        <v>17977</v>
      </c>
      <c r="AB230" s="255">
        <v>9228554556</v>
      </c>
      <c r="AC230" s="255" t="s">
        <v>1303</v>
      </c>
      <c r="AD230" s="255" t="s">
        <v>224</v>
      </c>
      <c r="AE230" s="255" t="s">
        <v>221</v>
      </c>
      <c r="AF230" s="255" t="s">
        <v>221</v>
      </c>
      <c r="AG230" s="255" t="s">
        <v>221</v>
      </c>
      <c r="AH230" s="255" t="s">
        <v>221</v>
      </c>
      <c r="AI230" s="255">
        <v>0</v>
      </c>
      <c r="AJ230" s="255" t="s">
        <v>446</v>
      </c>
      <c r="AK230" s="255">
        <v>0</v>
      </c>
      <c r="AL230" s="255">
        <v>0</v>
      </c>
      <c r="AM230" s="255">
        <v>0</v>
      </c>
      <c r="AN230" s="255" t="s">
        <v>432</v>
      </c>
      <c r="AO230" s="281" t="s">
        <v>432</v>
      </c>
      <c r="AP230" s="255" t="s">
        <v>434</v>
      </c>
      <c r="AQ230" s="255" t="s">
        <v>10785</v>
      </c>
      <c r="AR230" s="44" t="s">
        <v>14706</v>
      </c>
      <c r="AS230" s="255"/>
      <c r="AT230" s="255"/>
      <c r="AU230" s="255"/>
      <c r="AV230" s="255"/>
      <c r="AW230" s="255"/>
      <c r="AX230" s="255" t="s">
        <v>14707</v>
      </c>
      <c r="AY230" s="255"/>
      <c r="AZ230" s="255"/>
      <c r="BA230" s="255"/>
      <c r="BB230" s="255" t="s">
        <v>14708</v>
      </c>
      <c r="BC230" s="59">
        <v>0.6430555555555556</v>
      </c>
      <c r="BD230" s="59">
        <v>0.6479166666666667</v>
      </c>
      <c r="BE230" s="306">
        <f t="shared" si="6"/>
        <v>7</v>
      </c>
      <c r="BF230" s="255">
        <v>1</v>
      </c>
      <c r="BG230" s="255">
        <v>1</v>
      </c>
      <c r="BH230" s="255">
        <v>1</v>
      </c>
      <c r="BI230" s="255">
        <v>1</v>
      </c>
      <c r="BJ230" s="255">
        <v>1</v>
      </c>
      <c r="BK230" s="255">
        <v>1</v>
      </c>
      <c r="BL230" s="255">
        <v>1</v>
      </c>
      <c r="BM230" s="255">
        <v>1</v>
      </c>
      <c r="BN230" s="255">
        <v>1</v>
      </c>
      <c r="BO230" s="255">
        <v>1</v>
      </c>
      <c r="BP230" s="255">
        <v>1</v>
      </c>
      <c r="BQ230" s="255">
        <v>1</v>
      </c>
      <c r="BR230" s="255">
        <v>1</v>
      </c>
      <c r="BS230" s="255">
        <v>1</v>
      </c>
      <c r="BT230" s="255">
        <v>1</v>
      </c>
      <c r="BU230" s="494"/>
      <c r="BW230" s="59"/>
      <c r="BX230" s="59"/>
      <c r="BY230" s="494"/>
      <c r="BZ230" s="255"/>
      <c r="CA230" s="255"/>
      <c r="CB230" s="255"/>
      <c r="CC230" s="255"/>
      <c r="CE230" s="255"/>
      <c r="CF230" s="255"/>
      <c r="CG230" s="255"/>
      <c r="CH230" s="255"/>
      <c r="CI230" s="255"/>
      <c r="CJ230" s="255"/>
      <c r="CK230" s="255"/>
      <c r="CL230" s="255"/>
      <c r="CM230" s="255"/>
      <c r="CN230" s="255"/>
      <c r="CO230" s="255"/>
      <c r="CP230" s="255"/>
      <c r="CQ230" s="255"/>
      <c r="IC230" s="44" t="s">
        <v>3403</v>
      </c>
      <c r="IE230" s="44" t="s">
        <v>3403</v>
      </c>
    </row>
    <row r="231" spans="1:239" s="255" customFormat="1" ht="12.75" x14ac:dyDescent="0.2">
      <c r="A231" s="85">
        <v>95</v>
      </c>
      <c r="B231" s="59">
        <v>0.68263888888888891</v>
      </c>
      <c r="C231" s="44"/>
      <c r="D231" s="85" t="s">
        <v>12630</v>
      </c>
      <c r="E231" s="255" t="s">
        <v>212</v>
      </c>
      <c r="F231" s="282">
        <v>43284</v>
      </c>
      <c r="G231" s="36" t="s">
        <v>357</v>
      </c>
      <c r="H231" s="36" t="s">
        <v>214</v>
      </c>
      <c r="I231" s="64" t="s">
        <v>1222</v>
      </c>
      <c r="J231" s="44"/>
      <c r="K231" s="351"/>
      <c r="L231" s="351"/>
      <c r="M231" s="351"/>
      <c r="N231" s="351"/>
      <c r="O231" s="44"/>
      <c r="P231" s="370" t="s">
        <v>17978</v>
      </c>
      <c r="Q231" s="351" t="s">
        <v>17979</v>
      </c>
      <c r="R231" s="354" t="s">
        <v>17980</v>
      </c>
      <c r="S231" s="351" t="s">
        <v>17981</v>
      </c>
      <c r="T231" s="194">
        <v>9095795310</v>
      </c>
      <c r="U231" s="367" t="s">
        <v>17982</v>
      </c>
      <c r="V231" s="255" t="s">
        <v>221</v>
      </c>
      <c r="W231" s="255" t="s">
        <v>221</v>
      </c>
      <c r="X231" s="255" t="s">
        <v>221</v>
      </c>
      <c r="Y231" s="255" t="s">
        <v>221</v>
      </c>
      <c r="Z231" s="255" t="s">
        <v>221</v>
      </c>
      <c r="AA231" s="44" t="s">
        <v>17983</v>
      </c>
      <c r="AB231" s="44">
        <v>9504658294</v>
      </c>
      <c r="AC231" s="194" t="s">
        <v>223</v>
      </c>
      <c r="AD231" s="183" t="s">
        <v>224</v>
      </c>
      <c r="AE231" s="194" t="s">
        <v>17984</v>
      </c>
      <c r="AF231" s="194" t="s">
        <v>226</v>
      </c>
      <c r="AG231" s="194" t="s">
        <v>226</v>
      </c>
      <c r="AH231" s="194" t="s">
        <v>226</v>
      </c>
      <c r="AI231" s="44">
        <v>22</v>
      </c>
      <c r="AJ231" s="194" t="s">
        <v>227</v>
      </c>
      <c r="AK231" s="194">
        <v>1</v>
      </c>
      <c r="AL231" s="44">
        <v>19</v>
      </c>
      <c r="AM231" s="44">
        <v>3</v>
      </c>
      <c r="AN231" s="64" t="s">
        <v>432</v>
      </c>
      <c r="AO231" s="64" t="s">
        <v>432</v>
      </c>
      <c r="AP231" s="64" t="s">
        <v>434</v>
      </c>
      <c r="AQ231" s="64" t="s">
        <v>10785</v>
      </c>
      <c r="AR231" s="44" t="s">
        <v>14706</v>
      </c>
      <c r="AS231" s="44"/>
      <c r="AT231" s="44"/>
      <c r="AU231" s="44"/>
      <c r="AV231" s="44"/>
      <c r="AW231" s="44"/>
      <c r="AX231" s="255" t="s">
        <v>14707</v>
      </c>
      <c r="AY231" s="44" t="s">
        <v>227</v>
      </c>
      <c r="AZ231" s="44" t="s">
        <v>3877</v>
      </c>
      <c r="BA231" s="350" t="s">
        <v>7951</v>
      </c>
      <c r="BB231" s="194" t="s">
        <v>14708</v>
      </c>
      <c r="BC231" s="350">
        <v>0.68194444444444446</v>
      </c>
      <c r="BD231" s="350">
        <v>0.6875</v>
      </c>
      <c r="BE231" s="306">
        <f t="shared" si="6"/>
        <v>8</v>
      </c>
      <c r="BF231" s="44">
        <v>3</v>
      </c>
      <c r="BG231" s="44">
        <v>3</v>
      </c>
      <c r="BH231" s="44">
        <v>3</v>
      </c>
      <c r="BI231" s="44">
        <v>3</v>
      </c>
      <c r="BJ231" s="44">
        <v>3</v>
      </c>
      <c r="BK231" s="44">
        <v>3</v>
      </c>
      <c r="BL231" s="44">
        <v>3</v>
      </c>
      <c r="BM231" s="44">
        <v>3</v>
      </c>
      <c r="BN231" s="44">
        <v>3</v>
      </c>
      <c r="BO231" s="44">
        <v>3</v>
      </c>
      <c r="BP231" s="44">
        <v>3</v>
      </c>
      <c r="BQ231" s="44">
        <v>3</v>
      </c>
      <c r="BR231" s="44">
        <v>3</v>
      </c>
      <c r="BS231" s="44">
        <v>3</v>
      </c>
      <c r="BT231" s="44">
        <v>3</v>
      </c>
      <c r="BU231" s="44"/>
      <c r="BV231" s="44" t="s">
        <v>14708</v>
      </c>
      <c r="BW231" s="59">
        <v>0.6875</v>
      </c>
      <c r="BX231" s="59">
        <v>0.69444444444444453</v>
      </c>
      <c r="BY231" s="44"/>
      <c r="BZ231" s="44">
        <v>3</v>
      </c>
      <c r="CA231" s="44">
        <v>3</v>
      </c>
      <c r="CB231" s="44">
        <v>3</v>
      </c>
      <c r="CC231" s="44">
        <v>3</v>
      </c>
      <c r="CD231" s="44" t="s">
        <v>260</v>
      </c>
      <c r="CE231" s="44"/>
      <c r="CF231" s="44"/>
      <c r="CG231" s="44"/>
      <c r="CH231" s="44"/>
      <c r="CI231" s="44"/>
      <c r="CJ231" s="44"/>
      <c r="CK231" s="44"/>
      <c r="CL231" s="44"/>
      <c r="CM231" s="44"/>
      <c r="CN231" s="44"/>
      <c r="CO231" s="44"/>
      <c r="CP231" s="44"/>
      <c r="CQ231" s="44"/>
      <c r="CR231" s="335" t="s">
        <v>12643</v>
      </c>
      <c r="CS231" s="335" t="s">
        <v>12644</v>
      </c>
      <c r="CT231" s="335" t="s">
        <v>4002</v>
      </c>
      <c r="CU231" s="335" t="s">
        <v>17985</v>
      </c>
      <c r="CV231" s="335" t="s">
        <v>17979</v>
      </c>
      <c r="CW231" s="335" t="s">
        <v>17980</v>
      </c>
      <c r="CX231" s="335" t="s">
        <v>17981</v>
      </c>
      <c r="CY231" s="335" t="s">
        <v>17986</v>
      </c>
      <c r="CZ231" s="335" t="s">
        <v>3848</v>
      </c>
      <c r="DA231" s="335" t="s">
        <v>17987</v>
      </c>
      <c r="DB231" s="335" t="s">
        <v>3840</v>
      </c>
      <c r="DC231" s="335" t="s">
        <v>3841</v>
      </c>
      <c r="DD231" s="335" t="s">
        <v>4838</v>
      </c>
      <c r="DE231" s="335" t="s">
        <v>3848</v>
      </c>
      <c r="DF231" s="335" t="s">
        <v>5015</v>
      </c>
      <c r="DG231" s="335" t="s">
        <v>5016</v>
      </c>
      <c r="DH231" s="335" t="s">
        <v>5017</v>
      </c>
      <c r="DI231" s="335" t="s">
        <v>7120</v>
      </c>
      <c r="DJ231" s="335" t="s">
        <v>17988</v>
      </c>
      <c r="DK231" s="335" t="s">
        <v>3957</v>
      </c>
      <c r="DL231" s="335" t="s">
        <v>17989</v>
      </c>
      <c r="DM231" s="335" t="s">
        <v>3914</v>
      </c>
      <c r="DN231" s="335" t="s">
        <v>3852</v>
      </c>
      <c r="DO231" s="335" t="s">
        <v>3853</v>
      </c>
      <c r="DP231" s="335" t="s">
        <v>5907</v>
      </c>
      <c r="DQ231" s="335" t="s">
        <v>17990</v>
      </c>
      <c r="DR231" s="335" t="s">
        <v>2718</v>
      </c>
      <c r="DS231" s="335" t="s">
        <v>17982</v>
      </c>
      <c r="DT231" s="335" t="s">
        <v>3848</v>
      </c>
      <c r="DU231" s="335" t="s">
        <v>3848</v>
      </c>
      <c r="DV231" s="335" t="s">
        <v>3848</v>
      </c>
      <c r="DW231" s="335" t="s">
        <v>3848</v>
      </c>
      <c r="DX231" s="335" t="s">
        <v>3848</v>
      </c>
      <c r="DY231" s="335" t="s">
        <v>3848</v>
      </c>
      <c r="DZ231" s="335" t="s">
        <v>3848</v>
      </c>
      <c r="EA231" s="335" t="s">
        <v>3848</v>
      </c>
      <c r="EB231" s="335" t="s">
        <v>3861</v>
      </c>
      <c r="EC231" s="335" t="s">
        <v>3862</v>
      </c>
      <c r="ED231" s="335" t="s">
        <v>3848</v>
      </c>
      <c r="EE231" s="335" t="s">
        <v>4212</v>
      </c>
      <c r="EF231" s="335" t="s">
        <v>3864</v>
      </c>
      <c r="EG231" s="335" t="s">
        <v>3919</v>
      </c>
      <c r="EH231" s="335" t="s">
        <v>3920</v>
      </c>
      <c r="EI231" s="335" t="s">
        <v>3920</v>
      </c>
      <c r="EJ231" s="335" t="s">
        <v>3848</v>
      </c>
      <c r="EK231" s="335" t="s">
        <v>3848</v>
      </c>
      <c r="EL231" s="335" t="s">
        <v>3868</v>
      </c>
      <c r="EM231" s="335" t="s">
        <v>4002</v>
      </c>
      <c r="EN231" s="335" t="s">
        <v>4002</v>
      </c>
      <c r="EO231" s="335" t="s">
        <v>4002</v>
      </c>
      <c r="EP231" s="335" t="s">
        <v>4002</v>
      </c>
      <c r="EQ231" s="335" t="s">
        <v>17991</v>
      </c>
      <c r="ER231" s="335" t="s">
        <v>4262</v>
      </c>
      <c r="ES231" s="335" t="s">
        <v>17992</v>
      </c>
      <c r="ET231" s="335" t="s">
        <v>17993</v>
      </c>
      <c r="EU231" s="335" t="s">
        <v>17994</v>
      </c>
      <c r="EV231" s="335" t="s">
        <v>3876</v>
      </c>
      <c r="EW231" s="335" t="s">
        <v>3876</v>
      </c>
      <c r="EX231" s="335" t="s">
        <v>3848</v>
      </c>
      <c r="EY231" s="335" t="s">
        <v>3848</v>
      </c>
      <c r="EZ231" s="335" t="s">
        <v>3877</v>
      </c>
      <c r="FA231" s="335" t="s">
        <v>4008</v>
      </c>
      <c r="FB231" s="335" t="s">
        <v>4009</v>
      </c>
      <c r="FC231" s="335" t="s">
        <v>17995</v>
      </c>
      <c r="FD231" s="335" t="s">
        <v>3848</v>
      </c>
      <c r="FE231" s="335" t="s">
        <v>4011</v>
      </c>
      <c r="FF231" s="335" t="s">
        <v>4012</v>
      </c>
      <c r="FG231" s="335" t="s">
        <v>17996</v>
      </c>
      <c r="FH231" s="335" t="s">
        <v>9125</v>
      </c>
      <c r="FI231" s="335" t="s">
        <v>17997</v>
      </c>
      <c r="FJ231" s="335" t="s">
        <v>6196</v>
      </c>
      <c r="FK231" s="335" t="s">
        <v>17998</v>
      </c>
      <c r="FL231" s="335" t="s">
        <v>4017</v>
      </c>
      <c r="FM231" s="335" t="s">
        <v>17981</v>
      </c>
      <c r="FN231" s="335" t="s">
        <v>17999</v>
      </c>
      <c r="FO231" s="335" t="s">
        <v>18000</v>
      </c>
      <c r="FP231" s="335" t="s">
        <v>3848</v>
      </c>
      <c r="FQ231" s="335" t="s">
        <v>3848</v>
      </c>
      <c r="FR231" s="335" t="s">
        <v>3848</v>
      </c>
      <c r="FS231" s="335" t="s">
        <v>3848</v>
      </c>
      <c r="FT231" s="335" t="s">
        <v>3943</v>
      </c>
      <c r="FU231" s="335" t="s">
        <v>3943</v>
      </c>
      <c r="FV231" s="335" t="s">
        <v>3943</v>
      </c>
      <c r="FW231" s="335" t="s">
        <v>3943</v>
      </c>
      <c r="FX231" s="335" t="s">
        <v>3894</v>
      </c>
      <c r="FY231" s="335" t="s">
        <v>3848</v>
      </c>
      <c r="FZ231" s="335" t="s">
        <v>16321</v>
      </c>
      <c r="GA231" s="335" t="s">
        <v>3946</v>
      </c>
      <c r="GB231" s="335" t="s">
        <v>3946</v>
      </c>
      <c r="GC231" s="335" t="s">
        <v>3946</v>
      </c>
      <c r="GD231" s="44" t="s">
        <v>4194</v>
      </c>
      <c r="GE231" s="44" t="s">
        <v>6676</v>
      </c>
      <c r="GF231" s="44"/>
      <c r="GG231" s="44"/>
      <c r="GH231" s="44"/>
      <c r="GI231" s="44"/>
      <c r="GJ231" s="44"/>
      <c r="GK231" s="44"/>
      <c r="GL231" s="490">
        <v>0</v>
      </c>
      <c r="GM231" s="490">
        <v>58</v>
      </c>
      <c r="GN231" s="490">
        <v>70</v>
      </c>
      <c r="GO231" s="490">
        <v>50</v>
      </c>
      <c r="GP231" s="490">
        <v>96</v>
      </c>
      <c r="GQ231" s="490">
        <v>27</v>
      </c>
      <c r="GR231" s="490">
        <v>96</v>
      </c>
      <c r="GS231" s="490">
        <v>96</v>
      </c>
      <c r="GT231" s="490">
        <v>28</v>
      </c>
      <c r="GU231" s="490">
        <v>96</v>
      </c>
      <c r="GV231" s="490">
        <v>70</v>
      </c>
      <c r="GW231" s="490">
        <v>71</v>
      </c>
      <c r="GX231" s="490">
        <v>86</v>
      </c>
      <c r="GY231" s="490" t="s">
        <v>14218</v>
      </c>
      <c r="GZ231" s="490" t="s">
        <v>14217</v>
      </c>
      <c r="HA231" s="490" t="s">
        <v>14217</v>
      </c>
      <c r="HB231" s="490" t="s">
        <v>14217</v>
      </c>
      <c r="HC231" s="490" t="s">
        <v>14217</v>
      </c>
      <c r="HD231" s="490" t="s">
        <v>14217</v>
      </c>
      <c r="HE231" s="490">
        <v>0</v>
      </c>
      <c r="HF231" s="335" t="s">
        <v>14293</v>
      </c>
      <c r="HG231" s="491" t="s">
        <v>3848</v>
      </c>
      <c r="HH231" s="491" t="s">
        <v>3848</v>
      </c>
      <c r="HI231" s="491" t="s">
        <v>3848</v>
      </c>
      <c r="HJ231" s="491" t="s">
        <v>3848</v>
      </c>
      <c r="HK231" s="491" t="s">
        <v>3848</v>
      </c>
      <c r="HL231" s="335"/>
      <c r="HM231" s="335"/>
      <c r="HN231" s="213" t="s">
        <v>6676</v>
      </c>
      <c r="IC231" s="44" t="s">
        <v>13139</v>
      </c>
      <c r="IE231" s="44" t="s">
        <v>3403</v>
      </c>
    </row>
    <row r="232" spans="1:239" s="255" customFormat="1" ht="12.75" x14ac:dyDescent="0.2">
      <c r="A232" s="85">
        <v>96</v>
      </c>
      <c r="B232" s="59">
        <v>0.66666666666666663</v>
      </c>
      <c r="D232" s="85" t="s">
        <v>12630</v>
      </c>
      <c r="E232" s="255" t="s">
        <v>212</v>
      </c>
      <c r="F232" s="282">
        <v>43284</v>
      </c>
      <c r="G232" s="255" t="s">
        <v>3082</v>
      </c>
      <c r="H232" s="44" t="s">
        <v>246</v>
      </c>
      <c r="I232" s="44" t="s">
        <v>247</v>
      </c>
      <c r="J232" s="44" t="s">
        <v>12805</v>
      </c>
      <c r="K232" s="351" t="s">
        <v>12806</v>
      </c>
      <c r="L232" s="255" t="s">
        <v>250</v>
      </c>
      <c r="M232" s="374">
        <v>43284</v>
      </c>
      <c r="N232" s="374">
        <v>43299</v>
      </c>
      <c r="O232" s="255" t="s">
        <v>12807</v>
      </c>
      <c r="P232" s="495" t="s">
        <v>18001</v>
      </c>
      <c r="Q232" s="255" t="s">
        <v>18002</v>
      </c>
      <c r="R232" s="255" t="s">
        <v>18003</v>
      </c>
      <c r="S232" s="255" t="s">
        <v>5627</v>
      </c>
      <c r="T232" s="260">
        <v>9064168112</v>
      </c>
      <c r="U232" s="513" t="s">
        <v>18004</v>
      </c>
      <c r="V232" s="255" t="s">
        <v>221</v>
      </c>
      <c r="W232" s="255" t="s">
        <v>221</v>
      </c>
      <c r="X232" s="255" t="s">
        <v>221</v>
      </c>
      <c r="Y232" s="255" t="s">
        <v>221</v>
      </c>
      <c r="Z232" s="255" t="s">
        <v>221</v>
      </c>
      <c r="AA232" s="255" t="s">
        <v>18005</v>
      </c>
      <c r="AB232" s="260">
        <v>9959351992</v>
      </c>
      <c r="AC232" s="255" t="s">
        <v>223</v>
      </c>
      <c r="AD232" s="255" t="s">
        <v>224</v>
      </c>
      <c r="AE232" s="255" t="s">
        <v>18006</v>
      </c>
      <c r="AF232" s="194" t="s">
        <v>226</v>
      </c>
      <c r="AG232" s="255" t="s">
        <v>226</v>
      </c>
      <c r="AH232" s="255" t="s">
        <v>226</v>
      </c>
      <c r="AI232" s="255">
        <v>44</v>
      </c>
      <c r="AJ232" s="255" t="s">
        <v>3575</v>
      </c>
      <c r="AK232" s="255">
        <v>1</v>
      </c>
      <c r="AL232" s="255">
        <v>42</v>
      </c>
      <c r="AM232" s="255">
        <v>2</v>
      </c>
      <c r="AN232" s="255" t="s">
        <v>432</v>
      </c>
      <c r="AO232" s="281" t="s">
        <v>432</v>
      </c>
      <c r="AP232" s="255" t="s">
        <v>434</v>
      </c>
      <c r="AQ232" s="255" t="s">
        <v>10785</v>
      </c>
      <c r="AR232" s="44" t="s">
        <v>14706</v>
      </c>
      <c r="AX232" s="255" t="s">
        <v>14707</v>
      </c>
      <c r="AY232" s="44" t="s">
        <v>227</v>
      </c>
      <c r="AZ232" s="44" t="s">
        <v>446</v>
      </c>
      <c r="BB232" s="255" t="s">
        <v>14708</v>
      </c>
      <c r="BC232" s="59">
        <v>0.69791666666666663</v>
      </c>
      <c r="BD232" s="59">
        <v>0.70486111111111116</v>
      </c>
      <c r="BE232" s="306">
        <f t="shared" si="6"/>
        <v>10</v>
      </c>
      <c r="BF232" s="44">
        <v>3</v>
      </c>
      <c r="BG232" s="44">
        <v>3</v>
      </c>
      <c r="BH232" s="44">
        <v>3</v>
      </c>
      <c r="BI232" s="44">
        <v>3</v>
      </c>
      <c r="BJ232" s="44">
        <v>3</v>
      </c>
      <c r="BK232" s="44">
        <v>3</v>
      </c>
      <c r="BL232" s="44">
        <v>3</v>
      </c>
      <c r="BM232" s="44">
        <v>3</v>
      </c>
      <c r="BN232" s="44">
        <v>3</v>
      </c>
      <c r="BO232" s="44">
        <v>3</v>
      </c>
      <c r="BP232" s="44">
        <v>3</v>
      </c>
      <c r="BQ232" s="44">
        <v>3</v>
      </c>
      <c r="BR232" s="44">
        <v>3</v>
      </c>
      <c r="BS232" s="44">
        <v>3</v>
      </c>
      <c r="BT232" s="44">
        <v>3</v>
      </c>
      <c r="BU232" s="494"/>
      <c r="BV232" s="44" t="s">
        <v>14708</v>
      </c>
      <c r="BW232" s="59">
        <v>0.70486111111111116</v>
      </c>
      <c r="BX232" s="59">
        <v>0.71180555555555547</v>
      </c>
      <c r="BY232" s="494"/>
      <c r="BZ232" s="255">
        <v>3</v>
      </c>
      <c r="CA232" s="255">
        <v>3</v>
      </c>
      <c r="CB232" s="255">
        <v>3</v>
      </c>
      <c r="CC232" s="255">
        <v>3</v>
      </c>
      <c r="CD232" s="255" t="s">
        <v>260</v>
      </c>
      <c r="CR232" s="335" t="s">
        <v>12643</v>
      </c>
      <c r="CS232" s="335" t="s">
        <v>12644</v>
      </c>
      <c r="CT232" s="335" t="s">
        <v>4002</v>
      </c>
      <c r="CU232" s="335" t="s">
        <v>18007</v>
      </c>
      <c r="CV232" s="335" t="s">
        <v>18002</v>
      </c>
      <c r="CW232" s="335" t="s">
        <v>18003</v>
      </c>
      <c r="CX232" s="335" t="s">
        <v>5627</v>
      </c>
      <c r="CY232" s="335" t="s">
        <v>18008</v>
      </c>
      <c r="CZ232" s="335" t="s">
        <v>3848</v>
      </c>
      <c r="DA232" s="335" t="s">
        <v>18009</v>
      </c>
      <c r="DB232" s="335" t="s">
        <v>3840</v>
      </c>
      <c r="DC232" s="335" t="s">
        <v>3841</v>
      </c>
      <c r="DD232" s="335" t="s">
        <v>4882</v>
      </c>
      <c r="DE232" s="335" t="s">
        <v>3848</v>
      </c>
      <c r="DF232" s="335" t="s">
        <v>18010</v>
      </c>
      <c r="DG232" s="335" t="s">
        <v>9148</v>
      </c>
      <c r="DH232" s="335" t="s">
        <v>4542</v>
      </c>
      <c r="DI232" s="335" t="s">
        <v>18011</v>
      </c>
      <c r="DJ232" s="335" t="s">
        <v>18012</v>
      </c>
      <c r="DK232" s="335" t="s">
        <v>3849</v>
      </c>
      <c r="DL232" s="335" t="s">
        <v>264</v>
      </c>
      <c r="DM232" s="335" t="s">
        <v>3914</v>
      </c>
      <c r="DN232" s="335" t="s">
        <v>3852</v>
      </c>
      <c r="DO232" s="335" t="s">
        <v>3853</v>
      </c>
      <c r="DP232" s="335" t="s">
        <v>3854</v>
      </c>
      <c r="DQ232" s="335" t="s">
        <v>18013</v>
      </c>
      <c r="DR232" s="335" t="s">
        <v>18013</v>
      </c>
      <c r="DS232" s="335" t="s">
        <v>18004</v>
      </c>
      <c r="DT232" s="335" t="s">
        <v>3848</v>
      </c>
      <c r="DU232" s="335" t="s">
        <v>3848</v>
      </c>
      <c r="DV232" s="335" t="s">
        <v>3848</v>
      </c>
      <c r="DW232" s="335" t="s">
        <v>3848</v>
      </c>
      <c r="DX232" s="335" t="s">
        <v>3848</v>
      </c>
      <c r="DY232" s="335" t="s">
        <v>3848</v>
      </c>
      <c r="DZ232" s="335" t="s">
        <v>3848</v>
      </c>
      <c r="EA232" s="335" t="s">
        <v>3848</v>
      </c>
      <c r="EB232" s="335" t="s">
        <v>3861</v>
      </c>
      <c r="EC232" s="335" t="s">
        <v>3862</v>
      </c>
      <c r="ED232" s="335" t="s">
        <v>3848</v>
      </c>
      <c r="EE232" s="335" t="s">
        <v>4067</v>
      </c>
      <c r="EF232" s="335" t="s">
        <v>432</v>
      </c>
      <c r="EG232" s="335" t="s">
        <v>3919</v>
      </c>
      <c r="EH232" s="335" t="s">
        <v>3920</v>
      </c>
      <c r="EI232" s="335" t="s">
        <v>3920</v>
      </c>
      <c r="EJ232" s="335" t="s">
        <v>3848</v>
      </c>
      <c r="EK232" s="335" t="s">
        <v>3848</v>
      </c>
      <c r="EL232" s="335" t="s">
        <v>4473</v>
      </c>
      <c r="EM232" s="335" t="s">
        <v>4002</v>
      </c>
      <c r="EN232" s="335" t="s">
        <v>4002</v>
      </c>
      <c r="EO232" s="335" t="s">
        <v>4002</v>
      </c>
      <c r="EP232" s="335" t="s">
        <v>4002</v>
      </c>
      <c r="EQ232" s="335" t="s">
        <v>18014</v>
      </c>
      <c r="ER232" s="335" t="s">
        <v>3924</v>
      </c>
      <c r="ES232" s="335" t="s">
        <v>18015</v>
      </c>
      <c r="ET232" s="335" t="s">
        <v>18016</v>
      </c>
      <c r="EU232" s="335" t="s">
        <v>18017</v>
      </c>
      <c r="EV232" s="335" t="s">
        <v>3877</v>
      </c>
      <c r="EW232" s="335" t="s">
        <v>3876</v>
      </c>
      <c r="EX232" s="335" t="s">
        <v>3848</v>
      </c>
      <c r="EY232" s="335" t="s">
        <v>3848</v>
      </c>
      <c r="EZ232" s="335" t="s">
        <v>3877</v>
      </c>
      <c r="FA232" s="335" t="s">
        <v>3878</v>
      </c>
      <c r="FB232" s="335" t="s">
        <v>18018</v>
      </c>
      <c r="FC232" s="335" t="s">
        <v>4475</v>
      </c>
      <c r="FD232" s="335" t="s">
        <v>3848</v>
      </c>
      <c r="FE232" s="335" t="s">
        <v>4011</v>
      </c>
      <c r="FF232" s="335" t="s">
        <v>4012</v>
      </c>
      <c r="FG232" s="335" t="s">
        <v>17996</v>
      </c>
      <c r="FH232" s="335" t="s">
        <v>18019</v>
      </c>
      <c r="FI232" s="335" t="s">
        <v>4560</v>
      </c>
      <c r="FJ232" s="335" t="s">
        <v>6196</v>
      </c>
      <c r="FK232" s="335" t="s">
        <v>4963</v>
      </c>
      <c r="FL232" s="335" t="s">
        <v>4017</v>
      </c>
      <c r="FM232" s="335" t="s">
        <v>5627</v>
      </c>
      <c r="FN232" s="335" t="s">
        <v>18020</v>
      </c>
      <c r="FO232" s="335" t="s">
        <v>18021</v>
      </c>
      <c r="FP232" s="335" t="s">
        <v>3848</v>
      </c>
      <c r="FQ232" s="335" t="s">
        <v>18022</v>
      </c>
      <c r="FR232" s="335" t="s">
        <v>6269</v>
      </c>
      <c r="FS232" s="335" t="s">
        <v>18023</v>
      </c>
      <c r="FT232" s="335" t="s">
        <v>3943</v>
      </c>
      <c r="FU232" s="335" t="s">
        <v>3943</v>
      </c>
      <c r="FV232" s="335" t="s">
        <v>3943</v>
      </c>
      <c r="FW232" s="335" t="s">
        <v>3943</v>
      </c>
      <c r="FX232" s="335" t="s">
        <v>3894</v>
      </c>
      <c r="FY232" s="335" t="s">
        <v>3848</v>
      </c>
      <c r="FZ232" s="335" t="s">
        <v>3848</v>
      </c>
      <c r="GA232" s="335" t="s">
        <v>3945</v>
      </c>
      <c r="GB232" s="335" t="s">
        <v>3945</v>
      </c>
      <c r="GC232" s="335" t="s">
        <v>3946</v>
      </c>
      <c r="GD232" s="44" t="s">
        <v>4194</v>
      </c>
      <c r="GE232" s="44" t="s">
        <v>6676</v>
      </c>
      <c r="GL232" s="490">
        <v>100</v>
      </c>
      <c r="GM232" s="490">
        <v>67</v>
      </c>
      <c r="GN232" s="490">
        <v>75</v>
      </c>
      <c r="GO232" s="490">
        <v>83</v>
      </c>
      <c r="GP232" s="490">
        <v>97</v>
      </c>
      <c r="GQ232" s="490">
        <v>33</v>
      </c>
      <c r="GR232" s="490">
        <v>97</v>
      </c>
      <c r="GS232" s="490">
        <v>97</v>
      </c>
      <c r="GT232" s="490">
        <v>37</v>
      </c>
      <c r="GU232" s="490">
        <v>97</v>
      </c>
      <c r="GV232" s="490">
        <v>70</v>
      </c>
      <c r="GW232" s="490">
        <v>29</v>
      </c>
      <c r="GX232" s="490">
        <v>57</v>
      </c>
      <c r="GY232" s="490" t="s">
        <v>14218</v>
      </c>
      <c r="GZ232" s="490" t="s">
        <v>14217</v>
      </c>
      <c r="HA232" s="490" t="s">
        <v>14217</v>
      </c>
      <c r="HB232" s="490" t="s">
        <v>14217</v>
      </c>
      <c r="HC232" s="490" t="s">
        <v>14217</v>
      </c>
      <c r="HD232" s="490" t="s">
        <v>14217</v>
      </c>
      <c r="HE232" s="490">
        <v>0</v>
      </c>
      <c r="HF232" s="335" t="s">
        <v>14293</v>
      </c>
      <c r="HG232" s="491" t="s">
        <v>3848</v>
      </c>
      <c r="HH232" s="491" t="s">
        <v>3848</v>
      </c>
      <c r="HI232" s="491" t="s">
        <v>3848</v>
      </c>
      <c r="HJ232" s="491" t="s">
        <v>3848</v>
      </c>
      <c r="HK232" s="491" t="s">
        <v>3848</v>
      </c>
      <c r="HL232" s="374">
        <v>43284</v>
      </c>
      <c r="HM232" s="30" t="s">
        <v>4194</v>
      </c>
      <c r="HN232" s="213" t="s">
        <v>6676</v>
      </c>
      <c r="IC232" s="44" t="s">
        <v>247</v>
      </c>
      <c r="IE232" s="44" t="s">
        <v>12843</v>
      </c>
    </row>
    <row r="233" spans="1:239" s="255" customFormat="1" ht="12.75" x14ac:dyDescent="0.2">
      <c r="A233" s="85">
        <v>97</v>
      </c>
      <c r="B233" s="59">
        <v>0.66666666666666663</v>
      </c>
      <c r="D233" s="85" t="s">
        <v>12630</v>
      </c>
      <c r="E233" s="255" t="s">
        <v>212</v>
      </c>
      <c r="F233" s="282">
        <v>43284</v>
      </c>
      <c r="G233" s="255" t="s">
        <v>3082</v>
      </c>
      <c r="H233" s="255" t="s">
        <v>246</v>
      </c>
      <c r="I233" s="255" t="s">
        <v>247</v>
      </c>
      <c r="J233" s="255" t="s">
        <v>18024</v>
      </c>
      <c r="K233" s="255" t="s">
        <v>18025</v>
      </c>
      <c r="L233" s="255" t="s">
        <v>250</v>
      </c>
      <c r="M233" s="374">
        <v>43284</v>
      </c>
      <c r="N233" s="374">
        <v>43299</v>
      </c>
      <c r="O233" s="255" t="s">
        <v>12807</v>
      </c>
      <c r="P233" s="495" t="s">
        <v>18026</v>
      </c>
      <c r="Q233" s="255" t="s">
        <v>18027</v>
      </c>
      <c r="R233" s="255" t="s">
        <v>757</v>
      </c>
      <c r="S233" s="282" t="s">
        <v>6777</v>
      </c>
      <c r="T233" s="260">
        <v>9970878765</v>
      </c>
      <c r="U233" s="513" t="s">
        <v>18028</v>
      </c>
      <c r="V233" s="255" t="s">
        <v>221</v>
      </c>
      <c r="W233" s="255" t="s">
        <v>221</v>
      </c>
      <c r="X233" s="255" t="s">
        <v>221</v>
      </c>
      <c r="Y233" s="255" t="s">
        <v>221</v>
      </c>
      <c r="Z233" s="255" t="s">
        <v>221</v>
      </c>
      <c r="AA233" s="255" t="s">
        <v>18029</v>
      </c>
      <c r="AB233" s="260">
        <v>9472418884</v>
      </c>
      <c r="AC233" s="255" t="s">
        <v>223</v>
      </c>
      <c r="AD233" s="255" t="s">
        <v>241</v>
      </c>
      <c r="AE233" s="255" t="s">
        <v>18030</v>
      </c>
      <c r="AF233" s="194" t="s">
        <v>226</v>
      </c>
      <c r="AG233" s="255" t="s">
        <v>226</v>
      </c>
      <c r="AH233" s="255" t="s">
        <v>259</v>
      </c>
      <c r="AI233" s="255">
        <v>45</v>
      </c>
      <c r="AJ233" s="255" t="s">
        <v>227</v>
      </c>
      <c r="AK233" s="255">
        <v>1</v>
      </c>
      <c r="AL233" s="255">
        <v>3</v>
      </c>
      <c r="AM233" s="255">
        <v>14</v>
      </c>
      <c r="AN233" s="255" t="s">
        <v>432</v>
      </c>
      <c r="AO233" s="281" t="s">
        <v>432</v>
      </c>
      <c r="AP233" s="255" t="s">
        <v>434</v>
      </c>
      <c r="AQ233" s="255" t="s">
        <v>10785</v>
      </c>
      <c r="AR233" s="44" t="s">
        <v>14706</v>
      </c>
      <c r="AX233" s="255" t="s">
        <v>14707</v>
      </c>
      <c r="AY233" s="44" t="s">
        <v>227</v>
      </c>
      <c r="AZ233" s="44" t="s">
        <v>446</v>
      </c>
      <c r="BB233" s="255" t="s">
        <v>14708</v>
      </c>
      <c r="BC233" s="59">
        <v>0.71458333333333324</v>
      </c>
      <c r="BD233" s="59">
        <v>0.72222222222222221</v>
      </c>
      <c r="BE233" s="306">
        <f t="shared" si="6"/>
        <v>11</v>
      </c>
      <c r="BF233" s="44">
        <v>3</v>
      </c>
      <c r="BG233" s="44">
        <v>3</v>
      </c>
      <c r="BH233" s="44">
        <v>3</v>
      </c>
      <c r="BI233" s="44">
        <v>3</v>
      </c>
      <c r="BJ233" s="44">
        <v>3</v>
      </c>
      <c r="BK233" s="44">
        <v>3</v>
      </c>
      <c r="BL233" s="44">
        <v>3</v>
      </c>
      <c r="BM233" s="44">
        <v>3</v>
      </c>
      <c r="BN233" s="44">
        <v>3</v>
      </c>
      <c r="BO233" s="44">
        <v>3</v>
      </c>
      <c r="BP233" s="44">
        <v>3</v>
      </c>
      <c r="BQ233" s="44">
        <v>3</v>
      </c>
      <c r="BR233" s="44">
        <v>3</v>
      </c>
      <c r="BS233" s="44">
        <v>3</v>
      </c>
      <c r="BT233" s="44">
        <v>3</v>
      </c>
      <c r="BU233" s="494"/>
      <c r="BV233" s="44" t="s">
        <v>14708</v>
      </c>
      <c r="BW233" s="59">
        <v>0.72222222222222221</v>
      </c>
      <c r="BX233" s="59">
        <v>0.7270833333333333</v>
      </c>
      <c r="BY233" s="494"/>
      <c r="BZ233" s="255">
        <v>3</v>
      </c>
      <c r="CA233" s="255">
        <v>3</v>
      </c>
      <c r="CB233" s="255">
        <v>3</v>
      </c>
      <c r="CC233" s="255">
        <v>3</v>
      </c>
      <c r="CD233" s="255" t="s">
        <v>260</v>
      </c>
      <c r="CR233" s="335" t="s">
        <v>12643</v>
      </c>
      <c r="CS233" s="335" t="s">
        <v>12644</v>
      </c>
      <c r="CT233" s="335" t="s">
        <v>4002</v>
      </c>
      <c r="CU233" s="335" t="s">
        <v>18031</v>
      </c>
      <c r="CV233" s="335" t="s">
        <v>18032</v>
      </c>
      <c r="CW233" s="335" t="s">
        <v>18033</v>
      </c>
      <c r="CX233" s="335" t="s">
        <v>18034</v>
      </c>
      <c r="CY233" s="335" t="s">
        <v>18035</v>
      </c>
      <c r="CZ233" s="335" t="s">
        <v>4602</v>
      </c>
      <c r="DA233" s="335" t="s">
        <v>18036</v>
      </c>
      <c r="DB233" s="335" t="s">
        <v>4037</v>
      </c>
      <c r="DC233" s="335" t="s">
        <v>4038</v>
      </c>
      <c r="DD233" s="335" t="s">
        <v>4039</v>
      </c>
      <c r="DE233" s="335" t="s">
        <v>3848</v>
      </c>
      <c r="DF233" s="335" t="s">
        <v>18037</v>
      </c>
      <c r="DG233" s="335" t="s">
        <v>4037</v>
      </c>
      <c r="DH233" s="335" t="s">
        <v>4038</v>
      </c>
      <c r="DI233" s="335" t="s">
        <v>4039</v>
      </c>
      <c r="DJ233" s="335" t="s">
        <v>3848</v>
      </c>
      <c r="DK233" s="335" t="s">
        <v>4249</v>
      </c>
      <c r="DL233" s="335" t="s">
        <v>3848</v>
      </c>
      <c r="DM233" s="335" t="s">
        <v>4116</v>
      </c>
      <c r="DN233" s="335" t="s">
        <v>3852</v>
      </c>
      <c r="DO233" s="335" t="s">
        <v>3848</v>
      </c>
      <c r="DP233" s="335" t="s">
        <v>3848</v>
      </c>
      <c r="DQ233" s="335" t="s">
        <v>18038</v>
      </c>
      <c r="DR233" s="335" t="s">
        <v>18038</v>
      </c>
      <c r="DS233" s="335" t="s">
        <v>18039</v>
      </c>
      <c r="DT233" s="335" t="s">
        <v>3848</v>
      </c>
      <c r="DU233" s="335" t="s">
        <v>3848</v>
      </c>
      <c r="DV233" s="335" t="s">
        <v>3848</v>
      </c>
      <c r="DW233" s="335" t="s">
        <v>3848</v>
      </c>
      <c r="DX233" s="335" t="s">
        <v>3848</v>
      </c>
      <c r="DY233" s="335" t="s">
        <v>3848</v>
      </c>
      <c r="DZ233" s="335" t="s">
        <v>3848</v>
      </c>
      <c r="EA233" s="335" t="s">
        <v>3848</v>
      </c>
      <c r="EB233" s="335" t="s">
        <v>3861</v>
      </c>
      <c r="EC233" s="335" t="s">
        <v>3862</v>
      </c>
      <c r="ED233" s="335" t="s">
        <v>3848</v>
      </c>
      <c r="EE233" s="335" t="s">
        <v>4510</v>
      </c>
      <c r="EF233" s="335" t="s">
        <v>432</v>
      </c>
      <c r="EG233" s="335" t="s">
        <v>598</v>
      </c>
      <c r="EH233" s="335" t="s">
        <v>5303</v>
      </c>
      <c r="EI233" s="335" t="s">
        <v>18040</v>
      </c>
      <c r="EJ233" s="335" t="s">
        <v>3848</v>
      </c>
      <c r="EK233" s="335" t="s">
        <v>3848</v>
      </c>
      <c r="EL233" s="335" t="s">
        <v>3868</v>
      </c>
      <c r="EM233" s="335" t="s">
        <v>4002</v>
      </c>
      <c r="EN233" s="335" t="s">
        <v>4002</v>
      </c>
      <c r="EO233" s="335" t="s">
        <v>3870</v>
      </c>
      <c r="EP233" s="335" t="s">
        <v>3869</v>
      </c>
      <c r="EQ233" s="335" t="s">
        <v>4017</v>
      </c>
      <c r="ER233" s="335" t="s">
        <v>4017</v>
      </c>
      <c r="ES233" s="335" t="s">
        <v>4017</v>
      </c>
      <c r="ET233" s="335" t="s">
        <v>4017</v>
      </c>
      <c r="EU233" s="335" t="s">
        <v>4017</v>
      </c>
      <c r="EV233" s="335" t="s">
        <v>3876</v>
      </c>
      <c r="EW233" s="335" t="s">
        <v>3876</v>
      </c>
      <c r="EX233" s="335" t="s">
        <v>3848</v>
      </c>
      <c r="EY233" s="335" t="s">
        <v>3848</v>
      </c>
      <c r="EZ233" s="335" t="s">
        <v>3877</v>
      </c>
      <c r="FA233" s="335" t="s">
        <v>3878</v>
      </c>
      <c r="FB233" s="335" t="s">
        <v>3848</v>
      </c>
      <c r="FC233" s="335" t="s">
        <v>3848</v>
      </c>
      <c r="FD233" s="335" t="s">
        <v>3848</v>
      </c>
      <c r="FE233" s="335" t="s">
        <v>4017</v>
      </c>
      <c r="FF233" s="335" t="s">
        <v>4017</v>
      </c>
      <c r="FG233" s="335" t="s">
        <v>3848</v>
      </c>
      <c r="FH233" s="335" t="s">
        <v>3848</v>
      </c>
      <c r="FI233" s="335" t="s">
        <v>3848</v>
      </c>
      <c r="FJ233" s="335" t="s">
        <v>4017</v>
      </c>
      <c r="FK233" s="335" t="s">
        <v>4017</v>
      </c>
      <c r="FL233" s="335" t="s">
        <v>4017</v>
      </c>
      <c r="FM233" s="335" t="s">
        <v>18032</v>
      </c>
      <c r="FN233" s="335" t="s">
        <v>18041</v>
      </c>
      <c r="FO233" s="335" t="s">
        <v>3848</v>
      </c>
      <c r="FP233" s="335" t="s">
        <v>3848</v>
      </c>
      <c r="FQ233" s="335" t="s">
        <v>3848</v>
      </c>
      <c r="FR233" s="335" t="s">
        <v>3848</v>
      </c>
      <c r="FS233" s="335" t="s">
        <v>3848</v>
      </c>
      <c r="FT233" s="335" t="s">
        <v>3943</v>
      </c>
      <c r="FU233" s="335" t="s">
        <v>3943</v>
      </c>
      <c r="FV233" s="335" t="s">
        <v>3943</v>
      </c>
      <c r="FW233" s="335" t="s">
        <v>3943</v>
      </c>
      <c r="FX233" s="335" t="s">
        <v>3894</v>
      </c>
      <c r="FY233" s="335" t="s">
        <v>3848</v>
      </c>
      <c r="FZ233" s="335" t="s">
        <v>17144</v>
      </c>
      <c r="GA233" s="335" t="s">
        <v>3945</v>
      </c>
      <c r="GB233" s="335" t="s">
        <v>3945</v>
      </c>
      <c r="GC233" s="335" t="s">
        <v>3946</v>
      </c>
      <c r="GD233" s="255" t="s">
        <v>14011</v>
      </c>
      <c r="GE233" s="255" t="s">
        <v>6676</v>
      </c>
      <c r="GL233" s="490">
        <v>100</v>
      </c>
      <c r="GM233" s="490">
        <v>67</v>
      </c>
      <c r="GN233" s="490">
        <v>65</v>
      </c>
      <c r="GO233" s="490">
        <v>67</v>
      </c>
      <c r="GP233" s="490">
        <v>94</v>
      </c>
      <c r="GQ233" s="490">
        <v>31</v>
      </c>
      <c r="GR233" s="490">
        <v>94</v>
      </c>
      <c r="GS233" s="490">
        <v>81</v>
      </c>
      <c r="GT233" s="490">
        <v>32</v>
      </c>
      <c r="GU233" s="490">
        <v>81</v>
      </c>
      <c r="GV233" s="490">
        <v>70</v>
      </c>
      <c r="GW233" s="490">
        <v>57</v>
      </c>
      <c r="GX233" s="490">
        <v>57</v>
      </c>
      <c r="GY233" s="490" t="s">
        <v>14218</v>
      </c>
      <c r="GZ233" s="490" t="s">
        <v>14217</v>
      </c>
      <c r="HA233" s="490" t="s">
        <v>14217</v>
      </c>
      <c r="HB233" s="490" t="s">
        <v>14217</v>
      </c>
      <c r="HC233" s="490" t="s">
        <v>14217</v>
      </c>
      <c r="HD233" s="490" t="s">
        <v>14217</v>
      </c>
      <c r="HE233" s="490">
        <v>0</v>
      </c>
      <c r="HF233" s="335" t="s">
        <v>14293</v>
      </c>
      <c r="HG233" s="491" t="s">
        <v>3848</v>
      </c>
      <c r="HH233" s="491" t="s">
        <v>3848</v>
      </c>
      <c r="HI233" s="491" t="s">
        <v>3848</v>
      </c>
      <c r="HJ233" s="491" t="s">
        <v>3848</v>
      </c>
      <c r="HK233" s="491" t="s">
        <v>3848</v>
      </c>
      <c r="HL233" s="374">
        <v>43284</v>
      </c>
      <c r="HM233" s="351" t="s">
        <v>18042</v>
      </c>
      <c r="HW233" s="44" t="s">
        <v>6676</v>
      </c>
      <c r="IC233" s="44" t="s">
        <v>247</v>
      </c>
      <c r="IE233" s="44" t="s">
        <v>12843</v>
      </c>
    </row>
    <row r="234" spans="1:239" s="255" customFormat="1" ht="12.75" x14ac:dyDescent="0.2">
      <c r="A234" s="85">
        <v>98</v>
      </c>
      <c r="B234" s="59">
        <v>0.70833333333333337</v>
      </c>
      <c r="D234" s="44" t="s">
        <v>7482</v>
      </c>
      <c r="E234" s="255" t="s">
        <v>212</v>
      </c>
      <c r="F234" s="282">
        <v>43284</v>
      </c>
      <c r="G234" s="255" t="s">
        <v>1202</v>
      </c>
      <c r="H234" s="255" t="s">
        <v>233</v>
      </c>
      <c r="I234" s="255" t="s">
        <v>6889</v>
      </c>
      <c r="M234" s="282"/>
      <c r="N234" s="282"/>
      <c r="P234" s="495" t="s">
        <v>18043</v>
      </c>
      <c r="Q234" s="255" t="s">
        <v>18044</v>
      </c>
      <c r="R234" s="255" t="s">
        <v>18045</v>
      </c>
      <c r="S234" s="282" t="s">
        <v>18046</v>
      </c>
      <c r="T234" s="260">
        <v>9654614063</v>
      </c>
      <c r="U234" s="513" t="s">
        <v>18047</v>
      </c>
      <c r="V234" s="255" t="s">
        <v>221</v>
      </c>
      <c r="W234" s="255" t="s">
        <v>221</v>
      </c>
      <c r="X234" s="255" t="s">
        <v>221</v>
      </c>
      <c r="Y234" s="255" t="s">
        <v>221</v>
      </c>
      <c r="Z234" s="255" t="s">
        <v>221</v>
      </c>
      <c r="AA234" s="255" t="s">
        <v>18048</v>
      </c>
      <c r="AB234" s="260">
        <v>9654614063</v>
      </c>
      <c r="AC234" s="255" t="s">
        <v>223</v>
      </c>
      <c r="AD234" s="255" t="s">
        <v>241</v>
      </c>
      <c r="AE234" s="255" t="s">
        <v>18049</v>
      </c>
      <c r="AF234" s="194" t="s">
        <v>226</v>
      </c>
      <c r="AG234" s="255" t="s">
        <v>226</v>
      </c>
      <c r="AH234" s="255" t="s">
        <v>221</v>
      </c>
      <c r="AI234" s="255">
        <v>72</v>
      </c>
      <c r="AJ234" s="255" t="s">
        <v>227</v>
      </c>
      <c r="AK234" s="255">
        <v>1</v>
      </c>
      <c r="AL234" s="255">
        <v>12</v>
      </c>
      <c r="AM234" s="255">
        <v>60</v>
      </c>
      <c r="AN234" s="255" t="s">
        <v>432</v>
      </c>
      <c r="AO234" s="281" t="s">
        <v>432</v>
      </c>
      <c r="AP234" s="255" t="s">
        <v>434</v>
      </c>
      <c r="AQ234" s="255" t="s">
        <v>10785</v>
      </c>
      <c r="AR234" s="44" t="s">
        <v>14706</v>
      </c>
      <c r="AX234" s="255" t="s">
        <v>14707</v>
      </c>
      <c r="AY234" s="44" t="s">
        <v>227</v>
      </c>
      <c r="AZ234" s="44" t="s">
        <v>446</v>
      </c>
      <c r="BB234" s="255" t="s">
        <v>14708</v>
      </c>
      <c r="BC234" s="59">
        <v>0.73402777777777783</v>
      </c>
      <c r="BD234" s="59">
        <v>0.74652777777777779</v>
      </c>
      <c r="BE234" s="306">
        <f t="shared" si="6"/>
        <v>18</v>
      </c>
      <c r="BF234" s="44">
        <v>2</v>
      </c>
      <c r="BG234" s="44">
        <v>2</v>
      </c>
      <c r="BH234" s="44">
        <v>2</v>
      </c>
      <c r="BI234" s="44">
        <v>2</v>
      </c>
      <c r="BJ234" s="44">
        <v>2</v>
      </c>
      <c r="BK234" s="44">
        <v>2</v>
      </c>
      <c r="BL234" s="44">
        <v>2</v>
      </c>
      <c r="BM234" s="44">
        <v>2</v>
      </c>
      <c r="BN234" s="44">
        <v>2</v>
      </c>
      <c r="BO234" s="44">
        <v>2</v>
      </c>
      <c r="BP234" s="44">
        <v>2</v>
      </c>
      <c r="BQ234" s="44">
        <v>2</v>
      </c>
      <c r="BR234" s="44">
        <v>2</v>
      </c>
      <c r="BS234" s="44">
        <v>2</v>
      </c>
      <c r="BT234" s="44">
        <v>2</v>
      </c>
      <c r="BU234" s="494"/>
      <c r="BV234" s="44"/>
      <c r="BW234" s="59"/>
      <c r="BX234" s="59"/>
      <c r="BY234" s="494"/>
      <c r="CR234" s="335" t="s">
        <v>12643</v>
      </c>
      <c r="CS234" s="335" t="s">
        <v>12644</v>
      </c>
      <c r="CT234" s="335" t="s">
        <v>4002</v>
      </c>
      <c r="CU234" s="335" t="s">
        <v>18050</v>
      </c>
      <c r="CV234" s="335" t="s">
        <v>18051</v>
      </c>
      <c r="CW234" s="335" t="s">
        <v>18052</v>
      </c>
      <c r="CX234" s="335" t="s">
        <v>18053</v>
      </c>
      <c r="CY234" s="335" t="s">
        <v>18054</v>
      </c>
      <c r="CZ234" s="335" t="s">
        <v>3848</v>
      </c>
      <c r="DA234" s="335" t="s">
        <v>18055</v>
      </c>
      <c r="DB234" s="335" t="s">
        <v>3840</v>
      </c>
      <c r="DC234" s="335" t="s">
        <v>3841</v>
      </c>
      <c r="DD234" s="335" t="s">
        <v>5700</v>
      </c>
      <c r="DE234" s="335" t="s">
        <v>3848</v>
      </c>
      <c r="DF234" s="335" t="s">
        <v>18055</v>
      </c>
      <c r="DG234" s="335" t="s">
        <v>3840</v>
      </c>
      <c r="DH234" s="335" t="s">
        <v>3841</v>
      </c>
      <c r="DI234" s="335" t="s">
        <v>5700</v>
      </c>
      <c r="DJ234" s="335" t="s">
        <v>3848</v>
      </c>
      <c r="DK234" s="335" t="s">
        <v>3849</v>
      </c>
      <c r="DL234" s="335" t="s">
        <v>4002</v>
      </c>
      <c r="DM234" s="335" t="s">
        <v>4116</v>
      </c>
      <c r="DN234" s="335" t="s">
        <v>3852</v>
      </c>
      <c r="DO234" s="335" t="s">
        <v>3853</v>
      </c>
      <c r="DP234" s="335" t="s">
        <v>3854</v>
      </c>
      <c r="DQ234" s="335" t="s">
        <v>18056</v>
      </c>
      <c r="DR234" s="335" t="s">
        <v>7681</v>
      </c>
      <c r="DS234" s="335" t="s">
        <v>18057</v>
      </c>
      <c r="DT234" s="335" t="s">
        <v>3848</v>
      </c>
      <c r="DU234" s="335" t="s">
        <v>3848</v>
      </c>
      <c r="DV234" s="335" t="s">
        <v>3848</v>
      </c>
      <c r="DW234" s="335" t="s">
        <v>3848</v>
      </c>
      <c r="DX234" s="335" t="s">
        <v>3848</v>
      </c>
      <c r="DY234" s="335" t="s">
        <v>3848</v>
      </c>
      <c r="DZ234" s="335" t="s">
        <v>3848</v>
      </c>
      <c r="EA234" s="335" t="s">
        <v>3848</v>
      </c>
      <c r="EB234" s="335" t="s">
        <v>3861</v>
      </c>
      <c r="EC234" s="335" t="s">
        <v>3862</v>
      </c>
      <c r="ED234" s="335" t="s">
        <v>3848</v>
      </c>
      <c r="EE234" s="335" t="s">
        <v>4212</v>
      </c>
      <c r="EF234" s="335" t="s">
        <v>432</v>
      </c>
      <c r="EG234" s="335" t="s">
        <v>3919</v>
      </c>
      <c r="EH234" s="335" t="s">
        <v>3920</v>
      </c>
      <c r="EI234" s="335" t="s">
        <v>1228</v>
      </c>
      <c r="EJ234" s="335" t="s">
        <v>3848</v>
      </c>
      <c r="EK234" s="335" t="s">
        <v>3848</v>
      </c>
      <c r="EL234" s="335" t="s">
        <v>3868</v>
      </c>
      <c r="EM234" s="335" t="s">
        <v>4002</v>
      </c>
      <c r="EN234" s="335" t="s">
        <v>4002</v>
      </c>
      <c r="EO234" s="335" t="s">
        <v>3869</v>
      </c>
      <c r="EP234" s="335" t="s">
        <v>3870</v>
      </c>
      <c r="EQ234" s="335" t="s">
        <v>4017</v>
      </c>
      <c r="ER234" s="335" t="s">
        <v>4017</v>
      </c>
      <c r="ES234" s="335" t="s">
        <v>4017</v>
      </c>
      <c r="ET234" s="335" t="s">
        <v>4017</v>
      </c>
      <c r="EU234" s="335" t="s">
        <v>4017</v>
      </c>
      <c r="EV234" s="335" t="s">
        <v>3876</v>
      </c>
      <c r="EW234" s="335" t="s">
        <v>3876</v>
      </c>
      <c r="EX234" s="335" t="s">
        <v>3848</v>
      </c>
      <c r="EY234" s="335" t="s">
        <v>3848</v>
      </c>
      <c r="EZ234" s="335" t="s">
        <v>3877</v>
      </c>
      <c r="FA234" s="335" t="s">
        <v>3878</v>
      </c>
      <c r="FB234" s="335" t="s">
        <v>3848</v>
      </c>
      <c r="FC234" s="335" t="s">
        <v>3848</v>
      </c>
      <c r="FD234" s="335" t="s">
        <v>3848</v>
      </c>
      <c r="FE234" s="335" t="s">
        <v>4017</v>
      </c>
      <c r="FF234" s="335" t="s">
        <v>4017</v>
      </c>
      <c r="FG234" s="335" t="s">
        <v>3848</v>
      </c>
      <c r="FH234" s="335" t="s">
        <v>3848</v>
      </c>
      <c r="FI234" s="335" t="s">
        <v>3848</v>
      </c>
      <c r="FJ234" s="335" t="s">
        <v>4017</v>
      </c>
      <c r="FK234" s="335" t="s">
        <v>4017</v>
      </c>
      <c r="FL234" s="335" t="s">
        <v>4017</v>
      </c>
      <c r="FM234" s="335" t="s">
        <v>18058</v>
      </c>
      <c r="FN234" s="335" t="s">
        <v>18059</v>
      </c>
      <c r="FO234" s="335" t="s">
        <v>3848</v>
      </c>
      <c r="FP234" s="335" t="s">
        <v>3848</v>
      </c>
      <c r="FQ234" s="335" t="s">
        <v>18060</v>
      </c>
      <c r="FR234" s="335" t="s">
        <v>18061</v>
      </c>
      <c r="FS234" s="335" t="s">
        <v>18062</v>
      </c>
      <c r="FT234" s="335" t="s">
        <v>3943</v>
      </c>
      <c r="FU234" s="335" t="s">
        <v>3943</v>
      </c>
      <c r="FV234" s="335" t="s">
        <v>3943</v>
      </c>
      <c r="FW234" s="335" t="s">
        <v>3943</v>
      </c>
      <c r="FX234" s="335" t="s">
        <v>3894</v>
      </c>
      <c r="FY234" s="335" t="s">
        <v>3848</v>
      </c>
      <c r="FZ234" s="335" t="s">
        <v>3848</v>
      </c>
      <c r="GA234" s="335" t="s">
        <v>3946</v>
      </c>
      <c r="GB234" s="335" t="s">
        <v>3945</v>
      </c>
      <c r="GC234" s="335" t="s">
        <v>3945</v>
      </c>
      <c r="GL234" s="490">
        <v>100</v>
      </c>
      <c r="GM234" s="490">
        <v>75</v>
      </c>
      <c r="GN234" s="490">
        <v>70</v>
      </c>
      <c r="GO234" s="490">
        <v>50</v>
      </c>
      <c r="GP234" s="490">
        <v>100</v>
      </c>
      <c r="GQ234" s="490">
        <v>31</v>
      </c>
      <c r="GR234" s="490">
        <v>100</v>
      </c>
      <c r="GS234" s="490">
        <v>93</v>
      </c>
      <c r="GT234" s="490">
        <v>30</v>
      </c>
      <c r="GU234" s="490">
        <v>93</v>
      </c>
      <c r="GV234" s="490">
        <v>20</v>
      </c>
      <c r="GW234" s="490">
        <v>71</v>
      </c>
      <c r="GX234" s="490">
        <v>43</v>
      </c>
      <c r="GY234" s="490" t="s">
        <v>14218</v>
      </c>
      <c r="GZ234" s="490" t="s">
        <v>14217</v>
      </c>
      <c r="HA234" s="490" t="s">
        <v>14217</v>
      </c>
      <c r="HB234" s="490" t="s">
        <v>14217</v>
      </c>
      <c r="HC234" s="490" t="s">
        <v>14217</v>
      </c>
      <c r="HD234" s="490" t="s">
        <v>14217</v>
      </c>
      <c r="HE234" s="490">
        <v>0</v>
      </c>
      <c r="HF234" s="335" t="s">
        <v>14293</v>
      </c>
      <c r="HG234" s="491" t="s">
        <v>3848</v>
      </c>
      <c r="HH234" s="491" t="s">
        <v>3848</v>
      </c>
      <c r="HI234" s="491" t="s">
        <v>3848</v>
      </c>
      <c r="HJ234" s="491" t="s">
        <v>3848</v>
      </c>
      <c r="HK234" s="491" t="s">
        <v>3848</v>
      </c>
      <c r="HL234" s="335"/>
      <c r="HM234" s="335"/>
      <c r="IC234" s="44" t="s">
        <v>3403</v>
      </c>
      <c r="IE234" s="44" t="s">
        <v>3403</v>
      </c>
    </row>
    <row r="235" spans="1:239" s="255" customFormat="1" ht="12.75" x14ac:dyDescent="0.2">
      <c r="A235" s="85">
        <v>99</v>
      </c>
      <c r="B235" s="59">
        <v>0.72916666666666663</v>
      </c>
      <c r="D235" s="85" t="s">
        <v>12630</v>
      </c>
      <c r="E235" s="255" t="s">
        <v>212</v>
      </c>
      <c r="F235" s="282">
        <v>43284</v>
      </c>
      <c r="G235" s="255" t="s">
        <v>1202</v>
      </c>
      <c r="H235" s="255" t="s">
        <v>233</v>
      </c>
      <c r="I235" s="255" t="s">
        <v>1203</v>
      </c>
      <c r="M235" s="282"/>
      <c r="N235" s="282"/>
      <c r="P235" s="495" t="s">
        <v>18063</v>
      </c>
      <c r="Q235" s="255" t="s">
        <v>2529</v>
      </c>
      <c r="R235" s="255" t="s">
        <v>2781</v>
      </c>
      <c r="S235" s="282" t="s">
        <v>515</v>
      </c>
      <c r="T235" s="260">
        <v>9772315597</v>
      </c>
      <c r="U235" s="513" t="s">
        <v>18064</v>
      </c>
      <c r="V235" s="255" t="s">
        <v>221</v>
      </c>
      <c r="W235" s="255" t="s">
        <v>221</v>
      </c>
      <c r="X235" s="255" t="s">
        <v>221</v>
      </c>
      <c r="Y235" s="255" t="s">
        <v>221</v>
      </c>
      <c r="Z235" s="255" t="s">
        <v>221</v>
      </c>
      <c r="AA235" s="255" t="s">
        <v>18065</v>
      </c>
      <c r="AB235" s="260">
        <v>9772315597</v>
      </c>
      <c r="AC235" s="255" t="s">
        <v>223</v>
      </c>
      <c r="AD235" s="255" t="s">
        <v>366</v>
      </c>
      <c r="AE235" s="255" t="s">
        <v>18066</v>
      </c>
      <c r="AF235" s="85" t="s">
        <v>280</v>
      </c>
      <c r="AG235" s="255" t="s">
        <v>221</v>
      </c>
      <c r="AH235" s="255" t="s">
        <v>221</v>
      </c>
      <c r="AI235" s="255">
        <v>4</v>
      </c>
      <c r="AJ235" s="255" t="s">
        <v>227</v>
      </c>
      <c r="AK235" s="255">
        <v>2</v>
      </c>
      <c r="AL235" s="255">
        <v>2</v>
      </c>
      <c r="AM235" s="255">
        <v>2</v>
      </c>
      <c r="AN235" s="255" t="s">
        <v>432</v>
      </c>
      <c r="AO235" s="281" t="s">
        <v>432</v>
      </c>
      <c r="AP235" s="255" t="s">
        <v>434</v>
      </c>
      <c r="AQ235" s="255" t="s">
        <v>10785</v>
      </c>
      <c r="AR235" s="44" t="s">
        <v>14706</v>
      </c>
      <c r="AX235" s="255" t="s">
        <v>14707</v>
      </c>
      <c r="AY235" s="44" t="s">
        <v>227</v>
      </c>
      <c r="AZ235" s="44" t="s">
        <v>446</v>
      </c>
      <c r="BB235" s="255" t="s">
        <v>14708</v>
      </c>
      <c r="BC235" s="59">
        <v>0.74930555555555556</v>
      </c>
      <c r="BD235" s="59">
        <v>0.75902777777777775</v>
      </c>
      <c r="BE235" s="306">
        <f t="shared" si="6"/>
        <v>14</v>
      </c>
      <c r="BF235" s="44">
        <v>1</v>
      </c>
      <c r="BG235" s="44">
        <v>1</v>
      </c>
      <c r="BH235" s="44">
        <v>1</v>
      </c>
      <c r="BI235" s="44">
        <v>1</v>
      </c>
      <c r="BJ235" s="44">
        <v>1</v>
      </c>
      <c r="BK235" s="44">
        <v>1</v>
      </c>
      <c r="BL235" s="44">
        <v>1</v>
      </c>
      <c r="BM235" s="44">
        <v>1</v>
      </c>
      <c r="BN235" s="44">
        <v>1</v>
      </c>
      <c r="BO235" s="44">
        <v>1</v>
      </c>
      <c r="BP235" s="44">
        <v>1</v>
      </c>
      <c r="BQ235" s="44">
        <v>1</v>
      </c>
      <c r="BR235" s="44">
        <v>1</v>
      </c>
      <c r="BS235" s="44">
        <v>1</v>
      </c>
      <c r="BT235" s="44">
        <v>1</v>
      </c>
      <c r="BU235" s="494"/>
      <c r="BV235" s="44"/>
      <c r="BW235" s="59"/>
      <c r="BX235" s="59"/>
      <c r="BY235" s="494"/>
      <c r="CY235" s="44"/>
      <c r="GB235" s="44"/>
      <c r="GC235" s="44"/>
      <c r="GD235" s="44"/>
      <c r="GE235" s="44"/>
      <c r="GF235" s="44"/>
      <c r="GG235" s="44"/>
      <c r="GH235" s="44"/>
      <c r="GI235" s="44"/>
      <c r="GJ235" s="44"/>
      <c r="GK235" s="44"/>
      <c r="GL235" s="44"/>
      <c r="GM235" s="44"/>
      <c r="GN235" s="44"/>
      <c r="GO235" s="44"/>
      <c r="GP235" s="44"/>
      <c r="GQ235" s="44"/>
      <c r="GR235" s="44"/>
      <c r="GS235" s="44"/>
      <c r="GT235" s="44"/>
      <c r="GU235" s="44"/>
      <c r="GV235" s="44"/>
      <c r="GW235" s="44"/>
      <c r="GX235" s="44"/>
      <c r="GY235" s="44"/>
      <c r="GZ235" s="44"/>
      <c r="HA235" s="44"/>
      <c r="HB235" s="44"/>
      <c r="HC235" s="44"/>
      <c r="HD235" s="44"/>
      <c r="HE235" s="44"/>
      <c r="HF235" s="44"/>
      <c r="HG235" s="44"/>
      <c r="HH235" s="44"/>
      <c r="HI235" s="44"/>
      <c r="HJ235" s="44"/>
      <c r="HK235" s="44"/>
      <c r="IC235" s="44" t="s">
        <v>3403</v>
      </c>
      <c r="IE235" s="44" t="s">
        <v>3403</v>
      </c>
    </row>
    <row r="236" spans="1:239" s="255" customFormat="1" ht="12.75" x14ac:dyDescent="0.2">
      <c r="A236" s="85">
        <v>100</v>
      </c>
      <c r="B236" s="283">
        <v>0.45833333333333331</v>
      </c>
      <c r="C236" s="44"/>
      <c r="D236" s="85" t="s">
        <v>12630</v>
      </c>
      <c r="E236" s="255" t="s">
        <v>212</v>
      </c>
      <c r="F236" s="282">
        <v>43284</v>
      </c>
      <c r="G236" s="255" t="s">
        <v>357</v>
      </c>
      <c r="H236" s="44" t="s">
        <v>233</v>
      </c>
      <c r="I236" s="44" t="s">
        <v>12683</v>
      </c>
      <c r="J236" s="44"/>
      <c r="K236" s="44"/>
      <c r="L236" s="44"/>
      <c r="M236" s="44"/>
      <c r="N236" s="44"/>
      <c r="O236" s="44"/>
      <c r="P236" s="370" t="s">
        <v>18067</v>
      </c>
      <c r="Q236" s="44" t="s">
        <v>18068</v>
      </c>
      <c r="R236" s="44" t="s">
        <v>1388</v>
      </c>
      <c r="S236" s="351" t="s">
        <v>633</v>
      </c>
      <c r="T236" s="44">
        <v>9977004496</v>
      </c>
      <c r="U236" s="514" t="s">
        <v>18069</v>
      </c>
      <c r="V236" s="255" t="s">
        <v>221</v>
      </c>
      <c r="W236" s="255" t="s">
        <v>221</v>
      </c>
      <c r="X236" s="255" t="s">
        <v>221</v>
      </c>
      <c r="Y236" s="255" t="s">
        <v>221</v>
      </c>
      <c r="Z236" s="255" t="s">
        <v>221</v>
      </c>
      <c r="AA236" s="44" t="s">
        <v>18070</v>
      </c>
      <c r="AB236" s="44">
        <v>9977004497</v>
      </c>
      <c r="AC236" s="44" t="s">
        <v>223</v>
      </c>
      <c r="AD236" s="44" t="s">
        <v>241</v>
      </c>
      <c r="AE236" s="44"/>
      <c r="AF236" s="44" t="s">
        <v>226</v>
      </c>
      <c r="AG236" s="44" t="s">
        <v>226</v>
      </c>
      <c r="AH236" s="255" t="s">
        <v>221</v>
      </c>
      <c r="AI236" s="255" t="s">
        <v>15435</v>
      </c>
      <c r="AJ236" s="255" t="s">
        <v>3877</v>
      </c>
      <c r="AK236" s="255">
        <v>1</v>
      </c>
      <c r="AL236" s="255" t="s">
        <v>18071</v>
      </c>
      <c r="AM236" s="255" t="s">
        <v>18072</v>
      </c>
      <c r="AN236" s="255" t="s">
        <v>432</v>
      </c>
      <c r="AO236" s="281" t="s">
        <v>432</v>
      </c>
      <c r="AP236" s="255" t="s">
        <v>434</v>
      </c>
      <c r="AQ236" s="255" t="s">
        <v>10785</v>
      </c>
      <c r="AR236" s="44" t="s">
        <v>15339</v>
      </c>
      <c r="AX236" s="85" t="s">
        <v>6970</v>
      </c>
      <c r="AY236" s="255" t="s">
        <v>3877</v>
      </c>
      <c r="AZ236" s="255" t="s">
        <v>3876</v>
      </c>
      <c r="BB236" s="255" t="s">
        <v>15340</v>
      </c>
      <c r="BC236" s="350">
        <v>0.47361111111111115</v>
      </c>
      <c r="BD236" s="350">
        <v>0.48055555555555557</v>
      </c>
      <c r="BE236" s="306">
        <f t="shared" si="6"/>
        <v>10</v>
      </c>
      <c r="BF236" s="44">
        <v>3</v>
      </c>
      <c r="BG236" s="44">
        <v>3</v>
      </c>
      <c r="BH236" s="44">
        <v>3</v>
      </c>
      <c r="BI236" s="44">
        <v>3</v>
      </c>
      <c r="BJ236" s="44">
        <v>3</v>
      </c>
      <c r="BK236" s="44">
        <v>3</v>
      </c>
      <c r="BL236" s="44">
        <v>3</v>
      </c>
      <c r="BM236" s="44">
        <v>3</v>
      </c>
      <c r="BN236" s="44">
        <v>3</v>
      </c>
      <c r="BO236" s="44">
        <v>3</v>
      </c>
      <c r="BP236" s="44">
        <v>3</v>
      </c>
      <c r="BQ236" s="44">
        <v>3</v>
      </c>
      <c r="BR236" s="44">
        <v>3</v>
      </c>
      <c r="BS236" s="44">
        <v>3</v>
      </c>
      <c r="BT236" s="44">
        <v>3</v>
      </c>
      <c r="BU236" s="44"/>
      <c r="BV236" s="44" t="s">
        <v>15340</v>
      </c>
      <c r="BW236" s="515">
        <v>0.48055555555555557</v>
      </c>
      <c r="BX236" s="515">
        <v>0.48749999999999999</v>
      </c>
      <c r="BY236" s="494"/>
      <c r="BZ236" s="44">
        <v>3</v>
      </c>
      <c r="CA236" s="44">
        <v>3</v>
      </c>
      <c r="CB236" s="44">
        <v>3</v>
      </c>
      <c r="CC236" s="44">
        <v>3</v>
      </c>
      <c r="CD236" s="44" t="s">
        <v>260</v>
      </c>
      <c r="CE236" s="44" t="s">
        <v>15340</v>
      </c>
      <c r="CF236" s="44">
        <v>15</v>
      </c>
      <c r="CG236" s="44"/>
      <c r="CH236" s="44"/>
      <c r="CI236" s="44"/>
      <c r="CJ236" s="44"/>
      <c r="CK236" s="44"/>
      <c r="CL236" s="44"/>
      <c r="CM236" s="44"/>
      <c r="CN236" s="44"/>
      <c r="CO236" s="44"/>
      <c r="CP236" s="44"/>
      <c r="CQ236" s="44"/>
      <c r="CR236" s="335" t="s">
        <v>12643</v>
      </c>
      <c r="CS236" s="335" t="s">
        <v>12644</v>
      </c>
      <c r="CT236" s="335" t="s">
        <v>4002</v>
      </c>
      <c r="CU236" s="335" t="s">
        <v>18073</v>
      </c>
      <c r="CV236" s="335" t="s">
        <v>18074</v>
      </c>
      <c r="CW236" s="335" t="s">
        <v>18075</v>
      </c>
      <c r="CX236" s="335" t="s">
        <v>13204</v>
      </c>
      <c r="CY236" s="335" t="s">
        <v>18076</v>
      </c>
      <c r="CZ236" s="335" t="s">
        <v>4246</v>
      </c>
      <c r="DA236" s="335" t="s">
        <v>18077</v>
      </c>
      <c r="DB236" s="335" t="s">
        <v>3840</v>
      </c>
      <c r="DC236" s="335" t="s">
        <v>3841</v>
      </c>
      <c r="DD236" s="335" t="s">
        <v>4248</v>
      </c>
      <c r="DE236" s="335" t="s">
        <v>4246</v>
      </c>
      <c r="DF236" s="335" t="s">
        <v>18077</v>
      </c>
      <c r="DG236" s="335" t="s">
        <v>3840</v>
      </c>
      <c r="DH236" s="335" t="s">
        <v>3841</v>
      </c>
      <c r="DI236" s="335" t="s">
        <v>4248</v>
      </c>
      <c r="DJ236" s="335" t="s">
        <v>18078</v>
      </c>
      <c r="DK236" s="335" t="s">
        <v>3849</v>
      </c>
      <c r="DL236" s="335" t="s">
        <v>18079</v>
      </c>
      <c r="DM236" s="335" t="s">
        <v>3851</v>
      </c>
      <c r="DN236" s="335" t="s">
        <v>4062</v>
      </c>
      <c r="DO236" s="335" t="s">
        <v>3853</v>
      </c>
      <c r="DP236" s="335" t="s">
        <v>4299</v>
      </c>
      <c r="DQ236" s="335" t="s">
        <v>18080</v>
      </c>
      <c r="DR236" s="335" t="s">
        <v>18080</v>
      </c>
      <c r="DS236" s="335" t="s">
        <v>18081</v>
      </c>
      <c r="DT236" s="335" t="s">
        <v>3848</v>
      </c>
      <c r="DU236" s="335" t="s">
        <v>3848</v>
      </c>
      <c r="DV236" s="335" t="s">
        <v>3848</v>
      </c>
      <c r="DW236" s="335" t="s">
        <v>3848</v>
      </c>
      <c r="DX236" s="335" t="s">
        <v>3848</v>
      </c>
      <c r="DY236" s="335" t="s">
        <v>3848</v>
      </c>
      <c r="DZ236" s="335" t="s">
        <v>3848</v>
      </c>
      <c r="EA236" s="335" t="s">
        <v>3848</v>
      </c>
      <c r="EB236" s="335" t="s">
        <v>3861</v>
      </c>
      <c r="EC236" s="335" t="s">
        <v>3862</v>
      </c>
      <c r="ED236" s="335" t="s">
        <v>3848</v>
      </c>
      <c r="EE236" s="335" t="s">
        <v>4067</v>
      </c>
      <c r="EF236" s="335" t="s">
        <v>432</v>
      </c>
      <c r="EG236" s="335" t="s">
        <v>598</v>
      </c>
      <c r="EH236" s="335" t="s">
        <v>5303</v>
      </c>
      <c r="EI236" s="335" t="s">
        <v>3744</v>
      </c>
      <c r="EJ236" s="335" t="s">
        <v>3848</v>
      </c>
      <c r="EK236" s="335" t="s">
        <v>3848</v>
      </c>
      <c r="EL236" s="335" t="s">
        <v>4473</v>
      </c>
      <c r="EM236" s="335" t="s">
        <v>4002</v>
      </c>
      <c r="EN236" s="335" t="s">
        <v>4002</v>
      </c>
      <c r="EO236" s="335" t="s">
        <v>4002</v>
      </c>
      <c r="EP236" s="335" t="s">
        <v>4002</v>
      </c>
      <c r="EQ236" s="335" t="s">
        <v>5409</v>
      </c>
      <c r="ER236" s="335" t="s">
        <v>3872</v>
      </c>
      <c r="ES236" s="335" t="s">
        <v>18082</v>
      </c>
      <c r="ET236" s="335" t="s">
        <v>18083</v>
      </c>
      <c r="EU236" s="335" t="s">
        <v>14515</v>
      </c>
      <c r="EV236" s="335" t="s">
        <v>3876</v>
      </c>
      <c r="EW236" s="335" t="s">
        <v>3876</v>
      </c>
      <c r="EX236" s="335" t="s">
        <v>3945</v>
      </c>
      <c r="EY236" s="335" t="s">
        <v>18084</v>
      </c>
      <c r="EZ236" s="335" t="s">
        <v>3877</v>
      </c>
      <c r="FA236" s="335" t="s">
        <v>3878</v>
      </c>
      <c r="FB236" s="335" t="s">
        <v>11955</v>
      </c>
      <c r="FC236" s="335" t="s">
        <v>18085</v>
      </c>
      <c r="FD236" s="335" t="s">
        <v>3892</v>
      </c>
      <c r="FE236" s="335" t="s">
        <v>4011</v>
      </c>
      <c r="FF236" s="335" t="s">
        <v>4012</v>
      </c>
      <c r="FG236" s="335" t="s">
        <v>4777</v>
      </c>
      <c r="FH236" s="335" t="s">
        <v>18086</v>
      </c>
      <c r="FI236" s="335" t="s">
        <v>18087</v>
      </c>
      <c r="FJ236" s="335" t="s">
        <v>4017</v>
      </c>
      <c r="FK236" s="335" t="s">
        <v>4135</v>
      </c>
      <c r="FL236" s="335" t="s">
        <v>4017</v>
      </c>
      <c r="FM236" s="335" t="s">
        <v>18088</v>
      </c>
      <c r="FN236" s="335" t="s">
        <v>18089</v>
      </c>
      <c r="FO236" s="335" t="s">
        <v>18090</v>
      </c>
      <c r="FP236" s="335" t="s">
        <v>3848</v>
      </c>
      <c r="FQ236" s="335" t="s">
        <v>18091</v>
      </c>
      <c r="FR236" s="335" t="s">
        <v>8501</v>
      </c>
      <c r="FS236" s="335" t="s">
        <v>18092</v>
      </c>
      <c r="FT236" s="335" t="s">
        <v>18093</v>
      </c>
      <c r="FU236" s="335" t="s">
        <v>18094</v>
      </c>
      <c r="FV236" s="335" t="s">
        <v>18095</v>
      </c>
      <c r="FW236" s="335" t="s">
        <v>18096</v>
      </c>
      <c r="FX236" s="335" t="s">
        <v>3894</v>
      </c>
      <c r="FY236" s="335" t="s">
        <v>3848</v>
      </c>
      <c r="FZ236" s="335" t="s">
        <v>18097</v>
      </c>
      <c r="GA236" s="335" t="s">
        <v>3946</v>
      </c>
      <c r="GB236" s="335" t="s">
        <v>3946</v>
      </c>
      <c r="GC236" s="335" t="s">
        <v>3946</v>
      </c>
      <c r="GD236" s="44" t="s">
        <v>4194</v>
      </c>
      <c r="GE236" s="44" t="s">
        <v>6505</v>
      </c>
      <c r="GF236" s="44" t="s">
        <v>14011</v>
      </c>
      <c r="GG236" s="44" t="s">
        <v>6505</v>
      </c>
      <c r="GH236" s="44"/>
      <c r="GI236" s="44"/>
      <c r="GJ236" s="44"/>
      <c r="GK236" s="44"/>
      <c r="GL236" s="490">
        <v>100</v>
      </c>
      <c r="GM236" s="490">
        <v>58</v>
      </c>
      <c r="GN236" s="490">
        <v>55</v>
      </c>
      <c r="GO236" s="490">
        <v>83</v>
      </c>
      <c r="GP236" s="490">
        <v>100</v>
      </c>
      <c r="GQ236" s="490">
        <v>31</v>
      </c>
      <c r="GR236" s="490">
        <v>100</v>
      </c>
      <c r="GS236" s="490">
        <v>88</v>
      </c>
      <c r="GT236" s="490">
        <v>32</v>
      </c>
      <c r="GU236" s="490">
        <v>88</v>
      </c>
      <c r="GV236" s="490">
        <v>80</v>
      </c>
      <c r="GW236" s="490">
        <v>71</v>
      </c>
      <c r="GX236" s="490">
        <v>71</v>
      </c>
      <c r="GY236" s="490">
        <v>100</v>
      </c>
      <c r="GZ236" s="490">
        <v>89</v>
      </c>
      <c r="HA236" s="490">
        <v>0.5867</v>
      </c>
      <c r="HB236" s="490">
        <v>100</v>
      </c>
      <c r="HC236" s="490">
        <v>100</v>
      </c>
      <c r="HD236" s="490">
        <v>100</v>
      </c>
      <c r="HE236" s="490">
        <v>89</v>
      </c>
      <c r="HF236" s="335" t="s">
        <v>14314</v>
      </c>
      <c r="HG236" s="491" t="s">
        <v>3848</v>
      </c>
      <c r="HH236" s="491" t="s">
        <v>3848</v>
      </c>
      <c r="HI236" s="491" t="s">
        <v>3848</v>
      </c>
      <c r="HJ236" s="491" t="s">
        <v>3848</v>
      </c>
      <c r="HK236" s="491" t="s">
        <v>3848</v>
      </c>
      <c r="HL236" s="335"/>
      <c r="HM236" s="335"/>
      <c r="HN236" s="213" t="s">
        <v>6505</v>
      </c>
      <c r="HW236" s="44" t="s">
        <v>6505</v>
      </c>
      <c r="IC236" s="44" t="s">
        <v>12683</v>
      </c>
      <c r="IE236" s="44" t="s">
        <v>3403</v>
      </c>
    </row>
    <row r="237" spans="1:239" s="255" customFormat="1" ht="12.75" x14ac:dyDescent="0.2">
      <c r="A237" s="85">
        <v>101</v>
      </c>
      <c r="B237" s="283">
        <v>0.60347222222222219</v>
      </c>
      <c r="C237" s="44"/>
      <c r="D237" s="85" t="s">
        <v>12630</v>
      </c>
      <c r="E237" s="255" t="s">
        <v>212</v>
      </c>
      <c r="F237" s="282">
        <v>43284</v>
      </c>
      <c r="G237" s="255" t="s">
        <v>3082</v>
      </c>
      <c r="H237" s="255" t="s">
        <v>246</v>
      </c>
      <c r="I237" s="255" t="s">
        <v>247</v>
      </c>
      <c r="J237" s="255" t="s">
        <v>5969</v>
      </c>
      <c r="K237" s="471" t="s">
        <v>15995</v>
      </c>
      <c r="L237" s="255" t="s">
        <v>250</v>
      </c>
      <c r="M237" s="374">
        <v>43285</v>
      </c>
      <c r="N237" s="374">
        <v>43320</v>
      </c>
      <c r="O237" s="44" t="s">
        <v>13142</v>
      </c>
      <c r="P237" s="370" t="s">
        <v>18098</v>
      </c>
      <c r="Q237" s="44" t="s">
        <v>9561</v>
      </c>
      <c r="R237" s="44" t="s">
        <v>18099</v>
      </c>
      <c r="S237" s="351" t="s">
        <v>18100</v>
      </c>
      <c r="T237" s="44">
        <v>9390957012</v>
      </c>
      <c r="U237" s="514" t="s">
        <v>18101</v>
      </c>
      <c r="V237" s="255" t="s">
        <v>221</v>
      </c>
      <c r="W237" s="255" t="s">
        <v>221</v>
      </c>
      <c r="X237" s="255" t="s">
        <v>221</v>
      </c>
      <c r="Y237" s="255" t="s">
        <v>221</v>
      </c>
      <c r="Z237" s="255" t="s">
        <v>221</v>
      </c>
      <c r="AA237" s="44" t="s">
        <v>18102</v>
      </c>
      <c r="AB237" s="44"/>
      <c r="AC237" s="44" t="s">
        <v>223</v>
      </c>
      <c r="AD237" s="44" t="s">
        <v>241</v>
      </c>
      <c r="AE237" s="44"/>
      <c r="AF237" s="44" t="s">
        <v>226</v>
      </c>
      <c r="AG237" s="255" t="s">
        <v>221</v>
      </c>
      <c r="AH237" s="255" t="s">
        <v>221</v>
      </c>
      <c r="AI237" s="255" t="s">
        <v>18072</v>
      </c>
      <c r="AJ237" s="255" t="s">
        <v>3877</v>
      </c>
      <c r="AK237" s="255">
        <v>1</v>
      </c>
      <c r="AL237" s="255" t="s">
        <v>15338</v>
      </c>
      <c r="AM237" s="255" t="s">
        <v>18103</v>
      </c>
      <c r="AN237" s="255" t="s">
        <v>432</v>
      </c>
      <c r="AO237" s="281" t="s">
        <v>432</v>
      </c>
      <c r="AP237" s="255" t="s">
        <v>434</v>
      </c>
      <c r="AQ237" s="255" t="s">
        <v>10785</v>
      </c>
      <c r="AR237" s="44" t="s">
        <v>15339</v>
      </c>
      <c r="AX237" s="85" t="s">
        <v>6970</v>
      </c>
      <c r="AY237" s="255" t="s">
        <v>3877</v>
      </c>
      <c r="AZ237" s="255" t="s">
        <v>3877</v>
      </c>
      <c r="BB237" s="255" t="s">
        <v>15340</v>
      </c>
      <c r="BC237" s="350">
        <v>0.60347222222222219</v>
      </c>
      <c r="BD237" s="350">
        <v>0.61041666666666672</v>
      </c>
      <c r="BE237" s="306">
        <f t="shared" si="6"/>
        <v>10</v>
      </c>
      <c r="BF237" s="44">
        <v>3</v>
      </c>
      <c r="BG237" s="44">
        <v>3</v>
      </c>
      <c r="BH237" s="44">
        <v>3</v>
      </c>
      <c r="BI237" s="44">
        <v>3</v>
      </c>
      <c r="BJ237" s="44">
        <v>3</v>
      </c>
      <c r="BK237" s="44">
        <v>3</v>
      </c>
      <c r="BL237" s="44">
        <v>3</v>
      </c>
      <c r="BM237" s="44">
        <v>3</v>
      </c>
      <c r="BN237" s="44">
        <v>3</v>
      </c>
      <c r="BO237" s="44">
        <v>3</v>
      </c>
      <c r="BP237" s="44">
        <v>3</v>
      </c>
      <c r="BQ237" s="44">
        <v>3</v>
      </c>
      <c r="BR237" s="44">
        <v>3</v>
      </c>
      <c r="BS237" s="44">
        <v>3</v>
      </c>
      <c r="BT237" s="44">
        <v>3</v>
      </c>
      <c r="BU237" s="44"/>
      <c r="BV237" s="44" t="s">
        <v>15340</v>
      </c>
      <c r="BW237" s="515">
        <v>0.61041666666666672</v>
      </c>
      <c r="BX237" s="515">
        <v>0.61736111111111114</v>
      </c>
      <c r="BY237" s="494"/>
      <c r="BZ237" s="44">
        <v>3</v>
      </c>
      <c r="CA237" s="44">
        <v>3</v>
      </c>
      <c r="CB237" s="44">
        <v>3</v>
      </c>
      <c r="CC237" s="44">
        <v>3</v>
      </c>
      <c r="CD237" s="44" t="s">
        <v>260</v>
      </c>
      <c r="CE237" s="44" t="s">
        <v>15340</v>
      </c>
      <c r="CF237" s="44">
        <v>15</v>
      </c>
      <c r="CG237" s="44"/>
      <c r="CH237" s="44"/>
      <c r="CI237" s="44"/>
      <c r="CJ237" s="44"/>
      <c r="CK237" s="44"/>
      <c r="CL237" s="44"/>
      <c r="CM237" s="44"/>
      <c r="CN237" s="44"/>
      <c r="CO237" s="44"/>
      <c r="CP237" s="44"/>
      <c r="CQ237" s="44"/>
      <c r="CR237" s="335" t="s">
        <v>12643</v>
      </c>
      <c r="CS237" s="335" t="s">
        <v>12644</v>
      </c>
      <c r="CT237" s="335" t="s">
        <v>4002</v>
      </c>
      <c r="CU237" s="335" t="s">
        <v>18104</v>
      </c>
      <c r="CV237" s="335" t="s">
        <v>9561</v>
      </c>
      <c r="CW237" s="335" t="s">
        <v>18099</v>
      </c>
      <c r="CX237" s="335" t="s">
        <v>18100</v>
      </c>
      <c r="CY237" s="335" t="s">
        <v>18105</v>
      </c>
      <c r="CZ237" s="335" t="s">
        <v>18106</v>
      </c>
      <c r="DA237" s="335" t="s">
        <v>18107</v>
      </c>
      <c r="DB237" s="335" t="s">
        <v>3840</v>
      </c>
      <c r="DC237" s="335" t="s">
        <v>3841</v>
      </c>
      <c r="DD237" s="335" t="s">
        <v>11202</v>
      </c>
      <c r="DE237" s="335" t="s">
        <v>18106</v>
      </c>
      <c r="DF237" s="335" t="s">
        <v>18107</v>
      </c>
      <c r="DG237" s="335" t="s">
        <v>3840</v>
      </c>
      <c r="DH237" s="335" t="s">
        <v>3841</v>
      </c>
      <c r="DI237" s="335" t="s">
        <v>11202</v>
      </c>
      <c r="DJ237" s="335" t="s">
        <v>3848</v>
      </c>
      <c r="DK237" s="335" t="s">
        <v>3957</v>
      </c>
      <c r="DL237" s="335" t="s">
        <v>3958</v>
      </c>
      <c r="DM237" s="335" t="s">
        <v>3914</v>
      </c>
      <c r="DN237" s="335" t="s">
        <v>4062</v>
      </c>
      <c r="DO237" s="335" t="s">
        <v>3848</v>
      </c>
      <c r="DP237" s="335" t="s">
        <v>3848</v>
      </c>
      <c r="DQ237" s="335" t="s">
        <v>18108</v>
      </c>
      <c r="DR237" s="335" t="s">
        <v>18108</v>
      </c>
      <c r="DS237" s="335" t="s">
        <v>18101</v>
      </c>
      <c r="DT237" s="335" t="s">
        <v>3848</v>
      </c>
      <c r="DU237" s="335" t="s">
        <v>3848</v>
      </c>
      <c r="DV237" s="335" t="s">
        <v>3848</v>
      </c>
      <c r="DW237" s="335" t="s">
        <v>3848</v>
      </c>
      <c r="DX237" s="335" t="s">
        <v>3848</v>
      </c>
      <c r="DY237" s="335" t="s">
        <v>3848</v>
      </c>
      <c r="DZ237" s="335" t="s">
        <v>3848</v>
      </c>
      <c r="EA237" s="335" t="s">
        <v>3848</v>
      </c>
      <c r="EB237" s="335" t="s">
        <v>3861</v>
      </c>
      <c r="EC237" s="335" t="s">
        <v>11019</v>
      </c>
      <c r="ED237" s="335" t="s">
        <v>3848</v>
      </c>
      <c r="EE237" s="335" t="s">
        <v>8416</v>
      </c>
      <c r="EF237" s="335" t="s">
        <v>432</v>
      </c>
      <c r="EG237" s="335" t="s">
        <v>3919</v>
      </c>
      <c r="EH237" s="335" t="s">
        <v>3920</v>
      </c>
      <c r="EI237" s="335" t="s">
        <v>282</v>
      </c>
      <c r="EJ237" s="335" t="s">
        <v>3848</v>
      </c>
      <c r="EK237" s="335" t="s">
        <v>3848</v>
      </c>
      <c r="EL237" s="335" t="s">
        <v>4260</v>
      </c>
      <c r="EM237" s="335" t="s">
        <v>4002</v>
      </c>
      <c r="EN237" s="335" t="s">
        <v>4002</v>
      </c>
      <c r="EO237" s="335" t="s">
        <v>4002</v>
      </c>
      <c r="EP237" s="335" t="s">
        <v>3869</v>
      </c>
      <c r="EQ237" s="335" t="s">
        <v>14103</v>
      </c>
      <c r="ER237" s="335" t="s">
        <v>4073</v>
      </c>
      <c r="ES237" s="335" t="s">
        <v>4017</v>
      </c>
      <c r="ET237" s="335" t="s">
        <v>18109</v>
      </c>
      <c r="EU237" s="335" t="s">
        <v>7547</v>
      </c>
      <c r="EV237" s="335" t="s">
        <v>3876</v>
      </c>
      <c r="EW237" s="335" t="s">
        <v>3876</v>
      </c>
      <c r="EX237" s="335" t="s">
        <v>3848</v>
      </c>
      <c r="EY237" s="335" t="s">
        <v>3848</v>
      </c>
      <c r="EZ237" s="335" t="s">
        <v>3877</v>
      </c>
      <c r="FA237" s="335" t="s">
        <v>3878</v>
      </c>
      <c r="FB237" s="335" t="s">
        <v>18110</v>
      </c>
      <c r="FC237" s="335" t="s">
        <v>18111</v>
      </c>
      <c r="FD237" s="335" t="s">
        <v>3848</v>
      </c>
      <c r="FE237" s="335" t="s">
        <v>18112</v>
      </c>
      <c r="FF237" s="335" t="s">
        <v>18113</v>
      </c>
      <c r="FG237" s="335" t="s">
        <v>18114</v>
      </c>
      <c r="FH237" s="335" t="s">
        <v>18115</v>
      </c>
      <c r="FI237" s="335" t="s">
        <v>18116</v>
      </c>
      <c r="FJ237" s="335" t="s">
        <v>18117</v>
      </c>
      <c r="FK237" s="335" t="s">
        <v>18118</v>
      </c>
      <c r="FL237" s="335" t="s">
        <v>4363</v>
      </c>
      <c r="FM237" s="335" t="s">
        <v>18119</v>
      </c>
      <c r="FN237" s="335" t="s">
        <v>4485</v>
      </c>
      <c r="FO237" s="335" t="s">
        <v>18120</v>
      </c>
      <c r="FP237" s="335" t="s">
        <v>3848</v>
      </c>
      <c r="FQ237" s="335" t="s">
        <v>3848</v>
      </c>
      <c r="FR237" s="335" t="s">
        <v>3848</v>
      </c>
      <c r="FS237" s="335" t="s">
        <v>3848</v>
      </c>
      <c r="FT237" s="335" t="s">
        <v>18121</v>
      </c>
      <c r="FU237" s="335" t="s">
        <v>18122</v>
      </c>
      <c r="FV237" s="335" t="s">
        <v>18123</v>
      </c>
      <c r="FW237" s="335" t="s">
        <v>18124</v>
      </c>
      <c r="FX237" s="335" t="s">
        <v>3894</v>
      </c>
      <c r="FY237" s="335" t="s">
        <v>3848</v>
      </c>
      <c r="FZ237" s="335" t="s">
        <v>18125</v>
      </c>
      <c r="GA237" s="335" t="s">
        <v>3945</v>
      </c>
      <c r="GB237" s="335" t="s">
        <v>3945</v>
      </c>
      <c r="GC237" s="335" t="s">
        <v>3945</v>
      </c>
      <c r="GD237" s="44" t="s">
        <v>4194</v>
      </c>
      <c r="GE237" s="44" t="s">
        <v>6505</v>
      </c>
      <c r="GF237" s="44" t="s">
        <v>12711</v>
      </c>
      <c r="GG237" s="44" t="s">
        <v>6676</v>
      </c>
      <c r="GH237" s="44"/>
      <c r="GI237" s="44"/>
      <c r="GJ237" s="44"/>
      <c r="GK237" s="44"/>
      <c r="GL237" s="490">
        <v>100</v>
      </c>
      <c r="GM237" s="490">
        <v>92</v>
      </c>
      <c r="GN237" s="490">
        <v>80</v>
      </c>
      <c r="GO237" s="490">
        <v>94</v>
      </c>
      <c r="GP237" s="490">
        <v>100</v>
      </c>
      <c r="GQ237" s="490">
        <v>37</v>
      </c>
      <c r="GR237" s="490">
        <v>100</v>
      </c>
      <c r="GS237" s="490">
        <v>100</v>
      </c>
      <c r="GT237" s="490">
        <v>34</v>
      </c>
      <c r="GU237" s="490">
        <v>100</v>
      </c>
      <c r="GV237" s="490">
        <v>60</v>
      </c>
      <c r="GW237" s="490">
        <v>43</v>
      </c>
      <c r="GX237" s="490">
        <v>43</v>
      </c>
      <c r="GY237" s="490">
        <v>100</v>
      </c>
      <c r="GZ237" s="490">
        <v>96</v>
      </c>
      <c r="HA237" s="490">
        <v>0.85850000000000004</v>
      </c>
      <c r="HB237" s="490">
        <v>100</v>
      </c>
      <c r="HC237" s="490">
        <v>100</v>
      </c>
      <c r="HD237" s="490">
        <v>100</v>
      </c>
      <c r="HE237" s="490">
        <v>96</v>
      </c>
      <c r="HF237" s="335" t="s">
        <v>14314</v>
      </c>
      <c r="HG237" s="491" t="s">
        <v>3848</v>
      </c>
      <c r="HH237" s="491" t="s">
        <v>3848</v>
      </c>
      <c r="HI237" s="491" t="s">
        <v>3848</v>
      </c>
      <c r="HJ237" s="491" t="s">
        <v>3848</v>
      </c>
      <c r="HK237" s="491" t="s">
        <v>3848</v>
      </c>
      <c r="HL237" s="374">
        <v>43285</v>
      </c>
      <c r="HM237" s="30" t="s">
        <v>12618</v>
      </c>
      <c r="HN237" s="213" t="s">
        <v>6505</v>
      </c>
      <c r="HS237" s="213" t="s">
        <v>6676</v>
      </c>
      <c r="IC237" s="44" t="s">
        <v>247</v>
      </c>
      <c r="IE237" s="44" t="s">
        <v>12843</v>
      </c>
    </row>
    <row r="238" spans="1:239" s="255" customFormat="1" ht="12.75" x14ac:dyDescent="0.2">
      <c r="A238" s="85">
        <v>102</v>
      </c>
      <c r="B238" s="283">
        <v>0.61805555555555558</v>
      </c>
      <c r="C238" s="44"/>
      <c r="D238" s="85" t="s">
        <v>12630</v>
      </c>
      <c r="E238" s="255" t="s">
        <v>212</v>
      </c>
      <c r="F238" s="282">
        <v>43284</v>
      </c>
      <c r="G238" s="255" t="s">
        <v>3082</v>
      </c>
      <c r="H238" s="44" t="s">
        <v>246</v>
      </c>
      <c r="I238" s="44" t="s">
        <v>247</v>
      </c>
      <c r="J238" s="44" t="s">
        <v>12805</v>
      </c>
      <c r="K238" s="351" t="s">
        <v>12806</v>
      </c>
      <c r="L238" s="44" t="s">
        <v>250</v>
      </c>
      <c r="M238" s="374">
        <v>43284</v>
      </c>
      <c r="N238" s="374">
        <v>43299</v>
      </c>
      <c r="O238" s="44" t="s">
        <v>12807</v>
      </c>
      <c r="P238" s="370" t="s">
        <v>18126</v>
      </c>
      <c r="Q238" s="44" t="s">
        <v>1447</v>
      </c>
      <c r="R238" s="44" t="s">
        <v>18127</v>
      </c>
      <c r="S238" s="351" t="s">
        <v>1326</v>
      </c>
      <c r="T238" s="44">
        <v>9661499610</v>
      </c>
      <c r="U238" s="514" t="s">
        <v>18128</v>
      </c>
      <c r="V238" s="255" t="s">
        <v>221</v>
      </c>
      <c r="W238" s="255" t="s">
        <v>221</v>
      </c>
      <c r="X238" s="255" t="s">
        <v>221</v>
      </c>
      <c r="Y238" s="255" t="s">
        <v>221</v>
      </c>
      <c r="Z238" s="255" t="s">
        <v>221</v>
      </c>
      <c r="AA238" s="44" t="s">
        <v>18129</v>
      </c>
      <c r="AB238" s="44">
        <v>9157047878</v>
      </c>
      <c r="AC238" s="44" t="s">
        <v>223</v>
      </c>
      <c r="AD238" s="44" t="s">
        <v>224</v>
      </c>
      <c r="AE238" s="44"/>
      <c r="AF238" s="44" t="s">
        <v>226</v>
      </c>
      <c r="AG238" s="44" t="s">
        <v>226</v>
      </c>
      <c r="AH238" s="255" t="s">
        <v>221</v>
      </c>
      <c r="AI238" s="255" t="s">
        <v>18130</v>
      </c>
      <c r="AJ238" s="255" t="s">
        <v>3877</v>
      </c>
      <c r="AK238" s="255">
        <v>1</v>
      </c>
      <c r="AL238" s="255" t="s">
        <v>18131</v>
      </c>
      <c r="AM238" s="255" t="s">
        <v>15370</v>
      </c>
      <c r="AN238" s="255" t="s">
        <v>432</v>
      </c>
      <c r="AO238" s="281" t="s">
        <v>432</v>
      </c>
      <c r="AP238" s="255" t="s">
        <v>434</v>
      </c>
      <c r="AQ238" s="255" t="s">
        <v>10785</v>
      </c>
      <c r="AR238" s="44" t="s">
        <v>15339</v>
      </c>
      <c r="AX238" s="85" t="s">
        <v>6970</v>
      </c>
      <c r="AY238" s="255" t="s">
        <v>3877</v>
      </c>
      <c r="AZ238" s="255" t="s">
        <v>3876</v>
      </c>
      <c r="BB238" s="255" t="s">
        <v>15340</v>
      </c>
      <c r="BC238" s="350">
        <v>0.61805555555555558</v>
      </c>
      <c r="BD238" s="350">
        <v>0.625</v>
      </c>
      <c r="BE238" s="306">
        <f t="shared" si="6"/>
        <v>10</v>
      </c>
      <c r="BF238" s="44">
        <v>3</v>
      </c>
      <c r="BG238" s="44">
        <v>3</v>
      </c>
      <c r="BH238" s="44">
        <v>3</v>
      </c>
      <c r="BI238" s="44">
        <v>3</v>
      </c>
      <c r="BJ238" s="44">
        <v>3</v>
      </c>
      <c r="BK238" s="44">
        <v>3</v>
      </c>
      <c r="BL238" s="44">
        <v>3</v>
      </c>
      <c r="BM238" s="44">
        <v>3</v>
      </c>
      <c r="BN238" s="44">
        <v>3</v>
      </c>
      <c r="BO238" s="44">
        <v>3</v>
      </c>
      <c r="BP238" s="44">
        <v>3</v>
      </c>
      <c r="BQ238" s="44">
        <v>3</v>
      </c>
      <c r="BR238" s="44">
        <v>3</v>
      </c>
      <c r="BS238" s="44">
        <v>3</v>
      </c>
      <c r="BT238" s="44">
        <v>3</v>
      </c>
      <c r="BU238" s="44"/>
      <c r="BV238" s="44" t="s">
        <v>15340</v>
      </c>
      <c r="BW238" s="515">
        <v>0.625</v>
      </c>
      <c r="BX238" s="515">
        <v>0.63194444444444442</v>
      </c>
      <c r="BY238" s="494"/>
      <c r="BZ238" s="44">
        <v>3</v>
      </c>
      <c r="CA238" s="44">
        <v>3</v>
      </c>
      <c r="CB238" s="44">
        <v>3</v>
      </c>
      <c r="CC238" s="44">
        <v>3</v>
      </c>
      <c r="CD238" s="44" t="s">
        <v>260</v>
      </c>
      <c r="CE238" s="44" t="s">
        <v>15340</v>
      </c>
      <c r="CF238" s="44">
        <v>15</v>
      </c>
      <c r="CG238" s="44"/>
      <c r="CH238" s="44"/>
      <c r="CI238" s="44"/>
      <c r="CJ238" s="44"/>
      <c r="CK238" s="44"/>
      <c r="CL238" s="44"/>
      <c r="CM238" s="44"/>
      <c r="CN238" s="44"/>
      <c r="CO238" s="44"/>
      <c r="CP238" s="44"/>
      <c r="CQ238" s="44"/>
      <c r="CR238" s="335" t="s">
        <v>12643</v>
      </c>
      <c r="CS238" s="335" t="s">
        <v>12644</v>
      </c>
      <c r="CT238" s="335" t="s">
        <v>4002</v>
      </c>
      <c r="CU238" s="335" t="s">
        <v>18132</v>
      </c>
      <c r="CV238" s="335" t="s">
        <v>18133</v>
      </c>
      <c r="CW238" s="335" t="s">
        <v>18134</v>
      </c>
      <c r="CX238" s="335" t="s">
        <v>18135</v>
      </c>
      <c r="CY238" s="335" t="s">
        <v>18136</v>
      </c>
      <c r="CZ238" s="335" t="s">
        <v>18137</v>
      </c>
      <c r="DA238" s="335" t="s">
        <v>18138</v>
      </c>
      <c r="DB238" s="335" t="s">
        <v>3840</v>
      </c>
      <c r="DC238" s="335" t="s">
        <v>3841</v>
      </c>
      <c r="DD238" s="335" t="s">
        <v>4882</v>
      </c>
      <c r="DE238" s="335" t="s">
        <v>18137</v>
      </c>
      <c r="DF238" s="335" t="s">
        <v>18138</v>
      </c>
      <c r="DG238" s="335" t="s">
        <v>3840</v>
      </c>
      <c r="DH238" s="335" t="s">
        <v>3841</v>
      </c>
      <c r="DI238" s="335" t="s">
        <v>4882</v>
      </c>
      <c r="DJ238" s="335" t="s">
        <v>18139</v>
      </c>
      <c r="DK238" s="335" t="s">
        <v>3849</v>
      </c>
      <c r="DL238" s="335" t="s">
        <v>4298</v>
      </c>
      <c r="DM238" s="335" t="s">
        <v>3851</v>
      </c>
      <c r="DN238" s="335" t="s">
        <v>3852</v>
      </c>
      <c r="DO238" s="335" t="s">
        <v>3853</v>
      </c>
      <c r="DP238" s="335" t="s">
        <v>11948</v>
      </c>
      <c r="DQ238" s="335" t="s">
        <v>18140</v>
      </c>
      <c r="DR238" s="335" t="s">
        <v>4044</v>
      </c>
      <c r="DS238" s="335" t="s">
        <v>18141</v>
      </c>
      <c r="DT238" s="335" t="s">
        <v>3848</v>
      </c>
      <c r="DU238" s="335" t="s">
        <v>3848</v>
      </c>
      <c r="DV238" s="335" t="s">
        <v>3848</v>
      </c>
      <c r="DW238" s="335" t="s">
        <v>3848</v>
      </c>
      <c r="DX238" s="335" t="s">
        <v>3848</v>
      </c>
      <c r="DY238" s="335" t="s">
        <v>3848</v>
      </c>
      <c r="DZ238" s="335" t="s">
        <v>3848</v>
      </c>
      <c r="EA238" s="335" t="s">
        <v>3848</v>
      </c>
      <c r="EB238" s="335" t="s">
        <v>3861</v>
      </c>
      <c r="EC238" s="335" t="s">
        <v>3862</v>
      </c>
      <c r="ED238" s="335" t="s">
        <v>3848</v>
      </c>
      <c r="EE238" s="335" t="s">
        <v>4212</v>
      </c>
      <c r="EF238" s="335" t="s">
        <v>3864</v>
      </c>
      <c r="EG238" s="335" t="s">
        <v>4068</v>
      </c>
      <c r="EH238" s="335" t="s">
        <v>4438</v>
      </c>
      <c r="EI238" s="335" t="s">
        <v>18142</v>
      </c>
      <c r="EJ238" s="335" t="s">
        <v>18143</v>
      </c>
      <c r="EK238" s="335" t="s">
        <v>3848</v>
      </c>
      <c r="EL238" s="335" t="s">
        <v>4473</v>
      </c>
      <c r="EM238" s="335" t="s">
        <v>4002</v>
      </c>
      <c r="EN238" s="335" t="s">
        <v>4002</v>
      </c>
      <c r="EO238" s="335" t="s">
        <v>4002</v>
      </c>
      <c r="EP238" s="335" t="s">
        <v>4002</v>
      </c>
      <c r="EQ238" s="335" t="s">
        <v>18144</v>
      </c>
      <c r="ER238" s="335" t="s">
        <v>3924</v>
      </c>
      <c r="ES238" s="335" t="s">
        <v>18145</v>
      </c>
      <c r="ET238" s="335" t="s">
        <v>18146</v>
      </c>
      <c r="EU238" s="335" t="s">
        <v>18147</v>
      </c>
      <c r="EV238" s="335" t="s">
        <v>3876</v>
      </c>
      <c r="EW238" s="335" t="s">
        <v>3876</v>
      </c>
      <c r="EX238" s="335" t="s">
        <v>3848</v>
      </c>
      <c r="EY238" s="335" t="s">
        <v>3848</v>
      </c>
      <c r="EZ238" s="335" t="s">
        <v>3877</v>
      </c>
      <c r="FA238" s="335" t="s">
        <v>3878</v>
      </c>
      <c r="FB238" s="335" t="s">
        <v>18148</v>
      </c>
      <c r="FC238" s="335" t="s">
        <v>18149</v>
      </c>
      <c r="FD238" s="335" t="s">
        <v>3848</v>
      </c>
      <c r="FE238" s="335" t="s">
        <v>3930</v>
      </c>
      <c r="FF238" s="335" t="s">
        <v>3931</v>
      </c>
      <c r="FG238" s="335" t="s">
        <v>3848</v>
      </c>
      <c r="FH238" s="335" t="s">
        <v>18150</v>
      </c>
      <c r="FI238" s="335" t="s">
        <v>15267</v>
      </c>
      <c r="FJ238" s="335" t="s">
        <v>4446</v>
      </c>
      <c r="FK238" s="335" t="s">
        <v>6765</v>
      </c>
      <c r="FL238" s="335" t="s">
        <v>12052</v>
      </c>
      <c r="FM238" s="335" t="s">
        <v>18133</v>
      </c>
      <c r="FN238" s="335" t="s">
        <v>18151</v>
      </c>
      <c r="FO238" s="335" t="s">
        <v>18135</v>
      </c>
      <c r="FP238" s="335" t="s">
        <v>3238</v>
      </c>
      <c r="FQ238" s="335" t="s">
        <v>3848</v>
      </c>
      <c r="FR238" s="335" t="s">
        <v>3848</v>
      </c>
      <c r="FS238" s="335" t="s">
        <v>3848</v>
      </c>
      <c r="FT238" s="335" t="s">
        <v>18152</v>
      </c>
      <c r="FU238" s="335" t="s">
        <v>9749</v>
      </c>
      <c r="FV238" s="335" t="s">
        <v>18153</v>
      </c>
      <c r="FW238" s="335" t="s">
        <v>18154</v>
      </c>
      <c r="FX238" s="335" t="s">
        <v>3894</v>
      </c>
      <c r="FY238" s="335" t="s">
        <v>3848</v>
      </c>
      <c r="FZ238" s="335" t="s">
        <v>18155</v>
      </c>
      <c r="GA238" s="335" t="s">
        <v>3945</v>
      </c>
      <c r="GB238" s="335" t="s">
        <v>3945</v>
      </c>
      <c r="GC238" s="335" t="s">
        <v>3946</v>
      </c>
      <c r="GD238" s="44" t="s">
        <v>4194</v>
      </c>
      <c r="GE238" s="44" t="s">
        <v>6676</v>
      </c>
      <c r="GF238" s="44"/>
      <c r="GG238" s="44"/>
      <c r="GH238" s="44"/>
      <c r="GI238" s="44"/>
      <c r="GJ238" s="44"/>
      <c r="GK238" s="44"/>
      <c r="GL238" s="490">
        <v>100</v>
      </c>
      <c r="GM238" s="490">
        <v>83</v>
      </c>
      <c r="GN238" s="490">
        <v>70</v>
      </c>
      <c r="GO238" s="490">
        <v>89</v>
      </c>
      <c r="GP238" s="490">
        <v>97</v>
      </c>
      <c r="GQ238" s="490">
        <v>33</v>
      </c>
      <c r="GR238" s="490">
        <v>97</v>
      </c>
      <c r="GS238" s="490">
        <v>90</v>
      </c>
      <c r="GT238" s="490">
        <v>30</v>
      </c>
      <c r="GU238" s="490">
        <v>90</v>
      </c>
      <c r="GV238" s="490">
        <v>60</v>
      </c>
      <c r="GW238" s="490">
        <v>57</v>
      </c>
      <c r="GX238" s="490">
        <v>57</v>
      </c>
      <c r="GY238" s="490" t="s">
        <v>14218</v>
      </c>
      <c r="GZ238" s="490" t="s">
        <v>14217</v>
      </c>
      <c r="HA238" s="490" t="s">
        <v>14217</v>
      </c>
      <c r="HB238" s="490" t="s">
        <v>14217</v>
      </c>
      <c r="HC238" s="490" t="s">
        <v>14217</v>
      </c>
      <c r="HD238" s="490" t="s">
        <v>14217</v>
      </c>
      <c r="HE238" s="490">
        <v>0</v>
      </c>
      <c r="HF238" s="335" t="s">
        <v>18156</v>
      </c>
      <c r="HG238" s="491" t="s">
        <v>3848</v>
      </c>
      <c r="HH238" s="491" t="s">
        <v>3848</v>
      </c>
      <c r="HI238" s="491" t="s">
        <v>3848</v>
      </c>
      <c r="HJ238" s="491" t="s">
        <v>3848</v>
      </c>
      <c r="HK238" s="491" t="s">
        <v>3848</v>
      </c>
      <c r="HL238" s="374">
        <v>43284</v>
      </c>
      <c r="HM238" s="30" t="s">
        <v>4194</v>
      </c>
      <c r="HN238" s="213" t="s">
        <v>6676</v>
      </c>
      <c r="IC238" s="44" t="s">
        <v>247</v>
      </c>
      <c r="IE238" s="44" t="s">
        <v>12843</v>
      </c>
    </row>
    <row r="239" spans="1:239" s="44" customFormat="1" ht="12.75" x14ac:dyDescent="0.2">
      <c r="A239" s="85">
        <v>103</v>
      </c>
      <c r="B239" s="283">
        <v>0.52708333333333335</v>
      </c>
      <c r="D239" s="85" t="s">
        <v>12630</v>
      </c>
      <c r="E239" s="255" t="s">
        <v>212</v>
      </c>
      <c r="F239" s="282">
        <v>43284</v>
      </c>
      <c r="G239" s="255" t="s">
        <v>357</v>
      </c>
      <c r="H239" s="44" t="s">
        <v>233</v>
      </c>
      <c r="I239" s="44" t="s">
        <v>12683</v>
      </c>
      <c r="P239" s="370" t="s">
        <v>18157</v>
      </c>
      <c r="Q239" s="44" t="s">
        <v>743</v>
      </c>
      <c r="R239" s="44" t="s">
        <v>18158</v>
      </c>
      <c r="S239" s="351" t="s">
        <v>18159</v>
      </c>
      <c r="T239" s="44">
        <v>9100617545</v>
      </c>
      <c r="U239" s="514" t="s">
        <v>18160</v>
      </c>
      <c r="V239" s="255" t="s">
        <v>221</v>
      </c>
      <c r="W239" s="255" t="s">
        <v>221</v>
      </c>
      <c r="X239" s="255" t="s">
        <v>221</v>
      </c>
      <c r="Y239" s="255" t="s">
        <v>221</v>
      </c>
      <c r="Z239" s="255" t="s">
        <v>221</v>
      </c>
      <c r="AA239" s="44" t="s">
        <v>18161</v>
      </c>
      <c r="AB239" s="44">
        <v>9465785637</v>
      </c>
      <c r="AC239" s="44" t="s">
        <v>402</v>
      </c>
      <c r="AD239" s="85" t="s">
        <v>267</v>
      </c>
      <c r="AE239" s="44" t="s">
        <v>3301</v>
      </c>
      <c r="AF239" s="255" t="s">
        <v>221</v>
      </c>
      <c r="AG239" s="255" t="s">
        <v>221</v>
      </c>
      <c r="AH239" s="255" t="s">
        <v>221</v>
      </c>
      <c r="AI239" s="255" t="s">
        <v>15338</v>
      </c>
      <c r="AJ239" s="255" t="s">
        <v>3877</v>
      </c>
      <c r="AK239" s="255">
        <v>1</v>
      </c>
      <c r="AL239" s="255" t="s">
        <v>18162</v>
      </c>
      <c r="AM239" s="255" t="s">
        <v>15436</v>
      </c>
      <c r="AN239" s="255" t="s">
        <v>432</v>
      </c>
      <c r="AO239" s="281" t="s">
        <v>432</v>
      </c>
      <c r="AP239" s="255" t="s">
        <v>434</v>
      </c>
      <c r="AQ239" s="255" t="s">
        <v>10785</v>
      </c>
      <c r="AR239" s="44" t="s">
        <v>15339</v>
      </c>
      <c r="AS239" s="255"/>
      <c r="AT239" s="255"/>
      <c r="AU239" s="255"/>
      <c r="AV239" s="255"/>
      <c r="AW239" s="255"/>
      <c r="AX239" s="85" t="s">
        <v>6970</v>
      </c>
      <c r="AY239" s="255" t="s">
        <v>3877</v>
      </c>
      <c r="AZ239" s="255" t="s">
        <v>3877</v>
      </c>
      <c r="BA239" s="255"/>
      <c r="BB239" s="255" t="s">
        <v>15340</v>
      </c>
      <c r="BC239" s="350">
        <v>0.52708333333333335</v>
      </c>
      <c r="BD239" s="350">
        <v>0.53402777777777777</v>
      </c>
      <c r="BE239" s="306">
        <f t="shared" si="6"/>
        <v>10</v>
      </c>
      <c r="BF239" s="44">
        <v>1</v>
      </c>
      <c r="BG239" s="44">
        <v>3</v>
      </c>
      <c r="BH239" s="44">
        <v>3</v>
      </c>
      <c r="BI239" s="44">
        <v>3</v>
      </c>
      <c r="BJ239" s="44">
        <v>3</v>
      </c>
      <c r="BK239" s="44">
        <v>3</v>
      </c>
      <c r="BL239" s="44">
        <v>3</v>
      </c>
      <c r="BM239" s="44">
        <v>3</v>
      </c>
      <c r="BN239" s="44">
        <v>3</v>
      </c>
      <c r="BO239" s="44">
        <v>3</v>
      </c>
      <c r="BP239" s="44">
        <v>3</v>
      </c>
      <c r="BQ239" s="44">
        <v>3</v>
      </c>
      <c r="BR239" s="44">
        <v>3</v>
      </c>
      <c r="BS239" s="44">
        <v>3</v>
      </c>
      <c r="BT239" s="44">
        <v>3</v>
      </c>
      <c r="BV239" s="44" t="s">
        <v>15340</v>
      </c>
      <c r="BW239" s="515">
        <v>0.53402777777777777</v>
      </c>
      <c r="BX239" s="515">
        <v>0.54097222222222219</v>
      </c>
      <c r="BY239" s="494"/>
      <c r="BZ239" s="44">
        <v>3</v>
      </c>
      <c r="CA239" s="44">
        <v>3</v>
      </c>
      <c r="CB239" s="44">
        <v>3</v>
      </c>
      <c r="CC239" s="44">
        <v>3</v>
      </c>
      <c r="CD239" s="44" t="s">
        <v>260</v>
      </c>
      <c r="CE239" s="44" t="s">
        <v>15340</v>
      </c>
      <c r="CF239" s="44">
        <v>15</v>
      </c>
      <c r="CR239" s="335" t="s">
        <v>12643</v>
      </c>
      <c r="CS239" s="335" t="s">
        <v>12644</v>
      </c>
      <c r="CT239" s="335" t="s">
        <v>4002</v>
      </c>
      <c r="CU239" s="335" t="s">
        <v>18163</v>
      </c>
      <c r="CV239" s="335" t="s">
        <v>18164</v>
      </c>
      <c r="CW239" s="335" t="s">
        <v>18165</v>
      </c>
      <c r="CX239" s="335" t="s">
        <v>18166</v>
      </c>
      <c r="CY239" s="335" t="s">
        <v>18167</v>
      </c>
      <c r="CZ239" s="335" t="s">
        <v>3848</v>
      </c>
      <c r="DA239" s="335" t="s">
        <v>18168</v>
      </c>
      <c r="DB239" s="335" t="s">
        <v>3840</v>
      </c>
      <c r="DC239" s="335" t="s">
        <v>3841</v>
      </c>
      <c r="DD239" s="335" t="s">
        <v>11695</v>
      </c>
      <c r="DE239" s="335" t="s">
        <v>3848</v>
      </c>
      <c r="DF239" s="335" t="s">
        <v>18168</v>
      </c>
      <c r="DG239" s="335" t="s">
        <v>3840</v>
      </c>
      <c r="DH239" s="335" t="s">
        <v>3841</v>
      </c>
      <c r="DI239" s="335" t="s">
        <v>4036</v>
      </c>
      <c r="DJ239" s="335" t="s">
        <v>18169</v>
      </c>
      <c r="DK239" s="335" t="s">
        <v>3957</v>
      </c>
      <c r="DL239" s="335" t="s">
        <v>3848</v>
      </c>
      <c r="DM239" s="335" t="s">
        <v>3851</v>
      </c>
      <c r="DN239" s="335" t="s">
        <v>3852</v>
      </c>
      <c r="DO239" s="335" t="s">
        <v>3853</v>
      </c>
      <c r="DP239" s="335" t="s">
        <v>3854</v>
      </c>
      <c r="DQ239" s="335" t="s">
        <v>18170</v>
      </c>
      <c r="DR239" s="335" t="s">
        <v>2718</v>
      </c>
      <c r="DS239" s="335" t="s">
        <v>18171</v>
      </c>
      <c r="DT239" s="335" t="s">
        <v>18172</v>
      </c>
      <c r="DU239" s="335" t="s">
        <v>2718</v>
      </c>
      <c r="DV239" s="335" t="s">
        <v>18173</v>
      </c>
      <c r="DW239" s="335" t="s">
        <v>18174</v>
      </c>
      <c r="DX239" s="335" t="s">
        <v>18171</v>
      </c>
      <c r="DY239" s="335" t="s">
        <v>2718</v>
      </c>
      <c r="DZ239" s="335" t="s">
        <v>2718</v>
      </c>
      <c r="EA239" s="335" t="s">
        <v>2718</v>
      </c>
      <c r="EB239" s="335" t="s">
        <v>3861</v>
      </c>
      <c r="EC239" s="335" t="s">
        <v>3862</v>
      </c>
      <c r="ED239" s="335" t="s">
        <v>3848</v>
      </c>
      <c r="EE239" s="335" t="s">
        <v>13163</v>
      </c>
      <c r="EF239" s="335" t="s">
        <v>3864</v>
      </c>
      <c r="EG239" s="335" t="s">
        <v>598</v>
      </c>
      <c r="EH239" s="335" t="s">
        <v>5303</v>
      </c>
      <c r="EI239" s="335" t="s">
        <v>7688</v>
      </c>
      <c r="EJ239" s="335" t="s">
        <v>18175</v>
      </c>
      <c r="EK239" s="335" t="s">
        <v>3848</v>
      </c>
      <c r="EL239" s="335" t="s">
        <v>4473</v>
      </c>
      <c r="EM239" s="335" t="s">
        <v>4002</v>
      </c>
      <c r="EN239" s="335" t="s">
        <v>4002</v>
      </c>
      <c r="EO239" s="335" t="s">
        <v>4002</v>
      </c>
      <c r="EP239" s="335" t="s">
        <v>4002</v>
      </c>
      <c r="EQ239" s="335" t="s">
        <v>18176</v>
      </c>
      <c r="ER239" s="335" t="s">
        <v>4073</v>
      </c>
      <c r="ES239" s="335" t="s">
        <v>18177</v>
      </c>
      <c r="ET239" s="335" t="s">
        <v>18178</v>
      </c>
      <c r="EU239" s="335" t="s">
        <v>18179</v>
      </c>
      <c r="EV239" s="335" t="s">
        <v>3876</v>
      </c>
      <c r="EW239" s="335" t="s">
        <v>3876</v>
      </c>
      <c r="EX239" s="335" t="s">
        <v>3848</v>
      </c>
      <c r="EY239" s="335" t="s">
        <v>3848</v>
      </c>
      <c r="EZ239" s="335" t="s">
        <v>3876</v>
      </c>
      <c r="FA239" s="335" t="s">
        <v>3848</v>
      </c>
      <c r="FB239" s="335" t="s">
        <v>18180</v>
      </c>
      <c r="FC239" s="335" t="s">
        <v>18181</v>
      </c>
      <c r="FD239" s="335" t="s">
        <v>3848</v>
      </c>
      <c r="FE239" s="335" t="s">
        <v>3930</v>
      </c>
      <c r="FF239" s="335" t="s">
        <v>3931</v>
      </c>
      <c r="FG239" s="335" t="s">
        <v>3848</v>
      </c>
      <c r="FH239" s="335" t="s">
        <v>18182</v>
      </c>
      <c r="FI239" s="335" t="s">
        <v>18183</v>
      </c>
      <c r="FJ239" s="335" t="s">
        <v>4271</v>
      </c>
      <c r="FK239" s="335" t="s">
        <v>14240</v>
      </c>
      <c r="FL239" s="335" t="s">
        <v>4017</v>
      </c>
      <c r="FM239" s="335" t="s">
        <v>18166</v>
      </c>
      <c r="FN239" s="335" t="s">
        <v>18184</v>
      </c>
      <c r="FO239" s="335" t="s">
        <v>18185</v>
      </c>
      <c r="FP239" s="335" t="s">
        <v>3848</v>
      </c>
      <c r="FQ239" s="335" t="s">
        <v>3848</v>
      </c>
      <c r="FR239" s="335" t="s">
        <v>3848</v>
      </c>
      <c r="FS239" s="335" t="s">
        <v>3848</v>
      </c>
      <c r="FT239" s="335" t="s">
        <v>18186</v>
      </c>
      <c r="FU239" s="335" t="s">
        <v>18187</v>
      </c>
      <c r="FV239" s="335" t="s">
        <v>18188</v>
      </c>
      <c r="FW239" s="335" t="s">
        <v>18189</v>
      </c>
      <c r="FX239" s="335" t="s">
        <v>3894</v>
      </c>
      <c r="FY239" s="335" t="s">
        <v>3848</v>
      </c>
      <c r="FZ239" s="335" t="s">
        <v>18190</v>
      </c>
      <c r="GA239" s="335" t="s">
        <v>3945</v>
      </c>
      <c r="GB239" s="335" t="s">
        <v>3945</v>
      </c>
      <c r="GC239" s="335" t="s">
        <v>3945</v>
      </c>
      <c r="GD239" s="44" t="s">
        <v>12711</v>
      </c>
      <c r="GE239" s="44" t="s">
        <v>6505</v>
      </c>
      <c r="GF239" s="44" t="s">
        <v>13178</v>
      </c>
      <c r="GG239" s="44" t="s">
        <v>6505</v>
      </c>
      <c r="GL239" s="490">
        <v>100</v>
      </c>
      <c r="GM239" s="490">
        <v>58</v>
      </c>
      <c r="GN239" s="490">
        <v>60</v>
      </c>
      <c r="GO239" s="490">
        <v>78</v>
      </c>
      <c r="GP239" s="490">
        <v>0</v>
      </c>
      <c r="GQ239" s="490">
        <v>23</v>
      </c>
      <c r="GR239" s="490">
        <v>0</v>
      </c>
      <c r="GS239" s="490">
        <v>11</v>
      </c>
      <c r="GT239" s="490">
        <v>18</v>
      </c>
      <c r="GU239" s="490">
        <v>11</v>
      </c>
      <c r="GV239" s="490">
        <v>70</v>
      </c>
      <c r="GW239" s="490">
        <v>14</v>
      </c>
      <c r="GX239" s="490">
        <v>43</v>
      </c>
      <c r="GY239" s="490">
        <v>100</v>
      </c>
      <c r="GZ239" s="490">
        <v>89</v>
      </c>
      <c r="HA239" s="490">
        <v>0.36919999999999997</v>
      </c>
      <c r="HB239" s="490">
        <v>100</v>
      </c>
      <c r="HC239" s="490">
        <v>100</v>
      </c>
      <c r="HD239" s="490">
        <v>100</v>
      </c>
      <c r="HE239" s="490">
        <v>89</v>
      </c>
      <c r="HF239" s="335" t="s">
        <v>14314</v>
      </c>
      <c r="HG239" s="491" t="s">
        <v>3848</v>
      </c>
      <c r="HH239" s="491" t="s">
        <v>3848</v>
      </c>
      <c r="HI239" s="491" t="s">
        <v>3848</v>
      </c>
      <c r="HJ239" s="491" t="s">
        <v>3848</v>
      </c>
      <c r="HK239" s="491" t="s">
        <v>3848</v>
      </c>
      <c r="HL239" s="335"/>
      <c r="HM239" s="335"/>
      <c r="HS239" s="44" t="s">
        <v>6505</v>
      </c>
      <c r="HV239" s="255" t="s">
        <v>6505</v>
      </c>
      <c r="IC239" s="44" t="s">
        <v>12683</v>
      </c>
      <c r="IE239" s="44" t="s">
        <v>3403</v>
      </c>
    </row>
    <row r="240" spans="1:239" s="44" customFormat="1" ht="12.75" x14ac:dyDescent="0.2">
      <c r="A240" s="85">
        <v>104</v>
      </c>
      <c r="B240" s="283">
        <v>0.5131944444444444</v>
      </c>
      <c r="D240" s="85" t="s">
        <v>12630</v>
      </c>
      <c r="E240" s="255" t="s">
        <v>212</v>
      </c>
      <c r="F240" s="282">
        <v>43284</v>
      </c>
      <c r="G240" s="255" t="s">
        <v>1202</v>
      </c>
      <c r="H240" s="44" t="s">
        <v>233</v>
      </c>
      <c r="I240" s="44" t="s">
        <v>1203</v>
      </c>
      <c r="P240" s="370" t="s">
        <v>18191</v>
      </c>
      <c r="Q240" s="44" t="s">
        <v>18192</v>
      </c>
      <c r="R240" s="44" t="s">
        <v>18193</v>
      </c>
      <c r="S240" s="351" t="s">
        <v>18194</v>
      </c>
      <c r="T240" s="44">
        <v>9154911912</v>
      </c>
      <c r="U240" s="514" t="s">
        <v>18195</v>
      </c>
      <c r="V240" s="255" t="s">
        <v>221</v>
      </c>
      <c r="W240" s="255" t="s">
        <v>221</v>
      </c>
      <c r="X240" s="255" t="s">
        <v>221</v>
      </c>
      <c r="Y240" s="255" t="s">
        <v>221</v>
      </c>
      <c r="Z240" s="255" t="s">
        <v>221</v>
      </c>
      <c r="AA240" s="44" t="s">
        <v>18196</v>
      </c>
      <c r="AB240" s="44">
        <v>9154911912</v>
      </c>
      <c r="AC240" s="44" t="s">
        <v>402</v>
      </c>
      <c r="AD240" s="44" t="s">
        <v>224</v>
      </c>
      <c r="AF240" s="255" t="s">
        <v>221</v>
      </c>
      <c r="AG240" s="255" t="s">
        <v>221</v>
      </c>
      <c r="AH240" s="255" t="s">
        <v>221</v>
      </c>
      <c r="AI240" s="255"/>
      <c r="AJ240" s="255"/>
      <c r="AK240" s="255"/>
      <c r="AL240" s="255"/>
      <c r="AM240" s="255"/>
      <c r="AN240" s="255" t="s">
        <v>432</v>
      </c>
      <c r="AO240" s="281" t="s">
        <v>432</v>
      </c>
      <c r="AP240" s="255" t="s">
        <v>434</v>
      </c>
      <c r="AQ240" s="255" t="s">
        <v>10785</v>
      </c>
      <c r="AR240" s="44" t="s">
        <v>15339</v>
      </c>
      <c r="AS240" s="255"/>
      <c r="AT240" s="255"/>
      <c r="AU240" s="255"/>
      <c r="AV240" s="255"/>
      <c r="AW240" s="255"/>
      <c r="AX240" s="85" t="s">
        <v>6970</v>
      </c>
      <c r="AY240" s="255" t="s">
        <v>3877</v>
      </c>
      <c r="AZ240" s="255" t="s">
        <v>3876</v>
      </c>
      <c r="BA240" s="255"/>
      <c r="BB240" s="255" t="s">
        <v>15340</v>
      </c>
      <c r="BC240" s="350">
        <v>0.5131944444444444</v>
      </c>
      <c r="BD240" s="350">
        <v>0.52013888888888882</v>
      </c>
      <c r="BE240" s="306">
        <f t="shared" si="6"/>
        <v>10</v>
      </c>
      <c r="BF240" s="44">
        <v>1</v>
      </c>
      <c r="BG240" s="44">
        <v>3</v>
      </c>
      <c r="BH240" s="44">
        <v>3</v>
      </c>
      <c r="BI240" s="44">
        <v>3</v>
      </c>
      <c r="BJ240" s="44">
        <v>3</v>
      </c>
      <c r="BK240" s="44">
        <v>3</v>
      </c>
      <c r="BL240" s="44">
        <v>3</v>
      </c>
      <c r="BM240" s="44">
        <v>3</v>
      </c>
      <c r="BN240" s="44">
        <v>3</v>
      </c>
      <c r="BO240" s="44">
        <v>3</v>
      </c>
      <c r="BP240" s="44">
        <v>3</v>
      </c>
      <c r="BQ240" s="44">
        <v>3</v>
      </c>
      <c r="BR240" s="44">
        <v>3</v>
      </c>
      <c r="BS240" s="44">
        <v>3</v>
      </c>
      <c r="BT240" s="44">
        <v>3</v>
      </c>
      <c r="BW240" s="515"/>
      <c r="BX240" s="515"/>
      <c r="BY240" s="494"/>
      <c r="CR240" s="335" t="s">
        <v>12643</v>
      </c>
      <c r="CS240" s="335" t="s">
        <v>12644</v>
      </c>
      <c r="CT240" s="335" t="s">
        <v>4002</v>
      </c>
      <c r="CU240" s="335" t="s">
        <v>18197</v>
      </c>
      <c r="CV240" s="335" t="s">
        <v>18192</v>
      </c>
      <c r="CW240" s="335" t="s">
        <v>18193</v>
      </c>
      <c r="CX240" s="335" t="s">
        <v>18194</v>
      </c>
      <c r="CY240" s="335" t="s">
        <v>18198</v>
      </c>
      <c r="CZ240" s="335" t="s">
        <v>3848</v>
      </c>
      <c r="DA240" s="335" t="s">
        <v>18199</v>
      </c>
      <c r="DB240" s="335" t="s">
        <v>4037</v>
      </c>
      <c r="DC240" s="335" t="s">
        <v>4038</v>
      </c>
      <c r="DD240" s="335" t="s">
        <v>4039</v>
      </c>
      <c r="DE240" s="335" t="s">
        <v>3848</v>
      </c>
      <c r="DF240" s="335" t="s">
        <v>18199</v>
      </c>
      <c r="DG240" s="335" t="s">
        <v>4037</v>
      </c>
      <c r="DH240" s="335" t="s">
        <v>4038</v>
      </c>
      <c r="DI240" s="335" t="s">
        <v>4039</v>
      </c>
      <c r="DJ240" s="335" t="s">
        <v>3848</v>
      </c>
      <c r="DK240" s="335" t="s">
        <v>3957</v>
      </c>
      <c r="DL240" s="335" t="s">
        <v>3848</v>
      </c>
      <c r="DM240" s="335" t="s">
        <v>4116</v>
      </c>
      <c r="DN240" s="335" t="s">
        <v>3852</v>
      </c>
      <c r="DO240" s="335" t="s">
        <v>3848</v>
      </c>
      <c r="DP240" s="335" t="s">
        <v>3848</v>
      </c>
      <c r="DQ240" s="335" t="s">
        <v>18200</v>
      </c>
      <c r="DR240" s="335" t="s">
        <v>18200</v>
      </c>
      <c r="DS240" s="335" t="s">
        <v>18195</v>
      </c>
      <c r="DT240" s="335" t="s">
        <v>3848</v>
      </c>
      <c r="DU240" s="335" t="s">
        <v>3848</v>
      </c>
      <c r="DV240" s="335" t="s">
        <v>3848</v>
      </c>
      <c r="DW240" s="335" t="s">
        <v>3848</v>
      </c>
      <c r="DX240" s="335" t="s">
        <v>3848</v>
      </c>
      <c r="DY240" s="335" t="s">
        <v>3848</v>
      </c>
      <c r="DZ240" s="335" t="s">
        <v>3848</v>
      </c>
      <c r="EA240" s="335" t="s">
        <v>3848</v>
      </c>
      <c r="EB240" s="335" t="s">
        <v>3861</v>
      </c>
      <c r="EC240" s="335" t="s">
        <v>3862</v>
      </c>
      <c r="ED240" s="335" t="s">
        <v>3848</v>
      </c>
      <c r="EE240" s="335" t="s">
        <v>18201</v>
      </c>
      <c r="EF240" s="335" t="s">
        <v>432</v>
      </c>
      <c r="EG240" s="335" t="s">
        <v>598</v>
      </c>
      <c r="EH240" s="335" t="s">
        <v>5303</v>
      </c>
      <c r="EI240" s="335" t="s">
        <v>15043</v>
      </c>
      <c r="EJ240" s="335" t="s">
        <v>3848</v>
      </c>
      <c r="EK240" s="335" t="s">
        <v>3848</v>
      </c>
      <c r="EL240" s="335" t="s">
        <v>3868</v>
      </c>
      <c r="EM240" s="335" t="s">
        <v>4002</v>
      </c>
      <c r="EN240" s="335" t="s">
        <v>4002</v>
      </c>
      <c r="EO240" s="335" t="s">
        <v>4002</v>
      </c>
      <c r="EP240" s="335" t="s">
        <v>4002</v>
      </c>
      <c r="EQ240" s="335" t="s">
        <v>4017</v>
      </c>
      <c r="ER240" s="335" t="s">
        <v>4017</v>
      </c>
      <c r="ES240" s="335" t="s">
        <v>4017</v>
      </c>
      <c r="ET240" s="335" t="s">
        <v>4017</v>
      </c>
      <c r="EU240" s="335" t="s">
        <v>4017</v>
      </c>
      <c r="EV240" s="335" t="s">
        <v>3848</v>
      </c>
      <c r="EW240" s="335" t="s">
        <v>3848</v>
      </c>
      <c r="EX240" s="335" t="s">
        <v>3848</v>
      </c>
      <c r="EY240" s="335" t="s">
        <v>3848</v>
      </c>
      <c r="EZ240" s="335" t="s">
        <v>3848</v>
      </c>
      <c r="FA240" s="335" t="s">
        <v>3848</v>
      </c>
      <c r="FB240" s="335" t="s">
        <v>3848</v>
      </c>
      <c r="FC240" s="335" t="s">
        <v>3848</v>
      </c>
      <c r="FD240" s="335" t="s">
        <v>3848</v>
      </c>
      <c r="FE240" s="335" t="s">
        <v>4017</v>
      </c>
      <c r="FF240" s="335" t="s">
        <v>4017</v>
      </c>
      <c r="FG240" s="335" t="s">
        <v>3848</v>
      </c>
      <c r="FH240" s="335" t="s">
        <v>3848</v>
      </c>
      <c r="FI240" s="335" t="s">
        <v>3848</v>
      </c>
      <c r="FJ240" s="335" t="s">
        <v>4017</v>
      </c>
      <c r="FK240" s="335" t="s">
        <v>4017</v>
      </c>
      <c r="FL240" s="335" t="s">
        <v>4017</v>
      </c>
      <c r="FM240" s="335" t="s">
        <v>3666</v>
      </c>
      <c r="FN240" s="335" t="s">
        <v>3666</v>
      </c>
      <c r="FO240" s="335" t="s">
        <v>3848</v>
      </c>
      <c r="FP240" s="335" t="s">
        <v>3848</v>
      </c>
      <c r="FQ240" s="335" t="s">
        <v>18202</v>
      </c>
      <c r="FR240" s="335" t="s">
        <v>6882</v>
      </c>
      <c r="FS240" s="335" t="s">
        <v>18203</v>
      </c>
      <c r="FT240" s="335" t="s">
        <v>3943</v>
      </c>
      <c r="FU240" s="335" t="s">
        <v>3943</v>
      </c>
      <c r="FV240" s="335" t="s">
        <v>3943</v>
      </c>
      <c r="FW240" s="335" t="s">
        <v>3943</v>
      </c>
      <c r="FX240" s="335" t="s">
        <v>3944</v>
      </c>
      <c r="FY240" s="335" t="s">
        <v>3848</v>
      </c>
      <c r="FZ240" s="335" t="s">
        <v>3848</v>
      </c>
      <c r="GA240" s="335" t="s">
        <v>3848</v>
      </c>
      <c r="GB240" s="335" t="s">
        <v>3848</v>
      </c>
      <c r="GC240" s="335" t="s">
        <v>3848</v>
      </c>
      <c r="GL240" s="493" t="s">
        <v>14217</v>
      </c>
      <c r="GM240" s="493" t="s">
        <v>14217</v>
      </c>
      <c r="GN240" s="493" t="s">
        <v>14217</v>
      </c>
      <c r="GO240" s="493" t="s">
        <v>14217</v>
      </c>
      <c r="GP240" s="493" t="s">
        <v>14217</v>
      </c>
      <c r="GQ240" s="493" t="s">
        <v>3848</v>
      </c>
      <c r="GR240" s="493" t="s">
        <v>3848</v>
      </c>
      <c r="GS240" s="493" t="s">
        <v>14217</v>
      </c>
      <c r="GT240" s="493" t="s">
        <v>3848</v>
      </c>
      <c r="GU240" s="493" t="s">
        <v>3848</v>
      </c>
      <c r="GV240" s="493" t="s">
        <v>14217</v>
      </c>
      <c r="GW240" s="493" t="s">
        <v>14217</v>
      </c>
      <c r="GX240" s="493" t="s">
        <v>14217</v>
      </c>
      <c r="GY240" s="493">
        <v>0</v>
      </c>
      <c r="GZ240" s="493" t="s">
        <v>14217</v>
      </c>
      <c r="HA240" s="493" t="s">
        <v>14217</v>
      </c>
      <c r="HB240" s="493">
        <v>33</v>
      </c>
      <c r="HC240" s="493" t="s">
        <v>14217</v>
      </c>
      <c r="HD240" s="493">
        <v>33</v>
      </c>
      <c r="HE240" s="493">
        <v>0</v>
      </c>
      <c r="HF240" s="34" t="s">
        <v>14405</v>
      </c>
      <c r="HG240" s="53" t="s">
        <v>3848</v>
      </c>
      <c r="HH240" s="53" t="s">
        <v>18204</v>
      </c>
      <c r="HI240" s="53" t="s">
        <v>15451</v>
      </c>
      <c r="HJ240" s="53" t="s">
        <v>14408</v>
      </c>
      <c r="HK240" s="53" t="s">
        <v>18205</v>
      </c>
      <c r="HL240" s="34" t="s">
        <v>3848</v>
      </c>
      <c r="HM240" s="34" t="s">
        <v>3848</v>
      </c>
      <c r="IC240" s="44" t="s">
        <v>3403</v>
      </c>
      <c r="IE240" s="44" t="s">
        <v>3403</v>
      </c>
    </row>
    <row r="241" spans="1:239" s="44" customFormat="1" ht="12.75" x14ac:dyDescent="0.2">
      <c r="A241" s="85">
        <v>105</v>
      </c>
      <c r="B241" s="283">
        <v>0.65694444444444444</v>
      </c>
      <c r="D241" s="85" t="s">
        <v>12630</v>
      </c>
      <c r="E241" s="255" t="s">
        <v>212</v>
      </c>
      <c r="F241" s="282">
        <v>43284</v>
      </c>
      <c r="G241" s="255" t="s">
        <v>1202</v>
      </c>
      <c r="H241" s="44" t="s">
        <v>214</v>
      </c>
      <c r="I241" s="44" t="s">
        <v>1222</v>
      </c>
      <c r="P241" s="370" t="s">
        <v>18206</v>
      </c>
      <c r="Q241" s="44" t="s">
        <v>18207</v>
      </c>
      <c r="R241" s="44" t="s">
        <v>18208</v>
      </c>
      <c r="S241" s="351" t="s">
        <v>18209</v>
      </c>
      <c r="T241" s="44">
        <v>9070841204</v>
      </c>
      <c r="U241" s="514" t="s">
        <v>18210</v>
      </c>
      <c r="V241" s="255" t="s">
        <v>221</v>
      </c>
      <c r="W241" s="255" t="s">
        <v>221</v>
      </c>
      <c r="X241" s="255" t="s">
        <v>221</v>
      </c>
      <c r="Y241" s="255" t="s">
        <v>221</v>
      </c>
      <c r="Z241" s="255" t="s">
        <v>221</v>
      </c>
      <c r="AA241" s="44" t="s">
        <v>18211</v>
      </c>
      <c r="AB241" s="44">
        <v>9281874025</v>
      </c>
      <c r="AC241" s="44" t="s">
        <v>402</v>
      </c>
      <c r="AD241" s="44" t="s">
        <v>224</v>
      </c>
      <c r="AF241" s="255" t="s">
        <v>221</v>
      </c>
      <c r="AG241" s="255" t="s">
        <v>221</v>
      </c>
      <c r="AH241" s="255" t="s">
        <v>221</v>
      </c>
      <c r="AI241" s="255"/>
      <c r="AJ241" s="255"/>
      <c r="AK241" s="255"/>
      <c r="AL241" s="255"/>
      <c r="AM241" s="255"/>
      <c r="AN241" s="255" t="s">
        <v>432</v>
      </c>
      <c r="AO241" s="281" t="s">
        <v>432</v>
      </c>
      <c r="AP241" s="255" t="s">
        <v>434</v>
      </c>
      <c r="AQ241" s="255" t="s">
        <v>10785</v>
      </c>
      <c r="AR241" s="44" t="s">
        <v>15339</v>
      </c>
      <c r="AS241" s="255"/>
      <c r="AT241" s="255"/>
      <c r="AU241" s="255"/>
      <c r="AV241" s="255"/>
      <c r="AW241" s="255"/>
      <c r="AX241" s="85" t="s">
        <v>6970</v>
      </c>
      <c r="AY241" s="255" t="s">
        <v>3877</v>
      </c>
      <c r="AZ241" s="255" t="s">
        <v>3877</v>
      </c>
      <c r="BA241" s="255"/>
      <c r="BB241" s="255" t="s">
        <v>15340</v>
      </c>
      <c r="BC241" s="350">
        <v>0.65972222222222221</v>
      </c>
      <c r="BD241" s="350">
        <v>0.66319444444444442</v>
      </c>
      <c r="BE241" s="306">
        <f t="shared" si="6"/>
        <v>5</v>
      </c>
      <c r="BF241" s="44">
        <v>1</v>
      </c>
      <c r="BG241" s="44">
        <v>3</v>
      </c>
      <c r="BH241" s="44">
        <v>3</v>
      </c>
      <c r="BI241" s="44">
        <v>3</v>
      </c>
      <c r="BJ241" s="44">
        <v>3</v>
      </c>
      <c r="BK241" s="44">
        <v>1</v>
      </c>
      <c r="BL241" s="44">
        <v>3</v>
      </c>
      <c r="BM241" s="44">
        <v>3</v>
      </c>
      <c r="BN241" s="44">
        <v>3</v>
      </c>
      <c r="BO241" s="44">
        <v>3</v>
      </c>
      <c r="BP241" s="44">
        <v>3</v>
      </c>
      <c r="BQ241" s="44">
        <v>3</v>
      </c>
      <c r="BR241" s="44">
        <v>3</v>
      </c>
      <c r="BS241" s="44">
        <v>3</v>
      </c>
      <c r="BT241" s="44">
        <v>3</v>
      </c>
      <c r="BW241" s="515"/>
      <c r="BX241" s="515"/>
      <c r="BY241" s="494"/>
      <c r="CR241" s="335" t="s">
        <v>12643</v>
      </c>
      <c r="CS241" s="335" t="s">
        <v>12644</v>
      </c>
      <c r="CT241" s="335" t="s">
        <v>4002</v>
      </c>
      <c r="CU241" s="335" t="s">
        <v>18212</v>
      </c>
      <c r="CV241" s="335" t="s">
        <v>18207</v>
      </c>
      <c r="CW241" s="335" t="s">
        <v>18208</v>
      </c>
      <c r="CX241" s="335" t="s">
        <v>18209</v>
      </c>
      <c r="CY241" s="335" t="s">
        <v>18213</v>
      </c>
      <c r="CZ241" s="335" t="s">
        <v>3848</v>
      </c>
      <c r="DA241" s="335" t="s">
        <v>15445</v>
      </c>
      <c r="DB241" s="335" t="s">
        <v>4037</v>
      </c>
      <c r="DC241" s="335" t="s">
        <v>4038</v>
      </c>
      <c r="DD241" s="335" t="s">
        <v>4039</v>
      </c>
      <c r="DE241" s="335" t="s">
        <v>3848</v>
      </c>
      <c r="DF241" s="335" t="s">
        <v>15445</v>
      </c>
      <c r="DG241" s="335" t="s">
        <v>4037</v>
      </c>
      <c r="DH241" s="335" t="s">
        <v>4038</v>
      </c>
      <c r="DI241" s="335" t="s">
        <v>4039</v>
      </c>
      <c r="DJ241" s="335" t="s">
        <v>3848</v>
      </c>
      <c r="DK241" s="335" t="s">
        <v>3957</v>
      </c>
      <c r="DL241" s="335" t="s">
        <v>3848</v>
      </c>
      <c r="DM241" s="335" t="s">
        <v>4116</v>
      </c>
      <c r="DN241" s="335" t="s">
        <v>3852</v>
      </c>
      <c r="DO241" s="335" t="s">
        <v>3848</v>
      </c>
      <c r="DP241" s="335" t="s">
        <v>3848</v>
      </c>
      <c r="DQ241" s="335" t="s">
        <v>18214</v>
      </c>
      <c r="DR241" s="335" t="s">
        <v>18214</v>
      </c>
      <c r="DS241" s="335" t="s">
        <v>18210</v>
      </c>
      <c r="DT241" s="335" t="s">
        <v>3848</v>
      </c>
      <c r="DU241" s="335" t="s">
        <v>3848</v>
      </c>
      <c r="DV241" s="335" t="s">
        <v>3848</v>
      </c>
      <c r="DW241" s="335" t="s">
        <v>3848</v>
      </c>
      <c r="DX241" s="335" t="s">
        <v>3848</v>
      </c>
      <c r="DY241" s="335" t="s">
        <v>3848</v>
      </c>
      <c r="DZ241" s="335" t="s">
        <v>3848</v>
      </c>
      <c r="EA241" s="335" t="s">
        <v>3848</v>
      </c>
      <c r="EB241" s="335" t="s">
        <v>3861</v>
      </c>
      <c r="EC241" s="335" t="s">
        <v>3862</v>
      </c>
      <c r="ED241" s="335" t="s">
        <v>3848</v>
      </c>
      <c r="EE241" s="335" t="s">
        <v>18215</v>
      </c>
      <c r="EF241" s="335" t="s">
        <v>432</v>
      </c>
      <c r="EG241" s="335" t="s">
        <v>598</v>
      </c>
      <c r="EH241" s="335" t="s">
        <v>5303</v>
      </c>
      <c r="EI241" s="335" t="s">
        <v>15043</v>
      </c>
      <c r="EJ241" s="335" t="s">
        <v>3848</v>
      </c>
      <c r="EK241" s="335" t="s">
        <v>3848</v>
      </c>
      <c r="EL241" s="335" t="s">
        <v>3868</v>
      </c>
      <c r="EM241" s="335" t="s">
        <v>4002</v>
      </c>
      <c r="EN241" s="335" t="s">
        <v>4002</v>
      </c>
      <c r="EO241" s="335" t="s">
        <v>4002</v>
      </c>
      <c r="EP241" s="335" t="s">
        <v>4002</v>
      </c>
      <c r="EQ241" s="335" t="s">
        <v>4017</v>
      </c>
      <c r="ER241" s="335" t="s">
        <v>4017</v>
      </c>
      <c r="ES241" s="335" t="s">
        <v>4017</v>
      </c>
      <c r="ET241" s="335" t="s">
        <v>4017</v>
      </c>
      <c r="EU241" s="335" t="s">
        <v>4017</v>
      </c>
      <c r="EV241" s="335" t="s">
        <v>3848</v>
      </c>
      <c r="EW241" s="335" t="s">
        <v>3848</v>
      </c>
      <c r="EX241" s="335" t="s">
        <v>3848</v>
      </c>
      <c r="EY241" s="335" t="s">
        <v>3848</v>
      </c>
      <c r="EZ241" s="335" t="s">
        <v>3848</v>
      </c>
      <c r="FA241" s="335" t="s">
        <v>3848</v>
      </c>
      <c r="FB241" s="335" t="s">
        <v>3848</v>
      </c>
      <c r="FC241" s="335" t="s">
        <v>3848</v>
      </c>
      <c r="FD241" s="335" t="s">
        <v>3848</v>
      </c>
      <c r="FE241" s="335" t="s">
        <v>4017</v>
      </c>
      <c r="FF241" s="335" t="s">
        <v>4017</v>
      </c>
      <c r="FG241" s="335" t="s">
        <v>3848</v>
      </c>
      <c r="FH241" s="335" t="s">
        <v>3848</v>
      </c>
      <c r="FI241" s="335" t="s">
        <v>3848</v>
      </c>
      <c r="FJ241" s="335" t="s">
        <v>4017</v>
      </c>
      <c r="FK241" s="335" t="s">
        <v>4017</v>
      </c>
      <c r="FL241" s="335" t="s">
        <v>4017</v>
      </c>
      <c r="FM241" s="335" t="s">
        <v>3666</v>
      </c>
      <c r="FN241" s="335" t="s">
        <v>3666</v>
      </c>
      <c r="FO241" s="335" t="s">
        <v>3848</v>
      </c>
      <c r="FP241" s="335" t="s">
        <v>3848</v>
      </c>
      <c r="FQ241" s="335" t="s">
        <v>18216</v>
      </c>
      <c r="FR241" s="335" t="s">
        <v>6487</v>
      </c>
      <c r="FS241" s="335" t="s">
        <v>18217</v>
      </c>
      <c r="FT241" s="335" t="s">
        <v>3943</v>
      </c>
      <c r="FU241" s="335" t="s">
        <v>3943</v>
      </c>
      <c r="FV241" s="335" t="s">
        <v>3943</v>
      </c>
      <c r="FW241" s="335" t="s">
        <v>3943</v>
      </c>
      <c r="FX241" s="335" t="s">
        <v>3944</v>
      </c>
      <c r="FY241" s="335" t="s">
        <v>3848</v>
      </c>
      <c r="FZ241" s="335" t="s">
        <v>3848</v>
      </c>
      <c r="GA241" s="335" t="s">
        <v>3848</v>
      </c>
      <c r="GB241" s="335" t="s">
        <v>3848</v>
      </c>
      <c r="GC241" s="335" t="s">
        <v>3848</v>
      </c>
      <c r="GL241" s="493" t="s">
        <v>14217</v>
      </c>
      <c r="GM241" s="493" t="s">
        <v>14217</v>
      </c>
      <c r="GN241" s="493" t="s">
        <v>14217</v>
      </c>
      <c r="GO241" s="493" t="s">
        <v>14217</v>
      </c>
      <c r="GP241" s="493" t="s">
        <v>14217</v>
      </c>
      <c r="GQ241" s="493" t="s">
        <v>3848</v>
      </c>
      <c r="GR241" s="493" t="s">
        <v>3848</v>
      </c>
      <c r="GS241" s="493" t="s">
        <v>14217</v>
      </c>
      <c r="GT241" s="493" t="s">
        <v>3848</v>
      </c>
      <c r="GU241" s="493" t="s">
        <v>3848</v>
      </c>
      <c r="GV241" s="493" t="s">
        <v>14217</v>
      </c>
      <c r="GW241" s="493" t="s">
        <v>14217</v>
      </c>
      <c r="GX241" s="493" t="s">
        <v>14217</v>
      </c>
      <c r="GY241" s="493">
        <v>0</v>
      </c>
      <c r="GZ241" s="493" t="s">
        <v>14217</v>
      </c>
      <c r="HA241" s="493" t="s">
        <v>14217</v>
      </c>
      <c r="HB241" s="493">
        <v>33</v>
      </c>
      <c r="HC241" s="493" t="s">
        <v>14217</v>
      </c>
      <c r="HD241" s="493">
        <v>33</v>
      </c>
      <c r="HE241" s="493">
        <v>0</v>
      </c>
      <c r="HF241" s="34" t="s">
        <v>14405</v>
      </c>
      <c r="HG241" s="53" t="s">
        <v>3848</v>
      </c>
      <c r="HH241" s="53" t="s">
        <v>18218</v>
      </c>
      <c r="HI241" s="53" t="s">
        <v>15451</v>
      </c>
      <c r="HJ241" s="53" t="s">
        <v>14408</v>
      </c>
      <c r="HK241" s="53" t="s">
        <v>18219</v>
      </c>
      <c r="HL241" s="34" t="s">
        <v>3848</v>
      </c>
      <c r="HM241" s="34" t="s">
        <v>3848</v>
      </c>
      <c r="IC241" s="44" t="s">
        <v>3403</v>
      </c>
      <c r="IE241" s="44" t="s">
        <v>3403</v>
      </c>
    </row>
    <row r="242" spans="1:239" s="44" customFormat="1" ht="12.75" x14ac:dyDescent="0.2">
      <c r="A242" s="85">
        <v>106</v>
      </c>
      <c r="B242" s="283">
        <v>0.70972222222222225</v>
      </c>
      <c r="D242" s="85" t="s">
        <v>12630</v>
      </c>
      <c r="E242" s="255" t="s">
        <v>212</v>
      </c>
      <c r="F242" s="282">
        <v>43284</v>
      </c>
      <c r="G242" s="255" t="s">
        <v>1202</v>
      </c>
      <c r="H242" s="44" t="s">
        <v>214</v>
      </c>
      <c r="I242" s="44" t="s">
        <v>1222</v>
      </c>
      <c r="P242" s="370" t="s">
        <v>18220</v>
      </c>
      <c r="Q242" s="44" t="s">
        <v>18221</v>
      </c>
      <c r="R242" s="44" t="s">
        <v>18222</v>
      </c>
      <c r="S242" s="351" t="s">
        <v>18223</v>
      </c>
      <c r="T242" s="44">
        <v>9105479649</v>
      </c>
      <c r="U242" s="514" t="s">
        <v>18224</v>
      </c>
      <c r="V242" s="255" t="s">
        <v>221</v>
      </c>
      <c r="W242" s="255" t="s">
        <v>221</v>
      </c>
      <c r="X242" s="255" t="s">
        <v>221</v>
      </c>
      <c r="Y242" s="255" t="s">
        <v>221</v>
      </c>
      <c r="Z242" s="255" t="s">
        <v>221</v>
      </c>
      <c r="AA242" s="44" t="s">
        <v>18225</v>
      </c>
      <c r="AB242" s="44">
        <v>9105419649</v>
      </c>
      <c r="AC242" s="44" t="s">
        <v>402</v>
      </c>
      <c r="AD242" s="44" t="s">
        <v>224</v>
      </c>
      <c r="AF242" s="255" t="s">
        <v>221</v>
      </c>
      <c r="AG242" s="255" t="s">
        <v>221</v>
      </c>
      <c r="AH242" s="255" t="s">
        <v>221</v>
      </c>
      <c r="AI242" s="255"/>
      <c r="AJ242" s="255"/>
      <c r="AK242" s="255"/>
      <c r="AL242" s="255"/>
      <c r="AM242" s="255"/>
      <c r="AN242" s="255" t="s">
        <v>432</v>
      </c>
      <c r="AO242" s="281" t="s">
        <v>432</v>
      </c>
      <c r="AP242" s="255" t="s">
        <v>434</v>
      </c>
      <c r="AQ242" s="255" t="s">
        <v>10785</v>
      </c>
      <c r="AR242" s="44" t="s">
        <v>15339</v>
      </c>
      <c r="AS242" s="255"/>
      <c r="AT242" s="255"/>
      <c r="AU242" s="255"/>
      <c r="AV242" s="255"/>
      <c r="AW242" s="255"/>
      <c r="AX242" s="85" t="s">
        <v>6970</v>
      </c>
      <c r="AY242" s="255" t="s">
        <v>3877</v>
      </c>
      <c r="AZ242" s="255" t="s">
        <v>3877</v>
      </c>
      <c r="BA242" s="255"/>
      <c r="BB242" s="255" t="s">
        <v>15340</v>
      </c>
      <c r="BC242" s="350">
        <v>0.70972222222222225</v>
      </c>
      <c r="BD242" s="350">
        <v>0.71666666666666667</v>
      </c>
      <c r="BE242" s="306">
        <f t="shared" si="6"/>
        <v>10</v>
      </c>
      <c r="BF242" s="44">
        <v>1</v>
      </c>
      <c r="BG242" s="44">
        <v>3</v>
      </c>
      <c r="BH242" s="44">
        <v>3</v>
      </c>
      <c r="BI242" s="44">
        <v>3</v>
      </c>
      <c r="BJ242" s="44">
        <v>3</v>
      </c>
      <c r="BK242" s="44">
        <v>3</v>
      </c>
      <c r="BL242" s="44">
        <v>1</v>
      </c>
      <c r="BM242" s="44">
        <v>3</v>
      </c>
      <c r="BN242" s="44">
        <v>3</v>
      </c>
      <c r="BO242" s="44">
        <v>3</v>
      </c>
      <c r="BP242" s="44">
        <v>3</v>
      </c>
      <c r="BQ242" s="44">
        <v>3</v>
      </c>
      <c r="BR242" s="44">
        <v>3</v>
      </c>
      <c r="BS242" s="44">
        <v>3</v>
      </c>
      <c r="BT242" s="44">
        <v>3</v>
      </c>
      <c r="BW242" s="515"/>
      <c r="BX242" s="515"/>
      <c r="BY242" s="494"/>
      <c r="CR242" s="335" t="s">
        <v>12643</v>
      </c>
      <c r="CS242" s="335" t="s">
        <v>12644</v>
      </c>
      <c r="CT242" s="335" t="s">
        <v>4002</v>
      </c>
      <c r="CU242" s="335" t="s">
        <v>18226</v>
      </c>
      <c r="CV242" s="335" t="s">
        <v>18221</v>
      </c>
      <c r="CW242" s="335" t="s">
        <v>18222</v>
      </c>
      <c r="CX242" s="335" t="s">
        <v>18223</v>
      </c>
      <c r="CY242" s="335" t="s">
        <v>18227</v>
      </c>
      <c r="CZ242" s="335" t="s">
        <v>3848</v>
      </c>
      <c r="DA242" s="335" t="s">
        <v>18228</v>
      </c>
      <c r="DB242" s="335" t="s">
        <v>4037</v>
      </c>
      <c r="DC242" s="335" t="s">
        <v>4038</v>
      </c>
      <c r="DD242" s="335" t="s">
        <v>4039</v>
      </c>
      <c r="DE242" s="335" t="s">
        <v>3848</v>
      </c>
      <c r="DF242" s="335" t="s">
        <v>18228</v>
      </c>
      <c r="DG242" s="335" t="s">
        <v>4037</v>
      </c>
      <c r="DH242" s="335" t="s">
        <v>4038</v>
      </c>
      <c r="DI242" s="335" t="s">
        <v>4039</v>
      </c>
      <c r="DJ242" s="335" t="s">
        <v>3848</v>
      </c>
      <c r="DK242" s="335" t="s">
        <v>3849</v>
      </c>
      <c r="DL242" s="335" t="s">
        <v>3848</v>
      </c>
      <c r="DM242" s="335" t="s">
        <v>4116</v>
      </c>
      <c r="DN242" s="335" t="s">
        <v>3852</v>
      </c>
      <c r="DO242" s="335" t="s">
        <v>3848</v>
      </c>
      <c r="DP242" s="335" t="s">
        <v>3848</v>
      </c>
      <c r="DQ242" s="335" t="s">
        <v>18229</v>
      </c>
      <c r="DR242" s="335" t="s">
        <v>18229</v>
      </c>
      <c r="DS242" s="335" t="s">
        <v>18224</v>
      </c>
      <c r="DT242" s="335" t="s">
        <v>3848</v>
      </c>
      <c r="DU242" s="335" t="s">
        <v>3848</v>
      </c>
      <c r="DV242" s="335" t="s">
        <v>3848</v>
      </c>
      <c r="DW242" s="335" t="s">
        <v>3848</v>
      </c>
      <c r="DX242" s="335" t="s">
        <v>3848</v>
      </c>
      <c r="DY242" s="335" t="s">
        <v>3848</v>
      </c>
      <c r="DZ242" s="335" t="s">
        <v>3848</v>
      </c>
      <c r="EA242" s="335" t="s">
        <v>3848</v>
      </c>
      <c r="EB242" s="335" t="s">
        <v>3861</v>
      </c>
      <c r="EC242" s="335" t="s">
        <v>3862</v>
      </c>
      <c r="ED242" s="335" t="s">
        <v>3848</v>
      </c>
      <c r="EE242" s="335" t="s">
        <v>18215</v>
      </c>
      <c r="EF242" s="335" t="s">
        <v>432</v>
      </c>
      <c r="EG242" s="335" t="s">
        <v>598</v>
      </c>
      <c r="EH242" s="335" t="s">
        <v>5303</v>
      </c>
      <c r="EI242" s="335" t="s">
        <v>15043</v>
      </c>
      <c r="EJ242" s="335" t="s">
        <v>3848</v>
      </c>
      <c r="EK242" s="335" t="s">
        <v>3848</v>
      </c>
      <c r="EL242" s="335" t="s">
        <v>3868</v>
      </c>
      <c r="EM242" s="335" t="s">
        <v>4002</v>
      </c>
      <c r="EN242" s="335" t="s">
        <v>4002</v>
      </c>
      <c r="EO242" s="335" t="s">
        <v>4002</v>
      </c>
      <c r="EP242" s="335" t="s">
        <v>4002</v>
      </c>
      <c r="EQ242" s="335" t="s">
        <v>4017</v>
      </c>
      <c r="ER242" s="335" t="s">
        <v>4017</v>
      </c>
      <c r="ES242" s="335" t="s">
        <v>4017</v>
      </c>
      <c r="ET242" s="335" t="s">
        <v>4017</v>
      </c>
      <c r="EU242" s="335" t="s">
        <v>4017</v>
      </c>
      <c r="EV242" s="335" t="s">
        <v>3848</v>
      </c>
      <c r="EW242" s="335" t="s">
        <v>3848</v>
      </c>
      <c r="EX242" s="335" t="s">
        <v>3848</v>
      </c>
      <c r="EY242" s="335" t="s">
        <v>3848</v>
      </c>
      <c r="EZ242" s="335" t="s">
        <v>3848</v>
      </c>
      <c r="FA242" s="335" t="s">
        <v>3848</v>
      </c>
      <c r="FB242" s="335" t="s">
        <v>3848</v>
      </c>
      <c r="FC242" s="335" t="s">
        <v>3848</v>
      </c>
      <c r="FD242" s="335" t="s">
        <v>3848</v>
      </c>
      <c r="FE242" s="335" t="s">
        <v>4017</v>
      </c>
      <c r="FF242" s="335" t="s">
        <v>4017</v>
      </c>
      <c r="FG242" s="335" t="s">
        <v>3848</v>
      </c>
      <c r="FH242" s="335" t="s">
        <v>3848</v>
      </c>
      <c r="FI242" s="335" t="s">
        <v>3848</v>
      </c>
      <c r="FJ242" s="335" t="s">
        <v>4017</v>
      </c>
      <c r="FK242" s="335" t="s">
        <v>4017</v>
      </c>
      <c r="FL242" s="335" t="s">
        <v>4017</v>
      </c>
      <c r="FM242" s="335" t="s">
        <v>18225</v>
      </c>
      <c r="FN242" s="335" t="s">
        <v>18225</v>
      </c>
      <c r="FO242" s="335" t="s">
        <v>3848</v>
      </c>
      <c r="FP242" s="335" t="s">
        <v>3848</v>
      </c>
      <c r="FQ242" s="335" t="s">
        <v>18230</v>
      </c>
      <c r="FR242" s="335" t="s">
        <v>4414</v>
      </c>
      <c r="FS242" s="335" t="s">
        <v>18231</v>
      </c>
      <c r="FT242" s="335" t="s">
        <v>3943</v>
      </c>
      <c r="FU242" s="335" t="s">
        <v>3943</v>
      </c>
      <c r="FV242" s="335" t="s">
        <v>3943</v>
      </c>
      <c r="FW242" s="335" t="s">
        <v>3943</v>
      </c>
      <c r="FX242" s="335" t="s">
        <v>3944</v>
      </c>
      <c r="FY242" s="335" t="s">
        <v>3848</v>
      </c>
      <c r="FZ242" s="335" t="s">
        <v>3848</v>
      </c>
      <c r="GA242" s="335" t="s">
        <v>3848</v>
      </c>
      <c r="GB242" s="335" t="s">
        <v>3848</v>
      </c>
      <c r="GC242" s="335" t="s">
        <v>3848</v>
      </c>
      <c r="GL242" s="493" t="s">
        <v>14217</v>
      </c>
      <c r="GM242" s="493" t="s">
        <v>14217</v>
      </c>
      <c r="GN242" s="493" t="s">
        <v>14217</v>
      </c>
      <c r="GO242" s="493" t="s">
        <v>14217</v>
      </c>
      <c r="GP242" s="493" t="s">
        <v>14217</v>
      </c>
      <c r="GQ242" s="493" t="s">
        <v>3848</v>
      </c>
      <c r="GR242" s="493" t="s">
        <v>3848</v>
      </c>
      <c r="GS242" s="493" t="s">
        <v>14217</v>
      </c>
      <c r="GT242" s="493" t="s">
        <v>3848</v>
      </c>
      <c r="GU242" s="493" t="s">
        <v>3848</v>
      </c>
      <c r="GV242" s="493" t="s">
        <v>14217</v>
      </c>
      <c r="GW242" s="493" t="s">
        <v>14217</v>
      </c>
      <c r="GX242" s="493" t="s">
        <v>14217</v>
      </c>
      <c r="GY242" s="493">
        <v>0</v>
      </c>
      <c r="GZ242" s="493" t="s">
        <v>14217</v>
      </c>
      <c r="HA242" s="493" t="s">
        <v>14217</v>
      </c>
      <c r="HB242" s="493">
        <v>33</v>
      </c>
      <c r="HC242" s="493" t="s">
        <v>14217</v>
      </c>
      <c r="HD242" s="493">
        <v>33</v>
      </c>
      <c r="HE242" s="493">
        <v>0</v>
      </c>
      <c r="HF242" s="34" t="s">
        <v>14405</v>
      </c>
      <c r="HG242" s="53" t="s">
        <v>3848</v>
      </c>
      <c r="HH242" s="53" t="s">
        <v>18232</v>
      </c>
      <c r="HI242" s="53" t="s">
        <v>15451</v>
      </c>
      <c r="HJ242" s="53" t="s">
        <v>14408</v>
      </c>
      <c r="HK242" s="53" t="s">
        <v>18233</v>
      </c>
      <c r="HL242" s="34" t="s">
        <v>3848</v>
      </c>
      <c r="HM242" s="34" t="s">
        <v>3848</v>
      </c>
      <c r="IC242" s="44" t="s">
        <v>3403</v>
      </c>
      <c r="IE242" s="44" t="s">
        <v>3403</v>
      </c>
    </row>
    <row r="243" spans="1:239" s="44" customFormat="1" ht="12.75" x14ac:dyDescent="0.2">
      <c r="A243" s="85">
        <v>107</v>
      </c>
      <c r="B243" s="283">
        <v>0.72986111111111107</v>
      </c>
      <c r="D243" s="85" t="s">
        <v>12630</v>
      </c>
      <c r="E243" s="255" t="s">
        <v>212</v>
      </c>
      <c r="F243" s="282">
        <v>43284</v>
      </c>
      <c r="G243" s="255" t="s">
        <v>1202</v>
      </c>
      <c r="H243" s="44" t="s">
        <v>233</v>
      </c>
      <c r="I243" s="44" t="s">
        <v>3057</v>
      </c>
      <c r="P243" s="370" t="s">
        <v>18234</v>
      </c>
      <c r="Q243" s="44" t="s">
        <v>12414</v>
      </c>
      <c r="R243" s="44" t="s">
        <v>18235</v>
      </c>
      <c r="S243" s="351" t="s">
        <v>18236</v>
      </c>
      <c r="T243" s="44">
        <v>9084721307</v>
      </c>
      <c r="U243" s="514" t="s">
        <v>18237</v>
      </c>
      <c r="V243" s="255" t="s">
        <v>221</v>
      </c>
      <c r="W243" s="255" t="s">
        <v>221</v>
      </c>
      <c r="X243" s="255" t="s">
        <v>221</v>
      </c>
      <c r="Y243" s="255" t="s">
        <v>221</v>
      </c>
      <c r="Z243" s="255" t="s">
        <v>221</v>
      </c>
      <c r="AA243" s="44" t="s">
        <v>18238</v>
      </c>
      <c r="AB243" s="44">
        <v>9064772144</v>
      </c>
      <c r="AC243" s="44" t="s">
        <v>402</v>
      </c>
      <c r="AD243" s="44" t="s">
        <v>224</v>
      </c>
      <c r="AF243" s="255" t="s">
        <v>221</v>
      </c>
      <c r="AG243" s="255" t="s">
        <v>221</v>
      </c>
      <c r="AH243" s="255" t="s">
        <v>221</v>
      </c>
      <c r="AI243" s="255"/>
      <c r="AJ243" s="255"/>
      <c r="AK243" s="255"/>
      <c r="AL243" s="255"/>
      <c r="AM243" s="255"/>
      <c r="AN243" s="255" t="s">
        <v>432</v>
      </c>
      <c r="AO243" s="281" t="s">
        <v>432</v>
      </c>
      <c r="AP243" s="255" t="s">
        <v>434</v>
      </c>
      <c r="AQ243" s="255" t="s">
        <v>10785</v>
      </c>
      <c r="AR243" s="44" t="s">
        <v>15339</v>
      </c>
      <c r="AS243" s="255"/>
      <c r="AT243" s="255"/>
      <c r="AU243" s="255"/>
      <c r="AV243" s="255"/>
      <c r="AW243" s="255"/>
      <c r="AX243" s="85" t="s">
        <v>6970</v>
      </c>
      <c r="AY243" s="255" t="s">
        <v>3877</v>
      </c>
      <c r="AZ243" s="255" t="s">
        <v>3877</v>
      </c>
      <c r="BA243" s="255"/>
      <c r="BB243" s="255" t="s">
        <v>15340</v>
      </c>
      <c r="BC243" s="350">
        <v>0.72986111111111107</v>
      </c>
      <c r="BD243" s="350">
        <v>0.73263888888888884</v>
      </c>
      <c r="BE243" s="306">
        <f t="shared" si="6"/>
        <v>4</v>
      </c>
      <c r="BF243" s="44">
        <v>1</v>
      </c>
      <c r="BG243" s="44">
        <v>3</v>
      </c>
      <c r="BH243" s="44">
        <v>3</v>
      </c>
      <c r="BI243" s="44">
        <v>3</v>
      </c>
      <c r="BJ243" s="44">
        <v>3</v>
      </c>
      <c r="BK243" s="44">
        <v>1</v>
      </c>
      <c r="BL243" s="44">
        <v>3</v>
      </c>
      <c r="BM243" s="44">
        <v>3</v>
      </c>
      <c r="BN243" s="44">
        <v>3</v>
      </c>
      <c r="BO243" s="44">
        <v>3</v>
      </c>
      <c r="BP243" s="44">
        <v>3</v>
      </c>
      <c r="BQ243" s="44">
        <v>3</v>
      </c>
      <c r="BR243" s="44">
        <v>3</v>
      </c>
      <c r="BS243" s="44">
        <v>3</v>
      </c>
      <c r="BT243" s="44">
        <v>3</v>
      </c>
      <c r="BW243" s="515"/>
      <c r="BX243" s="515"/>
      <c r="BY243" s="494"/>
      <c r="CR243" s="335" t="s">
        <v>12643</v>
      </c>
      <c r="CS243" s="335" t="s">
        <v>12644</v>
      </c>
      <c r="CT243" s="335" t="s">
        <v>4002</v>
      </c>
      <c r="CU243" s="335" t="s">
        <v>18239</v>
      </c>
      <c r="CV243" s="335" t="s">
        <v>12414</v>
      </c>
      <c r="CW243" s="335" t="s">
        <v>18235</v>
      </c>
      <c r="CX243" s="335" t="s">
        <v>18236</v>
      </c>
      <c r="CY243" s="335" t="s">
        <v>18240</v>
      </c>
      <c r="CZ243" s="335" t="s">
        <v>3848</v>
      </c>
      <c r="DA243" s="335" t="s">
        <v>18241</v>
      </c>
      <c r="DB243" s="335" t="s">
        <v>4037</v>
      </c>
      <c r="DC243" s="335" t="s">
        <v>4038</v>
      </c>
      <c r="DD243" s="335" t="s">
        <v>4039</v>
      </c>
      <c r="DE243" s="335" t="s">
        <v>3848</v>
      </c>
      <c r="DF243" s="335" t="s">
        <v>18241</v>
      </c>
      <c r="DG243" s="335" t="s">
        <v>4037</v>
      </c>
      <c r="DH243" s="335" t="s">
        <v>4038</v>
      </c>
      <c r="DI243" s="335" t="s">
        <v>4039</v>
      </c>
      <c r="DJ243" s="335" t="s">
        <v>3848</v>
      </c>
      <c r="DK243" s="335" t="s">
        <v>3849</v>
      </c>
      <c r="DL243" s="335" t="s">
        <v>3848</v>
      </c>
      <c r="DM243" s="335" t="s">
        <v>4116</v>
      </c>
      <c r="DN243" s="335" t="s">
        <v>3852</v>
      </c>
      <c r="DO243" s="335" t="s">
        <v>3848</v>
      </c>
      <c r="DP243" s="335" t="s">
        <v>3848</v>
      </c>
      <c r="DQ243" s="335" t="s">
        <v>18242</v>
      </c>
      <c r="DR243" s="335" t="s">
        <v>18242</v>
      </c>
      <c r="DS243" s="335" t="s">
        <v>18237</v>
      </c>
      <c r="DT243" s="335" t="s">
        <v>3848</v>
      </c>
      <c r="DU243" s="335" t="s">
        <v>3848</v>
      </c>
      <c r="DV243" s="335" t="s">
        <v>3848</v>
      </c>
      <c r="DW243" s="335" t="s">
        <v>3848</v>
      </c>
      <c r="DX243" s="335" t="s">
        <v>3848</v>
      </c>
      <c r="DY243" s="335" t="s">
        <v>3848</v>
      </c>
      <c r="DZ243" s="335" t="s">
        <v>3848</v>
      </c>
      <c r="EA243" s="335" t="s">
        <v>3848</v>
      </c>
      <c r="EB243" s="335" t="s">
        <v>3861</v>
      </c>
      <c r="EC243" s="335" t="s">
        <v>3862</v>
      </c>
      <c r="ED243" s="335" t="s">
        <v>3848</v>
      </c>
      <c r="EE243" s="335" t="s">
        <v>18215</v>
      </c>
      <c r="EF243" s="335" t="s">
        <v>432</v>
      </c>
      <c r="EG243" s="335" t="s">
        <v>598</v>
      </c>
      <c r="EH243" s="335" t="s">
        <v>5303</v>
      </c>
      <c r="EI243" s="335" t="s">
        <v>15043</v>
      </c>
      <c r="EJ243" s="335" t="s">
        <v>3848</v>
      </c>
      <c r="EK243" s="335" t="s">
        <v>3848</v>
      </c>
      <c r="EL243" s="335" t="s">
        <v>3868</v>
      </c>
      <c r="EM243" s="335" t="s">
        <v>4002</v>
      </c>
      <c r="EN243" s="335" t="s">
        <v>4002</v>
      </c>
      <c r="EO243" s="335" t="s">
        <v>4002</v>
      </c>
      <c r="EP243" s="335" t="s">
        <v>4002</v>
      </c>
      <c r="EQ243" s="335" t="s">
        <v>4017</v>
      </c>
      <c r="ER243" s="335" t="s">
        <v>4017</v>
      </c>
      <c r="ES243" s="335" t="s">
        <v>4017</v>
      </c>
      <c r="ET243" s="335" t="s">
        <v>4017</v>
      </c>
      <c r="EU243" s="335" t="s">
        <v>4017</v>
      </c>
      <c r="EV243" s="335" t="s">
        <v>3848</v>
      </c>
      <c r="EW243" s="335" t="s">
        <v>3848</v>
      </c>
      <c r="EX243" s="335" t="s">
        <v>3848</v>
      </c>
      <c r="EY243" s="335" t="s">
        <v>3848</v>
      </c>
      <c r="EZ243" s="335" t="s">
        <v>3848</v>
      </c>
      <c r="FA243" s="335" t="s">
        <v>3848</v>
      </c>
      <c r="FB243" s="335" t="s">
        <v>3848</v>
      </c>
      <c r="FC243" s="335" t="s">
        <v>3848</v>
      </c>
      <c r="FD243" s="335" t="s">
        <v>3848</v>
      </c>
      <c r="FE243" s="335" t="s">
        <v>4017</v>
      </c>
      <c r="FF243" s="335" t="s">
        <v>4017</v>
      </c>
      <c r="FG243" s="335" t="s">
        <v>3848</v>
      </c>
      <c r="FH243" s="335" t="s">
        <v>3848</v>
      </c>
      <c r="FI243" s="335" t="s">
        <v>3848</v>
      </c>
      <c r="FJ243" s="335" t="s">
        <v>4017</v>
      </c>
      <c r="FK243" s="335" t="s">
        <v>4017</v>
      </c>
      <c r="FL243" s="335" t="s">
        <v>4017</v>
      </c>
      <c r="FM243" s="335" t="s">
        <v>3666</v>
      </c>
      <c r="FN243" s="335" t="s">
        <v>3666</v>
      </c>
      <c r="FO243" s="335" t="s">
        <v>3848</v>
      </c>
      <c r="FP243" s="335" t="s">
        <v>3848</v>
      </c>
      <c r="FQ243" s="335" t="s">
        <v>18243</v>
      </c>
      <c r="FR243" s="335" t="s">
        <v>5557</v>
      </c>
      <c r="FS243" s="335" t="s">
        <v>18244</v>
      </c>
      <c r="FT243" s="335" t="s">
        <v>3943</v>
      </c>
      <c r="FU243" s="335" t="s">
        <v>3943</v>
      </c>
      <c r="FV243" s="335" t="s">
        <v>3943</v>
      </c>
      <c r="FW243" s="335" t="s">
        <v>3943</v>
      </c>
      <c r="FX243" s="335" t="s">
        <v>3944</v>
      </c>
      <c r="FY243" s="335" t="s">
        <v>3848</v>
      </c>
      <c r="FZ243" s="335" t="s">
        <v>3848</v>
      </c>
      <c r="GA243" s="335" t="s">
        <v>3848</v>
      </c>
      <c r="GB243" s="335" t="s">
        <v>3848</v>
      </c>
      <c r="GC243" s="335" t="s">
        <v>3848</v>
      </c>
      <c r="GL243" s="493" t="s">
        <v>14217</v>
      </c>
      <c r="GM243" s="493" t="s">
        <v>14217</v>
      </c>
      <c r="GN243" s="493" t="s">
        <v>14217</v>
      </c>
      <c r="GO243" s="493" t="s">
        <v>14217</v>
      </c>
      <c r="GP243" s="493" t="s">
        <v>14217</v>
      </c>
      <c r="GQ243" s="493" t="s">
        <v>3848</v>
      </c>
      <c r="GR243" s="493" t="s">
        <v>3848</v>
      </c>
      <c r="GS243" s="493" t="s">
        <v>14217</v>
      </c>
      <c r="GT243" s="493" t="s">
        <v>3848</v>
      </c>
      <c r="GU243" s="493" t="s">
        <v>3848</v>
      </c>
      <c r="GV243" s="493" t="s">
        <v>14217</v>
      </c>
      <c r="GW243" s="493" t="s">
        <v>14217</v>
      </c>
      <c r="GX243" s="493" t="s">
        <v>14217</v>
      </c>
      <c r="GY243" s="493">
        <v>0</v>
      </c>
      <c r="GZ243" s="493" t="s">
        <v>14217</v>
      </c>
      <c r="HA243" s="493" t="s">
        <v>14217</v>
      </c>
      <c r="HB243" s="493">
        <v>33</v>
      </c>
      <c r="HC243" s="493" t="s">
        <v>14217</v>
      </c>
      <c r="HD243" s="493">
        <v>33</v>
      </c>
      <c r="HE243" s="493">
        <v>0</v>
      </c>
      <c r="HF243" s="34" t="s">
        <v>14405</v>
      </c>
      <c r="HG243" s="53" t="s">
        <v>3848</v>
      </c>
      <c r="HH243" s="53" t="s">
        <v>18245</v>
      </c>
      <c r="HI243" s="53" t="s">
        <v>15451</v>
      </c>
      <c r="HJ243" s="53" t="s">
        <v>14408</v>
      </c>
      <c r="HK243" s="53" t="s">
        <v>18246</v>
      </c>
      <c r="HL243" s="34" t="s">
        <v>3848</v>
      </c>
      <c r="HM243" s="34" t="s">
        <v>3848</v>
      </c>
      <c r="IC243" s="44" t="s">
        <v>3403</v>
      </c>
      <c r="IE243" s="44" t="s">
        <v>3403</v>
      </c>
    </row>
    <row r="244" spans="1:239" s="44" customFormat="1" ht="12.75" x14ac:dyDescent="0.2">
      <c r="A244" s="85">
        <v>108</v>
      </c>
      <c r="B244" s="283">
        <v>0.65694444444444444</v>
      </c>
      <c r="D244" s="85" t="s">
        <v>12630</v>
      </c>
      <c r="E244" s="255" t="s">
        <v>212</v>
      </c>
      <c r="F244" s="282">
        <v>43284</v>
      </c>
      <c r="G244" s="255" t="s">
        <v>1202</v>
      </c>
      <c r="H244" s="44" t="s">
        <v>233</v>
      </c>
      <c r="I244" s="44" t="s">
        <v>3057</v>
      </c>
      <c r="P244" s="370" t="s">
        <v>18247</v>
      </c>
      <c r="Q244" s="44" t="s">
        <v>18248</v>
      </c>
      <c r="R244" s="44" t="s">
        <v>18249</v>
      </c>
      <c r="S244" s="351" t="s">
        <v>1447</v>
      </c>
      <c r="T244" s="44">
        <v>9974878343</v>
      </c>
      <c r="U244" s="514" t="s">
        <v>18250</v>
      </c>
      <c r="V244" s="255" t="s">
        <v>221</v>
      </c>
      <c r="W244" s="255" t="s">
        <v>221</v>
      </c>
      <c r="X244" s="255" t="s">
        <v>221</v>
      </c>
      <c r="Y244" s="255" t="s">
        <v>221</v>
      </c>
      <c r="Z244" s="255" t="s">
        <v>221</v>
      </c>
      <c r="AA244" s="44" t="s">
        <v>18251</v>
      </c>
      <c r="AB244" s="44">
        <v>9472680468</v>
      </c>
      <c r="AC244" s="44" t="s">
        <v>402</v>
      </c>
      <c r="AD244" s="44" t="s">
        <v>241</v>
      </c>
      <c r="AF244" s="255" t="s">
        <v>221</v>
      </c>
      <c r="AG244" s="255" t="s">
        <v>221</v>
      </c>
      <c r="AH244" s="255" t="s">
        <v>221</v>
      </c>
      <c r="AI244" s="255"/>
      <c r="AJ244" s="255"/>
      <c r="AK244" s="255"/>
      <c r="AL244" s="255"/>
      <c r="AM244" s="255"/>
      <c r="AN244" s="255" t="s">
        <v>432</v>
      </c>
      <c r="AO244" s="281" t="s">
        <v>432</v>
      </c>
      <c r="AP244" s="255" t="s">
        <v>434</v>
      </c>
      <c r="AQ244" s="255" t="s">
        <v>10785</v>
      </c>
      <c r="AR244" s="44" t="s">
        <v>15339</v>
      </c>
      <c r="AS244" s="255"/>
      <c r="AT244" s="255"/>
      <c r="AU244" s="255"/>
      <c r="AV244" s="255"/>
      <c r="AW244" s="255"/>
      <c r="AX244" s="85" t="s">
        <v>6970</v>
      </c>
      <c r="AY244" s="255" t="s">
        <v>3877</v>
      </c>
      <c r="AZ244" s="255" t="s">
        <v>3877</v>
      </c>
      <c r="BA244" s="255"/>
      <c r="BB244" s="255" t="s">
        <v>15340</v>
      </c>
      <c r="BC244" s="350">
        <v>0.66249999999999998</v>
      </c>
      <c r="BD244" s="350">
        <v>0.66527777777777775</v>
      </c>
      <c r="BE244" s="306">
        <f t="shared" si="6"/>
        <v>4</v>
      </c>
      <c r="BF244" s="44">
        <v>1</v>
      </c>
      <c r="BG244" s="44">
        <v>3</v>
      </c>
      <c r="BH244" s="44">
        <v>3</v>
      </c>
      <c r="BI244" s="44">
        <v>3</v>
      </c>
      <c r="BJ244" s="44">
        <v>3</v>
      </c>
      <c r="BK244" s="44">
        <v>3</v>
      </c>
      <c r="BL244" s="44">
        <v>1</v>
      </c>
      <c r="BM244" s="44">
        <v>3</v>
      </c>
      <c r="BN244" s="44">
        <v>3</v>
      </c>
      <c r="BO244" s="44">
        <v>3</v>
      </c>
      <c r="BP244" s="44">
        <v>3</v>
      </c>
      <c r="BQ244" s="44">
        <v>3</v>
      </c>
      <c r="BR244" s="44">
        <v>3</v>
      </c>
      <c r="BS244" s="44">
        <v>3</v>
      </c>
      <c r="BT244" s="44">
        <v>3</v>
      </c>
      <c r="BW244" s="515"/>
      <c r="BX244" s="515"/>
      <c r="BY244" s="494"/>
      <c r="CR244" s="335" t="s">
        <v>12643</v>
      </c>
      <c r="CS244" s="335" t="s">
        <v>12644</v>
      </c>
      <c r="CT244" s="335" t="s">
        <v>4002</v>
      </c>
      <c r="CU244" s="335" t="s">
        <v>18252</v>
      </c>
      <c r="CV244" s="335" t="s">
        <v>18248</v>
      </c>
      <c r="CW244" s="335" t="s">
        <v>18249</v>
      </c>
      <c r="CX244" s="335" t="s">
        <v>1447</v>
      </c>
      <c r="CY244" s="335" t="s">
        <v>18253</v>
      </c>
      <c r="CZ244" s="335" t="s">
        <v>3848</v>
      </c>
      <c r="DA244" s="335" t="s">
        <v>17951</v>
      </c>
      <c r="DB244" s="335" t="s">
        <v>4037</v>
      </c>
      <c r="DC244" s="335" t="s">
        <v>4038</v>
      </c>
      <c r="DD244" s="335" t="s">
        <v>4039</v>
      </c>
      <c r="DE244" s="335" t="s">
        <v>3848</v>
      </c>
      <c r="DF244" s="335" t="s">
        <v>17951</v>
      </c>
      <c r="DG244" s="335" t="s">
        <v>4037</v>
      </c>
      <c r="DH244" s="335" t="s">
        <v>4038</v>
      </c>
      <c r="DI244" s="335" t="s">
        <v>4039</v>
      </c>
      <c r="DJ244" s="335" t="s">
        <v>3848</v>
      </c>
      <c r="DK244" s="335" t="s">
        <v>3849</v>
      </c>
      <c r="DL244" s="335" t="s">
        <v>3848</v>
      </c>
      <c r="DM244" s="335" t="s">
        <v>4116</v>
      </c>
      <c r="DN244" s="335" t="s">
        <v>3852</v>
      </c>
      <c r="DO244" s="335" t="s">
        <v>3848</v>
      </c>
      <c r="DP244" s="335" t="s">
        <v>3848</v>
      </c>
      <c r="DQ244" s="335" t="s">
        <v>18254</v>
      </c>
      <c r="DR244" s="335" t="s">
        <v>18254</v>
      </c>
      <c r="DS244" s="335" t="s">
        <v>18250</v>
      </c>
      <c r="DT244" s="335" t="s">
        <v>3848</v>
      </c>
      <c r="DU244" s="335" t="s">
        <v>3848</v>
      </c>
      <c r="DV244" s="335" t="s">
        <v>3848</v>
      </c>
      <c r="DW244" s="335" t="s">
        <v>3848</v>
      </c>
      <c r="DX244" s="335" t="s">
        <v>3848</v>
      </c>
      <c r="DY244" s="335" t="s">
        <v>3848</v>
      </c>
      <c r="DZ244" s="335" t="s">
        <v>3848</v>
      </c>
      <c r="EA244" s="335" t="s">
        <v>3848</v>
      </c>
      <c r="EB244" s="335" t="s">
        <v>3861</v>
      </c>
      <c r="EC244" s="335" t="s">
        <v>3862</v>
      </c>
      <c r="ED244" s="335" t="s">
        <v>3848</v>
      </c>
      <c r="EE244" s="335" t="s">
        <v>18201</v>
      </c>
      <c r="EF244" s="335" t="s">
        <v>432</v>
      </c>
      <c r="EG244" s="335" t="s">
        <v>598</v>
      </c>
      <c r="EH244" s="335" t="s">
        <v>5303</v>
      </c>
      <c r="EI244" s="335" t="s">
        <v>15043</v>
      </c>
      <c r="EJ244" s="335" t="s">
        <v>3848</v>
      </c>
      <c r="EK244" s="335" t="s">
        <v>3848</v>
      </c>
      <c r="EL244" s="335" t="s">
        <v>3868</v>
      </c>
      <c r="EM244" s="335" t="s">
        <v>4002</v>
      </c>
      <c r="EN244" s="335" t="s">
        <v>4002</v>
      </c>
      <c r="EO244" s="335" t="s">
        <v>4002</v>
      </c>
      <c r="EP244" s="335" t="s">
        <v>4002</v>
      </c>
      <c r="EQ244" s="335" t="s">
        <v>4017</v>
      </c>
      <c r="ER244" s="335" t="s">
        <v>4017</v>
      </c>
      <c r="ES244" s="335" t="s">
        <v>4017</v>
      </c>
      <c r="ET244" s="335" t="s">
        <v>4017</v>
      </c>
      <c r="EU244" s="335" t="s">
        <v>4017</v>
      </c>
      <c r="EV244" s="335" t="s">
        <v>3848</v>
      </c>
      <c r="EW244" s="335" t="s">
        <v>3848</v>
      </c>
      <c r="EX244" s="335" t="s">
        <v>3848</v>
      </c>
      <c r="EY244" s="335" t="s">
        <v>3848</v>
      </c>
      <c r="EZ244" s="335" t="s">
        <v>3848</v>
      </c>
      <c r="FA244" s="335" t="s">
        <v>3848</v>
      </c>
      <c r="FB244" s="335" t="s">
        <v>3848</v>
      </c>
      <c r="FC244" s="335" t="s">
        <v>3848</v>
      </c>
      <c r="FD244" s="335" t="s">
        <v>3848</v>
      </c>
      <c r="FE244" s="335" t="s">
        <v>4017</v>
      </c>
      <c r="FF244" s="335" t="s">
        <v>4017</v>
      </c>
      <c r="FG244" s="335" t="s">
        <v>3848</v>
      </c>
      <c r="FH244" s="335" t="s">
        <v>3848</v>
      </c>
      <c r="FI244" s="335" t="s">
        <v>3848</v>
      </c>
      <c r="FJ244" s="335" t="s">
        <v>4017</v>
      </c>
      <c r="FK244" s="335" t="s">
        <v>4017</v>
      </c>
      <c r="FL244" s="335" t="s">
        <v>4017</v>
      </c>
      <c r="FM244" s="335" t="s">
        <v>3666</v>
      </c>
      <c r="FN244" s="335" t="s">
        <v>3666</v>
      </c>
      <c r="FO244" s="335" t="s">
        <v>3848</v>
      </c>
      <c r="FP244" s="335" t="s">
        <v>3848</v>
      </c>
      <c r="FQ244" s="335" t="s">
        <v>18255</v>
      </c>
      <c r="FR244" s="335" t="s">
        <v>4626</v>
      </c>
      <c r="FS244" s="335" t="s">
        <v>18256</v>
      </c>
      <c r="FT244" s="335" t="s">
        <v>3943</v>
      </c>
      <c r="FU244" s="335" t="s">
        <v>3943</v>
      </c>
      <c r="FV244" s="335" t="s">
        <v>3943</v>
      </c>
      <c r="FW244" s="335" t="s">
        <v>3943</v>
      </c>
      <c r="FX244" s="335" t="s">
        <v>3944</v>
      </c>
      <c r="FY244" s="335" t="s">
        <v>3848</v>
      </c>
      <c r="FZ244" s="335" t="s">
        <v>3848</v>
      </c>
      <c r="GA244" s="335" t="s">
        <v>3848</v>
      </c>
      <c r="GB244" s="335" t="s">
        <v>3848</v>
      </c>
      <c r="GC244" s="335" t="s">
        <v>3848</v>
      </c>
      <c r="GL244" s="493" t="s">
        <v>14217</v>
      </c>
      <c r="GM244" s="493" t="s">
        <v>14217</v>
      </c>
      <c r="GN244" s="493" t="s">
        <v>14217</v>
      </c>
      <c r="GO244" s="493" t="s">
        <v>14217</v>
      </c>
      <c r="GP244" s="493" t="s">
        <v>14217</v>
      </c>
      <c r="GQ244" s="493" t="s">
        <v>3848</v>
      </c>
      <c r="GR244" s="493" t="s">
        <v>3848</v>
      </c>
      <c r="GS244" s="493" t="s">
        <v>14217</v>
      </c>
      <c r="GT244" s="493" t="s">
        <v>3848</v>
      </c>
      <c r="GU244" s="493" t="s">
        <v>3848</v>
      </c>
      <c r="GV244" s="493" t="s">
        <v>14217</v>
      </c>
      <c r="GW244" s="493" t="s">
        <v>14217</v>
      </c>
      <c r="GX244" s="493" t="s">
        <v>14217</v>
      </c>
      <c r="GY244" s="493">
        <v>0</v>
      </c>
      <c r="GZ244" s="493" t="s">
        <v>14217</v>
      </c>
      <c r="HA244" s="493" t="s">
        <v>14217</v>
      </c>
      <c r="HB244" s="493">
        <v>33</v>
      </c>
      <c r="HC244" s="493" t="s">
        <v>14217</v>
      </c>
      <c r="HD244" s="493">
        <v>33</v>
      </c>
      <c r="HE244" s="493">
        <v>0</v>
      </c>
      <c r="HF244" s="34" t="s">
        <v>14405</v>
      </c>
      <c r="HG244" s="53" t="s">
        <v>3848</v>
      </c>
      <c r="HH244" s="53" t="s">
        <v>18257</v>
      </c>
      <c r="HI244" s="53" t="s">
        <v>15451</v>
      </c>
      <c r="HJ244" s="53" t="s">
        <v>14408</v>
      </c>
      <c r="HK244" s="53" t="s">
        <v>18258</v>
      </c>
      <c r="HL244" s="34" t="s">
        <v>3848</v>
      </c>
      <c r="HM244" s="34" t="s">
        <v>3848</v>
      </c>
      <c r="IC244" s="44" t="s">
        <v>3403</v>
      </c>
      <c r="IE244" s="44" t="s">
        <v>3403</v>
      </c>
    </row>
    <row r="245" spans="1:239" s="44" customFormat="1" ht="12.75" x14ac:dyDescent="0.2">
      <c r="A245" s="85">
        <v>109</v>
      </c>
      <c r="B245" s="283">
        <v>0.63888888888888895</v>
      </c>
      <c r="D245" s="85" t="s">
        <v>12630</v>
      </c>
      <c r="E245" s="255" t="s">
        <v>212</v>
      </c>
      <c r="F245" s="282">
        <v>43284</v>
      </c>
      <c r="G245" s="255" t="s">
        <v>1202</v>
      </c>
      <c r="H245" s="44" t="s">
        <v>214</v>
      </c>
      <c r="I245" s="44" t="s">
        <v>1222</v>
      </c>
      <c r="P245" s="370" t="s">
        <v>18206</v>
      </c>
      <c r="Q245" s="44" t="s">
        <v>2024</v>
      </c>
      <c r="R245" s="44" t="s">
        <v>18259</v>
      </c>
      <c r="S245" s="351" t="s">
        <v>18260</v>
      </c>
      <c r="T245" s="44">
        <v>9453501142</v>
      </c>
      <c r="U245" s="514" t="s">
        <v>18261</v>
      </c>
      <c r="V245" s="255" t="s">
        <v>221</v>
      </c>
      <c r="W245" s="255" t="s">
        <v>221</v>
      </c>
      <c r="X245" s="255" t="s">
        <v>221</v>
      </c>
      <c r="Y245" s="255" t="s">
        <v>221</v>
      </c>
      <c r="Z245" s="255" t="s">
        <v>221</v>
      </c>
      <c r="AA245" s="44" t="s">
        <v>18262</v>
      </c>
      <c r="AB245" s="44">
        <v>9610534</v>
      </c>
      <c r="AC245" s="44" t="s">
        <v>1303</v>
      </c>
      <c r="AD245" s="44" t="s">
        <v>241</v>
      </c>
      <c r="AF245" s="255" t="s">
        <v>221</v>
      </c>
      <c r="AG245" s="255" t="s">
        <v>221</v>
      </c>
      <c r="AH245" s="255" t="s">
        <v>221</v>
      </c>
      <c r="AI245" s="255">
        <v>0</v>
      </c>
      <c r="AJ245" s="255" t="s">
        <v>3876</v>
      </c>
      <c r="AK245" s="255">
        <v>0</v>
      </c>
      <c r="AL245" s="255">
        <v>0</v>
      </c>
      <c r="AM245" s="255">
        <v>0</v>
      </c>
      <c r="AN245" s="255" t="s">
        <v>432</v>
      </c>
      <c r="AO245" s="281" t="s">
        <v>432</v>
      </c>
      <c r="AP245" s="255" t="s">
        <v>434</v>
      </c>
      <c r="AQ245" s="255" t="s">
        <v>10785</v>
      </c>
      <c r="AR245" s="44" t="s">
        <v>15339</v>
      </c>
      <c r="AS245" s="255"/>
      <c r="AT245" s="255"/>
      <c r="AU245" s="255"/>
      <c r="AV245" s="255"/>
      <c r="AW245" s="255"/>
      <c r="AX245" s="85" t="s">
        <v>6970</v>
      </c>
      <c r="AY245" s="255" t="s">
        <v>3877</v>
      </c>
      <c r="AZ245" s="255" t="s">
        <v>3877</v>
      </c>
      <c r="BA245" s="255"/>
      <c r="BB245" s="255" t="s">
        <v>15340</v>
      </c>
      <c r="BC245" s="350">
        <v>0.64930555555555558</v>
      </c>
      <c r="BD245" s="350">
        <v>0.65277777777777779</v>
      </c>
      <c r="BE245" s="306">
        <f t="shared" si="6"/>
        <v>5</v>
      </c>
      <c r="BF245" s="44">
        <v>1</v>
      </c>
      <c r="BG245" s="44">
        <v>3</v>
      </c>
      <c r="BH245" s="44">
        <v>3</v>
      </c>
      <c r="BI245" s="44">
        <v>3</v>
      </c>
      <c r="BJ245" s="44">
        <v>3</v>
      </c>
      <c r="BK245" s="44">
        <v>1</v>
      </c>
      <c r="BL245" s="44">
        <v>3</v>
      </c>
      <c r="BM245" s="44">
        <v>3</v>
      </c>
      <c r="BN245" s="44">
        <v>3</v>
      </c>
      <c r="BO245" s="44">
        <v>3</v>
      </c>
      <c r="BP245" s="44">
        <v>3</v>
      </c>
      <c r="BQ245" s="44">
        <v>3</v>
      </c>
      <c r="BR245" s="44">
        <v>3</v>
      </c>
      <c r="BS245" s="44">
        <v>3</v>
      </c>
      <c r="BT245" s="44">
        <v>3</v>
      </c>
      <c r="BW245" s="515"/>
      <c r="BX245" s="515"/>
      <c r="BY245" s="494"/>
      <c r="CR245" s="34" t="s">
        <v>12643</v>
      </c>
      <c r="CS245" s="34" t="s">
        <v>12644</v>
      </c>
      <c r="CT245" s="34" t="s">
        <v>4002</v>
      </c>
      <c r="CU245" s="34" t="s">
        <v>18263</v>
      </c>
      <c r="CV245" s="34" t="s">
        <v>2024</v>
      </c>
      <c r="CW245" s="34" t="s">
        <v>18259</v>
      </c>
      <c r="CX245" s="34" t="s">
        <v>18260</v>
      </c>
      <c r="CY245" s="34" t="s">
        <v>18264</v>
      </c>
      <c r="CZ245" s="34" t="s">
        <v>3848</v>
      </c>
      <c r="DA245" s="34" t="s">
        <v>15501</v>
      </c>
      <c r="DB245" s="34" t="s">
        <v>4037</v>
      </c>
      <c r="DC245" s="34" t="s">
        <v>4038</v>
      </c>
      <c r="DD245" s="34" t="s">
        <v>4039</v>
      </c>
      <c r="DE245" s="34" t="s">
        <v>3848</v>
      </c>
      <c r="DF245" s="34" t="s">
        <v>15501</v>
      </c>
      <c r="DG245" s="34" t="s">
        <v>4037</v>
      </c>
      <c r="DH245" s="34" t="s">
        <v>4038</v>
      </c>
      <c r="DI245" s="34" t="s">
        <v>4039</v>
      </c>
      <c r="DJ245" s="34" t="s">
        <v>3848</v>
      </c>
      <c r="DK245" s="34" t="s">
        <v>3849</v>
      </c>
      <c r="DL245" s="34" t="s">
        <v>3848</v>
      </c>
      <c r="DM245" s="34" t="s">
        <v>4116</v>
      </c>
      <c r="DN245" s="34" t="s">
        <v>3852</v>
      </c>
      <c r="DO245" s="34" t="s">
        <v>3848</v>
      </c>
      <c r="DP245" s="34" t="s">
        <v>3848</v>
      </c>
      <c r="DQ245" s="34" t="s">
        <v>18265</v>
      </c>
      <c r="DR245" s="34" t="s">
        <v>18265</v>
      </c>
      <c r="DS245" s="34" t="s">
        <v>18261</v>
      </c>
      <c r="DT245" s="34" t="s">
        <v>3848</v>
      </c>
      <c r="DU245" s="34" t="s">
        <v>3848</v>
      </c>
      <c r="DV245" s="34" t="s">
        <v>3848</v>
      </c>
      <c r="DW245" s="34" t="s">
        <v>3848</v>
      </c>
      <c r="DX245" s="34" t="s">
        <v>3848</v>
      </c>
      <c r="DY245" s="34" t="s">
        <v>3848</v>
      </c>
      <c r="DZ245" s="34" t="s">
        <v>3848</v>
      </c>
      <c r="EA245" s="34" t="s">
        <v>3848</v>
      </c>
      <c r="EB245" s="34" t="s">
        <v>3861</v>
      </c>
      <c r="EC245" s="34" t="s">
        <v>3862</v>
      </c>
      <c r="ED245" s="34" t="s">
        <v>3848</v>
      </c>
      <c r="EE245" s="34" t="s">
        <v>18201</v>
      </c>
      <c r="EF245" s="34" t="s">
        <v>432</v>
      </c>
      <c r="EG245" s="34" t="s">
        <v>598</v>
      </c>
      <c r="EH245" s="34" t="s">
        <v>5303</v>
      </c>
      <c r="EI245" s="34" t="s">
        <v>15043</v>
      </c>
      <c r="EJ245" s="34" t="s">
        <v>3848</v>
      </c>
      <c r="EK245" s="34" t="s">
        <v>3848</v>
      </c>
      <c r="EL245" s="34" t="s">
        <v>3868</v>
      </c>
      <c r="EM245" s="34" t="s">
        <v>4002</v>
      </c>
      <c r="EN245" s="34" t="s">
        <v>4002</v>
      </c>
      <c r="EO245" s="34" t="s">
        <v>4002</v>
      </c>
      <c r="EP245" s="34" t="s">
        <v>4002</v>
      </c>
      <c r="EQ245" s="34" t="s">
        <v>4017</v>
      </c>
      <c r="ER245" s="34" t="s">
        <v>4017</v>
      </c>
      <c r="ES245" s="34" t="s">
        <v>4017</v>
      </c>
      <c r="ET245" s="34" t="s">
        <v>4017</v>
      </c>
      <c r="EU245" s="34" t="s">
        <v>4017</v>
      </c>
      <c r="EV245" s="34" t="s">
        <v>3848</v>
      </c>
      <c r="EW245" s="34" t="s">
        <v>3848</v>
      </c>
      <c r="EX245" s="34" t="s">
        <v>3848</v>
      </c>
      <c r="EY245" s="34" t="s">
        <v>3848</v>
      </c>
      <c r="EZ245" s="34" t="s">
        <v>3848</v>
      </c>
      <c r="FA245" s="34" t="s">
        <v>3848</v>
      </c>
      <c r="FB245" s="34" t="s">
        <v>3848</v>
      </c>
      <c r="FC245" s="34" t="s">
        <v>3848</v>
      </c>
      <c r="FD245" s="34" t="s">
        <v>3848</v>
      </c>
      <c r="FE245" s="34" t="s">
        <v>4017</v>
      </c>
      <c r="FF245" s="34" t="s">
        <v>4017</v>
      </c>
      <c r="FG245" s="34" t="s">
        <v>3848</v>
      </c>
      <c r="FH245" s="34" t="s">
        <v>3848</v>
      </c>
      <c r="FI245" s="34" t="s">
        <v>3848</v>
      </c>
      <c r="FJ245" s="34" t="s">
        <v>4017</v>
      </c>
      <c r="FK245" s="34" t="s">
        <v>4017</v>
      </c>
      <c r="FL245" s="34" t="s">
        <v>4017</v>
      </c>
      <c r="FM245" s="34" t="s">
        <v>18262</v>
      </c>
      <c r="FN245" s="34" t="s">
        <v>18262</v>
      </c>
      <c r="FO245" s="34" t="s">
        <v>3848</v>
      </c>
      <c r="FP245" s="34" t="s">
        <v>3848</v>
      </c>
      <c r="FQ245" s="34" t="s">
        <v>18266</v>
      </c>
      <c r="FR245" s="34" t="s">
        <v>4414</v>
      </c>
      <c r="FS245" s="34" t="s">
        <v>18267</v>
      </c>
      <c r="FT245" s="34" t="s">
        <v>3943</v>
      </c>
      <c r="FU245" s="34" t="s">
        <v>3943</v>
      </c>
      <c r="FV245" s="34" t="s">
        <v>3943</v>
      </c>
      <c r="FW245" s="34" t="s">
        <v>3943</v>
      </c>
      <c r="FX245" s="34" t="s">
        <v>3944</v>
      </c>
      <c r="FY245" s="34" t="s">
        <v>3848</v>
      </c>
      <c r="FZ245" s="34" t="s">
        <v>3848</v>
      </c>
      <c r="GA245" s="34" t="s">
        <v>3848</v>
      </c>
      <c r="GB245" s="34" t="s">
        <v>3848</v>
      </c>
      <c r="GC245" s="34" t="s">
        <v>3848</v>
      </c>
      <c r="GL245" s="493" t="s">
        <v>14217</v>
      </c>
      <c r="GM245" s="493" t="s">
        <v>14217</v>
      </c>
      <c r="GN245" s="493" t="s">
        <v>14217</v>
      </c>
      <c r="GO245" s="493" t="s">
        <v>14217</v>
      </c>
      <c r="GP245" s="493" t="s">
        <v>14217</v>
      </c>
      <c r="GQ245" s="493" t="s">
        <v>3848</v>
      </c>
      <c r="GR245" s="493" t="s">
        <v>3848</v>
      </c>
      <c r="GS245" s="493" t="s">
        <v>14217</v>
      </c>
      <c r="GT245" s="493" t="s">
        <v>3848</v>
      </c>
      <c r="GU245" s="493" t="s">
        <v>3848</v>
      </c>
      <c r="GV245" s="493" t="s">
        <v>14217</v>
      </c>
      <c r="GW245" s="493" t="s">
        <v>14217</v>
      </c>
      <c r="GX245" s="493" t="s">
        <v>14217</v>
      </c>
      <c r="GY245" s="493">
        <v>0</v>
      </c>
      <c r="GZ245" s="493" t="s">
        <v>14217</v>
      </c>
      <c r="HA245" s="493" t="s">
        <v>14217</v>
      </c>
      <c r="HB245" s="493">
        <v>33</v>
      </c>
      <c r="HC245" s="493" t="s">
        <v>14217</v>
      </c>
      <c r="HD245" s="493">
        <v>33</v>
      </c>
      <c r="HE245" s="493">
        <v>0</v>
      </c>
      <c r="HF245" s="34" t="s">
        <v>14405</v>
      </c>
      <c r="HG245" s="53" t="s">
        <v>3848</v>
      </c>
      <c r="HH245" s="53" t="s">
        <v>18268</v>
      </c>
      <c r="HI245" s="53" t="s">
        <v>15451</v>
      </c>
      <c r="HJ245" s="53" t="s">
        <v>14408</v>
      </c>
      <c r="HK245" s="53" t="s">
        <v>18219</v>
      </c>
      <c r="HL245" s="34" t="s">
        <v>3848</v>
      </c>
      <c r="HM245" s="34" t="s">
        <v>3848</v>
      </c>
      <c r="IC245" s="44" t="s">
        <v>3403</v>
      </c>
      <c r="IE245" s="44" t="s">
        <v>3403</v>
      </c>
    </row>
    <row r="246" spans="1:239" s="44" customFormat="1" ht="12.75" x14ac:dyDescent="0.2">
      <c r="A246" s="85">
        <v>110</v>
      </c>
      <c r="B246" s="283">
        <v>0.6875</v>
      </c>
      <c r="D246" s="85" t="s">
        <v>12630</v>
      </c>
      <c r="E246" s="255" t="s">
        <v>212</v>
      </c>
      <c r="F246" s="282">
        <v>43284</v>
      </c>
      <c r="G246" s="255" t="s">
        <v>1202</v>
      </c>
      <c r="H246" s="44" t="s">
        <v>233</v>
      </c>
      <c r="I246" s="44" t="s">
        <v>1203</v>
      </c>
      <c r="P246" s="370" t="s">
        <v>18269</v>
      </c>
      <c r="Q246" s="44" t="s">
        <v>9603</v>
      </c>
      <c r="R246" s="44" t="s">
        <v>18270</v>
      </c>
      <c r="S246" s="351" t="s">
        <v>3696</v>
      </c>
      <c r="T246" s="44">
        <v>9463246471</v>
      </c>
      <c r="U246" s="514"/>
      <c r="V246" s="255" t="s">
        <v>221</v>
      </c>
      <c r="W246" s="255" t="s">
        <v>221</v>
      </c>
      <c r="X246" s="255" t="s">
        <v>221</v>
      </c>
      <c r="Y246" s="255" t="s">
        <v>221</v>
      </c>
      <c r="Z246" s="255" t="s">
        <v>221</v>
      </c>
      <c r="AA246" s="44" t="s">
        <v>18271</v>
      </c>
      <c r="AB246" s="44">
        <v>9365936615</v>
      </c>
      <c r="AC246" s="44" t="s">
        <v>1303</v>
      </c>
      <c r="AD246" s="44" t="s">
        <v>802</v>
      </c>
      <c r="AF246" s="255" t="s">
        <v>221</v>
      </c>
      <c r="AG246" s="255" t="s">
        <v>221</v>
      </c>
      <c r="AH246" s="255" t="s">
        <v>221</v>
      </c>
      <c r="AI246" s="255">
        <v>0</v>
      </c>
      <c r="AJ246" s="255" t="s">
        <v>3876</v>
      </c>
      <c r="AK246" s="255">
        <v>0</v>
      </c>
      <c r="AL246" s="255">
        <v>0</v>
      </c>
      <c r="AM246" s="255">
        <v>0</v>
      </c>
      <c r="AN246" s="255" t="s">
        <v>432</v>
      </c>
      <c r="AO246" s="281" t="s">
        <v>432</v>
      </c>
      <c r="AP246" s="255" t="s">
        <v>434</v>
      </c>
      <c r="AQ246" s="255" t="s">
        <v>10785</v>
      </c>
      <c r="AR246" s="44" t="s">
        <v>15339</v>
      </c>
      <c r="AS246" s="255"/>
      <c r="AT246" s="255"/>
      <c r="AU246" s="255"/>
      <c r="AV246" s="255"/>
      <c r="AW246" s="255"/>
      <c r="AX246" s="85" t="s">
        <v>6970</v>
      </c>
      <c r="AY246" s="255" t="s">
        <v>3877</v>
      </c>
      <c r="AZ246" s="255" t="s">
        <v>3876</v>
      </c>
      <c r="BA246" s="255"/>
      <c r="BB246" s="255" t="s">
        <v>15340</v>
      </c>
      <c r="BC246" s="350">
        <v>0.71875</v>
      </c>
      <c r="BD246" s="350">
        <v>0.72152777777777777</v>
      </c>
      <c r="BE246" s="306">
        <f t="shared" si="6"/>
        <v>4</v>
      </c>
      <c r="BF246" s="44">
        <v>1</v>
      </c>
      <c r="BG246" s="44">
        <v>3</v>
      </c>
      <c r="BH246" s="44">
        <v>3</v>
      </c>
      <c r="BI246" s="44">
        <v>3</v>
      </c>
      <c r="BJ246" s="44">
        <v>3</v>
      </c>
      <c r="BK246" s="44">
        <v>3</v>
      </c>
      <c r="BL246" s="44">
        <v>1</v>
      </c>
      <c r="BM246" s="44">
        <v>3</v>
      </c>
      <c r="BN246" s="44">
        <v>3</v>
      </c>
      <c r="BO246" s="44">
        <v>3</v>
      </c>
      <c r="BP246" s="44">
        <v>3</v>
      </c>
      <c r="BQ246" s="44">
        <v>3</v>
      </c>
      <c r="BR246" s="44">
        <v>3</v>
      </c>
      <c r="BS246" s="44">
        <v>3</v>
      </c>
      <c r="BT246" s="44">
        <v>3</v>
      </c>
      <c r="BW246" s="515"/>
      <c r="BX246" s="515"/>
      <c r="BY246" s="494"/>
      <c r="CR246" s="34" t="s">
        <v>12643</v>
      </c>
      <c r="CS246" s="34" t="s">
        <v>12644</v>
      </c>
      <c r="CT246" s="34" t="s">
        <v>4002</v>
      </c>
      <c r="CU246" s="34" t="s">
        <v>18272</v>
      </c>
      <c r="CV246" s="34" t="s">
        <v>9603</v>
      </c>
      <c r="CW246" s="34" t="s">
        <v>18270</v>
      </c>
      <c r="CX246" s="34" t="s">
        <v>3696</v>
      </c>
      <c r="CY246" s="34" t="s">
        <v>18273</v>
      </c>
      <c r="CZ246" s="34" t="s">
        <v>3848</v>
      </c>
      <c r="DA246" s="34" t="s">
        <v>15501</v>
      </c>
      <c r="DB246" s="34" t="s">
        <v>4037</v>
      </c>
      <c r="DC246" s="34" t="s">
        <v>4038</v>
      </c>
      <c r="DD246" s="34" t="s">
        <v>4039</v>
      </c>
      <c r="DE246" s="34" t="s">
        <v>3848</v>
      </c>
      <c r="DF246" s="34" t="s">
        <v>15501</v>
      </c>
      <c r="DG246" s="34" t="s">
        <v>4037</v>
      </c>
      <c r="DH246" s="34" t="s">
        <v>4038</v>
      </c>
      <c r="DI246" s="34" t="s">
        <v>4039</v>
      </c>
      <c r="DJ246" s="34" t="s">
        <v>3848</v>
      </c>
      <c r="DK246" s="34" t="s">
        <v>3957</v>
      </c>
      <c r="DL246" s="34" t="s">
        <v>3848</v>
      </c>
      <c r="DM246" s="34" t="s">
        <v>4116</v>
      </c>
      <c r="DN246" s="34" t="s">
        <v>3852</v>
      </c>
      <c r="DO246" s="34" t="s">
        <v>3848</v>
      </c>
      <c r="DP246" s="34" t="s">
        <v>3848</v>
      </c>
      <c r="DQ246" s="34" t="s">
        <v>18274</v>
      </c>
      <c r="DR246" s="34" t="s">
        <v>18274</v>
      </c>
      <c r="DS246" s="34" t="s">
        <v>18275</v>
      </c>
      <c r="DT246" s="34" t="s">
        <v>3848</v>
      </c>
      <c r="DU246" s="34" t="s">
        <v>3848</v>
      </c>
      <c r="DV246" s="34" t="s">
        <v>3848</v>
      </c>
      <c r="DW246" s="34" t="s">
        <v>3848</v>
      </c>
      <c r="DX246" s="34" t="s">
        <v>3848</v>
      </c>
      <c r="DY246" s="34" t="s">
        <v>3848</v>
      </c>
      <c r="DZ246" s="34" t="s">
        <v>3848</v>
      </c>
      <c r="EA246" s="34" t="s">
        <v>3848</v>
      </c>
      <c r="EB246" s="34" t="s">
        <v>3861</v>
      </c>
      <c r="EC246" s="34" t="s">
        <v>3862</v>
      </c>
      <c r="ED246" s="34" t="s">
        <v>3848</v>
      </c>
      <c r="EE246" s="34" t="s">
        <v>18201</v>
      </c>
      <c r="EF246" s="34" t="s">
        <v>432</v>
      </c>
      <c r="EG246" s="34" t="s">
        <v>598</v>
      </c>
      <c r="EH246" s="34" t="s">
        <v>5303</v>
      </c>
      <c r="EI246" s="34" t="s">
        <v>15043</v>
      </c>
      <c r="EJ246" s="34" t="s">
        <v>3848</v>
      </c>
      <c r="EK246" s="34" t="s">
        <v>3848</v>
      </c>
      <c r="EL246" s="34" t="s">
        <v>3868</v>
      </c>
      <c r="EM246" s="34" t="s">
        <v>4002</v>
      </c>
      <c r="EN246" s="34" t="s">
        <v>4002</v>
      </c>
      <c r="EO246" s="34" t="s">
        <v>4002</v>
      </c>
      <c r="EP246" s="34" t="s">
        <v>4002</v>
      </c>
      <c r="EQ246" s="34" t="s">
        <v>4017</v>
      </c>
      <c r="ER246" s="34" t="s">
        <v>4017</v>
      </c>
      <c r="ES246" s="34" t="s">
        <v>4017</v>
      </c>
      <c r="ET246" s="34" t="s">
        <v>4017</v>
      </c>
      <c r="EU246" s="34" t="s">
        <v>4017</v>
      </c>
      <c r="EV246" s="34" t="s">
        <v>3848</v>
      </c>
      <c r="EW246" s="34" t="s">
        <v>3848</v>
      </c>
      <c r="EX246" s="34" t="s">
        <v>3848</v>
      </c>
      <c r="EY246" s="34" t="s">
        <v>3848</v>
      </c>
      <c r="EZ246" s="34" t="s">
        <v>3848</v>
      </c>
      <c r="FA246" s="34" t="s">
        <v>3848</v>
      </c>
      <c r="FB246" s="34" t="s">
        <v>3848</v>
      </c>
      <c r="FC246" s="34" t="s">
        <v>3848</v>
      </c>
      <c r="FD246" s="34" t="s">
        <v>3848</v>
      </c>
      <c r="FE246" s="34" t="s">
        <v>4017</v>
      </c>
      <c r="FF246" s="34" t="s">
        <v>4017</v>
      </c>
      <c r="FG246" s="34" t="s">
        <v>3848</v>
      </c>
      <c r="FH246" s="34" t="s">
        <v>3848</v>
      </c>
      <c r="FI246" s="34" t="s">
        <v>3848</v>
      </c>
      <c r="FJ246" s="34" t="s">
        <v>4017</v>
      </c>
      <c r="FK246" s="34" t="s">
        <v>4017</v>
      </c>
      <c r="FL246" s="34" t="s">
        <v>4017</v>
      </c>
      <c r="FM246" s="34" t="s">
        <v>18271</v>
      </c>
      <c r="FN246" s="34" t="s">
        <v>18271</v>
      </c>
      <c r="FO246" s="34" t="s">
        <v>3848</v>
      </c>
      <c r="FP246" s="34" t="s">
        <v>3848</v>
      </c>
      <c r="FQ246" s="34" t="s">
        <v>18276</v>
      </c>
      <c r="FR246" s="34" t="s">
        <v>4414</v>
      </c>
      <c r="FS246" s="34" t="s">
        <v>18277</v>
      </c>
      <c r="FT246" s="34" t="s">
        <v>3943</v>
      </c>
      <c r="FU246" s="34" t="s">
        <v>3943</v>
      </c>
      <c r="FV246" s="34" t="s">
        <v>3943</v>
      </c>
      <c r="FW246" s="34" t="s">
        <v>3943</v>
      </c>
      <c r="FX246" s="34" t="s">
        <v>3944</v>
      </c>
      <c r="FY246" s="34" t="s">
        <v>3848</v>
      </c>
      <c r="FZ246" s="34" t="s">
        <v>3848</v>
      </c>
      <c r="GA246" s="34" t="s">
        <v>3848</v>
      </c>
      <c r="GB246" s="34" t="s">
        <v>3848</v>
      </c>
      <c r="GC246" s="34" t="s">
        <v>3848</v>
      </c>
      <c r="GL246" s="493" t="s">
        <v>14217</v>
      </c>
      <c r="GM246" s="493" t="s">
        <v>14217</v>
      </c>
      <c r="GN246" s="493" t="s">
        <v>14217</v>
      </c>
      <c r="GO246" s="493" t="s">
        <v>14217</v>
      </c>
      <c r="GP246" s="493" t="s">
        <v>14217</v>
      </c>
      <c r="GQ246" s="493" t="s">
        <v>3848</v>
      </c>
      <c r="GR246" s="493" t="s">
        <v>3848</v>
      </c>
      <c r="GS246" s="493" t="s">
        <v>14217</v>
      </c>
      <c r="GT246" s="493" t="s">
        <v>3848</v>
      </c>
      <c r="GU246" s="493" t="s">
        <v>3848</v>
      </c>
      <c r="GV246" s="493" t="s">
        <v>14217</v>
      </c>
      <c r="GW246" s="493" t="s">
        <v>14217</v>
      </c>
      <c r="GX246" s="493" t="s">
        <v>14217</v>
      </c>
      <c r="GY246" s="493">
        <v>0</v>
      </c>
      <c r="GZ246" s="493" t="s">
        <v>14217</v>
      </c>
      <c r="HA246" s="493" t="s">
        <v>14217</v>
      </c>
      <c r="HB246" s="493">
        <v>33</v>
      </c>
      <c r="HC246" s="493" t="s">
        <v>14217</v>
      </c>
      <c r="HD246" s="493">
        <v>33</v>
      </c>
      <c r="HE246" s="493">
        <v>0</v>
      </c>
      <c r="HF246" s="34" t="s">
        <v>14405</v>
      </c>
      <c r="HG246" s="53" t="s">
        <v>3848</v>
      </c>
      <c r="HH246" s="53" t="s">
        <v>18278</v>
      </c>
      <c r="HI246" s="53" t="s">
        <v>15451</v>
      </c>
      <c r="HJ246" s="53" t="s">
        <v>14408</v>
      </c>
      <c r="HK246" s="53" t="s">
        <v>18279</v>
      </c>
      <c r="HL246" s="34" t="s">
        <v>3848</v>
      </c>
      <c r="HM246" s="34" t="s">
        <v>3848</v>
      </c>
      <c r="IC246" s="44" t="s">
        <v>3403</v>
      </c>
      <c r="IE246" s="44" t="s">
        <v>3403</v>
      </c>
    </row>
    <row r="247" spans="1:239" s="44" customFormat="1" ht="12.75" x14ac:dyDescent="0.2">
      <c r="A247" s="85">
        <v>111</v>
      </c>
      <c r="B247" s="283">
        <v>0.49374999999999997</v>
      </c>
      <c r="D247" s="85" t="s">
        <v>12630</v>
      </c>
      <c r="E247" s="255" t="s">
        <v>212</v>
      </c>
      <c r="F247" s="282">
        <v>43284</v>
      </c>
      <c r="G247" s="255" t="s">
        <v>1202</v>
      </c>
      <c r="H247" s="44" t="s">
        <v>233</v>
      </c>
      <c r="I247" s="44" t="s">
        <v>3057</v>
      </c>
      <c r="P247" s="370" t="s">
        <v>18280</v>
      </c>
      <c r="Q247" s="44" t="s">
        <v>18281</v>
      </c>
      <c r="R247" s="44" t="s">
        <v>18282</v>
      </c>
      <c r="S247" s="351" t="s">
        <v>633</v>
      </c>
      <c r="T247" s="44">
        <v>9282604832</v>
      </c>
      <c r="U247" s="514" t="s">
        <v>18283</v>
      </c>
      <c r="V247" s="255" t="s">
        <v>221</v>
      </c>
      <c r="W247" s="255" t="s">
        <v>221</v>
      </c>
      <c r="X247" s="255" t="s">
        <v>221</v>
      </c>
      <c r="Y247" s="255" t="s">
        <v>221</v>
      </c>
      <c r="Z247" s="255" t="s">
        <v>221</v>
      </c>
      <c r="AA247" s="44" t="s">
        <v>18284</v>
      </c>
      <c r="AB247" s="44">
        <v>9487661067</v>
      </c>
      <c r="AC247" s="44" t="s">
        <v>1303</v>
      </c>
      <c r="AD247" s="44" t="s">
        <v>241</v>
      </c>
      <c r="AF247" s="255" t="s">
        <v>221</v>
      </c>
      <c r="AG247" s="255" t="s">
        <v>221</v>
      </c>
      <c r="AH247" s="255" t="s">
        <v>221</v>
      </c>
      <c r="AI247" s="255">
        <v>0</v>
      </c>
      <c r="AJ247" s="255" t="s">
        <v>3876</v>
      </c>
      <c r="AK247" s="255">
        <v>0</v>
      </c>
      <c r="AL247" s="255">
        <v>0</v>
      </c>
      <c r="AM247" s="255">
        <v>0</v>
      </c>
      <c r="AN247" s="255" t="s">
        <v>432</v>
      </c>
      <c r="AO247" s="281" t="s">
        <v>432</v>
      </c>
      <c r="AP247" s="255" t="s">
        <v>434</v>
      </c>
      <c r="AQ247" s="255" t="s">
        <v>10785</v>
      </c>
      <c r="AR247" s="44" t="s">
        <v>15339</v>
      </c>
      <c r="AS247" s="255"/>
      <c r="AT247" s="255"/>
      <c r="AU247" s="255"/>
      <c r="AV247" s="255"/>
      <c r="AW247" s="255"/>
      <c r="AX247" s="85" t="s">
        <v>6970</v>
      </c>
      <c r="AY247" s="255" t="s">
        <v>3877</v>
      </c>
      <c r="AZ247" s="255" t="s">
        <v>3876</v>
      </c>
      <c r="BA247" s="255"/>
      <c r="BB247" s="255" t="s">
        <v>15340</v>
      </c>
      <c r="BC247" s="350">
        <v>0.49374999999999997</v>
      </c>
      <c r="BD247" s="350">
        <v>0.49583333333333335</v>
      </c>
      <c r="BE247" s="306">
        <f t="shared" si="6"/>
        <v>3</v>
      </c>
      <c r="BF247" s="44">
        <v>1</v>
      </c>
      <c r="BG247" s="44">
        <v>3</v>
      </c>
      <c r="BH247" s="44">
        <v>3</v>
      </c>
      <c r="BI247" s="44">
        <v>3</v>
      </c>
      <c r="BJ247" s="44">
        <v>3</v>
      </c>
      <c r="BK247" s="44">
        <v>1</v>
      </c>
      <c r="BL247" s="44">
        <v>3</v>
      </c>
      <c r="BM247" s="44">
        <v>3</v>
      </c>
      <c r="BN247" s="44">
        <v>3</v>
      </c>
      <c r="BO247" s="44">
        <v>3</v>
      </c>
      <c r="BP247" s="44">
        <v>3</v>
      </c>
      <c r="BQ247" s="44">
        <v>3</v>
      </c>
      <c r="BR247" s="44">
        <v>3</v>
      </c>
      <c r="BS247" s="44">
        <v>3</v>
      </c>
      <c r="BT247" s="44">
        <v>3</v>
      </c>
      <c r="BU247" s="494"/>
      <c r="BW247" s="515"/>
      <c r="BX247" s="515"/>
      <c r="BY247" s="494"/>
      <c r="CR247" s="34" t="s">
        <v>12643</v>
      </c>
      <c r="CS247" s="34" t="s">
        <v>12644</v>
      </c>
      <c r="CT247" s="34" t="s">
        <v>4002</v>
      </c>
      <c r="CU247" s="34" t="s">
        <v>18285</v>
      </c>
      <c r="CV247" s="34" t="s">
        <v>18281</v>
      </c>
      <c r="CW247" s="34" t="s">
        <v>18282</v>
      </c>
      <c r="CX247" s="34" t="s">
        <v>633</v>
      </c>
      <c r="CY247" s="34" t="s">
        <v>18286</v>
      </c>
      <c r="CZ247" s="34" t="s">
        <v>3848</v>
      </c>
      <c r="DA247" s="34" t="s">
        <v>15501</v>
      </c>
      <c r="DB247" s="34" t="s">
        <v>4037</v>
      </c>
      <c r="DC247" s="34" t="s">
        <v>4038</v>
      </c>
      <c r="DD247" s="34" t="s">
        <v>4039</v>
      </c>
      <c r="DE247" s="34" t="s">
        <v>3848</v>
      </c>
      <c r="DF247" s="34" t="s">
        <v>15501</v>
      </c>
      <c r="DG247" s="34" t="s">
        <v>4037</v>
      </c>
      <c r="DH247" s="34" t="s">
        <v>4038</v>
      </c>
      <c r="DI247" s="34" t="s">
        <v>4039</v>
      </c>
      <c r="DJ247" s="34" t="s">
        <v>3848</v>
      </c>
      <c r="DK247" s="34" t="s">
        <v>3957</v>
      </c>
      <c r="DL247" s="34" t="s">
        <v>3848</v>
      </c>
      <c r="DM247" s="34" t="s">
        <v>4116</v>
      </c>
      <c r="DN247" s="34" t="s">
        <v>3852</v>
      </c>
      <c r="DO247" s="34" t="s">
        <v>3848</v>
      </c>
      <c r="DP247" s="34" t="s">
        <v>3848</v>
      </c>
      <c r="DQ247" s="34" t="s">
        <v>18287</v>
      </c>
      <c r="DR247" s="34" t="s">
        <v>18287</v>
      </c>
      <c r="DS247" s="34" t="s">
        <v>18283</v>
      </c>
      <c r="DT247" s="34" t="s">
        <v>3848</v>
      </c>
      <c r="DU247" s="34" t="s">
        <v>3848</v>
      </c>
      <c r="DV247" s="34" t="s">
        <v>3848</v>
      </c>
      <c r="DW247" s="34" t="s">
        <v>3848</v>
      </c>
      <c r="DX247" s="34" t="s">
        <v>3848</v>
      </c>
      <c r="DY247" s="34" t="s">
        <v>3848</v>
      </c>
      <c r="DZ247" s="34" t="s">
        <v>3848</v>
      </c>
      <c r="EA247" s="34" t="s">
        <v>3848</v>
      </c>
      <c r="EB247" s="34" t="s">
        <v>3861</v>
      </c>
      <c r="EC247" s="34" t="s">
        <v>3862</v>
      </c>
      <c r="ED247" s="34" t="s">
        <v>3848</v>
      </c>
      <c r="EE247" s="34" t="s">
        <v>15447</v>
      </c>
      <c r="EF247" s="34" t="s">
        <v>432</v>
      </c>
      <c r="EG247" s="34" t="s">
        <v>598</v>
      </c>
      <c r="EH247" s="34" t="s">
        <v>5303</v>
      </c>
      <c r="EI247" s="34" t="s">
        <v>15043</v>
      </c>
      <c r="EJ247" s="34" t="s">
        <v>3848</v>
      </c>
      <c r="EK247" s="34" t="s">
        <v>3848</v>
      </c>
      <c r="EL247" s="34" t="s">
        <v>3868</v>
      </c>
      <c r="EM247" s="34" t="s">
        <v>4002</v>
      </c>
      <c r="EN247" s="34" t="s">
        <v>4002</v>
      </c>
      <c r="EO247" s="34" t="s">
        <v>4002</v>
      </c>
      <c r="EP247" s="34" t="s">
        <v>4002</v>
      </c>
      <c r="EQ247" s="34" t="s">
        <v>4017</v>
      </c>
      <c r="ER247" s="34" t="s">
        <v>4017</v>
      </c>
      <c r="ES247" s="34" t="s">
        <v>4017</v>
      </c>
      <c r="ET247" s="34" t="s">
        <v>4017</v>
      </c>
      <c r="EU247" s="34" t="s">
        <v>4017</v>
      </c>
      <c r="EV247" s="34" t="s">
        <v>3848</v>
      </c>
      <c r="EW247" s="34" t="s">
        <v>3848</v>
      </c>
      <c r="EX247" s="34" t="s">
        <v>3848</v>
      </c>
      <c r="EY247" s="34" t="s">
        <v>3848</v>
      </c>
      <c r="EZ247" s="34" t="s">
        <v>3848</v>
      </c>
      <c r="FA247" s="34" t="s">
        <v>3848</v>
      </c>
      <c r="FB247" s="34" t="s">
        <v>3848</v>
      </c>
      <c r="FC247" s="34" t="s">
        <v>3848</v>
      </c>
      <c r="FD247" s="34" t="s">
        <v>3848</v>
      </c>
      <c r="FE247" s="34" t="s">
        <v>4017</v>
      </c>
      <c r="FF247" s="34" t="s">
        <v>4017</v>
      </c>
      <c r="FG247" s="34" t="s">
        <v>3848</v>
      </c>
      <c r="FH247" s="34" t="s">
        <v>3848</v>
      </c>
      <c r="FI247" s="34" t="s">
        <v>3848</v>
      </c>
      <c r="FJ247" s="34" t="s">
        <v>4017</v>
      </c>
      <c r="FK247" s="34" t="s">
        <v>4017</v>
      </c>
      <c r="FL247" s="34" t="s">
        <v>4017</v>
      </c>
      <c r="FM247" s="34" t="s">
        <v>3666</v>
      </c>
      <c r="FN247" s="34" t="s">
        <v>3666</v>
      </c>
      <c r="FO247" s="34" t="s">
        <v>3848</v>
      </c>
      <c r="FP247" s="34" t="s">
        <v>3848</v>
      </c>
      <c r="FQ247" s="34" t="s">
        <v>18288</v>
      </c>
      <c r="FR247" s="34" t="s">
        <v>9595</v>
      </c>
      <c r="FS247" s="34" t="s">
        <v>18289</v>
      </c>
      <c r="FT247" s="34" t="s">
        <v>3943</v>
      </c>
      <c r="FU247" s="34" t="s">
        <v>3943</v>
      </c>
      <c r="FV247" s="34" t="s">
        <v>3943</v>
      </c>
      <c r="FW247" s="34" t="s">
        <v>3943</v>
      </c>
      <c r="FX247" s="34" t="s">
        <v>3944</v>
      </c>
      <c r="FY247" s="34" t="s">
        <v>3848</v>
      </c>
      <c r="FZ247" s="34" t="s">
        <v>3848</v>
      </c>
      <c r="GA247" s="34" t="s">
        <v>3848</v>
      </c>
      <c r="GB247" s="34" t="s">
        <v>3848</v>
      </c>
      <c r="GC247" s="34" t="s">
        <v>3848</v>
      </c>
      <c r="GL247" s="493" t="s">
        <v>14217</v>
      </c>
      <c r="GM247" s="493" t="s">
        <v>14217</v>
      </c>
      <c r="GN247" s="493" t="s">
        <v>14217</v>
      </c>
      <c r="GO247" s="493" t="s">
        <v>14217</v>
      </c>
      <c r="GP247" s="493" t="s">
        <v>14217</v>
      </c>
      <c r="GQ247" s="493" t="s">
        <v>3848</v>
      </c>
      <c r="GR247" s="493" t="s">
        <v>3848</v>
      </c>
      <c r="GS247" s="493" t="s">
        <v>14217</v>
      </c>
      <c r="GT247" s="493" t="s">
        <v>3848</v>
      </c>
      <c r="GU247" s="493" t="s">
        <v>3848</v>
      </c>
      <c r="GV247" s="493" t="s">
        <v>14217</v>
      </c>
      <c r="GW247" s="493" t="s">
        <v>14217</v>
      </c>
      <c r="GX247" s="493" t="s">
        <v>14217</v>
      </c>
      <c r="GY247" s="493">
        <v>0</v>
      </c>
      <c r="GZ247" s="493" t="s">
        <v>14217</v>
      </c>
      <c r="HA247" s="493" t="s">
        <v>14217</v>
      </c>
      <c r="HB247" s="493">
        <v>33</v>
      </c>
      <c r="HC247" s="493" t="s">
        <v>14217</v>
      </c>
      <c r="HD247" s="493">
        <v>33</v>
      </c>
      <c r="HE247" s="493">
        <v>0</v>
      </c>
      <c r="HF247" s="34" t="s">
        <v>14405</v>
      </c>
      <c r="HG247" s="53" t="s">
        <v>3848</v>
      </c>
      <c r="HH247" s="53" t="s">
        <v>18290</v>
      </c>
      <c r="HI247" s="53" t="s">
        <v>15451</v>
      </c>
      <c r="HJ247" s="53" t="s">
        <v>14408</v>
      </c>
      <c r="HK247" s="53" t="s">
        <v>18291</v>
      </c>
      <c r="HL247" s="34" t="s">
        <v>3848</v>
      </c>
      <c r="HM247" s="34" t="s">
        <v>3848</v>
      </c>
      <c r="IC247" s="44" t="s">
        <v>3403</v>
      </c>
      <c r="IE247" s="44" t="s">
        <v>3403</v>
      </c>
    </row>
    <row r="248" spans="1:239" s="44" customFormat="1" ht="12.75" x14ac:dyDescent="0.2">
      <c r="A248" s="85">
        <v>112</v>
      </c>
      <c r="B248" s="283">
        <v>0.54791666666666672</v>
      </c>
      <c r="D248" s="85" t="s">
        <v>12630</v>
      </c>
      <c r="E248" s="255" t="s">
        <v>212</v>
      </c>
      <c r="F248" s="282">
        <v>43284</v>
      </c>
      <c r="G248" s="255" t="s">
        <v>1202</v>
      </c>
      <c r="H248" s="44" t="s">
        <v>233</v>
      </c>
      <c r="I248" s="44" t="s">
        <v>3057</v>
      </c>
      <c r="P248" s="370" t="s">
        <v>18292</v>
      </c>
      <c r="Q248" s="44" t="s">
        <v>18293</v>
      </c>
      <c r="R248" s="44" t="s">
        <v>16866</v>
      </c>
      <c r="S248" s="351" t="s">
        <v>18294</v>
      </c>
      <c r="T248" s="44">
        <v>9184187457</v>
      </c>
      <c r="U248" s="514" t="s">
        <v>18295</v>
      </c>
      <c r="V248" s="255" t="s">
        <v>221</v>
      </c>
      <c r="W248" s="255" t="s">
        <v>221</v>
      </c>
      <c r="X248" s="255" t="s">
        <v>221</v>
      </c>
      <c r="Y248" s="255" t="s">
        <v>221</v>
      </c>
      <c r="Z248" s="255" t="s">
        <v>221</v>
      </c>
      <c r="AA248" s="44" t="s">
        <v>18296</v>
      </c>
      <c r="AB248" s="44">
        <v>9154423236</v>
      </c>
      <c r="AC248" s="44" t="s">
        <v>1303</v>
      </c>
      <c r="AD248" s="44" t="s">
        <v>224</v>
      </c>
      <c r="AF248" s="255" t="s">
        <v>221</v>
      </c>
      <c r="AG248" s="255" t="s">
        <v>221</v>
      </c>
      <c r="AH248" s="255" t="s">
        <v>221</v>
      </c>
      <c r="AI248" s="255">
        <v>0</v>
      </c>
      <c r="AJ248" s="255" t="s">
        <v>3876</v>
      </c>
      <c r="AK248" s="255">
        <v>0</v>
      </c>
      <c r="AL248" s="255">
        <v>0</v>
      </c>
      <c r="AM248" s="255">
        <v>0</v>
      </c>
      <c r="AN248" s="255" t="s">
        <v>432</v>
      </c>
      <c r="AO248" s="281" t="s">
        <v>432</v>
      </c>
      <c r="AP248" s="255" t="s">
        <v>434</v>
      </c>
      <c r="AQ248" s="255" t="s">
        <v>10785</v>
      </c>
      <c r="AR248" s="44" t="s">
        <v>15339</v>
      </c>
      <c r="AS248" s="255"/>
      <c r="AT248" s="255"/>
      <c r="AU248" s="255"/>
      <c r="AV248" s="255"/>
      <c r="AW248" s="255"/>
      <c r="AX248" s="85" t="s">
        <v>6970</v>
      </c>
      <c r="AY248" s="255" t="s">
        <v>3877</v>
      </c>
      <c r="AZ248" s="255" t="s">
        <v>3876</v>
      </c>
      <c r="BA248" s="255"/>
      <c r="BB248" s="255" t="s">
        <v>15340</v>
      </c>
      <c r="BC248" s="350">
        <v>0.54791666666666672</v>
      </c>
      <c r="BD248" s="350">
        <v>0.55069444444444449</v>
      </c>
      <c r="BE248" s="306">
        <f t="shared" si="6"/>
        <v>4</v>
      </c>
      <c r="BF248" s="44">
        <v>1</v>
      </c>
      <c r="BG248" s="44">
        <v>3</v>
      </c>
      <c r="BH248" s="44">
        <v>3</v>
      </c>
      <c r="BI248" s="44">
        <v>3</v>
      </c>
      <c r="BJ248" s="44">
        <v>3</v>
      </c>
      <c r="BK248" s="44">
        <v>3</v>
      </c>
      <c r="BL248" s="44">
        <v>1</v>
      </c>
      <c r="BM248" s="44">
        <v>3</v>
      </c>
      <c r="BN248" s="44">
        <v>3</v>
      </c>
      <c r="BO248" s="44">
        <v>3</v>
      </c>
      <c r="BP248" s="44">
        <v>3</v>
      </c>
      <c r="BQ248" s="44">
        <v>3</v>
      </c>
      <c r="BR248" s="44">
        <v>3</v>
      </c>
      <c r="BS248" s="44">
        <v>3</v>
      </c>
      <c r="BT248" s="44">
        <v>3</v>
      </c>
      <c r="BU248" s="494"/>
      <c r="BW248" s="515"/>
      <c r="BX248" s="515"/>
      <c r="BY248" s="494"/>
      <c r="CR248" s="34" t="s">
        <v>12643</v>
      </c>
      <c r="CS248" s="34" t="s">
        <v>12644</v>
      </c>
      <c r="CT248" s="34" t="s">
        <v>4002</v>
      </c>
      <c r="CU248" s="34" t="s">
        <v>18297</v>
      </c>
      <c r="CV248" s="34" t="s">
        <v>18293</v>
      </c>
      <c r="CW248" s="34" t="s">
        <v>16866</v>
      </c>
      <c r="CX248" s="34" t="s">
        <v>18294</v>
      </c>
      <c r="CY248" s="34" t="s">
        <v>18298</v>
      </c>
      <c r="CZ248" s="34" t="s">
        <v>3848</v>
      </c>
      <c r="DA248" s="34" t="s">
        <v>15501</v>
      </c>
      <c r="DB248" s="34" t="s">
        <v>4037</v>
      </c>
      <c r="DC248" s="34" t="s">
        <v>4038</v>
      </c>
      <c r="DD248" s="34" t="s">
        <v>4039</v>
      </c>
      <c r="DE248" s="34" t="s">
        <v>3848</v>
      </c>
      <c r="DF248" s="34" t="s">
        <v>15501</v>
      </c>
      <c r="DG248" s="34" t="s">
        <v>4037</v>
      </c>
      <c r="DH248" s="34" t="s">
        <v>4038</v>
      </c>
      <c r="DI248" s="34" t="s">
        <v>4039</v>
      </c>
      <c r="DJ248" s="34" t="s">
        <v>3848</v>
      </c>
      <c r="DK248" s="34" t="s">
        <v>3849</v>
      </c>
      <c r="DL248" s="34" t="s">
        <v>3848</v>
      </c>
      <c r="DM248" s="34" t="s">
        <v>4116</v>
      </c>
      <c r="DN248" s="34" t="s">
        <v>3852</v>
      </c>
      <c r="DO248" s="34" t="s">
        <v>3848</v>
      </c>
      <c r="DP248" s="34" t="s">
        <v>3848</v>
      </c>
      <c r="DQ248" s="34" t="s">
        <v>18299</v>
      </c>
      <c r="DR248" s="34" t="s">
        <v>18299</v>
      </c>
      <c r="DS248" s="34" t="s">
        <v>18295</v>
      </c>
      <c r="DT248" s="34" t="s">
        <v>3848</v>
      </c>
      <c r="DU248" s="34" t="s">
        <v>3848</v>
      </c>
      <c r="DV248" s="34" t="s">
        <v>3848</v>
      </c>
      <c r="DW248" s="34" t="s">
        <v>3848</v>
      </c>
      <c r="DX248" s="34" t="s">
        <v>3848</v>
      </c>
      <c r="DY248" s="34" t="s">
        <v>3848</v>
      </c>
      <c r="DZ248" s="34" t="s">
        <v>3848</v>
      </c>
      <c r="EA248" s="34" t="s">
        <v>3848</v>
      </c>
      <c r="EB248" s="34" t="s">
        <v>3861</v>
      </c>
      <c r="EC248" s="34" t="s">
        <v>3862</v>
      </c>
      <c r="ED248" s="34" t="s">
        <v>3848</v>
      </c>
      <c r="EE248" s="34" t="s">
        <v>18201</v>
      </c>
      <c r="EF248" s="34" t="s">
        <v>432</v>
      </c>
      <c r="EG248" s="34" t="s">
        <v>598</v>
      </c>
      <c r="EH248" s="34" t="s">
        <v>5303</v>
      </c>
      <c r="EI248" s="34" t="s">
        <v>15043</v>
      </c>
      <c r="EJ248" s="34" t="s">
        <v>3848</v>
      </c>
      <c r="EK248" s="34" t="s">
        <v>3848</v>
      </c>
      <c r="EL248" s="34" t="s">
        <v>3868</v>
      </c>
      <c r="EM248" s="34" t="s">
        <v>4002</v>
      </c>
      <c r="EN248" s="34" t="s">
        <v>4002</v>
      </c>
      <c r="EO248" s="34" t="s">
        <v>4002</v>
      </c>
      <c r="EP248" s="34" t="s">
        <v>4002</v>
      </c>
      <c r="EQ248" s="34" t="s">
        <v>4017</v>
      </c>
      <c r="ER248" s="34" t="s">
        <v>4017</v>
      </c>
      <c r="ES248" s="34" t="s">
        <v>4017</v>
      </c>
      <c r="ET248" s="34" t="s">
        <v>4017</v>
      </c>
      <c r="EU248" s="34" t="s">
        <v>4017</v>
      </c>
      <c r="EV248" s="34" t="s">
        <v>3848</v>
      </c>
      <c r="EW248" s="34" t="s">
        <v>3848</v>
      </c>
      <c r="EX248" s="34" t="s">
        <v>3848</v>
      </c>
      <c r="EY248" s="34" t="s">
        <v>3848</v>
      </c>
      <c r="EZ248" s="34" t="s">
        <v>3848</v>
      </c>
      <c r="FA248" s="34" t="s">
        <v>3848</v>
      </c>
      <c r="FB248" s="34" t="s">
        <v>3848</v>
      </c>
      <c r="FC248" s="34" t="s">
        <v>3848</v>
      </c>
      <c r="FD248" s="34" t="s">
        <v>3848</v>
      </c>
      <c r="FE248" s="34" t="s">
        <v>4017</v>
      </c>
      <c r="FF248" s="34" t="s">
        <v>4017</v>
      </c>
      <c r="FG248" s="34" t="s">
        <v>3848</v>
      </c>
      <c r="FH248" s="34" t="s">
        <v>3848</v>
      </c>
      <c r="FI248" s="34" t="s">
        <v>3848</v>
      </c>
      <c r="FJ248" s="34" t="s">
        <v>4017</v>
      </c>
      <c r="FK248" s="34" t="s">
        <v>4017</v>
      </c>
      <c r="FL248" s="34" t="s">
        <v>4017</v>
      </c>
      <c r="FM248" s="34" t="s">
        <v>3666</v>
      </c>
      <c r="FN248" s="34" t="s">
        <v>3666</v>
      </c>
      <c r="FO248" s="34" t="s">
        <v>3848</v>
      </c>
      <c r="FP248" s="34" t="s">
        <v>3848</v>
      </c>
      <c r="FQ248" s="34" t="s">
        <v>18300</v>
      </c>
      <c r="FR248" s="34" t="s">
        <v>4626</v>
      </c>
      <c r="FS248" s="34" t="s">
        <v>18301</v>
      </c>
      <c r="FT248" s="34" t="s">
        <v>3943</v>
      </c>
      <c r="FU248" s="34" t="s">
        <v>3943</v>
      </c>
      <c r="FV248" s="34" t="s">
        <v>3943</v>
      </c>
      <c r="FW248" s="34" t="s">
        <v>3943</v>
      </c>
      <c r="FX248" s="34" t="s">
        <v>3944</v>
      </c>
      <c r="FY248" s="34" t="s">
        <v>3848</v>
      </c>
      <c r="FZ248" s="34" t="s">
        <v>3848</v>
      </c>
      <c r="GA248" s="34" t="s">
        <v>3848</v>
      </c>
      <c r="GB248" s="34" t="s">
        <v>3848</v>
      </c>
      <c r="GC248" s="34" t="s">
        <v>3848</v>
      </c>
      <c r="GL248" s="493" t="s">
        <v>14217</v>
      </c>
      <c r="GM248" s="493" t="s">
        <v>14217</v>
      </c>
      <c r="GN248" s="493" t="s">
        <v>14217</v>
      </c>
      <c r="GO248" s="493" t="s">
        <v>14217</v>
      </c>
      <c r="GP248" s="493" t="s">
        <v>14217</v>
      </c>
      <c r="GQ248" s="493" t="s">
        <v>3848</v>
      </c>
      <c r="GR248" s="493" t="s">
        <v>3848</v>
      </c>
      <c r="GS248" s="493" t="s">
        <v>14217</v>
      </c>
      <c r="GT248" s="493" t="s">
        <v>3848</v>
      </c>
      <c r="GU248" s="493" t="s">
        <v>3848</v>
      </c>
      <c r="GV248" s="493" t="s">
        <v>14217</v>
      </c>
      <c r="GW248" s="493" t="s">
        <v>14217</v>
      </c>
      <c r="GX248" s="493" t="s">
        <v>14217</v>
      </c>
      <c r="GY248" s="493">
        <v>0</v>
      </c>
      <c r="GZ248" s="493" t="s">
        <v>14217</v>
      </c>
      <c r="HA248" s="493" t="s">
        <v>14217</v>
      </c>
      <c r="HB248" s="493">
        <v>33</v>
      </c>
      <c r="HC248" s="493" t="s">
        <v>14217</v>
      </c>
      <c r="HD248" s="493">
        <v>33</v>
      </c>
      <c r="HE248" s="493">
        <v>0</v>
      </c>
      <c r="HF248" s="34" t="s">
        <v>14405</v>
      </c>
      <c r="HG248" s="53" t="s">
        <v>3848</v>
      </c>
      <c r="HH248" s="53" t="s">
        <v>18302</v>
      </c>
      <c r="HI248" s="53" t="s">
        <v>15451</v>
      </c>
      <c r="HJ248" s="53" t="s">
        <v>14408</v>
      </c>
      <c r="HK248" s="53" t="s">
        <v>18303</v>
      </c>
      <c r="HL248" s="34" t="s">
        <v>3848</v>
      </c>
      <c r="HM248" s="34" t="s">
        <v>3848</v>
      </c>
      <c r="IC248" s="44" t="s">
        <v>3403</v>
      </c>
      <c r="IE248" s="44" t="s">
        <v>3403</v>
      </c>
    </row>
    <row r="249" spans="1:239" s="44" customFormat="1" ht="12.75" x14ac:dyDescent="0.2">
      <c r="A249" s="85">
        <v>113</v>
      </c>
      <c r="B249" s="283">
        <v>0.5444444444444444</v>
      </c>
      <c r="D249" s="85" t="s">
        <v>12630</v>
      </c>
      <c r="E249" s="255" t="s">
        <v>212</v>
      </c>
      <c r="F249" s="282">
        <v>43284</v>
      </c>
      <c r="G249" s="255" t="s">
        <v>1202</v>
      </c>
      <c r="H249" s="44" t="s">
        <v>233</v>
      </c>
      <c r="I249" s="44" t="s">
        <v>3057</v>
      </c>
      <c r="P249" s="370" t="s">
        <v>18304</v>
      </c>
      <c r="Q249" s="44" t="s">
        <v>18305</v>
      </c>
      <c r="R249" s="44" t="s">
        <v>18306</v>
      </c>
      <c r="S249" s="351" t="s">
        <v>1690</v>
      </c>
      <c r="T249" s="44">
        <v>9384141440</v>
      </c>
      <c r="U249" s="514" t="s">
        <v>18307</v>
      </c>
      <c r="V249" s="255" t="s">
        <v>221</v>
      </c>
      <c r="W249" s="255" t="s">
        <v>221</v>
      </c>
      <c r="X249" s="255" t="s">
        <v>221</v>
      </c>
      <c r="Y249" s="255" t="s">
        <v>221</v>
      </c>
      <c r="Z249" s="255" t="s">
        <v>221</v>
      </c>
      <c r="AA249" s="44" t="s">
        <v>18308</v>
      </c>
      <c r="AB249" s="44">
        <v>9362229127</v>
      </c>
      <c r="AC249" s="44" t="s">
        <v>1303</v>
      </c>
      <c r="AD249" s="44" t="s">
        <v>224</v>
      </c>
      <c r="AF249" s="255" t="s">
        <v>221</v>
      </c>
      <c r="AG249" s="255" t="s">
        <v>221</v>
      </c>
      <c r="AH249" s="255" t="s">
        <v>221</v>
      </c>
      <c r="AI249" s="255">
        <v>0</v>
      </c>
      <c r="AJ249" s="255" t="s">
        <v>3876</v>
      </c>
      <c r="AK249" s="255">
        <v>0</v>
      </c>
      <c r="AL249" s="255">
        <v>0</v>
      </c>
      <c r="AM249" s="255">
        <v>0</v>
      </c>
      <c r="AN249" s="255" t="s">
        <v>432</v>
      </c>
      <c r="AO249" s="281" t="s">
        <v>432</v>
      </c>
      <c r="AP249" s="255" t="s">
        <v>434</v>
      </c>
      <c r="AQ249" s="255" t="s">
        <v>10785</v>
      </c>
      <c r="AR249" s="44" t="s">
        <v>15339</v>
      </c>
      <c r="AS249" s="255"/>
      <c r="AT249" s="255"/>
      <c r="AU249" s="255"/>
      <c r="AV249" s="255"/>
      <c r="AW249" s="255"/>
      <c r="AX249" s="85" t="s">
        <v>6970</v>
      </c>
      <c r="AY249" s="255" t="s">
        <v>3877</v>
      </c>
      <c r="AZ249" s="255" t="s">
        <v>3877</v>
      </c>
      <c r="BA249" s="255"/>
      <c r="BB249" s="255" t="s">
        <v>15340</v>
      </c>
      <c r="BC249" s="350">
        <v>0.5444444444444444</v>
      </c>
      <c r="BD249" s="350">
        <v>0.54791666666666672</v>
      </c>
      <c r="BE249" s="306">
        <f t="shared" si="6"/>
        <v>5</v>
      </c>
      <c r="BF249" s="44">
        <v>1</v>
      </c>
      <c r="BG249" s="44">
        <v>3</v>
      </c>
      <c r="BH249" s="44">
        <v>3</v>
      </c>
      <c r="BI249" s="44">
        <v>3</v>
      </c>
      <c r="BJ249" s="44">
        <v>3</v>
      </c>
      <c r="BK249" s="44">
        <v>1</v>
      </c>
      <c r="BL249" s="44">
        <v>3</v>
      </c>
      <c r="BM249" s="44">
        <v>3</v>
      </c>
      <c r="BN249" s="44">
        <v>3</v>
      </c>
      <c r="BO249" s="44">
        <v>3</v>
      </c>
      <c r="BP249" s="44">
        <v>3</v>
      </c>
      <c r="BQ249" s="44">
        <v>3</v>
      </c>
      <c r="BR249" s="44">
        <v>3</v>
      </c>
      <c r="BS249" s="44">
        <v>3</v>
      </c>
      <c r="BT249" s="44">
        <v>3</v>
      </c>
      <c r="BU249" s="494"/>
      <c r="BW249" s="515"/>
      <c r="BX249" s="515"/>
      <c r="BY249" s="494"/>
      <c r="CR249" s="34" t="s">
        <v>12643</v>
      </c>
      <c r="CS249" s="34" t="s">
        <v>12644</v>
      </c>
      <c r="CT249" s="34" t="s">
        <v>4002</v>
      </c>
      <c r="CU249" s="34" t="s">
        <v>18309</v>
      </c>
      <c r="CV249" s="34" t="s">
        <v>18305</v>
      </c>
      <c r="CW249" s="34" t="s">
        <v>18306</v>
      </c>
      <c r="CX249" s="34" t="s">
        <v>1690</v>
      </c>
      <c r="CY249" s="34" t="s">
        <v>18310</v>
      </c>
      <c r="CZ249" s="34" t="s">
        <v>3848</v>
      </c>
      <c r="DA249" s="34" t="s">
        <v>15501</v>
      </c>
      <c r="DB249" s="34" t="s">
        <v>4037</v>
      </c>
      <c r="DC249" s="34" t="s">
        <v>4038</v>
      </c>
      <c r="DD249" s="34" t="s">
        <v>4039</v>
      </c>
      <c r="DE249" s="34" t="s">
        <v>3848</v>
      </c>
      <c r="DF249" s="34" t="s">
        <v>15501</v>
      </c>
      <c r="DG249" s="34" t="s">
        <v>4037</v>
      </c>
      <c r="DH249" s="34" t="s">
        <v>4038</v>
      </c>
      <c r="DI249" s="34" t="s">
        <v>4039</v>
      </c>
      <c r="DJ249" s="34" t="s">
        <v>3848</v>
      </c>
      <c r="DK249" s="34" t="s">
        <v>3957</v>
      </c>
      <c r="DL249" s="34" t="s">
        <v>3848</v>
      </c>
      <c r="DM249" s="34" t="s">
        <v>4116</v>
      </c>
      <c r="DN249" s="34" t="s">
        <v>3852</v>
      </c>
      <c r="DO249" s="34" t="s">
        <v>3848</v>
      </c>
      <c r="DP249" s="34" t="s">
        <v>3848</v>
      </c>
      <c r="DQ249" s="34" t="s">
        <v>18311</v>
      </c>
      <c r="DR249" s="34" t="s">
        <v>18311</v>
      </c>
      <c r="DS249" s="34" t="s">
        <v>18307</v>
      </c>
      <c r="DT249" s="34" t="s">
        <v>3848</v>
      </c>
      <c r="DU249" s="34" t="s">
        <v>3848</v>
      </c>
      <c r="DV249" s="34" t="s">
        <v>3848</v>
      </c>
      <c r="DW249" s="34" t="s">
        <v>3848</v>
      </c>
      <c r="DX249" s="34" t="s">
        <v>3848</v>
      </c>
      <c r="DY249" s="34" t="s">
        <v>3848</v>
      </c>
      <c r="DZ249" s="34" t="s">
        <v>3848</v>
      </c>
      <c r="EA249" s="34" t="s">
        <v>3848</v>
      </c>
      <c r="EB249" s="34" t="s">
        <v>3861</v>
      </c>
      <c r="EC249" s="34" t="s">
        <v>3862</v>
      </c>
      <c r="ED249" s="34" t="s">
        <v>3848</v>
      </c>
      <c r="EE249" s="34" t="s">
        <v>18201</v>
      </c>
      <c r="EF249" s="34" t="s">
        <v>432</v>
      </c>
      <c r="EG249" s="34" t="s">
        <v>598</v>
      </c>
      <c r="EH249" s="34" t="s">
        <v>5303</v>
      </c>
      <c r="EI249" s="34" t="s">
        <v>15043</v>
      </c>
      <c r="EJ249" s="34" t="s">
        <v>3848</v>
      </c>
      <c r="EK249" s="34" t="s">
        <v>3848</v>
      </c>
      <c r="EL249" s="34" t="s">
        <v>3868</v>
      </c>
      <c r="EM249" s="34" t="s">
        <v>4002</v>
      </c>
      <c r="EN249" s="34" t="s">
        <v>4002</v>
      </c>
      <c r="EO249" s="34" t="s">
        <v>4002</v>
      </c>
      <c r="EP249" s="34" t="s">
        <v>4002</v>
      </c>
      <c r="EQ249" s="34" t="s">
        <v>4017</v>
      </c>
      <c r="ER249" s="34" t="s">
        <v>4017</v>
      </c>
      <c r="ES249" s="34" t="s">
        <v>4017</v>
      </c>
      <c r="ET249" s="34" t="s">
        <v>4017</v>
      </c>
      <c r="EU249" s="34" t="s">
        <v>4017</v>
      </c>
      <c r="EV249" s="34" t="s">
        <v>3848</v>
      </c>
      <c r="EW249" s="34" t="s">
        <v>3848</v>
      </c>
      <c r="EX249" s="34" t="s">
        <v>3848</v>
      </c>
      <c r="EY249" s="34" t="s">
        <v>3848</v>
      </c>
      <c r="EZ249" s="34" t="s">
        <v>3848</v>
      </c>
      <c r="FA249" s="34" t="s">
        <v>3848</v>
      </c>
      <c r="FB249" s="34" t="s">
        <v>3848</v>
      </c>
      <c r="FC249" s="34" t="s">
        <v>3848</v>
      </c>
      <c r="FD249" s="34" t="s">
        <v>3848</v>
      </c>
      <c r="FE249" s="34" t="s">
        <v>4017</v>
      </c>
      <c r="FF249" s="34" t="s">
        <v>4017</v>
      </c>
      <c r="FG249" s="34" t="s">
        <v>3848</v>
      </c>
      <c r="FH249" s="34" t="s">
        <v>3848</v>
      </c>
      <c r="FI249" s="34" t="s">
        <v>3848</v>
      </c>
      <c r="FJ249" s="34" t="s">
        <v>4017</v>
      </c>
      <c r="FK249" s="34" t="s">
        <v>4017</v>
      </c>
      <c r="FL249" s="34" t="s">
        <v>4017</v>
      </c>
      <c r="FM249" s="34" t="s">
        <v>3666</v>
      </c>
      <c r="FN249" s="34" t="s">
        <v>3666</v>
      </c>
      <c r="FO249" s="34" t="s">
        <v>3848</v>
      </c>
      <c r="FP249" s="34" t="s">
        <v>3848</v>
      </c>
      <c r="FQ249" s="34" t="s">
        <v>18312</v>
      </c>
      <c r="FR249" s="34" t="s">
        <v>9595</v>
      </c>
      <c r="FS249" s="34" t="s">
        <v>18313</v>
      </c>
      <c r="FT249" s="34" t="s">
        <v>3943</v>
      </c>
      <c r="FU249" s="34" t="s">
        <v>3943</v>
      </c>
      <c r="FV249" s="34" t="s">
        <v>3943</v>
      </c>
      <c r="FW249" s="34" t="s">
        <v>3943</v>
      </c>
      <c r="FX249" s="34" t="s">
        <v>3944</v>
      </c>
      <c r="FY249" s="34" t="s">
        <v>3848</v>
      </c>
      <c r="FZ249" s="34" t="s">
        <v>3848</v>
      </c>
      <c r="GA249" s="34" t="s">
        <v>3848</v>
      </c>
      <c r="GB249" s="34" t="s">
        <v>3848</v>
      </c>
      <c r="GC249" s="34" t="s">
        <v>3848</v>
      </c>
      <c r="GL249" s="493" t="s">
        <v>14217</v>
      </c>
      <c r="GM249" s="493" t="s">
        <v>14217</v>
      </c>
      <c r="GN249" s="493" t="s">
        <v>14217</v>
      </c>
      <c r="GO249" s="493" t="s">
        <v>14217</v>
      </c>
      <c r="GP249" s="493" t="s">
        <v>14217</v>
      </c>
      <c r="GQ249" s="493" t="s">
        <v>3848</v>
      </c>
      <c r="GR249" s="493" t="s">
        <v>3848</v>
      </c>
      <c r="GS249" s="493" t="s">
        <v>14217</v>
      </c>
      <c r="GT249" s="493" t="s">
        <v>3848</v>
      </c>
      <c r="GU249" s="493" t="s">
        <v>3848</v>
      </c>
      <c r="GV249" s="493" t="s">
        <v>14217</v>
      </c>
      <c r="GW249" s="493" t="s">
        <v>14217</v>
      </c>
      <c r="GX249" s="493" t="s">
        <v>14217</v>
      </c>
      <c r="GY249" s="493">
        <v>0</v>
      </c>
      <c r="GZ249" s="493" t="s">
        <v>14217</v>
      </c>
      <c r="HA249" s="493" t="s">
        <v>14217</v>
      </c>
      <c r="HB249" s="493">
        <v>33</v>
      </c>
      <c r="HC249" s="493" t="s">
        <v>14217</v>
      </c>
      <c r="HD249" s="493">
        <v>33</v>
      </c>
      <c r="HE249" s="493">
        <v>0</v>
      </c>
      <c r="HF249" s="34" t="s">
        <v>14405</v>
      </c>
      <c r="HG249" s="53" t="s">
        <v>3848</v>
      </c>
      <c r="HH249" s="53" t="s">
        <v>18314</v>
      </c>
      <c r="HI249" s="53" t="s">
        <v>15451</v>
      </c>
      <c r="HJ249" s="53" t="s">
        <v>14408</v>
      </c>
      <c r="HK249" s="53" t="s">
        <v>18315</v>
      </c>
      <c r="HL249" s="34" t="s">
        <v>3848</v>
      </c>
      <c r="HM249" s="34" t="s">
        <v>3848</v>
      </c>
      <c r="IC249" s="44" t="s">
        <v>3403</v>
      </c>
      <c r="IE249" s="44" t="s">
        <v>3403</v>
      </c>
    </row>
    <row r="250" spans="1:239" s="44" customFormat="1" ht="12.75" x14ac:dyDescent="0.2">
      <c r="A250" s="85">
        <v>114</v>
      </c>
      <c r="B250" s="283">
        <v>0.57847222222222217</v>
      </c>
      <c r="D250" s="85" t="s">
        <v>12630</v>
      </c>
      <c r="E250" s="255" t="s">
        <v>212</v>
      </c>
      <c r="F250" s="282">
        <v>43284</v>
      </c>
      <c r="G250" s="255" t="s">
        <v>1202</v>
      </c>
      <c r="H250" s="44" t="s">
        <v>233</v>
      </c>
      <c r="I250" s="44" t="s">
        <v>3057</v>
      </c>
      <c r="P250" s="370" t="s">
        <v>18316</v>
      </c>
      <c r="Q250" s="44" t="s">
        <v>18317</v>
      </c>
      <c r="R250" s="44" t="s">
        <v>18318</v>
      </c>
      <c r="S250" s="351" t="s">
        <v>636</v>
      </c>
      <c r="T250" s="44">
        <v>9352821235</v>
      </c>
      <c r="U250" s="514" t="s">
        <v>18319</v>
      </c>
      <c r="V250" s="255" t="s">
        <v>221</v>
      </c>
      <c r="W250" s="255" t="s">
        <v>221</v>
      </c>
      <c r="X250" s="255" t="s">
        <v>221</v>
      </c>
      <c r="Y250" s="255" t="s">
        <v>221</v>
      </c>
      <c r="Z250" s="255" t="s">
        <v>221</v>
      </c>
      <c r="AA250" s="44" t="s">
        <v>18320</v>
      </c>
      <c r="AB250" s="44">
        <v>9754550885</v>
      </c>
      <c r="AC250" s="44" t="s">
        <v>1303</v>
      </c>
      <c r="AD250" s="44" t="s">
        <v>224</v>
      </c>
      <c r="AF250" s="255" t="s">
        <v>221</v>
      </c>
      <c r="AG250" s="255" t="s">
        <v>221</v>
      </c>
      <c r="AH250" s="255" t="s">
        <v>221</v>
      </c>
      <c r="AI250" s="255">
        <v>0</v>
      </c>
      <c r="AJ250" s="255" t="s">
        <v>3876</v>
      </c>
      <c r="AK250" s="255">
        <v>0</v>
      </c>
      <c r="AL250" s="255">
        <v>0</v>
      </c>
      <c r="AM250" s="255">
        <v>0</v>
      </c>
      <c r="AN250" s="255" t="s">
        <v>432</v>
      </c>
      <c r="AO250" s="281" t="s">
        <v>432</v>
      </c>
      <c r="AP250" s="255" t="s">
        <v>434</v>
      </c>
      <c r="AQ250" s="255" t="s">
        <v>10785</v>
      </c>
      <c r="AR250" s="44" t="s">
        <v>15339</v>
      </c>
      <c r="AS250" s="255"/>
      <c r="AT250" s="255"/>
      <c r="AU250" s="255"/>
      <c r="AV250" s="255"/>
      <c r="AW250" s="255"/>
      <c r="AX250" s="85" t="s">
        <v>6970</v>
      </c>
      <c r="AY250" s="255" t="s">
        <v>3877</v>
      </c>
      <c r="AZ250" s="255" t="s">
        <v>3876</v>
      </c>
      <c r="BA250" s="255"/>
      <c r="BB250" s="255" t="s">
        <v>15340</v>
      </c>
      <c r="BC250" s="350">
        <v>0.57847222222222217</v>
      </c>
      <c r="BD250" s="350">
        <v>0.58124999999999993</v>
      </c>
      <c r="BE250" s="306">
        <f t="shared" si="6"/>
        <v>4</v>
      </c>
      <c r="BF250" s="44">
        <v>1</v>
      </c>
      <c r="BG250" s="44">
        <v>3</v>
      </c>
      <c r="BH250" s="44">
        <v>3</v>
      </c>
      <c r="BI250" s="44">
        <v>3</v>
      </c>
      <c r="BJ250" s="44">
        <v>3</v>
      </c>
      <c r="BK250" s="44">
        <v>3</v>
      </c>
      <c r="BL250" s="44">
        <v>1</v>
      </c>
      <c r="BM250" s="44">
        <v>3</v>
      </c>
      <c r="BN250" s="44">
        <v>3</v>
      </c>
      <c r="BO250" s="44">
        <v>3</v>
      </c>
      <c r="BP250" s="44">
        <v>3</v>
      </c>
      <c r="BQ250" s="44">
        <v>3</v>
      </c>
      <c r="BR250" s="44">
        <v>3</v>
      </c>
      <c r="BS250" s="44">
        <v>3</v>
      </c>
      <c r="BT250" s="44">
        <v>3</v>
      </c>
      <c r="BU250" s="494"/>
      <c r="BW250" s="515"/>
      <c r="BX250" s="515"/>
      <c r="BY250" s="494"/>
      <c r="CR250" s="34" t="s">
        <v>12643</v>
      </c>
      <c r="CS250" s="34" t="s">
        <v>12644</v>
      </c>
      <c r="CT250" s="34" t="s">
        <v>4002</v>
      </c>
      <c r="CU250" s="34" t="s">
        <v>18321</v>
      </c>
      <c r="CV250" s="34" t="s">
        <v>18317</v>
      </c>
      <c r="CW250" s="34" t="s">
        <v>18318</v>
      </c>
      <c r="CX250" s="34" t="s">
        <v>636</v>
      </c>
      <c r="CY250" s="34" t="s">
        <v>18322</v>
      </c>
      <c r="CZ250" s="34" t="s">
        <v>3848</v>
      </c>
      <c r="DA250" s="34" t="s">
        <v>17951</v>
      </c>
      <c r="DB250" s="34" t="s">
        <v>4037</v>
      </c>
      <c r="DC250" s="34" t="s">
        <v>4038</v>
      </c>
      <c r="DD250" s="34" t="s">
        <v>4039</v>
      </c>
      <c r="DE250" s="34" t="s">
        <v>3848</v>
      </c>
      <c r="DF250" s="34" t="s">
        <v>17951</v>
      </c>
      <c r="DG250" s="34" t="s">
        <v>4037</v>
      </c>
      <c r="DH250" s="34" t="s">
        <v>4038</v>
      </c>
      <c r="DI250" s="34" t="s">
        <v>4039</v>
      </c>
      <c r="DJ250" s="34" t="s">
        <v>3848</v>
      </c>
      <c r="DK250" s="34" t="s">
        <v>3957</v>
      </c>
      <c r="DL250" s="34" t="s">
        <v>3848</v>
      </c>
      <c r="DM250" s="34" t="s">
        <v>4116</v>
      </c>
      <c r="DN250" s="34" t="s">
        <v>3852</v>
      </c>
      <c r="DO250" s="34" t="s">
        <v>3848</v>
      </c>
      <c r="DP250" s="34" t="s">
        <v>3848</v>
      </c>
      <c r="DQ250" s="34" t="s">
        <v>18323</v>
      </c>
      <c r="DR250" s="34" t="s">
        <v>18323</v>
      </c>
      <c r="DS250" s="34" t="s">
        <v>18319</v>
      </c>
      <c r="DT250" s="34" t="s">
        <v>3848</v>
      </c>
      <c r="DU250" s="34" t="s">
        <v>3848</v>
      </c>
      <c r="DV250" s="34" t="s">
        <v>3848</v>
      </c>
      <c r="DW250" s="34" t="s">
        <v>3848</v>
      </c>
      <c r="DX250" s="34" t="s">
        <v>3848</v>
      </c>
      <c r="DY250" s="34" t="s">
        <v>3848</v>
      </c>
      <c r="DZ250" s="34" t="s">
        <v>3848</v>
      </c>
      <c r="EA250" s="34" t="s">
        <v>3848</v>
      </c>
      <c r="EB250" s="34" t="s">
        <v>3861</v>
      </c>
      <c r="EC250" s="34" t="s">
        <v>3862</v>
      </c>
      <c r="ED250" s="34" t="s">
        <v>3848</v>
      </c>
      <c r="EE250" s="34" t="s">
        <v>18201</v>
      </c>
      <c r="EF250" s="34" t="s">
        <v>432</v>
      </c>
      <c r="EG250" s="34" t="s">
        <v>598</v>
      </c>
      <c r="EH250" s="34" t="s">
        <v>5303</v>
      </c>
      <c r="EI250" s="34" t="s">
        <v>15043</v>
      </c>
      <c r="EJ250" s="34" t="s">
        <v>3848</v>
      </c>
      <c r="EK250" s="34" t="s">
        <v>3848</v>
      </c>
      <c r="EL250" s="34" t="s">
        <v>3868</v>
      </c>
      <c r="EM250" s="34" t="s">
        <v>4002</v>
      </c>
      <c r="EN250" s="34" t="s">
        <v>4002</v>
      </c>
      <c r="EO250" s="34" t="s">
        <v>4002</v>
      </c>
      <c r="EP250" s="34" t="s">
        <v>4002</v>
      </c>
      <c r="EQ250" s="34" t="s">
        <v>4017</v>
      </c>
      <c r="ER250" s="34" t="s">
        <v>4017</v>
      </c>
      <c r="ES250" s="34" t="s">
        <v>4017</v>
      </c>
      <c r="ET250" s="34" t="s">
        <v>4017</v>
      </c>
      <c r="EU250" s="34" t="s">
        <v>4017</v>
      </c>
      <c r="EV250" s="34" t="s">
        <v>3848</v>
      </c>
      <c r="EW250" s="34" t="s">
        <v>3848</v>
      </c>
      <c r="EX250" s="34" t="s">
        <v>3848</v>
      </c>
      <c r="EY250" s="34" t="s">
        <v>3848</v>
      </c>
      <c r="EZ250" s="34" t="s">
        <v>3848</v>
      </c>
      <c r="FA250" s="34" t="s">
        <v>3848</v>
      </c>
      <c r="FB250" s="34" t="s">
        <v>3848</v>
      </c>
      <c r="FC250" s="34" t="s">
        <v>3848</v>
      </c>
      <c r="FD250" s="34" t="s">
        <v>3848</v>
      </c>
      <c r="FE250" s="34" t="s">
        <v>4017</v>
      </c>
      <c r="FF250" s="34" t="s">
        <v>4017</v>
      </c>
      <c r="FG250" s="34" t="s">
        <v>3848</v>
      </c>
      <c r="FH250" s="34" t="s">
        <v>3848</v>
      </c>
      <c r="FI250" s="34" t="s">
        <v>3848</v>
      </c>
      <c r="FJ250" s="34" t="s">
        <v>4017</v>
      </c>
      <c r="FK250" s="34" t="s">
        <v>4017</v>
      </c>
      <c r="FL250" s="34" t="s">
        <v>4017</v>
      </c>
      <c r="FM250" s="34" t="s">
        <v>18320</v>
      </c>
      <c r="FN250" s="34" t="s">
        <v>18320</v>
      </c>
      <c r="FO250" s="34" t="s">
        <v>3848</v>
      </c>
      <c r="FP250" s="34" t="s">
        <v>3848</v>
      </c>
      <c r="FQ250" s="34" t="s">
        <v>18324</v>
      </c>
      <c r="FR250" s="34" t="s">
        <v>4414</v>
      </c>
      <c r="FS250" s="34" t="s">
        <v>18325</v>
      </c>
      <c r="FT250" s="34" t="s">
        <v>3943</v>
      </c>
      <c r="FU250" s="34" t="s">
        <v>3943</v>
      </c>
      <c r="FV250" s="34" t="s">
        <v>3943</v>
      </c>
      <c r="FW250" s="34" t="s">
        <v>3943</v>
      </c>
      <c r="FX250" s="34" t="s">
        <v>3944</v>
      </c>
      <c r="FY250" s="34" t="s">
        <v>3848</v>
      </c>
      <c r="FZ250" s="34" t="s">
        <v>3848</v>
      </c>
      <c r="GA250" s="34" t="s">
        <v>3848</v>
      </c>
      <c r="GB250" s="34" t="s">
        <v>3848</v>
      </c>
      <c r="GC250" s="34" t="s">
        <v>3848</v>
      </c>
      <c r="GL250" s="493" t="s">
        <v>14217</v>
      </c>
      <c r="GM250" s="493" t="s">
        <v>14217</v>
      </c>
      <c r="GN250" s="493" t="s">
        <v>14217</v>
      </c>
      <c r="GO250" s="493" t="s">
        <v>14217</v>
      </c>
      <c r="GP250" s="493" t="s">
        <v>14217</v>
      </c>
      <c r="GQ250" s="493" t="s">
        <v>3848</v>
      </c>
      <c r="GR250" s="493" t="s">
        <v>3848</v>
      </c>
      <c r="GS250" s="493" t="s">
        <v>14217</v>
      </c>
      <c r="GT250" s="493" t="s">
        <v>3848</v>
      </c>
      <c r="GU250" s="493" t="s">
        <v>3848</v>
      </c>
      <c r="GV250" s="493" t="s">
        <v>14217</v>
      </c>
      <c r="GW250" s="493" t="s">
        <v>14217</v>
      </c>
      <c r="GX250" s="493" t="s">
        <v>14217</v>
      </c>
      <c r="GY250" s="493">
        <v>0</v>
      </c>
      <c r="GZ250" s="493" t="s">
        <v>14217</v>
      </c>
      <c r="HA250" s="493" t="s">
        <v>14217</v>
      </c>
      <c r="HB250" s="493">
        <v>33</v>
      </c>
      <c r="HC250" s="493" t="s">
        <v>14217</v>
      </c>
      <c r="HD250" s="493">
        <v>33</v>
      </c>
      <c r="HE250" s="493">
        <v>0</v>
      </c>
      <c r="HF250" s="34" t="s">
        <v>14405</v>
      </c>
      <c r="HG250" s="53" t="s">
        <v>3848</v>
      </c>
      <c r="HH250" s="53" t="s">
        <v>18326</v>
      </c>
      <c r="HI250" s="53" t="s">
        <v>15451</v>
      </c>
      <c r="HJ250" s="53" t="s">
        <v>14408</v>
      </c>
      <c r="HK250" s="53" t="s">
        <v>18327</v>
      </c>
      <c r="HL250" s="34" t="s">
        <v>3848</v>
      </c>
      <c r="HM250" s="34" t="s">
        <v>3848</v>
      </c>
      <c r="IC250" s="44" t="s">
        <v>3403</v>
      </c>
      <c r="IE250" s="44" t="s">
        <v>3403</v>
      </c>
    </row>
    <row r="251" spans="1:239" s="44" customFormat="1" ht="12.75" x14ac:dyDescent="0.2">
      <c r="A251" s="85">
        <v>115</v>
      </c>
      <c r="B251" s="283">
        <v>0.6</v>
      </c>
      <c r="D251" s="85" t="s">
        <v>12630</v>
      </c>
      <c r="E251" s="255" t="s">
        <v>212</v>
      </c>
      <c r="F251" s="282">
        <v>43284</v>
      </c>
      <c r="G251" s="255" t="s">
        <v>1202</v>
      </c>
      <c r="H251" s="44" t="s">
        <v>233</v>
      </c>
      <c r="I251" s="44" t="s">
        <v>3057</v>
      </c>
      <c r="P251" s="370" t="s">
        <v>18328</v>
      </c>
      <c r="Q251" s="44" t="s">
        <v>18329</v>
      </c>
      <c r="R251" s="44" t="s">
        <v>18330</v>
      </c>
      <c r="S251" s="351" t="s">
        <v>18331</v>
      </c>
      <c r="T251" s="44">
        <v>9261624972</v>
      </c>
      <c r="U251" s="514" t="s">
        <v>18332</v>
      </c>
      <c r="V251" s="255" t="s">
        <v>221</v>
      </c>
      <c r="W251" s="255" t="s">
        <v>221</v>
      </c>
      <c r="X251" s="255" t="s">
        <v>221</v>
      </c>
      <c r="Y251" s="255" t="s">
        <v>221</v>
      </c>
      <c r="Z251" s="255" t="s">
        <v>221</v>
      </c>
      <c r="AA251" s="44" t="s">
        <v>18333</v>
      </c>
      <c r="AB251" s="44">
        <v>9066879319</v>
      </c>
      <c r="AC251" s="44" t="s">
        <v>1303</v>
      </c>
      <c r="AD251" s="44" t="s">
        <v>224</v>
      </c>
      <c r="AF251" s="255" t="s">
        <v>221</v>
      </c>
      <c r="AG251" s="255" t="s">
        <v>221</v>
      </c>
      <c r="AH251" s="255" t="s">
        <v>221</v>
      </c>
      <c r="AI251" s="255">
        <v>0</v>
      </c>
      <c r="AJ251" s="255" t="s">
        <v>3876</v>
      </c>
      <c r="AK251" s="255">
        <v>0</v>
      </c>
      <c r="AL251" s="255">
        <v>0</v>
      </c>
      <c r="AM251" s="255">
        <v>0</v>
      </c>
      <c r="AN251" s="255" t="s">
        <v>432</v>
      </c>
      <c r="AO251" s="281" t="s">
        <v>432</v>
      </c>
      <c r="AP251" s="255" t="s">
        <v>434</v>
      </c>
      <c r="AQ251" s="255" t="s">
        <v>10785</v>
      </c>
      <c r="AR251" s="44" t="s">
        <v>15339</v>
      </c>
      <c r="AS251" s="255"/>
      <c r="AT251" s="255"/>
      <c r="AU251" s="255"/>
      <c r="AV251" s="255"/>
      <c r="AW251" s="255"/>
      <c r="AX251" s="85" t="s">
        <v>6970</v>
      </c>
      <c r="AY251" s="255" t="s">
        <v>3877</v>
      </c>
      <c r="AZ251" s="255" t="s">
        <v>3877</v>
      </c>
      <c r="BA251" s="255"/>
      <c r="BB251" s="255" t="s">
        <v>15340</v>
      </c>
      <c r="BC251" s="350">
        <v>0.6</v>
      </c>
      <c r="BD251" s="350">
        <v>0.60277777777777775</v>
      </c>
      <c r="BE251" s="306">
        <f t="shared" si="6"/>
        <v>4</v>
      </c>
      <c r="BF251" s="44">
        <v>1</v>
      </c>
      <c r="BG251" s="44">
        <v>3</v>
      </c>
      <c r="BH251" s="44">
        <v>3</v>
      </c>
      <c r="BI251" s="44">
        <v>3</v>
      </c>
      <c r="BJ251" s="44">
        <v>3</v>
      </c>
      <c r="BK251" s="44">
        <v>3</v>
      </c>
      <c r="BL251" s="44">
        <v>3</v>
      </c>
      <c r="BM251" s="44">
        <v>1</v>
      </c>
      <c r="BN251" s="44">
        <v>3</v>
      </c>
      <c r="BO251" s="44">
        <v>3</v>
      </c>
      <c r="BP251" s="44">
        <v>3</v>
      </c>
      <c r="BQ251" s="44">
        <v>3</v>
      </c>
      <c r="BR251" s="44">
        <v>3</v>
      </c>
      <c r="BS251" s="44">
        <v>3</v>
      </c>
      <c r="BT251" s="44">
        <v>3</v>
      </c>
      <c r="BU251" s="494"/>
      <c r="BW251" s="515"/>
      <c r="BX251" s="515"/>
      <c r="BY251" s="494"/>
      <c r="CE251" s="85"/>
      <c r="CF251" s="85"/>
      <c r="CG251" s="85"/>
      <c r="CH251" s="85"/>
      <c r="CI251" s="85"/>
      <c r="CJ251" s="85"/>
      <c r="CK251" s="85"/>
      <c r="CL251" s="85"/>
      <c r="CM251" s="85"/>
      <c r="CN251" s="85"/>
      <c r="CO251" s="85"/>
      <c r="CP251" s="85"/>
      <c r="CQ251" s="85"/>
      <c r="CR251" s="34" t="s">
        <v>12643</v>
      </c>
      <c r="CS251" s="34" t="s">
        <v>12644</v>
      </c>
      <c r="CT251" s="34" t="s">
        <v>4002</v>
      </c>
      <c r="CU251" s="34" t="s">
        <v>18334</v>
      </c>
      <c r="CV251" s="34" t="s">
        <v>18329</v>
      </c>
      <c r="CW251" s="34" t="s">
        <v>18330</v>
      </c>
      <c r="CX251" s="34" t="s">
        <v>18331</v>
      </c>
      <c r="CY251" s="34" t="s">
        <v>18335</v>
      </c>
      <c r="CZ251" s="34" t="s">
        <v>3848</v>
      </c>
      <c r="DA251" s="34" t="s">
        <v>15488</v>
      </c>
      <c r="DB251" s="34" t="s">
        <v>4037</v>
      </c>
      <c r="DC251" s="34" t="s">
        <v>4038</v>
      </c>
      <c r="DD251" s="34" t="s">
        <v>4039</v>
      </c>
      <c r="DE251" s="34" t="s">
        <v>3848</v>
      </c>
      <c r="DF251" s="34" t="s">
        <v>15488</v>
      </c>
      <c r="DG251" s="34" t="s">
        <v>4037</v>
      </c>
      <c r="DH251" s="34" t="s">
        <v>4038</v>
      </c>
      <c r="DI251" s="34" t="s">
        <v>4039</v>
      </c>
      <c r="DJ251" s="34" t="s">
        <v>3848</v>
      </c>
      <c r="DK251" s="34" t="s">
        <v>3849</v>
      </c>
      <c r="DL251" s="34" t="s">
        <v>3848</v>
      </c>
      <c r="DM251" s="34" t="s">
        <v>4116</v>
      </c>
      <c r="DN251" s="34" t="s">
        <v>3852</v>
      </c>
      <c r="DO251" s="34" t="s">
        <v>3848</v>
      </c>
      <c r="DP251" s="34" t="s">
        <v>3848</v>
      </c>
      <c r="DQ251" s="34" t="s">
        <v>18336</v>
      </c>
      <c r="DR251" s="34" t="s">
        <v>18336</v>
      </c>
      <c r="DS251" s="34" t="s">
        <v>18332</v>
      </c>
      <c r="DT251" s="34" t="s">
        <v>3848</v>
      </c>
      <c r="DU251" s="34" t="s">
        <v>3848</v>
      </c>
      <c r="DV251" s="34" t="s">
        <v>3848</v>
      </c>
      <c r="DW251" s="34" t="s">
        <v>3848</v>
      </c>
      <c r="DX251" s="34" t="s">
        <v>3848</v>
      </c>
      <c r="DY251" s="34" t="s">
        <v>3848</v>
      </c>
      <c r="DZ251" s="34" t="s">
        <v>3848</v>
      </c>
      <c r="EA251" s="34" t="s">
        <v>3848</v>
      </c>
      <c r="EB251" s="34" t="s">
        <v>3861</v>
      </c>
      <c r="EC251" s="34" t="s">
        <v>3862</v>
      </c>
      <c r="ED251" s="34" t="s">
        <v>3848</v>
      </c>
      <c r="EE251" s="34" t="s">
        <v>18201</v>
      </c>
      <c r="EF251" s="34" t="s">
        <v>432</v>
      </c>
      <c r="EG251" s="34" t="s">
        <v>598</v>
      </c>
      <c r="EH251" s="34" t="s">
        <v>5303</v>
      </c>
      <c r="EI251" s="34" t="s">
        <v>15043</v>
      </c>
      <c r="EJ251" s="34" t="s">
        <v>3848</v>
      </c>
      <c r="EK251" s="34" t="s">
        <v>3848</v>
      </c>
      <c r="EL251" s="34" t="s">
        <v>3868</v>
      </c>
      <c r="EM251" s="34" t="s">
        <v>4002</v>
      </c>
      <c r="EN251" s="34" t="s">
        <v>4002</v>
      </c>
      <c r="EO251" s="34" t="s">
        <v>4002</v>
      </c>
      <c r="EP251" s="34" t="s">
        <v>4002</v>
      </c>
      <c r="EQ251" s="34" t="s">
        <v>4017</v>
      </c>
      <c r="ER251" s="34" t="s">
        <v>4017</v>
      </c>
      <c r="ES251" s="34" t="s">
        <v>4017</v>
      </c>
      <c r="ET251" s="34" t="s">
        <v>4017</v>
      </c>
      <c r="EU251" s="34" t="s">
        <v>4017</v>
      </c>
      <c r="EV251" s="34" t="s">
        <v>3848</v>
      </c>
      <c r="EW251" s="34" t="s">
        <v>3848</v>
      </c>
      <c r="EX251" s="34" t="s">
        <v>3848</v>
      </c>
      <c r="EY251" s="34" t="s">
        <v>3848</v>
      </c>
      <c r="EZ251" s="34" t="s">
        <v>3848</v>
      </c>
      <c r="FA251" s="34" t="s">
        <v>3848</v>
      </c>
      <c r="FB251" s="34" t="s">
        <v>3848</v>
      </c>
      <c r="FC251" s="34" t="s">
        <v>3848</v>
      </c>
      <c r="FD251" s="34" t="s">
        <v>3848</v>
      </c>
      <c r="FE251" s="34" t="s">
        <v>4017</v>
      </c>
      <c r="FF251" s="34" t="s">
        <v>4017</v>
      </c>
      <c r="FG251" s="34" t="s">
        <v>3848</v>
      </c>
      <c r="FH251" s="34" t="s">
        <v>3848</v>
      </c>
      <c r="FI251" s="34" t="s">
        <v>3848</v>
      </c>
      <c r="FJ251" s="34" t="s">
        <v>4017</v>
      </c>
      <c r="FK251" s="34" t="s">
        <v>4017</v>
      </c>
      <c r="FL251" s="34" t="s">
        <v>4017</v>
      </c>
      <c r="FM251" s="34" t="s">
        <v>3666</v>
      </c>
      <c r="FN251" s="34" t="s">
        <v>3666</v>
      </c>
      <c r="FO251" s="34" t="s">
        <v>3848</v>
      </c>
      <c r="FP251" s="34" t="s">
        <v>3848</v>
      </c>
      <c r="FQ251" s="34" t="s">
        <v>18337</v>
      </c>
      <c r="FR251" s="34" t="s">
        <v>9595</v>
      </c>
      <c r="FS251" s="34" t="s">
        <v>18338</v>
      </c>
      <c r="FT251" s="34" t="s">
        <v>3943</v>
      </c>
      <c r="FU251" s="34" t="s">
        <v>3943</v>
      </c>
      <c r="FV251" s="34" t="s">
        <v>3943</v>
      </c>
      <c r="FW251" s="34" t="s">
        <v>3943</v>
      </c>
      <c r="FX251" s="34" t="s">
        <v>3944</v>
      </c>
      <c r="FY251" s="34" t="s">
        <v>3848</v>
      </c>
      <c r="FZ251" s="34" t="s">
        <v>3848</v>
      </c>
      <c r="GA251" s="34" t="s">
        <v>3848</v>
      </c>
      <c r="GB251" s="34" t="s">
        <v>3848</v>
      </c>
      <c r="GC251" s="34" t="s">
        <v>3848</v>
      </c>
      <c r="GL251" s="493" t="s">
        <v>14217</v>
      </c>
      <c r="GM251" s="493" t="s">
        <v>14217</v>
      </c>
      <c r="GN251" s="493" t="s">
        <v>14217</v>
      </c>
      <c r="GO251" s="493" t="s">
        <v>14217</v>
      </c>
      <c r="GP251" s="493" t="s">
        <v>14217</v>
      </c>
      <c r="GQ251" s="493" t="s">
        <v>3848</v>
      </c>
      <c r="GR251" s="493" t="s">
        <v>3848</v>
      </c>
      <c r="GS251" s="493" t="s">
        <v>14217</v>
      </c>
      <c r="GT251" s="493" t="s">
        <v>3848</v>
      </c>
      <c r="GU251" s="493" t="s">
        <v>3848</v>
      </c>
      <c r="GV251" s="493" t="s">
        <v>14217</v>
      </c>
      <c r="GW251" s="493" t="s">
        <v>14217</v>
      </c>
      <c r="GX251" s="493" t="s">
        <v>14217</v>
      </c>
      <c r="GY251" s="493">
        <v>0</v>
      </c>
      <c r="GZ251" s="493" t="s">
        <v>14217</v>
      </c>
      <c r="HA251" s="493" t="s">
        <v>14217</v>
      </c>
      <c r="HB251" s="493">
        <v>33</v>
      </c>
      <c r="HC251" s="493" t="s">
        <v>14217</v>
      </c>
      <c r="HD251" s="493">
        <v>33</v>
      </c>
      <c r="HE251" s="493">
        <v>0</v>
      </c>
      <c r="HF251" s="34" t="s">
        <v>14405</v>
      </c>
      <c r="HG251" s="53" t="s">
        <v>3848</v>
      </c>
      <c r="HH251" s="53" t="s">
        <v>18339</v>
      </c>
      <c r="HI251" s="53" t="s">
        <v>15451</v>
      </c>
      <c r="HJ251" s="53" t="s">
        <v>14408</v>
      </c>
      <c r="HK251" s="53" t="s">
        <v>18340</v>
      </c>
      <c r="HL251" s="34" t="s">
        <v>3848</v>
      </c>
      <c r="HM251" s="34" t="s">
        <v>3848</v>
      </c>
      <c r="IC251" s="44" t="s">
        <v>3403</v>
      </c>
      <c r="IE251" s="44" t="s">
        <v>3403</v>
      </c>
    </row>
    <row r="252" spans="1:239" s="44" customFormat="1" ht="12.75" x14ac:dyDescent="0.2">
      <c r="A252" s="85">
        <v>116</v>
      </c>
      <c r="B252" s="283">
        <v>0.71319444444444446</v>
      </c>
      <c r="D252" s="85" t="s">
        <v>12630</v>
      </c>
      <c r="E252" s="255" t="s">
        <v>212</v>
      </c>
      <c r="F252" s="282">
        <v>43284</v>
      </c>
      <c r="G252" s="255" t="s">
        <v>1202</v>
      </c>
      <c r="H252" s="44" t="s">
        <v>233</v>
      </c>
      <c r="I252" s="44" t="s">
        <v>3057</v>
      </c>
      <c r="P252" s="370" t="s">
        <v>18341</v>
      </c>
      <c r="Q252" s="44" t="s">
        <v>18342</v>
      </c>
      <c r="R252" s="44" t="s">
        <v>18343</v>
      </c>
      <c r="S252" s="351" t="s">
        <v>2389</v>
      </c>
      <c r="T252" s="44">
        <v>9995610420</v>
      </c>
      <c r="U252" s="514" t="s">
        <v>18344</v>
      </c>
      <c r="V252" s="255" t="s">
        <v>221</v>
      </c>
      <c r="W252" s="255" t="s">
        <v>221</v>
      </c>
      <c r="X252" s="255" t="s">
        <v>221</v>
      </c>
      <c r="Y252" s="255" t="s">
        <v>221</v>
      </c>
      <c r="Z252" s="255" t="s">
        <v>221</v>
      </c>
      <c r="AA252" s="44" t="s">
        <v>18345</v>
      </c>
      <c r="AB252" s="44">
        <v>9206618229</v>
      </c>
      <c r="AC252" s="44" t="s">
        <v>1303</v>
      </c>
      <c r="AD252" s="44" t="s">
        <v>224</v>
      </c>
      <c r="AF252" s="255" t="s">
        <v>221</v>
      </c>
      <c r="AG252" s="255" t="s">
        <v>221</v>
      </c>
      <c r="AH252" s="255" t="s">
        <v>221</v>
      </c>
      <c r="AI252" s="255">
        <v>0</v>
      </c>
      <c r="AJ252" s="255" t="s">
        <v>3876</v>
      </c>
      <c r="AK252" s="255">
        <v>0</v>
      </c>
      <c r="AL252" s="255">
        <v>0</v>
      </c>
      <c r="AM252" s="255">
        <v>0</v>
      </c>
      <c r="AN252" s="255" t="s">
        <v>432</v>
      </c>
      <c r="AO252" s="281" t="s">
        <v>432</v>
      </c>
      <c r="AP252" s="255" t="s">
        <v>434</v>
      </c>
      <c r="AQ252" s="255" t="s">
        <v>10785</v>
      </c>
      <c r="AR252" s="44" t="s">
        <v>15339</v>
      </c>
      <c r="AS252" s="255"/>
      <c r="AT252" s="255"/>
      <c r="AU252" s="255"/>
      <c r="AV252" s="255"/>
      <c r="AW252" s="255"/>
      <c r="AX252" s="85" t="s">
        <v>6970</v>
      </c>
      <c r="AY252" s="255" t="s">
        <v>3877</v>
      </c>
      <c r="AZ252" s="255" t="s">
        <v>3877</v>
      </c>
      <c r="BA252" s="255"/>
      <c r="BB252" s="255" t="s">
        <v>15340</v>
      </c>
      <c r="BC252" s="350">
        <v>0.71319444444444446</v>
      </c>
      <c r="BD252" s="350">
        <v>0.71597222222222223</v>
      </c>
      <c r="BE252" s="306">
        <f t="shared" si="6"/>
        <v>4</v>
      </c>
      <c r="BF252" s="44">
        <v>1</v>
      </c>
      <c r="BG252" s="44">
        <v>3</v>
      </c>
      <c r="BH252" s="44">
        <v>3</v>
      </c>
      <c r="BI252" s="44">
        <v>3</v>
      </c>
      <c r="BJ252" s="44">
        <v>3</v>
      </c>
      <c r="BK252" s="44">
        <v>3</v>
      </c>
      <c r="BL252" s="44">
        <v>1</v>
      </c>
      <c r="BM252" s="44">
        <v>3</v>
      </c>
      <c r="BN252" s="44">
        <v>3</v>
      </c>
      <c r="BO252" s="44">
        <v>3</v>
      </c>
      <c r="BP252" s="44">
        <v>3</v>
      </c>
      <c r="BQ252" s="44">
        <v>3</v>
      </c>
      <c r="BR252" s="44">
        <v>3</v>
      </c>
      <c r="BS252" s="44">
        <v>3</v>
      </c>
      <c r="BT252" s="44">
        <v>3</v>
      </c>
      <c r="BU252" s="494"/>
      <c r="BW252" s="515"/>
      <c r="BX252" s="515"/>
      <c r="BY252" s="494"/>
      <c r="CE252" s="85"/>
      <c r="CF252" s="85"/>
      <c r="CG252" s="85"/>
      <c r="CH252" s="85"/>
      <c r="CI252" s="85"/>
      <c r="CJ252" s="85"/>
      <c r="CK252" s="85"/>
      <c r="CL252" s="85"/>
      <c r="CM252" s="85"/>
      <c r="CN252" s="85"/>
      <c r="CO252" s="85"/>
      <c r="CP252" s="85"/>
      <c r="CQ252" s="85"/>
      <c r="CR252" s="34" t="s">
        <v>12643</v>
      </c>
      <c r="CS252" s="34" t="s">
        <v>12644</v>
      </c>
      <c r="CT252" s="34" t="s">
        <v>4002</v>
      </c>
      <c r="CU252" s="34" t="s">
        <v>18346</v>
      </c>
      <c r="CV252" s="34" t="s">
        <v>18342</v>
      </c>
      <c r="CW252" s="34" t="s">
        <v>18343</v>
      </c>
      <c r="CX252" s="34" t="s">
        <v>2389</v>
      </c>
      <c r="CY252" s="34" t="s">
        <v>18347</v>
      </c>
      <c r="CZ252" s="34" t="s">
        <v>3848</v>
      </c>
      <c r="DA252" s="34" t="s">
        <v>17951</v>
      </c>
      <c r="DB252" s="34" t="s">
        <v>4037</v>
      </c>
      <c r="DC252" s="34" t="s">
        <v>4038</v>
      </c>
      <c r="DD252" s="34" t="s">
        <v>4039</v>
      </c>
      <c r="DE252" s="34" t="s">
        <v>3848</v>
      </c>
      <c r="DF252" s="34" t="s">
        <v>17951</v>
      </c>
      <c r="DG252" s="34" t="s">
        <v>4037</v>
      </c>
      <c r="DH252" s="34" t="s">
        <v>4038</v>
      </c>
      <c r="DI252" s="34" t="s">
        <v>4039</v>
      </c>
      <c r="DJ252" s="34" t="s">
        <v>3848</v>
      </c>
      <c r="DK252" s="34" t="s">
        <v>3849</v>
      </c>
      <c r="DL252" s="34" t="s">
        <v>3848</v>
      </c>
      <c r="DM252" s="34" t="s">
        <v>4116</v>
      </c>
      <c r="DN252" s="34" t="s">
        <v>3852</v>
      </c>
      <c r="DO252" s="34" t="s">
        <v>3848</v>
      </c>
      <c r="DP252" s="34" t="s">
        <v>3848</v>
      </c>
      <c r="DQ252" s="34" t="s">
        <v>18348</v>
      </c>
      <c r="DR252" s="34" t="s">
        <v>18348</v>
      </c>
      <c r="DS252" s="34" t="s">
        <v>18344</v>
      </c>
      <c r="DT252" s="34" t="s">
        <v>3848</v>
      </c>
      <c r="DU252" s="34" t="s">
        <v>3848</v>
      </c>
      <c r="DV252" s="34" t="s">
        <v>3848</v>
      </c>
      <c r="DW252" s="34" t="s">
        <v>3848</v>
      </c>
      <c r="DX252" s="34" t="s">
        <v>3848</v>
      </c>
      <c r="DY252" s="34" t="s">
        <v>3848</v>
      </c>
      <c r="DZ252" s="34" t="s">
        <v>3848</v>
      </c>
      <c r="EA252" s="34" t="s">
        <v>3848</v>
      </c>
      <c r="EB252" s="34" t="s">
        <v>3861</v>
      </c>
      <c r="EC252" s="34" t="s">
        <v>3862</v>
      </c>
      <c r="ED252" s="34" t="s">
        <v>3848</v>
      </c>
      <c r="EE252" s="34" t="s">
        <v>15447</v>
      </c>
      <c r="EF252" s="34" t="s">
        <v>432</v>
      </c>
      <c r="EG252" s="34" t="s">
        <v>598</v>
      </c>
      <c r="EH252" s="34" t="s">
        <v>5303</v>
      </c>
      <c r="EI252" s="34" t="s">
        <v>15043</v>
      </c>
      <c r="EJ252" s="34" t="s">
        <v>3848</v>
      </c>
      <c r="EK252" s="34" t="s">
        <v>3848</v>
      </c>
      <c r="EL252" s="34" t="s">
        <v>3868</v>
      </c>
      <c r="EM252" s="34" t="s">
        <v>4002</v>
      </c>
      <c r="EN252" s="34" t="s">
        <v>4002</v>
      </c>
      <c r="EO252" s="34" t="s">
        <v>4002</v>
      </c>
      <c r="EP252" s="34" t="s">
        <v>4002</v>
      </c>
      <c r="EQ252" s="34" t="s">
        <v>4017</v>
      </c>
      <c r="ER252" s="34" t="s">
        <v>4017</v>
      </c>
      <c r="ES252" s="34" t="s">
        <v>4017</v>
      </c>
      <c r="ET252" s="34" t="s">
        <v>4017</v>
      </c>
      <c r="EU252" s="34" t="s">
        <v>4017</v>
      </c>
      <c r="EV252" s="34" t="s">
        <v>3848</v>
      </c>
      <c r="EW252" s="34" t="s">
        <v>3848</v>
      </c>
      <c r="EX252" s="34" t="s">
        <v>3848</v>
      </c>
      <c r="EY252" s="34" t="s">
        <v>3848</v>
      </c>
      <c r="EZ252" s="34" t="s">
        <v>3848</v>
      </c>
      <c r="FA252" s="34" t="s">
        <v>3848</v>
      </c>
      <c r="FB252" s="34" t="s">
        <v>3848</v>
      </c>
      <c r="FC252" s="34" t="s">
        <v>3848</v>
      </c>
      <c r="FD252" s="34" t="s">
        <v>3848</v>
      </c>
      <c r="FE252" s="34" t="s">
        <v>4017</v>
      </c>
      <c r="FF252" s="34" t="s">
        <v>4017</v>
      </c>
      <c r="FG252" s="34" t="s">
        <v>3848</v>
      </c>
      <c r="FH252" s="34" t="s">
        <v>3848</v>
      </c>
      <c r="FI252" s="34" t="s">
        <v>3848</v>
      </c>
      <c r="FJ252" s="34" t="s">
        <v>4017</v>
      </c>
      <c r="FK252" s="34" t="s">
        <v>4017</v>
      </c>
      <c r="FL252" s="34" t="s">
        <v>4017</v>
      </c>
      <c r="FM252" s="34" t="s">
        <v>3666</v>
      </c>
      <c r="FN252" s="34" t="s">
        <v>3666</v>
      </c>
      <c r="FO252" s="34" t="s">
        <v>3848</v>
      </c>
      <c r="FP252" s="34" t="s">
        <v>3848</v>
      </c>
      <c r="FQ252" s="34" t="s">
        <v>18349</v>
      </c>
      <c r="FR252" s="34" t="s">
        <v>9595</v>
      </c>
      <c r="FS252" s="34" t="s">
        <v>18350</v>
      </c>
      <c r="FT252" s="34" t="s">
        <v>3943</v>
      </c>
      <c r="FU252" s="34" t="s">
        <v>3943</v>
      </c>
      <c r="FV252" s="34" t="s">
        <v>3943</v>
      </c>
      <c r="FW252" s="34" t="s">
        <v>3943</v>
      </c>
      <c r="FX252" s="34" t="s">
        <v>3944</v>
      </c>
      <c r="FY252" s="34" t="s">
        <v>3848</v>
      </c>
      <c r="FZ252" s="34" t="s">
        <v>3848</v>
      </c>
      <c r="GA252" s="34" t="s">
        <v>3848</v>
      </c>
      <c r="GB252" s="34" t="s">
        <v>3848</v>
      </c>
      <c r="GC252" s="34" t="s">
        <v>3848</v>
      </c>
      <c r="GL252" s="493" t="s">
        <v>14217</v>
      </c>
      <c r="GM252" s="493" t="s">
        <v>14217</v>
      </c>
      <c r="GN252" s="493" t="s">
        <v>14217</v>
      </c>
      <c r="GO252" s="493" t="s">
        <v>14217</v>
      </c>
      <c r="GP252" s="493" t="s">
        <v>14217</v>
      </c>
      <c r="GQ252" s="493" t="s">
        <v>3848</v>
      </c>
      <c r="GR252" s="493" t="s">
        <v>3848</v>
      </c>
      <c r="GS252" s="493" t="s">
        <v>14217</v>
      </c>
      <c r="GT252" s="493" t="s">
        <v>3848</v>
      </c>
      <c r="GU252" s="493" t="s">
        <v>3848</v>
      </c>
      <c r="GV252" s="493" t="s">
        <v>14217</v>
      </c>
      <c r="GW252" s="493" t="s">
        <v>14217</v>
      </c>
      <c r="GX252" s="493" t="s">
        <v>14217</v>
      </c>
      <c r="GY252" s="493">
        <v>0</v>
      </c>
      <c r="GZ252" s="493" t="s">
        <v>14217</v>
      </c>
      <c r="HA252" s="493" t="s">
        <v>14217</v>
      </c>
      <c r="HB252" s="493" t="s">
        <v>14217</v>
      </c>
      <c r="HC252" s="493" t="s">
        <v>14217</v>
      </c>
      <c r="HD252" s="493" t="s">
        <v>14217</v>
      </c>
      <c r="HE252" s="493">
        <v>0</v>
      </c>
      <c r="HF252" s="34" t="s">
        <v>16491</v>
      </c>
      <c r="HG252" s="53" t="s">
        <v>3848</v>
      </c>
      <c r="HH252" s="53" t="s">
        <v>3848</v>
      </c>
      <c r="HI252" s="53" t="s">
        <v>3848</v>
      </c>
      <c r="HJ252" s="53" t="s">
        <v>3848</v>
      </c>
      <c r="HK252" s="53" t="s">
        <v>3848</v>
      </c>
      <c r="HL252" s="34" t="s">
        <v>3848</v>
      </c>
      <c r="HM252" s="34" t="s">
        <v>3848</v>
      </c>
      <c r="IC252" s="44" t="s">
        <v>3403</v>
      </c>
      <c r="IE252" s="44" t="s">
        <v>3403</v>
      </c>
    </row>
    <row r="253" spans="1:239" s="44" customFormat="1" ht="12.75" x14ac:dyDescent="0.2">
      <c r="A253" s="85">
        <v>117</v>
      </c>
      <c r="B253" s="283">
        <v>0.71597222222222223</v>
      </c>
      <c r="D253" s="85" t="s">
        <v>12630</v>
      </c>
      <c r="E253" s="255" t="s">
        <v>212</v>
      </c>
      <c r="F253" s="282">
        <v>43284</v>
      </c>
      <c r="G253" s="255" t="s">
        <v>1202</v>
      </c>
      <c r="H253" s="44" t="s">
        <v>233</v>
      </c>
      <c r="I253" s="44" t="s">
        <v>3057</v>
      </c>
      <c r="P253" s="370" t="s">
        <v>18351</v>
      </c>
      <c r="Q253" s="44" t="s">
        <v>18352</v>
      </c>
      <c r="R253" s="44" t="s">
        <v>18353</v>
      </c>
      <c r="S253" s="351" t="s">
        <v>18354</v>
      </c>
      <c r="T253" s="44">
        <v>9279143175</v>
      </c>
      <c r="U253" s="514" t="s">
        <v>18355</v>
      </c>
      <c r="V253" s="255" t="s">
        <v>221</v>
      </c>
      <c r="W253" s="255" t="s">
        <v>221</v>
      </c>
      <c r="X253" s="255" t="s">
        <v>221</v>
      </c>
      <c r="Y253" s="255" t="s">
        <v>221</v>
      </c>
      <c r="Z253" s="255" t="s">
        <v>221</v>
      </c>
      <c r="AA253" s="44" t="s">
        <v>18356</v>
      </c>
      <c r="AC253" s="44" t="s">
        <v>1303</v>
      </c>
      <c r="AD253" s="44" t="s">
        <v>802</v>
      </c>
      <c r="AF253" s="255" t="s">
        <v>221</v>
      </c>
      <c r="AG253" s="255" t="s">
        <v>221</v>
      </c>
      <c r="AH253" s="255" t="s">
        <v>221</v>
      </c>
      <c r="AI253" s="255">
        <v>0</v>
      </c>
      <c r="AJ253" s="255" t="s">
        <v>3876</v>
      </c>
      <c r="AK253" s="255">
        <v>0</v>
      </c>
      <c r="AL253" s="255">
        <v>0</v>
      </c>
      <c r="AM253" s="255">
        <v>0</v>
      </c>
      <c r="AN253" s="255" t="s">
        <v>432</v>
      </c>
      <c r="AO253" s="281" t="s">
        <v>432</v>
      </c>
      <c r="AP253" s="255" t="s">
        <v>434</v>
      </c>
      <c r="AQ253" s="255" t="s">
        <v>10785</v>
      </c>
      <c r="AR253" s="44" t="s">
        <v>15339</v>
      </c>
      <c r="AS253" s="255"/>
      <c r="AT253" s="255"/>
      <c r="AU253" s="255"/>
      <c r="AV253" s="255"/>
      <c r="AW253" s="255"/>
      <c r="AX253" s="85" t="s">
        <v>6970</v>
      </c>
      <c r="AY253" s="255" t="s">
        <v>3877</v>
      </c>
      <c r="AZ253" s="255" t="s">
        <v>3877</v>
      </c>
      <c r="BA253" s="255"/>
      <c r="BB253" s="255" t="s">
        <v>15340</v>
      </c>
      <c r="BC253" s="350">
        <v>0.71597222222222223</v>
      </c>
      <c r="BD253" s="350">
        <v>0.71875</v>
      </c>
      <c r="BE253" s="306">
        <f t="shared" si="6"/>
        <v>4</v>
      </c>
      <c r="BF253" s="44">
        <v>1</v>
      </c>
      <c r="BG253" s="44">
        <v>3</v>
      </c>
      <c r="BH253" s="44">
        <v>3</v>
      </c>
      <c r="BI253" s="44">
        <v>3</v>
      </c>
      <c r="BJ253" s="44">
        <v>3</v>
      </c>
      <c r="BK253" s="44">
        <v>3</v>
      </c>
      <c r="BL253" s="44">
        <v>3</v>
      </c>
      <c r="BM253" s="44">
        <v>1</v>
      </c>
      <c r="BN253" s="44">
        <v>3</v>
      </c>
      <c r="BO253" s="44">
        <v>3</v>
      </c>
      <c r="BP253" s="44">
        <v>3</v>
      </c>
      <c r="BQ253" s="44">
        <v>3</v>
      </c>
      <c r="BR253" s="44">
        <v>3</v>
      </c>
      <c r="BS253" s="44">
        <v>3</v>
      </c>
      <c r="BT253" s="44">
        <v>3</v>
      </c>
      <c r="BU253" s="494"/>
      <c r="BW253" s="515"/>
      <c r="BX253" s="515"/>
      <c r="BY253" s="494"/>
      <c r="CE253" s="85"/>
      <c r="CF253" s="85"/>
      <c r="CG253" s="85"/>
      <c r="CH253" s="85"/>
      <c r="CI253" s="85"/>
      <c r="CJ253" s="85"/>
      <c r="CK253" s="85"/>
      <c r="CL253" s="85"/>
      <c r="CM253" s="85"/>
      <c r="CN253" s="85"/>
      <c r="CO253" s="85"/>
      <c r="CP253" s="85"/>
      <c r="CQ253" s="85"/>
      <c r="CR253" s="34" t="s">
        <v>12643</v>
      </c>
      <c r="CS253" s="34" t="s">
        <v>12644</v>
      </c>
      <c r="CT253" s="34" t="s">
        <v>4002</v>
      </c>
      <c r="CU253" s="34" t="s">
        <v>18357</v>
      </c>
      <c r="CV253" s="34" t="s">
        <v>18352</v>
      </c>
      <c r="CW253" s="34" t="s">
        <v>18353</v>
      </c>
      <c r="CX253" s="34" t="s">
        <v>18354</v>
      </c>
      <c r="CY253" s="34" t="s">
        <v>18358</v>
      </c>
      <c r="CZ253" s="34" t="s">
        <v>3848</v>
      </c>
      <c r="DA253" s="34" t="s">
        <v>15445</v>
      </c>
      <c r="DB253" s="34" t="s">
        <v>4037</v>
      </c>
      <c r="DC253" s="34" t="s">
        <v>4038</v>
      </c>
      <c r="DD253" s="34" t="s">
        <v>4039</v>
      </c>
      <c r="DE253" s="34" t="s">
        <v>3848</v>
      </c>
      <c r="DF253" s="34" t="s">
        <v>15445</v>
      </c>
      <c r="DG253" s="34" t="s">
        <v>4037</v>
      </c>
      <c r="DH253" s="34" t="s">
        <v>4038</v>
      </c>
      <c r="DI253" s="34" t="s">
        <v>4039</v>
      </c>
      <c r="DJ253" s="34" t="s">
        <v>3848</v>
      </c>
      <c r="DK253" s="34" t="s">
        <v>3849</v>
      </c>
      <c r="DL253" s="34" t="s">
        <v>3848</v>
      </c>
      <c r="DM253" s="34" t="s">
        <v>18359</v>
      </c>
      <c r="DN253" s="34" t="s">
        <v>3852</v>
      </c>
      <c r="DO253" s="34" t="s">
        <v>3848</v>
      </c>
      <c r="DP253" s="34" t="s">
        <v>3848</v>
      </c>
      <c r="DQ253" s="34" t="s">
        <v>18360</v>
      </c>
      <c r="DR253" s="34" t="s">
        <v>18360</v>
      </c>
      <c r="DS253" s="34" t="s">
        <v>18355</v>
      </c>
      <c r="DT253" s="34" t="s">
        <v>3848</v>
      </c>
      <c r="DU253" s="34" t="s">
        <v>3848</v>
      </c>
      <c r="DV253" s="34" t="s">
        <v>3848</v>
      </c>
      <c r="DW253" s="34" t="s">
        <v>3848</v>
      </c>
      <c r="DX253" s="34" t="s">
        <v>3848</v>
      </c>
      <c r="DY253" s="34" t="s">
        <v>3848</v>
      </c>
      <c r="DZ253" s="34" t="s">
        <v>3848</v>
      </c>
      <c r="EA253" s="34" t="s">
        <v>3848</v>
      </c>
      <c r="EB253" s="34" t="s">
        <v>3861</v>
      </c>
      <c r="EC253" s="34" t="s">
        <v>3862</v>
      </c>
      <c r="ED253" s="34" t="s">
        <v>3848</v>
      </c>
      <c r="EE253" s="34" t="s">
        <v>15447</v>
      </c>
      <c r="EF253" s="34" t="s">
        <v>432</v>
      </c>
      <c r="EG253" s="34" t="s">
        <v>598</v>
      </c>
      <c r="EH253" s="34" t="s">
        <v>5303</v>
      </c>
      <c r="EI253" s="34" t="s">
        <v>15043</v>
      </c>
      <c r="EJ253" s="34" t="s">
        <v>3848</v>
      </c>
      <c r="EK253" s="34" t="s">
        <v>3848</v>
      </c>
      <c r="EL253" s="34" t="s">
        <v>3868</v>
      </c>
      <c r="EM253" s="34" t="s">
        <v>4002</v>
      </c>
      <c r="EN253" s="34" t="s">
        <v>4002</v>
      </c>
      <c r="EO253" s="34" t="s">
        <v>4002</v>
      </c>
      <c r="EP253" s="34" t="s">
        <v>4002</v>
      </c>
      <c r="EQ253" s="34" t="s">
        <v>4017</v>
      </c>
      <c r="ER253" s="34" t="s">
        <v>4017</v>
      </c>
      <c r="ES253" s="34" t="s">
        <v>4017</v>
      </c>
      <c r="ET253" s="34" t="s">
        <v>4017</v>
      </c>
      <c r="EU253" s="34" t="s">
        <v>4017</v>
      </c>
      <c r="EV253" s="34" t="s">
        <v>3848</v>
      </c>
      <c r="EW253" s="34" t="s">
        <v>3848</v>
      </c>
      <c r="EX253" s="34" t="s">
        <v>3848</v>
      </c>
      <c r="EY253" s="34" t="s">
        <v>3848</v>
      </c>
      <c r="EZ253" s="34" t="s">
        <v>3848</v>
      </c>
      <c r="FA253" s="34" t="s">
        <v>3848</v>
      </c>
      <c r="FB253" s="34" t="s">
        <v>3848</v>
      </c>
      <c r="FC253" s="34" t="s">
        <v>3848</v>
      </c>
      <c r="FD253" s="34" t="s">
        <v>3848</v>
      </c>
      <c r="FE253" s="34" t="s">
        <v>4017</v>
      </c>
      <c r="FF253" s="34" t="s">
        <v>4017</v>
      </c>
      <c r="FG253" s="34" t="s">
        <v>3848</v>
      </c>
      <c r="FH253" s="34" t="s">
        <v>3848</v>
      </c>
      <c r="FI253" s="34" t="s">
        <v>3848</v>
      </c>
      <c r="FJ253" s="34" t="s">
        <v>4017</v>
      </c>
      <c r="FK253" s="34" t="s">
        <v>4017</v>
      </c>
      <c r="FL253" s="34" t="s">
        <v>4017</v>
      </c>
      <c r="FM253" s="34" t="s">
        <v>3666</v>
      </c>
      <c r="FN253" s="34" t="s">
        <v>3666</v>
      </c>
      <c r="FO253" s="34" t="s">
        <v>3848</v>
      </c>
      <c r="FP253" s="34" t="s">
        <v>3848</v>
      </c>
      <c r="FQ253" s="34" t="s">
        <v>18361</v>
      </c>
      <c r="FR253" s="34" t="s">
        <v>6487</v>
      </c>
      <c r="FS253" s="34" t="s">
        <v>5082</v>
      </c>
      <c r="FT253" s="34" t="s">
        <v>3943</v>
      </c>
      <c r="FU253" s="34" t="s">
        <v>3943</v>
      </c>
      <c r="FV253" s="34" t="s">
        <v>3943</v>
      </c>
      <c r="FW253" s="34" t="s">
        <v>3943</v>
      </c>
      <c r="FX253" s="34" t="s">
        <v>3894</v>
      </c>
      <c r="FY253" s="34" t="s">
        <v>3848</v>
      </c>
      <c r="FZ253" s="34" t="s">
        <v>3848</v>
      </c>
      <c r="GA253" s="34" t="s">
        <v>3848</v>
      </c>
      <c r="GB253" s="34" t="s">
        <v>3848</v>
      </c>
      <c r="GC253" s="34" t="s">
        <v>3848</v>
      </c>
      <c r="GD253" s="34"/>
      <c r="GL253" s="493" t="s">
        <v>14217</v>
      </c>
      <c r="GM253" s="493" t="s">
        <v>14217</v>
      </c>
      <c r="GN253" s="493" t="s">
        <v>14217</v>
      </c>
      <c r="GO253" s="493" t="s">
        <v>14217</v>
      </c>
      <c r="GP253" s="493" t="s">
        <v>14217</v>
      </c>
      <c r="GQ253" s="493" t="s">
        <v>3848</v>
      </c>
      <c r="GR253" s="493" t="s">
        <v>3848</v>
      </c>
      <c r="GS253" s="493" t="s">
        <v>14217</v>
      </c>
      <c r="GT253" s="493" t="s">
        <v>3848</v>
      </c>
      <c r="GU253" s="493" t="s">
        <v>3848</v>
      </c>
      <c r="GV253" s="493" t="s">
        <v>14217</v>
      </c>
      <c r="GW253" s="493" t="s">
        <v>14217</v>
      </c>
      <c r="GX253" s="493" t="s">
        <v>14217</v>
      </c>
      <c r="GY253" s="493">
        <v>0</v>
      </c>
      <c r="GZ253" s="493" t="s">
        <v>14217</v>
      </c>
      <c r="HA253" s="493" t="s">
        <v>14217</v>
      </c>
      <c r="HB253" s="493">
        <v>33</v>
      </c>
      <c r="HC253" s="493" t="s">
        <v>14217</v>
      </c>
      <c r="HD253" s="493">
        <v>33</v>
      </c>
      <c r="HE253" s="493">
        <v>0</v>
      </c>
      <c r="HF253" s="34" t="s">
        <v>14405</v>
      </c>
      <c r="HG253" s="53" t="s">
        <v>3848</v>
      </c>
      <c r="HH253" s="53" t="s">
        <v>18339</v>
      </c>
      <c r="HI253" s="53" t="s">
        <v>15451</v>
      </c>
      <c r="HJ253" s="53" t="s">
        <v>14408</v>
      </c>
      <c r="HK253" s="53" t="s">
        <v>18340</v>
      </c>
      <c r="HL253" s="34" t="s">
        <v>3848</v>
      </c>
      <c r="HM253" s="34" t="s">
        <v>3848</v>
      </c>
      <c r="IC253" s="44" t="s">
        <v>3403</v>
      </c>
      <c r="IE253" s="44" t="s">
        <v>3403</v>
      </c>
    </row>
    <row r="254" spans="1:239" s="44" customFormat="1" ht="12.75" x14ac:dyDescent="0.2">
      <c r="A254" s="85">
        <v>118</v>
      </c>
      <c r="B254" s="59">
        <v>0.46527777777777773</v>
      </c>
      <c r="C254" s="85"/>
      <c r="D254" s="85" t="s">
        <v>12630</v>
      </c>
      <c r="E254" s="255" t="s">
        <v>212</v>
      </c>
      <c r="F254" s="282">
        <v>43284</v>
      </c>
      <c r="G254" s="255" t="s">
        <v>1202</v>
      </c>
      <c r="H254" s="44" t="s">
        <v>233</v>
      </c>
      <c r="I254" s="44" t="s">
        <v>3983</v>
      </c>
      <c r="J254" s="85"/>
      <c r="K254" s="471"/>
      <c r="L254" s="471"/>
      <c r="M254" s="471"/>
      <c r="N254" s="471"/>
      <c r="O254" s="85"/>
      <c r="P254" s="370" t="s">
        <v>18362</v>
      </c>
      <c r="Q254" s="44" t="s">
        <v>636</v>
      </c>
      <c r="R254" s="44" t="s">
        <v>5977</v>
      </c>
      <c r="S254" s="351" t="s">
        <v>2325</v>
      </c>
      <c r="T254" s="354">
        <v>9424830500</v>
      </c>
      <c r="U254" s="516" t="s">
        <v>18363</v>
      </c>
      <c r="V254" s="516" t="s">
        <v>18363</v>
      </c>
      <c r="W254" s="255" t="s">
        <v>221</v>
      </c>
      <c r="X254" s="255" t="s">
        <v>221</v>
      </c>
      <c r="Y254" s="255" t="s">
        <v>221</v>
      </c>
      <c r="Z254" s="255" t="s">
        <v>221</v>
      </c>
      <c r="AA254" s="44" t="s">
        <v>18364</v>
      </c>
      <c r="AB254" s="44">
        <v>9175018454</v>
      </c>
      <c r="AC254" s="85" t="s">
        <v>402</v>
      </c>
      <c r="AD254" s="255" t="s">
        <v>224</v>
      </c>
      <c r="AE254" s="44" t="s">
        <v>18365</v>
      </c>
      <c r="AF254" s="85" t="s">
        <v>221</v>
      </c>
      <c r="AG254" s="85" t="s">
        <v>221</v>
      </c>
      <c r="AH254" s="85" t="s">
        <v>221</v>
      </c>
      <c r="AN254" s="85" t="s">
        <v>432</v>
      </c>
      <c r="AO254" s="85" t="s">
        <v>432</v>
      </c>
      <c r="AP254" s="85" t="s">
        <v>434</v>
      </c>
      <c r="AQ254" s="85" t="s">
        <v>10785</v>
      </c>
      <c r="AR254" s="85" t="s">
        <v>14943</v>
      </c>
      <c r="AS254" s="85"/>
      <c r="AT254" s="85"/>
      <c r="AU254" s="85"/>
      <c r="AV254" s="85"/>
      <c r="AW254" s="85"/>
      <c r="AX254" s="85" t="s">
        <v>6970</v>
      </c>
      <c r="AY254" s="85" t="s">
        <v>227</v>
      </c>
      <c r="AZ254" s="85" t="s">
        <v>227</v>
      </c>
      <c r="BA254" s="275"/>
      <c r="BB254" s="275" t="s">
        <v>14945</v>
      </c>
      <c r="BC254" s="59">
        <v>0.46527777777777773</v>
      </c>
      <c r="BD254" s="59">
        <v>0.4694444444444445</v>
      </c>
      <c r="BE254" s="306">
        <f t="shared" si="6"/>
        <v>6</v>
      </c>
      <c r="BF254" s="44">
        <v>1</v>
      </c>
      <c r="BG254" s="44">
        <v>2</v>
      </c>
      <c r="BH254" s="44">
        <v>2</v>
      </c>
      <c r="BI254" s="44">
        <v>2</v>
      </c>
      <c r="BJ254" s="44">
        <v>2</v>
      </c>
      <c r="BK254" s="44">
        <v>1</v>
      </c>
      <c r="BL254" s="44">
        <v>1</v>
      </c>
      <c r="BM254" s="44">
        <v>1</v>
      </c>
      <c r="BN254" s="44">
        <v>1</v>
      </c>
      <c r="BO254" s="44">
        <v>1</v>
      </c>
      <c r="BP254" s="44">
        <v>1</v>
      </c>
      <c r="BQ254" s="44">
        <v>1</v>
      </c>
      <c r="BR254" s="44">
        <v>1</v>
      </c>
      <c r="BS254" s="44">
        <v>1</v>
      </c>
      <c r="BT254" s="44">
        <v>1</v>
      </c>
      <c r="CG254" s="85"/>
      <c r="CH254" s="85"/>
      <c r="CI254" s="85"/>
      <c r="CJ254" s="85"/>
      <c r="CK254" s="85"/>
      <c r="CL254" s="85"/>
      <c r="CM254" s="85"/>
      <c r="CN254" s="85"/>
      <c r="CO254" s="85"/>
      <c r="CP254" s="85"/>
      <c r="CQ254" s="85"/>
      <c r="CR254" s="34" t="s">
        <v>12643</v>
      </c>
      <c r="CS254" s="34" t="s">
        <v>12644</v>
      </c>
      <c r="CT254" s="34" t="s">
        <v>4002</v>
      </c>
      <c r="CU254" s="34" t="s">
        <v>18366</v>
      </c>
      <c r="CV254" s="34" t="s">
        <v>636</v>
      </c>
      <c r="CW254" s="34" t="s">
        <v>5977</v>
      </c>
      <c r="CX254" s="34" t="s">
        <v>2325</v>
      </c>
      <c r="CY254" s="34" t="s">
        <v>18367</v>
      </c>
      <c r="CZ254" s="34" t="s">
        <v>3848</v>
      </c>
      <c r="DA254" s="34" t="s">
        <v>9403</v>
      </c>
      <c r="DB254" s="34" t="s">
        <v>4037</v>
      </c>
      <c r="DC254" s="34" t="s">
        <v>4038</v>
      </c>
      <c r="DD254" s="34" t="s">
        <v>4039</v>
      </c>
      <c r="DE254" s="34" t="s">
        <v>3848</v>
      </c>
      <c r="DF254" s="34" t="s">
        <v>9403</v>
      </c>
      <c r="DG254" s="34" t="s">
        <v>4037</v>
      </c>
      <c r="DH254" s="34" t="s">
        <v>4038</v>
      </c>
      <c r="DI254" s="34" t="s">
        <v>4039</v>
      </c>
      <c r="DJ254" s="34" t="s">
        <v>3848</v>
      </c>
      <c r="DK254" s="34" t="s">
        <v>3957</v>
      </c>
      <c r="DL254" s="34" t="s">
        <v>3848</v>
      </c>
      <c r="DM254" s="34" t="s">
        <v>3914</v>
      </c>
      <c r="DN254" s="34" t="s">
        <v>3852</v>
      </c>
      <c r="DO254" s="34" t="s">
        <v>3848</v>
      </c>
      <c r="DP254" s="34" t="s">
        <v>3848</v>
      </c>
      <c r="DQ254" s="34" t="s">
        <v>18368</v>
      </c>
      <c r="DR254" s="34" t="s">
        <v>3403</v>
      </c>
      <c r="DS254" s="34" t="s">
        <v>18363</v>
      </c>
      <c r="DT254" s="34" t="s">
        <v>3848</v>
      </c>
      <c r="DU254" s="34" t="s">
        <v>3848</v>
      </c>
      <c r="DV254" s="34" t="s">
        <v>3848</v>
      </c>
      <c r="DW254" s="34" t="s">
        <v>3848</v>
      </c>
      <c r="DX254" s="34" t="s">
        <v>3848</v>
      </c>
      <c r="DY254" s="34" t="s">
        <v>3848</v>
      </c>
      <c r="DZ254" s="34" t="s">
        <v>3848</v>
      </c>
      <c r="EA254" s="34" t="s">
        <v>3848</v>
      </c>
      <c r="EB254" s="34" t="s">
        <v>3861</v>
      </c>
      <c r="EC254" s="34" t="s">
        <v>3862</v>
      </c>
      <c r="ED254" s="34" t="s">
        <v>3848</v>
      </c>
      <c r="EE254" s="34" t="s">
        <v>4212</v>
      </c>
      <c r="EF254" s="34" t="s">
        <v>432</v>
      </c>
      <c r="EG254" s="34" t="s">
        <v>3919</v>
      </c>
      <c r="EH254" s="34" t="s">
        <v>3920</v>
      </c>
      <c r="EI254" s="34" t="s">
        <v>1391</v>
      </c>
      <c r="EJ254" s="34" t="s">
        <v>3848</v>
      </c>
      <c r="EK254" s="34" t="s">
        <v>3848</v>
      </c>
      <c r="EL254" s="34" t="s">
        <v>3868</v>
      </c>
      <c r="EM254" s="34" t="s">
        <v>4002</v>
      </c>
      <c r="EN254" s="34" t="s">
        <v>4002</v>
      </c>
      <c r="EO254" s="34" t="s">
        <v>3870</v>
      </c>
      <c r="EP254" s="34" t="s">
        <v>3869</v>
      </c>
      <c r="EQ254" s="34" t="s">
        <v>4017</v>
      </c>
      <c r="ER254" s="34" t="s">
        <v>3872</v>
      </c>
      <c r="ES254" s="34" t="s">
        <v>4017</v>
      </c>
      <c r="ET254" s="34" t="s">
        <v>4017</v>
      </c>
      <c r="EU254" s="34" t="s">
        <v>4017</v>
      </c>
      <c r="EV254" s="34" t="s">
        <v>3848</v>
      </c>
      <c r="EW254" s="34" t="s">
        <v>3848</v>
      </c>
      <c r="EX254" s="34" t="s">
        <v>3848</v>
      </c>
      <c r="EY254" s="34" t="s">
        <v>3848</v>
      </c>
      <c r="EZ254" s="34" t="s">
        <v>3848</v>
      </c>
      <c r="FA254" s="34" t="s">
        <v>3848</v>
      </c>
      <c r="FB254" s="34" t="s">
        <v>3848</v>
      </c>
      <c r="FC254" s="34" t="s">
        <v>3848</v>
      </c>
      <c r="FD254" s="34" t="s">
        <v>3848</v>
      </c>
      <c r="FE254" s="34" t="s">
        <v>4017</v>
      </c>
      <c r="FF254" s="34" t="s">
        <v>4017</v>
      </c>
      <c r="FG254" s="34" t="s">
        <v>3848</v>
      </c>
      <c r="FH254" s="34" t="s">
        <v>3848</v>
      </c>
      <c r="FI254" s="34" t="s">
        <v>3848</v>
      </c>
      <c r="FJ254" s="34" t="s">
        <v>4017</v>
      </c>
      <c r="FK254" s="34" t="s">
        <v>4017</v>
      </c>
      <c r="FL254" s="34" t="s">
        <v>4017</v>
      </c>
      <c r="FM254" s="34" t="s">
        <v>3403</v>
      </c>
      <c r="FN254" s="34" t="s">
        <v>3403</v>
      </c>
      <c r="FO254" s="34" t="s">
        <v>3403</v>
      </c>
      <c r="FP254" s="34" t="s">
        <v>3403</v>
      </c>
      <c r="FQ254" s="34" t="s">
        <v>5943</v>
      </c>
      <c r="FR254" s="34" t="s">
        <v>5943</v>
      </c>
      <c r="FS254" s="34" t="s">
        <v>5943</v>
      </c>
      <c r="FT254" s="34" t="s">
        <v>3943</v>
      </c>
      <c r="FU254" s="34" t="s">
        <v>3943</v>
      </c>
      <c r="FV254" s="34" t="s">
        <v>3943</v>
      </c>
      <c r="FW254" s="34" t="s">
        <v>3943</v>
      </c>
      <c r="FX254" s="34" t="s">
        <v>3944</v>
      </c>
      <c r="FY254" s="34" t="s">
        <v>3848</v>
      </c>
      <c r="FZ254" s="34" t="s">
        <v>3848</v>
      </c>
      <c r="GA254" s="34" t="s">
        <v>3848</v>
      </c>
      <c r="GB254" s="34" t="s">
        <v>3848</v>
      </c>
      <c r="GC254" s="34" t="s">
        <v>3848</v>
      </c>
      <c r="GL254" s="493" t="s">
        <v>14217</v>
      </c>
      <c r="GM254" s="493" t="s">
        <v>14217</v>
      </c>
      <c r="GN254" s="493" t="s">
        <v>14217</v>
      </c>
      <c r="GO254" s="493" t="s">
        <v>14217</v>
      </c>
      <c r="GP254" s="493" t="s">
        <v>14217</v>
      </c>
      <c r="GQ254" s="493" t="s">
        <v>3848</v>
      </c>
      <c r="GR254" s="493" t="s">
        <v>3848</v>
      </c>
      <c r="GS254" s="493" t="s">
        <v>14217</v>
      </c>
      <c r="GT254" s="493" t="s">
        <v>3848</v>
      </c>
      <c r="GU254" s="493" t="s">
        <v>3848</v>
      </c>
      <c r="GV254" s="493" t="s">
        <v>14217</v>
      </c>
      <c r="GW254" s="493" t="s">
        <v>14217</v>
      </c>
      <c r="GX254" s="493" t="s">
        <v>14217</v>
      </c>
      <c r="GY254" s="493">
        <v>0</v>
      </c>
      <c r="GZ254" s="493" t="s">
        <v>14217</v>
      </c>
      <c r="HA254" s="493" t="s">
        <v>14217</v>
      </c>
      <c r="HB254" s="493" t="s">
        <v>14217</v>
      </c>
      <c r="HC254" s="493" t="s">
        <v>14217</v>
      </c>
      <c r="HD254" s="493" t="s">
        <v>14217</v>
      </c>
      <c r="HE254" s="493">
        <v>0</v>
      </c>
      <c r="HF254" s="34" t="s">
        <v>16491</v>
      </c>
      <c r="HG254" s="53" t="s">
        <v>3848</v>
      </c>
      <c r="HH254" s="53" t="s">
        <v>3848</v>
      </c>
      <c r="HI254" s="53" t="s">
        <v>3848</v>
      </c>
      <c r="HJ254" s="53" t="s">
        <v>3848</v>
      </c>
      <c r="HK254" s="53" t="s">
        <v>3848</v>
      </c>
      <c r="HL254" s="34" t="s">
        <v>3848</v>
      </c>
      <c r="HM254" s="34" t="s">
        <v>3848</v>
      </c>
      <c r="IC254" s="44" t="s">
        <v>3403</v>
      </c>
      <c r="IE254" s="44" t="s">
        <v>3403</v>
      </c>
    </row>
    <row r="255" spans="1:239" s="44" customFormat="1" ht="12.75" x14ac:dyDescent="0.2">
      <c r="A255" s="85">
        <v>119</v>
      </c>
      <c r="B255" s="59">
        <v>0.4694444444444445</v>
      </c>
      <c r="C255" s="85"/>
      <c r="D255" s="85" t="s">
        <v>12630</v>
      </c>
      <c r="E255" s="255" t="s">
        <v>212</v>
      </c>
      <c r="F255" s="282">
        <v>43284</v>
      </c>
      <c r="G255" s="255" t="s">
        <v>1202</v>
      </c>
      <c r="H255" s="44" t="s">
        <v>233</v>
      </c>
      <c r="I255" s="44" t="s">
        <v>3057</v>
      </c>
      <c r="J255" s="85"/>
      <c r="K255" s="471"/>
      <c r="L255" s="471"/>
      <c r="M255" s="471"/>
      <c r="N255" s="471"/>
      <c r="O255" s="85"/>
      <c r="P255" s="370" t="s">
        <v>18369</v>
      </c>
      <c r="Q255" s="44" t="s">
        <v>4705</v>
      </c>
      <c r="R255" s="44" t="s">
        <v>18370</v>
      </c>
      <c r="S255" s="351" t="s">
        <v>1361</v>
      </c>
      <c r="T255" s="354">
        <v>9103560788</v>
      </c>
      <c r="U255" s="516" t="s">
        <v>18371</v>
      </c>
      <c r="V255" s="52" t="s">
        <v>18372</v>
      </c>
      <c r="W255" s="255" t="s">
        <v>221</v>
      </c>
      <c r="X255" s="255" t="s">
        <v>221</v>
      </c>
      <c r="Y255" s="255" t="s">
        <v>221</v>
      </c>
      <c r="Z255" s="255" t="s">
        <v>221</v>
      </c>
      <c r="AA255" s="52" t="s">
        <v>18373</v>
      </c>
      <c r="AB255" s="56">
        <v>9103560788</v>
      </c>
      <c r="AC255" s="85" t="s">
        <v>1303</v>
      </c>
      <c r="AD255" s="255" t="s">
        <v>224</v>
      </c>
      <c r="AE255" s="44" t="s">
        <v>221</v>
      </c>
      <c r="AF255" s="85" t="s">
        <v>221</v>
      </c>
      <c r="AG255" s="85" t="s">
        <v>221</v>
      </c>
      <c r="AH255" s="85" t="s">
        <v>221</v>
      </c>
      <c r="AN255" s="85" t="s">
        <v>432</v>
      </c>
      <c r="AO255" s="85" t="s">
        <v>432</v>
      </c>
      <c r="AP255" s="85" t="s">
        <v>434</v>
      </c>
      <c r="AQ255" s="85" t="s">
        <v>10785</v>
      </c>
      <c r="AR255" s="85" t="s">
        <v>14943</v>
      </c>
      <c r="AS255" s="85"/>
      <c r="AT255" s="85"/>
      <c r="AU255" s="85"/>
      <c r="AV255" s="85"/>
      <c r="AW255" s="85"/>
      <c r="AX255" s="85" t="s">
        <v>6970</v>
      </c>
      <c r="AY255" s="85" t="s">
        <v>227</v>
      </c>
      <c r="AZ255" s="85" t="s">
        <v>227</v>
      </c>
      <c r="BA255" s="275"/>
      <c r="BB255" s="275" t="s">
        <v>14945</v>
      </c>
      <c r="BC255" s="59">
        <v>0.4694444444444445</v>
      </c>
      <c r="BD255" s="59">
        <v>0.47222222222222227</v>
      </c>
      <c r="BE255" s="306">
        <f t="shared" si="6"/>
        <v>4</v>
      </c>
      <c r="BF255" s="44">
        <v>1</v>
      </c>
      <c r="BG255" s="44">
        <v>2</v>
      </c>
      <c r="BH255" s="44">
        <v>1</v>
      </c>
      <c r="BI255" s="44">
        <v>1</v>
      </c>
      <c r="BJ255" s="44">
        <v>1</v>
      </c>
      <c r="BK255" s="44">
        <v>1</v>
      </c>
      <c r="BL255" s="44">
        <v>1</v>
      </c>
      <c r="BM255" s="44">
        <v>2</v>
      </c>
      <c r="BN255" s="44">
        <v>1</v>
      </c>
      <c r="BO255" s="44">
        <v>1</v>
      </c>
      <c r="BP255" s="44">
        <v>3</v>
      </c>
      <c r="BQ255" s="44">
        <v>1</v>
      </c>
      <c r="BR255" s="44">
        <v>1</v>
      </c>
      <c r="BS255" s="44">
        <v>1</v>
      </c>
      <c r="BT255" s="44">
        <v>2</v>
      </c>
      <c r="BW255" s="59"/>
      <c r="BX255" s="59"/>
      <c r="CG255" s="85"/>
      <c r="CH255" s="85"/>
      <c r="CI255" s="85"/>
      <c r="CJ255" s="85"/>
      <c r="CK255" s="85"/>
      <c r="CL255" s="85"/>
      <c r="CM255" s="85"/>
      <c r="CN255" s="85"/>
      <c r="CO255" s="85"/>
      <c r="CP255" s="85"/>
      <c r="CQ255" s="85"/>
      <c r="CR255" s="34" t="s">
        <v>12643</v>
      </c>
      <c r="CS255" s="34" t="s">
        <v>12644</v>
      </c>
      <c r="CT255" s="34" t="s">
        <v>4002</v>
      </c>
      <c r="CU255" s="34" t="s">
        <v>18374</v>
      </c>
      <c r="CV255" s="34" t="s">
        <v>4705</v>
      </c>
      <c r="CW255" s="34" t="s">
        <v>18370</v>
      </c>
      <c r="CX255" s="34" t="s">
        <v>1361</v>
      </c>
      <c r="CY255" s="34" t="s">
        <v>18375</v>
      </c>
      <c r="CZ255" s="34" t="s">
        <v>3848</v>
      </c>
      <c r="DA255" s="34" t="s">
        <v>9403</v>
      </c>
      <c r="DB255" s="34" t="s">
        <v>4037</v>
      </c>
      <c r="DC255" s="34" t="s">
        <v>4038</v>
      </c>
      <c r="DD255" s="34" t="s">
        <v>4039</v>
      </c>
      <c r="DE255" s="34" t="s">
        <v>3848</v>
      </c>
      <c r="DF255" s="34" t="s">
        <v>9403</v>
      </c>
      <c r="DG255" s="34" t="s">
        <v>4037</v>
      </c>
      <c r="DH255" s="34" t="s">
        <v>4038</v>
      </c>
      <c r="DI255" s="34" t="s">
        <v>4039</v>
      </c>
      <c r="DJ255" s="34" t="s">
        <v>3848</v>
      </c>
      <c r="DK255" s="34" t="s">
        <v>3957</v>
      </c>
      <c r="DL255" s="34" t="s">
        <v>3848</v>
      </c>
      <c r="DM255" s="34" t="s">
        <v>3914</v>
      </c>
      <c r="DN255" s="34" t="s">
        <v>3852</v>
      </c>
      <c r="DO255" s="34" t="s">
        <v>3848</v>
      </c>
      <c r="DP255" s="34" t="s">
        <v>3848</v>
      </c>
      <c r="DQ255" s="34" t="s">
        <v>18376</v>
      </c>
      <c r="DR255" s="34" t="s">
        <v>3403</v>
      </c>
      <c r="DS255" s="34" t="s">
        <v>18371</v>
      </c>
      <c r="DT255" s="34" t="s">
        <v>3848</v>
      </c>
      <c r="DU255" s="34" t="s">
        <v>3848</v>
      </c>
      <c r="DV255" s="34" t="s">
        <v>3848</v>
      </c>
      <c r="DW255" s="34" t="s">
        <v>3848</v>
      </c>
      <c r="DX255" s="34" t="s">
        <v>3848</v>
      </c>
      <c r="DY255" s="34" t="s">
        <v>3848</v>
      </c>
      <c r="DZ255" s="34" t="s">
        <v>3848</v>
      </c>
      <c r="EA255" s="34" t="s">
        <v>3848</v>
      </c>
      <c r="EB255" s="34" t="s">
        <v>3861</v>
      </c>
      <c r="EC255" s="34" t="s">
        <v>3862</v>
      </c>
      <c r="ED255" s="34" t="s">
        <v>3848</v>
      </c>
      <c r="EE255" s="34" t="s">
        <v>4212</v>
      </c>
      <c r="EF255" s="34" t="s">
        <v>432</v>
      </c>
      <c r="EG255" s="34" t="s">
        <v>3919</v>
      </c>
      <c r="EH255" s="34" t="s">
        <v>3920</v>
      </c>
      <c r="EI255" s="34" t="s">
        <v>1391</v>
      </c>
      <c r="EJ255" s="34" t="s">
        <v>3848</v>
      </c>
      <c r="EK255" s="34" t="s">
        <v>3848</v>
      </c>
      <c r="EL255" s="34" t="s">
        <v>3868</v>
      </c>
      <c r="EM255" s="34" t="s">
        <v>4002</v>
      </c>
      <c r="EN255" s="34" t="s">
        <v>4002</v>
      </c>
      <c r="EO255" s="34" t="s">
        <v>3870</v>
      </c>
      <c r="EP255" s="34" t="s">
        <v>3870</v>
      </c>
      <c r="EQ255" s="34" t="s">
        <v>4017</v>
      </c>
      <c r="ER255" s="34" t="s">
        <v>4017</v>
      </c>
      <c r="ES255" s="34" t="s">
        <v>4017</v>
      </c>
      <c r="ET255" s="34" t="s">
        <v>4017</v>
      </c>
      <c r="EU255" s="34" t="s">
        <v>4017</v>
      </c>
      <c r="EV255" s="34" t="s">
        <v>3848</v>
      </c>
      <c r="EW255" s="34" t="s">
        <v>3848</v>
      </c>
      <c r="EX255" s="34" t="s">
        <v>3848</v>
      </c>
      <c r="EY255" s="34" t="s">
        <v>3848</v>
      </c>
      <c r="EZ255" s="34" t="s">
        <v>3848</v>
      </c>
      <c r="FA255" s="34" t="s">
        <v>3848</v>
      </c>
      <c r="FB255" s="34" t="s">
        <v>3848</v>
      </c>
      <c r="FC255" s="34" t="s">
        <v>3848</v>
      </c>
      <c r="FD255" s="34" t="s">
        <v>3848</v>
      </c>
      <c r="FE255" s="34" t="s">
        <v>4017</v>
      </c>
      <c r="FF255" s="34" t="s">
        <v>4017</v>
      </c>
      <c r="FG255" s="34" t="s">
        <v>3848</v>
      </c>
      <c r="FH255" s="34" t="s">
        <v>3848</v>
      </c>
      <c r="FI255" s="34" t="s">
        <v>3848</v>
      </c>
      <c r="FJ255" s="34" t="s">
        <v>4017</v>
      </c>
      <c r="FK255" s="34" t="s">
        <v>4017</v>
      </c>
      <c r="FL255" s="34" t="s">
        <v>4017</v>
      </c>
      <c r="FM255" s="34" t="s">
        <v>3403</v>
      </c>
      <c r="FN255" s="34" t="s">
        <v>3403</v>
      </c>
      <c r="FO255" s="34" t="s">
        <v>3403</v>
      </c>
      <c r="FP255" s="34" t="s">
        <v>3403</v>
      </c>
      <c r="FQ255" s="34" t="s">
        <v>5943</v>
      </c>
      <c r="FR255" s="34" t="s">
        <v>5943</v>
      </c>
      <c r="FS255" s="34" t="s">
        <v>5943</v>
      </c>
      <c r="FT255" s="34" t="s">
        <v>3943</v>
      </c>
      <c r="FU255" s="34" t="s">
        <v>3943</v>
      </c>
      <c r="FV255" s="34" t="s">
        <v>3943</v>
      </c>
      <c r="FW255" s="34" t="s">
        <v>3943</v>
      </c>
      <c r="FX255" s="34" t="s">
        <v>3944</v>
      </c>
      <c r="FY255" s="34" t="s">
        <v>3848</v>
      </c>
      <c r="FZ255" s="34" t="s">
        <v>3848</v>
      </c>
      <c r="GA255" s="34" t="s">
        <v>3848</v>
      </c>
      <c r="GB255" s="34" t="s">
        <v>3848</v>
      </c>
      <c r="GC255" s="34" t="s">
        <v>3848</v>
      </c>
      <c r="GL255" s="493" t="s">
        <v>14217</v>
      </c>
      <c r="GM255" s="493" t="s">
        <v>14217</v>
      </c>
      <c r="GN255" s="493" t="s">
        <v>14217</v>
      </c>
      <c r="GO255" s="493" t="s">
        <v>14217</v>
      </c>
      <c r="GP255" s="493" t="s">
        <v>14217</v>
      </c>
      <c r="GQ255" s="493" t="s">
        <v>3848</v>
      </c>
      <c r="GR255" s="493" t="s">
        <v>3848</v>
      </c>
      <c r="GS255" s="493" t="s">
        <v>14217</v>
      </c>
      <c r="GT255" s="493" t="s">
        <v>3848</v>
      </c>
      <c r="GU255" s="493" t="s">
        <v>3848</v>
      </c>
      <c r="GV255" s="493" t="s">
        <v>14217</v>
      </c>
      <c r="GW255" s="493" t="s">
        <v>14217</v>
      </c>
      <c r="GX255" s="493" t="s">
        <v>14217</v>
      </c>
      <c r="GY255" s="493" t="s">
        <v>14218</v>
      </c>
      <c r="GZ255" s="493" t="s">
        <v>14217</v>
      </c>
      <c r="HA255" s="493" t="s">
        <v>14217</v>
      </c>
      <c r="HB255" s="493">
        <v>33</v>
      </c>
      <c r="HC255" s="493" t="s">
        <v>14217</v>
      </c>
      <c r="HD255" s="493">
        <v>33</v>
      </c>
      <c r="HE255" s="493">
        <v>0</v>
      </c>
      <c r="HF255" s="34" t="s">
        <v>14405</v>
      </c>
      <c r="HG255" s="53" t="s">
        <v>3848</v>
      </c>
      <c r="HH255" s="53" t="s">
        <v>18377</v>
      </c>
      <c r="HI255" s="53" t="s">
        <v>14950</v>
      </c>
      <c r="HJ255" s="53" t="s">
        <v>14951</v>
      </c>
      <c r="HK255" s="53" t="s">
        <v>18378</v>
      </c>
      <c r="HL255" s="34" t="s">
        <v>3848</v>
      </c>
      <c r="HM255" s="34" t="s">
        <v>3848</v>
      </c>
      <c r="IC255" s="44" t="s">
        <v>3403</v>
      </c>
      <c r="IE255" s="44" t="s">
        <v>3403</v>
      </c>
    </row>
    <row r="256" spans="1:239" s="44" customFormat="1" ht="12.75" x14ac:dyDescent="0.2">
      <c r="A256" s="85">
        <v>120</v>
      </c>
      <c r="B256" s="59">
        <v>0.4777777777777778</v>
      </c>
      <c r="C256" s="85"/>
      <c r="D256" s="85" t="s">
        <v>12630</v>
      </c>
      <c r="E256" s="255" t="s">
        <v>212</v>
      </c>
      <c r="F256" s="282">
        <v>43284</v>
      </c>
      <c r="G256" s="255" t="s">
        <v>1202</v>
      </c>
      <c r="H256" s="44" t="s">
        <v>233</v>
      </c>
      <c r="I256" s="44" t="s">
        <v>3057</v>
      </c>
      <c r="J256" s="85"/>
      <c r="K256" s="471"/>
      <c r="L256" s="471"/>
      <c r="M256" s="471"/>
      <c r="N256" s="471"/>
      <c r="O256" s="85"/>
      <c r="P256" s="370" t="s">
        <v>18379</v>
      </c>
      <c r="Q256" s="44" t="s">
        <v>565</v>
      </c>
      <c r="R256" s="44" t="s">
        <v>18380</v>
      </c>
      <c r="S256" s="351" t="s">
        <v>18381</v>
      </c>
      <c r="T256" s="354">
        <v>9271678806</v>
      </c>
      <c r="U256" s="516" t="s">
        <v>18382</v>
      </c>
      <c r="V256" s="517" t="s">
        <v>221</v>
      </c>
      <c r="W256" s="255" t="s">
        <v>221</v>
      </c>
      <c r="X256" s="255" t="s">
        <v>221</v>
      </c>
      <c r="Y256" s="255" t="s">
        <v>221</v>
      </c>
      <c r="Z256" s="255" t="s">
        <v>221</v>
      </c>
      <c r="AA256" s="44" t="s">
        <v>18383</v>
      </c>
      <c r="AB256" s="44" t="s">
        <v>221</v>
      </c>
      <c r="AC256" s="85" t="s">
        <v>1303</v>
      </c>
      <c r="AD256" s="255" t="s">
        <v>224</v>
      </c>
      <c r="AE256" s="44" t="s">
        <v>221</v>
      </c>
      <c r="AF256" s="85" t="s">
        <v>221</v>
      </c>
      <c r="AG256" s="85" t="s">
        <v>221</v>
      </c>
      <c r="AH256" s="85" t="s">
        <v>221</v>
      </c>
      <c r="AN256" s="85" t="s">
        <v>432</v>
      </c>
      <c r="AO256" s="85" t="s">
        <v>432</v>
      </c>
      <c r="AP256" s="85" t="s">
        <v>434</v>
      </c>
      <c r="AQ256" s="85" t="s">
        <v>10785</v>
      </c>
      <c r="AR256" s="85" t="s">
        <v>14943</v>
      </c>
      <c r="AS256" s="85"/>
      <c r="AT256" s="85"/>
      <c r="AU256" s="85"/>
      <c r="AV256" s="85"/>
      <c r="AW256" s="85"/>
      <c r="AX256" s="85" t="s">
        <v>6970</v>
      </c>
      <c r="AY256" s="85" t="s">
        <v>227</v>
      </c>
      <c r="AZ256" s="85" t="s">
        <v>227</v>
      </c>
      <c r="BA256" s="275"/>
      <c r="BB256" s="275" t="s">
        <v>14945</v>
      </c>
      <c r="BC256" s="59">
        <v>0.4777777777777778</v>
      </c>
      <c r="BD256" s="59">
        <v>0.48125000000000001</v>
      </c>
      <c r="BE256" s="306">
        <f t="shared" si="6"/>
        <v>5</v>
      </c>
      <c r="BF256" s="44">
        <v>1</v>
      </c>
      <c r="BG256" s="44">
        <v>2</v>
      </c>
      <c r="BH256" s="44">
        <v>2</v>
      </c>
      <c r="BI256" s="44">
        <v>2</v>
      </c>
      <c r="BJ256" s="44">
        <v>2</v>
      </c>
      <c r="BK256" s="44">
        <v>1</v>
      </c>
      <c r="BL256" s="44">
        <v>1</v>
      </c>
      <c r="BM256" s="44">
        <v>2</v>
      </c>
      <c r="BN256" s="44">
        <v>1</v>
      </c>
      <c r="BO256" s="44">
        <v>1</v>
      </c>
      <c r="BP256" s="44">
        <v>3</v>
      </c>
      <c r="BQ256" s="44">
        <v>1</v>
      </c>
      <c r="BR256" s="44">
        <v>1</v>
      </c>
      <c r="BS256" s="44">
        <v>2</v>
      </c>
      <c r="BT256" s="44">
        <v>2</v>
      </c>
      <c r="BW256" s="59"/>
      <c r="BX256" s="59"/>
      <c r="CG256" s="85"/>
      <c r="CH256" s="85"/>
      <c r="CI256" s="85"/>
      <c r="CJ256" s="85"/>
      <c r="CK256" s="85"/>
      <c r="CL256" s="85"/>
      <c r="CM256" s="85"/>
      <c r="CN256" s="85"/>
      <c r="CO256" s="85"/>
      <c r="CP256" s="85"/>
      <c r="CQ256" s="85"/>
      <c r="CR256" s="34" t="s">
        <v>12643</v>
      </c>
      <c r="CS256" s="34" t="s">
        <v>12644</v>
      </c>
      <c r="CT256" s="34" t="s">
        <v>4002</v>
      </c>
      <c r="CU256" s="34" t="s">
        <v>18384</v>
      </c>
      <c r="CV256" s="34" t="s">
        <v>565</v>
      </c>
      <c r="CW256" s="34" t="s">
        <v>18380</v>
      </c>
      <c r="CX256" s="34" t="s">
        <v>18381</v>
      </c>
      <c r="CY256" s="34" t="s">
        <v>18385</v>
      </c>
      <c r="CZ256" s="34" t="s">
        <v>3848</v>
      </c>
      <c r="DA256" s="34" t="s">
        <v>9403</v>
      </c>
      <c r="DB256" s="34" t="s">
        <v>4037</v>
      </c>
      <c r="DC256" s="34" t="s">
        <v>4038</v>
      </c>
      <c r="DD256" s="34" t="s">
        <v>4039</v>
      </c>
      <c r="DE256" s="34" t="s">
        <v>3848</v>
      </c>
      <c r="DF256" s="34" t="s">
        <v>9403</v>
      </c>
      <c r="DG256" s="34" t="s">
        <v>4037</v>
      </c>
      <c r="DH256" s="34" t="s">
        <v>4038</v>
      </c>
      <c r="DI256" s="34" t="s">
        <v>4039</v>
      </c>
      <c r="DJ256" s="34" t="s">
        <v>3848</v>
      </c>
      <c r="DK256" s="34" t="s">
        <v>3957</v>
      </c>
      <c r="DL256" s="34" t="s">
        <v>3848</v>
      </c>
      <c r="DM256" s="34" t="s">
        <v>3914</v>
      </c>
      <c r="DN256" s="34" t="s">
        <v>3852</v>
      </c>
      <c r="DO256" s="34" t="s">
        <v>3848</v>
      </c>
      <c r="DP256" s="34" t="s">
        <v>3848</v>
      </c>
      <c r="DQ256" s="34" t="s">
        <v>18386</v>
      </c>
      <c r="DR256" s="34" t="s">
        <v>3403</v>
      </c>
      <c r="DS256" s="34" t="s">
        <v>18382</v>
      </c>
      <c r="DT256" s="34" t="s">
        <v>3848</v>
      </c>
      <c r="DU256" s="34" t="s">
        <v>3848</v>
      </c>
      <c r="DV256" s="34" t="s">
        <v>3848</v>
      </c>
      <c r="DW256" s="34" t="s">
        <v>3848</v>
      </c>
      <c r="DX256" s="34" t="s">
        <v>3848</v>
      </c>
      <c r="DY256" s="34" t="s">
        <v>3848</v>
      </c>
      <c r="DZ256" s="34" t="s">
        <v>3848</v>
      </c>
      <c r="EA256" s="34" t="s">
        <v>3848</v>
      </c>
      <c r="EB256" s="34" t="s">
        <v>3861</v>
      </c>
      <c r="EC256" s="34" t="s">
        <v>3862</v>
      </c>
      <c r="ED256" s="34" t="s">
        <v>3848</v>
      </c>
      <c r="EE256" s="34" t="s">
        <v>4212</v>
      </c>
      <c r="EF256" s="34" t="s">
        <v>432</v>
      </c>
      <c r="EG256" s="34" t="s">
        <v>3919</v>
      </c>
      <c r="EH256" s="34" t="s">
        <v>3920</v>
      </c>
      <c r="EI256" s="34" t="s">
        <v>1391</v>
      </c>
      <c r="EJ256" s="34" t="s">
        <v>3848</v>
      </c>
      <c r="EK256" s="34" t="s">
        <v>3848</v>
      </c>
      <c r="EL256" s="34" t="s">
        <v>3868</v>
      </c>
      <c r="EM256" s="34" t="s">
        <v>4002</v>
      </c>
      <c r="EN256" s="34" t="s">
        <v>4002</v>
      </c>
      <c r="EO256" s="34" t="s">
        <v>3870</v>
      </c>
      <c r="EP256" s="34" t="s">
        <v>3870</v>
      </c>
      <c r="EQ256" s="34" t="s">
        <v>4017</v>
      </c>
      <c r="ER256" s="34" t="s">
        <v>4017</v>
      </c>
      <c r="ES256" s="34" t="s">
        <v>4017</v>
      </c>
      <c r="ET256" s="34" t="s">
        <v>4017</v>
      </c>
      <c r="EU256" s="34" t="s">
        <v>4017</v>
      </c>
      <c r="EV256" s="34" t="s">
        <v>3848</v>
      </c>
      <c r="EW256" s="34" t="s">
        <v>3848</v>
      </c>
      <c r="EX256" s="34" t="s">
        <v>3848</v>
      </c>
      <c r="EY256" s="34" t="s">
        <v>3848</v>
      </c>
      <c r="EZ256" s="34" t="s">
        <v>3848</v>
      </c>
      <c r="FA256" s="34" t="s">
        <v>3848</v>
      </c>
      <c r="FB256" s="34" t="s">
        <v>3848</v>
      </c>
      <c r="FC256" s="34" t="s">
        <v>3848</v>
      </c>
      <c r="FD256" s="34" t="s">
        <v>3848</v>
      </c>
      <c r="FE256" s="34" t="s">
        <v>4017</v>
      </c>
      <c r="FF256" s="34" t="s">
        <v>4017</v>
      </c>
      <c r="FG256" s="34" t="s">
        <v>3848</v>
      </c>
      <c r="FH256" s="34" t="s">
        <v>3848</v>
      </c>
      <c r="FI256" s="34" t="s">
        <v>3848</v>
      </c>
      <c r="FJ256" s="34" t="s">
        <v>4017</v>
      </c>
      <c r="FK256" s="34" t="s">
        <v>4017</v>
      </c>
      <c r="FL256" s="34" t="s">
        <v>4017</v>
      </c>
      <c r="FM256" s="34" t="s">
        <v>3403</v>
      </c>
      <c r="FN256" s="34" t="s">
        <v>3403</v>
      </c>
      <c r="FO256" s="34" t="s">
        <v>3403</v>
      </c>
      <c r="FP256" s="34" t="s">
        <v>3403</v>
      </c>
      <c r="FQ256" s="34" t="s">
        <v>5943</v>
      </c>
      <c r="FR256" s="34" t="s">
        <v>5943</v>
      </c>
      <c r="FS256" s="34" t="s">
        <v>5943</v>
      </c>
      <c r="FT256" s="34" t="s">
        <v>3943</v>
      </c>
      <c r="FU256" s="34" t="s">
        <v>3943</v>
      </c>
      <c r="FV256" s="34" t="s">
        <v>3943</v>
      </c>
      <c r="FW256" s="34" t="s">
        <v>3943</v>
      </c>
      <c r="FX256" s="34" t="s">
        <v>3944</v>
      </c>
      <c r="FY256" s="34" t="s">
        <v>3848</v>
      </c>
      <c r="FZ256" s="34" t="s">
        <v>3848</v>
      </c>
      <c r="GA256" s="34" t="s">
        <v>3848</v>
      </c>
      <c r="GB256" s="34" t="s">
        <v>3848</v>
      </c>
      <c r="GC256" s="34" t="s">
        <v>3848</v>
      </c>
      <c r="GL256" s="493" t="s">
        <v>14217</v>
      </c>
      <c r="GM256" s="493" t="s">
        <v>14217</v>
      </c>
      <c r="GN256" s="493" t="s">
        <v>14217</v>
      </c>
      <c r="GO256" s="493" t="s">
        <v>14217</v>
      </c>
      <c r="GP256" s="493" t="s">
        <v>14217</v>
      </c>
      <c r="GQ256" s="493" t="s">
        <v>3848</v>
      </c>
      <c r="GR256" s="493" t="s">
        <v>3848</v>
      </c>
      <c r="GS256" s="493" t="s">
        <v>14217</v>
      </c>
      <c r="GT256" s="493" t="s">
        <v>3848</v>
      </c>
      <c r="GU256" s="493" t="s">
        <v>3848</v>
      </c>
      <c r="GV256" s="493" t="s">
        <v>14217</v>
      </c>
      <c r="GW256" s="493" t="s">
        <v>14217</v>
      </c>
      <c r="GX256" s="493" t="s">
        <v>14217</v>
      </c>
      <c r="GY256" s="493" t="s">
        <v>14218</v>
      </c>
      <c r="GZ256" s="493" t="s">
        <v>14217</v>
      </c>
      <c r="HA256" s="493" t="s">
        <v>14217</v>
      </c>
      <c r="HB256" s="493">
        <v>33</v>
      </c>
      <c r="HC256" s="493" t="s">
        <v>14217</v>
      </c>
      <c r="HD256" s="493">
        <v>33</v>
      </c>
      <c r="HE256" s="493">
        <v>0</v>
      </c>
      <c r="HF256" s="34" t="s">
        <v>14405</v>
      </c>
      <c r="HG256" s="53" t="s">
        <v>3848</v>
      </c>
      <c r="HH256" s="53" t="s">
        <v>18387</v>
      </c>
      <c r="HI256" s="53" t="s">
        <v>14950</v>
      </c>
      <c r="HJ256" s="53" t="s">
        <v>14951</v>
      </c>
      <c r="HK256" s="53" t="s">
        <v>18388</v>
      </c>
      <c r="HL256" s="34" t="s">
        <v>3848</v>
      </c>
      <c r="HM256" s="34" t="s">
        <v>3848</v>
      </c>
      <c r="IC256" s="44" t="s">
        <v>3403</v>
      </c>
      <c r="IE256" s="44" t="s">
        <v>3403</v>
      </c>
    </row>
    <row r="257" spans="1:239" s="44" customFormat="1" ht="12.75" x14ac:dyDescent="0.2">
      <c r="A257" s="85">
        <v>121</v>
      </c>
      <c r="B257" s="59">
        <v>0.48125000000000001</v>
      </c>
      <c r="C257" s="85"/>
      <c r="D257" s="85" t="s">
        <v>12630</v>
      </c>
      <c r="E257" s="255" t="s">
        <v>212</v>
      </c>
      <c r="F257" s="282">
        <v>43284</v>
      </c>
      <c r="G257" s="255" t="s">
        <v>1202</v>
      </c>
      <c r="H257" s="44" t="s">
        <v>233</v>
      </c>
      <c r="I257" s="44" t="s">
        <v>3057</v>
      </c>
      <c r="J257" s="85"/>
      <c r="K257" s="471"/>
      <c r="L257" s="471"/>
      <c r="M257" s="471"/>
      <c r="N257" s="471"/>
      <c r="O257" s="85"/>
      <c r="P257" s="370" t="s">
        <v>18389</v>
      </c>
      <c r="Q257" s="44" t="s">
        <v>595</v>
      </c>
      <c r="R257" s="44" t="s">
        <v>18390</v>
      </c>
      <c r="S257" s="351" t="s">
        <v>18391</v>
      </c>
      <c r="T257" s="354">
        <v>9364749536</v>
      </c>
      <c r="U257" s="516" t="s">
        <v>18392</v>
      </c>
      <c r="V257" s="514" t="s">
        <v>18393</v>
      </c>
      <c r="W257" s="255" t="s">
        <v>221</v>
      </c>
      <c r="X257" s="255" t="s">
        <v>221</v>
      </c>
      <c r="Y257" s="255" t="s">
        <v>221</v>
      </c>
      <c r="Z257" s="255" t="s">
        <v>221</v>
      </c>
      <c r="AA257" s="44" t="s">
        <v>221</v>
      </c>
      <c r="AB257" s="44" t="s">
        <v>221</v>
      </c>
      <c r="AC257" s="85" t="s">
        <v>1303</v>
      </c>
      <c r="AD257" s="255" t="s">
        <v>224</v>
      </c>
      <c r="AE257" s="44" t="s">
        <v>221</v>
      </c>
      <c r="AF257" s="85" t="s">
        <v>221</v>
      </c>
      <c r="AG257" s="85" t="s">
        <v>221</v>
      </c>
      <c r="AH257" s="85" t="s">
        <v>221</v>
      </c>
      <c r="AN257" s="85" t="s">
        <v>432</v>
      </c>
      <c r="AO257" s="85" t="s">
        <v>432</v>
      </c>
      <c r="AP257" s="85" t="s">
        <v>434</v>
      </c>
      <c r="AQ257" s="85" t="s">
        <v>10785</v>
      </c>
      <c r="AR257" s="85" t="s">
        <v>14943</v>
      </c>
      <c r="AS257" s="85"/>
      <c r="AT257" s="85"/>
      <c r="AU257" s="85"/>
      <c r="AV257" s="85"/>
      <c r="AW257" s="85"/>
      <c r="AX257" s="85" t="s">
        <v>6970</v>
      </c>
      <c r="AY257" s="85" t="s">
        <v>227</v>
      </c>
      <c r="AZ257" s="85" t="s">
        <v>227</v>
      </c>
      <c r="BA257" s="275"/>
      <c r="BB257" s="275" t="s">
        <v>14945</v>
      </c>
      <c r="BC257" s="59">
        <v>0.48125000000000001</v>
      </c>
      <c r="BD257" s="59">
        <v>0.48402777777777778</v>
      </c>
      <c r="BE257" s="306">
        <f t="shared" si="6"/>
        <v>4</v>
      </c>
      <c r="BF257" s="44">
        <v>1</v>
      </c>
      <c r="BG257" s="44">
        <v>1</v>
      </c>
      <c r="BH257" s="44">
        <v>1</v>
      </c>
      <c r="BI257" s="44">
        <v>2</v>
      </c>
      <c r="BJ257" s="44">
        <v>2</v>
      </c>
      <c r="BK257" s="44">
        <v>1</v>
      </c>
      <c r="BL257" s="44">
        <v>1</v>
      </c>
      <c r="BM257" s="44">
        <v>2</v>
      </c>
      <c r="BN257" s="44">
        <v>1</v>
      </c>
      <c r="BO257" s="44">
        <v>1</v>
      </c>
      <c r="BP257" s="44">
        <v>3</v>
      </c>
      <c r="BQ257" s="44">
        <v>1</v>
      </c>
      <c r="BR257" s="44">
        <v>1</v>
      </c>
      <c r="BS257" s="44">
        <v>2</v>
      </c>
      <c r="BT257" s="44">
        <v>2</v>
      </c>
      <c r="CG257" s="85"/>
      <c r="CH257" s="85"/>
      <c r="CI257" s="85"/>
      <c r="CJ257" s="85"/>
      <c r="CK257" s="85"/>
      <c r="CL257" s="85"/>
      <c r="CM257" s="85"/>
      <c r="CN257" s="85"/>
      <c r="CO257" s="85"/>
      <c r="CP257" s="85"/>
      <c r="CQ257" s="85"/>
      <c r="CR257" s="34" t="s">
        <v>12643</v>
      </c>
      <c r="CS257" s="34" t="s">
        <v>12644</v>
      </c>
      <c r="CT257" s="34" t="s">
        <v>4002</v>
      </c>
      <c r="CU257" s="34" t="s">
        <v>18394</v>
      </c>
      <c r="CV257" s="34" t="s">
        <v>595</v>
      </c>
      <c r="CW257" s="34" t="s">
        <v>18390</v>
      </c>
      <c r="CX257" s="34" t="s">
        <v>18391</v>
      </c>
      <c r="CY257" s="34" t="s">
        <v>18395</v>
      </c>
      <c r="CZ257" s="34" t="s">
        <v>3848</v>
      </c>
      <c r="DA257" s="34" t="s">
        <v>9403</v>
      </c>
      <c r="DB257" s="34" t="s">
        <v>4037</v>
      </c>
      <c r="DC257" s="34" t="s">
        <v>4038</v>
      </c>
      <c r="DD257" s="34" t="s">
        <v>4039</v>
      </c>
      <c r="DE257" s="34" t="s">
        <v>3848</v>
      </c>
      <c r="DF257" s="34" t="s">
        <v>9403</v>
      </c>
      <c r="DG257" s="34" t="s">
        <v>4037</v>
      </c>
      <c r="DH257" s="34" t="s">
        <v>4038</v>
      </c>
      <c r="DI257" s="34" t="s">
        <v>4039</v>
      </c>
      <c r="DJ257" s="34" t="s">
        <v>3848</v>
      </c>
      <c r="DK257" s="34" t="s">
        <v>3957</v>
      </c>
      <c r="DL257" s="34" t="s">
        <v>3848</v>
      </c>
      <c r="DM257" s="34" t="s">
        <v>3914</v>
      </c>
      <c r="DN257" s="34" t="s">
        <v>3852</v>
      </c>
      <c r="DO257" s="34" t="s">
        <v>3848</v>
      </c>
      <c r="DP257" s="34" t="s">
        <v>3848</v>
      </c>
      <c r="DQ257" s="34" t="s">
        <v>18396</v>
      </c>
      <c r="DR257" s="34" t="s">
        <v>3403</v>
      </c>
      <c r="DS257" s="34" t="s">
        <v>18392</v>
      </c>
      <c r="DT257" s="34" t="s">
        <v>3848</v>
      </c>
      <c r="DU257" s="34" t="s">
        <v>3848</v>
      </c>
      <c r="DV257" s="34" t="s">
        <v>3848</v>
      </c>
      <c r="DW257" s="34" t="s">
        <v>3848</v>
      </c>
      <c r="DX257" s="34" t="s">
        <v>3848</v>
      </c>
      <c r="DY257" s="34" t="s">
        <v>3848</v>
      </c>
      <c r="DZ257" s="34" t="s">
        <v>3848</v>
      </c>
      <c r="EA257" s="34" t="s">
        <v>3848</v>
      </c>
      <c r="EB257" s="34" t="s">
        <v>3861</v>
      </c>
      <c r="EC257" s="34" t="s">
        <v>3862</v>
      </c>
      <c r="ED257" s="34" t="s">
        <v>3848</v>
      </c>
      <c r="EE257" s="34" t="s">
        <v>15111</v>
      </c>
      <c r="EF257" s="34" t="s">
        <v>432</v>
      </c>
      <c r="EG257" s="34" t="s">
        <v>3919</v>
      </c>
      <c r="EH257" s="34" t="s">
        <v>3920</v>
      </c>
      <c r="EI257" s="34" t="s">
        <v>1391</v>
      </c>
      <c r="EJ257" s="34" t="s">
        <v>3848</v>
      </c>
      <c r="EK257" s="34" t="s">
        <v>3848</v>
      </c>
      <c r="EL257" s="34" t="s">
        <v>4473</v>
      </c>
      <c r="EM257" s="34" t="s">
        <v>4002</v>
      </c>
      <c r="EN257" s="34" t="s">
        <v>4002</v>
      </c>
      <c r="EO257" s="34" t="s">
        <v>3870</v>
      </c>
      <c r="EP257" s="34" t="s">
        <v>3870</v>
      </c>
      <c r="EQ257" s="34" t="s">
        <v>4017</v>
      </c>
      <c r="ER257" s="34" t="s">
        <v>4017</v>
      </c>
      <c r="ES257" s="34" t="s">
        <v>4017</v>
      </c>
      <c r="ET257" s="34" t="s">
        <v>4017</v>
      </c>
      <c r="EU257" s="34" t="s">
        <v>4017</v>
      </c>
      <c r="EV257" s="34" t="s">
        <v>3848</v>
      </c>
      <c r="EW257" s="34" t="s">
        <v>3848</v>
      </c>
      <c r="EX257" s="34" t="s">
        <v>3848</v>
      </c>
      <c r="EY257" s="34" t="s">
        <v>3848</v>
      </c>
      <c r="EZ257" s="34" t="s">
        <v>3848</v>
      </c>
      <c r="FA257" s="34" t="s">
        <v>3848</v>
      </c>
      <c r="FB257" s="34" t="s">
        <v>3848</v>
      </c>
      <c r="FC257" s="34" t="s">
        <v>3848</v>
      </c>
      <c r="FD257" s="34" t="s">
        <v>3848</v>
      </c>
      <c r="FE257" s="34" t="s">
        <v>4017</v>
      </c>
      <c r="FF257" s="34" t="s">
        <v>4017</v>
      </c>
      <c r="FG257" s="34" t="s">
        <v>3848</v>
      </c>
      <c r="FH257" s="34" t="s">
        <v>3848</v>
      </c>
      <c r="FI257" s="34" t="s">
        <v>3848</v>
      </c>
      <c r="FJ257" s="34" t="s">
        <v>4017</v>
      </c>
      <c r="FK257" s="34" t="s">
        <v>4017</v>
      </c>
      <c r="FL257" s="34" t="s">
        <v>4017</v>
      </c>
      <c r="FM257" s="34" t="s">
        <v>3403</v>
      </c>
      <c r="FN257" s="34" t="s">
        <v>3403</v>
      </c>
      <c r="FO257" s="34" t="s">
        <v>3403</v>
      </c>
      <c r="FP257" s="34" t="s">
        <v>3403</v>
      </c>
      <c r="FQ257" s="34" t="s">
        <v>5943</v>
      </c>
      <c r="FR257" s="34" t="s">
        <v>5943</v>
      </c>
      <c r="FS257" s="34" t="s">
        <v>5943</v>
      </c>
      <c r="FT257" s="34" t="s">
        <v>3943</v>
      </c>
      <c r="FU257" s="34" t="s">
        <v>3943</v>
      </c>
      <c r="FV257" s="34" t="s">
        <v>3943</v>
      </c>
      <c r="FW257" s="34" t="s">
        <v>3943</v>
      </c>
      <c r="FX257" s="34" t="s">
        <v>3944</v>
      </c>
      <c r="FY257" s="34" t="s">
        <v>3848</v>
      </c>
      <c r="FZ257" s="34" t="s">
        <v>3848</v>
      </c>
      <c r="GA257" s="34" t="s">
        <v>3848</v>
      </c>
      <c r="GB257" s="34" t="s">
        <v>3848</v>
      </c>
      <c r="GC257" s="34" t="s">
        <v>3848</v>
      </c>
      <c r="GL257" s="493" t="s">
        <v>14217</v>
      </c>
      <c r="GM257" s="493" t="s">
        <v>14217</v>
      </c>
      <c r="GN257" s="493" t="s">
        <v>14217</v>
      </c>
      <c r="GO257" s="493" t="s">
        <v>14217</v>
      </c>
      <c r="GP257" s="493" t="s">
        <v>14217</v>
      </c>
      <c r="GQ257" s="493" t="s">
        <v>3848</v>
      </c>
      <c r="GR257" s="493" t="s">
        <v>3848</v>
      </c>
      <c r="GS257" s="493" t="s">
        <v>14217</v>
      </c>
      <c r="GT257" s="493" t="s">
        <v>3848</v>
      </c>
      <c r="GU257" s="493" t="s">
        <v>3848</v>
      </c>
      <c r="GV257" s="493" t="s">
        <v>14217</v>
      </c>
      <c r="GW257" s="493" t="s">
        <v>14217</v>
      </c>
      <c r="GX257" s="493" t="s">
        <v>14217</v>
      </c>
      <c r="GY257" s="493" t="s">
        <v>14218</v>
      </c>
      <c r="GZ257" s="493" t="s">
        <v>14217</v>
      </c>
      <c r="HA257" s="493" t="s">
        <v>14217</v>
      </c>
      <c r="HB257" s="493">
        <v>33</v>
      </c>
      <c r="HC257" s="493" t="s">
        <v>14217</v>
      </c>
      <c r="HD257" s="493">
        <v>33</v>
      </c>
      <c r="HE257" s="493">
        <v>0</v>
      </c>
      <c r="HF257" s="34" t="s">
        <v>14405</v>
      </c>
      <c r="HG257" s="53" t="s">
        <v>3848</v>
      </c>
      <c r="HH257" s="53" t="s">
        <v>18397</v>
      </c>
      <c r="HI257" s="53" t="s">
        <v>14950</v>
      </c>
      <c r="HJ257" s="53" t="s">
        <v>14951</v>
      </c>
      <c r="HK257" s="53" t="s">
        <v>18398</v>
      </c>
      <c r="HL257" s="34" t="s">
        <v>3848</v>
      </c>
      <c r="HM257" s="34" t="s">
        <v>3848</v>
      </c>
      <c r="IC257" s="44" t="s">
        <v>3403</v>
      </c>
      <c r="IE257" s="44" t="s">
        <v>3403</v>
      </c>
    </row>
    <row r="258" spans="1:239" s="44" customFormat="1" ht="12.75" x14ac:dyDescent="0.2">
      <c r="A258" s="85">
        <v>122</v>
      </c>
      <c r="B258" s="59">
        <v>0.48749999999999999</v>
      </c>
      <c r="C258" s="85"/>
      <c r="D258" s="85" t="s">
        <v>12630</v>
      </c>
      <c r="E258" s="255" t="s">
        <v>212</v>
      </c>
      <c r="F258" s="282">
        <v>43284</v>
      </c>
      <c r="G258" s="471" t="s">
        <v>3082</v>
      </c>
      <c r="H258" s="255" t="s">
        <v>246</v>
      </c>
      <c r="I258" s="44" t="s">
        <v>247</v>
      </c>
      <c r="J258" s="85" t="s">
        <v>12805</v>
      </c>
      <c r="K258" s="351" t="s">
        <v>12806</v>
      </c>
      <c r="L258" s="471" t="s">
        <v>250</v>
      </c>
      <c r="M258" s="471">
        <v>43284</v>
      </c>
      <c r="N258" s="471">
        <v>43299</v>
      </c>
      <c r="O258" s="85" t="s">
        <v>12807</v>
      </c>
      <c r="P258" s="370" t="s">
        <v>18399</v>
      </c>
      <c r="Q258" s="44" t="s">
        <v>1518</v>
      </c>
      <c r="R258" s="44" t="s">
        <v>18400</v>
      </c>
      <c r="S258" s="351" t="s">
        <v>18401</v>
      </c>
      <c r="T258" s="354">
        <v>9752693678</v>
      </c>
      <c r="U258" s="516" t="s">
        <v>18402</v>
      </c>
      <c r="V258" s="52" t="s">
        <v>18403</v>
      </c>
      <c r="W258" s="255" t="s">
        <v>221</v>
      </c>
      <c r="X258" s="255" t="s">
        <v>221</v>
      </c>
      <c r="Y258" s="255" t="s">
        <v>221</v>
      </c>
      <c r="Z258" s="255" t="s">
        <v>221</v>
      </c>
      <c r="AA258" s="44" t="s">
        <v>18404</v>
      </c>
      <c r="AB258" s="44">
        <v>9559183268</v>
      </c>
      <c r="AC258" s="44" t="s">
        <v>223</v>
      </c>
      <c r="AD258" s="44" t="s">
        <v>802</v>
      </c>
      <c r="AE258" s="44" t="s">
        <v>18405</v>
      </c>
      <c r="AF258" s="85" t="s">
        <v>226</v>
      </c>
      <c r="AG258" s="85" t="s">
        <v>226</v>
      </c>
      <c r="AH258" s="85" t="s">
        <v>221</v>
      </c>
      <c r="AI258" s="44" t="s">
        <v>18406</v>
      </c>
      <c r="AJ258" s="44" t="s">
        <v>446</v>
      </c>
      <c r="AK258" s="44">
        <v>0</v>
      </c>
      <c r="AL258" s="44" t="s">
        <v>18407</v>
      </c>
      <c r="AM258" s="44" t="s">
        <v>3290</v>
      </c>
      <c r="AN258" s="85" t="s">
        <v>432</v>
      </c>
      <c r="AO258" s="85" t="s">
        <v>432</v>
      </c>
      <c r="AP258" s="85" t="s">
        <v>434</v>
      </c>
      <c r="AQ258" s="85" t="s">
        <v>10785</v>
      </c>
      <c r="AR258" s="85" t="s">
        <v>14943</v>
      </c>
      <c r="AS258" s="85"/>
      <c r="AT258" s="85"/>
      <c r="AU258" s="85"/>
      <c r="AV258" s="85"/>
      <c r="AW258" s="85"/>
      <c r="AX258" s="85" t="s">
        <v>6970</v>
      </c>
      <c r="AY258" s="85" t="s">
        <v>227</v>
      </c>
      <c r="AZ258" s="85" t="s">
        <v>227</v>
      </c>
      <c r="BA258" s="275"/>
      <c r="BB258" s="275" t="s">
        <v>14945</v>
      </c>
      <c r="BC258" s="59">
        <v>0.48749999999999999</v>
      </c>
      <c r="BD258" s="59">
        <v>0.49791666666666662</v>
      </c>
      <c r="BE258" s="306">
        <f t="shared" si="6"/>
        <v>15</v>
      </c>
      <c r="BF258" s="44">
        <v>3</v>
      </c>
      <c r="BG258" s="44">
        <v>3</v>
      </c>
      <c r="BH258" s="44">
        <v>3</v>
      </c>
      <c r="BI258" s="44">
        <v>3</v>
      </c>
      <c r="BJ258" s="44">
        <v>3</v>
      </c>
      <c r="BK258" s="44">
        <v>3</v>
      </c>
      <c r="BL258" s="44">
        <v>3</v>
      </c>
      <c r="BM258" s="44">
        <v>3</v>
      </c>
      <c r="BN258" s="44">
        <v>3</v>
      </c>
      <c r="BO258" s="44">
        <v>3</v>
      </c>
      <c r="BP258" s="44">
        <v>3</v>
      </c>
      <c r="BQ258" s="44">
        <v>3</v>
      </c>
      <c r="BR258" s="44">
        <v>3</v>
      </c>
      <c r="BS258" s="44">
        <v>3</v>
      </c>
      <c r="BT258" s="44">
        <v>3</v>
      </c>
      <c r="BV258" s="44" t="s">
        <v>14945</v>
      </c>
      <c r="BW258" s="59">
        <v>0.49791666666666662</v>
      </c>
      <c r="BX258" s="59">
        <v>0.50555555555555554</v>
      </c>
      <c r="BY258" s="44">
        <v>11</v>
      </c>
      <c r="BZ258" s="44">
        <v>3</v>
      </c>
      <c r="CA258" s="44">
        <v>3</v>
      </c>
      <c r="CB258" s="44">
        <v>3</v>
      </c>
      <c r="CC258" s="44">
        <v>3</v>
      </c>
      <c r="CD258" s="44" t="s">
        <v>260</v>
      </c>
      <c r="CE258" s="44" t="s">
        <v>14945</v>
      </c>
      <c r="CF258" s="44">
        <v>15</v>
      </c>
      <c r="CG258" s="85"/>
      <c r="CH258" s="85"/>
      <c r="CI258" s="85"/>
      <c r="CJ258" s="85"/>
      <c r="CK258" s="85"/>
      <c r="CL258" s="85"/>
      <c r="CM258" s="85"/>
      <c r="CN258" s="85"/>
      <c r="CO258" s="85"/>
      <c r="CP258" s="85"/>
      <c r="CQ258" s="85"/>
      <c r="CR258" s="34" t="s">
        <v>12643</v>
      </c>
      <c r="CS258" s="34" t="s">
        <v>12644</v>
      </c>
      <c r="CT258" s="34" t="s">
        <v>4002</v>
      </c>
      <c r="CU258" s="34" t="s">
        <v>18408</v>
      </c>
      <c r="CV258" s="34" t="s">
        <v>18409</v>
      </c>
      <c r="CW258" s="34" t="s">
        <v>18410</v>
      </c>
      <c r="CX258" s="34" t="s">
        <v>18411</v>
      </c>
      <c r="CY258" s="34" t="s">
        <v>18412</v>
      </c>
      <c r="CZ258" s="34" t="s">
        <v>18413</v>
      </c>
      <c r="DA258" s="34" t="s">
        <v>18414</v>
      </c>
      <c r="DB258" s="34" t="s">
        <v>3840</v>
      </c>
      <c r="DC258" s="34" t="s">
        <v>3841</v>
      </c>
      <c r="DD258" s="34" t="s">
        <v>4838</v>
      </c>
      <c r="DE258" s="34" t="s">
        <v>18413</v>
      </c>
      <c r="DF258" s="34" t="s">
        <v>18414</v>
      </c>
      <c r="DG258" s="34" t="s">
        <v>3840</v>
      </c>
      <c r="DH258" s="34" t="s">
        <v>3841</v>
      </c>
      <c r="DI258" s="34" t="s">
        <v>4838</v>
      </c>
      <c r="DJ258" s="34" t="s">
        <v>18415</v>
      </c>
      <c r="DK258" s="34" t="s">
        <v>3849</v>
      </c>
      <c r="DL258" s="34" t="s">
        <v>4002</v>
      </c>
      <c r="DM258" s="34" t="s">
        <v>4116</v>
      </c>
      <c r="DN258" s="34" t="s">
        <v>4062</v>
      </c>
      <c r="DO258" s="34" t="s">
        <v>3853</v>
      </c>
      <c r="DP258" s="34" t="s">
        <v>3854</v>
      </c>
      <c r="DQ258" s="34" t="s">
        <v>18416</v>
      </c>
      <c r="DR258" s="34" t="s">
        <v>18417</v>
      </c>
      <c r="DS258" s="34" t="s">
        <v>18402</v>
      </c>
      <c r="DT258" s="34" t="s">
        <v>18418</v>
      </c>
      <c r="DU258" s="34" t="s">
        <v>18419</v>
      </c>
      <c r="DV258" s="34" t="s">
        <v>18420</v>
      </c>
      <c r="DW258" s="34" t="s">
        <v>18421</v>
      </c>
      <c r="DX258" s="34" t="s">
        <v>18403</v>
      </c>
      <c r="DY258" s="34" t="s">
        <v>18403</v>
      </c>
      <c r="DZ258" s="34" t="s">
        <v>3666</v>
      </c>
      <c r="EA258" s="34" t="s">
        <v>3666</v>
      </c>
      <c r="EB258" s="34" t="s">
        <v>3861</v>
      </c>
      <c r="EC258" s="34" t="s">
        <v>4066</v>
      </c>
      <c r="ED258" s="34" t="s">
        <v>3666</v>
      </c>
      <c r="EE258" s="34" t="s">
        <v>4067</v>
      </c>
      <c r="EF258" s="34" t="s">
        <v>432</v>
      </c>
      <c r="EG258" s="34" t="s">
        <v>2755</v>
      </c>
      <c r="EH258" s="34" t="s">
        <v>282</v>
      </c>
      <c r="EI258" s="34" t="s">
        <v>3666</v>
      </c>
      <c r="EJ258" s="34" t="s">
        <v>3666</v>
      </c>
      <c r="EK258" s="34" t="s">
        <v>3848</v>
      </c>
      <c r="EL258" s="34" t="s">
        <v>3868</v>
      </c>
      <c r="EM258" s="34" t="s">
        <v>4002</v>
      </c>
      <c r="EN258" s="34" t="s">
        <v>4002</v>
      </c>
      <c r="EO258" s="34" t="s">
        <v>3870</v>
      </c>
      <c r="EP258" s="34" t="s">
        <v>3869</v>
      </c>
      <c r="EQ258" s="34" t="s">
        <v>18422</v>
      </c>
      <c r="ER258" s="34" t="s">
        <v>3872</v>
      </c>
      <c r="ES258" s="34" t="s">
        <v>18423</v>
      </c>
      <c r="ET258" s="34" t="s">
        <v>4614</v>
      </c>
      <c r="EU258" s="34" t="s">
        <v>18424</v>
      </c>
      <c r="EV258" s="34" t="s">
        <v>3876</v>
      </c>
      <c r="EW258" s="34" t="s">
        <v>3876</v>
      </c>
      <c r="EX258" s="34" t="s">
        <v>3666</v>
      </c>
      <c r="EY258" s="34" t="s">
        <v>3666</v>
      </c>
      <c r="EZ258" s="34" t="s">
        <v>3877</v>
      </c>
      <c r="FA258" s="34" t="s">
        <v>3878</v>
      </c>
      <c r="FB258" s="34" t="s">
        <v>18425</v>
      </c>
      <c r="FC258" s="34" t="s">
        <v>18426</v>
      </c>
      <c r="FD258" s="34" t="s">
        <v>5082</v>
      </c>
      <c r="FE258" s="34" t="s">
        <v>4011</v>
      </c>
      <c r="FF258" s="34" t="s">
        <v>4130</v>
      </c>
      <c r="FG258" s="34" t="s">
        <v>5082</v>
      </c>
      <c r="FH258" s="34" t="s">
        <v>18427</v>
      </c>
      <c r="FI258" s="34" t="s">
        <v>18428</v>
      </c>
      <c r="FJ258" s="34" t="s">
        <v>4271</v>
      </c>
      <c r="FK258" s="34" t="s">
        <v>14312</v>
      </c>
      <c r="FL258" s="34" t="s">
        <v>5082</v>
      </c>
      <c r="FM258" s="34" t="s">
        <v>18411</v>
      </c>
      <c r="FN258" s="34" t="s">
        <v>18429</v>
      </c>
      <c r="FO258" s="34" t="s">
        <v>18430</v>
      </c>
      <c r="FP258" s="34" t="s">
        <v>3666</v>
      </c>
      <c r="FQ258" s="34" t="s">
        <v>18431</v>
      </c>
      <c r="FR258" s="34" t="s">
        <v>10047</v>
      </c>
      <c r="FS258" s="34" t="s">
        <v>18432</v>
      </c>
      <c r="FT258" s="34" t="s">
        <v>18433</v>
      </c>
      <c r="FU258" s="34" t="s">
        <v>18434</v>
      </c>
      <c r="FV258" s="34" t="s">
        <v>18435</v>
      </c>
      <c r="FW258" s="34" t="s">
        <v>18436</v>
      </c>
      <c r="FX258" s="34" t="s">
        <v>176</v>
      </c>
      <c r="FY258" s="34" t="s">
        <v>4060</v>
      </c>
      <c r="FZ258" s="34" t="s">
        <v>18437</v>
      </c>
      <c r="GA258" s="34" t="s">
        <v>3945</v>
      </c>
      <c r="GB258" s="34" t="s">
        <v>3946</v>
      </c>
      <c r="GC258" s="34" t="s">
        <v>3946</v>
      </c>
      <c r="GD258" s="44" t="s">
        <v>4194</v>
      </c>
      <c r="GE258" s="44" t="s">
        <v>6676</v>
      </c>
      <c r="GL258" s="493">
        <v>100</v>
      </c>
      <c r="GM258" s="493">
        <v>58</v>
      </c>
      <c r="GN258" s="493">
        <v>65</v>
      </c>
      <c r="GO258" s="493">
        <v>83</v>
      </c>
      <c r="GP258" s="493">
        <v>97</v>
      </c>
      <c r="GQ258" s="493">
        <v>29</v>
      </c>
      <c r="GR258" s="493">
        <v>97</v>
      </c>
      <c r="GS258" s="493">
        <v>92</v>
      </c>
      <c r="GT258" s="493">
        <v>23</v>
      </c>
      <c r="GU258" s="493">
        <v>100</v>
      </c>
      <c r="GV258" s="493">
        <v>60</v>
      </c>
      <c r="GW258" s="493">
        <v>57</v>
      </c>
      <c r="GX258" s="493">
        <v>86</v>
      </c>
      <c r="GY258" s="493">
        <v>100</v>
      </c>
      <c r="GZ258" s="493">
        <v>90</v>
      </c>
      <c r="HA258" s="493">
        <v>0.48349999999999999</v>
      </c>
      <c r="HB258" s="493">
        <v>66</v>
      </c>
      <c r="HC258" s="493">
        <v>100</v>
      </c>
      <c r="HD258" s="493">
        <v>83</v>
      </c>
      <c r="HE258" s="493">
        <v>90</v>
      </c>
      <c r="HF258" s="34" t="s">
        <v>176</v>
      </c>
      <c r="HG258" s="53" t="s">
        <v>18438</v>
      </c>
      <c r="HH258" s="53" t="s">
        <v>3848</v>
      </c>
      <c r="HI258" s="53" t="s">
        <v>3848</v>
      </c>
      <c r="HJ258" s="53" t="s">
        <v>3848</v>
      </c>
      <c r="HK258" s="53" t="s">
        <v>3848</v>
      </c>
      <c r="HL258" s="374">
        <v>43284</v>
      </c>
      <c r="HM258" s="30" t="s">
        <v>4194</v>
      </c>
      <c r="HN258" s="213" t="s">
        <v>6676</v>
      </c>
      <c r="IC258" s="44" t="s">
        <v>247</v>
      </c>
      <c r="IE258" s="44" t="s">
        <v>12843</v>
      </c>
    </row>
    <row r="259" spans="1:239" s="44" customFormat="1" ht="12.75" x14ac:dyDescent="0.2">
      <c r="A259" s="85">
        <v>123</v>
      </c>
      <c r="B259" s="59">
        <v>0.50694444444444442</v>
      </c>
      <c r="C259" s="85"/>
      <c r="D259" s="85" t="s">
        <v>12630</v>
      </c>
      <c r="E259" s="255" t="s">
        <v>212</v>
      </c>
      <c r="F259" s="282">
        <v>43284</v>
      </c>
      <c r="G259" s="255" t="s">
        <v>425</v>
      </c>
      <c r="H259" s="44" t="s">
        <v>233</v>
      </c>
      <c r="I259" s="255" t="s">
        <v>591</v>
      </c>
      <c r="J259" s="85"/>
      <c r="K259" s="471"/>
      <c r="L259" s="471"/>
      <c r="M259" s="471"/>
      <c r="N259" s="471"/>
      <c r="O259" s="85"/>
      <c r="P259" s="370" t="s">
        <v>18439</v>
      </c>
      <c r="Q259" s="44" t="s">
        <v>18440</v>
      </c>
      <c r="R259" s="44" t="s">
        <v>18441</v>
      </c>
      <c r="S259" s="351" t="s">
        <v>18442</v>
      </c>
      <c r="T259" s="354">
        <v>9168202896</v>
      </c>
      <c r="U259" s="516" t="s">
        <v>18443</v>
      </c>
      <c r="V259" s="517" t="s">
        <v>18444</v>
      </c>
      <c r="W259" s="255" t="s">
        <v>221</v>
      </c>
      <c r="X259" s="255" t="s">
        <v>221</v>
      </c>
      <c r="Y259" s="255" t="s">
        <v>221</v>
      </c>
      <c r="Z259" s="255" t="s">
        <v>221</v>
      </c>
      <c r="AA259" s="44" t="s">
        <v>18445</v>
      </c>
      <c r="AB259" s="44">
        <v>9752765340</v>
      </c>
      <c r="AC259" s="44" t="s">
        <v>278</v>
      </c>
      <c r="AD259" s="255" t="s">
        <v>241</v>
      </c>
      <c r="AE259" s="44" t="s">
        <v>4066</v>
      </c>
      <c r="AF259" s="85" t="s">
        <v>221</v>
      </c>
      <c r="AG259" s="44" t="s">
        <v>280</v>
      </c>
      <c r="AH259" s="85" t="s">
        <v>221</v>
      </c>
      <c r="AN259" s="85" t="s">
        <v>432</v>
      </c>
      <c r="AO259" s="85" t="s">
        <v>432</v>
      </c>
      <c r="AP259" s="85" t="s">
        <v>434</v>
      </c>
      <c r="AQ259" s="85" t="s">
        <v>10785</v>
      </c>
      <c r="AR259" s="85" t="s">
        <v>14943</v>
      </c>
      <c r="AS259" s="85"/>
      <c r="AT259" s="85"/>
      <c r="AU259" s="85"/>
      <c r="AV259" s="85"/>
      <c r="AW259" s="85"/>
      <c r="AX259" s="85" t="s">
        <v>6970</v>
      </c>
      <c r="AY259" s="85" t="s">
        <v>227</v>
      </c>
      <c r="AZ259" s="85" t="s">
        <v>227</v>
      </c>
      <c r="BA259" s="275"/>
      <c r="BB259" s="275" t="s">
        <v>14945</v>
      </c>
      <c r="BC259" s="59">
        <v>0.50694444444444442</v>
      </c>
      <c r="BD259" s="59">
        <v>0.51527777777777783</v>
      </c>
      <c r="BE259" s="306">
        <f t="shared" si="6"/>
        <v>12</v>
      </c>
      <c r="BF259" s="44">
        <v>2</v>
      </c>
      <c r="BG259" s="44">
        <v>2</v>
      </c>
      <c r="BH259" s="44">
        <v>2</v>
      </c>
      <c r="BI259" s="44">
        <v>2</v>
      </c>
      <c r="BJ259" s="44">
        <v>2</v>
      </c>
      <c r="BK259" s="44">
        <v>2</v>
      </c>
      <c r="BL259" s="44">
        <v>2</v>
      </c>
      <c r="BM259" s="44">
        <v>2</v>
      </c>
      <c r="BN259" s="44">
        <v>2</v>
      </c>
      <c r="BO259" s="44">
        <v>2</v>
      </c>
      <c r="BP259" s="44">
        <v>2</v>
      </c>
      <c r="BQ259" s="44">
        <v>1</v>
      </c>
      <c r="BR259" s="44">
        <v>1</v>
      </c>
      <c r="BS259" s="44">
        <v>2</v>
      </c>
      <c r="BT259" s="44">
        <v>1</v>
      </c>
      <c r="CG259" s="85"/>
      <c r="CH259" s="85"/>
      <c r="CI259" s="85"/>
      <c r="CJ259" s="85"/>
      <c r="CK259" s="85"/>
      <c r="CL259" s="85"/>
      <c r="CM259" s="85"/>
      <c r="CN259" s="85"/>
      <c r="CO259" s="85"/>
      <c r="CP259" s="85"/>
      <c r="CQ259" s="85"/>
      <c r="CR259" s="34" t="s">
        <v>12643</v>
      </c>
      <c r="CS259" s="34" t="s">
        <v>12644</v>
      </c>
      <c r="CT259" s="34" t="s">
        <v>4002</v>
      </c>
      <c r="CU259" s="34" t="s">
        <v>18446</v>
      </c>
      <c r="CV259" s="34" t="s">
        <v>18440</v>
      </c>
      <c r="CW259" s="34" t="s">
        <v>18441</v>
      </c>
      <c r="CX259" s="34" t="s">
        <v>18442</v>
      </c>
      <c r="CY259" s="34" t="s">
        <v>18447</v>
      </c>
      <c r="CZ259" s="34" t="s">
        <v>3848</v>
      </c>
      <c r="DA259" s="34" t="s">
        <v>9403</v>
      </c>
      <c r="DB259" s="34" t="s">
        <v>4037</v>
      </c>
      <c r="DC259" s="34" t="s">
        <v>4038</v>
      </c>
      <c r="DD259" s="34" t="s">
        <v>4039</v>
      </c>
      <c r="DE259" s="34" t="s">
        <v>3848</v>
      </c>
      <c r="DF259" s="34" t="s">
        <v>9403</v>
      </c>
      <c r="DG259" s="34" t="s">
        <v>4037</v>
      </c>
      <c r="DH259" s="34" t="s">
        <v>4038</v>
      </c>
      <c r="DI259" s="34" t="s">
        <v>4039</v>
      </c>
      <c r="DJ259" s="34" t="s">
        <v>3848</v>
      </c>
      <c r="DK259" s="34" t="s">
        <v>3849</v>
      </c>
      <c r="DL259" s="34" t="s">
        <v>3848</v>
      </c>
      <c r="DM259" s="34" t="s">
        <v>3914</v>
      </c>
      <c r="DN259" s="34" t="s">
        <v>3852</v>
      </c>
      <c r="DO259" s="34" t="s">
        <v>3848</v>
      </c>
      <c r="DP259" s="34" t="s">
        <v>3848</v>
      </c>
      <c r="DQ259" s="34" t="s">
        <v>18448</v>
      </c>
      <c r="DR259" s="34" t="s">
        <v>3403</v>
      </c>
      <c r="DS259" s="34" t="s">
        <v>18443</v>
      </c>
      <c r="DT259" s="34" t="s">
        <v>3848</v>
      </c>
      <c r="DU259" s="34" t="s">
        <v>3848</v>
      </c>
      <c r="DV259" s="34" t="s">
        <v>3848</v>
      </c>
      <c r="DW259" s="34" t="s">
        <v>3848</v>
      </c>
      <c r="DX259" s="34" t="s">
        <v>3848</v>
      </c>
      <c r="DY259" s="34" t="s">
        <v>3848</v>
      </c>
      <c r="DZ259" s="34" t="s">
        <v>3848</v>
      </c>
      <c r="EA259" s="34" t="s">
        <v>3848</v>
      </c>
      <c r="EB259" s="34" t="s">
        <v>3861</v>
      </c>
      <c r="EC259" s="34" t="s">
        <v>3862</v>
      </c>
      <c r="ED259" s="34" t="s">
        <v>3848</v>
      </c>
      <c r="EE259" s="34" t="s">
        <v>4212</v>
      </c>
      <c r="EF259" s="34" t="s">
        <v>432</v>
      </c>
      <c r="EG259" s="34" t="s">
        <v>3919</v>
      </c>
      <c r="EH259" s="34" t="s">
        <v>3920</v>
      </c>
      <c r="EI259" s="34" t="s">
        <v>1391</v>
      </c>
      <c r="EJ259" s="34" t="s">
        <v>3848</v>
      </c>
      <c r="EK259" s="34" t="s">
        <v>3848</v>
      </c>
      <c r="EL259" s="34" t="s">
        <v>3868</v>
      </c>
      <c r="EM259" s="34" t="s">
        <v>4002</v>
      </c>
      <c r="EN259" s="34" t="s">
        <v>4002</v>
      </c>
      <c r="EO259" s="34" t="s">
        <v>3870</v>
      </c>
      <c r="EP259" s="34" t="s">
        <v>3870</v>
      </c>
      <c r="EQ259" s="34" t="s">
        <v>4017</v>
      </c>
      <c r="ER259" s="34" t="s">
        <v>4017</v>
      </c>
      <c r="ES259" s="34" t="s">
        <v>4017</v>
      </c>
      <c r="ET259" s="34" t="s">
        <v>4017</v>
      </c>
      <c r="EU259" s="34" t="s">
        <v>4017</v>
      </c>
      <c r="EV259" s="34" t="s">
        <v>3848</v>
      </c>
      <c r="EW259" s="34" t="s">
        <v>3848</v>
      </c>
      <c r="EX259" s="34" t="s">
        <v>3848</v>
      </c>
      <c r="EY259" s="34" t="s">
        <v>3848</v>
      </c>
      <c r="EZ259" s="34" t="s">
        <v>3848</v>
      </c>
      <c r="FA259" s="34" t="s">
        <v>3848</v>
      </c>
      <c r="FB259" s="34" t="s">
        <v>3848</v>
      </c>
      <c r="FC259" s="34" t="s">
        <v>3848</v>
      </c>
      <c r="FD259" s="34" t="s">
        <v>3848</v>
      </c>
      <c r="FE259" s="34" t="s">
        <v>4017</v>
      </c>
      <c r="FF259" s="34" t="s">
        <v>4017</v>
      </c>
      <c r="FG259" s="34" t="s">
        <v>3848</v>
      </c>
      <c r="FH259" s="34" t="s">
        <v>3848</v>
      </c>
      <c r="FI259" s="34" t="s">
        <v>3848</v>
      </c>
      <c r="FJ259" s="34" t="s">
        <v>4017</v>
      </c>
      <c r="FK259" s="34" t="s">
        <v>4017</v>
      </c>
      <c r="FL259" s="34" t="s">
        <v>4017</v>
      </c>
      <c r="FM259" s="34" t="s">
        <v>3403</v>
      </c>
      <c r="FN259" s="34" t="s">
        <v>3403</v>
      </c>
      <c r="FO259" s="34" t="s">
        <v>3403</v>
      </c>
      <c r="FP259" s="34" t="s">
        <v>3403</v>
      </c>
      <c r="FQ259" s="34" t="s">
        <v>5943</v>
      </c>
      <c r="FR259" s="34" t="s">
        <v>5943</v>
      </c>
      <c r="FS259" s="34" t="s">
        <v>5943</v>
      </c>
      <c r="FT259" s="34" t="s">
        <v>3943</v>
      </c>
      <c r="FU259" s="34" t="s">
        <v>3943</v>
      </c>
      <c r="FV259" s="34" t="s">
        <v>3943</v>
      </c>
      <c r="FW259" s="34" t="s">
        <v>3943</v>
      </c>
      <c r="FX259" s="34" t="s">
        <v>3944</v>
      </c>
      <c r="FY259" s="34" t="s">
        <v>3848</v>
      </c>
      <c r="FZ259" s="34" t="s">
        <v>3848</v>
      </c>
      <c r="GA259" s="34" t="s">
        <v>3848</v>
      </c>
      <c r="GB259" s="34" t="s">
        <v>3848</v>
      </c>
      <c r="GC259" s="34" t="s">
        <v>3848</v>
      </c>
      <c r="GL259" s="493" t="s">
        <v>14217</v>
      </c>
      <c r="GM259" s="493" t="s">
        <v>14217</v>
      </c>
      <c r="GN259" s="493" t="s">
        <v>14217</v>
      </c>
      <c r="GO259" s="493" t="s">
        <v>14217</v>
      </c>
      <c r="GP259" s="493" t="s">
        <v>14217</v>
      </c>
      <c r="GQ259" s="493" t="s">
        <v>3848</v>
      </c>
      <c r="GR259" s="493" t="s">
        <v>3848</v>
      </c>
      <c r="GS259" s="493" t="s">
        <v>14217</v>
      </c>
      <c r="GT259" s="493" t="s">
        <v>3848</v>
      </c>
      <c r="GU259" s="493" t="s">
        <v>3848</v>
      </c>
      <c r="GV259" s="493" t="s">
        <v>14217</v>
      </c>
      <c r="GW259" s="493" t="s">
        <v>14217</v>
      </c>
      <c r="GX259" s="493" t="s">
        <v>14217</v>
      </c>
      <c r="GY259" s="493" t="s">
        <v>14218</v>
      </c>
      <c r="GZ259" s="493" t="s">
        <v>14217</v>
      </c>
      <c r="HA259" s="493" t="s">
        <v>14217</v>
      </c>
      <c r="HB259" s="493">
        <v>33</v>
      </c>
      <c r="HC259" s="493" t="s">
        <v>14217</v>
      </c>
      <c r="HD259" s="493">
        <v>33</v>
      </c>
      <c r="HE259" s="493">
        <v>0</v>
      </c>
      <c r="HF259" s="34" t="s">
        <v>14405</v>
      </c>
      <c r="HG259" s="53" t="s">
        <v>3848</v>
      </c>
      <c r="HH259" s="53" t="s">
        <v>18449</v>
      </c>
      <c r="HI259" s="53" t="s">
        <v>14950</v>
      </c>
      <c r="HJ259" s="53" t="s">
        <v>14951</v>
      </c>
      <c r="HK259" s="53" t="s">
        <v>18450</v>
      </c>
      <c r="HL259" s="34" t="s">
        <v>3848</v>
      </c>
      <c r="HM259" s="34" t="s">
        <v>3848</v>
      </c>
      <c r="IC259" s="44" t="s">
        <v>3403</v>
      </c>
      <c r="IE259" s="44" t="s">
        <v>3403</v>
      </c>
    </row>
    <row r="260" spans="1:239" s="44" customFormat="1" ht="12.75" x14ac:dyDescent="0.2">
      <c r="A260" s="85">
        <v>124</v>
      </c>
      <c r="B260" s="59">
        <v>0.51944444444444449</v>
      </c>
      <c r="C260" s="85"/>
      <c r="D260" s="85" t="s">
        <v>12630</v>
      </c>
      <c r="E260" s="255" t="s">
        <v>212</v>
      </c>
      <c r="F260" s="282">
        <v>43284</v>
      </c>
      <c r="G260" s="255" t="s">
        <v>1202</v>
      </c>
      <c r="H260" s="44" t="s">
        <v>233</v>
      </c>
      <c r="I260" s="44" t="s">
        <v>1203</v>
      </c>
      <c r="J260" s="85"/>
      <c r="K260" s="471"/>
      <c r="L260" s="471"/>
      <c r="M260" s="471"/>
      <c r="N260" s="471"/>
      <c r="O260" s="85"/>
      <c r="P260" s="370" t="s">
        <v>18451</v>
      </c>
      <c r="Q260" s="44" t="s">
        <v>15004</v>
      </c>
      <c r="R260" s="44" t="s">
        <v>18452</v>
      </c>
      <c r="S260" s="351" t="s">
        <v>18453</v>
      </c>
      <c r="T260" s="354">
        <v>9168224839</v>
      </c>
      <c r="U260" s="516" t="s">
        <v>18454</v>
      </c>
      <c r="V260" s="52" t="s">
        <v>18455</v>
      </c>
      <c r="W260" s="255" t="s">
        <v>221</v>
      </c>
      <c r="X260" s="255" t="s">
        <v>221</v>
      </c>
      <c r="Y260" s="255" t="s">
        <v>221</v>
      </c>
      <c r="Z260" s="255" t="s">
        <v>221</v>
      </c>
      <c r="AA260" s="44" t="s">
        <v>18456</v>
      </c>
      <c r="AB260" s="44">
        <v>9266219804</v>
      </c>
      <c r="AC260" s="85" t="s">
        <v>1303</v>
      </c>
      <c r="AD260" s="255" t="s">
        <v>224</v>
      </c>
      <c r="AE260" s="44" t="s">
        <v>221</v>
      </c>
      <c r="AF260" s="85" t="s">
        <v>221</v>
      </c>
      <c r="AG260" s="85" t="s">
        <v>221</v>
      </c>
      <c r="AH260" s="85" t="s">
        <v>221</v>
      </c>
      <c r="AN260" s="85" t="s">
        <v>432</v>
      </c>
      <c r="AO260" s="85" t="s">
        <v>432</v>
      </c>
      <c r="AP260" s="85" t="s">
        <v>434</v>
      </c>
      <c r="AQ260" s="85" t="s">
        <v>10785</v>
      </c>
      <c r="AR260" s="85" t="s">
        <v>14943</v>
      </c>
      <c r="AS260" s="85"/>
      <c r="AT260" s="85"/>
      <c r="AU260" s="85"/>
      <c r="AV260" s="85"/>
      <c r="AW260" s="85"/>
      <c r="AX260" s="85" t="s">
        <v>6970</v>
      </c>
      <c r="AY260" s="85" t="s">
        <v>227</v>
      </c>
      <c r="AZ260" s="85" t="s">
        <v>227</v>
      </c>
      <c r="BA260" s="275"/>
      <c r="BB260" s="275" t="s">
        <v>14945</v>
      </c>
      <c r="BC260" s="59">
        <v>0.51944444444444449</v>
      </c>
      <c r="BD260" s="59">
        <v>0.5229166666666667</v>
      </c>
      <c r="BE260" s="306">
        <f t="shared" si="6"/>
        <v>5</v>
      </c>
      <c r="BF260" s="44">
        <v>1</v>
      </c>
      <c r="BG260" s="44">
        <v>2</v>
      </c>
      <c r="BH260" s="44">
        <v>2</v>
      </c>
      <c r="BI260" s="44">
        <v>1</v>
      </c>
      <c r="BJ260" s="44">
        <v>1</v>
      </c>
      <c r="BK260" s="44">
        <v>1</v>
      </c>
      <c r="BL260" s="44">
        <v>1</v>
      </c>
      <c r="BM260" s="44">
        <v>2</v>
      </c>
      <c r="BN260" s="44">
        <v>1</v>
      </c>
      <c r="BO260" s="44">
        <v>1</v>
      </c>
      <c r="BP260" s="44">
        <v>3</v>
      </c>
      <c r="BQ260" s="44">
        <v>1</v>
      </c>
      <c r="BR260" s="44">
        <v>1</v>
      </c>
      <c r="BS260" s="44">
        <v>2</v>
      </c>
      <c r="BT260" s="44">
        <v>2</v>
      </c>
      <c r="BW260" s="59"/>
      <c r="BX260" s="59"/>
      <c r="CG260" s="85"/>
      <c r="CH260" s="85"/>
      <c r="CI260" s="85"/>
      <c r="CJ260" s="85"/>
      <c r="CK260" s="85"/>
      <c r="CL260" s="85"/>
      <c r="CM260" s="85"/>
      <c r="CN260" s="85"/>
      <c r="CO260" s="85"/>
      <c r="CP260" s="85"/>
      <c r="CQ260" s="85"/>
      <c r="CR260" s="34" t="s">
        <v>12643</v>
      </c>
      <c r="CS260" s="34" t="s">
        <v>12644</v>
      </c>
      <c r="CT260" s="34" t="s">
        <v>4002</v>
      </c>
      <c r="CU260" s="34" t="s">
        <v>18457</v>
      </c>
      <c r="CV260" s="34" t="s">
        <v>15004</v>
      </c>
      <c r="CW260" s="34" t="s">
        <v>18452</v>
      </c>
      <c r="CX260" s="34" t="s">
        <v>18453</v>
      </c>
      <c r="CY260" s="34" t="s">
        <v>18458</v>
      </c>
      <c r="CZ260" s="34" t="s">
        <v>3848</v>
      </c>
      <c r="DA260" s="34" t="s">
        <v>9403</v>
      </c>
      <c r="DB260" s="34" t="s">
        <v>4037</v>
      </c>
      <c r="DC260" s="34" t="s">
        <v>4038</v>
      </c>
      <c r="DD260" s="34" t="s">
        <v>4039</v>
      </c>
      <c r="DE260" s="34" t="s">
        <v>3848</v>
      </c>
      <c r="DF260" s="34" t="s">
        <v>9403</v>
      </c>
      <c r="DG260" s="34" t="s">
        <v>4037</v>
      </c>
      <c r="DH260" s="34" t="s">
        <v>4038</v>
      </c>
      <c r="DI260" s="34" t="s">
        <v>4039</v>
      </c>
      <c r="DJ260" s="34" t="s">
        <v>3848</v>
      </c>
      <c r="DK260" s="34" t="s">
        <v>3957</v>
      </c>
      <c r="DL260" s="34" t="s">
        <v>3848</v>
      </c>
      <c r="DM260" s="34" t="s">
        <v>3914</v>
      </c>
      <c r="DN260" s="34" t="s">
        <v>3852</v>
      </c>
      <c r="DO260" s="34" t="s">
        <v>3848</v>
      </c>
      <c r="DP260" s="34" t="s">
        <v>3848</v>
      </c>
      <c r="DQ260" s="34" t="s">
        <v>18459</v>
      </c>
      <c r="DR260" s="34" t="s">
        <v>3403</v>
      </c>
      <c r="DS260" s="34" t="s">
        <v>18454</v>
      </c>
      <c r="DT260" s="34" t="s">
        <v>3848</v>
      </c>
      <c r="DU260" s="34" t="s">
        <v>3848</v>
      </c>
      <c r="DV260" s="34" t="s">
        <v>3848</v>
      </c>
      <c r="DW260" s="34" t="s">
        <v>3848</v>
      </c>
      <c r="DX260" s="34" t="s">
        <v>3848</v>
      </c>
      <c r="DY260" s="34" t="s">
        <v>3848</v>
      </c>
      <c r="DZ260" s="34" t="s">
        <v>3848</v>
      </c>
      <c r="EA260" s="34" t="s">
        <v>3848</v>
      </c>
      <c r="EB260" s="34" t="s">
        <v>3861</v>
      </c>
      <c r="EC260" s="34" t="s">
        <v>3862</v>
      </c>
      <c r="ED260" s="34" t="s">
        <v>3848</v>
      </c>
      <c r="EE260" s="34" t="s">
        <v>4212</v>
      </c>
      <c r="EF260" s="34" t="s">
        <v>432</v>
      </c>
      <c r="EG260" s="34" t="s">
        <v>3919</v>
      </c>
      <c r="EH260" s="34" t="s">
        <v>3920</v>
      </c>
      <c r="EI260" s="34" t="s">
        <v>1391</v>
      </c>
      <c r="EJ260" s="34" t="s">
        <v>3848</v>
      </c>
      <c r="EK260" s="34" t="s">
        <v>3848</v>
      </c>
      <c r="EL260" s="34" t="s">
        <v>3868</v>
      </c>
      <c r="EM260" s="34" t="s">
        <v>4002</v>
      </c>
      <c r="EN260" s="34" t="s">
        <v>4002</v>
      </c>
      <c r="EO260" s="34" t="s">
        <v>3870</v>
      </c>
      <c r="EP260" s="34" t="s">
        <v>3870</v>
      </c>
      <c r="EQ260" s="34" t="s">
        <v>15305</v>
      </c>
      <c r="ER260" s="34" t="s">
        <v>4017</v>
      </c>
      <c r="ES260" s="34" t="s">
        <v>4017</v>
      </c>
      <c r="ET260" s="34" t="s">
        <v>4017</v>
      </c>
      <c r="EU260" s="34" t="s">
        <v>4017</v>
      </c>
      <c r="EV260" s="34" t="s">
        <v>3848</v>
      </c>
      <c r="EW260" s="34" t="s">
        <v>3848</v>
      </c>
      <c r="EX260" s="34" t="s">
        <v>3848</v>
      </c>
      <c r="EY260" s="34" t="s">
        <v>3848</v>
      </c>
      <c r="EZ260" s="34" t="s">
        <v>3848</v>
      </c>
      <c r="FA260" s="34" t="s">
        <v>3848</v>
      </c>
      <c r="FB260" s="34" t="s">
        <v>3848</v>
      </c>
      <c r="FC260" s="34" t="s">
        <v>3848</v>
      </c>
      <c r="FD260" s="34" t="s">
        <v>3848</v>
      </c>
      <c r="FE260" s="34" t="s">
        <v>4017</v>
      </c>
      <c r="FF260" s="34" t="s">
        <v>4017</v>
      </c>
      <c r="FG260" s="34" t="s">
        <v>3848</v>
      </c>
      <c r="FH260" s="34" t="s">
        <v>3848</v>
      </c>
      <c r="FI260" s="34" t="s">
        <v>3848</v>
      </c>
      <c r="FJ260" s="34" t="s">
        <v>4017</v>
      </c>
      <c r="FK260" s="34" t="s">
        <v>4017</v>
      </c>
      <c r="FL260" s="34" t="s">
        <v>4017</v>
      </c>
      <c r="FM260" s="34" t="s">
        <v>14000</v>
      </c>
      <c r="FN260" s="34" t="s">
        <v>3403</v>
      </c>
      <c r="FO260" s="34" t="s">
        <v>3403</v>
      </c>
      <c r="FP260" s="34" t="s">
        <v>3403</v>
      </c>
      <c r="FQ260" s="34" t="s">
        <v>5943</v>
      </c>
      <c r="FR260" s="34" t="s">
        <v>5943</v>
      </c>
      <c r="FS260" s="34" t="s">
        <v>5943</v>
      </c>
      <c r="FT260" s="34" t="s">
        <v>3943</v>
      </c>
      <c r="FU260" s="34" t="s">
        <v>3943</v>
      </c>
      <c r="FV260" s="34" t="s">
        <v>3943</v>
      </c>
      <c r="FW260" s="34" t="s">
        <v>3943</v>
      </c>
      <c r="FX260" s="34" t="s">
        <v>3944</v>
      </c>
      <c r="FY260" s="34" t="s">
        <v>3848</v>
      </c>
      <c r="FZ260" s="34" t="s">
        <v>3848</v>
      </c>
      <c r="GA260" s="34" t="s">
        <v>3848</v>
      </c>
      <c r="GB260" s="34" t="s">
        <v>3848</v>
      </c>
      <c r="GC260" s="34" t="s">
        <v>3848</v>
      </c>
      <c r="GL260" s="493" t="s">
        <v>14217</v>
      </c>
      <c r="GM260" s="493" t="s">
        <v>14217</v>
      </c>
      <c r="GN260" s="493" t="s">
        <v>14217</v>
      </c>
      <c r="GO260" s="493" t="s">
        <v>14217</v>
      </c>
      <c r="GP260" s="493" t="s">
        <v>14217</v>
      </c>
      <c r="GQ260" s="493" t="s">
        <v>3848</v>
      </c>
      <c r="GR260" s="493" t="s">
        <v>3848</v>
      </c>
      <c r="GS260" s="493" t="s">
        <v>14217</v>
      </c>
      <c r="GT260" s="493" t="s">
        <v>3848</v>
      </c>
      <c r="GU260" s="493" t="s">
        <v>3848</v>
      </c>
      <c r="GV260" s="493" t="s">
        <v>14217</v>
      </c>
      <c r="GW260" s="493" t="s">
        <v>14217</v>
      </c>
      <c r="GX260" s="493" t="s">
        <v>14217</v>
      </c>
      <c r="GY260" s="493" t="s">
        <v>14218</v>
      </c>
      <c r="GZ260" s="493" t="s">
        <v>14217</v>
      </c>
      <c r="HA260" s="493" t="s">
        <v>14217</v>
      </c>
      <c r="HB260" s="493">
        <v>33</v>
      </c>
      <c r="HC260" s="493" t="s">
        <v>14217</v>
      </c>
      <c r="HD260" s="493">
        <v>33</v>
      </c>
      <c r="HE260" s="493">
        <v>0</v>
      </c>
      <c r="HF260" s="34" t="s">
        <v>14405</v>
      </c>
      <c r="HG260" s="53" t="s">
        <v>3848</v>
      </c>
      <c r="HH260" s="53" t="s">
        <v>18460</v>
      </c>
      <c r="HI260" s="53" t="s">
        <v>14950</v>
      </c>
      <c r="HJ260" s="53" t="s">
        <v>14951</v>
      </c>
      <c r="HK260" s="53" t="s">
        <v>18461</v>
      </c>
      <c r="HL260" s="34" t="s">
        <v>3848</v>
      </c>
      <c r="HM260" s="34" t="s">
        <v>3848</v>
      </c>
      <c r="IC260" s="44" t="s">
        <v>3403</v>
      </c>
      <c r="IE260" s="44" t="s">
        <v>3403</v>
      </c>
    </row>
    <row r="261" spans="1:239" s="44" customFormat="1" ht="12.75" x14ac:dyDescent="0.2">
      <c r="A261" s="85">
        <v>125</v>
      </c>
      <c r="B261" s="59">
        <v>0.52569444444444446</v>
      </c>
      <c r="C261" s="85"/>
      <c r="D261" s="85" t="s">
        <v>12630</v>
      </c>
      <c r="E261" s="255" t="s">
        <v>212</v>
      </c>
      <c r="F261" s="282">
        <v>43284</v>
      </c>
      <c r="G261" s="471" t="s">
        <v>3082</v>
      </c>
      <c r="H261" s="255" t="s">
        <v>246</v>
      </c>
      <c r="I261" s="44" t="s">
        <v>247</v>
      </c>
      <c r="J261" s="85" t="s">
        <v>12805</v>
      </c>
      <c r="K261" s="351" t="s">
        <v>12806</v>
      </c>
      <c r="L261" s="471" t="s">
        <v>250</v>
      </c>
      <c r="M261" s="471">
        <v>43284</v>
      </c>
      <c r="N261" s="471">
        <v>43299</v>
      </c>
      <c r="O261" s="85" t="s">
        <v>12807</v>
      </c>
      <c r="P261" s="370" t="s">
        <v>18462</v>
      </c>
      <c r="Q261" s="44" t="s">
        <v>2099</v>
      </c>
      <c r="R261" s="44" t="s">
        <v>18463</v>
      </c>
      <c r="S261" s="351" t="s">
        <v>3000</v>
      </c>
      <c r="T261" s="354">
        <v>9192366703</v>
      </c>
      <c r="U261" s="516" t="s">
        <v>18464</v>
      </c>
      <c r="V261" s="517" t="s">
        <v>221</v>
      </c>
      <c r="W261" s="255" t="s">
        <v>221</v>
      </c>
      <c r="X261" s="255" t="s">
        <v>221</v>
      </c>
      <c r="Y261" s="255" t="s">
        <v>221</v>
      </c>
      <c r="Z261" s="255" t="s">
        <v>221</v>
      </c>
      <c r="AA261" s="44" t="s">
        <v>221</v>
      </c>
      <c r="AB261" s="44" t="s">
        <v>221</v>
      </c>
      <c r="AC261" s="44" t="s">
        <v>223</v>
      </c>
      <c r="AD261" s="255" t="s">
        <v>366</v>
      </c>
      <c r="AE261" s="44" t="s">
        <v>18465</v>
      </c>
      <c r="AF261" s="85" t="s">
        <v>226</v>
      </c>
      <c r="AG261" s="85" t="s">
        <v>226</v>
      </c>
      <c r="AH261" s="85" t="s">
        <v>226</v>
      </c>
      <c r="AI261" s="44" t="s">
        <v>18466</v>
      </c>
      <c r="AJ261" s="44" t="s">
        <v>227</v>
      </c>
      <c r="AK261" s="44">
        <v>1</v>
      </c>
      <c r="AL261" s="44" t="s">
        <v>18467</v>
      </c>
      <c r="AM261" s="44" t="s">
        <v>15073</v>
      </c>
      <c r="AN261" s="85" t="s">
        <v>432</v>
      </c>
      <c r="AO261" s="85" t="s">
        <v>432</v>
      </c>
      <c r="AP261" s="85" t="s">
        <v>434</v>
      </c>
      <c r="AQ261" s="85" t="s">
        <v>10785</v>
      </c>
      <c r="AR261" s="85" t="s">
        <v>14943</v>
      </c>
      <c r="AS261" s="85"/>
      <c r="AT261" s="85"/>
      <c r="AU261" s="85"/>
      <c r="AV261" s="85"/>
      <c r="AW261" s="85"/>
      <c r="AX261" s="85" t="s">
        <v>6970</v>
      </c>
      <c r="AY261" s="85" t="s">
        <v>227</v>
      </c>
      <c r="AZ261" s="85" t="s">
        <v>227</v>
      </c>
      <c r="BA261" s="275"/>
      <c r="BB261" s="275" t="s">
        <v>14945</v>
      </c>
      <c r="BC261" s="59">
        <v>0.52569444444444446</v>
      </c>
      <c r="BD261" s="59">
        <v>0.5395833333333333</v>
      </c>
      <c r="BE261" s="306">
        <f t="shared" si="6"/>
        <v>20</v>
      </c>
      <c r="BF261" s="44">
        <v>3</v>
      </c>
      <c r="BG261" s="44">
        <v>3</v>
      </c>
      <c r="BH261" s="44">
        <v>3</v>
      </c>
      <c r="BI261" s="44">
        <v>3</v>
      </c>
      <c r="BJ261" s="44">
        <v>3</v>
      </c>
      <c r="BK261" s="44">
        <v>3</v>
      </c>
      <c r="BL261" s="44">
        <v>3</v>
      </c>
      <c r="BM261" s="44">
        <v>3</v>
      </c>
      <c r="BN261" s="44">
        <v>3</v>
      </c>
      <c r="BO261" s="44">
        <v>3</v>
      </c>
      <c r="BP261" s="44">
        <v>3</v>
      </c>
      <c r="BQ261" s="44">
        <v>3</v>
      </c>
      <c r="BR261" s="44">
        <v>3</v>
      </c>
      <c r="BS261" s="44">
        <v>3</v>
      </c>
      <c r="BT261" s="44">
        <v>3</v>
      </c>
      <c r="BV261" s="44" t="s">
        <v>14945</v>
      </c>
      <c r="BW261" s="59">
        <v>0.5395833333333333</v>
      </c>
      <c r="BX261" s="59">
        <v>0.54861111111111105</v>
      </c>
      <c r="BY261" s="44">
        <v>13</v>
      </c>
      <c r="BZ261" s="44">
        <v>3</v>
      </c>
      <c r="CA261" s="44">
        <v>3</v>
      </c>
      <c r="CB261" s="44">
        <v>3</v>
      </c>
      <c r="CC261" s="44">
        <v>3</v>
      </c>
      <c r="CD261" s="44" t="s">
        <v>260</v>
      </c>
      <c r="CE261" s="44" t="s">
        <v>14945</v>
      </c>
      <c r="CF261" s="44">
        <v>15</v>
      </c>
      <c r="CG261" s="85"/>
      <c r="CH261" s="85"/>
      <c r="CI261" s="85"/>
      <c r="CJ261" s="85"/>
      <c r="CK261" s="85"/>
      <c r="CL261" s="85"/>
      <c r="CM261" s="85"/>
      <c r="CN261" s="85"/>
      <c r="CO261" s="85"/>
      <c r="CP261" s="85"/>
      <c r="CQ261" s="85"/>
      <c r="CR261" s="34" t="s">
        <v>12643</v>
      </c>
      <c r="CS261" s="34" t="s">
        <v>12644</v>
      </c>
      <c r="CT261" s="34" t="s">
        <v>4002</v>
      </c>
      <c r="CU261" s="34" t="s">
        <v>18468</v>
      </c>
      <c r="CV261" s="34" t="s">
        <v>2099</v>
      </c>
      <c r="CW261" s="34" t="s">
        <v>5285</v>
      </c>
      <c r="CX261" s="34" t="s">
        <v>18469</v>
      </c>
      <c r="CY261" s="34" t="s">
        <v>18470</v>
      </c>
      <c r="CZ261" s="34" t="s">
        <v>17253</v>
      </c>
      <c r="DA261" s="34" t="s">
        <v>18471</v>
      </c>
      <c r="DB261" s="34" t="s">
        <v>8885</v>
      </c>
      <c r="DC261" s="34" t="s">
        <v>3846</v>
      </c>
      <c r="DD261" s="34" t="s">
        <v>17255</v>
      </c>
      <c r="DE261" s="34" t="s">
        <v>18472</v>
      </c>
      <c r="DF261" s="34" t="s">
        <v>18473</v>
      </c>
      <c r="DG261" s="34" t="s">
        <v>4158</v>
      </c>
      <c r="DH261" s="34" t="s">
        <v>4159</v>
      </c>
      <c r="DI261" s="34" t="s">
        <v>11695</v>
      </c>
      <c r="DJ261" s="34" t="s">
        <v>18474</v>
      </c>
      <c r="DK261" s="34" t="s">
        <v>4249</v>
      </c>
      <c r="DL261" s="34" t="s">
        <v>14122</v>
      </c>
      <c r="DM261" s="34" t="s">
        <v>3914</v>
      </c>
      <c r="DN261" s="34" t="s">
        <v>3852</v>
      </c>
      <c r="DO261" s="34" t="s">
        <v>3853</v>
      </c>
      <c r="DP261" s="34" t="s">
        <v>3854</v>
      </c>
      <c r="DQ261" s="34" t="s">
        <v>18475</v>
      </c>
      <c r="DR261" s="34" t="s">
        <v>18476</v>
      </c>
      <c r="DS261" s="34" t="s">
        <v>18477</v>
      </c>
      <c r="DT261" s="34" t="s">
        <v>18478</v>
      </c>
      <c r="DU261" s="34" t="s">
        <v>18479</v>
      </c>
      <c r="DV261" s="34" t="s">
        <v>18480</v>
      </c>
      <c r="DW261" s="34" t="s">
        <v>18481</v>
      </c>
      <c r="DX261" s="34" t="s">
        <v>18482</v>
      </c>
      <c r="DY261" s="34" t="s">
        <v>3848</v>
      </c>
      <c r="DZ261" s="34" t="s">
        <v>3848</v>
      </c>
      <c r="EA261" s="34" t="s">
        <v>3848</v>
      </c>
      <c r="EB261" s="34" t="s">
        <v>3861</v>
      </c>
      <c r="EC261" s="34" t="s">
        <v>3862</v>
      </c>
      <c r="ED261" s="34" t="s">
        <v>18483</v>
      </c>
      <c r="EE261" s="34" t="s">
        <v>4510</v>
      </c>
      <c r="EF261" s="34" t="s">
        <v>3864</v>
      </c>
      <c r="EG261" s="34" t="s">
        <v>2755</v>
      </c>
      <c r="EH261" s="34" t="s">
        <v>282</v>
      </c>
      <c r="EI261" s="34" t="s">
        <v>3848</v>
      </c>
      <c r="EJ261" s="34" t="s">
        <v>3848</v>
      </c>
      <c r="EK261" s="34" t="s">
        <v>3848</v>
      </c>
      <c r="EL261" s="34" t="s">
        <v>4473</v>
      </c>
      <c r="EM261" s="34" t="s">
        <v>4002</v>
      </c>
      <c r="EN261" s="34" t="s">
        <v>4002</v>
      </c>
      <c r="EO261" s="34" t="s">
        <v>4002</v>
      </c>
      <c r="EP261" s="34" t="s">
        <v>4002</v>
      </c>
      <c r="EQ261" s="34" t="s">
        <v>18484</v>
      </c>
      <c r="ER261" s="34" t="s">
        <v>4073</v>
      </c>
      <c r="ES261" s="34" t="s">
        <v>8493</v>
      </c>
      <c r="ET261" s="34" t="s">
        <v>18485</v>
      </c>
      <c r="EU261" s="34" t="s">
        <v>18486</v>
      </c>
      <c r="EV261" s="34" t="s">
        <v>3876</v>
      </c>
      <c r="EW261" s="34" t="s">
        <v>3876</v>
      </c>
      <c r="EX261" s="34" t="s">
        <v>3848</v>
      </c>
      <c r="EY261" s="34" t="s">
        <v>3848</v>
      </c>
      <c r="EZ261" s="34" t="s">
        <v>3877</v>
      </c>
      <c r="FA261" s="34" t="s">
        <v>3878</v>
      </c>
      <c r="FB261" s="34" t="s">
        <v>18487</v>
      </c>
      <c r="FC261" s="34" t="s">
        <v>18488</v>
      </c>
      <c r="FD261" s="34" t="s">
        <v>18489</v>
      </c>
      <c r="FE261" s="34" t="s">
        <v>3970</v>
      </c>
      <c r="FF261" s="34" t="s">
        <v>3971</v>
      </c>
      <c r="FG261" s="34" t="s">
        <v>18490</v>
      </c>
      <c r="FH261" s="34" t="s">
        <v>18491</v>
      </c>
      <c r="FI261" s="34" t="s">
        <v>18492</v>
      </c>
      <c r="FJ261" s="34" t="s">
        <v>7701</v>
      </c>
      <c r="FK261" s="34" t="s">
        <v>18493</v>
      </c>
      <c r="FL261" s="34" t="s">
        <v>18494</v>
      </c>
      <c r="FM261" s="34" t="s">
        <v>18469</v>
      </c>
      <c r="FN261" s="34" t="s">
        <v>14005</v>
      </c>
      <c r="FO261" s="34" t="s">
        <v>1690</v>
      </c>
      <c r="FP261" s="34" t="s">
        <v>3848</v>
      </c>
      <c r="FQ261" s="34" t="s">
        <v>18495</v>
      </c>
      <c r="FR261" s="34" t="s">
        <v>18496</v>
      </c>
      <c r="FS261" s="34" t="s">
        <v>18497</v>
      </c>
      <c r="FT261" s="34" t="s">
        <v>18498</v>
      </c>
      <c r="FU261" s="34" t="s">
        <v>18499</v>
      </c>
      <c r="FV261" s="34" t="s">
        <v>18500</v>
      </c>
      <c r="FW261" s="34" t="s">
        <v>18501</v>
      </c>
      <c r="FX261" s="34" t="s">
        <v>3894</v>
      </c>
      <c r="FY261" s="34" t="s">
        <v>3848</v>
      </c>
      <c r="FZ261" s="34" t="s">
        <v>18502</v>
      </c>
      <c r="GA261" s="34" t="s">
        <v>3945</v>
      </c>
      <c r="GB261" s="34" t="s">
        <v>3945</v>
      </c>
      <c r="GC261" s="34" t="s">
        <v>3946</v>
      </c>
      <c r="GD261" s="44" t="s">
        <v>4194</v>
      </c>
      <c r="GE261" s="44" t="s">
        <v>6676</v>
      </c>
      <c r="GL261" s="493">
        <v>100</v>
      </c>
      <c r="GM261" s="493">
        <v>58</v>
      </c>
      <c r="GN261" s="493">
        <v>65</v>
      </c>
      <c r="GO261" s="493">
        <v>94</v>
      </c>
      <c r="GP261" s="493">
        <v>100</v>
      </c>
      <c r="GQ261" s="493">
        <v>32</v>
      </c>
      <c r="GR261" s="493">
        <v>100</v>
      </c>
      <c r="GS261" s="493">
        <v>91</v>
      </c>
      <c r="GT261" s="493">
        <v>23</v>
      </c>
      <c r="GU261" s="493">
        <v>91</v>
      </c>
      <c r="GV261" s="493">
        <v>80</v>
      </c>
      <c r="GW261" s="493">
        <v>71</v>
      </c>
      <c r="GX261" s="493">
        <v>100</v>
      </c>
      <c r="GY261" s="493">
        <v>100</v>
      </c>
      <c r="GZ261" s="493">
        <v>91</v>
      </c>
      <c r="HA261" s="493">
        <v>0.6694</v>
      </c>
      <c r="HB261" s="493">
        <v>100</v>
      </c>
      <c r="HC261" s="493">
        <v>100</v>
      </c>
      <c r="HD261" s="493">
        <v>100</v>
      </c>
      <c r="HE261" s="493">
        <v>91</v>
      </c>
      <c r="HF261" s="34" t="s">
        <v>176</v>
      </c>
      <c r="HG261" s="53" t="s">
        <v>18438</v>
      </c>
      <c r="HH261" s="53" t="s">
        <v>3848</v>
      </c>
      <c r="HI261" s="53" t="s">
        <v>3848</v>
      </c>
      <c r="HJ261" s="53" t="s">
        <v>3848</v>
      </c>
      <c r="HK261" s="53" t="s">
        <v>3848</v>
      </c>
      <c r="HL261" s="374">
        <v>43284</v>
      </c>
      <c r="HM261" s="30" t="s">
        <v>4194</v>
      </c>
      <c r="HN261" s="213" t="s">
        <v>6676</v>
      </c>
      <c r="IC261" s="44" t="s">
        <v>247</v>
      </c>
      <c r="IE261" s="44" t="s">
        <v>12843</v>
      </c>
    </row>
    <row r="262" spans="1:239" s="44" customFormat="1" ht="12.75" x14ac:dyDescent="0.2">
      <c r="A262" s="85">
        <v>126</v>
      </c>
      <c r="B262" s="59">
        <v>0.5805555555555556</v>
      </c>
      <c r="C262" s="85"/>
      <c r="D262" s="85" t="s">
        <v>12630</v>
      </c>
      <c r="E262" s="255" t="s">
        <v>212</v>
      </c>
      <c r="F262" s="282">
        <v>43284</v>
      </c>
      <c r="G262" s="255" t="s">
        <v>1202</v>
      </c>
      <c r="H262" s="44" t="s">
        <v>233</v>
      </c>
      <c r="I262" s="44" t="s">
        <v>3057</v>
      </c>
      <c r="J262" s="85"/>
      <c r="K262" s="471"/>
      <c r="L262" s="471"/>
      <c r="M262" s="471"/>
      <c r="N262" s="471"/>
      <c r="O262" s="85"/>
      <c r="P262" s="370" t="s">
        <v>18503</v>
      </c>
      <c r="Q262" s="44" t="s">
        <v>18504</v>
      </c>
      <c r="R262" s="44" t="s">
        <v>18505</v>
      </c>
      <c r="S262" s="351" t="s">
        <v>18506</v>
      </c>
      <c r="T262" s="354">
        <v>9382333734</v>
      </c>
      <c r="U262" s="516" t="s">
        <v>18507</v>
      </c>
      <c r="V262" s="52" t="s">
        <v>18508</v>
      </c>
      <c r="W262" s="255" t="s">
        <v>221</v>
      </c>
      <c r="X262" s="255" t="s">
        <v>221</v>
      </c>
      <c r="Y262" s="255" t="s">
        <v>221</v>
      </c>
      <c r="Z262" s="255" t="s">
        <v>221</v>
      </c>
      <c r="AA262" s="44" t="s">
        <v>18509</v>
      </c>
      <c r="AB262" s="44">
        <v>9155658893</v>
      </c>
      <c r="AC262" s="85" t="s">
        <v>1303</v>
      </c>
      <c r="AD262" s="255" t="s">
        <v>224</v>
      </c>
      <c r="AE262" s="44" t="s">
        <v>221</v>
      </c>
      <c r="AF262" s="85" t="s">
        <v>221</v>
      </c>
      <c r="AG262" s="85" t="s">
        <v>221</v>
      </c>
      <c r="AH262" s="85" t="s">
        <v>221</v>
      </c>
      <c r="AN262" s="85" t="s">
        <v>432</v>
      </c>
      <c r="AO262" s="85" t="s">
        <v>432</v>
      </c>
      <c r="AP262" s="85" t="s">
        <v>434</v>
      </c>
      <c r="AQ262" s="85" t="s">
        <v>10785</v>
      </c>
      <c r="AR262" s="85" t="s">
        <v>14943</v>
      </c>
      <c r="AS262" s="85"/>
      <c r="AT262" s="85"/>
      <c r="AU262" s="85"/>
      <c r="AV262" s="85"/>
      <c r="AW262" s="85"/>
      <c r="AX262" s="85" t="s">
        <v>6970</v>
      </c>
      <c r="AY262" s="85" t="s">
        <v>227</v>
      </c>
      <c r="AZ262" s="85" t="s">
        <v>227</v>
      </c>
      <c r="BA262" s="275"/>
      <c r="BB262" s="275" t="s">
        <v>14945</v>
      </c>
      <c r="BC262" s="59">
        <v>0.5805555555555556</v>
      </c>
      <c r="BD262" s="59">
        <v>0.58402777777777781</v>
      </c>
      <c r="BE262" s="306">
        <f t="shared" si="6"/>
        <v>5</v>
      </c>
      <c r="BF262" s="44">
        <v>1</v>
      </c>
      <c r="BG262" s="44">
        <v>2</v>
      </c>
      <c r="BH262" s="44">
        <v>2</v>
      </c>
      <c r="BI262" s="44">
        <v>2</v>
      </c>
      <c r="BJ262" s="44">
        <v>2</v>
      </c>
      <c r="BK262" s="44">
        <v>1</v>
      </c>
      <c r="BL262" s="44">
        <v>1</v>
      </c>
      <c r="BM262" s="44">
        <v>2</v>
      </c>
      <c r="BN262" s="44">
        <v>1</v>
      </c>
      <c r="BO262" s="44">
        <v>1</v>
      </c>
      <c r="BP262" s="44">
        <v>3</v>
      </c>
      <c r="BQ262" s="44">
        <v>1</v>
      </c>
      <c r="BR262" s="44">
        <v>1</v>
      </c>
      <c r="BS262" s="44">
        <v>2</v>
      </c>
      <c r="BT262" s="44">
        <v>2</v>
      </c>
      <c r="CG262" s="85"/>
      <c r="CH262" s="85"/>
      <c r="CI262" s="85"/>
      <c r="CJ262" s="85"/>
      <c r="CK262" s="85"/>
      <c r="CL262" s="85"/>
      <c r="CM262" s="85"/>
      <c r="CN262" s="85"/>
      <c r="CO262" s="85"/>
      <c r="CP262" s="85"/>
      <c r="CQ262" s="85"/>
      <c r="CR262" s="34" t="s">
        <v>12643</v>
      </c>
      <c r="CS262" s="34" t="s">
        <v>12644</v>
      </c>
      <c r="CT262" s="34" t="s">
        <v>4002</v>
      </c>
      <c r="CU262" s="34" t="s">
        <v>18510</v>
      </c>
      <c r="CV262" s="34" t="s">
        <v>18504</v>
      </c>
      <c r="CW262" s="34" t="s">
        <v>18505</v>
      </c>
      <c r="CX262" s="34" t="s">
        <v>18506</v>
      </c>
      <c r="CY262" s="34" t="s">
        <v>18511</v>
      </c>
      <c r="CZ262" s="34" t="s">
        <v>3848</v>
      </c>
      <c r="DA262" s="34" t="s">
        <v>9403</v>
      </c>
      <c r="DB262" s="34" t="s">
        <v>4037</v>
      </c>
      <c r="DC262" s="34" t="s">
        <v>4038</v>
      </c>
      <c r="DD262" s="34" t="s">
        <v>4039</v>
      </c>
      <c r="DE262" s="34" t="s">
        <v>3848</v>
      </c>
      <c r="DF262" s="34" t="s">
        <v>9403</v>
      </c>
      <c r="DG262" s="34" t="s">
        <v>4037</v>
      </c>
      <c r="DH262" s="34" t="s">
        <v>4038</v>
      </c>
      <c r="DI262" s="34" t="s">
        <v>4039</v>
      </c>
      <c r="DJ262" s="34" t="s">
        <v>3848</v>
      </c>
      <c r="DK262" s="34" t="s">
        <v>3849</v>
      </c>
      <c r="DL262" s="34" t="s">
        <v>3848</v>
      </c>
      <c r="DM262" s="34" t="s">
        <v>3914</v>
      </c>
      <c r="DN262" s="34" t="s">
        <v>3852</v>
      </c>
      <c r="DO262" s="34" t="s">
        <v>3848</v>
      </c>
      <c r="DP262" s="34" t="s">
        <v>3848</v>
      </c>
      <c r="DQ262" s="34" t="s">
        <v>18512</v>
      </c>
      <c r="DR262" s="34" t="s">
        <v>3403</v>
      </c>
      <c r="DS262" s="34" t="s">
        <v>18507</v>
      </c>
      <c r="DT262" s="34" t="s">
        <v>3848</v>
      </c>
      <c r="DU262" s="34" t="s">
        <v>3848</v>
      </c>
      <c r="DV262" s="34" t="s">
        <v>3848</v>
      </c>
      <c r="DW262" s="34" t="s">
        <v>3848</v>
      </c>
      <c r="DX262" s="34" t="s">
        <v>3848</v>
      </c>
      <c r="DY262" s="34" t="s">
        <v>3848</v>
      </c>
      <c r="DZ262" s="34" t="s">
        <v>3848</v>
      </c>
      <c r="EA262" s="34" t="s">
        <v>3848</v>
      </c>
      <c r="EB262" s="34" t="s">
        <v>3861</v>
      </c>
      <c r="EC262" s="34" t="s">
        <v>3862</v>
      </c>
      <c r="ED262" s="34" t="s">
        <v>3848</v>
      </c>
      <c r="EE262" s="34" t="s">
        <v>4212</v>
      </c>
      <c r="EF262" s="34" t="s">
        <v>432</v>
      </c>
      <c r="EG262" s="34" t="s">
        <v>3919</v>
      </c>
      <c r="EH262" s="34" t="s">
        <v>3920</v>
      </c>
      <c r="EI262" s="34" t="s">
        <v>1391</v>
      </c>
      <c r="EJ262" s="34" t="s">
        <v>3848</v>
      </c>
      <c r="EK262" s="34" t="s">
        <v>3848</v>
      </c>
      <c r="EL262" s="34" t="s">
        <v>3868</v>
      </c>
      <c r="EM262" s="34" t="s">
        <v>4002</v>
      </c>
      <c r="EN262" s="34" t="s">
        <v>4002</v>
      </c>
      <c r="EO262" s="34" t="s">
        <v>3870</v>
      </c>
      <c r="EP262" s="34" t="s">
        <v>3870</v>
      </c>
      <c r="EQ262" s="34" t="s">
        <v>4017</v>
      </c>
      <c r="ER262" s="34" t="s">
        <v>4017</v>
      </c>
      <c r="ES262" s="34" t="s">
        <v>4017</v>
      </c>
      <c r="ET262" s="34" t="s">
        <v>4017</v>
      </c>
      <c r="EU262" s="34" t="s">
        <v>4017</v>
      </c>
      <c r="EV262" s="34" t="s">
        <v>3848</v>
      </c>
      <c r="EW262" s="34" t="s">
        <v>3848</v>
      </c>
      <c r="EX262" s="34" t="s">
        <v>3848</v>
      </c>
      <c r="EY262" s="34" t="s">
        <v>3848</v>
      </c>
      <c r="EZ262" s="34" t="s">
        <v>3848</v>
      </c>
      <c r="FA262" s="34" t="s">
        <v>3848</v>
      </c>
      <c r="FB262" s="34" t="s">
        <v>3848</v>
      </c>
      <c r="FC262" s="34" t="s">
        <v>3848</v>
      </c>
      <c r="FD262" s="34" t="s">
        <v>3848</v>
      </c>
      <c r="FE262" s="34" t="s">
        <v>4017</v>
      </c>
      <c r="FF262" s="34" t="s">
        <v>4017</v>
      </c>
      <c r="FG262" s="34" t="s">
        <v>3848</v>
      </c>
      <c r="FH262" s="34" t="s">
        <v>3848</v>
      </c>
      <c r="FI262" s="34" t="s">
        <v>3848</v>
      </c>
      <c r="FJ262" s="34" t="s">
        <v>4017</v>
      </c>
      <c r="FK262" s="34" t="s">
        <v>4017</v>
      </c>
      <c r="FL262" s="34" t="s">
        <v>4017</v>
      </c>
      <c r="FM262" s="34" t="s">
        <v>3403</v>
      </c>
      <c r="FN262" s="34" t="s">
        <v>3403</v>
      </c>
      <c r="FO262" s="34" t="s">
        <v>3403</v>
      </c>
      <c r="FP262" s="34" t="s">
        <v>3403</v>
      </c>
      <c r="FQ262" s="34" t="s">
        <v>5943</v>
      </c>
      <c r="FR262" s="34" t="s">
        <v>5943</v>
      </c>
      <c r="FS262" s="34" t="s">
        <v>5943</v>
      </c>
      <c r="FT262" s="34" t="s">
        <v>3943</v>
      </c>
      <c r="FU262" s="34" t="s">
        <v>3943</v>
      </c>
      <c r="FV262" s="34" t="s">
        <v>3943</v>
      </c>
      <c r="FW262" s="34" t="s">
        <v>3943</v>
      </c>
      <c r="FX262" s="34" t="s">
        <v>3944</v>
      </c>
      <c r="FY262" s="34" t="s">
        <v>3848</v>
      </c>
      <c r="FZ262" s="34" t="s">
        <v>3848</v>
      </c>
      <c r="GA262" s="34" t="s">
        <v>3848</v>
      </c>
      <c r="GB262" s="34" t="s">
        <v>3848</v>
      </c>
      <c r="GC262" s="34" t="s">
        <v>3848</v>
      </c>
      <c r="GL262" s="493" t="s">
        <v>14217</v>
      </c>
      <c r="GM262" s="493" t="s">
        <v>14217</v>
      </c>
      <c r="GN262" s="493" t="s">
        <v>14217</v>
      </c>
      <c r="GO262" s="493" t="s">
        <v>14217</v>
      </c>
      <c r="GP262" s="493" t="s">
        <v>14217</v>
      </c>
      <c r="GQ262" s="493" t="s">
        <v>3848</v>
      </c>
      <c r="GR262" s="493" t="s">
        <v>3848</v>
      </c>
      <c r="GS262" s="493" t="s">
        <v>14217</v>
      </c>
      <c r="GT262" s="493" t="s">
        <v>3848</v>
      </c>
      <c r="GU262" s="493" t="s">
        <v>3848</v>
      </c>
      <c r="GV262" s="493" t="s">
        <v>14217</v>
      </c>
      <c r="GW262" s="493" t="s">
        <v>14217</v>
      </c>
      <c r="GX262" s="493" t="s">
        <v>14217</v>
      </c>
      <c r="GY262" s="493" t="s">
        <v>14218</v>
      </c>
      <c r="GZ262" s="493" t="s">
        <v>14217</v>
      </c>
      <c r="HA262" s="493" t="s">
        <v>14217</v>
      </c>
      <c r="HB262" s="493">
        <v>33</v>
      </c>
      <c r="HC262" s="493" t="s">
        <v>14217</v>
      </c>
      <c r="HD262" s="493">
        <v>33</v>
      </c>
      <c r="HE262" s="493">
        <v>0</v>
      </c>
      <c r="HF262" s="34" t="s">
        <v>14405</v>
      </c>
      <c r="HG262" s="53" t="s">
        <v>3848</v>
      </c>
      <c r="HH262" s="53" t="s">
        <v>18513</v>
      </c>
      <c r="HI262" s="53" t="s">
        <v>15195</v>
      </c>
      <c r="HJ262" s="53" t="s">
        <v>15196</v>
      </c>
      <c r="HK262" s="53" t="s">
        <v>18514</v>
      </c>
      <c r="HL262" s="34" t="s">
        <v>3848</v>
      </c>
      <c r="HM262" s="34" t="s">
        <v>3848</v>
      </c>
      <c r="IC262" s="44" t="s">
        <v>3403</v>
      </c>
      <c r="IE262" s="44" t="s">
        <v>3403</v>
      </c>
    </row>
    <row r="263" spans="1:239" s="44" customFormat="1" ht="12.75" x14ac:dyDescent="0.2">
      <c r="A263" s="85">
        <v>127</v>
      </c>
      <c r="B263" s="59">
        <v>0.59027777777777779</v>
      </c>
      <c r="C263" s="85"/>
      <c r="D263" s="85" t="s">
        <v>12630</v>
      </c>
      <c r="E263" s="255" t="s">
        <v>212</v>
      </c>
      <c r="F263" s="282">
        <v>43284</v>
      </c>
      <c r="G263" s="471" t="s">
        <v>357</v>
      </c>
      <c r="H263" s="44" t="s">
        <v>214</v>
      </c>
      <c r="I263" s="44" t="s">
        <v>1222</v>
      </c>
      <c r="J263" s="85"/>
      <c r="K263" s="471"/>
      <c r="L263" s="471"/>
      <c r="M263" s="471"/>
      <c r="N263" s="471"/>
      <c r="O263" s="85"/>
      <c r="P263" s="370" t="s">
        <v>18515</v>
      </c>
      <c r="Q263" s="44" t="s">
        <v>18516</v>
      </c>
      <c r="R263" s="44" t="s">
        <v>6530</v>
      </c>
      <c r="S263" s="351" t="s">
        <v>18517</v>
      </c>
      <c r="T263" s="354">
        <v>9772788578</v>
      </c>
      <c r="U263" s="516" t="s">
        <v>18518</v>
      </c>
      <c r="V263" s="517" t="s">
        <v>18519</v>
      </c>
      <c r="W263" s="255" t="s">
        <v>221</v>
      </c>
      <c r="X263" s="255" t="s">
        <v>221</v>
      </c>
      <c r="Y263" s="255" t="s">
        <v>221</v>
      </c>
      <c r="Z263" s="255" t="s">
        <v>221</v>
      </c>
      <c r="AA263" s="44" t="s">
        <v>18520</v>
      </c>
      <c r="AB263" s="44">
        <v>9279858248</v>
      </c>
      <c r="AC263" s="44" t="s">
        <v>223</v>
      </c>
      <c r="AD263" s="255" t="s">
        <v>241</v>
      </c>
      <c r="AE263" s="44" t="s">
        <v>18521</v>
      </c>
      <c r="AF263" s="85" t="s">
        <v>226</v>
      </c>
      <c r="AG263" s="85" t="s">
        <v>226</v>
      </c>
      <c r="AH263" s="85" t="s">
        <v>226</v>
      </c>
      <c r="AI263" s="44" t="s">
        <v>18522</v>
      </c>
      <c r="AJ263" s="44" t="s">
        <v>227</v>
      </c>
      <c r="AK263" s="44">
        <v>1</v>
      </c>
      <c r="AL263" s="44" t="s">
        <v>18523</v>
      </c>
      <c r="AM263" s="44" t="s">
        <v>15072</v>
      </c>
      <c r="AN263" s="85" t="s">
        <v>432</v>
      </c>
      <c r="AO263" s="85" t="s">
        <v>432</v>
      </c>
      <c r="AP263" s="85" t="s">
        <v>434</v>
      </c>
      <c r="AQ263" s="85" t="s">
        <v>10785</v>
      </c>
      <c r="AR263" s="85" t="s">
        <v>14943</v>
      </c>
      <c r="AS263" s="85"/>
      <c r="AT263" s="85"/>
      <c r="AU263" s="85"/>
      <c r="AV263" s="85"/>
      <c r="AW263" s="85"/>
      <c r="AX263" s="85" t="s">
        <v>6970</v>
      </c>
      <c r="AY263" s="85" t="s">
        <v>227</v>
      </c>
      <c r="AZ263" s="85" t="s">
        <v>227</v>
      </c>
      <c r="BA263" s="275"/>
      <c r="BB263" s="275" t="s">
        <v>14945</v>
      </c>
      <c r="BC263" s="59">
        <v>0.59027777777777779</v>
      </c>
      <c r="BD263" s="59">
        <v>0.60347222222222219</v>
      </c>
      <c r="BE263" s="306">
        <f t="shared" si="6"/>
        <v>19</v>
      </c>
      <c r="BF263" s="44">
        <v>3</v>
      </c>
      <c r="BG263" s="44">
        <v>3</v>
      </c>
      <c r="BH263" s="44">
        <v>3</v>
      </c>
      <c r="BI263" s="44">
        <v>3</v>
      </c>
      <c r="BJ263" s="44">
        <v>3</v>
      </c>
      <c r="BK263" s="44">
        <v>3</v>
      </c>
      <c r="BL263" s="44">
        <v>3</v>
      </c>
      <c r="BM263" s="44">
        <v>3</v>
      </c>
      <c r="BN263" s="44">
        <v>3</v>
      </c>
      <c r="BO263" s="44">
        <v>3</v>
      </c>
      <c r="BP263" s="44">
        <v>3</v>
      </c>
      <c r="BQ263" s="44">
        <v>3</v>
      </c>
      <c r="BR263" s="44">
        <v>3</v>
      </c>
      <c r="BS263" s="44">
        <v>3</v>
      </c>
      <c r="BT263" s="44">
        <v>3</v>
      </c>
      <c r="BV263" s="44" t="s">
        <v>14945</v>
      </c>
      <c r="BW263" s="59">
        <v>0.60347222222222219</v>
      </c>
      <c r="BX263" s="59">
        <v>0.61041666666666672</v>
      </c>
      <c r="BY263" s="44">
        <v>10</v>
      </c>
      <c r="BZ263" s="44">
        <v>3</v>
      </c>
      <c r="CA263" s="44">
        <v>3</v>
      </c>
      <c r="CB263" s="44">
        <v>3</v>
      </c>
      <c r="CC263" s="44">
        <v>3</v>
      </c>
      <c r="CD263" s="44" t="s">
        <v>260</v>
      </c>
      <c r="CE263" s="44" t="s">
        <v>14945</v>
      </c>
      <c r="CF263" s="44">
        <v>15</v>
      </c>
      <c r="CG263" s="85"/>
      <c r="CH263" s="85"/>
      <c r="CI263" s="85"/>
      <c r="CJ263" s="85"/>
      <c r="CK263" s="85"/>
      <c r="CL263" s="85"/>
      <c r="CM263" s="85"/>
      <c r="CN263" s="85"/>
      <c r="CO263" s="85"/>
      <c r="CP263" s="85"/>
      <c r="CQ263" s="85"/>
      <c r="CR263" s="34" t="s">
        <v>12643</v>
      </c>
      <c r="CS263" s="34" t="s">
        <v>12644</v>
      </c>
      <c r="CT263" s="34" t="s">
        <v>4002</v>
      </c>
      <c r="CU263" s="34" t="s">
        <v>18524</v>
      </c>
      <c r="CV263" s="34" t="s">
        <v>18516</v>
      </c>
      <c r="CW263" s="34" t="s">
        <v>6530</v>
      </c>
      <c r="CX263" s="34" t="s">
        <v>18517</v>
      </c>
      <c r="CY263" s="34" t="s">
        <v>18525</v>
      </c>
      <c r="CZ263" s="34" t="s">
        <v>14873</v>
      </c>
      <c r="DA263" s="34" t="s">
        <v>18526</v>
      </c>
      <c r="DB263" s="34" t="s">
        <v>3840</v>
      </c>
      <c r="DC263" s="34" t="s">
        <v>3841</v>
      </c>
      <c r="DD263" s="34" t="s">
        <v>4838</v>
      </c>
      <c r="DE263" s="34" t="s">
        <v>14873</v>
      </c>
      <c r="DF263" s="34" t="s">
        <v>18527</v>
      </c>
      <c r="DG263" s="34" t="s">
        <v>3840</v>
      </c>
      <c r="DH263" s="34" t="s">
        <v>3841</v>
      </c>
      <c r="DI263" s="34" t="s">
        <v>4838</v>
      </c>
      <c r="DJ263" s="34" t="s">
        <v>18528</v>
      </c>
      <c r="DK263" s="34" t="s">
        <v>4249</v>
      </c>
      <c r="DL263" s="34" t="s">
        <v>4298</v>
      </c>
      <c r="DM263" s="34" t="s">
        <v>3914</v>
      </c>
      <c r="DN263" s="34" t="s">
        <v>3852</v>
      </c>
      <c r="DO263" s="34" t="s">
        <v>3853</v>
      </c>
      <c r="DP263" s="34" t="s">
        <v>3854</v>
      </c>
      <c r="DQ263" s="34" t="s">
        <v>18529</v>
      </c>
      <c r="DR263" s="34" t="s">
        <v>18529</v>
      </c>
      <c r="DS263" s="34" t="s">
        <v>18530</v>
      </c>
      <c r="DT263" s="34" t="s">
        <v>18531</v>
      </c>
      <c r="DU263" s="34" t="s">
        <v>18532</v>
      </c>
      <c r="DV263" s="34" t="s">
        <v>18533</v>
      </c>
      <c r="DW263" s="34" t="s">
        <v>18534</v>
      </c>
      <c r="DX263" s="34" t="s">
        <v>18535</v>
      </c>
      <c r="DY263" s="34" t="s">
        <v>3848</v>
      </c>
      <c r="DZ263" s="34" t="s">
        <v>3848</v>
      </c>
      <c r="EA263" s="34" t="s">
        <v>3848</v>
      </c>
      <c r="EB263" s="34" t="s">
        <v>3861</v>
      </c>
      <c r="EC263" s="34" t="s">
        <v>3862</v>
      </c>
      <c r="ED263" s="34" t="s">
        <v>3848</v>
      </c>
      <c r="EE263" s="34" t="s">
        <v>5910</v>
      </c>
      <c r="EF263" s="34" t="s">
        <v>432</v>
      </c>
      <c r="EG263" s="34" t="s">
        <v>3919</v>
      </c>
      <c r="EH263" s="34" t="s">
        <v>3920</v>
      </c>
      <c r="EI263" s="34" t="s">
        <v>18536</v>
      </c>
      <c r="EJ263" s="34" t="s">
        <v>3848</v>
      </c>
      <c r="EK263" s="34" t="s">
        <v>3848</v>
      </c>
      <c r="EL263" s="34" t="s">
        <v>3868</v>
      </c>
      <c r="EM263" s="34" t="s">
        <v>4002</v>
      </c>
      <c r="EN263" s="34" t="s">
        <v>4002</v>
      </c>
      <c r="EO263" s="34" t="s">
        <v>4002</v>
      </c>
      <c r="EP263" s="34" t="s">
        <v>4002</v>
      </c>
      <c r="EQ263" s="34" t="s">
        <v>18537</v>
      </c>
      <c r="ER263" s="34" t="s">
        <v>18538</v>
      </c>
      <c r="ES263" s="34" t="s">
        <v>18539</v>
      </c>
      <c r="ET263" s="34" t="s">
        <v>18540</v>
      </c>
      <c r="EU263" s="34" t="s">
        <v>18541</v>
      </c>
      <c r="EV263" s="34" t="s">
        <v>3877</v>
      </c>
      <c r="EW263" s="34" t="s">
        <v>3876</v>
      </c>
      <c r="EX263" s="34" t="s">
        <v>3848</v>
      </c>
      <c r="EY263" s="34" t="s">
        <v>3848</v>
      </c>
      <c r="EZ263" s="34" t="s">
        <v>3877</v>
      </c>
      <c r="FA263" s="34" t="s">
        <v>3878</v>
      </c>
      <c r="FB263" s="34" t="s">
        <v>18542</v>
      </c>
      <c r="FC263" s="34" t="s">
        <v>18543</v>
      </c>
      <c r="FD263" s="34" t="s">
        <v>3848</v>
      </c>
      <c r="FE263" s="34" t="s">
        <v>18544</v>
      </c>
      <c r="FF263" s="34" t="s">
        <v>18545</v>
      </c>
      <c r="FG263" s="34" t="s">
        <v>18546</v>
      </c>
      <c r="FH263" s="34" t="s">
        <v>18547</v>
      </c>
      <c r="FI263" s="34" t="s">
        <v>18548</v>
      </c>
      <c r="FJ263" s="34" t="s">
        <v>18549</v>
      </c>
      <c r="FK263" s="34" t="s">
        <v>18550</v>
      </c>
      <c r="FL263" s="34" t="s">
        <v>11853</v>
      </c>
      <c r="FM263" s="34" t="s">
        <v>18517</v>
      </c>
      <c r="FN263" s="34" t="s">
        <v>18551</v>
      </c>
      <c r="FO263" s="34" t="s">
        <v>1139</v>
      </c>
      <c r="FP263" s="34" t="s">
        <v>3848</v>
      </c>
      <c r="FQ263" s="34" t="s">
        <v>18552</v>
      </c>
      <c r="FR263" s="34" t="s">
        <v>4367</v>
      </c>
      <c r="FS263" s="34" t="s">
        <v>18553</v>
      </c>
      <c r="FT263" s="34" t="s">
        <v>18554</v>
      </c>
      <c r="FU263" s="34" t="s">
        <v>4523</v>
      </c>
      <c r="FV263" s="34" t="s">
        <v>4523</v>
      </c>
      <c r="FW263" s="34" t="s">
        <v>18555</v>
      </c>
      <c r="FX263" s="34" t="s">
        <v>3894</v>
      </c>
      <c r="FY263" s="34" t="s">
        <v>3848</v>
      </c>
      <c r="FZ263" s="34" t="s">
        <v>18556</v>
      </c>
      <c r="GA263" s="34" t="s">
        <v>3945</v>
      </c>
      <c r="GB263" s="34" t="s">
        <v>3946</v>
      </c>
      <c r="GC263" s="34" t="s">
        <v>3946</v>
      </c>
      <c r="GL263" s="493">
        <v>100</v>
      </c>
      <c r="GM263" s="493">
        <v>92</v>
      </c>
      <c r="GN263" s="493">
        <v>80</v>
      </c>
      <c r="GO263" s="493">
        <v>78</v>
      </c>
      <c r="GP263" s="493">
        <v>92</v>
      </c>
      <c r="GQ263" s="493">
        <v>26</v>
      </c>
      <c r="GR263" s="493">
        <v>92</v>
      </c>
      <c r="GS263" s="493">
        <v>100</v>
      </c>
      <c r="GT263" s="493">
        <v>31</v>
      </c>
      <c r="GU263" s="493">
        <v>100</v>
      </c>
      <c r="GV263" s="493">
        <v>60</v>
      </c>
      <c r="GW263" s="493">
        <v>43</v>
      </c>
      <c r="GX263" s="493">
        <v>71</v>
      </c>
      <c r="GY263" s="493">
        <v>100</v>
      </c>
      <c r="GZ263" s="493">
        <v>95</v>
      </c>
      <c r="HA263" s="493">
        <v>0.80610000000000004</v>
      </c>
      <c r="HB263" s="493">
        <v>66</v>
      </c>
      <c r="HC263" s="493">
        <v>100</v>
      </c>
      <c r="HD263" s="493">
        <v>83</v>
      </c>
      <c r="HE263" s="493">
        <v>95</v>
      </c>
      <c r="HF263" s="34" t="s">
        <v>14314</v>
      </c>
      <c r="HG263" s="53" t="s">
        <v>3848</v>
      </c>
      <c r="HH263" s="53" t="s">
        <v>3848</v>
      </c>
      <c r="HI263" s="53" t="s">
        <v>3848</v>
      </c>
      <c r="HJ263" s="53" t="s">
        <v>3848</v>
      </c>
      <c r="HK263" s="53" t="s">
        <v>3848</v>
      </c>
      <c r="HL263" s="34"/>
      <c r="HM263" s="34"/>
      <c r="IC263" s="44" t="s">
        <v>13139</v>
      </c>
      <c r="IE263" s="44" t="s">
        <v>3403</v>
      </c>
    </row>
    <row r="264" spans="1:239" s="44" customFormat="1" ht="12.75" x14ac:dyDescent="0.2">
      <c r="A264" s="85">
        <v>128</v>
      </c>
      <c r="B264" s="59">
        <v>0.61458333333333337</v>
      </c>
      <c r="C264" s="85"/>
      <c r="D264" s="85" t="s">
        <v>12630</v>
      </c>
      <c r="E264" s="255" t="s">
        <v>212</v>
      </c>
      <c r="F264" s="282">
        <v>43284</v>
      </c>
      <c r="G264" s="255" t="s">
        <v>1202</v>
      </c>
      <c r="H264" s="44" t="s">
        <v>233</v>
      </c>
      <c r="I264" s="44" t="s">
        <v>3057</v>
      </c>
      <c r="J264" s="85"/>
      <c r="K264" s="471"/>
      <c r="L264" s="471"/>
      <c r="M264" s="471"/>
      <c r="N264" s="471"/>
      <c r="O264" s="85"/>
      <c r="P264" s="370" t="s">
        <v>18557</v>
      </c>
      <c r="Q264" s="44" t="s">
        <v>18558</v>
      </c>
      <c r="R264" s="44" t="s">
        <v>18559</v>
      </c>
      <c r="S264" s="351" t="s">
        <v>8984</v>
      </c>
      <c r="T264" s="354">
        <v>9176962275</v>
      </c>
      <c r="U264" s="516" t="s">
        <v>18560</v>
      </c>
      <c r="V264" s="52" t="s">
        <v>18561</v>
      </c>
      <c r="W264" s="255" t="s">
        <v>221</v>
      </c>
      <c r="X264" s="255" t="s">
        <v>221</v>
      </c>
      <c r="Y264" s="255" t="s">
        <v>221</v>
      </c>
      <c r="Z264" s="255" t="s">
        <v>221</v>
      </c>
      <c r="AA264" s="44" t="s">
        <v>18562</v>
      </c>
      <c r="AB264" s="44">
        <v>9338633051</v>
      </c>
      <c r="AC264" s="44" t="s">
        <v>223</v>
      </c>
      <c r="AD264" s="255" t="s">
        <v>224</v>
      </c>
      <c r="AE264" s="44" t="s">
        <v>18563</v>
      </c>
      <c r="AF264" s="85" t="s">
        <v>226</v>
      </c>
      <c r="AG264" s="85" t="s">
        <v>221</v>
      </c>
      <c r="AH264" s="85" t="s">
        <v>221</v>
      </c>
      <c r="AN264" s="85" t="s">
        <v>432</v>
      </c>
      <c r="AO264" s="85" t="s">
        <v>432</v>
      </c>
      <c r="AP264" s="85" t="s">
        <v>434</v>
      </c>
      <c r="AQ264" s="85" t="s">
        <v>10785</v>
      </c>
      <c r="AR264" s="85" t="s">
        <v>14943</v>
      </c>
      <c r="AS264" s="85"/>
      <c r="AT264" s="85"/>
      <c r="AU264" s="85"/>
      <c r="AV264" s="85"/>
      <c r="AW264" s="85"/>
      <c r="AX264" s="85" t="s">
        <v>6970</v>
      </c>
      <c r="AY264" s="85" t="s">
        <v>227</v>
      </c>
      <c r="AZ264" s="85" t="s">
        <v>227</v>
      </c>
      <c r="BA264" s="275"/>
      <c r="BB264" s="275" t="s">
        <v>14945</v>
      </c>
      <c r="BC264" s="59">
        <v>0.61458333333333337</v>
      </c>
      <c r="BD264" s="59">
        <v>0.62152777777777779</v>
      </c>
      <c r="BE264" s="306">
        <f t="shared" si="6"/>
        <v>10</v>
      </c>
      <c r="BF264" s="44">
        <v>1</v>
      </c>
      <c r="BG264" s="44">
        <v>2</v>
      </c>
      <c r="BH264" s="44">
        <v>2</v>
      </c>
      <c r="BI264" s="44">
        <v>1</v>
      </c>
      <c r="BJ264" s="44">
        <v>1</v>
      </c>
      <c r="BK264" s="44">
        <v>1</v>
      </c>
      <c r="BL264" s="44">
        <v>1</v>
      </c>
      <c r="BM264" s="44">
        <v>2</v>
      </c>
      <c r="BN264" s="44">
        <v>1</v>
      </c>
      <c r="BO264" s="44">
        <v>1</v>
      </c>
      <c r="BP264" s="44">
        <v>2</v>
      </c>
      <c r="BQ264" s="44">
        <v>1</v>
      </c>
      <c r="BR264" s="44">
        <v>1</v>
      </c>
      <c r="BS264" s="44">
        <v>1</v>
      </c>
      <c r="BT264" s="44">
        <v>1</v>
      </c>
      <c r="BW264" s="59"/>
      <c r="BX264" s="59"/>
      <c r="CG264" s="85"/>
      <c r="CH264" s="85"/>
      <c r="CI264" s="85"/>
      <c r="CJ264" s="85"/>
      <c r="CK264" s="85"/>
      <c r="CL264" s="85"/>
      <c r="CM264" s="85"/>
      <c r="CN264" s="85"/>
      <c r="CO264" s="85"/>
      <c r="CP264" s="85"/>
      <c r="CQ264" s="85"/>
      <c r="CR264" s="34" t="s">
        <v>12643</v>
      </c>
      <c r="CS264" s="34" t="s">
        <v>12644</v>
      </c>
      <c r="CT264" s="34" t="s">
        <v>4002</v>
      </c>
      <c r="CU264" s="34" t="s">
        <v>18564</v>
      </c>
      <c r="CV264" s="34" t="s">
        <v>18558</v>
      </c>
      <c r="CW264" s="34" t="s">
        <v>18559</v>
      </c>
      <c r="CX264" s="34" t="s">
        <v>8984</v>
      </c>
      <c r="CY264" s="34" t="s">
        <v>18565</v>
      </c>
      <c r="CZ264" s="34" t="s">
        <v>3848</v>
      </c>
      <c r="DA264" s="34" t="s">
        <v>9403</v>
      </c>
      <c r="DB264" s="34" t="s">
        <v>4037</v>
      </c>
      <c r="DC264" s="34" t="s">
        <v>4038</v>
      </c>
      <c r="DD264" s="34" t="s">
        <v>4039</v>
      </c>
      <c r="DE264" s="34" t="s">
        <v>3848</v>
      </c>
      <c r="DF264" s="34" t="s">
        <v>9403</v>
      </c>
      <c r="DG264" s="34" t="s">
        <v>4037</v>
      </c>
      <c r="DH264" s="34" t="s">
        <v>4038</v>
      </c>
      <c r="DI264" s="34" t="s">
        <v>4039</v>
      </c>
      <c r="DJ264" s="34" t="s">
        <v>3848</v>
      </c>
      <c r="DK264" s="34" t="s">
        <v>3849</v>
      </c>
      <c r="DL264" s="34" t="s">
        <v>3848</v>
      </c>
      <c r="DM264" s="34" t="s">
        <v>3914</v>
      </c>
      <c r="DN264" s="34" t="s">
        <v>3852</v>
      </c>
      <c r="DO264" s="34" t="s">
        <v>3848</v>
      </c>
      <c r="DP264" s="34" t="s">
        <v>3848</v>
      </c>
      <c r="DQ264" s="34" t="s">
        <v>18566</v>
      </c>
      <c r="DR264" s="34" t="s">
        <v>3403</v>
      </c>
      <c r="DS264" s="34" t="s">
        <v>18560</v>
      </c>
      <c r="DT264" s="34" t="s">
        <v>3848</v>
      </c>
      <c r="DU264" s="34" t="s">
        <v>3848</v>
      </c>
      <c r="DV264" s="34" t="s">
        <v>3848</v>
      </c>
      <c r="DW264" s="34" t="s">
        <v>3848</v>
      </c>
      <c r="DX264" s="34" t="s">
        <v>3848</v>
      </c>
      <c r="DY264" s="34" t="s">
        <v>3848</v>
      </c>
      <c r="DZ264" s="34" t="s">
        <v>3848</v>
      </c>
      <c r="EA264" s="34" t="s">
        <v>3848</v>
      </c>
      <c r="EB264" s="34" t="s">
        <v>3861</v>
      </c>
      <c r="EC264" s="34" t="s">
        <v>3862</v>
      </c>
      <c r="ED264" s="34" t="s">
        <v>3848</v>
      </c>
      <c r="EE264" s="34" t="s">
        <v>4212</v>
      </c>
      <c r="EF264" s="34" t="s">
        <v>432</v>
      </c>
      <c r="EG264" s="34" t="s">
        <v>3919</v>
      </c>
      <c r="EH264" s="34" t="s">
        <v>3920</v>
      </c>
      <c r="EI264" s="34" t="s">
        <v>1391</v>
      </c>
      <c r="EJ264" s="34" t="s">
        <v>3848</v>
      </c>
      <c r="EK264" s="34" t="s">
        <v>3848</v>
      </c>
      <c r="EL264" s="34" t="s">
        <v>3868</v>
      </c>
      <c r="EM264" s="34" t="s">
        <v>4002</v>
      </c>
      <c r="EN264" s="34" t="s">
        <v>4002</v>
      </c>
      <c r="EO264" s="34" t="s">
        <v>3870</v>
      </c>
      <c r="EP264" s="34" t="s">
        <v>3870</v>
      </c>
      <c r="EQ264" s="34" t="s">
        <v>4017</v>
      </c>
      <c r="ER264" s="34" t="s">
        <v>4017</v>
      </c>
      <c r="ES264" s="34" t="s">
        <v>4017</v>
      </c>
      <c r="ET264" s="34" t="s">
        <v>4017</v>
      </c>
      <c r="EU264" s="34" t="s">
        <v>4017</v>
      </c>
      <c r="EV264" s="34" t="s">
        <v>3848</v>
      </c>
      <c r="EW264" s="34" t="s">
        <v>3848</v>
      </c>
      <c r="EX264" s="34" t="s">
        <v>3848</v>
      </c>
      <c r="EY264" s="34" t="s">
        <v>3848</v>
      </c>
      <c r="EZ264" s="34" t="s">
        <v>3848</v>
      </c>
      <c r="FA264" s="34" t="s">
        <v>3848</v>
      </c>
      <c r="FB264" s="34" t="s">
        <v>3848</v>
      </c>
      <c r="FC264" s="34" t="s">
        <v>3848</v>
      </c>
      <c r="FD264" s="34" t="s">
        <v>3848</v>
      </c>
      <c r="FE264" s="34" t="s">
        <v>4017</v>
      </c>
      <c r="FF264" s="34" t="s">
        <v>4017</v>
      </c>
      <c r="FG264" s="34" t="s">
        <v>3848</v>
      </c>
      <c r="FH264" s="34" t="s">
        <v>3848</v>
      </c>
      <c r="FI264" s="34" t="s">
        <v>3848</v>
      </c>
      <c r="FJ264" s="34" t="s">
        <v>4017</v>
      </c>
      <c r="FK264" s="34" t="s">
        <v>4017</v>
      </c>
      <c r="FL264" s="34" t="s">
        <v>4017</v>
      </c>
      <c r="FM264" s="34" t="s">
        <v>3403</v>
      </c>
      <c r="FN264" s="34" t="s">
        <v>3403</v>
      </c>
      <c r="FO264" s="34" t="s">
        <v>3403</v>
      </c>
      <c r="FP264" s="34" t="s">
        <v>3403</v>
      </c>
      <c r="FQ264" s="34" t="s">
        <v>5943</v>
      </c>
      <c r="FR264" s="34" t="s">
        <v>5943</v>
      </c>
      <c r="FS264" s="34" t="s">
        <v>5943</v>
      </c>
      <c r="FT264" s="34" t="s">
        <v>3943</v>
      </c>
      <c r="FU264" s="34" t="s">
        <v>3943</v>
      </c>
      <c r="FV264" s="34" t="s">
        <v>3943</v>
      </c>
      <c r="FW264" s="34" t="s">
        <v>3943</v>
      </c>
      <c r="FX264" s="34" t="s">
        <v>3944</v>
      </c>
      <c r="FY264" s="34" t="s">
        <v>3848</v>
      </c>
      <c r="FZ264" s="34" t="s">
        <v>3848</v>
      </c>
      <c r="GA264" s="34" t="s">
        <v>3848</v>
      </c>
      <c r="GB264" s="34" t="s">
        <v>3848</v>
      </c>
      <c r="GC264" s="34" t="s">
        <v>3848</v>
      </c>
      <c r="GL264" s="493" t="s">
        <v>14217</v>
      </c>
      <c r="GM264" s="493" t="s">
        <v>14217</v>
      </c>
      <c r="GN264" s="493" t="s">
        <v>14217</v>
      </c>
      <c r="GO264" s="493" t="s">
        <v>14217</v>
      </c>
      <c r="GP264" s="493" t="s">
        <v>14217</v>
      </c>
      <c r="GQ264" s="493" t="s">
        <v>3848</v>
      </c>
      <c r="GR264" s="493" t="s">
        <v>3848</v>
      </c>
      <c r="GS264" s="493" t="s">
        <v>14217</v>
      </c>
      <c r="GT264" s="493" t="s">
        <v>3848</v>
      </c>
      <c r="GU264" s="493" t="s">
        <v>3848</v>
      </c>
      <c r="GV264" s="493" t="s">
        <v>14217</v>
      </c>
      <c r="GW264" s="493" t="s">
        <v>14217</v>
      </c>
      <c r="GX264" s="493" t="s">
        <v>14217</v>
      </c>
      <c r="GY264" s="493" t="s">
        <v>14218</v>
      </c>
      <c r="GZ264" s="493" t="s">
        <v>14217</v>
      </c>
      <c r="HA264" s="493" t="s">
        <v>14217</v>
      </c>
      <c r="HB264" s="493">
        <v>33</v>
      </c>
      <c r="HC264" s="493" t="s">
        <v>14217</v>
      </c>
      <c r="HD264" s="493">
        <v>33</v>
      </c>
      <c r="HE264" s="493">
        <v>0</v>
      </c>
      <c r="HF264" s="34" t="s">
        <v>14405</v>
      </c>
      <c r="HG264" s="53" t="s">
        <v>3848</v>
      </c>
      <c r="HH264" s="53" t="s">
        <v>18567</v>
      </c>
      <c r="HI264" s="53" t="s">
        <v>15195</v>
      </c>
      <c r="HJ264" s="53" t="s">
        <v>15196</v>
      </c>
      <c r="HK264" s="53" t="s">
        <v>18568</v>
      </c>
      <c r="HL264" s="34" t="s">
        <v>3848</v>
      </c>
      <c r="HM264" s="34" t="s">
        <v>3848</v>
      </c>
      <c r="IC264" s="44" t="s">
        <v>3403</v>
      </c>
      <c r="IE264" s="44" t="s">
        <v>3403</v>
      </c>
    </row>
    <row r="265" spans="1:239" s="44" customFormat="1" ht="12.75" x14ac:dyDescent="0.2">
      <c r="A265" s="85">
        <v>129</v>
      </c>
      <c r="B265" s="59">
        <v>0.61875000000000002</v>
      </c>
      <c r="C265" s="85"/>
      <c r="D265" s="85" t="s">
        <v>12630</v>
      </c>
      <c r="E265" s="255" t="s">
        <v>212</v>
      </c>
      <c r="F265" s="282">
        <v>43284</v>
      </c>
      <c r="G265" s="255" t="s">
        <v>1202</v>
      </c>
      <c r="H265" s="44" t="s">
        <v>233</v>
      </c>
      <c r="I265" s="44" t="s">
        <v>3983</v>
      </c>
      <c r="J265" s="85"/>
      <c r="K265" s="471"/>
      <c r="L265" s="471"/>
      <c r="M265" s="471"/>
      <c r="N265" s="471"/>
      <c r="O265" s="85"/>
      <c r="P265" s="370" t="s">
        <v>18569</v>
      </c>
      <c r="Q265" s="44" t="s">
        <v>18570</v>
      </c>
      <c r="R265" s="44" t="s">
        <v>18571</v>
      </c>
      <c r="S265" s="351" t="s">
        <v>18572</v>
      </c>
      <c r="T265" s="354">
        <v>9298873444</v>
      </c>
      <c r="U265" s="367" t="s">
        <v>18573</v>
      </c>
      <c r="V265" s="52" t="s">
        <v>221</v>
      </c>
      <c r="W265" s="255" t="s">
        <v>221</v>
      </c>
      <c r="X265" s="255" t="s">
        <v>221</v>
      </c>
      <c r="Y265" s="255" t="s">
        <v>221</v>
      </c>
      <c r="Z265" s="255" t="s">
        <v>221</v>
      </c>
      <c r="AA265" s="52" t="s">
        <v>221</v>
      </c>
      <c r="AB265" s="52" t="s">
        <v>221</v>
      </c>
      <c r="AC265" s="44" t="s">
        <v>314</v>
      </c>
      <c r="AD265" s="255" t="s">
        <v>366</v>
      </c>
      <c r="AE265" s="44" t="s">
        <v>3715</v>
      </c>
      <c r="AF265" s="85" t="s">
        <v>259</v>
      </c>
      <c r="AG265" s="85" t="s">
        <v>221</v>
      </c>
      <c r="AH265" s="85" t="s">
        <v>221</v>
      </c>
      <c r="AN265" s="85" t="s">
        <v>432</v>
      </c>
      <c r="AO265" s="85" t="s">
        <v>432</v>
      </c>
      <c r="AP265" s="85" t="s">
        <v>434</v>
      </c>
      <c r="AQ265" s="85" t="s">
        <v>10785</v>
      </c>
      <c r="AR265" s="85" t="s">
        <v>14943</v>
      </c>
      <c r="AS265" s="85"/>
      <c r="AT265" s="85"/>
      <c r="AU265" s="85"/>
      <c r="AV265" s="85"/>
      <c r="AW265" s="85"/>
      <c r="AX265" s="85" t="s">
        <v>6970</v>
      </c>
      <c r="AY265" s="85" t="s">
        <v>227</v>
      </c>
      <c r="AZ265" s="85" t="s">
        <v>227</v>
      </c>
      <c r="BA265" s="275"/>
      <c r="BB265" s="275" t="s">
        <v>14945</v>
      </c>
      <c r="BC265" s="59">
        <v>0.61875000000000002</v>
      </c>
      <c r="BD265" s="59">
        <v>0.62777777777777777</v>
      </c>
      <c r="BE265" s="306">
        <f t="shared" ref="BE265:BE274" si="7">MINUTE(BD265-BC265)</f>
        <v>13</v>
      </c>
      <c r="BF265" s="44">
        <v>1</v>
      </c>
      <c r="BG265" s="44">
        <v>2</v>
      </c>
      <c r="BH265" s="44">
        <v>1</v>
      </c>
      <c r="BI265" s="44">
        <v>1</v>
      </c>
      <c r="BJ265" s="44">
        <v>1</v>
      </c>
      <c r="BK265" s="44">
        <v>1</v>
      </c>
      <c r="BL265" s="44">
        <v>1</v>
      </c>
      <c r="BM265" s="44">
        <v>2</v>
      </c>
      <c r="BN265" s="44">
        <v>1</v>
      </c>
      <c r="BO265" s="44">
        <v>1</v>
      </c>
      <c r="BP265" s="44">
        <v>3</v>
      </c>
      <c r="BQ265" s="44">
        <v>1</v>
      </c>
      <c r="BR265" s="44">
        <v>1</v>
      </c>
      <c r="BS265" s="44">
        <v>2</v>
      </c>
      <c r="BT265" s="44">
        <v>1</v>
      </c>
      <c r="CG265" s="85"/>
      <c r="CH265" s="85"/>
      <c r="CI265" s="85"/>
      <c r="CJ265" s="85"/>
      <c r="CK265" s="85"/>
      <c r="CL265" s="85"/>
      <c r="CM265" s="85"/>
      <c r="CN265" s="85"/>
      <c r="CO265" s="85"/>
      <c r="CP265" s="85"/>
      <c r="CQ265" s="85"/>
      <c r="CR265" s="34" t="s">
        <v>12643</v>
      </c>
      <c r="CS265" s="34" t="s">
        <v>12644</v>
      </c>
      <c r="CT265" s="34" t="s">
        <v>4002</v>
      </c>
      <c r="CU265" s="34" t="s">
        <v>18574</v>
      </c>
      <c r="CV265" s="34" t="s">
        <v>18570</v>
      </c>
      <c r="CW265" s="34" t="s">
        <v>18571</v>
      </c>
      <c r="CX265" s="34" t="s">
        <v>18572</v>
      </c>
      <c r="CY265" s="34" t="s">
        <v>18575</v>
      </c>
      <c r="CZ265" s="34" t="s">
        <v>3848</v>
      </c>
      <c r="DA265" s="34" t="s">
        <v>9403</v>
      </c>
      <c r="DB265" s="34" t="s">
        <v>4037</v>
      </c>
      <c r="DC265" s="34" t="s">
        <v>4038</v>
      </c>
      <c r="DD265" s="34" t="s">
        <v>4039</v>
      </c>
      <c r="DE265" s="34" t="s">
        <v>3848</v>
      </c>
      <c r="DF265" s="34" t="s">
        <v>9403</v>
      </c>
      <c r="DG265" s="34" t="s">
        <v>4037</v>
      </c>
      <c r="DH265" s="34" t="s">
        <v>4038</v>
      </c>
      <c r="DI265" s="34" t="s">
        <v>4039</v>
      </c>
      <c r="DJ265" s="34" t="s">
        <v>3848</v>
      </c>
      <c r="DK265" s="34" t="s">
        <v>3849</v>
      </c>
      <c r="DL265" s="34" t="s">
        <v>3848</v>
      </c>
      <c r="DM265" s="34" t="s">
        <v>3914</v>
      </c>
      <c r="DN265" s="34" t="s">
        <v>3852</v>
      </c>
      <c r="DO265" s="34" t="s">
        <v>3848</v>
      </c>
      <c r="DP265" s="34" t="s">
        <v>3848</v>
      </c>
      <c r="DQ265" s="34" t="s">
        <v>18576</v>
      </c>
      <c r="DR265" s="34" t="s">
        <v>3403</v>
      </c>
      <c r="DS265" s="34" t="s">
        <v>18573</v>
      </c>
      <c r="DT265" s="34" t="s">
        <v>3848</v>
      </c>
      <c r="DU265" s="34" t="s">
        <v>3848</v>
      </c>
      <c r="DV265" s="34" t="s">
        <v>3848</v>
      </c>
      <c r="DW265" s="34" t="s">
        <v>3848</v>
      </c>
      <c r="DX265" s="34" t="s">
        <v>3848</v>
      </c>
      <c r="DY265" s="34" t="s">
        <v>3848</v>
      </c>
      <c r="DZ265" s="34" t="s">
        <v>3848</v>
      </c>
      <c r="EA265" s="34" t="s">
        <v>3848</v>
      </c>
      <c r="EB265" s="34" t="s">
        <v>3861</v>
      </c>
      <c r="EC265" s="34" t="s">
        <v>3862</v>
      </c>
      <c r="ED265" s="34" t="s">
        <v>3848</v>
      </c>
      <c r="EE265" s="34" t="s">
        <v>4212</v>
      </c>
      <c r="EF265" s="34" t="s">
        <v>432</v>
      </c>
      <c r="EG265" s="34" t="s">
        <v>3919</v>
      </c>
      <c r="EH265" s="34" t="s">
        <v>3920</v>
      </c>
      <c r="EI265" s="34" t="s">
        <v>1391</v>
      </c>
      <c r="EJ265" s="34" t="s">
        <v>3848</v>
      </c>
      <c r="EK265" s="34" t="s">
        <v>3848</v>
      </c>
      <c r="EL265" s="34" t="s">
        <v>3868</v>
      </c>
      <c r="EM265" s="34" t="s">
        <v>4002</v>
      </c>
      <c r="EN265" s="34" t="s">
        <v>4002</v>
      </c>
      <c r="EO265" s="34" t="s">
        <v>3870</v>
      </c>
      <c r="EP265" s="34" t="s">
        <v>3870</v>
      </c>
      <c r="EQ265" s="34" t="s">
        <v>4017</v>
      </c>
      <c r="ER265" s="34" t="s">
        <v>4017</v>
      </c>
      <c r="ES265" s="34" t="s">
        <v>4017</v>
      </c>
      <c r="ET265" s="34" t="s">
        <v>4017</v>
      </c>
      <c r="EU265" s="34" t="s">
        <v>4017</v>
      </c>
      <c r="EV265" s="34" t="s">
        <v>3848</v>
      </c>
      <c r="EW265" s="34" t="s">
        <v>3848</v>
      </c>
      <c r="EX265" s="34" t="s">
        <v>3848</v>
      </c>
      <c r="EY265" s="34" t="s">
        <v>3848</v>
      </c>
      <c r="EZ265" s="34" t="s">
        <v>3848</v>
      </c>
      <c r="FA265" s="34" t="s">
        <v>3848</v>
      </c>
      <c r="FB265" s="34" t="s">
        <v>3848</v>
      </c>
      <c r="FC265" s="34" t="s">
        <v>3848</v>
      </c>
      <c r="FD265" s="34" t="s">
        <v>3848</v>
      </c>
      <c r="FE265" s="34" t="s">
        <v>4017</v>
      </c>
      <c r="FF265" s="34" t="s">
        <v>4017</v>
      </c>
      <c r="FG265" s="34" t="s">
        <v>3848</v>
      </c>
      <c r="FH265" s="34" t="s">
        <v>3848</v>
      </c>
      <c r="FI265" s="34" t="s">
        <v>3848</v>
      </c>
      <c r="FJ265" s="34" t="s">
        <v>4017</v>
      </c>
      <c r="FK265" s="34" t="s">
        <v>4017</v>
      </c>
      <c r="FL265" s="34" t="s">
        <v>4017</v>
      </c>
      <c r="FM265" s="34" t="s">
        <v>3403</v>
      </c>
      <c r="FN265" s="34" t="s">
        <v>3403</v>
      </c>
      <c r="FO265" s="34" t="s">
        <v>3403</v>
      </c>
      <c r="FP265" s="34" t="s">
        <v>3403</v>
      </c>
      <c r="FQ265" s="34" t="s">
        <v>5943</v>
      </c>
      <c r="FR265" s="34" t="s">
        <v>5943</v>
      </c>
      <c r="FS265" s="34" t="s">
        <v>5943</v>
      </c>
      <c r="FT265" s="34" t="s">
        <v>3943</v>
      </c>
      <c r="FU265" s="34" t="s">
        <v>3943</v>
      </c>
      <c r="FV265" s="34" t="s">
        <v>3943</v>
      </c>
      <c r="FW265" s="34" t="s">
        <v>3943</v>
      </c>
      <c r="FX265" s="34" t="s">
        <v>3944</v>
      </c>
      <c r="FY265" s="34" t="s">
        <v>3848</v>
      </c>
      <c r="FZ265" s="34" t="s">
        <v>3848</v>
      </c>
      <c r="GA265" s="34" t="s">
        <v>3848</v>
      </c>
      <c r="GB265" s="34" t="s">
        <v>3848</v>
      </c>
      <c r="GC265" s="34" t="s">
        <v>3848</v>
      </c>
      <c r="GL265" s="493" t="s">
        <v>14217</v>
      </c>
      <c r="GM265" s="493" t="s">
        <v>14217</v>
      </c>
      <c r="GN265" s="493" t="s">
        <v>14217</v>
      </c>
      <c r="GO265" s="493" t="s">
        <v>14217</v>
      </c>
      <c r="GP265" s="493" t="s">
        <v>14217</v>
      </c>
      <c r="GQ265" s="493" t="s">
        <v>3848</v>
      </c>
      <c r="GR265" s="493" t="s">
        <v>3848</v>
      </c>
      <c r="GS265" s="493" t="s">
        <v>14217</v>
      </c>
      <c r="GT265" s="493" t="s">
        <v>3848</v>
      </c>
      <c r="GU265" s="493" t="s">
        <v>3848</v>
      </c>
      <c r="GV265" s="493" t="s">
        <v>14217</v>
      </c>
      <c r="GW265" s="493" t="s">
        <v>14217</v>
      </c>
      <c r="GX265" s="493" t="s">
        <v>14217</v>
      </c>
      <c r="GY265" s="493" t="s">
        <v>14218</v>
      </c>
      <c r="GZ265" s="493" t="s">
        <v>14217</v>
      </c>
      <c r="HA265" s="493" t="s">
        <v>14217</v>
      </c>
      <c r="HB265" s="493">
        <v>33</v>
      </c>
      <c r="HC265" s="493" t="s">
        <v>14217</v>
      </c>
      <c r="HD265" s="493">
        <v>33</v>
      </c>
      <c r="HE265" s="493">
        <v>0</v>
      </c>
      <c r="HF265" s="34" t="s">
        <v>14405</v>
      </c>
      <c r="HG265" s="53" t="s">
        <v>3848</v>
      </c>
      <c r="HH265" s="53" t="s">
        <v>18577</v>
      </c>
      <c r="HI265" s="53" t="s">
        <v>14950</v>
      </c>
      <c r="HJ265" s="53" t="s">
        <v>14951</v>
      </c>
      <c r="HK265" s="53" t="s">
        <v>18578</v>
      </c>
      <c r="HL265" s="34" t="s">
        <v>3848</v>
      </c>
      <c r="HM265" s="34" t="s">
        <v>3848</v>
      </c>
      <c r="IC265" s="44" t="s">
        <v>3403</v>
      </c>
      <c r="IE265" s="44" t="s">
        <v>3403</v>
      </c>
    </row>
    <row r="266" spans="1:239" s="44" customFormat="1" ht="12.75" x14ac:dyDescent="0.2">
      <c r="A266" s="85">
        <v>130</v>
      </c>
      <c r="B266" s="59">
        <v>0.62777777777777777</v>
      </c>
      <c r="C266" s="85"/>
      <c r="D266" s="85" t="s">
        <v>12630</v>
      </c>
      <c r="E266" s="255" t="s">
        <v>212</v>
      </c>
      <c r="F266" s="282">
        <v>43284</v>
      </c>
      <c r="G266" s="255" t="s">
        <v>1202</v>
      </c>
      <c r="H266" s="44" t="s">
        <v>233</v>
      </c>
      <c r="I266" s="44" t="s">
        <v>3057</v>
      </c>
      <c r="J266" s="85"/>
      <c r="K266" s="471"/>
      <c r="L266" s="471"/>
      <c r="M266" s="471"/>
      <c r="N266" s="471"/>
      <c r="O266" s="85"/>
      <c r="P266" s="370" t="s">
        <v>18579</v>
      </c>
      <c r="Q266" s="44" t="s">
        <v>18580</v>
      </c>
      <c r="R266" s="44" t="s">
        <v>1853</v>
      </c>
      <c r="S266" s="351" t="s">
        <v>18581</v>
      </c>
      <c r="T266" s="354">
        <v>9167485148</v>
      </c>
      <c r="U266" s="367" t="s">
        <v>18582</v>
      </c>
      <c r="V266" s="51" t="s">
        <v>18583</v>
      </c>
      <c r="W266" s="255" t="s">
        <v>221</v>
      </c>
      <c r="X266" s="255" t="s">
        <v>221</v>
      </c>
      <c r="Y266" s="255" t="s">
        <v>221</v>
      </c>
      <c r="Z266" s="255" t="s">
        <v>221</v>
      </c>
      <c r="AA266" s="44" t="s">
        <v>18584</v>
      </c>
      <c r="AB266" s="44">
        <v>9224038009</v>
      </c>
      <c r="AC266" s="85" t="s">
        <v>1303</v>
      </c>
      <c r="AD266" s="255" t="s">
        <v>224</v>
      </c>
      <c r="AE266" s="44" t="s">
        <v>221</v>
      </c>
      <c r="AF266" s="85" t="s">
        <v>221</v>
      </c>
      <c r="AG266" s="85" t="s">
        <v>221</v>
      </c>
      <c r="AH266" s="85" t="s">
        <v>221</v>
      </c>
      <c r="AN266" s="85" t="s">
        <v>432</v>
      </c>
      <c r="AO266" s="85" t="s">
        <v>432</v>
      </c>
      <c r="AP266" s="85" t="s">
        <v>434</v>
      </c>
      <c r="AQ266" s="85" t="s">
        <v>10785</v>
      </c>
      <c r="AR266" s="85" t="s">
        <v>14943</v>
      </c>
      <c r="AS266" s="85"/>
      <c r="AT266" s="85"/>
      <c r="AU266" s="85"/>
      <c r="AV266" s="85"/>
      <c r="AW266" s="85"/>
      <c r="AX266" s="85" t="s">
        <v>6970</v>
      </c>
      <c r="AY266" s="85" t="s">
        <v>227</v>
      </c>
      <c r="AZ266" s="85" t="s">
        <v>227</v>
      </c>
      <c r="BA266" s="275"/>
      <c r="BB266" s="275" t="s">
        <v>14945</v>
      </c>
      <c r="BC266" s="59">
        <v>0.62777777777777777</v>
      </c>
      <c r="BD266" s="59">
        <v>0.63263888888888886</v>
      </c>
      <c r="BE266" s="306">
        <f t="shared" si="7"/>
        <v>7</v>
      </c>
      <c r="BF266" s="44">
        <v>1</v>
      </c>
      <c r="BG266" s="44">
        <v>2</v>
      </c>
      <c r="BH266" s="44">
        <v>1</v>
      </c>
      <c r="BI266" s="44">
        <v>1</v>
      </c>
      <c r="BJ266" s="44">
        <v>1</v>
      </c>
      <c r="BK266" s="44">
        <v>1</v>
      </c>
      <c r="BL266" s="44">
        <v>1</v>
      </c>
      <c r="BM266" s="44">
        <v>2</v>
      </c>
      <c r="BN266" s="44">
        <v>1</v>
      </c>
      <c r="BO266" s="44">
        <v>1</v>
      </c>
      <c r="BP266" s="44">
        <v>3</v>
      </c>
      <c r="BQ266" s="44">
        <v>1</v>
      </c>
      <c r="BR266" s="44">
        <v>1</v>
      </c>
      <c r="BS266" s="44">
        <v>1</v>
      </c>
      <c r="BT266" s="44">
        <v>2</v>
      </c>
      <c r="BW266" s="59"/>
      <c r="BX266" s="59"/>
      <c r="CG266" s="85"/>
      <c r="CH266" s="85"/>
      <c r="CI266" s="85"/>
      <c r="CJ266" s="85"/>
      <c r="CK266" s="85"/>
      <c r="CL266" s="85"/>
      <c r="CM266" s="85"/>
      <c r="CN266" s="85"/>
      <c r="CO266" s="85"/>
      <c r="CP266" s="85"/>
      <c r="CQ266" s="85"/>
      <c r="CR266" s="34" t="s">
        <v>12643</v>
      </c>
      <c r="CS266" s="34" t="s">
        <v>12644</v>
      </c>
      <c r="CT266" s="34" t="s">
        <v>4002</v>
      </c>
      <c r="CU266" s="34" t="s">
        <v>18585</v>
      </c>
      <c r="CV266" s="34" t="s">
        <v>18580</v>
      </c>
      <c r="CW266" s="34" t="s">
        <v>1853</v>
      </c>
      <c r="CX266" s="34" t="s">
        <v>18581</v>
      </c>
      <c r="CY266" s="34" t="s">
        <v>18586</v>
      </c>
      <c r="CZ266" s="34" t="s">
        <v>3848</v>
      </c>
      <c r="DA266" s="34" t="s">
        <v>9403</v>
      </c>
      <c r="DB266" s="34" t="s">
        <v>4037</v>
      </c>
      <c r="DC266" s="34" t="s">
        <v>4038</v>
      </c>
      <c r="DD266" s="34" t="s">
        <v>4039</v>
      </c>
      <c r="DE266" s="34" t="s">
        <v>3848</v>
      </c>
      <c r="DF266" s="34" t="s">
        <v>9403</v>
      </c>
      <c r="DG266" s="34" t="s">
        <v>4037</v>
      </c>
      <c r="DH266" s="34" t="s">
        <v>4038</v>
      </c>
      <c r="DI266" s="34" t="s">
        <v>4039</v>
      </c>
      <c r="DJ266" s="34" t="s">
        <v>3848</v>
      </c>
      <c r="DK266" s="34" t="s">
        <v>3957</v>
      </c>
      <c r="DL266" s="34" t="s">
        <v>3848</v>
      </c>
      <c r="DM266" s="34" t="s">
        <v>3914</v>
      </c>
      <c r="DN266" s="34" t="s">
        <v>3852</v>
      </c>
      <c r="DO266" s="34" t="s">
        <v>3848</v>
      </c>
      <c r="DP266" s="34" t="s">
        <v>3848</v>
      </c>
      <c r="DQ266" s="34" t="s">
        <v>18587</v>
      </c>
      <c r="DR266" s="34" t="s">
        <v>3403</v>
      </c>
      <c r="DS266" s="34" t="s">
        <v>18582</v>
      </c>
      <c r="DT266" s="34" t="s">
        <v>3848</v>
      </c>
      <c r="DU266" s="34" t="s">
        <v>3848</v>
      </c>
      <c r="DV266" s="34" t="s">
        <v>3848</v>
      </c>
      <c r="DW266" s="34" t="s">
        <v>3848</v>
      </c>
      <c r="DX266" s="34" t="s">
        <v>3848</v>
      </c>
      <c r="DY266" s="34" t="s">
        <v>3848</v>
      </c>
      <c r="DZ266" s="34" t="s">
        <v>3848</v>
      </c>
      <c r="EA266" s="34" t="s">
        <v>3848</v>
      </c>
      <c r="EB266" s="34" t="s">
        <v>3861</v>
      </c>
      <c r="EC266" s="34" t="s">
        <v>3862</v>
      </c>
      <c r="ED266" s="34" t="s">
        <v>3848</v>
      </c>
      <c r="EE266" s="34" t="s">
        <v>4212</v>
      </c>
      <c r="EF266" s="34" t="s">
        <v>432</v>
      </c>
      <c r="EG266" s="34" t="s">
        <v>3919</v>
      </c>
      <c r="EH266" s="34" t="s">
        <v>3920</v>
      </c>
      <c r="EI266" s="34" t="s">
        <v>1391</v>
      </c>
      <c r="EJ266" s="34" t="s">
        <v>3848</v>
      </c>
      <c r="EK266" s="34" t="s">
        <v>3848</v>
      </c>
      <c r="EL266" s="34" t="s">
        <v>3868</v>
      </c>
      <c r="EM266" s="34" t="s">
        <v>4002</v>
      </c>
      <c r="EN266" s="34" t="s">
        <v>4002</v>
      </c>
      <c r="EO266" s="34" t="s">
        <v>3870</v>
      </c>
      <c r="EP266" s="34" t="s">
        <v>3870</v>
      </c>
      <c r="EQ266" s="34" t="s">
        <v>15305</v>
      </c>
      <c r="ER266" s="34" t="s">
        <v>4017</v>
      </c>
      <c r="ES266" s="34" t="s">
        <v>4017</v>
      </c>
      <c r="ET266" s="34" t="s">
        <v>4017</v>
      </c>
      <c r="EU266" s="34" t="s">
        <v>4017</v>
      </c>
      <c r="EV266" s="34" t="s">
        <v>3848</v>
      </c>
      <c r="EW266" s="34" t="s">
        <v>3848</v>
      </c>
      <c r="EX266" s="34" t="s">
        <v>3848</v>
      </c>
      <c r="EY266" s="34" t="s">
        <v>3848</v>
      </c>
      <c r="EZ266" s="34" t="s">
        <v>3848</v>
      </c>
      <c r="FA266" s="34" t="s">
        <v>3848</v>
      </c>
      <c r="FB266" s="34" t="s">
        <v>3848</v>
      </c>
      <c r="FC266" s="34" t="s">
        <v>3848</v>
      </c>
      <c r="FD266" s="34" t="s">
        <v>3848</v>
      </c>
      <c r="FE266" s="34" t="s">
        <v>4017</v>
      </c>
      <c r="FF266" s="34" t="s">
        <v>4017</v>
      </c>
      <c r="FG266" s="34" t="s">
        <v>3848</v>
      </c>
      <c r="FH266" s="34" t="s">
        <v>3848</v>
      </c>
      <c r="FI266" s="34" t="s">
        <v>3848</v>
      </c>
      <c r="FJ266" s="34" t="s">
        <v>4017</v>
      </c>
      <c r="FK266" s="34" t="s">
        <v>4017</v>
      </c>
      <c r="FL266" s="34" t="s">
        <v>4017</v>
      </c>
      <c r="FM266" s="34" t="s">
        <v>3403</v>
      </c>
      <c r="FN266" s="34" t="s">
        <v>3403</v>
      </c>
      <c r="FO266" s="34" t="s">
        <v>3403</v>
      </c>
      <c r="FP266" s="34" t="s">
        <v>3403</v>
      </c>
      <c r="FQ266" s="34" t="s">
        <v>5943</v>
      </c>
      <c r="FR266" s="34" t="s">
        <v>5943</v>
      </c>
      <c r="FS266" s="34" t="s">
        <v>5943</v>
      </c>
      <c r="FT266" s="34" t="s">
        <v>3943</v>
      </c>
      <c r="FU266" s="34" t="s">
        <v>3943</v>
      </c>
      <c r="FV266" s="34" t="s">
        <v>3943</v>
      </c>
      <c r="FW266" s="34" t="s">
        <v>3943</v>
      </c>
      <c r="FX266" s="34" t="s">
        <v>3944</v>
      </c>
      <c r="FY266" s="34" t="s">
        <v>3848</v>
      </c>
      <c r="FZ266" s="34" t="s">
        <v>3848</v>
      </c>
      <c r="GA266" s="34" t="s">
        <v>3848</v>
      </c>
      <c r="GB266" s="34" t="s">
        <v>3848</v>
      </c>
      <c r="GC266" s="34" t="s">
        <v>3848</v>
      </c>
      <c r="GL266" s="493" t="s">
        <v>14217</v>
      </c>
      <c r="GM266" s="493" t="s">
        <v>14217</v>
      </c>
      <c r="GN266" s="493" t="s">
        <v>14217</v>
      </c>
      <c r="GO266" s="493" t="s">
        <v>14217</v>
      </c>
      <c r="GP266" s="493" t="s">
        <v>14217</v>
      </c>
      <c r="GQ266" s="493" t="s">
        <v>3848</v>
      </c>
      <c r="GR266" s="493" t="s">
        <v>3848</v>
      </c>
      <c r="GS266" s="493" t="s">
        <v>14217</v>
      </c>
      <c r="GT266" s="493" t="s">
        <v>3848</v>
      </c>
      <c r="GU266" s="493" t="s">
        <v>3848</v>
      </c>
      <c r="GV266" s="493" t="s">
        <v>14217</v>
      </c>
      <c r="GW266" s="493" t="s">
        <v>14217</v>
      </c>
      <c r="GX266" s="493" t="s">
        <v>14217</v>
      </c>
      <c r="GY266" s="493" t="s">
        <v>14218</v>
      </c>
      <c r="GZ266" s="493" t="s">
        <v>14217</v>
      </c>
      <c r="HA266" s="493" t="s">
        <v>14217</v>
      </c>
      <c r="HB266" s="493">
        <v>33</v>
      </c>
      <c r="HC266" s="493" t="s">
        <v>14217</v>
      </c>
      <c r="HD266" s="493">
        <v>33</v>
      </c>
      <c r="HE266" s="493">
        <v>0</v>
      </c>
      <c r="HF266" s="34" t="s">
        <v>14405</v>
      </c>
      <c r="HG266" s="53" t="s">
        <v>3848</v>
      </c>
      <c r="HH266" s="53" t="s">
        <v>18577</v>
      </c>
      <c r="HI266" s="53" t="s">
        <v>14950</v>
      </c>
      <c r="HJ266" s="53" t="s">
        <v>14951</v>
      </c>
      <c r="HK266" s="53" t="s">
        <v>18578</v>
      </c>
      <c r="HL266" s="34" t="s">
        <v>3848</v>
      </c>
      <c r="HM266" s="34" t="s">
        <v>3848</v>
      </c>
      <c r="IC266" s="44" t="s">
        <v>3403</v>
      </c>
      <c r="IE266" s="44" t="s">
        <v>3403</v>
      </c>
    </row>
    <row r="267" spans="1:239" s="44" customFormat="1" ht="12.75" x14ac:dyDescent="0.2">
      <c r="A267" s="85">
        <v>131</v>
      </c>
      <c r="B267" s="59">
        <v>0.63472222222222219</v>
      </c>
      <c r="C267" s="85"/>
      <c r="D267" s="85" t="s">
        <v>12630</v>
      </c>
      <c r="E267" s="255" t="s">
        <v>212</v>
      </c>
      <c r="F267" s="282">
        <v>43284</v>
      </c>
      <c r="G267" s="255" t="s">
        <v>1202</v>
      </c>
      <c r="H267" s="44" t="s">
        <v>233</v>
      </c>
      <c r="I267" s="44" t="s">
        <v>3057</v>
      </c>
      <c r="J267" s="85"/>
      <c r="K267" s="471"/>
      <c r="L267" s="471"/>
      <c r="M267" s="471"/>
      <c r="N267" s="471"/>
      <c r="O267" s="85"/>
      <c r="P267" s="370" t="s">
        <v>18588</v>
      </c>
      <c r="Q267" s="44" t="s">
        <v>18589</v>
      </c>
      <c r="R267" s="44" t="s">
        <v>18590</v>
      </c>
      <c r="S267" s="351" t="s">
        <v>18591</v>
      </c>
      <c r="T267" s="354">
        <v>9652176505</v>
      </c>
      <c r="U267" s="516" t="s">
        <v>18592</v>
      </c>
      <c r="V267" s="52" t="s">
        <v>18593</v>
      </c>
      <c r="W267" s="255" t="s">
        <v>221</v>
      </c>
      <c r="X267" s="255" t="s">
        <v>221</v>
      </c>
      <c r="Y267" s="255" t="s">
        <v>221</v>
      </c>
      <c r="Z267" s="255" t="s">
        <v>221</v>
      </c>
      <c r="AA267" s="85" t="s">
        <v>18594</v>
      </c>
      <c r="AB267" s="85">
        <v>9237390220</v>
      </c>
      <c r="AC267" s="85" t="s">
        <v>402</v>
      </c>
      <c r="AD267" s="255" t="s">
        <v>224</v>
      </c>
      <c r="AE267" s="44" t="s">
        <v>18595</v>
      </c>
      <c r="AF267" s="85" t="s">
        <v>221</v>
      </c>
      <c r="AG267" s="85" t="s">
        <v>221</v>
      </c>
      <c r="AH267" s="85" t="s">
        <v>221</v>
      </c>
      <c r="AI267" s="85"/>
      <c r="AK267" s="85"/>
      <c r="AL267" s="85"/>
      <c r="AM267" s="85"/>
      <c r="AN267" s="85" t="s">
        <v>432</v>
      </c>
      <c r="AO267" s="85" t="s">
        <v>432</v>
      </c>
      <c r="AP267" s="85" t="s">
        <v>434</v>
      </c>
      <c r="AQ267" s="85" t="s">
        <v>10785</v>
      </c>
      <c r="AR267" s="85" t="s">
        <v>14943</v>
      </c>
      <c r="AS267" s="85"/>
      <c r="AT267" s="85"/>
      <c r="AU267" s="85"/>
      <c r="AV267" s="85"/>
      <c r="AW267" s="85"/>
      <c r="AX267" s="85" t="s">
        <v>6970</v>
      </c>
      <c r="AY267" s="85" t="s">
        <v>227</v>
      </c>
      <c r="AZ267" s="85" t="s">
        <v>227</v>
      </c>
      <c r="BA267" s="275"/>
      <c r="BB267" s="275" t="s">
        <v>14945</v>
      </c>
      <c r="BC267" s="275">
        <v>0.63472222222222219</v>
      </c>
      <c r="BD267" s="275">
        <v>0.6381944444444444</v>
      </c>
      <c r="BE267" s="306">
        <f t="shared" si="7"/>
        <v>5</v>
      </c>
      <c r="BF267" s="85">
        <v>1</v>
      </c>
      <c r="BG267" s="85">
        <v>2</v>
      </c>
      <c r="BH267" s="85">
        <v>1</v>
      </c>
      <c r="BI267" s="85">
        <v>1</v>
      </c>
      <c r="BJ267" s="85">
        <v>1</v>
      </c>
      <c r="BK267" s="85">
        <v>1</v>
      </c>
      <c r="BL267" s="85">
        <v>1</v>
      </c>
      <c r="BM267" s="85">
        <v>1</v>
      </c>
      <c r="BN267" s="85">
        <v>1</v>
      </c>
      <c r="BO267" s="85">
        <v>1</v>
      </c>
      <c r="BP267" s="85">
        <v>3</v>
      </c>
      <c r="BQ267" s="85">
        <v>1</v>
      </c>
      <c r="BR267" s="85">
        <v>1</v>
      </c>
      <c r="BS267" s="85">
        <v>2</v>
      </c>
      <c r="BT267" s="85">
        <v>2</v>
      </c>
      <c r="BU267" s="85"/>
      <c r="BW267" s="483"/>
      <c r="BX267" s="483"/>
      <c r="BY267" s="85"/>
      <c r="BZ267" s="85"/>
      <c r="CA267" s="85"/>
      <c r="CB267" s="85"/>
      <c r="CG267" s="85"/>
      <c r="CH267" s="85"/>
      <c r="CI267" s="85"/>
      <c r="CJ267" s="85"/>
      <c r="CK267" s="85"/>
      <c r="CL267" s="85"/>
      <c r="CM267" s="85"/>
      <c r="CN267" s="85"/>
      <c r="CO267" s="85"/>
      <c r="CP267" s="85"/>
      <c r="CQ267" s="85"/>
      <c r="CR267" s="34" t="s">
        <v>12643</v>
      </c>
      <c r="CS267" s="34" t="s">
        <v>12644</v>
      </c>
      <c r="CT267" s="34" t="s">
        <v>4002</v>
      </c>
      <c r="CU267" s="34" t="s">
        <v>18596</v>
      </c>
      <c r="CV267" s="34" t="s">
        <v>18589</v>
      </c>
      <c r="CW267" s="34" t="s">
        <v>18590</v>
      </c>
      <c r="CX267" s="34" t="s">
        <v>18591</v>
      </c>
      <c r="CY267" s="34" t="s">
        <v>18597</v>
      </c>
      <c r="CZ267" s="34" t="s">
        <v>3848</v>
      </c>
      <c r="DA267" s="34" t="s">
        <v>9403</v>
      </c>
      <c r="DB267" s="34" t="s">
        <v>4037</v>
      </c>
      <c r="DC267" s="34" t="s">
        <v>4038</v>
      </c>
      <c r="DD267" s="34" t="s">
        <v>4039</v>
      </c>
      <c r="DE267" s="34" t="s">
        <v>3848</v>
      </c>
      <c r="DF267" s="34" t="s">
        <v>9403</v>
      </c>
      <c r="DG267" s="34" t="s">
        <v>4037</v>
      </c>
      <c r="DH267" s="34" t="s">
        <v>4038</v>
      </c>
      <c r="DI267" s="34" t="s">
        <v>4039</v>
      </c>
      <c r="DJ267" s="34" t="s">
        <v>3848</v>
      </c>
      <c r="DK267" s="34" t="s">
        <v>3957</v>
      </c>
      <c r="DL267" s="34" t="s">
        <v>3848</v>
      </c>
      <c r="DM267" s="34" t="s">
        <v>3914</v>
      </c>
      <c r="DN267" s="34" t="s">
        <v>3852</v>
      </c>
      <c r="DO267" s="34" t="s">
        <v>3848</v>
      </c>
      <c r="DP267" s="34" t="s">
        <v>3848</v>
      </c>
      <c r="DQ267" s="34" t="s">
        <v>18598</v>
      </c>
      <c r="DR267" s="34" t="s">
        <v>3403</v>
      </c>
      <c r="DS267" s="34" t="s">
        <v>18592</v>
      </c>
      <c r="DT267" s="34" t="s">
        <v>3848</v>
      </c>
      <c r="DU267" s="34" t="s">
        <v>3848</v>
      </c>
      <c r="DV267" s="34" t="s">
        <v>3848</v>
      </c>
      <c r="DW267" s="34" t="s">
        <v>3848</v>
      </c>
      <c r="DX267" s="34" t="s">
        <v>3848</v>
      </c>
      <c r="DY267" s="34" t="s">
        <v>3848</v>
      </c>
      <c r="DZ267" s="34" t="s">
        <v>3848</v>
      </c>
      <c r="EA267" s="34" t="s">
        <v>3848</v>
      </c>
      <c r="EB267" s="34" t="s">
        <v>3861</v>
      </c>
      <c r="EC267" s="34" t="s">
        <v>3862</v>
      </c>
      <c r="ED267" s="34" t="s">
        <v>3848</v>
      </c>
      <c r="EE267" s="34" t="s">
        <v>4212</v>
      </c>
      <c r="EF267" s="34" t="s">
        <v>432</v>
      </c>
      <c r="EG267" s="34" t="s">
        <v>3919</v>
      </c>
      <c r="EH267" s="34" t="s">
        <v>3920</v>
      </c>
      <c r="EI267" s="34" t="s">
        <v>1391</v>
      </c>
      <c r="EJ267" s="34" t="s">
        <v>3848</v>
      </c>
      <c r="EK267" s="34" t="s">
        <v>3848</v>
      </c>
      <c r="EL267" s="34" t="s">
        <v>3868</v>
      </c>
      <c r="EM267" s="34" t="s">
        <v>4002</v>
      </c>
      <c r="EN267" s="34" t="s">
        <v>4002</v>
      </c>
      <c r="EO267" s="34" t="s">
        <v>3870</v>
      </c>
      <c r="EP267" s="34" t="s">
        <v>3870</v>
      </c>
      <c r="EQ267" s="34" t="s">
        <v>4017</v>
      </c>
      <c r="ER267" s="34" t="s">
        <v>4017</v>
      </c>
      <c r="ES267" s="34" t="s">
        <v>4017</v>
      </c>
      <c r="ET267" s="34" t="s">
        <v>4017</v>
      </c>
      <c r="EU267" s="34" t="s">
        <v>4017</v>
      </c>
      <c r="EV267" s="34" t="s">
        <v>3848</v>
      </c>
      <c r="EW267" s="34" t="s">
        <v>3848</v>
      </c>
      <c r="EX267" s="34" t="s">
        <v>3848</v>
      </c>
      <c r="EY267" s="34" t="s">
        <v>3848</v>
      </c>
      <c r="EZ267" s="34" t="s">
        <v>3848</v>
      </c>
      <c r="FA267" s="34" t="s">
        <v>3848</v>
      </c>
      <c r="FB267" s="34" t="s">
        <v>3848</v>
      </c>
      <c r="FC267" s="34" t="s">
        <v>3848</v>
      </c>
      <c r="FD267" s="34" t="s">
        <v>3848</v>
      </c>
      <c r="FE267" s="34" t="s">
        <v>4017</v>
      </c>
      <c r="FF267" s="34" t="s">
        <v>4017</v>
      </c>
      <c r="FG267" s="34" t="s">
        <v>3848</v>
      </c>
      <c r="FH267" s="34" t="s">
        <v>3848</v>
      </c>
      <c r="FI267" s="34" t="s">
        <v>3848</v>
      </c>
      <c r="FJ267" s="34" t="s">
        <v>4017</v>
      </c>
      <c r="FK267" s="34" t="s">
        <v>4017</v>
      </c>
      <c r="FL267" s="34" t="s">
        <v>4017</v>
      </c>
      <c r="FM267" s="34" t="s">
        <v>3403</v>
      </c>
      <c r="FN267" s="34" t="s">
        <v>3403</v>
      </c>
      <c r="FO267" s="34" t="s">
        <v>3403</v>
      </c>
      <c r="FP267" s="34" t="s">
        <v>3403</v>
      </c>
      <c r="FQ267" s="34" t="s">
        <v>5943</v>
      </c>
      <c r="FR267" s="34" t="s">
        <v>5943</v>
      </c>
      <c r="FS267" s="34" t="s">
        <v>5943</v>
      </c>
      <c r="FT267" s="34" t="s">
        <v>3943</v>
      </c>
      <c r="FU267" s="34" t="s">
        <v>3943</v>
      </c>
      <c r="FV267" s="34" t="s">
        <v>3943</v>
      </c>
      <c r="FW267" s="34" t="s">
        <v>3943</v>
      </c>
      <c r="FX267" s="34" t="s">
        <v>3944</v>
      </c>
      <c r="FY267" s="34" t="s">
        <v>3848</v>
      </c>
      <c r="FZ267" s="34" t="s">
        <v>3848</v>
      </c>
      <c r="GA267" s="34" t="s">
        <v>3848</v>
      </c>
      <c r="GB267" s="34" t="s">
        <v>3848</v>
      </c>
      <c r="GC267" s="34" t="s">
        <v>3848</v>
      </c>
      <c r="GL267" s="493" t="s">
        <v>14217</v>
      </c>
      <c r="GM267" s="493" t="s">
        <v>14217</v>
      </c>
      <c r="GN267" s="493" t="s">
        <v>14217</v>
      </c>
      <c r="GO267" s="493" t="s">
        <v>14217</v>
      </c>
      <c r="GP267" s="493" t="s">
        <v>14217</v>
      </c>
      <c r="GQ267" s="493" t="s">
        <v>3848</v>
      </c>
      <c r="GR267" s="493" t="s">
        <v>3848</v>
      </c>
      <c r="GS267" s="493" t="s">
        <v>14217</v>
      </c>
      <c r="GT267" s="493" t="s">
        <v>3848</v>
      </c>
      <c r="GU267" s="493" t="s">
        <v>3848</v>
      </c>
      <c r="GV267" s="493" t="s">
        <v>14217</v>
      </c>
      <c r="GW267" s="493" t="s">
        <v>14217</v>
      </c>
      <c r="GX267" s="493" t="s">
        <v>14217</v>
      </c>
      <c r="GY267" s="493" t="s">
        <v>14218</v>
      </c>
      <c r="GZ267" s="493" t="s">
        <v>14217</v>
      </c>
      <c r="HA267" s="493" t="s">
        <v>14217</v>
      </c>
      <c r="HB267" s="493">
        <v>33</v>
      </c>
      <c r="HC267" s="493" t="s">
        <v>14217</v>
      </c>
      <c r="HD267" s="493">
        <v>33</v>
      </c>
      <c r="HE267" s="493">
        <v>0</v>
      </c>
      <c r="HF267" s="34" t="s">
        <v>14405</v>
      </c>
      <c r="HG267" s="53" t="s">
        <v>3848</v>
      </c>
      <c r="HH267" s="53" t="s">
        <v>18599</v>
      </c>
      <c r="HI267" s="53" t="s">
        <v>15195</v>
      </c>
      <c r="HJ267" s="53" t="s">
        <v>15196</v>
      </c>
      <c r="HK267" s="53" t="s">
        <v>18600</v>
      </c>
      <c r="HL267" s="34" t="s">
        <v>3848</v>
      </c>
      <c r="HM267" s="34" t="s">
        <v>3848</v>
      </c>
      <c r="IC267" s="44" t="s">
        <v>3403</v>
      </c>
      <c r="IE267" s="44" t="s">
        <v>3403</v>
      </c>
    </row>
    <row r="268" spans="1:239" s="44" customFormat="1" ht="25.5" x14ac:dyDescent="0.2">
      <c r="A268" s="85">
        <v>132</v>
      </c>
      <c r="B268" s="59">
        <v>0.6381944444444444</v>
      </c>
      <c r="C268" s="85"/>
      <c r="D268" s="85" t="s">
        <v>12630</v>
      </c>
      <c r="E268" s="255" t="s">
        <v>212</v>
      </c>
      <c r="F268" s="282">
        <v>43284</v>
      </c>
      <c r="G268" s="471" t="s">
        <v>3082</v>
      </c>
      <c r="H268" s="44" t="s">
        <v>246</v>
      </c>
      <c r="I268" s="44" t="s">
        <v>247</v>
      </c>
      <c r="J268" s="85" t="s">
        <v>13140</v>
      </c>
      <c r="K268" s="471" t="s">
        <v>13141</v>
      </c>
      <c r="L268" s="471" t="s">
        <v>250</v>
      </c>
      <c r="M268" s="471">
        <v>43284</v>
      </c>
      <c r="N268" s="471">
        <v>43299</v>
      </c>
      <c r="O268" s="85" t="s">
        <v>12807</v>
      </c>
      <c r="P268" s="472" t="s">
        <v>18601</v>
      </c>
      <c r="Q268" s="85" t="s">
        <v>18602</v>
      </c>
      <c r="R268" s="85" t="s">
        <v>1957</v>
      </c>
      <c r="S268" s="471" t="s">
        <v>18603</v>
      </c>
      <c r="T268" s="276">
        <v>9881375549</v>
      </c>
      <c r="U268" s="478" t="s">
        <v>18604</v>
      </c>
      <c r="V268" s="70" t="s">
        <v>221</v>
      </c>
      <c r="W268" s="255" t="s">
        <v>221</v>
      </c>
      <c r="X268" s="255" t="s">
        <v>221</v>
      </c>
      <c r="Y268" s="255" t="s">
        <v>221</v>
      </c>
      <c r="Z268" s="255" t="s">
        <v>221</v>
      </c>
      <c r="AA268" s="85" t="s">
        <v>18605</v>
      </c>
      <c r="AB268" s="44" t="s">
        <v>221</v>
      </c>
      <c r="AC268" s="44" t="s">
        <v>223</v>
      </c>
      <c r="AD268" s="255" t="s">
        <v>241</v>
      </c>
      <c r="AE268" s="481" t="s">
        <v>18606</v>
      </c>
      <c r="AF268" s="85" t="s">
        <v>226</v>
      </c>
      <c r="AG268" s="85" t="s">
        <v>226</v>
      </c>
      <c r="AH268" s="85" t="s">
        <v>221</v>
      </c>
      <c r="AI268" s="85" t="s">
        <v>18607</v>
      </c>
      <c r="AJ268" s="85" t="s">
        <v>446</v>
      </c>
      <c r="AK268" s="85">
        <v>0</v>
      </c>
      <c r="AL268" s="85" t="s">
        <v>18608</v>
      </c>
      <c r="AM268" s="85" t="s">
        <v>15118</v>
      </c>
      <c r="AN268" s="85" t="s">
        <v>432</v>
      </c>
      <c r="AO268" s="85" t="s">
        <v>432</v>
      </c>
      <c r="AP268" s="85" t="s">
        <v>434</v>
      </c>
      <c r="AQ268" s="85" t="s">
        <v>10785</v>
      </c>
      <c r="AR268" s="85" t="s">
        <v>14943</v>
      </c>
      <c r="AS268" s="85"/>
      <c r="AT268" s="85"/>
      <c r="AU268" s="85"/>
      <c r="AV268" s="85"/>
      <c r="AW268" s="85"/>
      <c r="AX268" s="85" t="s">
        <v>6970</v>
      </c>
      <c r="AY268" s="85" t="s">
        <v>227</v>
      </c>
      <c r="AZ268" s="85" t="s">
        <v>227</v>
      </c>
      <c r="BA268" s="275"/>
      <c r="BB268" s="275" t="s">
        <v>14945</v>
      </c>
      <c r="BC268" s="275">
        <v>0.6381944444444444</v>
      </c>
      <c r="BD268" s="275">
        <v>0.64722222222222225</v>
      </c>
      <c r="BE268" s="306">
        <f t="shared" si="7"/>
        <v>13</v>
      </c>
      <c r="BF268" s="85">
        <v>3</v>
      </c>
      <c r="BG268" s="85">
        <v>3</v>
      </c>
      <c r="BH268" s="85">
        <v>3</v>
      </c>
      <c r="BI268" s="85">
        <v>3</v>
      </c>
      <c r="BJ268" s="85">
        <v>3</v>
      </c>
      <c r="BK268" s="85">
        <v>3</v>
      </c>
      <c r="BL268" s="85">
        <v>3</v>
      </c>
      <c r="BM268" s="85">
        <v>3</v>
      </c>
      <c r="BN268" s="85">
        <v>3</v>
      </c>
      <c r="BO268" s="85">
        <v>3</v>
      </c>
      <c r="BP268" s="85">
        <v>3</v>
      </c>
      <c r="BQ268" s="85">
        <v>3</v>
      </c>
      <c r="BR268" s="85">
        <v>3</v>
      </c>
      <c r="BS268" s="85">
        <v>3</v>
      </c>
      <c r="BT268" s="85">
        <v>3</v>
      </c>
      <c r="BU268" s="85"/>
      <c r="BV268" s="44" t="s">
        <v>14945</v>
      </c>
      <c r="BW268" s="59">
        <v>0.64722222222222225</v>
      </c>
      <c r="BX268" s="59">
        <v>0.65416666666666667</v>
      </c>
      <c r="BY268" s="44">
        <v>10</v>
      </c>
      <c r="BZ268" s="44">
        <v>3</v>
      </c>
      <c r="CA268" s="44">
        <v>3</v>
      </c>
      <c r="CB268" s="44">
        <v>3</v>
      </c>
      <c r="CC268" s="44">
        <v>3</v>
      </c>
      <c r="CD268" s="44" t="s">
        <v>260</v>
      </c>
      <c r="CE268" s="44" t="s">
        <v>14945</v>
      </c>
      <c r="CF268" s="44">
        <v>15</v>
      </c>
      <c r="CG268" s="85"/>
      <c r="CH268" s="85"/>
      <c r="CI268" s="85"/>
      <c r="CJ268" s="85"/>
      <c r="CK268" s="85"/>
      <c r="CL268" s="85"/>
      <c r="CM268" s="85"/>
      <c r="CN268" s="85"/>
      <c r="CO268" s="85"/>
      <c r="CP268" s="85"/>
      <c r="CQ268" s="85"/>
      <c r="CR268" s="335" t="s">
        <v>12643</v>
      </c>
      <c r="CS268" s="335" t="s">
        <v>12644</v>
      </c>
      <c r="CT268" s="335" t="s">
        <v>4002</v>
      </c>
      <c r="CU268" s="335" t="s">
        <v>18609</v>
      </c>
      <c r="CV268" s="335" t="s">
        <v>18610</v>
      </c>
      <c r="CW268" s="335" t="s">
        <v>18611</v>
      </c>
      <c r="CX268" s="335" t="s">
        <v>18612</v>
      </c>
      <c r="CY268" s="335" t="s">
        <v>18613</v>
      </c>
      <c r="CZ268" s="335" t="s">
        <v>16841</v>
      </c>
      <c r="DA268" s="335" t="s">
        <v>18614</v>
      </c>
      <c r="DB268" s="335" t="s">
        <v>3840</v>
      </c>
      <c r="DC268" s="335" t="s">
        <v>3841</v>
      </c>
      <c r="DD268" s="335" t="s">
        <v>4882</v>
      </c>
      <c r="DE268" s="335" t="s">
        <v>3848</v>
      </c>
      <c r="DF268" s="335" t="s">
        <v>18615</v>
      </c>
      <c r="DG268" s="335" t="s">
        <v>3840</v>
      </c>
      <c r="DH268" s="335" t="s">
        <v>3841</v>
      </c>
      <c r="DI268" s="335" t="s">
        <v>4882</v>
      </c>
      <c r="DJ268" s="335" t="s">
        <v>18616</v>
      </c>
      <c r="DK268" s="335" t="s">
        <v>3957</v>
      </c>
      <c r="DL268" s="335" t="s">
        <v>18617</v>
      </c>
      <c r="DM268" s="335" t="s">
        <v>3851</v>
      </c>
      <c r="DN268" s="335" t="s">
        <v>4062</v>
      </c>
      <c r="DO268" s="335" t="s">
        <v>3853</v>
      </c>
      <c r="DP268" s="335" t="s">
        <v>4299</v>
      </c>
      <c r="DQ268" s="335" t="s">
        <v>18618</v>
      </c>
      <c r="DR268" s="335" t="s">
        <v>18618</v>
      </c>
      <c r="DS268" s="335" t="s">
        <v>18619</v>
      </c>
      <c r="DT268" s="335" t="s">
        <v>3848</v>
      </c>
      <c r="DU268" s="335" t="s">
        <v>3848</v>
      </c>
      <c r="DV268" s="335" t="s">
        <v>3848</v>
      </c>
      <c r="DW268" s="335" t="s">
        <v>3848</v>
      </c>
      <c r="DX268" s="335" t="s">
        <v>18620</v>
      </c>
      <c r="DY268" s="335" t="s">
        <v>3848</v>
      </c>
      <c r="DZ268" s="335" t="s">
        <v>3848</v>
      </c>
      <c r="EA268" s="335" t="s">
        <v>3848</v>
      </c>
      <c r="EB268" s="335" t="s">
        <v>3861</v>
      </c>
      <c r="EC268" s="335" t="s">
        <v>3862</v>
      </c>
      <c r="ED268" s="335" t="s">
        <v>3848</v>
      </c>
      <c r="EE268" s="335" t="s">
        <v>4067</v>
      </c>
      <c r="EF268" s="335" t="s">
        <v>3864</v>
      </c>
      <c r="EG268" s="335" t="s">
        <v>3919</v>
      </c>
      <c r="EH268" s="335" t="s">
        <v>3920</v>
      </c>
      <c r="EI268" s="335" t="s">
        <v>4121</v>
      </c>
      <c r="EJ268" s="335" t="s">
        <v>3848</v>
      </c>
      <c r="EK268" s="335" t="s">
        <v>3848</v>
      </c>
      <c r="EL268" s="335" t="s">
        <v>3868</v>
      </c>
      <c r="EM268" s="335" t="s">
        <v>4002</v>
      </c>
      <c r="EN268" s="335" t="s">
        <v>4002</v>
      </c>
      <c r="EO268" s="335" t="s">
        <v>7851</v>
      </c>
      <c r="EP268" s="335" t="s">
        <v>7885</v>
      </c>
      <c r="EQ268" s="335" t="s">
        <v>18621</v>
      </c>
      <c r="ER268" s="335" t="s">
        <v>3872</v>
      </c>
      <c r="ES268" s="335" t="s">
        <v>4017</v>
      </c>
      <c r="ET268" s="335" t="s">
        <v>4017</v>
      </c>
      <c r="EU268" s="335" t="s">
        <v>18622</v>
      </c>
      <c r="EV268" s="335" t="s">
        <v>3876</v>
      </c>
      <c r="EW268" s="335" t="s">
        <v>3876</v>
      </c>
      <c r="EX268" s="335" t="s">
        <v>3848</v>
      </c>
      <c r="EY268" s="335" t="s">
        <v>3848</v>
      </c>
      <c r="EZ268" s="335" t="s">
        <v>3877</v>
      </c>
      <c r="FA268" s="335" t="s">
        <v>3878</v>
      </c>
      <c r="FB268" s="335" t="s">
        <v>18623</v>
      </c>
      <c r="FC268" s="335" t="s">
        <v>13879</v>
      </c>
      <c r="FD268" s="335" t="s">
        <v>3848</v>
      </c>
      <c r="FE268" s="335" t="s">
        <v>4011</v>
      </c>
      <c r="FF268" s="335" t="s">
        <v>4012</v>
      </c>
      <c r="FG268" s="335" t="s">
        <v>18624</v>
      </c>
      <c r="FH268" s="335" t="s">
        <v>18625</v>
      </c>
      <c r="FI268" s="335" t="s">
        <v>18626</v>
      </c>
      <c r="FJ268" s="335" t="s">
        <v>4083</v>
      </c>
      <c r="FK268" s="335" t="s">
        <v>4017</v>
      </c>
      <c r="FL268" s="335" t="s">
        <v>4017</v>
      </c>
      <c r="FM268" s="335" t="s">
        <v>18627</v>
      </c>
      <c r="FN268" s="335" t="s">
        <v>18628</v>
      </c>
      <c r="FO268" s="335" t="s">
        <v>3848</v>
      </c>
      <c r="FP268" s="335" t="s">
        <v>3848</v>
      </c>
      <c r="FQ268" s="335" t="s">
        <v>18629</v>
      </c>
      <c r="FR268" s="335" t="s">
        <v>18630</v>
      </c>
      <c r="FS268" s="335" t="s">
        <v>18631</v>
      </c>
      <c r="FT268" s="335" t="s">
        <v>18632</v>
      </c>
      <c r="FU268" s="335" t="s">
        <v>18633</v>
      </c>
      <c r="FV268" s="335" t="s">
        <v>18634</v>
      </c>
      <c r="FW268" s="335" t="s">
        <v>18635</v>
      </c>
      <c r="FX268" s="335" t="s">
        <v>176</v>
      </c>
      <c r="FY268" s="335" t="s">
        <v>4060</v>
      </c>
      <c r="FZ268" s="335" t="s">
        <v>18636</v>
      </c>
      <c r="GA268" s="335" t="s">
        <v>3946</v>
      </c>
      <c r="GB268" s="335" t="s">
        <v>3946</v>
      </c>
      <c r="GC268" s="335" t="s">
        <v>3946</v>
      </c>
      <c r="GD268" s="44" t="s">
        <v>12711</v>
      </c>
      <c r="GE268" s="44" t="s">
        <v>6505</v>
      </c>
      <c r="GF268" s="44" t="s">
        <v>13178</v>
      </c>
      <c r="GG268" s="44" t="s">
        <v>6676</v>
      </c>
      <c r="GL268" s="490">
        <v>100</v>
      </c>
      <c r="GM268" s="490">
        <v>58</v>
      </c>
      <c r="GN268" s="490">
        <v>75</v>
      </c>
      <c r="GO268" s="490">
        <v>94</v>
      </c>
      <c r="GP268" s="490">
        <v>100</v>
      </c>
      <c r="GQ268" s="490">
        <v>25</v>
      </c>
      <c r="GR268" s="490">
        <v>100</v>
      </c>
      <c r="GS268" s="490">
        <v>88</v>
      </c>
      <c r="GT268" s="490">
        <v>26</v>
      </c>
      <c r="GU268" s="490">
        <v>88</v>
      </c>
      <c r="GV268" s="490">
        <v>90</v>
      </c>
      <c r="GW268" s="490">
        <v>100</v>
      </c>
      <c r="GX268" s="490">
        <v>71</v>
      </c>
      <c r="GY268" s="490">
        <v>100</v>
      </c>
      <c r="GZ268" s="490">
        <v>92</v>
      </c>
      <c r="HA268" s="490">
        <v>0.75290000000000001</v>
      </c>
      <c r="HB268" s="490">
        <v>66</v>
      </c>
      <c r="HC268" s="490">
        <v>100</v>
      </c>
      <c r="HD268" s="490">
        <v>83</v>
      </c>
      <c r="HE268" s="490">
        <v>92</v>
      </c>
      <c r="HF268" s="335" t="s">
        <v>176</v>
      </c>
      <c r="HG268" s="491" t="s">
        <v>18438</v>
      </c>
      <c r="HH268" s="491" t="s">
        <v>3848</v>
      </c>
      <c r="HI268" s="491" t="s">
        <v>3848</v>
      </c>
      <c r="HJ268" s="491" t="s">
        <v>3848</v>
      </c>
      <c r="HK268" s="491" t="s">
        <v>3848</v>
      </c>
      <c r="HL268" s="374">
        <v>43284</v>
      </c>
      <c r="HM268" s="44" t="s">
        <v>13178</v>
      </c>
      <c r="HS268" s="44" t="s">
        <v>6505</v>
      </c>
      <c r="HV268" s="44" t="s">
        <v>6676</v>
      </c>
      <c r="IC268" s="44" t="s">
        <v>247</v>
      </c>
      <c r="IE268" s="44" t="s">
        <v>12843</v>
      </c>
    </row>
    <row r="269" spans="1:239" s="44" customFormat="1" ht="16.5" customHeight="1" x14ac:dyDescent="0.2">
      <c r="A269" s="85">
        <v>133</v>
      </c>
      <c r="B269" s="470">
        <v>0.65902777777777777</v>
      </c>
      <c r="C269" s="85"/>
      <c r="D269" s="85" t="s">
        <v>12630</v>
      </c>
      <c r="E269" s="255" t="s">
        <v>212</v>
      </c>
      <c r="F269" s="282">
        <v>43284</v>
      </c>
      <c r="G269" s="255" t="s">
        <v>1202</v>
      </c>
      <c r="H269" s="44" t="s">
        <v>233</v>
      </c>
      <c r="I269" s="44" t="s">
        <v>1203</v>
      </c>
      <c r="J269" s="85"/>
      <c r="K269" s="471"/>
      <c r="L269" s="471"/>
      <c r="M269" s="471"/>
      <c r="N269" s="471"/>
      <c r="O269" s="85"/>
      <c r="P269" s="472" t="s">
        <v>18637</v>
      </c>
      <c r="Q269" s="85" t="s">
        <v>1090</v>
      </c>
      <c r="R269" s="85" t="s">
        <v>18638</v>
      </c>
      <c r="S269" s="471"/>
      <c r="T269" s="276">
        <v>9977826622</v>
      </c>
      <c r="U269" s="478" t="s">
        <v>18639</v>
      </c>
      <c r="V269" s="70" t="s">
        <v>18640</v>
      </c>
      <c r="W269" s="255" t="s">
        <v>221</v>
      </c>
      <c r="X269" s="255" t="s">
        <v>221</v>
      </c>
      <c r="Y269" s="255" t="s">
        <v>221</v>
      </c>
      <c r="Z269" s="255" t="s">
        <v>221</v>
      </c>
      <c r="AA269" s="85" t="s">
        <v>18641</v>
      </c>
      <c r="AB269" s="85">
        <v>9357791076</v>
      </c>
      <c r="AC269" s="44" t="s">
        <v>278</v>
      </c>
      <c r="AD269" s="255" t="s">
        <v>241</v>
      </c>
      <c r="AE269" s="85" t="s">
        <v>1239</v>
      </c>
      <c r="AF269" s="85" t="s">
        <v>280</v>
      </c>
      <c r="AG269" s="85" t="s">
        <v>221</v>
      </c>
      <c r="AH269" s="85" t="s">
        <v>221</v>
      </c>
      <c r="AI269" s="85"/>
      <c r="AJ269" s="85"/>
      <c r="AK269" s="85"/>
      <c r="AL269" s="85"/>
      <c r="AM269" s="85"/>
      <c r="AN269" s="85" t="s">
        <v>432</v>
      </c>
      <c r="AO269" s="85" t="s">
        <v>432</v>
      </c>
      <c r="AP269" s="85" t="s">
        <v>434</v>
      </c>
      <c r="AQ269" s="85" t="s">
        <v>10785</v>
      </c>
      <c r="AR269" s="85" t="s">
        <v>14943</v>
      </c>
      <c r="AS269" s="85"/>
      <c r="AT269" s="85"/>
      <c r="AU269" s="85"/>
      <c r="AV269" s="85"/>
      <c r="AW269" s="85"/>
      <c r="AX269" s="85" t="s">
        <v>6970</v>
      </c>
      <c r="AY269" s="85" t="s">
        <v>227</v>
      </c>
      <c r="AZ269" s="85" t="s">
        <v>227</v>
      </c>
      <c r="BA269" s="275"/>
      <c r="BB269" s="275" t="s">
        <v>14945</v>
      </c>
      <c r="BC269" s="275">
        <v>0.65902777777777777</v>
      </c>
      <c r="BD269" s="275">
        <v>0.66319444444444442</v>
      </c>
      <c r="BE269" s="306">
        <f t="shared" si="7"/>
        <v>6</v>
      </c>
      <c r="BF269" s="85">
        <v>3</v>
      </c>
      <c r="BG269" s="85">
        <v>3</v>
      </c>
      <c r="BH269" s="85">
        <v>3</v>
      </c>
      <c r="BI269" s="85">
        <v>3</v>
      </c>
      <c r="BJ269" s="85">
        <v>3</v>
      </c>
      <c r="BK269" s="85">
        <v>3</v>
      </c>
      <c r="BL269" s="85">
        <v>3</v>
      </c>
      <c r="BM269" s="85">
        <v>3</v>
      </c>
      <c r="BN269" s="85">
        <v>3</v>
      </c>
      <c r="BO269" s="85">
        <v>3</v>
      </c>
      <c r="BP269" s="85">
        <v>3</v>
      </c>
      <c r="BQ269" s="85">
        <v>3</v>
      </c>
      <c r="BR269" s="85">
        <v>3</v>
      </c>
      <c r="BS269" s="85">
        <v>3</v>
      </c>
      <c r="BT269" s="85">
        <v>3</v>
      </c>
      <c r="BU269" s="85"/>
      <c r="BW269" s="483"/>
      <c r="BX269" s="483"/>
      <c r="BY269" s="85"/>
      <c r="BZ269" s="85"/>
      <c r="CA269" s="85"/>
      <c r="CB269" s="85"/>
      <c r="CC269" s="85"/>
      <c r="CG269" s="85"/>
      <c r="CH269" s="85"/>
      <c r="CI269" s="85"/>
      <c r="CJ269" s="85"/>
      <c r="CK269" s="85"/>
      <c r="CL269" s="85"/>
      <c r="CM269" s="85"/>
      <c r="CN269" s="85"/>
      <c r="CO269" s="85"/>
      <c r="CP269" s="85"/>
      <c r="CQ269" s="85"/>
      <c r="CR269" s="335" t="s">
        <v>12643</v>
      </c>
      <c r="CS269" s="335" t="s">
        <v>12644</v>
      </c>
      <c r="CT269" s="335" t="s">
        <v>4002</v>
      </c>
      <c r="CU269" s="335" t="s">
        <v>18642</v>
      </c>
      <c r="CV269" s="335" t="s">
        <v>1090</v>
      </c>
      <c r="CW269" s="335" t="s">
        <v>18638</v>
      </c>
      <c r="CX269" s="335" t="s">
        <v>3403</v>
      </c>
      <c r="CY269" s="335" t="s">
        <v>18643</v>
      </c>
      <c r="CZ269" s="335" t="s">
        <v>3848</v>
      </c>
      <c r="DA269" s="335" t="s">
        <v>9403</v>
      </c>
      <c r="DB269" s="335" t="s">
        <v>4037</v>
      </c>
      <c r="DC269" s="335" t="s">
        <v>4038</v>
      </c>
      <c r="DD269" s="335" t="s">
        <v>4039</v>
      </c>
      <c r="DE269" s="335" t="s">
        <v>3848</v>
      </c>
      <c r="DF269" s="335" t="s">
        <v>9403</v>
      </c>
      <c r="DG269" s="335" t="s">
        <v>4037</v>
      </c>
      <c r="DH269" s="335" t="s">
        <v>4038</v>
      </c>
      <c r="DI269" s="335" t="s">
        <v>4039</v>
      </c>
      <c r="DJ269" s="335" t="s">
        <v>3848</v>
      </c>
      <c r="DK269" s="335" t="s">
        <v>3957</v>
      </c>
      <c r="DL269" s="335" t="s">
        <v>3848</v>
      </c>
      <c r="DM269" s="335" t="s">
        <v>3914</v>
      </c>
      <c r="DN269" s="335" t="s">
        <v>3852</v>
      </c>
      <c r="DO269" s="335" t="s">
        <v>3848</v>
      </c>
      <c r="DP269" s="335" t="s">
        <v>3848</v>
      </c>
      <c r="DQ269" s="335" t="s">
        <v>18644</v>
      </c>
      <c r="DR269" s="335" t="s">
        <v>3403</v>
      </c>
      <c r="DS269" s="335" t="s">
        <v>18639</v>
      </c>
      <c r="DT269" s="335" t="s">
        <v>3848</v>
      </c>
      <c r="DU269" s="335" t="s">
        <v>3848</v>
      </c>
      <c r="DV269" s="335" t="s">
        <v>3848</v>
      </c>
      <c r="DW269" s="335" t="s">
        <v>3848</v>
      </c>
      <c r="DX269" s="335" t="s">
        <v>3848</v>
      </c>
      <c r="DY269" s="335" t="s">
        <v>3848</v>
      </c>
      <c r="DZ269" s="335" t="s">
        <v>3848</v>
      </c>
      <c r="EA269" s="335" t="s">
        <v>3848</v>
      </c>
      <c r="EB269" s="335" t="s">
        <v>3861</v>
      </c>
      <c r="EC269" s="335" t="s">
        <v>3862</v>
      </c>
      <c r="ED269" s="335" t="s">
        <v>3848</v>
      </c>
      <c r="EE269" s="335" t="s">
        <v>4212</v>
      </c>
      <c r="EF269" s="335" t="s">
        <v>432</v>
      </c>
      <c r="EG269" s="335" t="s">
        <v>3919</v>
      </c>
      <c r="EH269" s="335" t="s">
        <v>3920</v>
      </c>
      <c r="EI269" s="335" t="s">
        <v>1391</v>
      </c>
      <c r="EJ269" s="335" t="s">
        <v>3848</v>
      </c>
      <c r="EK269" s="335" t="s">
        <v>3848</v>
      </c>
      <c r="EL269" s="335" t="s">
        <v>3868</v>
      </c>
      <c r="EM269" s="335" t="s">
        <v>4002</v>
      </c>
      <c r="EN269" s="335" t="s">
        <v>4002</v>
      </c>
      <c r="EO269" s="335" t="s">
        <v>3870</v>
      </c>
      <c r="EP269" s="335" t="s">
        <v>3870</v>
      </c>
      <c r="EQ269" s="335" t="s">
        <v>15305</v>
      </c>
      <c r="ER269" s="335" t="s">
        <v>4017</v>
      </c>
      <c r="ES269" s="335" t="s">
        <v>4017</v>
      </c>
      <c r="ET269" s="335" t="s">
        <v>4017</v>
      </c>
      <c r="EU269" s="335" t="s">
        <v>4017</v>
      </c>
      <c r="EV269" s="335" t="s">
        <v>3848</v>
      </c>
      <c r="EW269" s="335" t="s">
        <v>3848</v>
      </c>
      <c r="EX269" s="335" t="s">
        <v>3848</v>
      </c>
      <c r="EY269" s="335" t="s">
        <v>3848</v>
      </c>
      <c r="EZ269" s="335" t="s">
        <v>3848</v>
      </c>
      <c r="FA269" s="335" t="s">
        <v>3848</v>
      </c>
      <c r="FB269" s="335" t="s">
        <v>3848</v>
      </c>
      <c r="FC269" s="335" t="s">
        <v>3848</v>
      </c>
      <c r="FD269" s="335" t="s">
        <v>3848</v>
      </c>
      <c r="FE269" s="335" t="s">
        <v>4017</v>
      </c>
      <c r="FF269" s="335" t="s">
        <v>4017</v>
      </c>
      <c r="FG269" s="335" t="s">
        <v>3848</v>
      </c>
      <c r="FH269" s="335" t="s">
        <v>3848</v>
      </c>
      <c r="FI269" s="335" t="s">
        <v>3848</v>
      </c>
      <c r="FJ269" s="335" t="s">
        <v>4017</v>
      </c>
      <c r="FK269" s="335" t="s">
        <v>4017</v>
      </c>
      <c r="FL269" s="335" t="s">
        <v>4017</v>
      </c>
      <c r="FM269" s="335" t="s">
        <v>3403</v>
      </c>
      <c r="FN269" s="335" t="s">
        <v>3403</v>
      </c>
      <c r="FO269" s="335" t="s">
        <v>3403</v>
      </c>
      <c r="FP269" s="335" t="s">
        <v>3403</v>
      </c>
      <c r="FQ269" s="335" t="s">
        <v>5943</v>
      </c>
      <c r="FR269" s="335" t="s">
        <v>5943</v>
      </c>
      <c r="FS269" s="335" t="s">
        <v>5943</v>
      </c>
      <c r="FT269" s="335" t="s">
        <v>3943</v>
      </c>
      <c r="FU269" s="335" t="s">
        <v>3943</v>
      </c>
      <c r="FV269" s="335" t="s">
        <v>3943</v>
      </c>
      <c r="FW269" s="335" t="s">
        <v>3943</v>
      </c>
      <c r="FX269" s="335" t="s">
        <v>3944</v>
      </c>
      <c r="FY269" s="335" t="s">
        <v>3848</v>
      </c>
      <c r="FZ269" s="335" t="s">
        <v>3848</v>
      </c>
      <c r="GA269" s="335" t="s">
        <v>3848</v>
      </c>
      <c r="GB269" s="335" t="s">
        <v>3848</v>
      </c>
      <c r="GC269" s="335" t="s">
        <v>3848</v>
      </c>
      <c r="GL269" s="490" t="s">
        <v>14217</v>
      </c>
      <c r="GM269" s="490" t="s">
        <v>14217</v>
      </c>
      <c r="GN269" s="490" t="s">
        <v>14217</v>
      </c>
      <c r="GO269" s="490" t="s">
        <v>14217</v>
      </c>
      <c r="GP269" s="490" t="s">
        <v>14217</v>
      </c>
      <c r="GQ269" s="490" t="s">
        <v>3848</v>
      </c>
      <c r="GR269" s="490" t="s">
        <v>3848</v>
      </c>
      <c r="GS269" s="490" t="s">
        <v>14217</v>
      </c>
      <c r="GT269" s="490" t="s">
        <v>3848</v>
      </c>
      <c r="GU269" s="490" t="s">
        <v>3848</v>
      </c>
      <c r="GV269" s="490" t="s">
        <v>14217</v>
      </c>
      <c r="GW269" s="490" t="s">
        <v>14217</v>
      </c>
      <c r="GX269" s="490" t="s">
        <v>14217</v>
      </c>
      <c r="GY269" s="490" t="s">
        <v>14218</v>
      </c>
      <c r="GZ269" s="490" t="s">
        <v>14217</v>
      </c>
      <c r="HA269" s="490" t="s">
        <v>14217</v>
      </c>
      <c r="HB269" s="490">
        <v>33</v>
      </c>
      <c r="HC269" s="490" t="s">
        <v>14217</v>
      </c>
      <c r="HD269" s="490">
        <v>33</v>
      </c>
      <c r="HE269" s="490">
        <v>0</v>
      </c>
      <c r="HF269" s="335" t="s">
        <v>14405</v>
      </c>
      <c r="HG269" s="491" t="s">
        <v>3848</v>
      </c>
      <c r="HH269" s="491" t="s">
        <v>18645</v>
      </c>
      <c r="HI269" s="491" t="s">
        <v>15195</v>
      </c>
      <c r="HJ269" s="491" t="s">
        <v>15196</v>
      </c>
      <c r="HK269" s="491" t="s">
        <v>18646</v>
      </c>
      <c r="HL269" s="335" t="s">
        <v>3848</v>
      </c>
      <c r="HM269" s="335" t="s">
        <v>3848</v>
      </c>
      <c r="IC269" s="44" t="s">
        <v>3403</v>
      </c>
      <c r="IE269" s="44" t="s">
        <v>3403</v>
      </c>
    </row>
    <row r="270" spans="1:239" s="44" customFormat="1" ht="16.5" customHeight="1" x14ac:dyDescent="0.2">
      <c r="A270" s="85">
        <v>134</v>
      </c>
      <c r="B270" s="470">
        <v>0.66319444444444442</v>
      </c>
      <c r="C270" s="85"/>
      <c r="D270" s="85" t="s">
        <v>12630</v>
      </c>
      <c r="E270" s="255" t="s">
        <v>212</v>
      </c>
      <c r="F270" s="282">
        <v>43284</v>
      </c>
      <c r="G270" s="255" t="s">
        <v>1202</v>
      </c>
      <c r="H270" s="85" t="s">
        <v>3127</v>
      </c>
      <c r="I270" s="85" t="s">
        <v>5353</v>
      </c>
      <c r="J270" s="85"/>
      <c r="K270" s="471"/>
      <c r="L270" s="471"/>
      <c r="M270" s="471"/>
      <c r="N270" s="471"/>
      <c r="O270" s="85"/>
      <c r="P270" s="472" t="s">
        <v>18647</v>
      </c>
      <c r="Q270" s="85" t="s">
        <v>18648</v>
      </c>
      <c r="R270" s="85" t="s">
        <v>18649</v>
      </c>
      <c r="S270" s="471" t="s">
        <v>18650</v>
      </c>
      <c r="T270" s="276">
        <v>9068992822</v>
      </c>
      <c r="U270" s="478" t="s">
        <v>18651</v>
      </c>
      <c r="V270" s="70" t="s">
        <v>221</v>
      </c>
      <c r="W270" s="255" t="s">
        <v>221</v>
      </c>
      <c r="X270" s="255" t="s">
        <v>221</v>
      </c>
      <c r="Y270" s="255" t="s">
        <v>221</v>
      </c>
      <c r="Z270" s="255" t="s">
        <v>221</v>
      </c>
      <c r="AA270" s="70" t="s">
        <v>221</v>
      </c>
      <c r="AB270" s="70" t="s">
        <v>221</v>
      </c>
      <c r="AC270" s="44" t="s">
        <v>223</v>
      </c>
      <c r="AD270" s="255" t="s">
        <v>224</v>
      </c>
      <c r="AE270" s="85" t="s">
        <v>1239</v>
      </c>
      <c r="AF270" s="85" t="s">
        <v>226</v>
      </c>
      <c r="AG270" s="85" t="s">
        <v>221</v>
      </c>
      <c r="AH270" s="85" t="s">
        <v>221</v>
      </c>
      <c r="AI270" s="85"/>
      <c r="AJ270" s="85"/>
      <c r="AK270" s="85"/>
      <c r="AL270" s="85"/>
      <c r="AM270" s="85"/>
      <c r="AN270" s="85" t="s">
        <v>432</v>
      </c>
      <c r="AO270" s="85" t="s">
        <v>432</v>
      </c>
      <c r="AP270" s="85" t="s">
        <v>434</v>
      </c>
      <c r="AQ270" s="85" t="s">
        <v>10785</v>
      </c>
      <c r="AR270" s="85" t="s">
        <v>14943</v>
      </c>
      <c r="AS270" s="85"/>
      <c r="AT270" s="85"/>
      <c r="AU270" s="85"/>
      <c r="AV270" s="85"/>
      <c r="AW270" s="85"/>
      <c r="AX270" s="85" t="s">
        <v>6970</v>
      </c>
      <c r="AY270" s="85" t="s">
        <v>227</v>
      </c>
      <c r="AZ270" s="85" t="s">
        <v>227</v>
      </c>
      <c r="BA270" s="275"/>
      <c r="BB270" s="275" t="s">
        <v>14945</v>
      </c>
      <c r="BC270" s="275">
        <v>0.66319444444444442</v>
      </c>
      <c r="BD270" s="275">
        <v>0.6694444444444444</v>
      </c>
      <c r="BE270" s="306">
        <f t="shared" si="7"/>
        <v>9</v>
      </c>
      <c r="BF270" s="85">
        <v>2</v>
      </c>
      <c r="BG270" s="85">
        <v>2</v>
      </c>
      <c r="BH270" s="85">
        <v>2</v>
      </c>
      <c r="BI270" s="85">
        <v>2</v>
      </c>
      <c r="BJ270" s="85">
        <v>2</v>
      </c>
      <c r="BK270" s="85">
        <v>2</v>
      </c>
      <c r="BL270" s="85">
        <v>2</v>
      </c>
      <c r="BM270" s="85">
        <v>2</v>
      </c>
      <c r="BN270" s="85">
        <v>2</v>
      </c>
      <c r="BO270" s="85">
        <v>2</v>
      </c>
      <c r="BP270" s="85">
        <v>2</v>
      </c>
      <c r="BQ270" s="85">
        <v>2</v>
      </c>
      <c r="BR270" s="85">
        <v>2</v>
      </c>
      <c r="BS270" s="85">
        <v>2</v>
      </c>
      <c r="BT270" s="85">
        <v>2</v>
      </c>
      <c r="BU270" s="85"/>
      <c r="BV270" s="85"/>
      <c r="BW270" s="85"/>
      <c r="BX270" s="85"/>
      <c r="BY270" s="85"/>
      <c r="BZ270" s="85"/>
      <c r="CA270" s="85"/>
      <c r="CB270" s="85"/>
      <c r="CC270" s="85"/>
      <c r="CD270" s="85"/>
      <c r="CE270" s="85"/>
      <c r="CF270" s="85"/>
      <c r="CG270" s="85"/>
      <c r="CH270" s="85"/>
      <c r="CI270" s="85"/>
      <c r="CJ270" s="85"/>
      <c r="CK270" s="85"/>
      <c r="CL270" s="85"/>
      <c r="CM270" s="85"/>
      <c r="CN270" s="85"/>
      <c r="CO270" s="85"/>
      <c r="CP270" s="85"/>
      <c r="CQ270" s="85"/>
      <c r="CR270" s="335" t="s">
        <v>12643</v>
      </c>
      <c r="CS270" s="335" t="s">
        <v>12644</v>
      </c>
      <c r="CT270" s="335" t="s">
        <v>4002</v>
      </c>
      <c r="CU270" s="335" t="s">
        <v>17787</v>
      </c>
      <c r="CV270" s="335" t="s">
        <v>18648</v>
      </c>
      <c r="CW270" s="335" t="s">
        <v>18649</v>
      </c>
      <c r="CX270" s="335" t="s">
        <v>18650</v>
      </c>
      <c r="CY270" s="335" t="s">
        <v>18652</v>
      </c>
      <c r="CZ270" s="335" t="s">
        <v>3848</v>
      </c>
      <c r="DA270" s="335" t="s">
        <v>9403</v>
      </c>
      <c r="DB270" s="335" t="s">
        <v>4037</v>
      </c>
      <c r="DC270" s="335" t="s">
        <v>4038</v>
      </c>
      <c r="DD270" s="335" t="s">
        <v>4039</v>
      </c>
      <c r="DE270" s="335" t="s">
        <v>3848</v>
      </c>
      <c r="DF270" s="335" t="s">
        <v>9403</v>
      </c>
      <c r="DG270" s="335" t="s">
        <v>4037</v>
      </c>
      <c r="DH270" s="335" t="s">
        <v>4038</v>
      </c>
      <c r="DI270" s="335" t="s">
        <v>4039</v>
      </c>
      <c r="DJ270" s="335" t="s">
        <v>3848</v>
      </c>
      <c r="DK270" s="335" t="s">
        <v>3957</v>
      </c>
      <c r="DL270" s="335" t="s">
        <v>3848</v>
      </c>
      <c r="DM270" s="335" t="s">
        <v>3914</v>
      </c>
      <c r="DN270" s="335" t="s">
        <v>4062</v>
      </c>
      <c r="DO270" s="335" t="s">
        <v>3848</v>
      </c>
      <c r="DP270" s="335" t="s">
        <v>3848</v>
      </c>
      <c r="DQ270" s="335" t="s">
        <v>18653</v>
      </c>
      <c r="DR270" s="335" t="s">
        <v>3403</v>
      </c>
      <c r="DS270" s="335" t="s">
        <v>18651</v>
      </c>
      <c r="DT270" s="335" t="s">
        <v>3848</v>
      </c>
      <c r="DU270" s="335" t="s">
        <v>3848</v>
      </c>
      <c r="DV270" s="335" t="s">
        <v>3848</v>
      </c>
      <c r="DW270" s="335" t="s">
        <v>3848</v>
      </c>
      <c r="DX270" s="335" t="s">
        <v>3848</v>
      </c>
      <c r="DY270" s="335" t="s">
        <v>3848</v>
      </c>
      <c r="DZ270" s="335" t="s">
        <v>3848</v>
      </c>
      <c r="EA270" s="335" t="s">
        <v>3848</v>
      </c>
      <c r="EB270" s="335" t="s">
        <v>3861</v>
      </c>
      <c r="EC270" s="335" t="s">
        <v>3862</v>
      </c>
      <c r="ED270" s="335" t="s">
        <v>3848</v>
      </c>
      <c r="EE270" s="335" t="s">
        <v>18654</v>
      </c>
      <c r="EF270" s="335" t="s">
        <v>432</v>
      </c>
      <c r="EG270" s="335" t="s">
        <v>3919</v>
      </c>
      <c r="EH270" s="335" t="s">
        <v>3920</v>
      </c>
      <c r="EI270" s="335" t="s">
        <v>1391</v>
      </c>
      <c r="EJ270" s="335" t="s">
        <v>3848</v>
      </c>
      <c r="EK270" s="335" t="s">
        <v>3848</v>
      </c>
      <c r="EL270" s="335" t="s">
        <v>3868</v>
      </c>
      <c r="EM270" s="335" t="s">
        <v>4002</v>
      </c>
      <c r="EN270" s="335" t="s">
        <v>4002</v>
      </c>
      <c r="EO270" s="335" t="s">
        <v>3870</v>
      </c>
      <c r="EP270" s="335" t="s">
        <v>3870</v>
      </c>
      <c r="EQ270" s="335" t="s">
        <v>4017</v>
      </c>
      <c r="ER270" s="335" t="s">
        <v>4017</v>
      </c>
      <c r="ES270" s="335" t="s">
        <v>4017</v>
      </c>
      <c r="ET270" s="335" t="s">
        <v>4017</v>
      </c>
      <c r="EU270" s="335" t="s">
        <v>4017</v>
      </c>
      <c r="EV270" s="335" t="s">
        <v>3848</v>
      </c>
      <c r="EW270" s="335" t="s">
        <v>3848</v>
      </c>
      <c r="EX270" s="335" t="s">
        <v>3848</v>
      </c>
      <c r="EY270" s="335" t="s">
        <v>3848</v>
      </c>
      <c r="EZ270" s="335" t="s">
        <v>3848</v>
      </c>
      <c r="FA270" s="335" t="s">
        <v>3848</v>
      </c>
      <c r="FB270" s="335" t="s">
        <v>3848</v>
      </c>
      <c r="FC270" s="335" t="s">
        <v>3848</v>
      </c>
      <c r="FD270" s="335" t="s">
        <v>3848</v>
      </c>
      <c r="FE270" s="335" t="s">
        <v>4017</v>
      </c>
      <c r="FF270" s="335" t="s">
        <v>4017</v>
      </c>
      <c r="FG270" s="335" t="s">
        <v>3848</v>
      </c>
      <c r="FH270" s="335" t="s">
        <v>3848</v>
      </c>
      <c r="FI270" s="335" t="s">
        <v>3848</v>
      </c>
      <c r="FJ270" s="335" t="s">
        <v>4017</v>
      </c>
      <c r="FK270" s="335" t="s">
        <v>4017</v>
      </c>
      <c r="FL270" s="335" t="s">
        <v>4017</v>
      </c>
      <c r="FM270" s="335" t="s">
        <v>3403</v>
      </c>
      <c r="FN270" s="335" t="s">
        <v>3403</v>
      </c>
      <c r="FO270" s="335" t="s">
        <v>3403</v>
      </c>
      <c r="FP270" s="335" t="s">
        <v>3403</v>
      </c>
      <c r="FQ270" s="335" t="s">
        <v>5943</v>
      </c>
      <c r="FR270" s="335" t="s">
        <v>5943</v>
      </c>
      <c r="FS270" s="335" t="s">
        <v>5943</v>
      </c>
      <c r="FT270" s="335" t="s">
        <v>3943</v>
      </c>
      <c r="FU270" s="335" t="s">
        <v>3943</v>
      </c>
      <c r="FV270" s="335" t="s">
        <v>3943</v>
      </c>
      <c r="FW270" s="335" t="s">
        <v>3943</v>
      </c>
      <c r="FX270" s="335" t="s">
        <v>3944</v>
      </c>
      <c r="FY270" s="335" t="s">
        <v>3848</v>
      </c>
      <c r="FZ270" s="335" t="s">
        <v>3848</v>
      </c>
      <c r="GA270" s="335" t="s">
        <v>3848</v>
      </c>
      <c r="GB270" s="335" t="s">
        <v>3848</v>
      </c>
      <c r="GC270" s="335" t="s">
        <v>3848</v>
      </c>
      <c r="GL270" s="490" t="s">
        <v>14217</v>
      </c>
      <c r="GM270" s="490" t="s">
        <v>14217</v>
      </c>
      <c r="GN270" s="490" t="s">
        <v>14217</v>
      </c>
      <c r="GO270" s="490" t="s">
        <v>14217</v>
      </c>
      <c r="GP270" s="490" t="s">
        <v>14217</v>
      </c>
      <c r="GQ270" s="490" t="s">
        <v>3848</v>
      </c>
      <c r="GR270" s="490" t="s">
        <v>3848</v>
      </c>
      <c r="GS270" s="490" t="s">
        <v>14217</v>
      </c>
      <c r="GT270" s="490" t="s">
        <v>3848</v>
      </c>
      <c r="GU270" s="490" t="s">
        <v>3848</v>
      </c>
      <c r="GV270" s="490" t="s">
        <v>14217</v>
      </c>
      <c r="GW270" s="490" t="s">
        <v>14217</v>
      </c>
      <c r="GX270" s="490" t="s">
        <v>14217</v>
      </c>
      <c r="GY270" s="490" t="s">
        <v>14218</v>
      </c>
      <c r="GZ270" s="490" t="s">
        <v>14217</v>
      </c>
      <c r="HA270" s="490" t="s">
        <v>14217</v>
      </c>
      <c r="HB270" s="490">
        <v>33</v>
      </c>
      <c r="HC270" s="490" t="s">
        <v>14217</v>
      </c>
      <c r="HD270" s="490">
        <v>33</v>
      </c>
      <c r="HE270" s="490">
        <v>0</v>
      </c>
      <c r="HF270" s="335" t="s">
        <v>14405</v>
      </c>
      <c r="HG270" s="491" t="s">
        <v>3848</v>
      </c>
      <c r="HH270" s="491" t="s">
        <v>18655</v>
      </c>
      <c r="HI270" s="491" t="s">
        <v>15195</v>
      </c>
      <c r="HJ270" s="491" t="s">
        <v>15196</v>
      </c>
      <c r="HK270" s="491" t="s">
        <v>18656</v>
      </c>
      <c r="HL270" s="335" t="s">
        <v>3848</v>
      </c>
      <c r="HM270" s="335" t="s">
        <v>3848</v>
      </c>
      <c r="IC270" s="44" t="s">
        <v>3403</v>
      </c>
      <c r="IE270" s="44" t="s">
        <v>3403</v>
      </c>
    </row>
    <row r="271" spans="1:239" s="44" customFormat="1" ht="16.5" customHeight="1" x14ac:dyDescent="0.2">
      <c r="A271" s="85">
        <v>135</v>
      </c>
      <c r="B271" s="470">
        <v>0.6694444444444444</v>
      </c>
      <c r="C271" s="85"/>
      <c r="D271" s="85" t="s">
        <v>12630</v>
      </c>
      <c r="E271" s="255" t="s">
        <v>212</v>
      </c>
      <c r="F271" s="282">
        <v>43284</v>
      </c>
      <c r="G271" s="255" t="s">
        <v>1202</v>
      </c>
      <c r="H271" s="44" t="s">
        <v>233</v>
      </c>
      <c r="I271" s="44" t="s">
        <v>3057</v>
      </c>
      <c r="J271" s="85"/>
      <c r="K271" s="471"/>
      <c r="L271" s="471"/>
      <c r="M271" s="471"/>
      <c r="N271" s="471"/>
      <c r="O271" s="85"/>
      <c r="P271" s="472" t="s">
        <v>18657</v>
      </c>
      <c r="Q271" s="85" t="s">
        <v>18658</v>
      </c>
      <c r="R271" s="85" t="s">
        <v>18659</v>
      </c>
      <c r="S271" s="471" t="s">
        <v>18660</v>
      </c>
      <c r="T271" s="276">
        <v>9357333700</v>
      </c>
      <c r="U271" s="478" t="s">
        <v>18661</v>
      </c>
      <c r="V271" s="478" t="s">
        <v>18662</v>
      </c>
      <c r="W271" s="255" t="s">
        <v>221</v>
      </c>
      <c r="X271" s="255" t="s">
        <v>221</v>
      </c>
      <c r="Y271" s="255" t="s">
        <v>221</v>
      </c>
      <c r="Z271" s="255" t="s">
        <v>221</v>
      </c>
      <c r="AA271" s="85" t="s">
        <v>18663</v>
      </c>
      <c r="AB271" s="276">
        <v>9357333700</v>
      </c>
      <c r="AC271" s="85" t="s">
        <v>1303</v>
      </c>
      <c r="AD271" s="255" t="s">
        <v>224</v>
      </c>
      <c r="AE271" s="44" t="s">
        <v>221</v>
      </c>
      <c r="AF271" s="85" t="s">
        <v>221</v>
      </c>
      <c r="AG271" s="85" t="s">
        <v>221</v>
      </c>
      <c r="AH271" s="85" t="s">
        <v>221</v>
      </c>
      <c r="AI271" s="85"/>
      <c r="AJ271" s="85"/>
      <c r="AK271" s="85"/>
      <c r="AL271" s="85"/>
      <c r="AM271" s="85"/>
      <c r="AN271" s="85" t="s">
        <v>432</v>
      </c>
      <c r="AO271" s="85" t="s">
        <v>432</v>
      </c>
      <c r="AP271" s="85" t="s">
        <v>434</v>
      </c>
      <c r="AQ271" s="85" t="s">
        <v>10785</v>
      </c>
      <c r="AR271" s="85" t="s">
        <v>14943</v>
      </c>
      <c r="AS271" s="85"/>
      <c r="AT271" s="85"/>
      <c r="AU271" s="85"/>
      <c r="AV271" s="85"/>
      <c r="AW271" s="85"/>
      <c r="AX271" s="85" t="s">
        <v>6970</v>
      </c>
      <c r="AY271" s="85" t="s">
        <v>227</v>
      </c>
      <c r="AZ271" s="85" t="s">
        <v>227</v>
      </c>
      <c r="BA271" s="275"/>
      <c r="BB271" s="275" t="s">
        <v>14945</v>
      </c>
      <c r="BC271" s="275">
        <v>0.6694444444444444</v>
      </c>
      <c r="BD271" s="275">
        <v>0.67291666666666661</v>
      </c>
      <c r="BE271" s="306">
        <f t="shared" si="7"/>
        <v>5</v>
      </c>
      <c r="BF271" s="85">
        <v>2</v>
      </c>
      <c r="BG271" s="85">
        <v>1</v>
      </c>
      <c r="BH271" s="85">
        <v>1</v>
      </c>
      <c r="BI271" s="85">
        <v>1</v>
      </c>
      <c r="BJ271" s="85">
        <v>1</v>
      </c>
      <c r="BK271" s="85">
        <v>1</v>
      </c>
      <c r="BL271" s="85">
        <v>1</v>
      </c>
      <c r="BM271" s="85">
        <v>2</v>
      </c>
      <c r="BN271" s="85">
        <v>1</v>
      </c>
      <c r="BO271" s="85">
        <v>1</v>
      </c>
      <c r="BP271" s="85">
        <v>3</v>
      </c>
      <c r="BQ271" s="85">
        <v>1</v>
      </c>
      <c r="BR271" s="85">
        <v>1</v>
      </c>
      <c r="BS271" s="85">
        <v>3</v>
      </c>
      <c r="BT271" s="85">
        <v>2</v>
      </c>
      <c r="BU271" s="85"/>
      <c r="BV271" s="85"/>
      <c r="BW271" s="85"/>
      <c r="BX271" s="85"/>
      <c r="BY271" s="85"/>
      <c r="BZ271" s="85"/>
      <c r="CA271" s="85"/>
      <c r="CB271" s="85"/>
      <c r="CC271" s="85"/>
      <c r="CD271" s="85"/>
      <c r="CE271" s="85"/>
      <c r="CF271" s="85"/>
      <c r="CG271" s="85"/>
      <c r="CH271" s="85"/>
      <c r="CI271" s="85"/>
      <c r="CJ271" s="85"/>
      <c r="CK271" s="85"/>
      <c r="CL271" s="85"/>
      <c r="CM271" s="85"/>
      <c r="CN271" s="85"/>
      <c r="CO271" s="85"/>
      <c r="CP271" s="85"/>
      <c r="CQ271" s="85"/>
      <c r="CR271" s="335" t="s">
        <v>12643</v>
      </c>
      <c r="CS271" s="335" t="s">
        <v>12644</v>
      </c>
      <c r="CT271" s="335" t="s">
        <v>4002</v>
      </c>
      <c r="CU271" s="335" t="s">
        <v>18664</v>
      </c>
      <c r="CV271" s="335" t="s">
        <v>18658</v>
      </c>
      <c r="CW271" s="335" t="s">
        <v>18659</v>
      </c>
      <c r="CX271" s="335" t="s">
        <v>18660</v>
      </c>
      <c r="CY271" s="335" t="s">
        <v>18665</v>
      </c>
      <c r="CZ271" s="335" t="s">
        <v>3848</v>
      </c>
      <c r="DA271" s="335" t="s">
        <v>9403</v>
      </c>
      <c r="DB271" s="335" t="s">
        <v>4037</v>
      </c>
      <c r="DC271" s="335" t="s">
        <v>4038</v>
      </c>
      <c r="DD271" s="335" t="s">
        <v>4039</v>
      </c>
      <c r="DE271" s="335" t="s">
        <v>3848</v>
      </c>
      <c r="DF271" s="335" t="s">
        <v>9403</v>
      </c>
      <c r="DG271" s="335" t="s">
        <v>4037</v>
      </c>
      <c r="DH271" s="335" t="s">
        <v>4038</v>
      </c>
      <c r="DI271" s="335" t="s">
        <v>4039</v>
      </c>
      <c r="DJ271" s="335" t="s">
        <v>3848</v>
      </c>
      <c r="DK271" s="335" t="s">
        <v>3957</v>
      </c>
      <c r="DL271" s="335" t="s">
        <v>3848</v>
      </c>
      <c r="DM271" s="335" t="s">
        <v>3914</v>
      </c>
      <c r="DN271" s="335" t="s">
        <v>3852</v>
      </c>
      <c r="DO271" s="335" t="s">
        <v>3848</v>
      </c>
      <c r="DP271" s="335" t="s">
        <v>3848</v>
      </c>
      <c r="DQ271" s="335" t="s">
        <v>18666</v>
      </c>
      <c r="DR271" s="335" t="s">
        <v>3403</v>
      </c>
      <c r="DS271" s="335" t="s">
        <v>18661</v>
      </c>
      <c r="DT271" s="335" t="s">
        <v>3848</v>
      </c>
      <c r="DU271" s="335" t="s">
        <v>3848</v>
      </c>
      <c r="DV271" s="335" t="s">
        <v>3848</v>
      </c>
      <c r="DW271" s="335" t="s">
        <v>3848</v>
      </c>
      <c r="DX271" s="335" t="s">
        <v>3848</v>
      </c>
      <c r="DY271" s="335" t="s">
        <v>3848</v>
      </c>
      <c r="DZ271" s="335" t="s">
        <v>3848</v>
      </c>
      <c r="EA271" s="335" t="s">
        <v>3848</v>
      </c>
      <c r="EB271" s="335" t="s">
        <v>3861</v>
      </c>
      <c r="EC271" s="335" t="s">
        <v>3862</v>
      </c>
      <c r="ED271" s="335" t="s">
        <v>3848</v>
      </c>
      <c r="EE271" s="335" t="s">
        <v>4212</v>
      </c>
      <c r="EF271" s="335" t="s">
        <v>432</v>
      </c>
      <c r="EG271" s="335" t="s">
        <v>3919</v>
      </c>
      <c r="EH271" s="335" t="s">
        <v>3920</v>
      </c>
      <c r="EI271" s="335" t="s">
        <v>1391</v>
      </c>
      <c r="EJ271" s="335" t="s">
        <v>3848</v>
      </c>
      <c r="EK271" s="335" t="s">
        <v>3848</v>
      </c>
      <c r="EL271" s="335" t="s">
        <v>3868</v>
      </c>
      <c r="EM271" s="335" t="s">
        <v>4002</v>
      </c>
      <c r="EN271" s="335" t="s">
        <v>4002</v>
      </c>
      <c r="EO271" s="335" t="s">
        <v>3869</v>
      </c>
      <c r="EP271" s="335" t="s">
        <v>3870</v>
      </c>
      <c r="EQ271" s="335" t="s">
        <v>4017</v>
      </c>
      <c r="ER271" s="335" t="s">
        <v>4017</v>
      </c>
      <c r="ES271" s="335" t="s">
        <v>4017</v>
      </c>
      <c r="ET271" s="335" t="s">
        <v>4017</v>
      </c>
      <c r="EU271" s="335" t="s">
        <v>4017</v>
      </c>
      <c r="EV271" s="335" t="s">
        <v>3848</v>
      </c>
      <c r="EW271" s="335" t="s">
        <v>3848</v>
      </c>
      <c r="EX271" s="335" t="s">
        <v>3848</v>
      </c>
      <c r="EY271" s="335" t="s">
        <v>3848</v>
      </c>
      <c r="EZ271" s="335" t="s">
        <v>3848</v>
      </c>
      <c r="FA271" s="335" t="s">
        <v>3848</v>
      </c>
      <c r="FB271" s="335" t="s">
        <v>3848</v>
      </c>
      <c r="FC271" s="335" t="s">
        <v>3848</v>
      </c>
      <c r="FD271" s="335" t="s">
        <v>3848</v>
      </c>
      <c r="FE271" s="335" t="s">
        <v>4017</v>
      </c>
      <c r="FF271" s="335" t="s">
        <v>4017</v>
      </c>
      <c r="FG271" s="335" t="s">
        <v>3848</v>
      </c>
      <c r="FH271" s="335" t="s">
        <v>3848</v>
      </c>
      <c r="FI271" s="335" t="s">
        <v>3848</v>
      </c>
      <c r="FJ271" s="335" t="s">
        <v>4017</v>
      </c>
      <c r="FK271" s="335" t="s">
        <v>4017</v>
      </c>
      <c r="FL271" s="335" t="s">
        <v>4017</v>
      </c>
      <c r="FM271" s="335" t="s">
        <v>3403</v>
      </c>
      <c r="FN271" s="335" t="s">
        <v>3403</v>
      </c>
      <c r="FO271" s="335" t="s">
        <v>3403</v>
      </c>
      <c r="FP271" s="335" t="s">
        <v>3403</v>
      </c>
      <c r="FQ271" s="335" t="s">
        <v>5943</v>
      </c>
      <c r="FR271" s="335" t="s">
        <v>5943</v>
      </c>
      <c r="FS271" s="335" t="s">
        <v>5943</v>
      </c>
      <c r="FT271" s="335" t="s">
        <v>3943</v>
      </c>
      <c r="FU271" s="335" t="s">
        <v>3943</v>
      </c>
      <c r="FV271" s="335" t="s">
        <v>3943</v>
      </c>
      <c r="FW271" s="335" t="s">
        <v>3943</v>
      </c>
      <c r="FX271" s="335" t="s">
        <v>3944</v>
      </c>
      <c r="FY271" s="335" t="s">
        <v>3848</v>
      </c>
      <c r="FZ271" s="335" t="s">
        <v>3848</v>
      </c>
      <c r="GA271" s="335" t="s">
        <v>3848</v>
      </c>
      <c r="GB271" s="335" t="s">
        <v>3848</v>
      </c>
      <c r="GC271" s="335" t="s">
        <v>3848</v>
      </c>
      <c r="GL271" s="490" t="s">
        <v>14217</v>
      </c>
      <c r="GM271" s="490" t="s">
        <v>14217</v>
      </c>
      <c r="GN271" s="490" t="s">
        <v>14217</v>
      </c>
      <c r="GO271" s="490" t="s">
        <v>14217</v>
      </c>
      <c r="GP271" s="490" t="s">
        <v>14217</v>
      </c>
      <c r="GQ271" s="490" t="s">
        <v>3848</v>
      </c>
      <c r="GR271" s="490" t="s">
        <v>3848</v>
      </c>
      <c r="GS271" s="490" t="s">
        <v>14217</v>
      </c>
      <c r="GT271" s="490" t="s">
        <v>3848</v>
      </c>
      <c r="GU271" s="490" t="s">
        <v>3848</v>
      </c>
      <c r="GV271" s="490" t="s">
        <v>14217</v>
      </c>
      <c r="GW271" s="490" t="s">
        <v>14217</v>
      </c>
      <c r="GX271" s="490" t="s">
        <v>14217</v>
      </c>
      <c r="GY271" s="490" t="s">
        <v>14218</v>
      </c>
      <c r="GZ271" s="490" t="s">
        <v>14217</v>
      </c>
      <c r="HA271" s="490" t="s">
        <v>14217</v>
      </c>
      <c r="HB271" s="490">
        <v>33</v>
      </c>
      <c r="HC271" s="490" t="s">
        <v>14217</v>
      </c>
      <c r="HD271" s="490">
        <v>33</v>
      </c>
      <c r="HE271" s="490">
        <v>0</v>
      </c>
      <c r="HF271" s="335" t="s">
        <v>14405</v>
      </c>
      <c r="HG271" s="491" t="s">
        <v>3848</v>
      </c>
      <c r="HH271" s="491" t="s">
        <v>18667</v>
      </c>
      <c r="HI271" s="491" t="s">
        <v>14950</v>
      </c>
      <c r="HJ271" s="491" t="s">
        <v>14951</v>
      </c>
      <c r="HK271" s="491" t="s">
        <v>18668</v>
      </c>
      <c r="HL271" s="335" t="s">
        <v>3848</v>
      </c>
      <c r="HM271" s="335"/>
      <c r="IC271" s="44" t="s">
        <v>3403</v>
      </c>
      <c r="IE271" s="44" t="s">
        <v>3403</v>
      </c>
    </row>
    <row r="272" spans="1:239" s="44" customFormat="1" ht="16.5" customHeight="1" x14ac:dyDescent="0.2">
      <c r="A272" s="85">
        <v>136</v>
      </c>
      <c r="B272" s="470">
        <v>0.67291666666666661</v>
      </c>
      <c r="C272" s="85"/>
      <c r="D272" s="85" t="s">
        <v>12630</v>
      </c>
      <c r="E272" s="255" t="s">
        <v>212</v>
      </c>
      <c r="F272" s="282">
        <v>43284</v>
      </c>
      <c r="G272" s="255" t="s">
        <v>1202</v>
      </c>
      <c r="H272" s="44" t="s">
        <v>233</v>
      </c>
      <c r="I272" s="44" t="s">
        <v>3057</v>
      </c>
      <c r="J272" s="85"/>
      <c r="K272" s="471"/>
      <c r="L272" s="471"/>
      <c r="M272" s="471"/>
      <c r="N272" s="471"/>
      <c r="O272" s="85"/>
      <c r="P272" s="472" t="s">
        <v>18669</v>
      </c>
      <c r="Q272" s="85" t="s">
        <v>18670</v>
      </c>
      <c r="R272" s="85" t="s">
        <v>18671</v>
      </c>
      <c r="S272" s="471" t="s">
        <v>18672</v>
      </c>
      <c r="T272" s="276">
        <v>9333120320</v>
      </c>
      <c r="U272" s="478" t="s">
        <v>18673</v>
      </c>
      <c r="V272" s="70" t="s">
        <v>18674</v>
      </c>
      <c r="W272" s="255" t="s">
        <v>221</v>
      </c>
      <c r="X272" s="255" t="s">
        <v>221</v>
      </c>
      <c r="Y272" s="255" t="s">
        <v>221</v>
      </c>
      <c r="Z272" s="255" t="s">
        <v>221</v>
      </c>
      <c r="AA272" s="44" t="s">
        <v>18675</v>
      </c>
      <c r="AB272" s="85">
        <v>9757899132</v>
      </c>
      <c r="AC272" s="85" t="s">
        <v>1303</v>
      </c>
      <c r="AD272" s="255" t="s">
        <v>224</v>
      </c>
      <c r="AE272" s="44" t="s">
        <v>221</v>
      </c>
      <c r="AF272" s="85" t="s">
        <v>221</v>
      </c>
      <c r="AG272" s="85" t="s">
        <v>221</v>
      </c>
      <c r="AH272" s="85" t="s">
        <v>221</v>
      </c>
      <c r="AI272" s="85"/>
      <c r="AJ272" s="85"/>
      <c r="AK272" s="85"/>
      <c r="AL272" s="85"/>
      <c r="AM272" s="85"/>
      <c r="AN272" s="85" t="s">
        <v>432</v>
      </c>
      <c r="AO272" s="85" t="s">
        <v>432</v>
      </c>
      <c r="AP272" s="85" t="s">
        <v>434</v>
      </c>
      <c r="AQ272" s="85" t="s">
        <v>10785</v>
      </c>
      <c r="AR272" s="85" t="s">
        <v>14943</v>
      </c>
      <c r="AS272" s="85"/>
      <c r="AT272" s="85"/>
      <c r="AU272" s="85"/>
      <c r="AV272" s="85"/>
      <c r="AW272" s="85"/>
      <c r="AX272" s="85" t="s">
        <v>6970</v>
      </c>
      <c r="AY272" s="85" t="s">
        <v>227</v>
      </c>
      <c r="AZ272" s="85" t="s">
        <v>227</v>
      </c>
      <c r="BA272" s="275"/>
      <c r="BB272" s="275" t="s">
        <v>14945</v>
      </c>
      <c r="BC272" s="275">
        <v>0.67291666666666661</v>
      </c>
      <c r="BD272" s="275">
        <v>0.6777777777777777</v>
      </c>
      <c r="BE272" s="306">
        <f t="shared" si="7"/>
        <v>7</v>
      </c>
      <c r="BF272" s="85">
        <v>1</v>
      </c>
      <c r="BG272" s="85">
        <v>2</v>
      </c>
      <c r="BH272" s="85">
        <v>2</v>
      </c>
      <c r="BI272" s="85">
        <v>2</v>
      </c>
      <c r="BJ272" s="85">
        <v>2</v>
      </c>
      <c r="BK272" s="85">
        <v>1</v>
      </c>
      <c r="BL272" s="85">
        <v>1</v>
      </c>
      <c r="BM272" s="85">
        <v>2</v>
      </c>
      <c r="BN272" s="85">
        <v>1</v>
      </c>
      <c r="BO272" s="85">
        <v>1</v>
      </c>
      <c r="BP272" s="85">
        <v>3</v>
      </c>
      <c r="BQ272" s="85">
        <v>1</v>
      </c>
      <c r="BR272" s="85">
        <v>1</v>
      </c>
      <c r="BS272" s="85">
        <v>3</v>
      </c>
      <c r="BT272" s="85">
        <v>2</v>
      </c>
      <c r="BU272" s="85"/>
      <c r="BV272" s="85"/>
      <c r="BW272" s="85"/>
      <c r="BX272" s="85"/>
      <c r="BY272" s="85"/>
      <c r="BZ272" s="85"/>
      <c r="CA272" s="85"/>
      <c r="CB272" s="85"/>
      <c r="CC272" s="85"/>
      <c r="CD272" s="85"/>
      <c r="CE272" s="85"/>
      <c r="CF272" s="85"/>
      <c r="CG272" s="85"/>
      <c r="CH272" s="85"/>
      <c r="CI272" s="85"/>
      <c r="CJ272" s="85"/>
      <c r="CK272" s="85"/>
      <c r="CL272" s="85"/>
      <c r="CM272" s="85"/>
      <c r="CN272" s="85"/>
      <c r="CO272" s="85"/>
      <c r="CP272" s="85"/>
      <c r="CQ272" s="85"/>
      <c r="CR272" s="335" t="s">
        <v>12643</v>
      </c>
      <c r="CS272" s="335" t="s">
        <v>12644</v>
      </c>
      <c r="CT272" s="335" t="s">
        <v>4002</v>
      </c>
      <c r="CU272" s="335" t="s">
        <v>18676</v>
      </c>
      <c r="CV272" s="335" t="s">
        <v>18670</v>
      </c>
      <c r="CW272" s="335" t="s">
        <v>18671</v>
      </c>
      <c r="CX272" s="335" t="s">
        <v>18672</v>
      </c>
      <c r="CY272" s="335" t="s">
        <v>18677</v>
      </c>
      <c r="CZ272" s="335" t="s">
        <v>3848</v>
      </c>
      <c r="DA272" s="335" t="s">
        <v>9403</v>
      </c>
      <c r="DB272" s="335" t="s">
        <v>4037</v>
      </c>
      <c r="DC272" s="335" t="s">
        <v>4038</v>
      </c>
      <c r="DD272" s="335" t="s">
        <v>4039</v>
      </c>
      <c r="DE272" s="335" t="s">
        <v>3848</v>
      </c>
      <c r="DF272" s="335" t="s">
        <v>9403</v>
      </c>
      <c r="DG272" s="335" t="s">
        <v>4037</v>
      </c>
      <c r="DH272" s="335" t="s">
        <v>4038</v>
      </c>
      <c r="DI272" s="335" t="s">
        <v>4039</v>
      </c>
      <c r="DJ272" s="335" t="s">
        <v>3848</v>
      </c>
      <c r="DK272" s="335" t="s">
        <v>3957</v>
      </c>
      <c r="DL272" s="335" t="s">
        <v>3848</v>
      </c>
      <c r="DM272" s="335" t="s">
        <v>3914</v>
      </c>
      <c r="DN272" s="335" t="s">
        <v>3852</v>
      </c>
      <c r="DO272" s="335" t="s">
        <v>3848</v>
      </c>
      <c r="DP272" s="335" t="s">
        <v>3848</v>
      </c>
      <c r="DQ272" s="335" t="s">
        <v>18678</v>
      </c>
      <c r="DR272" s="335" t="s">
        <v>3403</v>
      </c>
      <c r="DS272" s="335" t="s">
        <v>18673</v>
      </c>
      <c r="DT272" s="335" t="s">
        <v>3848</v>
      </c>
      <c r="DU272" s="335" t="s">
        <v>3848</v>
      </c>
      <c r="DV272" s="335" t="s">
        <v>3848</v>
      </c>
      <c r="DW272" s="335" t="s">
        <v>3848</v>
      </c>
      <c r="DX272" s="335" t="s">
        <v>3848</v>
      </c>
      <c r="DY272" s="335" t="s">
        <v>3848</v>
      </c>
      <c r="DZ272" s="335" t="s">
        <v>3848</v>
      </c>
      <c r="EA272" s="335" t="s">
        <v>3848</v>
      </c>
      <c r="EB272" s="335" t="s">
        <v>3861</v>
      </c>
      <c r="EC272" s="335" t="s">
        <v>3862</v>
      </c>
      <c r="ED272" s="335" t="s">
        <v>3848</v>
      </c>
      <c r="EE272" s="335" t="s">
        <v>4212</v>
      </c>
      <c r="EF272" s="335" t="s">
        <v>432</v>
      </c>
      <c r="EG272" s="335" t="s">
        <v>3919</v>
      </c>
      <c r="EH272" s="335" t="s">
        <v>3920</v>
      </c>
      <c r="EI272" s="335" t="s">
        <v>1391</v>
      </c>
      <c r="EJ272" s="335" t="s">
        <v>3848</v>
      </c>
      <c r="EK272" s="335" t="s">
        <v>3848</v>
      </c>
      <c r="EL272" s="335" t="s">
        <v>3868</v>
      </c>
      <c r="EM272" s="335" t="s">
        <v>4002</v>
      </c>
      <c r="EN272" s="335" t="s">
        <v>4002</v>
      </c>
      <c r="EO272" s="335" t="s">
        <v>3870</v>
      </c>
      <c r="EP272" s="335" t="s">
        <v>3870</v>
      </c>
      <c r="EQ272" s="335" t="s">
        <v>4017</v>
      </c>
      <c r="ER272" s="335" t="s">
        <v>4017</v>
      </c>
      <c r="ES272" s="335" t="s">
        <v>4017</v>
      </c>
      <c r="ET272" s="335" t="s">
        <v>4017</v>
      </c>
      <c r="EU272" s="335" t="s">
        <v>4017</v>
      </c>
      <c r="EV272" s="335" t="s">
        <v>3848</v>
      </c>
      <c r="EW272" s="335" t="s">
        <v>3848</v>
      </c>
      <c r="EX272" s="335" t="s">
        <v>3848</v>
      </c>
      <c r="EY272" s="335" t="s">
        <v>3848</v>
      </c>
      <c r="EZ272" s="335" t="s">
        <v>3848</v>
      </c>
      <c r="FA272" s="335" t="s">
        <v>3848</v>
      </c>
      <c r="FB272" s="335" t="s">
        <v>3848</v>
      </c>
      <c r="FC272" s="335" t="s">
        <v>3848</v>
      </c>
      <c r="FD272" s="335" t="s">
        <v>3848</v>
      </c>
      <c r="FE272" s="335" t="s">
        <v>4017</v>
      </c>
      <c r="FF272" s="335" t="s">
        <v>4017</v>
      </c>
      <c r="FG272" s="335" t="s">
        <v>3848</v>
      </c>
      <c r="FH272" s="335" t="s">
        <v>3848</v>
      </c>
      <c r="FI272" s="335" t="s">
        <v>3848</v>
      </c>
      <c r="FJ272" s="335" t="s">
        <v>4017</v>
      </c>
      <c r="FK272" s="335" t="s">
        <v>4017</v>
      </c>
      <c r="FL272" s="335" t="s">
        <v>4017</v>
      </c>
      <c r="FM272" s="335" t="s">
        <v>3403</v>
      </c>
      <c r="FN272" s="335" t="s">
        <v>3403</v>
      </c>
      <c r="FO272" s="335" t="s">
        <v>3403</v>
      </c>
      <c r="FP272" s="335" t="s">
        <v>3403</v>
      </c>
      <c r="FQ272" s="335" t="s">
        <v>5943</v>
      </c>
      <c r="FR272" s="335" t="s">
        <v>5943</v>
      </c>
      <c r="FS272" s="335" t="s">
        <v>5943</v>
      </c>
      <c r="FT272" s="335" t="s">
        <v>3943</v>
      </c>
      <c r="FU272" s="335" t="s">
        <v>3943</v>
      </c>
      <c r="FV272" s="335" t="s">
        <v>3943</v>
      </c>
      <c r="FW272" s="335" t="s">
        <v>3943</v>
      </c>
      <c r="FX272" s="335" t="s">
        <v>3944</v>
      </c>
      <c r="FY272" s="335" t="s">
        <v>3848</v>
      </c>
      <c r="FZ272" s="335" t="s">
        <v>3848</v>
      </c>
      <c r="GA272" s="335" t="s">
        <v>3848</v>
      </c>
      <c r="GB272" s="335" t="s">
        <v>3848</v>
      </c>
      <c r="GC272" s="335" t="s">
        <v>3848</v>
      </c>
      <c r="GL272" s="490" t="s">
        <v>14217</v>
      </c>
      <c r="GM272" s="490" t="s">
        <v>14217</v>
      </c>
      <c r="GN272" s="490" t="s">
        <v>14217</v>
      </c>
      <c r="GO272" s="490" t="s">
        <v>14217</v>
      </c>
      <c r="GP272" s="490" t="s">
        <v>14217</v>
      </c>
      <c r="GQ272" s="490" t="s">
        <v>3848</v>
      </c>
      <c r="GR272" s="490" t="s">
        <v>3848</v>
      </c>
      <c r="GS272" s="490" t="s">
        <v>14217</v>
      </c>
      <c r="GT272" s="490" t="s">
        <v>3848</v>
      </c>
      <c r="GU272" s="490" t="s">
        <v>3848</v>
      </c>
      <c r="GV272" s="490" t="s">
        <v>14217</v>
      </c>
      <c r="GW272" s="490" t="s">
        <v>14217</v>
      </c>
      <c r="GX272" s="490" t="s">
        <v>14217</v>
      </c>
      <c r="GY272" s="490" t="s">
        <v>14218</v>
      </c>
      <c r="GZ272" s="490" t="s">
        <v>14217</v>
      </c>
      <c r="HA272" s="490" t="s">
        <v>14217</v>
      </c>
      <c r="HB272" s="490">
        <v>33</v>
      </c>
      <c r="HC272" s="490" t="s">
        <v>14217</v>
      </c>
      <c r="HD272" s="490">
        <v>33</v>
      </c>
      <c r="HE272" s="490">
        <v>0</v>
      </c>
      <c r="HF272" s="335" t="s">
        <v>14405</v>
      </c>
      <c r="HG272" s="491" t="s">
        <v>3848</v>
      </c>
      <c r="HH272" s="491" t="s">
        <v>18679</v>
      </c>
      <c r="HI272" s="491" t="s">
        <v>15195</v>
      </c>
      <c r="HJ272" s="491" t="s">
        <v>15196</v>
      </c>
      <c r="HK272" s="491" t="s">
        <v>18680</v>
      </c>
      <c r="HL272" s="335" t="s">
        <v>3848</v>
      </c>
      <c r="HM272" s="335"/>
      <c r="IC272" s="44" t="s">
        <v>3403</v>
      </c>
      <c r="IE272" s="44" t="s">
        <v>3403</v>
      </c>
    </row>
    <row r="273" spans="1:239" s="44" customFormat="1" ht="16.5" customHeight="1" x14ac:dyDescent="0.2">
      <c r="A273" s="85">
        <v>137</v>
      </c>
      <c r="B273" s="470">
        <v>0.68055555555555547</v>
      </c>
      <c r="C273" s="85"/>
      <c r="D273" s="85" t="s">
        <v>12630</v>
      </c>
      <c r="E273" s="255" t="s">
        <v>212</v>
      </c>
      <c r="F273" s="282">
        <v>43284</v>
      </c>
      <c r="G273" s="471" t="s">
        <v>357</v>
      </c>
      <c r="H273" s="44" t="s">
        <v>214</v>
      </c>
      <c r="I273" s="44" t="s">
        <v>1222</v>
      </c>
      <c r="J273" s="85"/>
      <c r="K273" s="471"/>
      <c r="L273" s="471"/>
      <c r="M273" s="471"/>
      <c r="N273" s="471"/>
      <c r="O273" s="85"/>
      <c r="P273" s="472" t="s">
        <v>18681</v>
      </c>
      <c r="Q273" s="85" t="s">
        <v>18682</v>
      </c>
      <c r="R273" s="85" t="s">
        <v>18683</v>
      </c>
      <c r="S273" s="471" t="s">
        <v>18684</v>
      </c>
      <c r="T273" s="276"/>
      <c r="U273" s="478" t="s">
        <v>18685</v>
      </c>
      <c r="V273" s="70" t="s">
        <v>221</v>
      </c>
      <c r="W273" s="255" t="s">
        <v>221</v>
      </c>
      <c r="X273" s="255" t="s">
        <v>221</v>
      </c>
      <c r="Y273" s="255" t="s">
        <v>221</v>
      </c>
      <c r="Z273" s="255" t="s">
        <v>221</v>
      </c>
      <c r="AA273" s="70" t="s">
        <v>221</v>
      </c>
      <c r="AB273" s="70" t="s">
        <v>221</v>
      </c>
      <c r="AC273" s="44" t="s">
        <v>314</v>
      </c>
      <c r="AD273" s="255" t="s">
        <v>241</v>
      </c>
      <c r="AE273" s="85" t="s">
        <v>15070</v>
      </c>
      <c r="AF273" s="85" t="s">
        <v>259</v>
      </c>
      <c r="AG273" s="85" t="s">
        <v>221</v>
      </c>
      <c r="AH273" s="85" t="s">
        <v>221</v>
      </c>
      <c r="AI273" s="85" t="s">
        <v>18686</v>
      </c>
      <c r="AJ273" s="85" t="s">
        <v>227</v>
      </c>
      <c r="AK273" s="85">
        <v>1</v>
      </c>
      <c r="AL273" s="85" t="s">
        <v>3138</v>
      </c>
      <c r="AM273" s="85" t="s">
        <v>18407</v>
      </c>
      <c r="AN273" s="85" t="s">
        <v>432</v>
      </c>
      <c r="AO273" s="85" t="s">
        <v>432</v>
      </c>
      <c r="AP273" s="85" t="s">
        <v>434</v>
      </c>
      <c r="AQ273" s="85" t="s">
        <v>10785</v>
      </c>
      <c r="AR273" s="85" t="s">
        <v>14943</v>
      </c>
      <c r="AS273" s="85"/>
      <c r="AT273" s="85"/>
      <c r="AU273" s="85"/>
      <c r="AV273" s="85"/>
      <c r="AW273" s="85"/>
      <c r="AX273" s="85" t="s">
        <v>6970</v>
      </c>
      <c r="AY273" s="85" t="s">
        <v>227</v>
      </c>
      <c r="AZ273" s="85" t="s">
        <v>227</v>
      </c>
      <c r="BA273" s="275"/>
      <c r="BB273" s="275" t="s">
        <v>14945</v>
      </c>
      <c r="BC273" s="275">
        <v>0.6875</v>
      </c>
      <c r="BD273" s="275">
        <v>0.69236111111111109</v>
      </c>
      <c r="BE273" s="306">
        <f t="shared" si="7"/>
        <v>7</v>
      </c>
      <c r="BF273" s="85">
        <v>3</v>
      </c>
      <c r="BG273" s="85">
        <v>3</v>
      </c>
      <c r="BH273" s="85">
        <v>3</v>
      </c>
      <c r="BI273" s="85">
        <v>3</v>
      </c>
      <c r="BJ273" s="85">
        <v>3</v>
      </c>
      <c r="BK273" s="85">
        <v>3</v>
      </c>
      <c r="BL273" s="85">
        <v>3</v>
      </c>
      <c r="BM273" s="85">
        <v>3</v>
      </c>
      <c r="BN273" s="85">
        <v>3</v>
      </c>
      <c r="BO273" s="85">
        <v>3</v>
      </c>
      <c r="BP273" s="85">
        <v>3</v>
      </c>
      <c r="BQ273" s="85">
        <v>3</v>
      </c>
      <c r="BR273" s="85">
        <v>3</v>
      </c>
      <c r="BS273" s="85">
        <v>3</v>
      </c>
      <c r="BT273" s="85">
        <v>3</v>
      </c>
      <c r="BU273" s="85"/>
      <c r="BV273" s="44" t="s">
        <v>14945</v>
      </c>
      <c r="BW273" s="59">
        <v>0.69236111111111109</v>
      </c>
      <c r="BX273" s="59">
        <v>0.69930555555555562</v>
      </c>
      <c r="BY273" s="44">
        <v>10</v>
      </c>
      <c r="BZ273" s="44">
        <v>3</v>
      </c>
      <c r="CA273" s="44">
        <v>3</v>
      </c>
      <c r="CB273" s="44">
        <v>3</v>
      </c>
      <c r="CC273" s="44">
        <v>3</v>
      </c>
      <c r="CD273" s="44" t="s">
        <v>260</v>
      </c>
      <c r="CE273" s="44" t="s">
        <v>14945</v>
      </c>
      <c r="CF273" s="44">
        <v>15</v>
      </c>
      <c r="CG273" s="85"/>
      <c r="CH273" s="85"/>
      <c r="CI273" s="85"/>
      <c r="CJ273" s="85"/>
      <c r="CK273" s="85"/>
      <c r="CL273" s="85"/>
      <c r="CM273" s="85"/>
      <c r="CN273" s="85"/>
      <c r="CO273" s="85"/>
      <c r="CP273" s="85"/>
      <c r="CQ273" s="85"/>
      <c r="CR273" s="335" t="s">
        <v>12643</v>
      </c>
      <c r="CS273" s="335" t="s">
        <v>12644</v>
      </c>
      <c r="CT273" s="335" t="s">
        <v>4002</v>
      </c>
      <c r="CU273" s="335" t="s">
        <v>18687</v>
      </c>
      <c r="CV273" s="335" t="s">
        <v>18682</v>
      </c>
      <c r="CW273" s="335" t="s">
        <v>18683</v>
      </c>
      <c r="CX273" s="335" t="s">
        <v>18684</v>
      </c>
      <c r="CY273" s="335" t="s">
        <v>18688</v>
      </c>
      <c r="CZ273" s="335" t="s">
        <v>3848</v>
      </c>
      <c r="DA273" s="335" t="s">
        <v>9403</v>
      </c>
      <c r="DB273" s="335" t="s">
        <v>4037</v>
      </c>
      <c r="DC273" s="335" t="s">
        <v>4038</v>
      </c>
      <c r="DD273" s="335" t="s">
        <v>4039</v>
      </c>
      <c r="DE273" s="335" t="s">
        <v>3848</v>
      </c>
      <c r="DF273" s="335" t="s">
        <v>9403</v>
      </c>
      <c r="DG273" s="335" t="s">
        <v>4037</v>
      </c>
      <c r="DH273" s="335" t="s">
        <v>4038</v>
      </c>
      <c r="DI273" s="335" t="s">
        <v>4039</v>
      </c>
      <c r="DJ273" s="335" t="s">
        <v>3848</v>
      </c>
      <c r="DK273" s="335" t="s">
        <v>3957</v>
      </c>
      <c r="DL273" s="335" t="s">
        <v>3848</v>
      </c>
      <c r="DM273" s="335" t="s">
        <v>3914</v>
      </c>
      <c r="DN273" s="335" t="s">
        <v>3852</v>
      </c>
      <c r="DO273" s="335" t="s">
        <v>3848</v>
      </c>
      <c r="DP273" s="335" t="s">
        <v>3848</v>
      </c>
      <c r="DQ273" s="335" t="s">
        <v>3403</v>
      </c>
      <c r="DR273" s="335" t="s">
        <v>3403</v>
      </c>
      <c r="DS273" s="335" t="s">
        <v>18685</v>
      </c>
      <c r="DT273" s="335" t="s">
        <v>3848</v>
      </c>
      <c r="DU273" s="335" t="s">
        <v>3848</v>
      </c>
      <c r="DV273" s="335" t="s">
        <v>3848</v>
      </c>
      <c r="DW273" s="335" t="s">
        <v>3848</v>
      </c>
      <c r="DX273" s="335" t="s">
        <v>3848</v>
      </c>
      <c r="DY273" s="335" t="s">
        <v>3848</v>
      </c>
      <c r="DZ273" s="335" t="s">
        <v>3848</v>
      </c>
      <c r="EA273" s="335" t="s">
        <v>3848</v>
      </c>
      <c r="EB273" s="335" t="s">
        <v>3861</v>
      </c>
      <c r="EC273" s="335" t="s">
        <v>3862</v>
      </c>
      <c r="ED273" s="335" t="s">
        <v>3848</v>
      </c>
      <c r="EE273" s="335" t="s">
        <v>4212</v>
      </c>
      <c r="EF273" s="335" t="s">
        <v>432</v>
      </c>
      <c r="EG273" s="335" t="s">
        <v>3919</v>
      </c>
      <c r="EH273" s="335" t="s">
        <v>3920</v>
      </c>
      <c r="EI273" s="335" t="s">
        <v>1391</v>
      </c>
      <c r="EJ273" s="335" t="s">
        <v>3848</v>
      </c>
      <c r="EK273" s="335" t="s">
        <v>3848</v>
      </c>
      <c r="EL273" s="335" t="s">
        <v>3868</v>
      </c>
      <c r="EM273" s="335" t="s">
        <v>4002</v>
      </c>
      <c r="EN273" s="335" t="s">
        <v>4002</v>
      </c>
      <c r="EO273" s="335" t="s">
        <v>3870</v>
      </c>
      <c r="EP273" s="335" t="s">
        <v>3870</v>
      </c>
      <c r="EQ273" s="335" t="s">
        <v>4017</v>
      </c>
      <c r="ER273" s="335" t="s">
        <v>4017</v>
      </c>
      <c r="ES273" s="335" t="s">
        <v>4017</v>
      </c>
      <c r="ET273" s="335" t="s">
        <v>4017</v>
      </c>
      <c r="EU273" s="335" t="s">
        <v>4017</v>
      </c>
      <c r="EV273" s="335" t="s">
        <v>3848</v>
      </c>
      <c r="EW273" s="335" t="s">
        <v>3848</v>
      </c>
      <c r="EX273" s="335" t="s">
        <v>3848</v>
      </c>
      <c r="EY273" s="335" t="s">
        <v>3848</v>
      </c>
      <c r="EZ273" s="335" t="s">
        <v>3848</v>
      </c>
      <c r="FA273" s="335" t="s">
        <v>3848</v>
      </c>
      <c r="FB273" s="335" t="s">
        <v>3848</v>
      </c>
      <c r="FC273" s="335" t="s">
        <v>3848</v>
      </c>
      <c r="FD273" s="335" t="s">
        <v>3848</v>
      </c>
      <c r="FE273" s="335" t="s">
        <v>4017</v>
      </c>
      <c r="FF273" s="335" t="s">
        <v>4017</v>
      </c>
      <c r="FG273" s="335" t="s">
        <v>3848</v>
      </c>
      <c r="FH273" s="335" t="s">
        <v>3848</v>
      </c>
      <c r="FI273" s="335" t="s">
        <v>3848</v>
      </c>
      <c r="FJ273" s="335" t="s">
        <v>4017</v>
      </c>
      <c r="FK273" s="335" t="s">
        <v>4017</v>
      </c>
      <c r="FL273" s="335" t="s">
        <v>4017</v>
      </c>
      <c r="FM273" s="335" t="s">
        <v>3403</v>
      </c>
      <c r="FN273" s="335" t="s">
        <v>3403</v>
      </c>
      <c r="FO273" s="335" t="s">
        <v>3403</v>
      </c>
      <c r="FP273" s="335" t="s">
        <v>3403</v>
      </c>
      <c r="FQ273" s="335" t="s">
        <v>5943</v>
      </c>
      <c r="FR273" s="335" t="s">
        <v>5943</v>
      </c>
      <c r="FS273" s="335" t="s">
        <v>5943</v>
      </c>
      <c r="FT273" s="335" t="s">
        <v>3943</v>
      </c>
      <c r="FU273" s="335" t="s">
        <v>3943</v>
      </c>
      <c r="FV273" s="335" t="s">
        <v>3943</v>
      </c>
      <c r="FW273" s="335" t="s">
        <v>3943</v>
      </c>
      <c r="FX273" s="335" t="s">
        <v>3894</v>
      </c>
      <c r="FY273" s="335" t="s">
        <v>3848</v>
      </c>
      <c r="FZ273" s="335" t="s">
        <v>18689</v>
      </c>
      <c r="GA273" s="335" t="s">
        <v>3848</v>
      </c>
      <c r="GB273" s="335" t="s">
        <v>3848</v>
      </c>
      <c r="GC273" s="335" t="s">
        <v>3848</v>
      </c>
      <c r="GL273" s="490" t="s">
        <v>14217</v>
      </c>
      <c r="GM273" s="490" t="s">
        <v>14217</v>
      </c>
      <c r="GN273" s="490" t="s">
        <v>14217</v>
      </c>
      <c r="GO273" s="490" t="s">
        <v>14217</v>
      </c>
      <c r="GP273" s="490" t="s">
        <v>14217</v>
      </c>
      <c r="GQ273" s="490" t="s">
        <v>3848</v>
      </c>
      <c r="GR273" s="490" t="s">
        <v>3848</v>
      </c>
      <c r="GS273" s="490" t="s">
        <v>14217</v>
      </c>
      <c r="GT273" s="490" t="s">
        <v>3848</v>
      </c>
      <c r="GU273" s="490" t="s">
        <v>3848</v>
      </c>
      <c r="GV273" s="490" t="s">
        <v>14217</v>
      </c>
      <c r="GW273" s="490" t="s">
        <v>14217</v>
      </c>
      <c r="GX273" s="490" t="s">
        <v>14217</v>
      </c>
      <c r="GY273" s="490">
        <v>100</v>
      </c>
      <c r="GZ273" s="490" t="s">
        <v>14217</v>
      </c>
      <c r="HA273" s="490" t="s">
        <v>14217</v>
      </c>
      <c r="HB273" s="490">
        <v>66</v>
      </c>
      <c r="HC273" s="490">
        <v>100</v>
      </c>
      <c r="HD273" s="490">
        <v>83</v>
      </c>
      <c r="HE273" s="490">
        <v>0</v>
      </c>
      <c r="HF273" s="335" t="s">
        <v>14314</v>
      </c>
      <c r="HG273" s="491" t="s">
        <v>3848</v>
      </c>
      <c r="HH273" s="491" t="s">
        <v>3848</v>
      </c>
      <c r="HI273" s="491" t="s">
        <v>3848</v>
      </c>
      <c r="HJ273" s="491" t="s">
        <v>3848</v>
      </c>
      <c r="HK273" s="491" t="s">
        <v>3848</v>
      </c>
      <c r="HL273" s="335" t="s">
        <v>3848</v>
      </c>
      <c r="HM273" s="335"/>
      <c r="IC273" s="44" t="s">
        <v>13139</v>
      </c>
      <c r="IE273" s="44" t="s">
        <v>3403</v>
      </c>
    </row>
    <row r="274" spans="1:239" s="44" customFormat="1" ht="12.75" x14ac:dyDescent="0.2">
      <c r="A274" s="85">
        <v>138</v>
      </c>
      <c r="B274" s="470">
        <v>0.73819444444444438</v>
      </c>
      <c r="C274" s="85"/>
      <c r="D274" s="85" t="s">
        <v>12630</v>
      </c>
      <c r="E274" s="255" t="s">
        <v>212</v>
      </c>
      <c r="F274" s="282">
        <v>43284</v>
      </c>
      <c r="G274" s="255" t="s">
        <v>1202</v>
      </c>
      <c r="H274" s="44" t="s">
        <v>233</v>
      </c>
      <c r="I274" s="44" t="s">
        <v>1203</v>
      </c>
      <c r="J274" s="85"/>
      <c r="K274" s="471"/>
      <c r="L274" s="471"/>
      <c r="M274" s="471"/>
      <c r="N274" s="471"/>
      <c r="O274" s="85"/>
      <c r="P274" s="472" t="s">
        <v>18690</v>
      </c>
      <c r="Q274" s="85" t="s">
        <v>1160</v>
      </c>
      <c r="R274" s="85" t="s">
        <v>18691</v>
      </c>
      <c r="S274" s="471" t="s">
        <v>18692</v>
      </c>
      <c r="T274" s="276">
        <v>9556774167</v>
      </c>
      <c r="U274" s="478" t="s">
        <v>18693</v>
      </c>
      <c r="V274" s="70" t="s">
        <v>221</v>
      </c>
      <c r="W274" s="255" t="s">
        <v>221</v>
      </c>
      <c r="X274" s="255" t="s">
        <v>221</v>
      </c>
      <c r="Y274" s="255" t="s">
        <v>221</v>
      </c>
      <c r="Z274" s="255" t="s">
        <v>221</v>
      </c>
      <c r="AA274" s="85" t="s">
        <v>18694</v>
      </c>
      <c r="AB274" s="85" t="s">
        <v>221</v>
      </c>
      <c r="AC274" s="85" t="s">
        <v>402</v>
      </c>
      <c r="AD274" s="255" t="s">
        <v>241</v>
      </c>
      <c r="AE274" s="85" t="s">
        <v>3065</v>
      </c>
      <c r="AF274" s="85" t="s">
        <v>221</v>
      </c>
      <c r="AG274" s="85" t="s">
        <v>221</v>
      </c>
      <c r="AH274" s="85" t="s">
        <v>221</v>
      </c>
      <c r="AI274" s="85"/>
      <c r="AJ274" s="85"/>
      <c r="AK274" s="85"/>
      <c r="AL274" s="85"/>
      <c r="AM274" s="85"/>
      <c r="AN274" s="85" t="s">
        <v>432</v>
      </c>
      <c r="AO274" s="85" t="s">
        <v>432</v>
      </c>
      <c r="AP274" s="85" t="s">
        <v>434</v>
      </c>
      <c r="AQ274" s="85" t="s">
        <v>10785</v>
      </c>
      <c r="AR274" s="85" t="s">
        <v>14943</v>
      </c>
      <c r="AS274" s="85"/>
      <c r="AT274" s="85"/>
      <c r="AU274" s="85"/>
      <c r="AV274" s="85"/>
      <c r="AW274" s="85"/>
      <c r="AX274" s="85" t="s">
        <v>6970</v>
      </c>
      <c r="AY274" s="85" t="s">
        <v>227</v>
      </c>
      <c r="AZ274" s="85" t="s">
        <v>227</v>
      </c>
      <c r="BA274" s="275"/>
      <c r="BB274" s="275" t="s">
        <v>14945</v>
      </c>
      <c r="BC274" s="275">
        <v>0.7104166666666667</v>
      </c>
      <c r="BD274" s="275">
        <v>0.71388888888888891</v>
      </c>
      <c r="BE274" s="306">
        <f t="shared" si="7"/>
        <v>5</v>
      </c>
      <c r="BF274" s="85">
        <v>1</v>
      </c>
      <c r="BG274" s="85">
        <v>1</v>
      </c>
      <c r="BH274" s="85">
        <v>1</v>
      </c>
      <c r="BI274" s="85">
        <v>1</v>
      </c>
      <c r="BJ274" s="85">
        <v>1</v>
      </c>
      <c r="BK274" s="85">
        <v>1</v>
      </c>
      <c r="BL274" s="85">
        <v>1</v>
      </c>
      <c r="BM274" s="85">
        <v>1</v>
      </c>
      <c r="BN274" s="85">
        <v>1</v>
      </c>
      <c r="BO274" s="85">
        <v>1</v>
      </c>
      <c r="BP274" s="85">
        <v>1</v>
      </c>
      <c r="BQ274" s="85">
        <v>1</v>
      </c>
      <c r="BR274" s="85">
        <v>1</v>
      </c>
      <c r="BS274" s="85">
        <v>3</v>
      </c>
      <c r="BT274" s="85">
        <v>1</v>
      </c>
      <c r="BU274" s="85"/>
      <c r="BV274" s="85"/>
      <c r="BW274" s="85"/>
      <c r="BX274" s="85"/>
      <c r="BY274" s="85"/>
      <c r="BZ274" s="85"/>
      <c r="CA274" s="85"/>
      <c r="CB274" s="85"/>
      <c r="CC274" s="85"/>
      <c r="CD274" s="85"/>
      <c r="CE274" s="85"/>
      <c r="CF274" s="85"/>
      <c r="CG274" s="85"/>
      <c r="CH274" s="85"/>
      <c r="CI274" s="85"/>
      <c r="CJ274" s="85"/>
      <c r="CK274" s="85"/>
      <c r="CL274" s="85"/>
      <c r="CM274" s="85"/>
      <c r="CN274" s="85"/>
      <c r="CO274" s="85"/>
      <c r="CP274" s="85"/>
      <c r="CQ274" s="85"/>
      <c r="CR274" s="34" t="s">
        <v>12643</v>
      </c>
      <c r="CS274" s="34" t="s">
        <v>12644</v>
      </c>
      <c r="CT274" s="34" t="s">
        <v>4002</v>
      </c>
      <c r="CU274" s="34" t="s">
        <v>18695</v>
      </c>
      <c r="CV274" s="34" t="s">
        <v>1160</v>
      </c>
      <c r="CW274" s="34" t="s">
        <v>18691</v>
      </c>
      <c r="CX274" s="34" t="s">
        <v>18692</v>
      </c>
      <c r="CY274" s="34" t="s">
        <v>18696</v>
      </c>
      <c r="CZ274" s="34" t="s">
        <v>3848</v>
      </c>
      <c r="DA274" s="34" t="s">
        <v>9403</v>
      </c>
      <c r="DB274" s="34" t="s">
        <v>4037</v>
      </c>
      <c r="DC274" s="34" t="s">
        <v>4038</v>
      </c>
      <c r="DD274" s="34" t="s">
        <v>4039</v>
      </c>
      <c r="DE274" s="34" t="s">
        <v>3848</v>
      </c>
      <c r="DF274" s="34" t="s">
        <v>9403</v>
      </c>
      <c r="DG274" s="34" t="s">
        <v>4037</v>
      </c>
      <c r="DH274" s="34" t="s">
        <v>4038</v>
      </c>
      <c r="DI274" s="34" t="s">
        <v>4039</v>
      </c>
      <c r="DJ274" s="34" t="s">
        <v>3848</v>
      </c>
      <c r="DK274" s="34" t="s">
        <v>3849</v>
      </c>
      <c r="DL274" s="34" t="s">
        <v>3848</v>
      </c>
      <c r="DM274" s="34" t="s">
        <v>3914</v>
      </c>
      <c r="DN274" s="34" t="s">
        <v>4062</v>
      </c>
      <c r="DO274" s="34" t="s">
        <v>3848</v>
      </c>
      <c r="DP274" s="34" t="s">
        <v>3848</v>
      </c>
      <c r="DQ274" s="34" t="s">
        <v>18697</v>
      </c>
      <c r="DR274" s="34" t="s">
        <v>3403</v>
      </c>
      <c r="DS274" s="34" t="s">
        <v>18693</v>
      </c>
      <c r="DT274" s="34" t="s">
        <v>3848</v>
      </c>
      <c r="DU274" s="34" t="s">
        <v>3848</v>
      </c>
      <c r="DV274" s="34" t="s">
        <v>3848</v>
      </c>
      <c r="DW274" s="34" t="s">
        <v>3848</v>
      </c>
      <c r="DX274" s="34" t="s">
        <v>3848</v>
      </c>
      <c r="DY274" s="34" t="s">
        <v>3848</v>
      </c>
      <c r="DZ274" s="34" t="s">
        <v>3848</v>
      </c>
      <c r="EA274" s="34" t="s">
        <v>3848</v>
      </c>
      <c r="EB274" s="34" t="s">
        <v>3861</v>
      </c>
      <c r="EC274" s="34" t="s">
        <v>3862</v>
      </c>
      <c r="ED274" s="34" t="s">
        <v>3848</v>
      </c>
      <c r="EE274" s="34" t="s">
        <v>4212</v>
      </c>
      <c r="EF274" s="34" t="s">
        <v>432</v>
      </c>
      <c r="EG274" s="34" t="s">
        <v>3919</v>
      </c>
      <c r="EH274" s="34" t="s">
        <v>3920</v>
      </c>
      <c r="EI274" s="34" t="s">
        <v>1391</v>
      </c>
      <c r="EJ274" s="34" t="s">
        <v>3848</v>
      </c>
      <c r="EK274" s="34" t="s">
        <v>3848</v>
      </c>
      <c r="EL274" s="34" t="s">
        <v>3868</v>
      </c>
      <c r="EM274" s="34" t="s">
        <v>4002</v>
      </c>
      <c r="EN274" s="34" t="s">
        <v>4002</v>
      </c>
      <c r="EO274" s="34" t="s">
        <v>3870</v>
      </c>
      <c r="EP274" s="34" t="s">
        <v>3870</v>
      </c>
      <c r="EQ274" s="34" t="s">
        <v>4017</v>
      </c>
      <c r="ER274" s="34" t="s">
        <v>4017</v>
      </c>
      <c r="ES274" s="34" t="s">
        <v>4017</v>
      </c>
      <c r="ET274" s="34" t="s">
        <v>4017</v>
      </c>
      <c r="EU274" s="34" t="s">
        <v>4017</v>
      </c>
      <c r="EV274" s="34" t="s">
        <v>3848</v>
      </c>
      <c r="EW274" s="34" t="s">
        <v>3848</v>
      </c>
      <c r="EX274" s="34" t="s">
        <v>3848</v>
      </c>
      <c r="EY274" s="34" t="s">
        <v>3848</v>
      </c>
      <c r="EZ274" s="34" t="s">
        <v>3848</v>
      </c>
      <c r="FA274" s="34" t="s">
        <v>3848</v>
      </c>
      <c r="FB274" s="34" t="s">
        <v>3848</v>
      </c>
      <c r="FC274" s="34" t="s">
        <v>3848</v>
      </c>
      <c r="FD274" s="34" t="s">
        <v>3848</v>
      </c>
      <c r="FE274" s="34" t="s">
        <v>4017</v>
      </c>
      <c r="FF274" s="34" t="s">
        <v>4017</v>
      </c>
      <c r="FG274" s="34" t="s">
        <v>3848</v>
      </c>
      <c r="FH274" s="34" t="s">
        <v>3848</v>
      </c>
      <c r="FI274" s="34" t="s">
        <v>3848</v>
      </c>
      <c r="FJ274" s="34" t="s">
        <v>4017</v>
      </c>
      <c r="FK274" s="34" t="s">
        <v>4017</v>
      </c>
      <c r="FL274" s="34" t="s">
        <v>4017</v>
      </c>
      <c r="FM274" s="34" t="s">
        <v>3403</v>
      </c>
      <c r="FN274" s="34" t="s">
        <v>3403</v>
      </c>
      <c r="FO274" s="34" t="s">
        <v>3403</v>
      </c>
      <c r="FP274" s="34" t="s">
        <v>3403</v>
      </c>
      <c r="FQ274" s="34" t="s">
        <v>5943</v>
      </c>
      <c r="FR274" s="34" t="s">
        <v>5943</v>
      </c>
      <c r="FS274" s="34" t="s">
        <v>5943</v>
      </c>
      <c r="FT274" s="34" t="s">
        <v>3943</v>
      </c>
      <c r="FU274" s="34" t="s">
        <v>3943</v>
      </c>
      <c r="FV274" s="34" t="s">
        <v>3943</v>
      </c>
      <c r="FW274" s="34" t="s">
        <v>3943</v>
      </c>
      <c r="FX274" s="34" t="s">
        <v>3944</v>
      </c>
      <c r="FY274" s="34" t="s">
        <v>3848</v>
      </c>
      <c r="FZ274" s="34" t="s">
        <v>3848</v>
      </c>
      <c r="GA274" s="34" t="s">
        <v>3848</v>
      </c>
      <c r="GB274" s="34" t="s">
        <v>3848</v>
      </c>
      <c r="GC274" s="34" t="s">
        <v>3848</v>
      </c>
      <c r="GL274" s="493" t="s">
        <v>14217</v>
      </c>
      <c r="GM274" s="493" t="s">
        <v>14217</v>
      </c>
      <c r="GN274" s="493" t="s">
        <v>14217</v>
      </c>
      <c r="GO274" s="493" t="s">
        <v>14217</v>
      </c>
      <c r="GP274" s="493" t="s">
        <v>14217</v>
      </c>
      <c r="GQ274" s="493" t="s">
        <v>3848</v>
      </c>
      <c r="GR274" s="493" t="s">
        <v>3848</v>
      </c>
      <c r="GS274" s="493" t="s">
        <v>14217</v>
      </c>
      <c r="GT274" s="493" t="s">
        <v>3848</v>
      </c>
      <c r="GU274" s="493" t="s">
        <v>3848</v>
      </c>
      <c r="GV274" s="493" t="s">
        <v>14217</v>
      </c>
      <c r="GW274" s="493" t="s">
        <v>14217</v>
      </c>
      <c r="GX274" s="493" t="s">
        <v>14217</v>
      </c>
      <c r="GY274" s="493" t="s">
        <v>14218</v>
      </c>
      <c r="GZ274" s="493" t="s">
        <v>14217</v>
      </c>
      <c r="HA274" s="493" t="s">
        <v>14217</v>
      </c>
      <c r="HB274" s="493">
        <v>33</v>
      </c>
      <c r="HC274" s="493" t="s">
        <v>14217</v>
      </c>
      <c r="HD274" s="493">
        <v>33</v>
      </c>
      <c r="HE274" s="493">
        <v>0</v>
      </c>
      <c r="HF274" s="34" t="s">
        <v>14405</v>
      </c>
      <c r="HG274" s="53" t="s">
        <v>3848</v>
      </c>
      <c r="HH274" s="53" t="s">
        <v>18698</v>
      </c>
      <c r="HI274" s="53" t="s">
        <v>14950</v>
      </c>
      <c r="HJ274" s="53" t="s">
        <v>14951</v>
      </c>
      <c r="HK274" s="53" t="s">
        <v>18699</v>
      </c>
      <c r="HL274" s="34" t="s">
        <v>3848</v>
      </c>
      <c r="HM274" s="34"/>
      <c r="IC274" s="44" t="s">
        <v>3403</v>
      </c>
      <c r="IE274" s="44" t="s">
        <v>3403</v>
      </c>
    </row>
    <row r="275" spans="1:239" s="44" customFormat="1" ht="15" customHeight="1" x14ac:dyDescent="0.2">
      <c r="A275" s="85">
        <v>139</v>
      </c>
      <c r="B275" s="470"/>
      <c r="C275" s="85"/>
      <c r="D275" s="85" t="s">
        <v>12630</v>
      </c>
      <c r="E275" s="255" t="s">
        <v>212</v>
      </c>
      <c r="F275" s="282">
        <v>43284</v>
      </c>
      <c r="G275" s="183" t="s">
        <v>1202</v>
      </c>
      <c r="H275" s="183" t="s">
        <v>233</v>
      </c>
      <c r="I275" s="183" t="s">
        <v>3057</v>
      </c>
      <c r="J275" s="85"/>
      <c r="K275" s="471"/>
      <c r="L275" s="471"/>
      <c r="M275" s="471"/>
      <c r="N275" s="471"/>
      <c r="O275" s="85"/>
      <c r="P275" s="370" t="s">
        <v>18700</v>
      </c>
      <c r="Q275" s="354" t="s">
        <v>2809</v>
      </c>
      <c r="R275" s="351" t="s">
        <v>18701</v>
      </c>
      <c r="S275" s="351" t="s">
        <v>18702</v>
      </c>
      <c r="T275" s="44">
        <v>9161120695</v>
      </c>
      <c r="U275" s="471" t="s">
        <v>18703</v>
      </c>
      <c r="V275" s="252" t="s">
        <v>221</v>
      </c>
      <c r="W275" s="252" t="s">
        <v>221</v>
      </c>
      <c r="X275" s="252" t="s">
        <v>221</v>
      </c>
      <c r="Y275" s="252" t="s">
        <v>221</v>
      </c>
      <c r="Z275" s="255" t="s">
        <v>221</v>
      </c>
      <c r="AA275" s="252" t="s">
        <v>221</v>
      </c>
      <c r="AB275" s="252" t="s">
        <v>221</v>
      </c>
      <c r="AC275" s="85" t="s">
        <v>1303</v>
      </c>
      <c r="AD275" s="85" t="s">
        <v>224</v>
      </c>
      <c r="AE275" s="85" t="s">
        <v>221</v>
      </c>
      <c r="AF275" s="85" t="s">
        <v>221</v>
      </c>
      <c r="AG275" s="85" t="s">
        <v>221</v>
      </c>
      <c r="AH275" s="85" t="s">
        <v>221</v>
      </c>
      <c r="AI275" s="85">
        <v>0</v>
      </c>
      <c r="AJ275" s="85" t="s">
        <v>446</v>
      </c>
      <c r="AK275" s="85">
        <v>0</v>
      </c>
      <c r="AL275" s="85">
        <v>0</v>
      </c>
      <c r="AM275" s="85">
        <v>0</v>
      </c>
      <c r="AN275" s="64" t="s">
        <v>394</v>
      </c>
      <c r="AO275" s="64" t="s">
        <v>1210</v>
      </c>
      <c r="AP275" s="85" t="s">
        <v>281</v>
      </c>
      <c r="AQ275" s="36" t="s">
        <v>15604</v>
      </c>
      <c r="AR275" s="85"/>
      <c r="AS275" s="85"/>
      <c r="AT275" s="85"/>
      <c r="AU275" s="85"/>
      <c r="AV275" s="85"/>
      <c r="AW275" s="85"/>
      <c r="AX275" s="85"/>
      <c r="AY275" s="85"/>
      <c r="AZ275" s="85"/>
      <c r="BA275" s="275"/>
      <c r="BB275" s="275" t="s">
        <v>15605</v>
      </c>
      <c r="BC275" s="275">
        <v>0.45902777777777781</v>
      </c>
      <c r="BD275" s="483">
        <v>0.46597222222222223</v>
      </c>
      <c r="BE275" s="85"/>
      <c r="BF275" s="85">
        <v>1</v>
      </c>
      <c r="BG275" s="85">
        <v>1</v>
      </c>
      <c r="BH275" s="85">
        <v>1</v>
      </c>
      <c r="BI275" s="85">
        <v>1</v>
      </c>
      <c r="BJ275" s="85">
        <v>1</v>
      </c>
      <c r="BK275" s="85">
        <v>1</v>
      </c>
      <c r="BL275" s="85">
        <v>1</v>
      </c>
      <c r="BM275" s="85">
        <v>1</v>
      </c>
      <c r="BN275" s="85">
        <v>1</v>
      </c>
      <c r="BO275" s="85">
        <v>1</v>
      </c>
      <c r="BP275" s="85">
        <v>1</v>
      </c>
      <c r="BQ275" s="85">
        <v>1</v>
      </c>
      <c r="BR275" s="85">
        <v>1</v>
      </c>
      <c r="BS275" s="85">
        <v>1</v>
      </c>
      <c r="BT275" s="85"/>
      <c r="BU275" s="85"/>
      <c r="BV275" s="85"/>
      <c r="BW275" s="85"/>
      <c r="BX275" s="85"/>
      <c r="BY275" s="85"/>
      <c r="BZ275" s="85"/>
      <c r="CA275" s="85"/>
      <c r="CB275" s="85"/>
      <c r="CC275" s="85"/>
      <c r="CD275" s="85"/>
      <c r="CE275" s="85"/>
      <c r="CF275" s="85"/>
      <c r="CH275" s="85"/>
      <c r="CI275" s="85"/>
      <c r="CJ275" s="85"/>
      <c r="CK275" s="85"/>
      <c r="CL275" s="85"/>
      <c r="CM275" s="85"/>
      <c r="CN275" s="85"/>
      <c r="CO275" s="85"/>
      <c r="CP275" s="85"/>
      <c r="CQ275" s="85"/>
      <c r="CR275" s="335" t="s">
        <v>12643</v>
      </c>
      <c r="CS275" s="335" t="s">
        <v>12644</v>
      </c>
      <c r="CT275" s="335" t="s">
        <v>4002</v>
      </c>
      <c r="CU275" s="335" t="s">
        <v>18704</v>
      </c>
      <c r="CV275" s="335" t="s">
        <v>2809</v>
      </c>
      <c r="CW275" s="335" t="s">
        <v>18701</v>
      </c>
      <c r="CX275" s="335" t="s">
        <v>18702</v>
      </c>
      <c r="CY275" s="335" t="s">
        <v>18705</v>
      </c>
      <c r="CZ275" s="335" t="s">
        <v>3848</v>
      </c>
      <c r="DA275" s="335" t="s">
        <v>18706</v>
      </c>
      <c r="DB275" s="335" t="s">
        <v>3840</v>
      </c>
      <c r="DC275" s="335" t="s">
        <v>3841</v>
      </c>
      <c r="DD275" s="335" t="s">
        <v>4200</v>
      </c>
      <c r="DE275" s="335" t="s">
        <v>3848</v>
      </c>
      <c r="DF275" s="335" t="s">
        <v>18706</v>
      </c>
      <c r="DG275" s="335" t="s">
        <v>3840</v>
      </c>
      <c r="DH275" s="335" t="s">
        <v>3841</v>
      </c>
      <c r="DI275" s="335" t="s">
        <v>4200</v>
      </c>
      <c r="DJ275" s="335" t="s">
        <v>3848</v>
      </c>
      <c r="DK275" s="335" t="s">
        <v>3849</v>
      </c>
      <c r="DL275" s="335" t="s">
        <v>3848</v>
      </c>
      <c r="DM275" s="335" t="s">
        <v>3914</v>
      </c>
      <c r="DN275" s="335" t="s">
        <v>3852</v>
      </c>
      <c r="DO275" s="335" t="s">
        <v>3848</v>
      </c>
      <c r="DP275" s="335" t="s">
        <v>3848</v>
      </c>
      <c r="DQ275" s="335" t="s">
        <v>18707</v>
      </c>
      <c r="DR275" s="335" t="s">
        <v>18707</v>
      </c>
      <c r="DS275" s="335" t="s">
        <v>18703</v>
      </c>
      <c r="DT275" s="335" t="s">
        <v>3848</v>
      </c>
      <c r="DU275" s="335" t="s">
        <v>3848</v>
      </c>
      <c r="DV275" s="335" t="s">
        <v>3848</v>
      </c>
      <c r="DW275" s="335" t="s">
        <v>3848</v>
      </c>
      <c r="DX275" s="335" t="s">
        <v>3848</v>
      </c>
      <c r="DY275" s="335" t="s">
        <v>3848</v>
      </c>
      <c r="DZ275" s="335" t="s">
        <v>3848</v>
      </c>
      <c r="EA275" s="335" t="s">
        <v>3848</v>
      </c>
      <c r="EB275" s="335" t="s">
        <v>3861</v>
      </c>
      <c r="EC275" s="335" t="s">
        <v>3862</v>
      </c>
      <c r="ED275" s="335" t="s">
        <v>3848</v>
      </c>
      <c r="EE275" s="335" t="s">
        <v>5981</v>
      </c>
      <c r="EF275" s="335" t="s">
        <v>5081</v>
      </c>
      <c r="EG275" s="335" t="s">
        <v>2755</v>
      </c>
      <c r="EH275" s="335" t="s">
        <v>282</v>
      </c>
      <c r="EI275" s="335" t="s">
        <v>7956</v>
      </c>
      <c r="EJ275" s="335" t="s">
        <v>3848</v>
      </c>
      <c r="EK275" s="335" t="s">
        <v>3848</v>
      </c>
      <c r="EL275" s="335" t="s">
        <v>3868</v>
      </c>
      <c r="EM275" s="335" t="s">
        <v>4002</v>
      </c>
      <c r="EN275" s="335" t="s">
        <v>4002</v>
      </c>
      <c r="EO275" s="335" t="s">
        <v>4002</v>
      </c>
      <c r="EP275" s="335" t="s">
        <v>4002</v>
      </c>
      <c r="EQ275" s="335" t="s">
        <v>4017</v>
      </c>
      <c r="ER275" s="335" t="s">
        <v>4017</v>
      </c>
      <c r="ES275" s="335" t="s">
        <v>4017</v>
      </c>
      <c r="ET275" s="335" t="s">
        <v>4017</v>
      </c>
      <c r="EU275" s="335" t="s">
        <v>4017</v>
      </c>
      <c r="EV275" s="335" t="s">
        <v>3848</v>
      </c>
      <c r="EW275" s="335" t="s">
        <v>3848</v>
      </c>
      <c r="EX275" s="335" t="s">
        <v>3848</v>
      </c>
      <c r="EY275" s="335" t="s">
        <v>3848</v>
      </c>
      <c r="EZ275" s="335" t="s">
        <v>3848</v>
      </c>
      <c r="FA275" s="335" t="s">
        <v>3848</v>
      </c>
      <c r="FB275" s="335" t="s">
        <v>3848</v>
      </c>
      <c r="FC275" s="335" t="s">
        <v>3848</v>
      </c>
      <c r="FD275" s="335" t="s">
        <v>3848</v>
      </c>
      <c r="FE275" s="335" t="s">
        <v>4017</v>
      </c>
      <c r="FF275" s="335" t="s">
        <v>4017</v>
      </c>
      <c r="FG275" s="335" t="s">
        <v>3848</v>
      </c>
      <c r="FH275" s="335" t="s">
        <v>3848</v>
      </c>
      <c r="FI275" s="335" t="s">
        <v>3848</v>
      </c>
      <c r="FJ275" s="335" t="s">
        <v>4017</v>
      </c>
      <c r="FK275" s="335" t="s">
        <v>4017</v>
      </c>
      <c r="FL275" s="335" t="s">
        <v>4017</v>
      </c>
      <c r="FM275" s="335" t="s">
        <v>221</v>
      </c>
      <c r="FN275" s="335" t="s">
        <v>221</v>
      </c>
      <c r="FO275" s="335" t="s">
        <v>3848</v>
      </c>
      <c r="FP275" s="335" t="s">
        <v>3848</v>
      </c>
      <c r="FQ275" s="335" t="s">
        <v>4736</v>
      </c>
      <c r="FR275" s="335" t="s">
        <v>4736</v>
      </c>
      <c r="FS275" s="335" t="s">
        <v>4736</v>
      </c>
      <c r="FT275" s="335" t="s">
        <v>3943</v>
      </c>
      <c r="FU275" s="335" t="s">
        <v>3943</v>
      </c>
      <c r="FV275" s="335" t="s">
        <v>3943</v>
      </c>
      <c r="FW275" s="335" t="s">
        <v>3943</v>
      </c>
      <c r="FX275" s="335" t="s">
        <v>3944</v>
      </c>
      <c r="FY275" s="335" t="s">
        <v>3848</v>
      </c>
      <c r="FZ275" s="335" t="s">
        <v>3848</v>
      </c>
      <c r="GA275" s="335" t="s">
        <v>3848</v>
      </c>
      <c r="GB275" s="335" t="s">
        <v>3848</v>
      </c>
      <c r="GC275" s="335" t="s">
        <v>3848</v>
      </c>
      <c r="GL275" s="490" t="s">
        <v>14217</v>
      </c>
      <c r="GM275" s="490" t="s">
        <v>14217</v>
      </c>
      <c r="GN275" s="490" t="s">
        <v>14217</v>
      </c>
      <c r="GO275" s="490" t="s">
        <v>14217</v>
      </c>
      <c r="GP275" s="490" t="s">
        <v>14217</v>
      </c>
      <c r="GQ275" s="490" t="s">
        <v>3848</v>
      </c>
      <c r="GR275" s="490" t="s">
        <v>3848</v>
      </c>
      <c r="GS275" s="490" t="s">
        <v>14217</v>
      </c>
      <c r="GT275" s="490" t="s">
        <v>3848</v>
      </c>
      <c r="GU275" s="490" t="s">
        <v>3848</v>
      </c>
      <c r="GV275" s="490" t="s">
        <v>14217</v>
      </c>
      <c r="GW275" s="490" t="s">
        <v>14217</v>
      </c>
      <c r="GX275" s="490" t="s">
        <v>14217</v>
      </c>
      <c r="GY275" s="490">
        <v>0</v>
      </c>
      <c r="GZ275" s="490" t="s">
        <v>14217</v>
      </c>
      <c r="HA275" s="490" t="s">
        <v>14217</v>
      </c>
      <c r="HB275" s="490">
        <v>33</v>
      </c>
      <c r="HC275" s="490" t="s">
        <v>14217</v>
      </c>
      <c r="HD275" s="490">
        <v>33</v>
      </c>
      <c r="HE275" s="490">
        <v>0</v>
      </c>
      <c r="HF275" s="335" t="s">
        <v>14405</v>
      </c>
      <c r="HG275" s="491" t="s">
        <v>3848</v>
      </c>
      <c r="HH275" s="491" t="s">
        <v>18708</v>
      </c>
      <c r="HI275" s="491" t="s">
        <v>18709</v>
      </c>
      <c r="HJ275" s="491" t="s">
        <v>14951</v>
      </c>
      <c r="HK275" s="491" t="s">
        <v>18710</v>
      </c>
      <c r="HL275" s="335" t="s">
        <v>3848</v>
      </c>
      <c r="HM275" s="335"/>
      <c r="IC275" s="44" t="s">
        <v>3403</v>
      </c>
      <c r="IE275" s="44" t="s">
        <v>3403</v>
      </c>
    </row>
    <row r="276" spans="1:239" s="44" customFormat="1" ht="15" customHeight="1" x14ac:dyDescent="0.2">
      <c r="A276" s="85">
        <v>140</v>
      </c>
      <c r="B276" s="470"/>
      <c r="C276" s="85"/>
      <c r="D276" s="85" t="s">
        <v>12630</v>
      </c>
      <c r="E276" s="255" t="s">
        <v>212</v>
      </c>
      <c r="F276" s="282">
        <v>43284</v>
      </c>
      <c r="G276" s="183" t="s">
        <v>1202</v>
      </c>
      <c r="H276" s="183" t="s">
        <v>233</v>
      </c>
      <c r="I276" s="183" t="s">
        <v>3057</v>
      </c>
      <c r="J276" s="85"/>
      <c r="K276" s="471"/>
      <c r="L276" s="471"/>
      <c r="M276" s="471"/>
      <c r="N276" s="471"/>
      <c r="O276" s="85"/>
      <c r="P276" s="370" t="s">
        <v>18711</v>
      </c>
      <c r="Q276" s="85" t="s">
        <v>18712</v>
      </c>
      <c r="R276" s="471" t="s">
        <v>18713</v>
      </c>
      <c r="S276" s="351" t="s">
        <v>18714</v>
      </c>
      <c r="T276" s="276">
        <v>9127695877</v>
      </c>
      <c r="U276" s="473" t="s">
        <v>18715</v>
      </c>
      <c r="V276" s="252" t="s">
        <v>221</v>
      </c>
      <c r="W276" s="252" t="s">
        <v>221</v>
      </c>
      <c r="X276" s="252" t="s">
        <v>221</v>
      </c>
      <c r="Y276" s="252" t="s">
        <v>221</v>
      </c>
      <c r="Z276" s="255" t="s">
        <v>221</v>
      </c>
      <c r="AA276" s="252" t="s">
        <v>18716</v>
      </c>
      <c r="AB276" s="85">
        <v>9120024018</v>
      </c>
      <c r="AC276" s="85" t="s">
        <v>402</v>
      </c>
      <c r="AD276" s="85" t="s">
        <v>224</v>
      </c>
      <c r="AE276" s="85" t="s">
        <v>18717</v>
      </c>
      <c r="AF276" s="85" t="s">
        <v>221</v>
      </c>
      <c r="AG276" s="85" t="s">
        <v>221</v>
      </c>
      <c r="AH276" s="85" t="s">
        <v>221</v>
      </c>
      <c r="AI276" s="85">
        <v>12</v>
      </c>
      <c r="AJ276" s="85" t="s">
        <v>227</v>
      </c>
      <c r="AK276" s="85">
        <v>1</v>
      </c>
      <c r="AL276" s="85">
        <v>12</v>
      </c>
      <c r="AM276" s="85">
        <v>0</v>
      </c>
      <c r="AN276" s="64" t="s">
        <v>394</v>
      </c>
      <c r="AO276" s="64" t="s">
        <v>1210</v>
      </c>
      <c r="AP276" s="85" t="s">
        <v>281</v>
      </c>
      <c r="AQ276" s="36" t="s">
        <v>15604</v>
      </c>
      <c r="AR276" s="85"/>
      <c r="AS276" s="85"/>
      <c r="AT276" s="85"/>
      <c r="AU276" s="85"/>
      <c r="AV276" s="85"/>
      <c r="AW276" s="85"/>
      <c r="AX276" s="85"/>
      <c r="AY276" s="85"/>
      <c r="AZ276" s="85"/>
      <c r="BA276" s="275"/>
      <c r="BB276" s="275" t="s">
        <v>15605</v>
      </c>
      <c r="BC276" s="275">
        <v>0.51944444444444449</v>
      </c>
      <c r="BD276" s="483">
        <v>0.52777777777777779</v>
      </c>
      <c r="BE276" s="85"/>
      <c r="BF276" s="85">
        <v>1</v>
      </c>
      <c r="BG276" s="85">
        <v>1</v>
      </c>
      <c r="BH276" s="85">
        <v>1</v>
      </c>
      <c r="BI276" s="85">
        <v>1</v>
      </c>
      <c r="BJ276" s="85">
        <v>1</v>
      </c>
      <c r="BK276" s="85">
        <v>1</v>
      </c>
      <c r="BL276" s="85">
        <v>1</v>
      </c>
      <c r="BM276" s="85">
        <v>1</v>
      </c>
      <c r="BN276" s="85">
        <v>1</v>
      </c>
      <c r="BO276" s="85">
        <v>1</v>
      </c>
      <c r="BP276" s="85">
        <v>1</v>
      </c>
      <c r="BQ276" s="85">
        <v>1</v>
      </c>
      <c r="BR276" s="85">
        <v>1</v>
      </c>
      <c r="BS276" s="85">
        <v>1</v>
      </c>
      <c r="BT276" s="85"/>
      <c r="BU276" s="85"/>
      <c r="BV276" s="85"/>
      <c r="BW276" s="85"/>
      <c r="BX276" s="85"/>
      <c r="BY276" s="85"/>
      <c r="BZ276" s="85"/>
      <c r="CA276" s="85"/>
      <c r="CB276" s="85"/>
      <c r="CC276" s="85"/>
      <c r="CD276" s="85"/>
      <c r="CE276" s="85"/>
      <c r="CF276" s="85"/>
      <c r="CH276" s="85"/>
      <c r="CI276" s="85"/>
      <c r="CJ276" s="85"/>
      <c r="CK276" s="85"/>
      <c r="CL276" s="85"/>
      <c r="CM276" s="85"/>
      <c r="CN276" s="85"/>
      <c r="CO276" s="85"/>
      <c r="CP276" s="85"/>
      <c r="CQ276" s="85"/>
      <c r="CR276" s="335" t="s">
        <v>12643</v>
      </c>
      <c r="CS276" s="335" t="s">
        <v>12644</v>
      </c>
      <c r="CT276" s="335" t="s">
        <v>4002</v>
      </c>
      <c r="CU276" s="335" t="s">
        <v>18718</v>
      </c>
      <c r="CV276" s="335" t="s">
        <v>18712</v>
      </c>
      <c r="CW276" s="335" t="s">
        <v>18713</v>
      </c>
      <c r="CX276" s="335" t="s">
        <v>18714</v>
      </c>
      <c r="CY276" s="335" t="s">
        <v>18719</v>
      </c>
      <c r="CZ276" s="335" t="s">
        <v>3848</v>
      </c>
      <c r="DA276" s="335" t="s">
        <v>4002</v>
      </c>
      <c r="DB276" s="335" t="s">
        <v>3840</v>
      </c>
      <c r="DC276" s="335" t="s">
        <v>3841</v>
      </c>
      <c r="DD276" s="335" t="s">
        <v>4838</v>
      </c>
      <c r="DE276" s="335" t="s">
        <v>3848</v>
      </c>
      <c r="DF276" s="335" t="s">
        <v>4002</v>
      </c>
      <c r="DG276" s="335" t="s">
        <v>3840</v>
      </c>
      <c r="DH276" s="335" t="s">
        <v>3841</v>
      </c>
      <c r="DI276" s="335" t="s">
        <v>4838</v>
      </c>
      <c r="DJ276" s="335" t="s">
        <v>3848</v>
      </c>
      <c r="DK276" s="335" t="s">
        <v>3957</v>
      </c>
      <c r="DL276" s="335" t="s">
        <v>3848</v>
      </c>
      <c r="DM276" s="335" t="s">
        <v>3914</v>
      </c>
      <c r="DN276" s="335" t="s">
        <v>3852</v>
      </c>
      <c r="DO276" s="335" t="s">
        <v>3848</v>
      </c>
      <c r="DP276" s="335" t="s">
        <v>3848</v>
      </c>
      <c r="DQ276" s="335" t="s">
        <v>18720</v>
      </c>
      <c r="DR276" s="335" t="s">
        <v>18720</v>
      </c>
      <c r="DS276" s="335" t="s">
        <v>18715</v>
      </c>
      <c r="DT276" s="335" t="s">
        <v>3848</v>
      </c>
      <c r="DU276" s="335" t="s">
        <v>3848</v>
      </c>
      <c r="DV276" s="335" t="s">
        <v>3848</v>
      </c>
      <c r="DW276" s="335" t="s">
        <v>3848</v>
      </c>
      <c r="DX276" s="335" t="s">
        <v>3848</v>
      </c>
      <c r="DY276" s="335" t="s">
        <v>3848</v>
      </c>
      <c r="DZ276" s="335" t="s">
        <v>3848</v>
      </c>
      <c r="EA276" s="335" t="s">
        <v>3848</v>
      </c>
      <c r="EB276" s="335" t="s">
        <v>3861</v>
      </c>
      <c r="EC276" s="335" t="s">
        <v>3862</v>
      </c>
      <c r="ED276" s="335" t="s">
        <v>3848</v>
      </c>
      <c r="EE276" s="335" t="s">
        <v>5981</v>
      </c>
      <c r="EF276" s="335" t="s">
        <v>5081</v>
      </c>
      <c r="EG276" s="335" t="s">
        <v>2755</v>
      </c>
      <c r="EH276" s="335" t="s">
        <v>282</v>
      </c>
      <c r="EI276" s="335" t="s">
        <v>7956</v>
      </c>
      <c r="EJ276" s="335" t="s">
        <v>3848</v>
      </c>
      <c r="EK276" s="335" t="s">
        <v>3848</v>
      </c>
      <c r="EL276" s="335" t="s">
        <v>3868</v>
      </c>
      <c r="EM276" s="335" t="s">
        <v>4002</v>
      </c>
      <c r="EN276" s="335" t="s">
        <v>4002</v>
      </c>
      <c r="EO276" s="335" t="s">
        <v>4002</v>
      </c>
      <c r="EP276" s="335" t="s">
        <v>4002</v>
      </c>
      <c r="EQ276" s="335" t="s">
        <v>4017</v>
      </c>
      <c r="ER276" s="335" t="s">
        <v>4017</v>
      </c>
      <c r="ES276" s="335" t="s">
        <v>4017</v>
      </c>
      <c r="ET276" s="335" t="s">
        <v>4017</v>
      </c>
      <c r="EU276" s="335" t="s">
        <v>4017</v>
      </c>
      <c r="EV276" s="335" t="s">
        <v>3848</v>
      </c>
      <c r="EW276" s="335" t="s">
        <v>3848</v>
      </c>
      <c r="EX276" s="335" t="s">
        <v>3848</v>
      </c>
      <c r="EY276" s="335" t="s">
        <v>3848</v>
      </c>
      <c r="EZ276" s="335" t="s">
        <v>3848</v>
      </c>
      <c r="FA276" s="335" t="s">
        <v>3848</v>
      </c>
      <c r="FB276" s="335" t="s">
        <v>3848</v>
      </c>
      <c r="FC276" s="335" t="s">
        <v>3848</v>
      </c>
      <c r="FD276" s="335" t="s">
        <v>3848</v>
      </c>
      <c r="FE276" s="335" t="s">
        <v>4017</v>
      </c>
      <c r="FF276" s="335" t="s">
        <v>4017</v>
      </c>
      <c r="FG276" s="335" t="s">
        <v>3848</v>
      </c>
      <c r="FH276" s="335" t="s">
        <v>3848</v>
      </c>
      <c r="FI276" s="335" t="s">
        <v>3848</v>
      </c>
      <c r="FJ276" s="335" t="s">
        <v>4017</v>
      </c>
      <c r="FK276" s="335" t="s">
        <v>4017</v>
      </c>
      <c r="FL276" s="335" t="s">
        <v>4017</v>
      </c>
      <c r="FM276" s="335" t="s">
        <v>221</v>
      </c>
      <c r="FN276" s="335" t="s">
        <v>221</v>
      </c>
      <c r="FO276" s="335" t="s">
        <v>3848</v>
      </c>
      <c r="FP276" s="335" t="s">
        <v>3848</v>
      </c>
      <c r="FQ276" s="335" t="s">
        <v>18721</v>
      </c>
      <c r="FR276" s="335" t="s">
        <v>4925</v>
      </c>
      <c r="FS276" s="335" t="s">
        <v>18722</v>
      </c>
      <c r="FT276" s="335" t="s">
        <v>3943</v>
      </c>
      <c r="FU276" s="335" t="s">
        <v>3943</v>
      </c>
      <c r="FV276" s="335" t="s">
        <v>3943</v>
      </c>
      <c r="FW276" s="335" t="s">
        <v>3943</v>
      </c>
      <c r="FX276" s="335" t="s">
        <v>3944</v>
      </c>
      <c r="FY276" s="335" t="s">
        <v>3848</v>
      </c>
      <c r="FZ276" s="335" t="s">
        <v>3848</v>
      </c>
      <c r="GA276" s="335" t="s">
        <v>3848</v>
      </c>
      <c r="GB276" s="335" t="s">
        <v>3848</v>
      </c>
      <c r="GC276" s="335" t="s">
        <v>3848</v>
      </c>
      <c r="GL276" s="490" t="s">
        <v>14217</v>
      </c>
      <c r="GM276" s="490" t="s">
        <v>14217</v>
      </c>
      <c r="GN276" s="490" t="s">
        <v>14217</v>
      </c>
      <c r="GO276" s="490" t="s">
        <v>14217</v>
      </c>
      <c r="GP276" s="490" t="s">
        <v>14217</v>
      </c>
      <c r="GQ276" s="490" t="s">
        <v>3848</v>
      </c>
      <c r="GR276" s="490" t="s">
        <v>3848</v>
      </c>
      <c r="GS276" s="490" t="s">
        <v>14217</v>
      </c>
      <c r="GT276" s="490" t="s">
        <v>3848</v>
      </c>
      <c r="GU276" s="490" t="s">
        <v>3848</v>
      </c>
      <c r="GV276" s="490" t="s">
        <v>14217</v>
      </c>
      <c r="GW276" s="490" t="s">
        <v>14217</v>
      </c>
      <c r="GX276" s="490" t="s">
        <v>14217</v>
      </c>
      <c r="GY276" s="490">
        <v>0</v>
      </c>
      <c r="GZ276" s="490" t="s">
        <v>14217</v>
      </c>
      <c r="HA276" s="490" t="s">
        <v>14217</v>
      </c>
      <c r="HB276" s="490">
        <v>33</v>
      </c>
      <c r="HC276" s="490" t="s">
        <v>14217</v>
      </c>
      <c r="HD276" s="490">
        <v>33</v>
      </c>
      <c r="HE276" s="490">
        <v>0</v>
      </c>
      <c r="HF276" s="335" t="s">
        <v>14405</v>
      </c>
      <c r="HG276" s="491" t="s">
        <v>3848</v>
      </c>
      <c r="HH276" s="491" t="s">
        <v>18723</v>
      </c>
      <c r="HI276" s="491" t="s">
        <v>18724</v>
      </c>
      <c r="HJ276" s="491" t="s">
        <v>14408</v>
      </c>
      <c r="HK276" s="491" t="s">
        <v>18725</v>
      </c>
      <c r="HL276" s="335" t="s">
        <v>3848</v>
      </c>
      <c r="HM276" s="335"/>
      <c r="IC276" s="44" t="s">
        <v>3403</v>
      </c>
      <c r="IE276" s="44" t="s">
        <v>3403</v>
      </c>
    </row>
    <row r="277" spans="1:239" s="44" customFormat="1" ht="15" customHeight="1" x14ac:dyDescent="0.2">
      <c r="A277" s="85">
        <v>141</v>
      </c>
      <c r="B277" s="470"/>
      <c r="C277" s="85"/>
      <c r="D277" s="85" t="s">
        <v>12630</v>
      </c>
      <c r="E277" s="255" t="s">
        <v>212</v>
      </c>
      <c r="F277" s="282">
        <v>43284</v>
      </c>
      <c r="G277" s="85" t="s">
        <v>357</v>
      </c>
      <c r="H277" s="85" t="s">
        <v>337</v>
      </c>
      <c r="I277" s="85" t="s">
        <v>437</v>
      </c>
      <c r="J277" s="85" t="s">
        <v>12805</v>
      </c>
      <c r="K277" s="471"/>
      <c r="L277" s="471"/>
      <c r="M277" s="471"/>
      <c r="N277" s="471"/>
      <c r="O277" s="85"/>
      <c r="P277" s="370" t="s">
        <v>18726</v>
      </c>
      <c r="Q277" s="85" t="s">
        <v>18727</v>
      </c>
      <c r="R277" s="471" t="s">
        <v>18728</v>
      </c>
      <c r="S277" s="351" t="s">
        <v>2122</v>
      </c>
      <c r="T277" s="276">
        <v>9488755139</v>
      </c>
      <c r="U277" s="471" t="s">
        <v>18729</v>
      </c>
      <c r="V277" s="252" t="s">
        <v>221</v>
      </c>
      <c r="W277" s="252" t="s">
        <v>221</v>
      </c>
      <c r="X277" s="252" t="s">
        <v>221</v>
      </c>
      <c r="Y277" s="252" t="s">
        <v>221</v>
      </c>
      <c r="Z277" s="255" t="s">
        <v>221</v>
      </c>
      <c r="AA277" s="252" t="s">
        <v>18730</v>
      </c>
      <c r="AB277" s="85">
        <v>9053513260</v>
      </c>
      <c r="AC277" s="85" t="s">
        <v>223</v>
      </c>
      <c r="AD277" s="85" t="s">
        <v>224</v>
      </c>
      <c r="AE277" s="85" t="s">
        <v>18731</v>
      </c>
      <c r="AF277" s="85" t="s">
        <v>226</v>
      </c>
      <c r="AG277" s="85" t="s">
        <v>221</v>
      </c>
      <c r="AH277" s="85" t="s">
        <v>226</v>
      </c>
      <c r="AI277" s="85">
        <f>15+35+12+12+24</f>
        <v>98</v>
      </c>
      <c r="AJ277" s="85" t="s">
        <v>227</v>
      </c>
      <c r="AK277" s="85">
        <v>1</v>
      </c>
      <c r="AL277" s="85">
        <v>15</v>
      </c>
      <c r="AM277" s="85">
        <v>35</v>
      </c>
      <c r="AN277" s="64" t="s">
        <v>394</v>
      </c>
      <c r="AO277" s="64" t="s">
        <v>1210</v>
      </c>
      <c r="AP277" s="85" t="s">
        <v>281</v>
      </c>
      <c r="AQ277" s="36" t="s">
        <v>15604</v>
      </c>
      <c r="AR277" s="85"/>
      <c r="AS277" s="85"/>
      <c r="AT277" s="85"/>
      <c r="AU277" s="85"/>
      <c r="AV277" s="85"/>
      <c r="AW277" s="85"/>
      <c r="AX277" s="85"/>
      <c r="AY277" s="85"/>
      <c r="AZ277" s="85"/>
      <c r="BA277" s="275"/>
      <c r="BB277" s="275" t="s">
        <v>15605</v>
      </c>
      <c r="BC277" s="275">
        <v>0.56111111111111112</v>
      </c>
      <c r="BD277" s="483">
        <v>0.5756944444444444</v>
      </c>
      <c r="BE277" s="85"/>
      <c r="BF277" s="85">
        <v>2</v>
      </c>
      <c r="BG277" s="85">
        <v>2</v>
      </c>
      <c r="BH277" s="85">
        <v>2</v>
      </c>
      <c r="BI277" s="85">
        <v>2</v>
      </c>
      <c r="BJ277" s="85">
        <v>2</v>
      </c>
      <c r="BK277" s="85">
        <v>2</v>
      </c>
      <c r="BL277" s="85">
        <v>2</v>
      </c>
      <c r="BM277" s="85">
        <v>2</v>
      </c>
      <c r="BN277" s="85">
        <v>2</v>
      </c>
      <c r="BO277" s="85">
        <v>2</v>
      </c>
      <c r="BP277" s="85">
        <v>2</v>
      </c>
      <c r="BQ277" s="85">
        <v>2</v>
      </c>
      <c r="BR277" s="85">
        <v>2</v>
      </c>
      <c r="BS277" s="85">
        <v>2</v>
      </c>
      <c r="BT277" s="85"/>
      <c r="BU277" s="85"/>
      <c r="BV277" s="85" t="s">
        <v>15605</v>
      </c>
      <c r="BW277" s="483">
        <v>0.60763888888888895</v>
      </c>
      <c r="BX277" s="483">
        <v>0.61458333333333337</v>
      </c>
      <c r="BY277" s="85"/>
      <c r="BZ277" s="85">
        <v>3</v>
      </c>
      <c r="CA277" s="85">
        <v>3</v>
      </c>
      <c r="CB277" s="85">
        <v>3</v>
      </c>
      <c r="CC277" s="85">
        <v>3</v>
      </c>
      <c r="CD277" s="85" t="s">
        <v>260</v>
      </c>
      <c r="CE277" s="85" t="s">
        <v>15605</v>
      </c>
      <c r="CF277" s="85">
        <v>15</v>
      </c>
      <c r="CH277" s="85"/>
      <c r="CI277" s="85"/>
      <c r="CJ277" s="85"/>
      <c r="CK277" s="85"/>
      <c r="CL277" s="85"/>
      <c r="CM277" s="85"/>
      <c r="CN277" s="85"/>
      <c r="CO277" s="85"/>
      <c r="CP277" s="85"/>
      <c r="CQ277" s="85"/>
      <c r="CR277" s="335" t="s">
        <v>12643</v>
      </c>
      <c r="CS277" s="335" t="s">
        <v>12644</v>
      </c>
      <c r="CT277" s="335" t="s">
        <v>4002</v>
      </c>
      <c r="CU277" s="335" t="s">
        <v>18732</v>
      </c>
      <c r="CV277" s="335" t="s">
        <v>18727</v>
      </c>
      <c r="CW277" s="335" t="s">
        <v>18728</v>
      </c>
      <c r="CX277" s="335" t="s">
        <v>2122</v>
      </c>
      <c r="CY277" s="335" t="s">
        <v>18733</v>
      </c>
      <c r="CZ277" s="335" t="s">
        <v>3848</v>
      </c>
      <c r="DA277" s="335" t="s">
        <v>5480</v>
      </c>
      <c r="DB277" s="335" t="s">
        <v>3840</v>
      </c>
      <c r="DC277" s="335" t="s">
        <v>3841</v>
      </c>
      <c r="DD277" s="335" t="s">
        <v>4882</v>
      </c>
      <c r="DE277" s="335" t="s">
        <v>3848</v>
      </c>
      <c r="DF277" s="335" t="s">
        <v>5480</v>
      </c>
      <c r="DG277" s="335" t="s">
        <v>3840</v>
      </c>
      <c r="DH277" s="335" t="s">
        <v>3841</v>
      </c>
      <c r="DI277" s="335" t="s">
        <v>4882</v>
      </c>
      <c r="DJ277" s="335" t="s">
        <v>3848</v>
      </c>
      <c r="DK277" s="335" t="s">
        <v>3849</v>
      </c>
      <c r="DL277" s="335" t="s">
        <v>3848</v>
      </c>
      <c r="DM277" s="335" t="s">
        <v>3914</v>
      </c>
      <c r="DN277" s="335" t="s">
        <v>3852</v>
      </c>
      <c r="DO277" s="335" t="s">
        <v>3848</v>
      </c>
      <c r="DP277" s="335" t="s">
        <v>3848</v>
      </c>
      <c r="DQ277" s="335" t="s">
        <v>18734</v>
      </c>
      <c r="DR277" s="335" t="s">
        <v>18734</v>
      </c>
      <c r="DS277" s="335" t="s">
        <v>18729</v>
      </c>
      <c r="DT277" s="335" t="s">
        <v>3848</v>
      </c>
      <c r="DU277" s="335" t="s">
        <v>3848</v>
      </c>
      <c r="DV277" s="335" t="s">
        <v>3848</v>
      </c>
      <c r="DW277" s="335" t="s">
        <v>3848</v>
      </c>
      <c r="DX277" s="335" t="s">
        <v>3848</v>
      </c>
      <c r="DY277" s="335" t="s">
        <v>3848</v>
      </c>
      <c r="DZ277" s="335" t="s">
        <v>3848</v>
      </c>
      <c r="EA277" s="335" t="s">
        <v>3848</v>
      </c>
      <c r="EB277" s="335" t="s">
        <v>3861</v>
      </c>
      <c r="EC277" s="335" t="s">
        <v>3862</v>
      </c>
      <c r="ED277" s="335" t="s">
        <v>3848</v>
      </c>
      <c r="EE277" s="335" t="s">
        <v>5981</v>
      </c>
      <c r="EF277" s="335" t="s">
        <v>5081</v>
      </c>
      <c r="EG277" s="335" t="s">
        <v>2755</v>
      </c>
      <c r="EH277" s="335" t="s">
        <v>282</v>
      </c>
      <c r="EI277" s="335" t="s">
        <v>3848</v>
      </c>
      <c r="EJ277" s="335" t="s">
        <v>3848</v>
      </c>
      <c r="EK277" s="335" t="s">
        <v>3848</v>
      </c>
      <c r="EL277" s="335" t="s">
        <v>3868</v>
      </c>
      <c r="EM277" s="335" t="s">
        <v>4002</v>
      </c>
      <c r="EN277" s="335" t="s">
        <v>4002</v>
      </c>
      <c r="EO277" s="335" t="s">
        <v>4002</v>
      </c>
      <c r="EP277" s="335" t="s">
        <v>4002</v>
      </c>
      <c r="EQ277" s="335" t="s">
        <v>4017</v>
      </c>
      <c r="ER277" s="335" t="s">
        <v>4017</v>
      </c>
      <c r="ES277" s="335" t="s">
        <v>4017</v>
      </c>
      <c r="ET277" s="335" t="s">
        <v>4017</v>
      </c>
      <c r="EU277" s="335" t="s">
        <v>4017</v>
      </c>
      <c r="EV277" s="335" t="s">
        <v>3848</v>
      </c>
      <c r="EW277" s="335" t="s">
        <v>3848</v>
      </c>
      <c r="EX277" s="335" t="s">
        <v>3848</v>
      </c>
      <c r="EY277" s="335" t="s">
        <v>3848</v>
      </c>
      <c r="EZ277" s="335" t="s">
        <v>3848</v>
      </c>
      <c r="FA277" s="335" t="s">
        <v>3848</v>
      </c>
      <c r="FB277" s="335" t="s">
        <v>3848</v>
      </c>
      <c r="FC277" s="335" t="s">
        <v>3848</v>
      </c>
      <c r="FD277" s="335" t="s">
        <v>3848</v>
      </c>
      <c r="FE277" s="335" t="s">
        <v>4017</v>
      </c>
      <c r="FF277" s="335" t="s">
        <v>4017</v>
      </c>
      <c r="FG277" s="335" t="s">
        <v>3848</v>
      </c>
      <c r="FH277" s="335" t="s">
        <v>3848</v>
      </c>
      <c r="FI277" s="335" t="s">
        <v>3848</v>
      </c>
      <c r="FJ277" s="335" t="s">
        <v>4017</v>
      </c>
      <c r="FK277" s="335" t="s">
        <v>4017</v>
      </c>
      <c r="FL277" s="335" t="s">
        <v>4017</v>
      </c>
      <c r="FM277" s="335" t="s">
        <v>2122</v>
      </c>
      <c r="FN277" s="335" t="s">
        <v>18735</v>
      </c>
      <c r="FO277" s="335" t="s">
        <v>18736</v>
      </c>
      <c r="FP277" s="335" t="s">
        <v>3848</v>
      </c>
      <c r="FQ277" s="335" t="s">
        <v>18737</v>
      </c>
      <c r="FR277" s="335" t="s">
        <v>4367</v>
      </c>
      <c r="FS277" s="335" t="s">
        <v>18738</v>
      </c>
      <c r="FT277" s="335" t="s">
        <v>3943</v>
      </c>
      <c r="FU277" s="335" t="s">
        <v>3943</v>
      </c>
      <c r="FV277" s="335" t="s">
        <v>3943</v>
      </c>
      <c r="FW277" s="335" t="s">
        <v>3943</v>
      </c>
      <c r="FX277" s="335" t="s">
        <v>3894</v>
      </c>
      <c r="FY277" s="335" t="s">
        <v>3848</v>
      </c>
      <c r="FZ277" s="335" t="s">
        <v>18739</v>
      </c>
      <c r="GA277" s="335" t="s">
        <v>3848</v>
      </c>
      <c r="GB277" s="335" t="s">
        <v>3848</v>
      </c>
      <c r="GC277" s="335" t="s">
        <v>3848</v>
      </c>
      <c r="GL277" s="490" t="s">
        <v>14217</v>
      </c>
      <c r="GM277" s="490" t="s">
        <v>14217</v>
      </c>
      <c r="GN277" s="490" t="s">
        <v>14217</v>
      </c>
      <c r="GO277" s="490" t="s">
        <v>14217</v>
      </c>
      <c r="GP277" s="490" t="s">
        <v>14217</v>
      </c>
      <c r="GQ277" s="490" t="s">
        <v>3848</v>
      </c>
      <c r="GR277" s="490" t="s">
        <v>3848</v>
      </c>
      <c r="GS277" s="490" t="s">
        <v>14217</v>
      </c>
      <c r="GT277" s="490" t="s">
        <v>3848</v>
      </c>
      <c r="GU277" s="490" t="s">
        <v>3848</v>
      </c>
      <c r="GV277" s="490" t="s">
        <v>14217</v>
      </c>
      <c r="GW277" s="490" t="s">
        <v>14217</v>
      </c>
      <c r="GX277" s="490" t="s">
        <v>14217</v>
      </c>
      <c r="GY277" s="490">
        <v>66</v>
      </c>
      <c r="GZ277" s="490" t="s">
        <v>14217</v>
      </c>
      <c r="HA277" s="490" t="s">
        <v>14217</v>
      </c>
      <c r="HB277" s="490">
        <v>100</v>
      </c>
      <c r="HC277" s="490">
        <v>100</v>
      </c>
      <c r="HD277" s="490">
        <v>100</v>
      </c>
      <c r="HE277" s="490">
        <v>0</v>
      </c>
      <c r="HF277" s="335" t="s">
        <v>14314</v>
      </c>
      <c r="HG277" s="491" t="s">
        <v>3848</v>
      </c>
      <c r="HH277" s="491" t="s">
        <v>3848</v>
      </c>
      <c r="HI277" s="491" t="s">
        <v>3848</v>
      </c>
      <c r="HJ277" s="491" t="s">
        <v>3848</v>
      </c>
      <c r="HK277" s="491" t="s">
        <v>3848</v>
      </c>
      <c r="HL277" s="335" t="s">
        <v>3848</v>
      </c>
      <c r="HM277" s="335"/>
      <c r="IC277" s="44" t="s">
        <v>13439</v>
      </c>
      <c r="IE277" s="44" t="s">
        <v>3403</v>
      </c>
    </row>
    <row r="278" spans="1:239" s="44" customFormat="1" ht="15" customHeight="1" x14ac:dyDescent="0.2">
      <c r="A278" s="85">
        <v>142</v>
      </c>
      <c r="B278" s="470"/>
      <c r="C278" s="85"/>
      <c r="D278" s="85" t="s">
        <v>12630</v>
      </c>
      <c r="E278" s="255" t="s">
        <v>212</v>
      </c>
      <c r="F278" s="282">
        <v>43284</v>
      </c>
      <c r="G278" s="183" t="s">
        <v>1202</v>
      </c>
      <c r="H278" s="183" t="s">
        <v>233</v>
      </c>
      <c r="I278" s="183" t="s">
        <v>3983</v>
      </c>
      <c r="J278" s="85"/>
      <c r="K278" s="471"/>
      <c r="L278" s="471"/>
      <c r="M278" s="471"/>
      <c r="N278" s="471"/>
      <c r="O278" s="85"/>
      <c r="P278" s="370" t="s">
        <v>18740</v>
      </c>
      <c r="Q278" s="85" t="s">
        <v>16901</v>
      </c>
      <c r="R278" s="471" t="s">
        <v>18741</v>
      </c>
      <c r="S278" s="351" t="s">
        <v>2718</v>
      </c>
      <c r="T278" s="85">
        <v>9163663334</v>
      </c>
      <c r="U278" s="471" t="s">
        <v>18742</v>
      </c>
      <c r="V278" s="252" t="s">
        <v>221</v>
      </c>
      <c r="W278" s="252" t="s">
        <v>221</v>
      </c>
      <c r="X278" s="252" t="s">
        <v>221</v>
      </c>
      <c r="Y278" s="252" t="s">
        <v>221</v>
      </c>
      <c r="Z278" s="255" t="s">
        <v>221</v>
      </c>
      <c r="AA278" s="252" t="s">
        <v>221</v>
      </c>
      <c r="AB278" s="252" t="s">
        <v>221</v>
      </c>
      <c r="AC278" s="85" t="s">
        <v>1303</v>
      </c>
      <c r="AD278" s="85" t="s">
        <v>224</v>
      </c>
      <c r="AE278" s="85" t="s">
        <v>221</v>
      </c>
      <c r="AF278" s="85" t="s">
        <v>221</v>
      </c>
      <c r="AG278" s="85" t="s">
        <v>221</v>
      </c>
      <c r="AH278" s="85" t="s">
        <v>221</v>
      </c>
      <c r="AI278" s="85">
        <v>0</v>
      </c>
      <c r="AJ278" s="85" t="s">
        <v>446</v>
      </c>
      <c r="AK278" s="85">
        <v>0</v>
      </c>
      <c r="AL278" s="85">
        <v>0</v>
      </c>
      <c r="AM278" s="85">
        <v>0</v>
      </c>
      <c r="AN278" s="64" t="s">
        <v>394</v>
      </c>
      <c r="AO278" s="64" t="s">
        <v>1210</v>
      </c>
      <c r="AP278" s="85" t="s">
        <v>281</v>
      </c>
      <c r="AQ278" s="36" t="s">
        <v>15604</v>
      </c>
      <c r="AR278" s="85"/>
      <c r="AS278" s="85"/>
      <c r="AT278" s="85"/>
      <c r="AU278" s="85"/>
      <c r="AV278" s="85"/>
      <c r="AW278" s="85"/>
      <c r="AX278" s="85"/>
      <c r="AY278" s="85"/>
      <c r="AZ278" s="85"/>
      <c r="BA278" s="275"/>
      <c r="BB278" s="275" t="s">
        <v>15605</v>
      </c>
      <c r="BC278" s="275">
        <v>0.61805555555555558</v>
      </c>
      <c r="BD278" s="483">
        <v>0.62847222222222221</v>
      </c>
      <c r="BE278" s="85"/>
      <c r="BF278" s="85">
        <v>2</v>
      </c>
      <c r="BG278" s="85">
        <v>2</v>
      </c>
      <c r="BH278" s="85">
        <v>2</v>
      </c>
      <c r="BI278" s="85">
        <v>2</v>
      </c>
      <c r="BJ278" s="85">
        <v>2</v>
      </c>
      <c r="BK278" s="85">
        <v>2</v>
      </c>
      <c r="BL278" s="85">
        <v>2</v>
      </c>
      <c r="BM278" s="85">
        <v>2</v>
      </c>
      <c r="BN278" s="85">
        <v>2</v>
      </c>
      <c r="BO278" s="85">
        <v>2</v>
      </c>
      <c r="BP278" s="85">
        <v>2</v>
      </c>
      <c r="BQ278" s="85">
        <v>2</v>
      </c>
      <c r="BR278" s="85">
        <v>2</v>
      </c>
      <c r="BS278" s="85">
        <v>2</v>
      </c>
      <c r="BT278" s="85"/>
      <c r="BU278" s="85"/>
      <c r="BV278" s="85"/>
      <c r="BW278" s="85"/>
      <c r="BX278" s="85"/>
      <c r="BY278" s="85"/>
      <c r="BZ278" s="85"/>
      <c r="CA278" s="85"/>
      <c r="CB278" s="85"/>
      <c r="CC278" s="85"/>
      <c r="CD278" s="85"/>
      <c r="CE278" s="85"/>
      <c r="CF278" s="85"/>
      <c r="CH278" s="85"/>
      <c r="CI278" s="85"/>
      <c r="CJ278" s="85"/>
      <c r="CK278" s="85"/>
      <c r="CL278" s="85"/>
      <c r="CM278" s="85"/>
      <c r="CN278" s="85"/>
      <c r="CO278" s="85"/>
      <c r="CP278" s="85"/>
      <c r="CQ278" s="85"/>
      <c r="CR278" s="335" t="s">
        <v>12643</v>
      </c>
      <c r="CS278" s="335" t="s">
        <v>12644</v>
      </c>
      <c r="CT278" s="335" t="s">
        <v>4002</v>
      </c>
      <c r="CU278" s="335" t="s">
        <v>16905</v>
      </c>
      <c r="CV278" s="335" t="s">
        <v>16906</v>
      </c>
      <c r="CW278" s="335" t="s">
        <v>16907</v>
      </c>
      <c r="CX278" s="335" t="s">
        <v>16908</v>
      </c>
      <c r="CY278" s="335" t="s">
        <v>16909</v>
      </c>
      <c r="CZ278" s="335" t="s">
        <v>14873</v>
      </c>
      <c r="DA278" s="335" t="s">
        <v>16910</v>
      </c>
      <c r="DB278" s="335" t="s">
        <v>3840</v>
      </c>
      <c r="DC278" s="335" t="s">
        <v>3841</v>
      </c>
      <c r="DD278" s="335" t="s">
        <v>4838</v>
      </c>
      <c r="DE278" s="335" t="s">
        <v>14873</v>
      </c>
      <c r="DF278" s="335" t="s">
        <v>16910</v>
      </c>
      <c r="DG278" s="335" t="s">
        <v>3840</v>
      </c>
      <c r="DH278" s="335" t="s">
        <v>3841</v>
      </c>
      <c r="DI278" s="335" t="s">
        <v>4838</v>
      </c>
      <c r="DJ278" s="335" t="s">
        <v>16911</v>
      </c>
      <c r="DK278" s="335" t="s">
        <v>3957</v>
      </c>
      <c r="DL278" s="335" t="s">
        <v>16912</v>
      </c>
      <c r="DM278" s="335" t="s">
        <v>3914</v>
      </c>
      <c r="DN278" s="335" t="s">
        <v>3852</v>
      </c>
      <c r="DO278" s="335" t="s">
        <v>3853</v>
      </c>
      <c r="DP278" s="335" t="s">
        <v>3996</v>
      </c>
      <c r="DQ278" s="335" t="s">
        <v>16913</v>
      </c>
      <c r="DR278" s="335" t="s">
        <v>16913</v>
      </c>
      <c r="DS278" s="335" t="s">
        <v>16903</v>
      </c>
      <c r="DT278" s="335" t="s">
        <v>3848</v>
      </c>
      <c r="DU278" s="335" t="s">
        <v>3848</v>
      </c>
      <c r="DV278" s="335" t="s">
        <v>3848</v>
      </c>
      <c r="DW278" s="335" t="s">
        <v>3848</v>
      </c>
      <c r="DX278" s="335" t="s">
        <v>3848</v>
      </c>
      <c r="DY278" s="335" t="s">
        <v>3848</v>
      </c>
      <c r="DZ278" s="335" t="s">
        <v>3848</v>
      </c>
      <c r="EA278" s="335" t="s">
        <v>3848</v>
      </c>
      <c r="EB278" s="335" t="s">
        <v>3861</v>
      </c>
      <c r="EC278" s="335" t="s">
        <v>3862</v>
      </c>
      <c r="ED278" s="335" t="s">
        <v>3848</v>
      </c>
      <c r="EE278" s="335" t="s">
        <v>4510</v>
      </c>
      <c r="EF278" s="335" t="s">
        <v>3864</v>
      </c>
      <c r="EG278" s="335" t="s">
        <v>2755</v>
      </c>
      <c r="EH278" s="335" t="s">
        <v>282</v>
      </c>
      <c r="EI278" s="335" t="s">
        <v>3848</v>
      </c>
      <c r="EJ278" s="335" t="s">
        <v>3848</v>
      </c>
      <c r="EK278" s="335" t="s">
        <v>3848</v>
      </c>
      <c r="EL278" s="335" t="s">
        <v>3868</v>
      </c>
      <c r="EM278" s="335" t="s">
        <v>4002</v>
      </c>
      <c r="EN278" s="335" t="s">
        <v>4002</v>
      </c>
      <c r="EO278" s="335" t="s">
        <v>3870</v>
      </c>
      <c r="EP278" s="335" t="s">
        <v>3869</v>
      </c>
      <c r="EQ278" s="335" t="s">
        <v>16914</v>
      </c>
      <c r="ER278" s="335" t="s">
        <v>3924</v>
      </c>
      <c r="ES278" s="335" t="s">
        <v>14514</v>
      </c>
      <c r="ET278" s="335" t="s">
        <v>16915</v>
      </c>
      <c r="EU278" s="335" t="s">
        <v>16916</v>
      </c>
      <c r="EV278" s="335" t="s">
        <v>3876</v>
      </c>
      <c r="EW278" s="335" t="s">
        <v>3876</v>
      </c>
      <c r="EX278" s="335" t="s">
        <v>3848</v>
      </c>
      <c r="EY278" s="335" t="s">
        <v>3848</v>
      </c>
      <c r="EZ278" s="335" t="s">
        <v>3877</v>
      </c>
      <c r="FA278" s="335" t="s">
        <v>5376</v>
      </c>
      <c r="FB278" s="335" t="s">
        <v>16917</v>
      </c>
      <c r="FC278" s="335" t="s">
        <v>16918</v>
      </c>
      <c r="FD278" s="335" t="s">
        <v>16919</v>
      </c>
      <c r="FE278" s="335" t="s">
        <v>4011</v>
      </c>
      <c r="FF278" s="335" t="s">
        <v>4012</v>
      </c>
      <c r="FG278" s="335" t="s">
        <v>4407</v>
      </c>
      <c r="FH278" s="335" t="s">
        <v>16920</v>
      </c>
      <c r="FI278" s="335" t="s">
        <v>16921</v>
      </c>
      <c r="FJ278" s="335" t="s">
        <v>16435</v>
      </c>
      <c r="FK278" s="335" t="s">
        <v>6765</v>
      </c>
      <c r="FL278" s="335" t="s">
        <v>4017</v>
      </c>
      <c r="FM278" s="335" t="s">
        <v>16908</v>
      </c>
      <c r="FN278" s="335" t="s">
        <v>16922</v>
      </c>
      <c r="FO278" s="335" t="s">
        <v>16923</v>
      </c>
      <c r="FP278" s="335" t="s">
        <v>3848</v>
      </c>
      <c r="FQ278" s="335" t="s">
        <v>16924</v>
      </c>
      <c r="FR278" s="335" t="s">
        <v>16925</v>
      </c>
      <c r="FS278" s="335" t="s">
        <v>16926</v>
      </c>
      <c r="FT278" s="335" t="s">
        <v>16927</v>
      </c>
      <c r="FU278" s="335" t="s">
        <v>16928</v>
      </c>
      <c r="FV278" s="335" t="s">
        <v>16929</v>
      </c>
      <c r="FW278" s="335" t="s">
        <v>16930</v>
      </c>
      <c r="FX278" s="335" t="s">
        <v>3944</v>
      </c>
      <c r="FY278" s="335" t="s">
        <v>3848</v>
      </c>
      <c r="FZ278" s="335" t="s">
        <v>3848</v>
      </c>
      <c r="GA278" s="335" t="s">
        <v>3945</v>
      </c>
      <c r="GB278" s="335" t="s">
        <v>3945</v>
      </c>
      <c r="GC278" s="335" t="s">
        <v>3946</v>
      </c>
      <c r="GL278" s="490" t="s">
        <v>14217</v>
      </c>
      <c r="GM278" s="490" t="s">
        <v>14217</v>
      </c>
      <c r="GN278" s="490" t="s">
        <v>14217</v>
      </c>
      <c r="GO278" s="490" t="s">
        <v>14217</v>
      </c>
      <c r="GP278" s="490" t="s">
        <v>14217</v>
      </c>
      <c r="GQ278" s="490" t="s">
        <v>3848</v>
      </c>
      <c r="GR278" s="490" t="s">
        <v>3848</v>
      </c>
      <c r="GS278" s="490" t="s">
        <v>14217</v>
      </c>
      <c r="GT278" s="490" t="s">
        <v>3848</v>
      </c>
      <c r="GU278" s="490" t="s">
        <v>3848</v>
      </c>
      <c r="GV278" s="490" t="s">
        <v>14217</v>
      </c>
      <c r="GW278" s="490" t="s">
        <v>14217</v>
      </c>
      <c r="GX278" s="490" t="s">
        <v>14217</v>
      </c>
      <c r="GY278" s="490">
        <v>66</v>
      </c>
      <c r="GZ278" s="490" t="s">
        <v>14217</v>
      </c>
      <c r="HA278" s="490" t="s">
        <v>14217</v>
      </c>
      <c r="HB278" s="490">
        <v>33</v>
      </c>
      <c r="HC278" s="490" t="s">
        <v>14217</v>
      </c>
      <c r="HD278" s="490">
        <v>33</v>
      </c>
      <c r="HE278" s="490">
        <v>0</v>
      </c>
      <c r="HF278" s="335" t="s">
        <v>14405</v>
      </c>
      <c r="HG278" s="491" t="s">
        <v>3848</v>
      </c>
      <c r="HH278" s="491" t="s">
        <v>18743</v>
      </c>
      <c r="HI278" s="491" t="s">
        <v>18724</v>
      </c>
      <c r="HJ278" s="491" t="s">
        <v>14408</v>
      </c>
      <c r="HK278" s="491" t="s">
        <v>18744</v>
      </c>
      <c r="HL278" s="335" t="s">
        <v>3848</v>
      </c>
      <c r="HM278" s="335"/>
      <c r="IC278" s="44" t="s">
        <v>3403</v>
      </c>
      <c r="IE278" s="44" t="s">
        <v>3403</v>
      </c>
    </row>
    <row r="279" spans="1:239" s="44" customFormat="1" ht="15" customHeight="1" x14ac:dyDescent="0.2">
      <c r="A279" s="85">
        <v>143</v>
      </c>
      <c r="B279" s="470"/>
      <c r="C279" s="85"/>
      <c r="D279" s="85" t="s">
        <v>12630</v>
      </c>
      <c r="E279" s="255" t="s">
        <v>212</v>
      </c>
      <c r="F279" s="282">
        <v>43284</v>
      </c>
      <c r="G279" s="85" t="s">
        <v>357</v>
      </c>
      <c r="H279" s="85" t="s">
        <v>337</v>
      </c>
      <c r="I279" s="85" t="s">
        <v>437</v>
      </c>
      <c r="J279" s="85" t="s">
        <v>12805</v>
      </c>
      <c r="K279" s="471"/>
      <c r="L279" s="471"/>
      <c r="M279" s="471"/>
      <c r="N279" s="471"/>
      <c r="O279" s="85"/>
      <c r="P279" s="370" t="s">
        <v>18745</v>
      </c>
      <c r="Q279" s="85" t="s">
        <v>18746</v>
      </c>
      <c r="R279" s="471" t="s">
        <v>18747</v>
      </c>
      <c r="S279" s="276" t="s">
        <v>10410</v>
      </c>
      <c r="T279" s="276">
        <v>9057768613</v>
      </c>
      <c r="U279" s="471" t="s">
        <v>18748</v>
      </c>
      <c r="V279" s="252" t="s">
        <v>221</v>
      </c>
      <c r="W279" s="252" t="s">
        <v>221</v>
      </c>
      <c r="X279" s="252" t="s">
        <v>221</v>
      </c>
      <c r="Y279" s="252" t="s">
        <v>221</v>
      </c>
      <c r="Z279" s="255" t="s">
        <v>221</v>
      </c>
      <c r="AA279" s="252" t="s">
        <v>18749</v>
      </c>
      <c r="AB279" s="85">
        <v>9152157688</v>
      </c>
      <c r="AC279" s="85" t="s">
        <v>314</v>
      </c>
      <c r="AD279" s="85" t="s">
        <v>224</v>
      </c>
      <c r="AE279" s="85" t="s">
        <v>18750</v>
      </c>
      <c r="AF279" s="85" t="s">
        <v>259</v>
      </c>
      <c r="AG279" s="85" t="s">
        <v>221</v>
      </c>
      <c r="AH279" s="85" t="s">
        <v>221</v>
      </c>
      <c r="AI279" s="85">
        <v>11</v>
      </c>
      <c r="AJ279" s="85" t="s">
        <v>227</v>
      </c>
      <c r="AK279" s="85">
        <v>1</v>
      </c>
      <c r="AL279" s="85">
        <v>6</v>
      </c>
      <c r="AM279" s="85">
        <v>5</v>
      </c>
      <c r="AN279" s="64" t="s">
        <v>394</v>
      </c>
      <c r="AO279" s="64" t="s">
        <v>1210</v>
      </c>
      <c r="AP279" s="85" t="s">
        <v>281</v>
      </c>
      <c r="AQ279" s="36" t="s">
        <v>15604</v>
      </c>
      <c r="AR279" s="85"/>
      <c r="AS279" s="85"/>
      <c r="AT279" s="85"/>
      <c r="AU279" s="85"/>
      <c r="AV279" s="85"/>
      <c r="AW279" s="85"/>
      <c r="AX279" s="85"/>
      <c r="AY279" s="85"/>
      <c r="AZ279" s="85"/>
      <c r="BA279" s="275"/>
      <c r="BB279" s="275" t="s">
        <v>15605</v>
      </c>
      <c r="BC279" s="275">
        <v>0.68055555555555547</v>
      </c>
      <c r="BD279" s="483">
        <v>0.69652777777777775</v>
      </c>
      <c r="BE279" s="85"/>
      <c r="BF279" s="85">
        <v>2</v>
      </c>
      <c r="BG279" s="85">
        <v>2</v>
      </c>
      <c r="BH279" s="85">
        <v>2</v>
      </c>
      <c r="BI279" s="85">
        <v>2</v>
      </c>
      <c r="BJ279" s="85">
        <v>2</v>
      </c>
      <c r="BK279" s="85">
        <v>2</v>
      </c>
      <c r="BL279" s="85">
        <v>2</v>
      </c>
      <c r="BM279" s="85">
        <v>2</v>
      </c>
      <c r="BN279" s="85">
        <v>2</v>
      </c>
      <c r="BO279" s="85">
        <v>2</v>
      </c>
      <c r="BP279" s="85">
        <v>2</v>
      </c>
      <c r="BQ279" s="85">
        <v>2</v>
      </c>
      <c r="BR279" s="85">
        <v>2</v>
      </c>
      <c r="BS279" s="85">
        <v>2</v>
      </c>
      <c r="BT279" s="85"/>
      <c r="BU279" s="85"/>
      <c r="BV279" s="85" t="s">
        <v>15605</v>
      </c>
      <c r="BW279" s="483">
        <v>0.6972222222222223</v>
      </c>
      <c r="BX279" s="483">
        <v>0.70416666666666661</v>
      </c>
      <c r="BY279" s="85"/>
      <c r="BZ279" s="85">
        <v>3</v>
      </c>
      <c r="CA279" s="85">
        <v>3</v>
      </c>
      <c r="CB279" s="85">
        <v>3</v>
      </c>
      <c r="CC279" s="85">
        <v>3</v>
      </c>
      <c r="CD279" s="85" t="s">
        <v>260</v>
      </c>
      <c r="CE279" s="85" t="s">
        <v>15605</v>
      </c>
      <c r="CF279" s="85">
        <v>15</v>
      </c>
      <c r="CH279" s="85"/>
      <c r="CI279" s="85"/>
      <c r="CJ279" s="85"/>
      <c r="CK279" s="85"/>
      <c r="CL279" s="85"/>
      <c r="CM279" s="85"/>
      <c r="CN279" s="85"/>
      <c r="CO279" s="85"/>
      <c r="CP279" s="85"/>
      <c r="CQ279" s="85"/>
      <c r="CR279" s="335" t="s">
        <v>12643</v>
      </c>
      <c r="CS279" s="335" t="s">
        <v>12644</v>
      </c>
      <c r="CT279" s="335" t="s">
        <v>4002</v>
      </c>
      <c r="CU279" s="335" t="s">
        <v>18751</v>
      </c>
      <c r="CV279" s="335" t="s">
        <v>18746</v>
      </c>
      <c r="CW279" s="335" t="s">
        <v>18747</v>
      </c>
      <c r="CX279" s="335" t="s">
        <v>10410</v>
      </c>
      <c r="CY279" s="335" t="s">
        <v>18752</v>
      </c>
      <c r="CZ279" s="335" t="s">
        <v>3848</v>
      </c>
      <c r="DA279" s="335" t="s">
        <v>9980</v>
      </c>
      <c r="DB279" s="335" t="s">
        <v>8885</v>
      </c>
      <c r="DC279" s="335" t="s">
        <v>3846</v>
      </c>
      <c r="DD279" s="335" t="s">
        <v>8569</v>
      </c>
      <c r="DE279" s="335" t="s">
        <v>3848</v>
      </c>
      <c r="DF279" s="335" t="s">
        <v>9980</v>
      </c>
      <c r="DG279" s="335" t="s">
        <v>8885</v>
      </c>
      <c r="DH279" s="335" t="s">
        <v>3846</v>
      </c>
      <c r="DI279" s="335" t="s">
        <v>8569</v>
      </c>
      <c r="DJ279" s="335" t="s">
        <v>3848</v>
      </c>
      <c r="DK279" s="335" t="s">
        <v>3957</v>
      </c>
      <c r="DL279" s="335" t="s">
        <v>3848</v>
      </c>
      <c r="DM279" s="335" t="s">
        <v>3914</v>
      </c>
      <c r="DN279" s="335" t="s">
        <v>3852</v>
      </c>
      <c r="DO279" s="335" t="s">
        <v>3848</v>
      </c>
      <c r="DP279" s="335" t="s">
        <v>3848</v>
      </c>
      <c r="DQ279" s="335" t="s">
        <v>18753</v>
      </c>
      <c r="DR279" s="335" t="s">
        <v>18753</v>
      </c>
      <c r="DS279" s="335" t="s">
        <v>18748</v>
      </c>
      <c r="DT279" s="335" t="s">
        <v>3848</v>
      </c>
      <c r="DU279" s="335" t="s">
        <v>3848</v>
      </c>
      <c r="DV279" s="335" t="s">
        <v>3848</v>
      </c>
      <c r="DW279" s="335" t="s">
        <v>3848</v>
      </c>
      <c r="DX279" s="335" t="s">
        <v>3848</v>
      </c>
      <c r="DY279" s="335" t="s">
        <v>3848</v>
      </c>
      <c r="DZ279" s="335" t="s">
        <v>3848</v>
      </c>
      <c r="EA279" s="335" t="s">
        <v>3848</v>
      </c>
      <c r="EB279" s="335" t="s">
        <v>3861</v>
      </c>
      <c r="EC279" s="335" t="s">
        <v>3862</v>
      </c>
      <c r="ED279" s="335" t="s">
        <v>3848</v>
      </c>
      <c r="EE279" s="335" t="s">
        <v>5981</v>
      </c>
      <c r="EF279" s="335" t="s">
        <v>5081</v>
      </c>
      <c r="EG279" s="335" t="s">
        <v>2755</v>
      </c>
      <c r="EH279" s="335" t="s">
        <v>282</v>
      </c>
      <c r="EI279" s="335" t="s">
        <v>7956</v>
      </c>
      <c r="EJ279" s="335" t="s">
        <v>3848</v>
      </c>
      <c r="EK279" s="335" t="s">
        <v>3848</v>
      </c>
      <c r="EL279" s="335" t="s">
        <v>3868</v>
      </c>
      <c r="EM279" s="335" t="s">
        <v>4002</v>
      </c>
      <c r="EN279" s="335" t="s">
        <v>4002</v>
      </c>
      <c r="EO279" s="335" t="s">
        <v>4002</v>
      </c>
      <c r="EP279" s="335" t="s">
        <v>4002</v>
      </c>
      <c r="EQ279" s="335" t="s">
        <v>4017</v>
      </c>
      <c r="ER279" s="335" t="s">
        <v>4017</v>
      </c>
      <c r="ES279" s="335" t="s">
        <v>4017</v>
      </c>
      <c r="ET279" s="335" t="s">
        <v>4017</v>
      </c>
      <c r="EU279" s="335" t="s">
        <v>4017</v>
      </c>
      <c r="EV279" s="335" t="s">
        <v>3848</v>
      </c>
      <c r="EW279" s="335" t="s">
        <v>3848</v>
      </c>
      <c r="EX279" s="335" t="s">
        <v>3848</v>
      </c>
      <c r="EY279" s="335" t="s">
        <v>3848</v>
      </c>
      <c r="EZ279" s="335" t="s">
        <v>3848</v>
      </c>
      <c r="FA279" s="335" t="s">
        <v>3848</v>
      </c>
      <c r="FB279" s="335" t="s">
        <v>3848</v>
      </c>
      <c r="FC279" s="335" t="s">
        <v>3848</v>
      </c>
      <c r="FD279" s="335" t="s">
        <v>3848</v>
      </c>
      <c r="FE279" s="335" t="s">
        <v>4017</v>
      </c>
      <c r="FF279" s="335" t="s">
        <v>4017</v>
      </c>
      <c r="FG279" s="335" t="s">
        <v>3848</v>
      </c>
      <c r="FH279" s="335" t="s">
        <v>3848</v>
      </c>
      <c r="FI279" s="335" t="s">
        <v>3848</v>
      </c>
      <c r="FJ279" s="335" t="s">
        <v>4017</v>
      </c>
      <c r="FK279" s="335" t="s">
        <v>4017</v>
      </c>
      <c r="FL279" s="335" t="s">
        <v>4017</v>
      </c>
      <c r="FM279" s="335" t="s">
        <v>10410</v>
      </c>
      <c r="FN279" s="335" t="s">
        <v>5382</v>
      </c>
      <c r="FO279" s="335" t="s">
        <v>595</v>
      </c>
      <c r="FP279" s="335" t="s">
        <v>3848</v>
      </c>
      <c r="FQ279" s="335" t="s">
        <v>18754</v>
      </c>
      <c r="FR279" s="335" t="s">
        <v>14107</v>
      </c>
      <c r="FS279" s="335" t="s">
        <v>18755</v>
      </c>
      <c r="FT279" s="335" t="s">
        <v>3943</v>
      </c>
      <c r="FU279" s="335" t="s">
        <v>3943</v>
      </c>
      <c r="FV279" s="335" t="s">
        <v>3943</v>
      </c>
      <c r="FW279" s="335" t="s">
        <v>3943</v>
      </c>
      <c r="FX279" s="335" t="s">
        <v>3894</v>
      </c>
      <c r="FY279" s="335" t="s">
        <v>3848</v>
      </c>
      <c r="FZ279" s="335" t="s">
        <v>18756</v>
      </c>
      <c r="GA279" s="335" t="s">
        <v>3848</v>
      </c>
      <c r="GB279" s="335" t="s">
        <v>3848</v>
      </c>
      <c r="GC279" s="335" t="s">
        <v>3848</v>
      </c>
      <c r="GD279" s="44" t="s">
        <v>4194</v>
      </c>
      <c r="GE279" s="44" t="s">
        <v>6676</v>
      </c>
      <c r="GL279" s="490">
        <v>100</v>
      </c>
      <c r="GM279" s="490">
        <v>25</v>
      </c>
      <c r="GN279" s="490">
        <v>60</v>
      </c>
      <c r="GO279" s="490">
        <v>50</v>
      </c>
      <c r="GP279" s="490">
        <v>88</v>
      </c>
      <c r="GQ279" s="490">
        <v>34</v>
      </c>
      <c r="GR279" s="490">
        <v>88</v>
      </c>
      <c r="GS279" s="490">
        <v>82</v>
      </c>
      <c r="GT279" s="490">
        <v>28</v>
      </c>
      <c r="GU279" s="490">
        <v>82</v>
      </c>
      <c r="GV279" s="490">
        <v>50</v>
      </c>
      <c r="GW279" s="490">
        <v>86</v>
      </c>
      <c r="GX279" s="490">
        <v>86</v>
      </c>
      <c r="GY279" s="490" t="s">
        <v>14218</v>
      </c>
      <c r="GZ279" s="490" t="s">
        <v>14217</v>
      </c>
      <c r="HA279" s="490" t="s">
        <v>14217</v>
      </c>
      <c r="HB279" s="490" t="s">
        <v>14217</v>
      </c>
      <c r="HC279" s="490" t="s">
        <v>14217</v>
      </c>
      <c r="HD279" s="490" t="s">
        <v>14217</v>
      </c>
      <c r="HE279" s="490">
        <v>0</v>
      </c>
      <c r="HF279" s="335" t="s">
        <v>14293</v>
      </c>
      <c r="HG279" s="491" t="s">
        <v>3848</v>
      </c>
      <c r="HH279" s="491" t="s">
        <v>3848</v>
      </c>
      <c r="HI279" s="491" t="s">
        <v>3848</v>
      </c>
      <c r="HJ279" s="491" t="s">
        <v>3848</v>
      </c>
      <c r="HK279" s="491" t="s">
        <v>3848</v>
      </c>
      <c r="HL279" s="335"/>
      <c r="HM279" s="335"/>
      <c r="HN279" s="213" t="s">
        <v>6676</v>
      </c>
      <c r="IC279" s="44" t="s">
        <v>14442</v>
      </c>
      <c r="IE279" s="44" t="s">
        <v>3403</v>
      </c>
    </row>
    <row r="280" spans="1:239" s="44" customFormat="1" ht="15" customHeight="1" x14ac:dyDescent="0.2">
      <c r="A280" s="85">
        <v>144</v>
      </c>
      <c r="B280" s="470"/>
      <c r="C280" s="85"/>
      <c r="D280" s="85" t="s">
        <v>12630</v>
      </c>
      <c r="E280" s="255" t="s">
        <v>212</v>
      </c>
      <c r="F280" s="282">
        <v>43284</v>
      </c>
      <c r="G280" s="183" t="s">
        <v>357</v>
      </c>
      <c r="H280" s="85" t="s">
        <v>337</v>
      </c>
      <c r="I280" s="85" t="s">
        <v>437</v>
      </c>
      <c r="J280" s="85" t="s">
        <v>12805</v>
      </c>
      <c r="K280" s="471"/>
      <c r="L280" s="471"/>
      <c r="M280" s="471"/>
      <c r="N280" s="471"/>
      <c r="O280" s="85"/>
      <c r="P280" s="305" t="s">
        <v>18757</v>
      </c>
      <c r="Q280" s="85" t="s">
        <v>18758</v>
      </c>
      <c r="R280" s="471" t="s">
        <v>18759</v>
      </c>
      <c r="S280" s="276" t="s">
        <v>428</v>
      </c>
      <c r="T280" s="51">
        <v>9273674312</v>
      </c>
      <c r="U280" s="367" t="s">
        <v>18760</v>
      </c>
      <c r="V280" s="252" t="s">
        <v>221</v>
      </c>
      <c r="W280" s="252" t="s">
        <v>221</v>
      </c>
      <c r="X280" s="252" t="s">
        <v>221</v>
      </c>
      <c r="Y280" s="252" t="s">
        <v>221</v>
      </c>
      <c r="Z280" s="255" t="s">
        <v>221</v>
      </c>
      <c r="AA280" s="85" t="s">
        <v>18761</v>
      </c>
      <c r="AB280" s="44">
        <v>9353827576</v>
      </c>
      <c r="AC280" s="85" t="s">
        <v>223</v>
      </c>
      <c r="AD280" s="85" t="s">
        <v>267</v>
      </c>
      <c r="AE280" s="481" t="s">
        <v>15631</v>
      </c>
      <c r="AF280" s="85" t="s">
        <v>226</v>
      </c>
      <c r="AG280" s="85" t="s">
        <v>221</v>
      </c>
      <c r="AH280" s="85" t="s">
        <v>280</v>
      </c>
      <c r="AI280" s="85">
        <f>24+5+5</f>
        <v>34</v>
      </c>
      <c r="AJ280" s="85" t="s">
        <v>227</v>
      </c>
      <c r="AK280" s="85">
        <v>1</v>
      </c>
      <c r="AL280" s="85">
        <v>5</v>
      </c>
      <c r="AM280" s="85">
        <v>5</v>
      </c>
      <c r="AN280" s="64" t="s">
        <v>394</v>
      </c>
      <c r="AO280" s="64" t="s">
        <v>1210</v>
      </c>
      <c r="AP280" s="85" t="s">
        <v>281</v>
      </c>
      <c r="AQ280" s="36" t="s">
        <v>15604</v>
      </c>
      <c r="AR280" s="85"/>
      <c r="AS280" s="85"/>
      <c r="AT280" s="85"/>
      <c r="AU280" s="85"/>
      <c r="AV280" s="85"/>
      <c r="AW280" s="85"/>
      <c r="AX280" s="85"/>
      <c r="AY280" s="85"/>
      <c r="AZ280" s="85"/>
      <c r="BA280" s="275"/>
      <c r="BB280" s="275" t="s">
        <v>15605</v>
      </c>
      <c r="BC280" s="275">
        <v>0.72222222222222221</v>
      </c>
      <c r="BD280" s="483">
        <v>0.73958333333333337</v>
      </c>
      <c r="BE280" s="85"/>
      <c r="BF280" s="85">
        <v>3</v>
      </c>
      <c r="BG280" s="85">
        <v>3</v>
      </c>
      <c r="BH280" s="85">
        <v>3</v>
      </c>
      <c r="BI280" s="85">
        <v>3</v>
      </c>
      <c r="BJ280" s="85">
        <v>3</v>
      </c>
      <c r="BK280" s="85">
        <v>3</v>
      </c>
      <c r="BL280" s="85">
        <v>3</v>
      </c>
      <c r="BM280" s="85">
        <v>3</v>
      </c>
      <c r="BN280" s="85">
        <v>3</v>
      </c>
      <c r="BO280" s="85">
        <v>3</v>
      </c>
      <c r="BP280" s="85">
        <v>3</v>
      </c>
      <c r="BQ280" s="85">
        <v>3</v>
      </c>
      <c r="BR280" s="85">
        <v>3</v>
      </c>
      <c r="BS280" s="85">
        <v>3</v>
      </c>
      <c r="BT280" s="85"/>
      <c r="BU280" s="85"/>
      <c r="BV280" s="85" t="s">
        <v>15605</v>
      </c>
      <c r="BW280" s="483">
        <v>0.73958333333333337</v>
      </c>
      <c r="BX280" s="483">
        <v>0.75</v>
      </c>
      <c r="BY280" s="85"/>
      <c r="BZ280" s="85">
        <v>3</v>
      </c>
      <c r="CA280" s="85">
        <v>3</v>
      </c>
      <c r="CB280" s="85">
        <v>3</v>
      </c>
      <c r="CC280" s="85">
        <v>3</v>
      </c>
      <c r="CD280" s="85" t="s">
        <v>260</v>
      </c>
      <c r="CE280" s="85" t="s">
        <v>15605</v>
      </c>
      <c r="CF280" s="85">
        <v>15</v>
      </c>
      <c r="CH280" s="85"/>
      <c r="CI280" s="85"/>
      <c r="CJ280" s="85"/>
      <c r="CK280" s="85"/>
      <c r="CL280" s="85"/>
      <c r="CM280" s="85"/>
      <c r="CN280" s="85"/>
      <c r="CO280" s="85"/>
      <c r="CP280" s="85"/>
      <c r="CQ280" s="85"/>
      <c r="CR280" s="335" t="s">
        <v>12643</v>
      </c>
      <c r="CS280" s="335" t="s">
        <v>12644</v>
      </c>
      <c r="CT280" s="335" t="s">
        <v>4002</v>
      </c>
      <c r="CU280" s="335" t="s">
        <v>18762</v>
      </c>
      <c r="CV280" s="335" t="s">
        <v>18758</v>
      </c>
      <c r="CW280" s="335" t="s">
        <v>18763</v>
      </c>
      <c r="CX280" s="335" t="s">
        <v>428</v>
      </c>
      <c r="CY280" s="335" t="s">
        <v>18764</v>
      </c>
      <c r="CZ280" s="335" t="s">
        <v>3848</v>
      </c>
      <c r="DA280" s="335" t="s">
        <v>15635</v>
      </c>
      <c r="DB280" s="335" t="s">
        <v>3840</v>
      </c>
      <c r="DC280" s="335" t="s">
        <v>3841</v>
      </c>
      <c r="DD280" s="335" t="s">
        <v>8608</v>
      </c>
      <c r="DE280" s="335" t="s">
        <v>3848</v>
      </c>
      <c r="DF280" s="335" t="s">
        <v>15635</v>
      </c>
      <c r="DG280" s="335" t="s">
        <v>3840</v>
      </c>
      <c r="DH280" s="335" t="s">
        <v>3841</v>
      </c>
      <c r="DI280" s="335" t="s">
        <v>8608</v>
      </c>
      <c r="DJ280" s="335" t="s">
        <v>3848</v>
      </c>
      <c r="DK280" s="335" t="s">
        <v>3849</v>
      </c>
      <c r="DL280" s="335" t="s">
        <v>3848</v>
      </c>
      <c r="DM280" s="335" t="s">
        <v>3914</v>
      </c>
      <c r="DN280" s="335" t="s">
        <v>3852</v>
      </c>
      <c r="DO280" s="335" t="s">
        <v>3848</v>
      </c>
      <c r="DP280" s="335" t="s">
        <v>3848</v>
      </c>
      <c r="DQ280" s="335" t="s">
        <v>18765</v>
      </c>
      <c r="DR280" s="335" t="s">
        <v>18765</v>
      </c>
      <c r="DS280" s="335" t="s">
        <v>18760</v>
      </c>
      <c r="DT280" s="335" t="s">
        <v>3848</v>
      </c>
      <c r="DU280" s="335" t="s">
        <v>3848</v>
      </c>
      <c r="DV280" s="335" t="s">
        <v>3848</v>
      </c>
      <c r="DW280" s="335" t="s">
        <v>3848</v>
      </c>
      <c r="DX280" s="335" t="s">
        <v>3848</v>
      </c>
      <c r="DY280" s="335" t="s">
        <v>3848</v>
      </c>
      <c r="DZ280" s="335" t="s">
        <v>3848</v>
      </c>
      <c r="EA280" s="335" t="s">
        <v>3848</v>
      </c>
      <c r="EB280" s="335" t="s">
        <v>3861</v>
      </c>
      <c r="EC280" s="335" t="s">
        <v>3862</v>
      </c>
      <c r="ED280" s="335" t="s">
        <v>3848</v>
      </c>
      <c r="EE280" s="335" t="s">
        <v>5981</v>
      </c>
      <c r="EF280" s="335" t="s">
        <v>432</v>
      </c>
      <c r="EG280" s="335" t="s">
        <v>2755</v>
      </c>
      <c r="EH280" s="335" t="s">
        <v>282</v>
      </c>
      <c r="EI280" s="335" t="s">
        <v>7956</v>
      </c>
      <c r="EJ280" s="335" t="s">
        <v>3848</v>
      </c>
      <c r="EK280" s="335" t="s">
        <v>3848</v>
      </c>
      <c r="EL280" s="335" t="s">
        <v>3868</v>
      </c>
      <c r="EM280" s="335" t="s">
        <v>4002</v>
      </c>
      <c r="EN280" s="335" t="s">
        <v>4002</v>
      </c>
      <c r="EO280" s="335" t="s">
        <v>4002</v>
      </c>
      <c r="EP280" s="335" t="s">
        <v>4002</v>
      </c>
      <c r="EQ280" s="335" t="s">
        <v>4017</v>
      </c>
      <c r="ER280" s="335" t="s">
        <v>4017</v>
      </c>
      <c r="ES280" s="335" t="s">
        <v>4017</v>
      </c>
      <c r="ET280" s="335" t="s">
        <v>4017</v>
      </c>
      <c r="EU280" s="335" t="s">
        <v>4017</v>
      </c>
      <c r="EV280" s="335" t="s">
        <v>3848</v>
      </c>
      <c r="EW280" s="335" t="s">
        <v>3848</v>
      </c>
      <c r="EX280" s="335" t="s">
        <v>3848</v>
      </c>
      <c r="EY280" s="335" t="s">
        <v>3848</v>
      </c>
      <c r="EZ280" s="335" t="s">
        <v>3848</v>
      </c>
      <c r="FA280" s="335" t="s">
        <v>3848</v>
      </c>
      <c r="FB280" s="335" t="s">
        <v>3848</v>
      </c>
      <c r="FC280" s="335" t="s">
        <v>3848</v>
      </c>
      <c r="FD280" s="335" t="s">
        <v>3848</v>
      </c>
      <c r="FE280" s="335" t="s">
        <v>4017</v>
      </c>
      <c r="FF280" s="335" t="s">
        <v>4017</v>
      </c>
      <c r="FG280" s="335" t="s">
        <v>3848</v>
      </c>
      <c r="FH280" s="335" t="s">
        <v>3848</v>
      </c>
      <c r="FI280" s="335" t="s">
        <v>3848</v>
      </c>
      <c r="FJ280" s="335" t="s">
        <v>4017</v>
      </c>
      <c r="FK280" s="335" t="s">
        <v>4017</v>
      </c>
      <c r="FL280" s="335" t="s">
        <v>4017</v>
      </c>
      <c r="FM280" s="335" t="s">
        <v>428</v>
      </c>
      <c r="FN280" s="335" t="s">
        <v>6624</v>
      </c>
      <c r="FO280" s="335" t="s">
        <v>18766</v>
      </c>
      <c r="FP280" s="335" t="s">
        <v>3848</v>
      </c>
      <c r="FQ280" s="335" t="s">
        <v>18767</v>
      </c>
      <c r="FR280" s="335" t="s">
        <v>4367</v>
      </c>
      <c r="FS280" s="335" t="s">
        <v>18768</v>
      </c>
      <c r="FT280" s="335" t="s">
        <v>3943</v>
      </c>
      <c r="FU280" s="335" t="s">
        <v>3943</v>
      </c>
      <c r="FV280" s="335" t="s">
        <v>3943</v>
      </c>
      <c r="FW280" s="335" t="s">
        <v>3943</v>
      </c>
      <c r="FX280" s="335" t="s">
        <v>3894</v>
      </c>
      <c r="FY280" s="335" t="s">
        <v>3848</v>
      </c>
      <c r="FZ280" s="335" t="s">
        <v>18769</v>
      </c>
      <c r="GA280" s="335" t="s">
        <v>3848</v>
      </c>
      <c r="GB280" s="335" t="s">
        <v>3848</v>
      </c>
      <c r="GC280" s="335" t="s">
        <v>3848</v>
      </c>
      <c r="GL280" s="490" t="s">
        <v>14217</v>
      </c>
      <c r="GM280" s="490" t="s">
        <v>14217</v>
      </c>
      <c r="GN280" s="490" t="s">
        <v>14217</v>
      </c>
      <c r="GO280" s="490" t="s">
        <v>14217</v>
      </c>
      <c r="GP280" s="490" t="s">
        <v>14217</v>
      </c>
      <c r="GQ280" s="490" t="s">
        <v>3848</v>
      </c>
      <c r="GR280" s="490" t="s">
        <v>3848</v>
      </c>
      <c r="GS280" s="490" t="s">
        <v>14217</v>
      </c>
      <c r="GT280" s="490" t="s">
        <v>3848</v>
      </c>
      <c r="GU280" s="490" t="s">
        <v>3848</v>
      </c>
      <c r="GV280" s="490" t="s">
        <v>14217</v>
      </c>
      <c r="GW280" s="490" t="s">
        <v>14217</v>
      </c>
      <c r="GX280" s="490" t="s">
        <v>14217</v>
      </c>
      <c r="GY280" s="490">
        <v>100</v>
      </c>
      <c r="GZ280" s="490" t="s">
        <v>14217</v>
      </c>
      <c r="HA280" s="490" t="s">
        <v>14217</v>
      </c>
      <c r="HB280" s="490">
        <v>100</v>
      </c>
      <c r="HC280" s="490">
        <v>100</v>
      </c>
      <c r="HD280" s="490">
        <v>100</v>
      </c>
      <c r="HE280" s="490">
        <v>0</v>
      </c>
      <c r="HF280" s="335" t="s">
        <v>14314</v>
      </c>
      <c r="HG280" s="491" t="s">
        <v>3848</v>
      </c>
      <c r="HH280" s="491" t="s">
        <v>3848</v>
      </c>
      <c r="HI280" s="491" t="s">
        <v>3848</v>
      </c>
      <c r="HJ280" s="491" t="s">
        <v>3848</v>
      </c>
      <c r="HK280" s="491" t="s">
        <v>3848</v>
      </c>
      <c r="HL280" s="335" t="s">
        <v>3848</v>
      </c>
      <c r="HM280" s="335"/>
      <c r="IC280" s="44" t="s">
        <v>13439</v>
      </c>
      <c r="IE280" s="44" t="s">
        <v>3403</v>
      </c>
    </row>
    <row r="281" spans="1:239" s="44" customFormat="1" ht="15" customHeight="1" x14ac:dyDescent="0.2">
      <c r="A281" s="85">
        <v>145</v>
      </c>
      <c r="B281" s="470"/>
      <c r="C281" s="85"/>
      <c r="D281" s="85" t="s">
        <v>12630</v>
      </c>
      <c r="E281" s="255" t="s">
        <v>212</v>
      </c>
      <c r="F281" s="282">
        <v>43284</v>
      </c>
      <c r="G281" s="183" t="s">
        <v>1202</v>
      </c>
      <c r="H281" s="183" t="s">
        <v>233</v>
      </c>
      <c r="I281" s="183" t="s">
        <v>3057</v>
      </c>
      <c r="J281" s="85"/>
      <c r="K281" s="471"/>
      <c r="L281" s="471"/>
      <c r="M281" s="471"/>
      <c r="N281" s="471"/>
      <c r="O281" s="85"/>
      <c r="P281" s="370" t="s">
        <v>18770</v>
      </c>
      <c r="Q281" s="85" t="s">
        <v>2424</v>
      </c>
      <c r="R281" s="471" t="s">
        <v>18771</v>
      </c>
      <c r="S281" s="276" t="s">
        <v>5422</v>
      </c>
      <c r="T281" s="276">
        <v>9300660114</v>
      </c>
      <c r="U281" s="471" t="s">
        <v>18772</v>
      </c>
      <c r="V281" s="252" t="s">
        <v>221</v>
      </c>
      <c r="W281" s="252" t="s">
        <v>221</v>
      </c>
      <c r="X281" s="252" t="s">
        <v>221</v>
      </c>
      <c r="Y281" s="252" t="s">
        <v>221</v>
      </c>
      <c r="Z281" s="255" t="s">
        <v>221</v>
      </c>
      <c r="AA281" s="252" t="s">
        <v>221</v>
      </c>
      <c r="AB281" s="252" t="s">
        <v>221</v>
      </c>
      <c r="AC281" s="85" t="s">
        <v>1303</v>
      </c>
      <c r="AD281" s="85" t="s">
        <v>224</v>
      </c>
      <c r="AE281" s="85" t="s">
        <v>221</v>
      </c>
      <c r="AF281" s="85" t="s">
        <v>221</v>
      </c>
      <c r="AG281" s="85" t="s">
        <v>221</v>
      </c>
      <c r="AH281" s="85" t="s">
        <v>221</v>
      </c>
      <c r="AI281" s="85">
        <v>0</v>
      </c>
      <c r="AJ281" s="85" t="s">
        <v>446</v>
      </c>
      <c r="AK281" s="85">
        <v>0</v>
      </c>
      <c r="AL281" s="85">
        <v>0</v>
      </c>
      <c r="AM281" s="85">
        <v>0</v>
      </c>
      <c r="AN281" s="64" t="s">
        <v>394</v>
      </c>
      <c r="AO281" s="64" t="s">
        <v>1210</v>
      </c>
      <c r="AP281" s="85" t="s">
        <v>281</v>
      </c>
      <c r="AQ281" s="36" t="s">
        <v>15604</v>
      </c>
      <c r="AR281" s="85"/>
      <c r="AS281" s="85"/>
      <c r="AT281" s="85"/>
      <c r="AU281" s="85"/>
      <c r="AV281" s="85"/>
      <c r="AW281" s="85"/>
      <c r="AX281" s="85"/>
      <c r="AY281" s="85"/>
      <c r="AZ281" s="85"/>
      <c r="BA281" s="275"/>
      <c r="BB281" s="275" t="s">
        <v>15605</v>
      </c>
      <c r="BC281" s="275">
        <v>0.75902777777777775</v>
      </c>
      <c r="BD281" s="483">
        <v>0.76597222222222217</v>
      </c>
      <c r="BE281" s="85"/>
      <c r="BF281" s="85">
        <v>1</v>
      </c>
      <c r="BG281" s="85">
        <v>1</v>
      </c>
      <c r="BH281" s="85">
        <v>1</v>
      </c>
      <c r="BI281" s="85">
        <v>1</v>
      </c>
      <c r="BJ281" s="85">
        <v>1</v>
      </c>
      <c r="BK281" s="85">
        <v>1</v>
      </c>
      <c r="BL281" s="85">
        <v>1</v>
      </c>
      <c r="BM281" s="85">
        <v>1</v>
      </c>
      <c r="BN281" s="85">
        <v>1</v>
      </c>
      <c r="BO281" s="85">
        <v>1</v>
      </c>
      <c r="BP281" s="85">
        <v>1</v>
      </c>
      <c r="BQ281" s="85">
        <v>1</v>
      </c>
      <c r="BR281" s="85">
        <v>1</v>
      </c>
      <c r="BS281" s="85">
        <v>1</v>
      </c>
      <c r="BT281" s="85"/>
      <c r="BU281" s="85"/>
      <c r="BV281" s="85"/>
      <c r="BW281" s="85"/>
      <c r="BX281" s="85"/>
      <c r="BY281" s="85"/>
      <c r="BZ281" s="85"/>
      <c r="CA281" s="85"/>
      <c r="CB281" s="85"/>
      <c r="CC281" s="85"/>
      <c r="CD281" s="85"/>
      <c r="CE281" s="85"/>
      <c r="CF281" s="85"/>
      <c r="CH281" s="85"/>
      <c r="CI281" s="85"/>
      <c r="CJ281" s="85"/>
      <c r="CK281" s="85"/>
      <c r="CL281" s="85"/>
      <c r="CM281" s="85"/>
      <c r="CN281" s="85"/>
      <c r="CO281" s="85"/>
      <c r="CP281" s="85"/>
      <c r="CQ281" s="85"/>
      <c r="CR281" s="335" t="s">
        <v>12643</v>
      </c>
      <c r="CS281" s="335" t="s">
        <v>12644</v>
      </c>
      <c r="CT281" s="335" t="s">
        <v>4002</v>
      </c>
      <c r="CU281" s="335" t="s">
        <v>18773</v>
      </c>
      <c r="CV281" s="335" t="s">
        <v>2424</v>
      </c>
      <c r="CW281" s="335" t="s">
        <v>10729</v>
      </c>
      <c r="CX281" s="335" t="s">
        <v>5422</v>
      </c>
      <c r="CY281" s="335" t="s">
        <v>18774</v>
      </c>
      <c r="CZ281" s="335" t="s">
        <v>3848</v>
      </c>
      <c r="DA281" s="335" t="s">
        <v>14675</v>
      </c>
      <c r="DB281" s="335" t="s">
        <v>3840</v>
      </c>
      <c r="DC281" s="335" t="s">
        <v>3841</v>
      </c>
      <c r="DD281" s="335" t="s">
        <v>11202</v>
      </c>
      <c r="DE281" s="335" t="s">
        <v>3848</v>
      </c>
      <c r="DF281" s="335" t="s">
        <v>14675</v>
      </c>
      <c r="DG281" s="335" t="s">
        <v>3840</v>
      </c>
      <c r="DH281" s="335" t="s">
        <v>3841</v>
      </c>
      <c r="DI281" s="335" t="s">
        <v>11202</v>
      </c>
      <c r="DJ281" s="335" t="s">
        <v>3848</v>
      </c>
      <c r="DK281" s="335" t="s">
        <v>3957</v>
      </c>
      <c r="DL281" s="335" t="s">
        <v>3848</v>
      </c>
      <c r="DM281" s="335" t="s">
        <v>4116</v>
      </c>
      <c r="DN281" s="335" t="s">
        <v>3852</v>
      </c>
      <c r="DO281" s="335" t="s">
        <v>3848</v>
      </c>
      <c r="DP281" s="335" t="s">
        <v>3848</v>
      </c>
      <c r="DQ281" s="335" t="s">
        <v>18775</v>
      </c>
      <c r="DR281" s="335" t="s">
        <v>18775</v>
      </c>
      <c r="DS281" s="335" t="s">
        <v>18772</v>
      </c>
      <c r="DT281" s="335" t="s">
        <v>3848</v>
      </c>
      <c r="DU281" s="335" t="s">
        <v>3848</v>
      </c>
      <c r="DV281" s="335" t="s">
        <v>3848</v>
      </c>
      <c r="DW281" s="335" t="s">
        <v>3848</v>
      </c>
      <c r="DX281" s="335" t="s">
        <v>3848</v>
      </c>
      <c r="DY281" s="335" t="s">
        <v>3848</v>
      </c>
      <c r="DZ281" s="335" t="s">
        <v>3848</v>
      </c>
      <c r="EA281" s="335" t="s">
        <v>3848</v>
      </c>
      <c r="EB281" s="335" t="s">
        <v>3861</v>
      </c>
      <c r="EC281" s="335" t="s">
        <v>3862</v>
      </c>
      <c r="ED281" s="335" t="s">
        <v>3848</v>
      </c>
      <c r="EE281" s="335" t="s">
        <v>5981</v>
      </c>
      <c r="EF281" s="335" t="s">
        <v>5081</v>
      </c>
      <c r="EG281" s="335" t="s">
        <v>2755</v>
      </c>
      <c r="EH281" s="335" t="s">
        <v>282</v>
      </c>
      <c r="EI281" s="335" t="s">
        <v>7956</v>
      </c>
      <c r="EJ281" s="335" t="s">
        <v>3848</v>
      </c>
      <c r="EK281" s="335" t="s">
        <v>3848</v>
      </c>
      <c r="EL281" s="335" t="s">
        <v>3868</v>
      </c>
      <c r="EM281" s="335" t="s">
        <v>4002</v>
      </c>
      <c r="EN281" s="335" t="s">
        <v>4002</v>
      </c>
      <c r="EO281" s="335" t="s">
        <v>4002</v>
      </c>
      <c r="EP281" s="335" t="s">
        <v>4002</v>
      </c>
      <c r="EQ281" s="335" t="s">
        <v>4017</v>
      </c>
      <c r="ER281" s="335" t="s">
        <v>4017</v>
      </c>
      <c r="ES281" s="335" t="s">
        <v>4017</v>
      </c>
      <c r="ET281" s="335" t="s">
        <v>4017</v>
      </c>
      <c r="EU281" s="335" t="s">
        <v>4017</v>
      </c>
      <c r="EV281" s="335" t="s">
        <v>3848</v>
      </c>
      <c r="EW281" s="335" t="s">
        <v>3848</v>
      </c>
      <c r="EX281" s="335" t="s">
        <v>3848</v>
      </c>
      <c r="EY281" s="335" t="s">
        <v>3848</v>
      </c>
      <c r="EZ281" s="335" t="s">
        <v>3848</v>
      </c>
      <c r="FA281" s="335" t="s">
        <v>3848</v>
      </c>
      <c r="FB281" s="335" t="s">
        <v>3848</v>
      </c>
      <c r="FC281" s="335" t="s">
        <v>3848</v>
      </c>
      <c r="FD281" s="335" t="s">
        <v>3848</v>
      </c>
      <c r="FE281" s="335" t="s">
        <v>4017</v>
      </c>
      <c r="FF281" s="335" t="s">
        <v>4017</v>
      </c>
      <c r="FG281" s="335" t="s">
        <v>3848</v>
      </c>
      <c r="FH281" s="335" t="s">
        <v>3848</v>
      </c>
      <c r="FI281" s="335" t="s">
        <v>3848</v>
      </c>
      <c r="FJ281" s="335" t="s">
        <v>4017</v>
      </c>
      <c r="FK281" s="335" t="s">
        <v>4017</v>
      </c>
      <c r="FL281" s="335" t="s">
        <v>4017</v>
      </c>
      <c r="FM281" s="335" t="s">
        <v>221</v>
      </c>
      <c r="FN281" s="335" t="s">
        <v>221</v>
      </c>
      <c r="FO281" s="335" t="s">
        <v>3848</v>
      </c>
      <c r="FP281" s="335" t="s">
        <v>3848</v>
      </c>
      <c r="FQ281" s="335" t="s">
        <v>4736</v>
      </c>
      <c r="FR281" s="335" t="s">
        <v>4736</v>
      </c>
      <c r="FS281" s="335" t="s">
        <v>4736</v>
      </c>
      <c r="FT281" s="335" t="s">
        <v>3943</v>
      </c>
      <c r="FU281" s="335" t="s">
        <v>3943</v>
      </c>
      <c r="FV281" s="335" t="s">
        <v>3943</v>
      </c>
      <c r="FW281" s="335" t="s">
        <v>3943</v>
      </c>
      <c r="FX281" s="335" t="s">
        <v>3944</v>
      </c>
      <c r="FY281" s="335" t="s">
        <v>3848</v>
      </c>
      <c r="FZ281" s="335" t="s">
        <v>3848</v>
      </c>
      <c r="GA281" s="335" t="s">
        <v>3848</v>
      </c>
      <c r="GB281" s="335" t="s">
        <v>3848</v>
      </c>
      <c r="GC281" s="335" t="s">
        <v>3848</v>
      </c>
      <c r="GL281" s="490" t="s">
        <v>14217</v>
      </c>
      <c r="GM281" s="490" t="s">
        <v>14217</v>
      </c>
      <c r="GN281" s="490" t="s">
        <v>14217</v>
      </c>
      <c r="GO281" s="490" t="s">
        <v>14217</v>
      </c>
      <c r="GP281" s="490" t="s">
        <v>14217</v>
      </c>
      <c r="GQ281" s="490" t="s">
        <v>3848</v>
      </c>
      <c r="GR281" s="490" t="s">
        <v>3848</v>
      </c>
      <c r="GS281" s="490" t="s">
        <v>14217</v>
      </c>
      <c r="GT281" s="490" t="s">
        <v>3848</v>
      </c>
      <c r="GU281" s="490" t="s">
        <v>3848</v>
      </c>
      <c r="GV281" s="490" t="s">
        <v>14217</v>
      </c>
      <c r="GW281" s="490" t="s">
        <v>14217</v>
      </c>
      <c r="GX281" s="490" t="s">
        <v>14217</v>
      </c>
      <c r="GY281" s="490">
        <v>0</v>
      </c>
      <c r="GZ281" s="490" t="s">
        <v>14217</v>
      </c>
      <c r="HA281" s="490" t="s">
        <v>14217</v>
      </c>
      <c r="HB281" s="490">
        <v>33</v>
      </c>
      <c r="HC281" s="490" t="s">
        <v>14217</v>
      </c>
      <c r="HD281" s="490">
        <v>33</v>
      </c>
      <c r="HE281" s="490">
        <v>0</v>
      </c>
      <c r="HF281" s="335" t="s">
        <v>14405</v>
      </c>
      <c r="HG281" s="491" t="s">
        <v>3848</v>
      </c>
      <c r="HH281" s="491" t="s">
        <v>18776</v>
      </c>
      <c r="HI281" s="491" t="s">
        <v>18724</v>
      </c>
      <c r="HJ281" s="491" t="s">
        <v>14408</v>
      </c>
      <c r="HK281" s="491" t="s">
        <v>18777</v>
      </c>
      <c r="HL281" s="335" t="s">
        <v>3848</v>
      </c>
      <c r="HM281" s="335"/>
      <c r="IC281" s="44" t="s">
        <v>3403</v>
      </c>
      <c r="IE281" s="44" t="s">
        <v>3403</v>
      </c>
    </row>
    <row r="282" spans="1:239" s="44" customFormat="1" ht="15" customHeight="1" x14ac:dyDescent="0.2">
      <c r="A282" s="85">
        <v>146</v>
      </c>
      <c r="B282" s="470"/>
      <c r="C282" s="85"/>
      <c r="D282" s="85" t="s">
        <v>12630</v>
      </c>
      <c r="E282" s="255" t="s">
        <v>212</v>
      </c>
      <c r="F282" s="282">
        <v>43284</v>
      </c>
      <c r="G282" s="183" t="s">
        <v>1202</v>
      </c>
      <c r="H282" s="183" t="s">
        <v>233</v>
      </c>
      <c r="I282" s="183" t="s">
        <v>3057</v>
      </c>
      <c r="J282" s="85"/>
      <c r="K282" s="471"/>
      <c r="L282" s="471"/>
      <c r="M282" s="471"/>
      <c r="N282" s="471"/>
      <c r="O282" s="85"/>
      <c r="P282" s="370" t="s">
        <v>18778</v>
      </c>
      <c r="Q282" s="85" t="s">
        <v>18779</v>
      </c>
      <c r="R282" s="471" t="s">
        <v>18780</v>
      </c>
      <c r="S282" s="351" t="s">
        <v>18781</v>
      </c>
      <c r="T282" s="276">
        <v>9354372679</v>
      </c>
      <c r="U282" s="471" t="s">
        <v>18782</v>
      </c>
      <c r="V282" s="252" t="s">
        <v>221</v>
      </c>
      <c r="W282" s="252" t="s">
        <v>221</v>
      </c>
      <c r="X282" s="252" t="s">
        <v>221</v>
      </c>
      <c r="Y282" s="252" t="s">
        <v>221</v>
      </c>
      <c r="Z282" s="255" t="s">
        <v>221</v>
      </c>
      <c r="AA282" s="85" t="s">
        <v>18783</v>
      </c>
      <c r="AB282" s="85">
        <v>9281881465</v>
      </c>
      <c r="AC282" s="85" t="s">
        <v>278</v>
      </c>
      <c r="AD282" s="85" t="s">
        <v>267</v>
      </c>
      <c r="AE282" s="85" t="s">
        <v>18784</v>
      </c>
      <c r="AF282" s="85" t="s">
        <v>280</v>
      </c>
      <c r="AG282" s="85" t="s">
        <v>221</v>
      </c>
      <c r="AH282" s="85" t="s">
        <v>221</v>
      </c>
      <c r="AI282" s="85">
        <v>4</v>
      </c>
      <c r="AJ282" s="85" t="s">
        <v>227</v>
      </c>
      <c r="AK282" s="85">
        <v>1</v>
      </c>
      <c r="AL282" s="85">
        <v>4</v>
      </c>
      <c r="AM282" s="85">
        <v>0</v>
      </c>
      <c r="AN282" s="64" t="s">
        <v>394</v>
      </c>
      <c r="AO282" s="64" t="s">
        <v>1210</v>
      </c>
      <c r="AP282" s="85" t="s">
        <v>281</v>
      </c>
      <c r="AQ282" s="36" t="s">
        <v>15604</v>
      </c>
      <c r="AR282" s="85"/>
      <c r="AS282" s="85"/>
      <c r="AT282" s="85"/>
      <c r="AU282" s="85"/>
      <c r="AV282" s="85"/>
      <c r="AW282" s="85"/>
      <c r="AX282" s="85"/>
      <c r="AY282" s="85"/>
      <c r="AZ282" s="85"/>
      <c r="BA282" s="275"/>
      <c r="BB282" s="275" t="s">
        <v>15605</v>
      </c>
      <c r="BC282" s="275">
        <v>0.7729166666666667</v>
      </c>
      <c r="BD282" s="483">
        <v>0.78333333333333333</v>
      </c>
      <c r="BE282" s="85"/>
      <c r="BF282" s="85">
        <v>2</v>
      </c>
      <c r="BG282" s="85">
        <v>2</v>
      </c>
      <c r="BH282" s="85">
        <v>2</v>
      </c>
      <c r="BI282" s="85">
        <v>2</v>
      </c>
      <c r="BJ282" s="85">
        <v>2</v>
      </c>
      <c r="BK282" s="85">
        <v>1</v>
      </c>
      <c r="BL282" s="85">
        <v>1</v>
      </c>
      <c r="BM282" s="85">
        <v>1</v>
      </c>
      <c r="BN282" s="85">
        <v>1</v>
      </c>
      <c r="BO282" s="85">
        <v>2</v>
      </c>
      <c r="BP282" s="85">
        <v>2</v>
      </c>
      <c r="BQ282" s="85">
        <v>2</v>
      </c>
      <c r="BR282" s="85">
        <v>2</v>
      </c>
      <c r="BS282" s="85">
        <v>2</v>
      </c>
      <c r="BT282" s="85"/>
      <c r="BU282" s="85"/>
      <c r="BV282" s="85"/>
      <c r="BW282" s="85"/>
      <c r="BX282" s="85"/>
      <c r="BY282" s="85"/>
      <c r="BZ282" s="85"/>
      <c r="CA282" s="85"/>
      <c r="CB282" s="85"/>
      <c r="CC282" s="85"/>
      <c r="CD282" s="85"/>
      <c r="CE282" s="85"/>
      <c r="CF282" s="85"/>
      <c r="CH282" s="85"/>
      <c r="CI282" s="85"/>
      <c r="CJ282" s="85"/>
      <c r="CK282" s="85"/>
      <c r="CL282" s="85"/>
      <c r="CM282" s="85"/>
      <c r="CN282" s="85"/>
      <c r="CO282" s="85"/>
      <c r="CP282" s="85"/>
      <c r="CQ282" s="85"/>
      <c r="CR282" s="335" t="s">
        <v>12643</v>
      </c>
      <c r="CS282" s="335" t="s">
        <v>12644</v>
      </c>
      <c r="CT282" s="335" t="s">
        <v>4002</v>
      </c>
      <c r="CU282" s="335" t="s">
        <v>18785</v>
      </c>
      <c r="CV282" s="335" t="s">
        <v>18779</v>
      </c>
      <c r="CW282" s="335" t="s">
        <v>18780</v>
      </c>
      <c r="CX282" s="335" t="s">
        <v>18781</v>
      </c>
      <c r="CY282" s="335" t="s">
        <v>18786</v>
      </c>
      <c r="CZ282" s="335" t="s">
        <v>3848</v>
      </c>
      <c r="DA282" s="335" t="s">
        <v>5480</v>
      </c>
      <c r="DB282" s="335" t="s">
        <v>3840</v>
      </c>
      <c r="DC282" s="335" t="s">
        <v>3841</v>
      </c>
      <c r="DD282" s="335" t="s">
        <v>4882</v>
      </c>
      <c r="DE282" s="335" t="s">
        <v>3848</v>
      </c>
      <c r="DF282" s="335" t="s">
        <v>5480</v>
      </c>
      <c r="DG282" s="335" t="s">
        <v>3840</v>
      </c>
      <c r="DH282" s="335" t="s">
        <v>3841</v>
      </c>
      <c r="DI282" s="335" t="s">
        <v>4882</v>
      </c>
      <c r="DJ282" s="335" t="s">
        <v>3848</v>
      </c>
      <c r="DK282" s="335" t="s">
        <v>3957</v>
      </c>
      <c r="DL282" s="335" t="s">
        <v>3848</v>
      </c>
      <c r="DM282" s="335" t="s">
        <v>3914</v>
      </c>
      <c r="DN282" s="335" t="s">
        <v>3852</v>
      </c>
      <c r="DO282" s="335" t="s">
        <v>3848</v>
      </c>
      <c r="DP282" s="335" t="s">
        <v>3848</v>
      </c>
      <c r="DQ282" s="335" t="s">
        <v>18787</v>
      </c>
      <c r="DR282" s="335" t="s">
        <v>18787</v>
      </c>
      <c r="DS282" s="335" t="s">
        <v>18782</v>
      </c>
      <c r="DT282" s="335" t="s">
        <v>3848</v>
      </c>
      <c r="DU282" s="335" t="s">
        <v>3848</v>
      </c>
      <c r="DV282" s="335" t="s">
        <v>3848</v>
      </c>
      <c r="DW282" s="335" t="s">
        <v>3848</v>
      </c>
      <c r="DX282" s="335" t="s">
        <v>3848</v>
      </c>
      <c r="DY282" s="335" t="s">
        <v>3848</v>
      </c>
      <c r="DZ282" s="335" t="s">
        <v>3848</v>
      </c>
      <c r="EA282" s="335" t="s">
        <v>3848</v>
      </c>
      <c r="EB282" s="335" t="s">
        <v>3861</v>
      </c>
      <c r="EC282" s="335" t="s">
        <v>3862</v>
      </c>
      <c r="ED282" s="335" t="s">
        <v>3848</v>
      </c>
      <c r="EE282" s="335" t="s">
        <v>5981</v>
      </c>
      <c r="EF282" s="335" t="s">
        <v>5081</v>
      </c>
      <c r="EG282" s="335" t="s">
        <v>2755</v>
      </c>
      <c r="EH282" s="335" t="s">
        <v>282</v>
      </c>
      <c r="EI282" s="335" t="s">
        <v>7956</v>
      </c>
      <c r="EJ282" s="335" t="s">
        <v>3848</v>
      </c>
      <c r="EK282" s="335" t="s">
        <v>3848</v>
      </c>
      <c r="EL282" s="335" t="s">
        <v>3868</v>
      </c>
      <c r="EM282" s="335" t="s">
        <v>4002</v>
      </c>
      <c r="EN282" s="335" t="s">
        <v>4002</v>
      </c>
      <c r="EO282" s="335" t="s">
        <v>4002</v>
      </c>
      <c r="EP282" s="335" t="s">
        <v>4002</v>
      </c>
      <c r="EQ282" s="335" t="s">
        <v>4017</v>
      </c>
      <c r="ER282" s="335" t="s">
        <v>4017</v>
      </c>
      <c r="ES282" s="335" t="s">
        <v>4017</v>
      </c>
      <c r="ET282" s="335" t="s">
        <v>4017</v>
      </c>
      <c r="EU282" s="335" t="s">
        <v>4017</v>
      </c>
      <c r="EV282" s="335" t="s">
        <v>3848</v>
      </c>
      <c r="EW282" s="335" t="s">
        <v>3848</v>
      </c>
      <c r="EX282" s="335" t="s">
        <v>3848</v>
      </c>
      <c r="EY282" s="335" t="s">
        <v>3848</v>
      </c>
      <c r="EZ282" s="335" t="s">
        <v>3848</v>
      </c>
      <c r="FA282" s="335" t="s">
        <v>3848</v>
      </c>
      <c r="FB282" s="335" t="s">
        <v>3848</v>
      </c>
      <c r="FC282" s="335" t="s">
        <v>3848</v>
      </c>
      <c r="FD282" s="335" t="s">
        <v>3848</v>
      </c>
      <c r="FE282" s="335" t="s">
        <v>4017</v>
      </c>
      <c r="FF282" s="335" t="s">
        <v>4017</v>
      </c>
      <c r="FG282" s="335" t="s">
        <v>3848</v>
      </c>
      <c r="FH282" s="335" t="s">
        <v>3848</v>
      </c>
      <c r="FI282" s="335" t="s">
        <v>3848</v>
      </c>
      <c r="FJ282" s="335" t="s">
        <v>4017</v>
      </c>
      <c r="FK282" s="335" t="s">
        <v>4017</v>
      </c>
      <c r="FL282" s="335" t="s">
        <v>4017</v>
      </c>
      <c r="FM282" s="335" t="s">
        <v>221</v>
      </c>
      <c r="FN282" s="335" t="s">
        <v>221</v>
      </c>
      <c r="FO282" s="335" t="s">
        <v>3848</v>
      </c>
      <c r="FP282" s="335" t="s">
        <v>3848</v>
      </c>
      <c r="FQ282" s="335" t="s">
        <v>18788</v>
      </c>
      <c r="FR282" s="335" t="s">
        <v>6200</v>
      </c>
      <c r="FS282" s="335" t="s">
        <v>18789</v>
      </c>
      <c r="FT282" s="335" t="s">
        <v>3943</v>
      </c>
      <c r="FU282" s="335" t="s">
        <v>3943</v>
      </c>
      <c r="FV282" s="335" t="s">
        <v>3943</v>
      </c>
      <c r="FW282" s="335" t="s">
        <v>3943</v>
      </c>
      <c r="FX282" s="335" t="s">
        <v>3944</v>
      </c>
      <c r="FY282" s="335" t="s">
        <v>3848</v>
      </c>
      <c r="FZ282" s="335" t="s">
        <v>3848</v>
      </c>
      <c r="GA282" s="335" t="s">
        <v>3848</v>
      </c>
      <c r="GB282" s="335" t="s">
        <v>3848</v>
      </c>
      <c r="GC282" s="335" t="s">
        <v>3848</v>
      </c>
      <c r="GL282" s="490" t="s">
        <v>14217</v>
      </c>
      <c r="GM282" s="490" t="s">
        <v>14217</v>
      </c>
      <c r="GN282" s="490" t="s">
        <v>14217</v>
      </c>
      <c r="GO282" s="490" t="s">
        <v>14217</v>
      </c>
      <c r="GP282" s="490" t="s">
        <v>14217</v>
      </c>
      <c r="GQ282" s="490" t="s">
        <v>3848</v>
      </c>
      <c r="GR282" s="490" t="s">
        <v>3848</v>
      </c>
      <c r="GS282" s="490" t="s">
        <v>14217</v>
      </c>
      <c r="GT282" s="490" t="s">
        <v>3848</v>
      </c>
      <c r="GU282" s="490" t="s">
        <v>3848</v>
      </c>
      <c r="GV282" s="490" t="s">
        <v>14217</v>
      </c>
      <c r="GW282" s="490" t="s">
        <v>14217</v>
      </c>
      <c r="GX282" s="490" t="s">
        <v>14217</v>
      </c>
      <c r="GY282" s="490">
        <v>0</v>
      </c>
      <c r="GZ282" s="490" t="s">
        <v>14217</v>
      </c>
      <c r="HA282" s="490" t="s">
        <v>14217</v>
      </c>
      <c r="HB282" s="490">
        <v>33</v>
      </c>
      <c r="HC282" s="490" t="s">
        <v>14217</v>
      </c>
      <c r="HD282" s="490">
        <v>33</v>
      </c>
      <c r="HE282" s="490">
        <v>0</v>
      </c>
      <c r="HF282" s="335" t="s">
        <v>14405</v>
      </c>
      <c r="HG282" s="491" t="s">
        <v>3848</v>
      </c>
      <c r="HH282" s="491" t="s">
        <v>18790</v>
      </c>
      <c r="HI282" s="491" t="s">
        <v>18724</v>
      </c>
      <c r="HJ282" s="491" t="s">
        <v>14408</v>
      </c>
      <c r="HK282" s="491" t="s">
        <v>18791</v>
      </c>
      <c r="HL282" s="335" t="s">
        <v>3848</v>
      </c>
      <c r="HM282" s="335"/>
      <c r="IC282" s="44" t="s">
        <v>3403</v>
      </c>
      <c r="IE282" s="44" t="s">
        <v>3403</v>
      </c>
    </row>
    <row r="283" spans="1:239" s="44" customFormat="1" ht="15" customHeight="1" x14ac:dyDescent="0.2">
      <c r="A283" s="85">
        <v>147</v>
      </c>
      <c r="B283" s="470"/>
      <c r="C283" s="85"/>
      <c r="D283" s="85" t="s">
        <v>12630</v>
      </c>
      <c r="E283" s="255" t="s">
        <v>212</v>
      </c>
      <c r="F283" s="282">
        <v>43284</v>
      </c>
      <c r="G283" s="183" t="s">
        <v>1202</v>
      </c>
      <c r="H283" s="183" t="s">
        <v>233</v>
      </c>
      <c r="I283" s="183" t="s">
        <v>3057</v>
      </c>
      <c r="J283" s="85"/>
      <c r="K283" s="471"/>
      <c r="L283" s="471"/>
      <c r="M283" s="471"/>
      <c r="N283" s="471"/>
      <c r="O283" s="85"/>
      <c r="P283" s="518" t="s">
        <v>18792</v>
      </c>
      <c r="Q283" s="85" t="s">
        <v>18793</v>
      </c>
      <c r="R283" s="471" t="s">
        <v>18794</v>
      </c>
      <c r="S283" s="276" t="s">
        <v>18795</v>
      </c>
      <c r="T283" s="85">
        <v>9564752120</v>
      </c>
      <c r="U283" s="471" t="s">
        <v>18796</v>
      </c>
      <c r="V283" s="252" t="s">
        <v>221</v>
      </c>
      <c r="W283" s="252" t="s">
        <v>221</v>
      </c>
      <c r="X283" s="252" t="s">
        <v>221</v>
      </c>
      <c r="Y283" s="252" t="s">
        <v>221</v>
      </c>
      <c r="Z283" s="255" t="s">
        <v>221</v>
      </c>
      <c r="AA283" s="85" t="s">
        <v>18797</v>
      </c>
      <c r="AB283" s="85">
        <v>9266261814</v>
      </c>
      <c r="AC283" s="85" t="s">
        <v>1303</v>
      </c>
      <c r="AD283" s="85" t="s">
        <v>224</v>
      </c>
      <c r="AE283" s="85" t="s">
        <v>221</v>
      </c>
      <c r="AF283" s="85" t="s">
        <v>221</v>
      </c>
      <c r="AG283" s="85" t="s">
        <v>221</v>
      </c>
      <c r="AH283" s="85" t="s">
        <v>221</v>
      </c>
      <c r="AI283" s="85">
        <v>0</v>
      </c>
      <c r="AJ283" s="85" t="s">
        <v>446</v>
      </c>
      <c r="AK283" s="85">
        <v>0</v>
      </c>
      <c r="AL283" s="85">
        <v>0</v>
      </c>
      <c r="AM283" s="85">
        <v>0</v>
      </c>
      <c r="AN283" s="64" t="s">
        <v>394</v>
      </c>
      <c r="AO283" s="64" t="s">
        <v>1210</v>
      </c>
      <c r="AP283" s="85" t="s">
        <v>281</v>
      </c>
      <c r="AQ283" s="36" t="s">
        <v>15604</v>
      </c>
      <c r="AR283" s="85"/>
      <c r="AS283" s="85"/>
      <c r="AT283" s="85"/>
      <c r="AU283" s="85"/>
      <c r="AV283" s="85"/>
      <c r="AW283" s="85"/>
      <c r="AX283" s="85"/>
      <c r="AY283" s="85"/>
      <c r="AZ283" s="85"/>
      <c r="BA283" s="275"/>
      <c r="BB283" s="275" t="s">
        <v>15605</v>
      </c>
      <c r="BC283" s="275">
        <v>0.78819444444444453</v>
      </c>
      <c r="BD283" s="483">
        <v>0.79861111111111116</v>
      </c>
      <c r="BE283" s="85"/>
      <c r="BF283" s="85">
        <v>2</v>
      </c>
      <c r="BG283" s="85">
        <v>2</v>
      </c>
      <c r="BH283" s="85">
        <v>2</v>
      </c>
      <c r="BI283" s="85">
        <v>2</v>
      </c>
      <c r="BJ283" s="85">
        <v>1</v>
      </c>
      <c r="BK283" s="85">
        <v>1</v>
      </c>
      <c r="BL283" s="85">
        <v>1</v>
      </c>
      <c r="BM283" s="85">
        <v>1</v>
      </c>
      <c r="BN283" s="85">
        <v>1</v>
      </c>
      <c r="BO283" s="85">
        <v>1</v>
      </c>
      <c r="BP283" s="85">
        <v>2</v>
      </c>
      <c r="BQ283" s="85">
        <v>2</v>
      </c>
      <c r="BR283" s="85">
        <v>2</v>
      </c>
      <c r="BS283" s="85">
        <v>2</v>
      </c>
      <c r="BT283" s="85"/>
      <c r="BU283" s="85"/>
      <c r="BV283" s="85"/>
      <c r="BW283" s="85"/>
      <c r="BX283" s="85"/>
      <c r="BY283" s="85"/>
      <c r="BZ283" s="85"/>
      <c r="CA283" s="85"/>
      <c r="CB283" s="85"/>
      <c r="CC283" s="85"/>
      <c r="CD283" s="85"/>
      <c r="CE283" s="85"/>
      <c r="CF283" s="85"/>
      <c r="CH283" s="85"/>
      <c r="CI283" s="85"/>
      <c r="CJ283" s="85"/>
      <c r="CK283" s="85"/>
      <c r="CL283" s="85"/>
      <c r="CM283" s="85"/>
      <c r="CN283" s="85"/>
      <c r="CO283" s="85"/>
      <c r="CP283" s="85"/>
      <c r="CQ283" s="85"/>
      <c r="CR283" s="335" t="s">
        <v>12643</v>
      </c>
      <c r="CS283" s="335" t="s">
        <v>12644</v>
      </c>
      <c r="CT283" s="335" t="s">
        <v>4002</v>
      </c>
      <c r="CU283" s="335" t="s">
        <v>18798</v>
      </c>
      <c r="CV283" s="335" t="s">
        <v>18793</v>
      </c>
      <c r="CW283" s="335" t="s">
        <v>18794</v>
      </c>
      <c r="CX283" s="335" t="s">
        <v>18795</v>
      </c>
      <c r="CY283" s="335" t="s">
        <v>18799</v>
      </c>
      <c r="CZ283" s="335" t="s">
        <v>3848</v>
      </c>
      <c r="DA283" s="335" t="s">
        <v>5480</v>
      </c>
      <c r="DB283" s="335" t="s">
        <v>3840</v>
      </c>
      <c r="DC283" s="335" t="s">
        <v>3841</v>
      </c>
      <c r="DD283" s="335" t="s">
        <v>4882</v>
      </c>
      <c r="DE283" s="335" t="s">
        <v>3848</v>
      </c>
      <c r="DF283" s="335" t="s">
        <v>5480</v>
      </c>
      <c r="DG283" s="335" t="s">
        <v>3840</v>
      </c>
      <c r="DH283" s="335" t="s">
        <v>3841</v>
      </c>
      <c r="DI283" s="335" t="s">
        <v>4882</v>
      </c>
      <c r="DJ283" s="335" t="s">
        <v>3848</v>
      </c>
      <c r="DK283" s="335" t="s">
        <v>3957</v>
      </c>
      <c r="DL283" s="335" t="s">
        <v>3848</v>
      </c>
      <c r="DM283" s="335" t="s">
        <v>3914</v>
      </c>
      <c r="DN283" s="335" t="s">
        <v>3852</v>
      </c>
      <c r="DO283" s="335" t="s">
        <v>3848</v>
      </c>
      <c r="DP283" s="335" t="s">
        <v>3848</v>
      </c>
      <c r="DQ283" s="335" t="s">
        <v>18800</v>
      </c>
      <c r="DR283" s="335" t="s">
        <v>18800</v>
      </c>
      <c r="DS283" s="335" t="s">
        <v>18796</v>
      </c>
      <c r="DT283" s="335" t="s">
        <v>3848</v>
      </c>
      <c r="DU283" s="335" t="s">
        <v>3848</v>
      </c>
      <c r="DV283" s="335" t="s">
        <v>3848</v>
      </c>
      <c r="DW283" s="335" t="s">
        <v>3848</v>
      </c>
      <c r="DX283" s="335" t="s">
        <v>3848</v>
      </c>
      <c r="DY283" s="335" t="s">
        <v>3848</v>
      </c>
      <c r="DZ283" s="335" t="s">
        <v>3848</v>
      </c>
      <c r="EA283" s="335" t="s">
        <v>3848</v>
      </c>
      <c r="EB283" s="335" t="s">
        <v>3861</v>
      </c>
      <c r="EC283" s="335" t="s">
        <v>3862</v>
      </c>
      <c r="ED283" s="335" t="s">
        <v>3848</v>
      </c>
      <c r="EE283" s="335" t="s">
        <v>8455</v>
      </c>
      <c r="EF283" s="335" t="s">
        <v>5081</v>
      </c>
      <c r="EG283" s="335" t="s">
        <v>2755</v>
      </c>
      <c r="EH283" s="335" t="s">
        <v>282</v>
      </c>
      <c r="EI283" s="335" t="s">
        <v>7956</v>
      </c>
      <c r="EJ283" s="335" t="s">
        <v>3848</v>
      </c>
      <c r="EK283" s="335" t="s">
        <v>3848</v>
      </c>
      <c r="EL283" s="335" t="s">
        <v>3868</v>
      </c>
      <c r="EM283" s="335" t="s">
        <v>4002</v>
      </c>
      <c r="EN283" s="335" t="s">
        <v>4002</v>
      </c>
      <c r="EO283" s="335" t="s">
        <v>4002</v>
      </c>
      <c r="EP283" s="335" t="s">
        <v>4002</v>
      </c>
      <c r="EQ283" s="335" t="s">
        <v>4017</v>
      </c>
      <c r="ER283" s="335" t="s">
        <v>4017</v>
      </c>
      <c r="ES283" s="335" t="s">
        <v>4017</v>
      </c>
      <c r="ET283" s="335" t="s">
        <v>4017</v>
      </c>
      <c r="EU283" s="335" t="s">
        <v>4017</v>
      </c>
      <c r="EV283" s="335" t="s">
        <v>3848</v>
      </c>
      <c r="EW283" s="335" t="s">
        <v>3848</v>
      </c>
      <c r="EX283" s="335" t="s">
        <v>3848</v>
      </c>
      <c r="EY283" s="335" t="s">
        <v>3848</v>
      </c>
      <c r="EZ283" s="335" t="s">
        <v>3848</v>
      </c>
      <c r="FA283" s="335" t="s">
        <v>3848</v>
      </c>
      <c r="FB283" s="335" t="s">
        <v>3848</v>
      </c>
      <c r="FC283" s="335" t="s">
        <v>3848</v>
      </c>
      <c r="FD283" s="335" t="s">
        <v>3848</v>
      </c>
      <c r="FE283" s="335" t="s">
        <v>4017</v>
      </c>
      <c r="FF283" s="335" t="s">
        <v>4017</v>
      </c>
      <c r="FG283" s="335" t="s">
        <v>3848</v>
      </c>
      <c r="FH283" s="335" t="s">
        <v>3848</v>
      </c>
      <c r="FI283" s="335" t="s">
        <v>3848</v>
      </c>
      <c r="FJ283" s="335" t="s">
        <v>4017</v>
      </c>
      <c r="FK283" s="335" t="s">
        <v>4017</v>
      </c>
      <c r="FL283" s="335" t="s">
        <v>4017</v>
      </c>
      <c r="FM283" s="335" t="s">
        <v>221</v>
      </c>
      <c r="FN283" s="335" t="s">
        <v>221</v>
      </c>
      <c r="FO283" s="335" t="s">
        <v>3848</v>
      </c>
      <c r="FP283" s="335" t="s">
        <v>3848</v>
      </c>
      <c r="FQ283" s="335" t="s">
        <v>18801</v>
      </c>
      <c r="FR283" s="335" t="s">
        <v>4367</v>
      </c>
      <c r="FS283" s="335" t="s">
        <v>18802</v>
      </c>
      <c r="FT283" s="335" t="s">
        <v>3943</v>
      </c>
      <c r="FU283" s="335" t="s">
        <v>3943</v>
      </c>
      <c r="FV283" s="335" t="s">
        <v>3943</v>
      </c>
      <c r="FW283" s="335" t="s">
        <v>3943</v>
      </c>
      <c r="FX283" s="335" t="s">
        <v>3944</v>
      </c>
      <c r="FY283" s="335" t="s">
        <v>3848</v>
      </c>
      <c r="FZ283" s="335" t="s">
        <v>3848</v>
      </c>
      <c r="GA283" s="335" t="s">
        <v>3848</v>
      </c>
      <c r="GB283" s="335" t="s">
        <v>3848</v>
      </c>
      <c r="GC283" s="335" t="s">
        <v>3848</v>
      </c>
      <c r="GL283" s="490" t="s">
        <v>14217</v>
      </c>
      <c r="GM283" s="490" t="s">
        <v>14217</v>
      </c>
      <c r="GN283" s="490" t="s">
        <v>14217</v>
      </c>
      <c r="GO283" s="490" t="s">
        <v>14217</v>
      </c>
      <c r="GP283" s="490" t="s">
        <v>14217</v>
      </c>
      <c r="GQ283" s="490" t="s">
        <v>3848</v>
      </c>
      <c r="GR283" s="490" t="s">
        <v>3848</v>
      </c>
      <c r="GS283" s="490" t="s">
        <v>14217</v>
      </c>
      <c r="GT283" s="490" t="s">
        <v>3848</v>
      </c>
      <c r="GU283" s="490" t="s">
        <v>3848</v>
      </c>
      <c r="GV283" s="490" t="s">
        <v>14217</v>
      </c>
      <c r="GW283" s="490" t="s">
        <v>14217</v>
      </c>
      <c r="GX283" s="490" t="s">
        <v>14217</v>
      </c>
      <c r="GY283" s="490">
        <v>0</v>
      </c>
      <c r="GZ283" s="490" t="s">
        <v>14217</v>
      </c>
      <c r="HA283" s="490" t="s">
        <v>14217</v>
      </c>
      <c r="HB283" s="490">
        <v>33</v>
      </c>
      <c r="HC283" s="490" t="s">
        <v>14217</v>
      </c>
      <c r="HD283" s="490">
        <v>33</v>
      </c>
      <c r="HE283" s="490">
        <v>0</v>
      </c>
      <c r="HF283" s="335" t="s">
        <v>14405</v>
      </c>
      <c r="HG283" s="491" t="s">
        <v>3848</v>
      </c>
      <c r="HH283" s="491" t="s">
        <v>18803</v>
      </c>
      <c r="HI283" s="491" t="s">
        <v>18724</v>
      </c>
      <c r="HJ283" s="491" t="s">
        <v>14408</v>
      </c>
      <c r="HK283" s="491" t="s">
        <v>18804</v>
      </c>
      <c r="HL283" s="335" t="s">
        <v>3848</v>
      </c>
      <c r="HM283" s="335"/>
      <c r="IC283" s="44" t="s">
        <v>3403</v>
      </c>
      <c r="IE283" s="44" t="s">
        <v>3403</v>
      </c>
    </row>
    <row r="284" spans="1:239" s="44" customFormat="1" ht="15" customHeight="1" x14ac:dyDescent="0.2">
      <c r="A284" s="85">
        <v>148</v>
      </c>
      <c r="B284" s="470"/>
      <c r="C284" s="85"/>
      <c r="D284" s="85" t="s">
        <v>12630</v>
      </c>
      <c r="E284" s="255" t="s">
        <v>212</v>
      </c>
      <c r="F284" s="282">
        <v>43284</v>
      </c>
      <c r="G284" s="85" t="s">
        <v>357</v>
      </c>
      <c r="H284" s="183" t="s">
        <v>337</v>
      </c>
      <c r="I284" s="183" t="s">
        <v>437</v>
      </c>
      <c r="J284" s="85" t="s">
        <v>12805</v>
      </c>
      <c r="K284" s="471"/>
      <c r="L284" s="471"/>
      <c r="M284" s="471"/>
      <c r="N284" s="471"/>
      <c r="O284" s="85"/>
      <c r="P284" s="488" t="s">
        <v>18805</v>
      </c>
      <c r="Q284" s="354" t="s">
        <v>515</v>
      </c>
      <c r="R284" s="351" t="s">
        <v>18806</v>
      </c>
      <c r="S284" s="351" t="s">
        <v>1059</v>
      </c>
      <c r="T284" s="44">
        <v>9165402703</v>
      </c>
      <c r="U284" s="471" t="s">
        <v>18807</v>
      </c>
      <c r="V284" s="44" t="s">
        <v>221</v>
      </c>
      <c r="W284" s="252" t="s">
        <v>221</v>
      </c>
      <c r="X284" s="252" t="s">
        <v>221</v>
      </c>
      <c r="Y284" s="252" t="s">
        <v>221</v>
      </c>
      <c r="Z284" s="252" t="s">
        <v>221</v>
      </c>
      <c r="AA284" s="252" t="s">
        <v>18808</v>
      </c>
      <c r="AB284" s="252">
        <v>3733656</v>
      </c>
      <c r="AC284" s="85" t="s">
        <v>223</v>
      </c>
      <c r="AD284" s="85" t="s">
        <v>224</v>
      </c>
      <c r="AE284" s="85" t="s">
        <v>18809</v>
      </c>
      <c r="AF284" s="85" t="s">
        <v>226</v>
      </c>
      <c r="AG284" s="85" t="s">
        <v>221</v>
      </c>
      <c r="AH284" s="85" t="s">
        <v>221</v>
      </c>
      <c r="AI284" s="85">
        <v>111</v>
      </c>
      <c r="AJ284" s="85" t="s">
        <v>446</v>
      </c>
      <c r="AK284" s="85">
        <v>0</v>
      </c>
      <c r="AL284" s="85">
        <v>75</v>
      </c>
      <c r="AM284" s="85">
        <v>36</v>
      </c>
      <c r="AN284" s="64" t="s">
        <v>394</v>
      </c>
      <c r="AO284" s="64" t="s">
        <v>1210</v>
      </c>
      <c r="AP284" s="85" t="s">
        <v>281</v>
      </c>
      <c r="AQ284" s="36" t="s">
        <v>15604</v>
      </c>
      <c r="AR284" s="85"/>
      <c r="AS284" s="85"/>
      <c r="AT284" s="85"/>
      <c r="AU284" s="85"/>
      <c r="AV284" s="85"/>
      <c r="AW284" s="85"/>
      <c r="AX284" s="85"/>
      <c r="AY284" s="85"/>
      <c r="AZ284" s="85"/>
      <c r="BA284" s="275"/>
      <c r="BB284" s="275" t="s">
        <v>15605</v>
      </c>
      <c r="BC284" s="275">
        <v>0.46875</v>
      </c>
      <c r="BD284" s="483">
        <v>0.4861111111111111</v>
      </c>
      <c r="BE284" s="85"/>
      <c r="BF284" s="85">
        <v>3</v>
      </c>
      <c r="BG284" s="85">
        <v>3</v>
      </c>
      <c r="BH284" s="85">
        <v>3</v>
      </c>
      <c r="BI284" s="85">
        <v>3</v>
      </c>
      <c r="BJ284" s="85">
        <v>3</v>
      </c>
      <c r="BK284" s="85">
        <v>3</v>
      </c>
      <c r="BL284" s="85">
        <v>3</v>
      </c>
      <c r="BM284" s="85">
        <v>3</v>
      </c>
      <c r="BN284" s="85">
        <v>3</v>
      </c>
      <c r="BO284" s="85">
        <v>3</v>
      </c>
      <c r="BP284" s="85">
        <v>3</v>
      </c>
      <c r="BQ284" s="85">
        <v>3</v>
      </c>
      <c r="BR284" s="85">
        <v>3</v>
      </c>
      <c r="BS284" s="85">
        <v>3</v>
      </c>
      <c r="BT284" s="85"/>
      <c r="BU284" s="405"/>
      <c r="BV284" s="85" t="s">
        <v>15605</v>
      </c>
      <c r="BW284" s="483">
        <v>0.48680555555555555</v>
      </c>
      <c r="BX284" s="483">
        <v>0.49374999999999997</v>
      </c>
      <c r="BY284" s="85"/>
      <c r="BZ284" s="85">
        <v>3</v>
      </c>
      <c r="CA284" s="85">
        <v>3</v>
      </c>
      <c r="CB284" s="85">
        <v>3</v>
      </c>
      <c r="CC284" s="85">
        <v>3</v>
      </c>
      <c r="CD284" s="85" t="s">
        <v>260</v>
      </c>
      <c r="CE284" s="85" t="s">
        <v>15605</v>
      </c>
      <c r="CF284" s="85">
        <v>15</v>
      </c>
      <c r="CH284" s="85"/>
      <c r="CI284" s="85"/>
      <c r="CJ284" s="85"/>
      <c r="CK284" s="85"/>
      <c r="CL284" s="85"/>
      <c r="CM284" s="85"/>
      <c r="CN284" s="85"/>
      <c r="CO284" s="85"/>
      <c r="CP284" s="85"/>
      <c r="CQ284" s="85"/>
      <c r="CR284" s="335" t="s">
        <v>12643</v>
      </c>
      <c r="CS284" s="335" t="s">
        <v>12644</v>
      </c>
      <c r="CT284" s="335" t="s">
        <v>4002</v>
      </c>
      <c r="CU284" s="335" t="s">
        <v>18810</v>
      </c>
      <c r="CV284" s="335" t="s">
        <v>515</v>
      </c>
      <c r="CW284" s="335" t="s">
        <v>18806</v>
      </c>
      <c r="CX284" s="335" t="s">
        <v>1059</v>
      </c>
      <c r="CY284" s="335" t="s">
        <v>18811</v>
      </c>
      <c r="CZ284" s="335" t="s">
        <v>3848</v>
      </c>
      <c r="DA284" s="335" t="s">
        <v>14675</v>
      </c>
      <c r="DB284" s="335" t="s">
        <v>3840</v>
      </c>
      <c r="DC284" s="335" t="s">
        <v>3841</v>
      </c>
      <c r="DD284" s="335" t="s">
        <v>5700</v>
      </c>
      <c r="DE284" s="335" t="s">
        <v>3848</v>
      </c>
      <c r="DF284" s="335" t="s">
        <v>14675</v>
      </c>
      <c r="DG284" s="335" t="s">
        <v>3840</v>
      </c>
      <c r="DH284" s="335" t="s">
        <v>3841</v>
      </c>
      <c r="DI284" s="335" t="s">
        <v>5700</v>
      </c>
      <c r="DJ284" s="335" t="s">
        <v>3848</v>
      </c>
      <c r="DK284" s="335" t="s">
        <v>3957</v>
      </c>
      <c r="DL284" s="335" t="s">
        <v>3848</v>
      </c>
      <c r="DM284" s="335" t="s">
        <v>3914</v>
      </c>
      <c r="DN284" s="335" t="s">
        <v>4062</v>
      </c>
      <c r="DO284" s="335" t="s">
        <v>3848</v>
      </c>
      <c r="DP284" s="335" t="s">
        <v>3848</v>
      </c>
      <c r="DQ284" s="335" t="s">
        <v>18812</v>
      </c>
      <c r="DR284" s="335" t="s">
        <v>18812</v>
      </c>
      <c r="DS284" s="335" t="s">
        <v>18807</v>
      </c>
      <c r="DT284" s="335" t="s">
        <v>3848</v>
      </c>
      <c r="DU284" s="335" t="s">
        <v>3848</v>
      </c>
      <c r="DV284" s="335" t="s">
        <v>3848</v>
      </c>
      <c r="DW284" s="335" t="s">
        <v>3848</v>
      </c>
      <c r="DX284" s="335" t="s">
        <v>3848</v>
      </c>
      <c r="DY284" s="335" t="s">
        <v>3848</v>
      </c>
      <c r="DZ284" s="335" t="s">
        <v>3848</v>
      </c>
      <c r="EA284" s="335" t="s">
        <v>3848</v>
      </c>
      <c r="EB284" s="335" t="s">
        <v>3861</v>
      </c>
      <c r="EC284" s="335" t="s">
        <v>3862</v>
      </c>
      <c r="ED284" s="335" t="s">
        <v>3848</v>
      </c>
      <c r="EE284" s="335" t="s">
        <v>5981</v>
      </c>
      <c r="EF284" s="335" t="s">
        <v>5081</v>
      </c>
      <c r="EG284" s="335" t="s">
        <v>2755</v>
      </c>
      <c r="EH284" s="335" t="s">
        <v>282</v>
      </c>
      <c r="EI284" s="335" t="s">
        <v>7956</v>
      </c>
      <c r="EJ284" s="335" t="s">
        <v>3848</v>
      </c>
      <c r="EK284" s="335" t="s">
        <v>3848</v>
      </c>
      <c r="EL284" s="335" t="s">
        <v>3868</v>
      </c>
      <c r="EM284" s="335" t="s">
        <v>4002</v>
      </c>
      <c r="EN284" s="335" t="s">
        <v>4002</v>
      </c>
      <c r="EO284" s="335" t="s">
        <v>4002</v>
      </c>
      <c r="EP284" s="335" t="s">
        <v>4002</v>
      </c>
      <c r="EQ284" s="335" t="s">
        <v>4017</v>
      </c>
      <c r="ER284" s="335" t="s">
        <v>4017</v>
      </c>
      <c r="ES284" s="335" t="s">
        <v>4017</v>
      </c>
      <c r="ET284" s="335" t="s">
        <v>4017</v>
      </c>
      <c r="EU284" s="335" t="s">
        <v>4017</v>
      </c>
      <c r="EV284" s="335" t="s">
        <v>3848</v>
      </c>
      <c r="EW284" s="335" t="s">
        <v>3848</v>
      </c>
      <c r="EX284" s="335" t="s">
        <v>3848</v>
      </c>
      <c r="EY284" s="335" t="s">
        <v>3848</v>
      </c>
      <c r="EZ284" s="335" t="s">
        <v>3848</v>
      </c>
      <c r="FA284" s="335" t="s">
        <v>3848</v>
      </c>
      <c r="FB284" s="335" t="s">
        <v>3848</v>
      </c>
      <c r="FC284" s="335" t="s">
        <v>3848</v>
      </c>
      <c r="FD284" s="335" t="s">
        <v>3848</v>
      </c>
      <c r="FE284" s="335" t="s">
        <v>4017</v>
      </c>
      <c r="FF284" s="335" t="s">
        <v>4017</v>
      </c>
      <c r="FG284" s="335" t="s">
        <v>3848</v>
      </c>
      <c r="FH284" s="335" t="s">
        <v>3848</v>
      </c>
      <c r="FI284" s="335" t="s">
        <v>3848</v>
      </c>
      <c r="FJ284" s="335" t="s">
        <v>4017</v>
      </c>
      <c r="FK284" s="335" t="s">
        <v>4017</v>
      </c>
      <c r="FL284" s="335" t="s">
        <v>4017</v>
      </c>
      <c r="FM284" s="335" t="s">
        <v>470</v>
      </c>
      <c r="FN284" s="335" t="s">
        <v>18813</v>
      </c>
      <c r="FO284" s="335" t="s">
        <v>10542</v>
      </c>
      <c r="FP284" s="335" t="s">
        <v>3848</v>
      </c>
      <c r="FQ284" s="335" t="s">
        <v>18814</v>
      </c>
      <c r="FR284" s="335" t="s">
        <v>4565</v>
      </c>
      <c r="FS284" s="335" t="s">
        <v>18815</v>
      </c>
      <c r="FT284" s="335" t="s">
        <v>3943</v>
      </c>
      <c r="FU284" s="335" t="s">
        <v>3943</v>
      </c>
      <c r="FV284" s="335" t="s">
        <v>3943</v>
      </c>
      <c r="FW284" s="335" t="s">
        <v>3943</v>
      </c>
      <c r="FX284" s="335" t="s">
        <v>3894</v>
      </c>
      <c r="FY284" s="335" t="s">
        <v>3848</v>
      </c>
      <c r="FZ284" s="335" t="s">
        <v>18816</v>
      </c>
      <c r="GA284" s="335" t="s">
        <v>3848</v>
      </c>
      <c r="GB284" s="335" t="s">
        <v>3848</v>
      </c>
      <c r="GC284" s="335" t="s">
        <v>3848</v>
      </c>
      <c r="GL284" s="490" t="s">
        <v>14217</v>
      </c>
      <c r="GM284" s="490" t="s">
        <v>14217</v>
      </c>
      <c r="GN284" s="490" t="s">
        <v>14217</v>
      </c>
      <c r="GO284" s="490" t="s">
        <v>14217</v>
      </c>
      <c r="GP284" s="490" t="s">
        <v>14217</v>
      </c>
      <c r="GQ284" s="490" t="s">
        <v>3848</v>
      </c>
      <c r="GR284" s="490" t="s">
        <v>3848</v>
      </c>
      <c r="GS284" s="490" t="s">
        <v>14217</v>
      </c>
      <c r="GT284" s="490" t="s">
        <v>3848</v>
      </c>
      <c r="GU284" s="490" t="s">
        <v>3848</v>
      </c>
      <c r="GV284" s="490" t="s">
        <v>14217</v>
      </c>
      <c r="GW284" s="490" t="s">
        <v>14217</v>
      </c>
      <c r="GX284" s="490" t="s">
        <v>14217</v>
      </c>
      <c r="GY284" s="490">
        <v>100</v>
      </c>
      <c r="GZ284" s="490" t="s">
        <v>14217</v>
      </c>
      <c r="HA284" s="490" t="s">
        <v>14217</v>
      </c>
      <c r="HB284" s="490">
        <v>100</v>
      </c>
      <c r="HC284" s="490">
        <v>100</v>
      </c>
      <c r="HD284" s="490">
        <v>100</v>
      </c>
      <c r="HE284" s="490">
        <v>0</v>
      </c>
      <c r="HF284" s="335" t="s">
        <v>14314</v>
      </c>
      <c r="HG284" s="491" t="s">
        <v>3848</v>
      </c>
      <c r="HH284" s="491" t="s">
        <v>3848</v>
      </c>
      <c r="HI284" s="491" t="s">
        <v>3848</v>
      </c>
      <c r="HJ284" s="491" t="s">
        <v>3848</v>
      </c>
      <c r="HK284" s="491" t="s">
        <v>3848</v>
      </c>
      <c r="HL284" s="335" t="s">
        <v>3848</v>
      </c>
      <c r="HM284" s="335"/>
      <c r="IC284" s="44" t="s">
        <v>13439</v>
      </c>
      <c r="IE284" s="44" t="s">
        <v>3403</v>
      </c>
    </row>
    <row r="285" spans="1:239" s="44" customFormat="1" ht="15" customHeight="1" x14ac:dyDescent="0.2">
      <c r="A285" s="85">
        <v>1</v>
      </c>
      <c r="B285" s="470">
        <v>0.3347222222222222</v>
      </c>
      <c r="C285" s="85"/>
      <c r="D285" s="85" t="s">
        <v>12630</v>
      </c>
      <c r="E285" s="85" t="s">
        <v>212</v>
      </c>
      <c r="F285" s="282">
        <v>43285</v>
      </c>
      <c r="G285" s="85" t="s">
        <v>1202</v>
      </c>
      <c r="H285" s="85" t="s">
        <v>233</v>
      </c>
      <c r="I285" s="85" t="s">
        <v>3057</v>
      </c>
      <c r="J285" s="85"/>
      <c r="K285" s="471"/>
      <c r="L285" s="471"/>
      <c r="M285" s="471"/>
      <c r="N285" s="471"/>
      <c r="O285" s="85"/>
      <c r="P285" s="472" t="s">
        <v>18817</v>
      </c>
      <c r="Q285" s="85" t="s">
        <v>18818</v>
      </c>
      <c r="R285" s="85" t="s">
        <v>18819</v>
      </c>
      <c r="S285" s="471" t="s">
        <v>18820</v>
      </c>
      <c r="T285" s="276">
        <v>9275949037</v>
      </c>
      <c r="U285" s="478" t="s">
        <v>18821</v>
      </c>
      <c r="V285" s="471" t="s">
        <v>18822</v>
      </c>
      <c r="W285" s="85" t="s">
        <v>221</v>
      </c>
      <c r="X285" s="85" t="s">
        <v>221</v>
      </c>
      <c r="Y285" s="85" t="s">
        <v>221</v>
      </c>
      <c r="Z285" s="85" t="s">
        <v>221</v>
      </c>
      <c r="AA285" s="85" t="s">
        <v>18823</v>
      </c>
      <c r="AB285" s="85">
        <v>9093293362</v>
      </c>
      <c r="AC285" s="85" t="s">
        <v>1303</v>
      </c>
      <c r="AD285" s="85" t="s">
        <v>224</v>
      </c>
      <c r="AE285" s="85" t="s">
        <v>221</v>
      </c>
      <c r="AF285" s="85" t="s">
        <v>221</v>
      </c>
      <c r="AG285" s="85" t="s">
        <v>221</v>
      </c>
      <c r="AH285" s="85" t="s">
        <v>221</v>
      </c>
      <c r="AI285" s="85" t="s">
        <v>221</v>
      </c>
      <c r="AJ285" s="85" t="s">
        <v>221</v>
      </c>
      <c r="AK285" s="85" t="s">
        <v>221</v>
      </c>
      <c r="AL285" s="85" t="s">
        <v>221</v>
      </c>
      <c r="AM285" s="85" t="s">
        <v>221</v>
      </c>
      <c r="AN285" s="85" t="s">
        <v>228</v>
      </c>
      <c r="AO285" s="85" t="s">
        <v>228</v>
      </c>
      <c r="AP285" s="85" t="s">
        <v>229</v>
      </c>
      <c r="AQ285" s="85" t="s">
        <v>229</v>
      </c>
      <c r="AR285" s="85"/>
      <c r="AS285" s="85" t="s">
        <v>18824</v>
      </c>
      <c r="AT285" s="85">
        <v>166991</v>
      </c>
      <c r="AU285" s="85" t="s">
        <v>13187</v>
      </c>
      <c r="AV285" s="85"/>
      <c r="AW285" s="85"/>
      <c r="AX285" s="85"/>
      <c r="AY285" s="85" t="s">
        <v>227</v>
      </c>
      <c r="AZ285" s="85" t="s">
        <v>446</v>
      </c>
      <c r="BA285" s="275">
        <v>0.37638888888888888</v>
      </c>
      <c r="BB285" s="275" t="s">
        <v>13264</v>
      </c>
      <c r="BC285" s="275">
        <v>0.40277777777777773</v>
      </c>
      <c r="BD285" s="275">
        <v>0.40625</v>
      </c>
      <c r="BE285" s="306">
        <f t="shared" ref="BE285" si="8">MINUTE(BD285-BC285)</f>
        <v>5</v>
      </c>
      <c r="BF285" s="85">
        <v>1</v>
      </c>
      <c r="BG285" s="85">
        <v>1</v>
      </c>
      <c r="BH285" s="85">
        <v>1</v>
      </c>
      <c r="BI285" s="85">
        <v>1</v>
      </c>
      <c r="BJ285" s="85">
        <v>1</v>
      </c>
      <c r="BK285" s="85">
        <v>1</v>
      </c>
      <c r="BL285" s="85">
        <v>1</v>
      </c>
      <c r="BM285" s="85">
        <v>1</v>
      </c>
      <c r="BN285" s="85">
        <v>1</v>
      </c>
      <c r="BO285" s="85">
        <v>1</v>
      </c>
      <c r="BP285" s="85">
        <v>1</v>
      </c>
      <c r="BQ285" s="85">
        <v>1</v>
      </c>
      <c r="BR285" s="85">
        <v>1</v>
      </c>
      <c r="BS285" s="85">
        <v>1</v>
      </c>
      <c r="BT285" s="85">
        <v>1</v>
      </c>
      <c r="BU285" s="252">
        <f t="shared" ref="BU285" si="9">COUNTIF(BF285:BT285,1)</f>
        <v>15</v>
      </c>
      <c r="BV285" s="85"/>
      <c r="BW285" s="85"/>
      <c r="BX285" s="85"/>
      <c r="BY285" s="306">
        <f t="shared" ref="BY285" si="10">MINUTE(BX285-BW285)</f>
        <v>0</v>
      </c>
      <c r="BZ285" s="85"/>
      <c r="CA285" s="85"/>
      <c r="CB285" s="85"/>
      <c r="CC285" s="85"/>
      <c r="CD285" s="85"/>
      <c r="CE285" s="85"/>
      <c r="CF285" s="85"/>
      <c r="CG285" s="85"/>
      <c r="CH285" s="85"/>
      <c r="CI285" s="85"/>
      <c r="CJ285" s="85"/>
      <c r="CK285" s="85"/>
      <c r="CL285" s="85"/>
      <c r="CM285" s="85"/>
      <c r="CN285" s="85"/>
      <c r="CO285" s="85"/>
      <c r="CP285" s="85"/>
      <c r="CQ285" s="85"/>
      <c r="CR285" s="36" t="s">
        <v>12643</v>
      </c>
      <c r="CS285" s="36" t="s">
        <v>12644</v>
      </c>
      <c r="CT285" s="36" t="s">
        <v>4002</v>
      </c>
      <c r="CU285" s="36" t="s">
        <v>18825</v>
      </c>
      <c r="CV285" s="36" t="s">
        <v>18826</v>
      </c>
      <c r="CW285" s="36" t="s">
        <v>18827</v>
      </c>
      <c r="CX285" s="36" t="s">
        <v>18828</v>
      </c>
      <c r="CY285" s="36" t="s">
        <v>18829</v>
      </c>
      <c r="CZ285" s="36" t="s">
        <v>15740</v>
      </c>
      <c r="DA285" s="36" t="s">
        <v>18830</v>
      </c>
      <c r="DB285" s="36" t="s">
        <v>4037</v>
      </c>
      <c r="DC285" s="36" t="s">
        <v>4038</v>
      </c>
      <c r="DD285" s="36" t="s">
        <v>4039</v>
      </c>
      <c r="DE285" s="36" t="s">
        <v>3848</v>
      </c>
      <c r="DF285" s="36" t="s">
        <v>18831</v>
      </c>
      <c r="DG285" s="36" t="s">
        <v>3840</v>
      </c>
      <c r="DH285" s="36" t="s">
        <v>3841</v>
      </c>
      <c r="DI285" s="36" t="s">
        <v>4036</v>
      </c>
      <c r="DJ285" s="36" t="s">
        <v>18832</v>
      </c>
      <c r="DK285" s="36" t="s">
        <v>3957</v>
      </c>
      <c r="DL285" s="36" t="s">
        <v>264</v>
      </c>
      <c r="DM285" s="36" t="s">
        <v>3851</v>
      </c>
      <c r="DN285" s="36" t="s">
        <v>3852</v>
      </c>
      <c r="DO285" s="36" t="s">
        <v>3853</v>
      </c>
      <c r="DP285" s="36" t="s">
        <v>3854</v>
      </c>
      <c r="DQ285" s="36" t="s">
        <v>18833</v>
      </c>
      <c r="DR285" s="36" t="s">
        <v>7681</v>
      </c>
      <c r="DS285" s="36" t="s">
        <v>18834</v>
      </c>
      <c r="DT285" s="36" t="s">
        <v>18835</v>
      </c>
      <c r="DU285" s="36" t="s">
        <v>18836</v>
      </c>
      <c r="DV285" s="36" t="s">
        <v>3848</v>
      </c>
      <c r="DW285" s="36" t="s">
        <v>18837</v>
      </c>
      <c r="DX285" s="36" t="s">
        <v>18838</v>
      </c>
      <c r="DY285" s="36" t="s">
        <v>3848</v>
      </c>
      <c r="DZ285" s="36" t="s">
        <v>3848</v>
      </c>
      <c r="EA285" s="36" t="s">
        <v>3848</v>
      </c>
      <c r="EB285" s="36" t="s">
        <v>3861</v>
      </c>
      <c r="EC285" s="36" t="s">
        <v>3862</v>
      </c>
      <c r="ED285" s="36" t="s">
        <v>3848</v>
      </c>
      <c r="EE285" s="36" t="s">
        <v>12250</v>
      </c>
      <c r="EF285" s="36" t="s">
        <v>5081</v>
      </c>
      <c r="EG285" s="36" t="s">
        <v>4068</v>
      </c>
      <c r="EH285" s="36" t="s">
        <v>4438</v>
      </c>
      <c r="EI285" s="36" t="s">
        <v>18839</v>
      </c>
      <c r="EJ285" s="36" t="s">
        <v>18840</v>
      </c>
      <c r="EK285" s="36" t="s">
        <v>3848</v>
      </c>
      <c r="EL285" s="36" t="s">
        <v>4473</v>
      </c>
      <c r="EM285" s="36" t="s">
        <v>4002</v>
      </c>
      <c r="EN285" s="36" t="s">
        <v>4002</v>
      </c>
      <c r="EO285" s="36" t="s">
        <v>4002</v>
      </c>
      <c r="EP285" s="36" t="s">
        <v>4002</v>
      </c>
      <c r="EQ285" s="36" t="s">
        <v>18841</v>
      </c>
      <c r="ER285" s="36" t="s">
        <v>3924</v>
      </c>
      <c r="ES285" s="36" t="s">
        <v>18842</v>
      </c>
      <c r="ET285" s="36" t="s">
        <v>3874</v>
      </c>
      <c r="EU285" s="36" t="s">
        <v>18843</v>
      </c>
      <c r="EV285" s="36" t="s">
        <v>3876</v>
      </c>
      <c r="EW285" s="36" t="s">
        <v>3876</v>
      </c>
      <c r="EX285" s="36" t="s">
        <v>3848</v>
      </c>
      <c r="EY285" s="36" t="s">
        <v>3848</v>
      </c>
      <c r="EZ285" s="36" t="s">
        <v>3876</v>
      </c>
      <c r="FA285" s="36" t="s">
        <v>3848</v>
      </c>
      <c r="FB285" s="36" t="s">
        <v>3848</v>
      </c>
      <c r="FC285" s="36" t="s">
        <v>3848</v>
      </c>
      <c r="FD285" s="36" t="s">
        <v>3848</v>
      </c>
      <c r="FE285" s="36" t="s">
        <v>4017</v>
      </c>
      <c r="FF285" s="36" t="s">
        <v>4017</v>
      </c>
      <c r="FG285" s="36" t="s">
        <v>3848</v>
      </c>
      <c r="FH285" s="36" t="s">
        <v>3848</v>
      </c>
      <c r="FI285" s="36" t="s">
        <v>3848</v>
      </c>
      <c r="FJ285" s="36" t="s">
        <v>4017</v>
      </c>
      <c r="FK285" s="36" t="s">
        <v>4017</v>
      </c>
      <c r="FL285" s="36" t="s">
        <v>4017</v>
      </c>
      <c r="FM285" s="36" t="s">
        <v>18828</v>
      </c>
      <c r="FN285" s="36" t="s">
        <v>18844</v>
      </c>
      <c r="FO285" s="36" t="s">
        <v>13118</v>
      </c>
      <c r="FP285" s="36" t="s">
        <v>3848</v>
      </c>
      <c r="FQ285" s="36" t="s">
        <v>18845</v>
      </c>
      <c r="FR285" s="36" t="s">
        <v>11924</v>
      </c>
      <c r="FS285" s="36" t="s">
        <v>18846</v>
      </c>
      <c r="FT285" s="36" t="s">
        <v>18847</v>
      </c>
      <c r="FU285" s="36" t="s">
        <v>18848</v>
      </c>
      <c r="FV285" s="36" t="s">
        <v>18849</v>
      </c>
      <c r="FW285" s="36" t="s">
        <v>18850</v>
      </c>
      <c r="FX285" s="36" t="s">
        <v>3894</v>
      </c>
      <c r="FY285" s="36" t="s">
        <v>3848</v>
      </c>
      <c r="FZ285" s="36" t="s">
        <v>3848</v>
      </c>
      <c r="GA285" s="36" t="s">
        <v>3945</v>
      </c>
      <c r="GB285" s="44" t="s">
        <v>3945</v>
      </c>
      <c r="GC285" s="44" t="s">
        <v>3945</v>
      </c>
      <c r="GL285" s="502">
        <v>100</v>
      </c>
      <c r="GM285" s="502">
        <v>42</v>
      </c>
      <c r="GN285" s="502">
        <v>60</v>
      </c>
      <c r="GO285" s="502">
        <v>89</v>
      </c>
      <c r="GP285" s="502">
        <v>27</v>
      </c>
      <c r="GQ285" s="502">
        <v>26</v>
      </c>
      <c r="GR285" s="502">
        <v>27</v>
      </c>
      <c r="GS285" s="502">
        <v>71</v>
      </c>
      <c r="GT285" s="502">
        <v>24</v>
      </c>
      <c r="GU285" s="502">
        <v>71</v>
      </c>
      <c r="GV285" s="502">
        <v>70</v>
      </c>
      <c r="GW285" s="502">
        <v>71</v>
      </c>
      <c r="GX285" s="502">
        <v>29</v>
      </c>
      <c r="GY285" s="502" t="s">
        <v>14218</v>
      </c>
      <c r="GZ285" s="502" t="s">
        <v>14217</v>
      </c>
      <c r="HA285" s="502" t="s">
        <v>14217</v>
      </c>
      <c r="HB285" s="502" t="s">
        <v>14217</v>
      </c>
      <c r="HC285" s="502" t="s">
        <v>14217</v>
      </c>
      <c r="HD285" s="502" t="s">
        <v>14217</v>
      </c>
      <c r="HE285" s="502">
        <v>0</v>
      </c>
      <c r="HF285" s="44" t="s">
        <v>14293</v>
      </c>
      <c r="HG285" s="503" t="s">
        <v>3848</v>
      </c>
      <c r="HH285" s="503" t="s">
        <v>3848</v>
      </c>
      <c r="HI285" s="503" t="s">
        <v>3848</v>
      </c>
      <c r="HJ285" s="503" t="s">
        <v>3848</v>
      </c>
      <c r="HK285" s="503" t="s">
        <v>3848</v>
      </c>
      <c r="IC285" s="44" t="s">
        <v>3403</v>
      </c>
      <c r="IE285" s="44" t="s">
        <v>3403</v>
      </c>
    </row>
    <row r="286" spans="1:239" s="44" customFormat="1" ht="15" customHeight="1" x14ac:dyDescent="0.2">
      <c r="A286" s="85">
        <v>2</v>
      </c>
      <c r="B286" s="470">
        <v>0.38472222222222219</v>
      </c>
      <c r="C286" s="85"/>
      <c r="D286" s="85" t="s">
        <v>12630</v>
      </c>
      <c r="E286" s="85" t="s">
        <v>212</v>
      </c>
      <c r="F286" s="282">
        <v>43285</v>
      </c>
      <c r="G286" s="85" t="s">
        <v>1202</v>
      </c>
      <c r="H286" s="85" t="s">
        <v>233</v>
      </c>
      <c r="I286" s="85" t="s">
        <v>1203</v>
      </c>
      <c r="J286" s="85"/>
      <c r="K286" s="471"/>
      <c r="L286" s="471"/>
      <c r="M286" s="471"/>
      <c r="N286" s="471"/>
      <c r="O286" s="85"/>
      <c r="P286" s="519" t="s">
        <v>18851</v>
      </c>
      <c r="Q286" s="85" t="s">
        <v>18852</v>
      </c>
      <c r="R286" s="85" t="s">
        <v>18853</v>
      </c>
      <c r="S286" s="471" t="s">
        <v>18854</v>
      </c>
      <c r="T286" s="276">
        <v>9664904119</v>
      </c>
      <c r="U286" s="478" t="s">
        <v>18855</v>
      </c>
      <c r="V286" s="471" t="s">
        <v>18856</v>
      </c>
      <c r="W286" s="85" t="s">
        <v>221</v>
      </c>
      <c r="X286" s="85" t="s">
        <v>221</v>
      </c>
      <c r="Y286" s="85" t="s">
        <v>221</v>
      </c>
      <c r="Z286" s="85" t="s">
        <v>221</v>
      </c>
      <c r="AA286" s="85" t="s">
        <v>18857</v>
      </c>
      <c r="AB286" s="85">
        <v>9771965998</v>
      </c>
      <c r="AC286" s="85" t="s">
        <v>402</v>
      </c>
      <c r="AD286" s="85" t="s">
        <v>241</v>
      </c>
      <c r="AE286" s="85" t="s">
        <v>3065</v>
      </c>
      <c r="AF286" s="85" t="s">
        <v>221</v>
      </c>
      <c r="AG286" s="85" t="s">
        <v>221</v>
      </c>
      <c r="AH286" s="85" t="s">
        <v>221</v>
      </c>
      <c r="AI286" s="85"/>
      <c r="AJ286" s="85"/>
      <c r="AK286" s="85"/>
      <c r="AL286" s="85"/>
      <c r="AN286" s="85" t="s">
        <v>228</v>
      </c>
      <c r="AO286" s="85" t="s">
        <v>228</v>
      </c>
      <c r="AP286" s="85" t="s">
        <v>229</v>
      </c>
      <c r="AQ286" s="85" t="s">
        <v>229</v>
      </c>
      <c r="AR286" s="85"/>
      <c r="AS286" s="85" t="s">
        <v>18858</v>
      </c>
      <c r="AT286" s="85">
        <v>212844</v>
      </c>
      <c r="AU286" s="85" t="s">
        <v>18859</v>
      </c>
      <c r="AV286" s="85"/>
      <c r="AW286" s="85"/>
      <c r="AX286" s="85"/>
      <c r="AY286" s="85" t="s">
        <v>227</v>
      </c>
      <c r="AZ286" s="85" t="s">
        <v>227</v>
      </c>
      <c r="BA286" s="275">
        <v>0.42499999999999999</v>
      </c>
      <c r="BB286" s="275" t="s">
        <v>13264</v>
      </c>
      <c r="BC286" s="275">
        <v>0.45694444444444443</v>
      </c>
      <c r="BD286" s="275">
        <v>0.46111111111111108</v>
      </c>
      <c r="BE286" s="85"/>
      <c r="BF286" s="85">
        <v>1</v>
      </c>
      <c r="BG286" s="85">
        <v>1</v>
      </c>
      <c r="BH286" s="85">
        <v>1</v>
      </c>
      <c r="BI286" s="85">
        <v>1</v>
      </c>
      <c r="BJ286" s="85">
        <v>1</v>
      </c>
      <c r="BK286" s="85">
        <v>1</v>
      </c>
      <c r="BL286" s="85">
        <v>1</v>
      </c>
      <c r="BM286" s="85">
        <v>1</v>
      </c>
      <c r="BN286" s="85">
        <v>1</v>
      </c>
      <c r="BO286" s="85">
        <v>1</v>
      </c>
      <c r="BP286" s="85">
        <v>1</v>
      </c>
      <c r="BQ286" s="85">
        <v>1</v>
      </c>
      <c r="BR286" s="85">
        <v>1</v>
      </c>
      <c r="BS286" s="85">
        <v>1</v>
      </c>
      <c r="BT286" s="85">
        <v>1</v>
      </c>
      <c r="BU286" s="85"/>
      <c r="BV286" s="85"/>
      <c r="BW286" s="85"/>
      <c r="BX286" s="85"/>
      <c r="BY286" s="85"/>
      <c r="BZ286" s="85"/>
      <c r="CA286" s="85"/>
      <c r="CB286" s="85"/>
      <c r="CC286" s="85"/>
      <c r="CD286" s="85"/>
      <c r="CE286" s="85"/>
      <c r="CF286" s="85"/>
      <c r="CG286" s="85"/>
      <c r="CH286" s="85"/>
      <c r="CI286" s="85"/>
      <c r="CJ286" s="85"/>
      <c r="CK286" s="85"/>
      <c r="CL286" s="85"/>
      <c r="CM286" s="85"/>
      <c r="CN286" s="85"/>
      <c r="CO286" s="85"/>
      <c r="CP286" s="85"/>
      <c r="CQ286" s="85"/>
      <c r="CR286" s="36" t="s">
        <v>12643</v>
      </c>
      <c r="CS286" s="36" t="s">
        <v>12644</v>
      </c>
      <c r="CT286" s="36" t="s">
        <v>4002</v>
      </c>
      <c r="CU286" s="36" t="s">
        <v>18860</v>
      </c>
      <c r="CV286" s="36" t="s">
        <v>18861</v>
      </c>
      <c r="CW286" s="36" t="s">
        <v>18853</v>
      </c>
      <c r="CX286" s="36" t="s">
        <v>18854</v>
      </c>
      <c r="CY286" s="36" t="s">
        <v>18862</v>
      </c>
      <c r="CZ286" s="36" t="s">
        <v>14302</v>
      </c>
      <c r="DA286" s="36" t="s">
        <v>18863</v>
      </c>
      <c r="DB286" s="36" t="s">
        <v>4158</v>
      </c>
      <c r="DC286" s="36" t="s">
        <v>4159</v>
      </c>
      <c r="DD286" s="36" t="s">
        <v>8608</v>
      </c>
      <c r="DE286" s="36" t="s">
        <v>14302</v>
      </c>
      <c r="DF286" s="36" t="s">
        <v>18864</v>
      </c>
      <c r="DG286" s="36" t="s">
        <v>4158</v>
      </c>
      <c r="DH286" s="36" t="s">
        <v>4159</v>
      </c>
      <c r="DI286" s="36" t="s">
        <v>8608</v>
      </c>
      <c r="DJ286" s="36" t="s">
        <v>18865</v>
      </c>
      <c r="DK286" s="36" t="s">
        <v>3849</v>
      </c>
      <c r="DL286" s="36" t="s">
        <v>5480</v>
      </c>
      <c r="DM286" s="36" t="s">
        <v>3914</v>
      </c>
      <c r="DN286" s="36" t="s">
        <v>3852</v>
      </c>
      <c r="DO286" s="36" t="s">
        <v>3848</v>
      </c>
      <c r="DP286" s="36" t="s">
        <v>3848</v>
      </c>
      <c r="DQ286" s="36" t="s">
        <v>18866</v>
      </c>
      <c r="DR286" s="36" t="s">
        <v>18867</v>
      </c>
      <c r="DS286" s="36" t="s">
        <v>18868</v>
      </c>
      <c r="DT286" s="36" t="s">
        <v>3848</v>
      </c>
      <c r="DU286" s="36" t="s">
        <v>3848</v>
      </c>
      <c r="DV286" s="36" t="s">
        <v>3848</v>
      </c>
      <c r="DW286" s="36" t="s">
        <v>3848</v>
      </c>
      <c r="DX286" s="36" t="s">
        <v>3848</v>
      </c>
      <c r="DY286" s="36" t="s">
        <v>3848</v>
      </c>
      <c r="DZ286" s="36" t="s">
        <v>3848</v>
      </c>
      <c r="EA286" s="36" t="s">
        <v>3848</v>
      </c>
      <c r="EB286" s="36" t="s">
        <v>3861</v>
      </c>
      <c r="EC286" s="36" t="s">
        <v>3862</v>
      </c>
      <c r="ED286" s="36" t="s">
        <v>3848</v>
      </c>
      <c r="EE286" s="36" t="s">
        <v>4306</v>
      </c>
      <c r="EF286" s="36" t="s">
        <v>3864</v>
      </c>
      <c r="EG286" s="36" t="s">
        <v>4068</v>
      </c>
      <c r="EH286" s="36" t="s">
        <v>4438</v>
      </c>
      <c r="EI286" s="36" t="s">
        <v>6684</v>
      </c>
      <c r="EJ286" s="36" t="s">
        <v>18869</v>
      </c>
      <c r="EK286" s="36" t="s">
        <v>3848</v>
      </c>
      <c r="EL286" s="36" t="s">
        <v>4473</v>
      </c>
      <c r="EM286" s="36" t="s">
        <v>4002</v>
      </c>
      <c r="EN286" s="36" t="s">
        <v>4002</v>
      </c>
      <c r="EO286" s="36" t="s">
        <v>3870</v>
      </c>
      <c r="EP286" s="36" t="s">
        <v>3869</v>
      </c>
      <c r="EQ286" s="36" t="s">
        <v>10947</v>
      </c>
      <c r="ER286" s="36" t="s">
        <v>3872</v>
      </c>
      <c r="ES286" s="36" t="s">
        <v>18870</v>
      </c>
      <c r="ET286" s="36" t="s">
        <v>18871</v>
      </c>
      <c r="EU286" s="36" t="s">
        <v>18872</v>
      </c>
      <c r="EV286" s="36" t="s">
        <v>3876</v>
      </c>
      <c r="EW286" s="36" t="s">
        <v>3876</v>
      </c>
      <c r="EX286" s="36" t="s">
        <v>3848</v>
      </c>
      <c r="EY286" s="36" t="s">
        <v>3848</v>
      </c>
      <c r="EZ286" s="36" t="s">
        <v>3876</v>
      </c>
      <c r="FA286" s="36" t="s">
        <v>3848</v>
      </c>
      <c r="FB286" s="36" t="s">
        <v>18873</v>
      </c>
      <c r="FC286" s="36" t="s">
        <v>18874</v>
      </c>
      <c r="FD286" s="36" t="s">
        <v>18875</v>
      </c>
      <c r="FE286" s="36" t="s">
        <v>3930</v>
      </c>
      <c r="FF286" s="36" t="s">
        <v>6835</v>
      </c>
      <c r="FG286" s="36" t="s">
        <v>3848</v>
      </c>
      <c r="FH286" s="36" t="s">
        <v>18876</v>
      </c>
      <c r="FI286" s="36" t="s">
        <v>10468</v>
      </c>
      <c r="FJ286" s="36" t="s">
        <v>4962</v>
      </c>
      <c r="FK286" s="36" t="s">
        <v>18877</v>
      </c>
      <c r="FL286" s="36" t="s">
        <v>4017</v>
      </c>
      <c r="FM286" s="36" t="s">
        <v>18854</v>
      </c>
      <c r="FN286" s="36" t="s">
        <v>10957</v>
      </c>
      <c r="FO286" s="36" t="s">
        <v>18878</v>
      </c>
      <c r="FP286" s="36" t="s">
        <v>3848</v>
      </c>
      <c r="FQ286" s="36" t="s">
        <v>18879</v>
      </c>
      <c r="FR286" s="36" t="s">
        <v>4367</v>
      </c>
      <c r="FS286" s="36" t="s">
        <v>18880</v>
      </c>
      <c r="FT286" s="36" t="s">
        <v>18881</v>
      </c>
      <c r="FU286" s="36" t="s">
        <v>18882</v>
      </c>
      <c r="FV286" s="36" t="s">
        <v>18883</v>
      </c>
      <c r="FW286" s="36" t="s">
        <v>18884</v>
      </c>
      <c r="FX286" s="36" t="s">
        <v>3944</v>
      </c>
      <c r="FY286" s="36" t="s">
        <v>3848</v>
      </c>
      <c r="FZ286" s="36" t="s">
        <v>3848</v>
      </c>
      <c r="GA286" s="36" t="s">
        <v>3945</v>
      </c>
      <c r="GB286" s="44" t="s">
        <v>3945</v>
      </c>
      <c r="GC286" s="44" t="s">
        <v>3946</v>
      </c>
      <c r="GL286" s="502">
        <v>100</v>
      </c>
      <c r="GM286" s="502">
        <v>67</v>
      </c>
      <c r="GN286" s="502">
        <v>65</v>
      </c>
      <c r="GO286" s="502">
        <v>100</v>
      </c>
      <c r="GP286" s="502">
        <v>96</v>
      </c>
      <c r="GQ286" s="502">
        <v>24</v>
      </c>
      <c r="GR286" s="502">
        <v>100</v>
      </c>
      <c r="GS286" s="502">
        <v>100</v>
      </c>
      <c r="GT286" s="502">
        <v>26</v>
      </c>
      <c r="GU286" s="502">
        <v>100</v>
      </c>
      <c r="GV286" s="502">
        <v>60</v>
      </c>
      <c r="GW286" s="502">
        <v>29</v>
      </c>
      <c r="GX286" s="502">
        <v>57</v>
      </c>
      <c r="GY286" s="502" t="s">
        <v>14218</v>
      </c>
      <c r="GZ286" s="502" t="s">
        <v>14217</v>
      </c>
      <c r="HA286" s="502" t="s">
        <v>14217</v>
      </c>
      <c r="HB286" s="502" t="s">
        <v>14217</v>
      </c>
      <c r="HC286" s="502">
        <v>66</v>
      </c>
      <c r="HD286" s="502">
        <v>66</v>
      </c>
      <c r="HE286" s="502">
        <v>0</v>
      </c>
      <c r="HF286" s="44" t="s">
        <v>14405</v>
      </c>
      <c r="HG286" s="503" t="s">
        <v>3848</v>
      </c>
      <c r="HH286" s="503" t="s">
        <v>18885</v>
      </c>
      <c r="HI286" s="503" t="s">
        <v>16123</v>
      </c>
      <c r="HJ286" s="503" t="s">
        <v>14408</v>
      </c>
      <c r="HK286" s="503" t="s">
        <v>18886</v>
      </c>
      <c r="HL286" s="44" t="s">
        <v>3848</v>
      </c>
      <c r="IC286" s="44" t="s">
        <v>3403</v>
      </c>
      <c r="IE286" s="44" t="s">
        <v>3403</v>
      </c>
    </row>
    <row r="287" spans="1:239" s="44" customFormat="1" ht="15" customHeight="1" x14ac:dyDescent="0.2">
      <c r="A287" s="85">
        <v>3</v>
      </c>
      <c r="B287" s="470">
        <v>0.38750000000000001</v>
      </c>
      <c r="C287" s="85"/>
      <c r="D287" s="85" t="s">
        <v>12630</v>
      </c>
      <c r="E287" s="85" t="s">
        <v>212</v>
      </c>
      <c r="F287" s="282">
        <v>43285</v>
      </c>
      <c r="G287" s="85" t="s">
        <v>1202</v>
      </c>
      <c r="H287" s="85" t="s">
        <v>233</v>
      </c>
      <c r="I287" s="85" t="s">
        <v>3057</v>
      </c>
      <c r="J287" s="85"/>
      <c r="K287" s="471"/>
      <c r="L287" s="471"/>
      <c r="M287" s="471"/>
      <c r="N287" s="471"/>
      <c r="O287" s="85"/>
      <c r="P287" s="519" t="s">
        <v>18887</v>
      </c>
      <c r="Q287" s="85" t="s">
        <v>18888</v>
      </c>
      <c r="R287" s="85" t="s">
        <v>18889</v>
      </c>
      <c r="S287" s="471" t="s">
        <v>18890</v>
      </c>
      <c r="T287" s="276">
        <v>9501556806</v>
      </c>
      <c r="U287" s="478" t="s">
        <v>18891</v>
      </c>
      <c r="V287" s="478" t="s">
        <v>18891</v>
      </c>
      <c r="W287" s="85" t="s">
        <v>221</v>
      </c>
      <c r="X287" s="85" t="s">
        <v>221</v>
      </c>
      <c r="Y287" s="85" t="s">
        <v>221</v>
      </c>
      <c r="Z287" s="85" t="s">
        <v>221</v>
      </c>
      <c r="AA287" s="85" t="s">
        <v>18892</v>
      </c>
      <c r="AB287" s="85">
        <v>9291067400</v>
      </c>
      <c r="AC287" s="85" t="s">
        <v>1303</v>
      </c>
      <c r="AD287" s="85" t="s">
        <v>224</v>
      </c>
      <c r="AE287" s="85" t="s">
        <v>221</v>
      </c>
      <c r="AF287" s="85" t="s">
        <v>221</v>
      </c>
      <c r="AG287" s="85" t="s">
        <v>221</v>
      </c>
      <c r="AH287" s="85" t="s">
        <v>221</v>
      </c>
      <c r="AI287" s="85"/>
      <c r="AJ287" s="85"/>
      <c r="AK287" s="85"/>
      <c r="AL287" s="85"/>
      <c r="AM287" s="85"/>
      <c r="AN287" s="85" t="s">
        <v>228</v>
      </c>
      <c r="AO287" s="85" t="s">
        <v>228</v>
      </c>
      <c r="AP287" s="85" t="s">
        <v>281</v>
      </c>
      <c r="AQ287" s="85" t="s">
        <v>282</v>
      </c>
      <c r="AR287" s="85"/>
      <c r="AS287" s="85"/>
      <c r="AT287" s="85"/>
      <c r="AU287" s="85"/>
      <c r="AV287" s="85"/>
      <c r="AW287" s="85"/>
      <c r="AX287" s="85"/>
      <c r="AY287" s="85" t="s">
        <v>227</v>
      </c>
      <c r="AZ287" s="85" t="s">
        <v>446</v>
      </c>
      <c r="BA287" s="275">
        <v>0.44097222222222227</v>
      </c>
      <c r="BB287" s="275" t="s">
        <v>13264</v>
      </c>
      <c r="BC287" s="275">
        <v>0.48541666666666666</v>
      </c>
      <c r="BD287" s="275">
        <v>0.48888888888888887</v>
      </c>
      <c r="BE287" s="85"/>
      <c r="BF287" s="85">
        <v>1</v>
      </c>
      <c r="BG287" s="85">
        <v>1</v>
      </c>
      <c r="BH287" s="85">
        <v>1</v>
      </c>
      <c r="BI287" s="85">
        <v>1</v>
      </c>
      <c r="BJ287" s="85">
        <v>1</v>
      </c>
      <c r="BK287" s="85">
        <v>1</v>
      </c>
      <c r="BL287" s="85">
        <v>1</v>
      </c>
      <c r="BM287" s="85">
        <v>1</v>
      </c>
      <c r="BN287" s="85">
        <v>1</v>
      </c>
      <c r="BO287" s="85">
        <v>1</v>
      </c>
      <c r="BP287" s="85">
        <v>1</v>
      </c>
      <c r="BQ287" s="85">
        <v>1</v>
      </c>
      <c r="BR287" s="85">
        <v>1</v>
      </c>
      <c r="BS287" s="85">
        <v>1</v>
      </c>
      <c r="BT287" s="85">
        <v>1</v>
      </c>
      <c r="BU287" s="85"/>
      <c r="BV287" s="85"/>
      <c r="BW287" s="85"/>
      <c r="BX287" s="85"/>
      <c r="BY287" s="85"/>
      <c r="BZ287" s="85"/>
      <c r="CA287" s="85"/>
      <c r="CB287" s="85"/>
      <c r="CC287" s="85"/>
      <c r="CD287" s="85"/>
      <c r="CE287" s="85"/>
      <c r="CF287" s="85"/>
      <c r="CG287" s="85"/>
      <c r="CH287" s="85"/>
      <c r="CI287" s="85"/>
      <c r="CJ287" s="85"/>
      <c r="CK287" s="85"/>
      <c r="CL287" s="85"/>
      <c r="CM287" s="85"/>
      <c r="CN287" s="85"/>
      <c r="CO287" s="85"/>
      <c r="CP287" s="85"/>
      <c r="CQ287" s="85"/>
      <c r="CR287" s="36" t="s">
        <v>12643</v>
      </c>
      <c r="CS287" s="36" t="s">
        <v>12644</v>
      </c>
      <c r="CT287" s="36" t="s">
        <v>4002</v>
      </c>
      <c r="CU287" s="36" t="s">
        <v>18893</v>
      </c>
      <c r="CV287" s="36" t="s">
        <v>18894</v>
      </c>
      <c r="CW287" s="36" t="s">
        <v>18889</v>
      </c>
      <c r="CX287" s="36" t="s">
        <v>18890</v>
      </c>
      <c r="CY287" s="36" t="s">
        <v>18895</v>
      </c>
      <c r="CZ287" s="36" t="s">
        <v>3848</v>
      </c>
      <c r="DA287" s="36" t="s">
        <v>18896</v>
      </c>
      <c r="DB287" s="36" t="s">
        <v>3840</v>
      </c>
      <c r="DC287" s="36" t="s">
        <v>3841</v>
      </c>
      <c r="DD287" s="36" t="s">
        <v>4882</v>
      </c>
      <c r="DE287" s="36" t="s">
        <v>18897</v>
      </c>
      <c r="DF287" s="36" t="s">
        <v>18898</v>
      </c>
      <c r="DG287" s="36" t="s">
        <v>5140</v>
      </c>
      <c r="DH287" s="36" t="s">
        <v>5141</v>
      </c>
      <c r="DI287" s="36" t="s">
        <v>4342</v>
      </c>
      <c r="DJ287" s="36" t="s">
        <v>3848</v>
      </c>
      <c r="DK287" s="36" t="s">
        <v>3957</v>
      </c>
      <c r="DL287" s="36" t="s">
        <v>3848</v>
      </c>
      <c r="DM287" s="36" t="s">
        <v>3914</v>
      </c>
      <c r="DN287" s="36" t="s">
        <v>3852</v>
      </c>
      <c r="DO287" s="36" t="s">
        <v>3853</v>
      </c>
      <c r="DP287" s="36" t="s">
        <v>3854</v>
      </c>
      <c r="DQ287" s="36" t="s">
        <v>18899</v>
      </c>
      <c r="DR287" s="36" t="s">
        <v>1228</v>
      </c>
      <c r="DS287" s="36" t="s">
        <v>18891</v>
      </c>
      <c r="DT287" s="36" t="s">
        <v>18900</v>
      </c>
      <c r="DU287" s="36" t="s">
        <v>3848</v>
      </c>
      <c r="DV287" s="36" t="s">
        <v>18901</v>
      </c>
      <c r="DW287" s="36" t="s">
        <v>18902</v>
      </c>
      <c r="DX287" s="36" t="s">
        <v>18903</v>
      </c>
      <c r="DY287" s="36" t="s">
        <v>3848</v>
      </c>
      <c r="DZ287" s="36" t="s">
        <v>3848</v>
      </c>
      <c r="EA287" s="36" t="s">
        <v>3848</v>
      </c>
      <c r="EB287" s="36" t="s">
        <v>3861</v>
      </c>
      <c r="EC287" s="36" t="s">
        <v>3862</v>
      </c>
      <c r="ED287" s="36" t="s">
        <v>3848</v>
      </c>
      <c r="EE287" s="36" t="s">
        <v>18904</v>
      </c>
      <c r="EF287" s="36" t="s">
        <v>3864</v>
      </c>
      <c r="EG287" s="36" t="s">
        <v>2755</v>
      </c>
      <c r="EH287" s="36" t="s">
        <v>282</v>
      </c>
      <c r="EI287" s="36" t="s">
        <v>3848</v>
      </c>
      <c r="EJ287" s="36" t="s">
        <v>3848</v>
      </c>
      <c r="EK287" s="36" t="s">
        <v>3848</v>
      </c>
      <c r="EL287" s="36" t="s">
        <v>3868</v>
      </c>
      <c r="EM287" s="36" t="s">
        <v>4002</v>
      </c>
      <c r="EN287" s="36" t="s">
        <v>4002</v>
      </c>
      <c r="EO287" s="36" t="s">
        <v>4002</v>
      </c>
      <c r="EP287" s="36" t="s">
        <v>3870</v>
      </c>
      <c r="EQ287" s="36" t="s">
        <v>14237</v>
      </c>
      <c r="ER287" s="36" t="s">
        <v>3924</v>
      </c>
      <c r="ES287" s="36" t="s">
        <v>18905</v>
      </c>
      <c r="ET287" s="36" t="s">
        <v>18906</v>
      </c>
      <c r="EU287" s="36" t="s">
        <v>16762</v>
      </c>
      <c r="EV287" s="36" t="s">
        <v>3876</v>
      </c>
      <c r="EW287" s="36" t="s">
        <v>3876</v>
      </c>
      <c r="EX287" s="36" t="s">
        <v>3848</v>
      </c>
      <c r="EY287" s="36" t="s">
        <v>3848</v>
      </c>
      <c r="EZ287" s="36" t="s">
        <v>3876</v>
      </c>
      <c r="FA287" s="36" t="s">
        <v>3848</v>
      </c>
      <c r="FB287" s="36" t="s">
        <v>3848</v>
      </c>
      <c r="FC287" s="36" t="s">
        <v>3848</v>
      </c>
      <c r="FD287" s="36" t="s">
        <v>3848</v>
      </c>
      <c r="FE287" s="36" t="s">
        <v>4017</v>
      </c>
      <c r="FF287" s="36" t="s">
        <v>4017</v>
      </c>
      <c r="FG287" s="36" t="s">
        <v>3848</v>
      </c>
      <c r="FH287" s="36" t="s">
        <v>3848</v>
      </c>
      <c r="FI287" s="36" t="s">
        <v>3848</v>
      </c>
      <c r="FJ287" s="36" t="s">
        <v>4017</v>
      </c>
      <c r="FK287" s="36" t="s">
        <v>4017</v>
      </c>
      <c r="FL287" s="36" t="s">
        <v>4017</v>
      </c>
      <c r="FM287" s="36" t="s">
        <v>18890</v>
      </c>
      <c r="FN287" s="36" t="s">
        <v>5356</v>
      </c>
      <c r="FO287" s="36" t="s">
        <v>18907</v>
      </c>
      <c r="FP287" s="36" t="s">
        <v>3848</v>
      </c>
      <c r="FQ287" s="36" t="s">
        <v>3848</v>
      </c>
      <c r="FR287" s="36" t="s">
        <v>3848</v>
      </c>
      <c r="FS287" s="36" t="s">
        <v>3848</v>
      </c>
      <c r="FT287" s="36" t="s">
        <v>18908</v>
      </c>
      <c r="FU287" s="36" t="s">
        <v>18909</v>
      </c>
      <c r="FV287" s="36" t="s">
        <v>18910</v>
      </c>
      <c r="FW287" s="36" t="s">
        <v>3943</v>
      </c>
      <c r="FX287" s="36" t="s">
        <v>3944</v>
      </c>
      <c r="FY287" s="36" t="s">
        <v>3848</v>
      </c>
      <c r="FZ287" s="36" t="s">
        <v>13539</v>
      </c>
      <c r="GA287" s="36" t="s">
        <v>3946</v>
      </c>
      <c r="GB287" s="44" t="s">
        <v>3945</v>
      </c>
      <c r="GC287" s="44" t="s">
        <v>3945</v>
      </c>
      <c r="GL287" s="502">
        <v>100</v>
      </c>
      <c r="GM287" s="502">
        <v>75</v>
      </c>
      <c r="GN287" s="502">
        <v>80</v>
      </c>
      <c r="GO287" s="502">
        <v>100</v>
      </c>
      <c r="GP287" s="502">
        <v>84</v>
      </c>
      <c r="GQ287" s="502">
        <v>25</v>
      </c>
      <c r="GR287" s="502">
        <v>84</v>
      </c>
      <c r="GS287" s="502">
        <v>93</v>
      </c>
      <c r="GT287" s="502">
        <v>29</v>
      </c>
      <c r="GU287" s="502">
        <v>93</v>
      </c>
      <c r="GV287" s="502">
        <v>60</v>
      </c>
      <c r="GW287" s="502">
        <v>71</v>
      </c>
      <c r="GX287" s="502">
        <v>43</v>
      </c>
      <c r="GY287" s="502" t="s">
        <v>14218</v>
      </c>
      <c r="GZ287" s="502" t="s">
        <v>14217</v>
      </c>
      <c r="HA287" s="502" t="s">
        <v>14217</v>
      </c>
      <c r="HB287" s="502" t="s">
        <v>14217</v>
      </c>
      <c r="HC287" s="502">
        <v>33</v>
      </c>
      <c r="HD287" s="502">
        <v>33</v>
      </c>
      <c r="HE287" s="502">
        <v>0</v>
      </c>
      <c r="HF287" s="44" t="s">
        <v>14405</v>
      </c>
      <c r="HG287" s="503" t="s">
        <v>3848</v>
      </c>
      <c r="HH287" s="503" t="s">
        <v>18911</v>
      </c>
      <c r="HI287" s="503" t="s">
        <v>16123</v>
      </c>
      <c r="HJ287" s="503" t="s">
        <v>14408</v>
      </c>
      <c r="HK287" s="503" t="s">
        <v>18912</v>
      </c>
      <c r="IC287" s="44" t="s">
        <v>3403</v>
      </c>
      <c r="IE287" s="44" t="s">
        <v>3403</v>
      </c>
    </row>
    <row r="288" spans="1:239" s="44" customFormat="1" ht="15" customHeight="1" x14ac:dyDescent="0.2">
      <c r="A288" s="85">
        <v>4</v>
      </c>
      <c r="B288" s="470">
        <v>0.39374999999999999</v>
      </c>
      <c r="C288" s="85"/>
      <c r="D288" s="85" t="s">
        <v>12630</v>
      </c>
      <c r="E288" s="85" t="s">
        <v>212</v>
      </c>
      <c r="F288" s="282">
        <v>43285</v>
      </c>
      <c r="G288" s="85" t="s">
        <v>1202</v>
      </c>
      <c r="H288" s="85" t="s">
        <v>233</v>
      </c>
      <c r="I288" s="85" t="s">
        <v>3057</v>
      </c>
      <c r="J288" s="85"/>
      <c r="K288" s="471"/>
      <c r="L288" s="471"/>
      <c r="M288" s="471"/>
      <c r="N288" s="471"/>
      <c r="O288" s="85"/>
      <c r="P288" s="519" t="s">
        <v>18913</v>
      </c>
      <c r="Q288" s="85" t="s">
        <v>18914</v>
      </c>
      <c r="R288" s="85" t="s">
        <v>11313</v>
      </c>
      <c r="S288" s="471" t="s">
        <v>18915</v>
      </c>
      <c r="T288" s="276">
        <v>9976925227</v>
      </c>
      <c r="U288" s="478" t="s">
        <v>18916</v>
      </c>
      <c r="V288" s="471" t="s">
        <v>18917</v>
      </c>
      <c r="W288" s="85" t="s">
        <v>221</v>
      </c>
      <c r="X288" s="85" t="s">
        <v>221</v>
      </c>
      <c r="Y288" s="85" t="s">
        <v>221</v>
      </c>
      <c r="Z288" s="85" t="s">
        <v>221</v>
      </c>
      <c r="AA288" s="85" t="s">
        <v>18918</v>
      </c>
      <c r="AB288" s="85">
        <v>9263282585</v>
      </c>
      <c r="AC288" s="85" t="s">
        <v>1303</v>
      </c>
      <c r="AD288" s="85" t="s">
        <v>241</v>
      </c>
      <c r="AE288" s="85" t="s">
        <v>221</v>
      </c>
      <c r="AF288" s="85" t="s">
        <v>221</v>
      </c>
      <c r="AG288" s="85" t="s">
        <v>221</v>
      </c>
      <c r="AH288" s="85" t="s">
        <v>221</v>
      </c>
      <c r="AI288" s="85"/>
      <c r="AJ288" s="85"/>
      <c r="AK288" s="85"/>
      <c r="AL288" s="85"/>
      <c r="AM288" s="85"/>
      <c r="AN288" s="85" t="s">
        <v>228</v>
      </c>
      <c r="AO288" s="85" t="s">
        <v>228</v>
      </c>
      <c r="AP288" s="85" t="s">
        <v>281</v>
      </c>
      <c r="AQ288" s="85" t="s">
        <v>282</v>
      </c>
      <c r="AR288" s="85"/>
      <c r="AS288" s="85"/>
      <c r="AT288" s="85"/>
      <c r="AU288" s="85"/>
      <c r="AV288" s="85"/>
      <c r="AW288" s="85"/>
      <c r="AX288" s="85"/>
      <c r="AY288" s="85" t="s">
        <v>227</v>
      </c>
      <c r="AZ288" s="85" t="s">
        <v>446</v>
      </c>
      <c r="BA288" s="275">
        <v>0.43402777777777773</v>
      </c>
      <c r="BB288" s="275" t="s">
        <v>13264</v>
      </c>
      <c r="BC288" s="275">
        <v>0.49444444444444446</v>
      </c>
      <c r="BD288" s="275">
        <v>0.49791666666666662</v>
      </c>
      <c r="BE288" s="85"/>
      <c r="BF288" s="85">
        <v>1</v>
      </c>
      <c r="BG288" s="85">
        <v>1</v>
      </c>
      <c r="BH288" s="85">
        <v>1</v>
      </c>
      <c r="BI288" s="85">
        <v>1</v>
      </c>
      <c r="BJ288" s="85">
        <v>1</v>
      </c>
      <c r="BK288" s="85">
        <v>1</v>
      </c>
      <c r="BL288" s="85">
        <v>1</v>
      </c>
      <c r="BM288" s="85">
        <v>1</v>
      </c>
      <c r="BN288" s="85">
        <v>1</v>
      </c>
      <c r="BO288" s="85">
        <v>1</v>
      </c>
      <c r="BP288" s="85">
        <v>1</v>
      </c>
      <c r="BQ288" s="85">
        <v>1</v>
      </c>
      <c r="BR288" s="85">
        <v>1</v>
      </c>
      <c r="BS288" s="85">
        <v>1</v>
      </c>
      <c r="BT288" s="85">
        <v>1</v>
      </c>
      <c r="BU288" s="85"/>
      <c r="BV288" s="85"/>
      <c r="BW288" s="85"/>
      <c r="BX288" s="85"/>
      <c r="BY288" s="85"/>
      <c r="BZ288" s="85"/>
      <c r="CA288" s="85"/>
      <c r="CB288" s="85"/>
      <c r="CC288" s="85"/>
      <c r="CD288" s="85"/>
      <c r="CE288" s="85"/>
      <c r="CF288" s="85"/>
      <c r="CG288" s="85"/>
      <c r="CH288" s="85"/>
      <c r="CI288" s="85"/>
      <c r="CJ288" s="85"/>
      <c r="CK288" s="85"/>
      <c r="CL288" s="85"/>
      <c r="CM288" s="85"/>
      <c r="CN288" s="85"/>
      <c r="CO288" s="85"/>
      <c r="CP288" s="85"/>
      <c r="CQ288" s="85"/>
      <c r="CR288" s="36" t="s">
        <v>12643</v>
      </c>
      <c r="CS288" s="36" t="s">
        <v>12644</v>
      </c>
      <c r="CT288" s="36" t="s">
        <v>4002</v>
      </c>
      <c r="CU288" s="36" t="s">
        <v>18919</v>
      </c>
      <c r="CV288" s="36" t="s">
        <v>18914</v>
      </c>
      <c r="CW288" s="36" t="s">
        <v>11313</v>
      </c>
      <c r="CX288" s="36" t="s">
        <v>18920</v>
      </c>
      <c r="CY288" s="36" t="s">
        <v>18921</v>
      </c>
      <c r="CZ288" s="36" t="s">
        <v>12819</v>
      </c>
      <c r="DA288" s="36" t="s">
        <v>18922</v>
      </c>
      <c r="DB288" s="36" t="s">
        <v>4158</v>
      </c>
      <c r="DC288" s="36" t="s">
        <v>4159</v>
      </c>
      <c r="DD288" s="36" t="s">
        <v>8539</v>
      </c>
      <c r="DE288" s="36" t="s">
        <v>12819</v>
      </c>
      <c r="DF288" s="36" t="s">
        <v>18922</v>
      </c>
      <c r="DG288" s="36" t="s">
        <v>4158</v>
      </c>
      <c r="DH288" s="36" t="s">
        <v>4159</v>
      </c>
      <c r="DI288" s="36" t="s">
        <v>8539</v>
      </c>
      <c r="DJ288" s="36" t="s">
        <v>18923</v>
      </c>
      <c r="DK288" s="36" t="s">
        <v>3957</v>
      </c>
      <c r="DL288" s="36" t="s">
        <v>4002</v>
      </c>
      <c r="DM288" s="36" t="s">
        <v>3914</v>
      </c>
      <c r="DN288" s="36" t="s">
        <v>3852</v>
      </c>
      <c r="DO288" s="36" t="s">
        <v>3853</v>
      </c>
      <c r="DP288" s="36" t="s">
        <v>3854</v>
      </c>
      <c r="DQ288" s="36" t="s">
        <v>18924</v>
      </c>
      <c r="DR288" s="36" t="s">
        <v>3347</v>
      </c>
      <c r="DS288" s="36" t="s">
        <v>18916</v>
      </c>
      <c r="DT288" s="36" t="s">
        <v>18925</v>
      </c>
      <c r="DU288" s="36" t="s">
        <v>3848</v>
      </c>
      <c r="DV288" s="36" t="s">
        <v>18926</v>
      </c>
      <c r="DW288" s="36" t="s">
        <v>3848</v>
      </c>
      <c r="DX288" s="36" t="s">
        <v>18927</v>
      </c>
      <c r="DY288" s="36" t="s">
        <v>18928</v>
      </c>
      <c r="DZ288" s="36" t="s">
        <v>18928</v>
      </c>
      <c r="EA288" s="36" t="s">
        <v>3848</v>
      </c>
      <c r="EB288" s="36" t="s">
        <v>3861</v>
      </c>
      <c r="EC288" s="36" t="s">
        <v>3862</v>
      </c>
      <c r="ED288" s="36" t="s">
        <v>3848</v>
      </c>
      <c r="EE288" s="36" t="s">
        <v>5339</v>
      </c>
      <c r="EF288" s="36" t="s">
        <v>3864</v>
      </c>
      <c r="EG288" s="36" t="s">
        <v>2755</v>
      </c>
      <c r="EH288" s="36" t="s">
        <v>282</v>
      </c>
      <c r="EI288" s="36" t="s">
        <v>3848</v>
      </c>
      <c r="EJ288" s="36" t="s">
        <v>3848</v>
      </c>
      <c r="EK288" s="36" t="s">
        <v>3848</v>
      </c>
      <c r="EL288" s="36" t="s">
        <v>3868</v>
      </c>
      <c r="EM288" s="36" t="s">
        <v>4002</v>
      </c>
      <c r="EN288" s="36" t="s">
        <v>4002</v>
      </c>
      <c r="EO288" s="36" t="s">
        <v>4002</v>
      </c>
      <c r="EP288" s="36" t="s">
        <v>4002</v>
      </c>
      <c r="EQ288" s="36" t="s">
        <v>18929</v>
      </c>
      <c r="ER288" s="36" t="s">
        <v>3964</v>
      </c>
      <c r="ES288" s="36" t="s">
        <v>18930</v>
      </c>
      <c r="ET288" s="36" t="s">
        <v>18931</v>
      </c>
      <c r="EU288" s="36" t="s">
        <v>18932</v>
      </c>
      <c r="EV288" s="36" t="s">
        <v>3876</v>
      </c>
      <c r="EW288" s="36" t="s">
        <v>3876</v>
      </c>
      <c r="EX288" s="36" t="s">
        <v>3848</v>
      </c>
      <c r="EY288" s="36" t="s">
        <v>3848</v>
      </c>
      <c r="EZ288" s="36" t="s">
        <v>3876</v>
      </c>
      <c r="FA288" s="36" t="s">
        <v>3848</v>
      </c>
      <c r="FB288" s="36" t="s">
        <v>3848</v>
      </c>
      <c r="FC288" s="36" t="s">
        <v>3848</v>
      </c>
      <c r="FD288" s="36" t="s">
        <v>3848</v>
      </c>
      <c r="FE288" s="36" t="s">
        <v>4017</v>
      </c>
      <c r="FF288" s="36" t="s">
        <v>4017</v>
      </c>
      <c r="FG288" s="36" t="s">
        <v>3848</v>
      </c>
      <c r="FH288" s="36" t="s">
        <v>3848</v>
      </c>
      <c r="FI288" s="36" t="s">
        <v>3848</v>
      </c>
      <c r="FJ288" s="36" t="s">
        <v>4017</v>
      </c>
      <c r="FK288" s="36" t="s">
        <v>4017</v>
      </c>
      <c r="FL288" s="36" t="s">
        <v>4017</v>
      </c>
      <c r="FM288" s="36" t="s">
        <v>18920</v>
      </c>
      <c r="FN288" s="36" t="s">
        <v>12074</v>
      </c>
      <c r="FO288" s="36" t="s">
        <v>18933</v>
      </c>
      <c r="FP288" s="36" t="s">
        <v>3848</v>
      </c>
      <c r="FQ288" s="36" t="s">
        <v>18934</v>
      </c>
      <c r="FR288" s="36" t="s">
        <v>4367</v>
      </c>
      <c r="FS288" s="36" t="s">
        <v>18935</v>
      </c>
      <c r="FT288" s="36" t="s">
        <v>18936</v>
      </c>
      <c r="FU288" s="36" t="s">
        <v>18937</v>
      </c>
      <c r="FV288" s="36" t="s">
        <v>18938</v>
      </c>
      <c r="FW288" s="36" t="s">
        <v>18939</v>
      </c>
      <c r="FX288" s="36" t="s">
        <v>3944</v>
      </c>
      <c r="FY288" s="36" t="s">
        <v>3848</v>
      </c>
      <c r="FZ288" s="36" t="s">
        <v>3848</v>
      </c>
      <c r="GA288" s="36" t="s">
        <v>3946</v>
      </c>
      <c r="GB288" s="44" t="s">
        <v>3946</v>
      </c>
      <c r="GC288" s="44" t="s">
        <v>3946</v>
      </c>
      <c r="GL288" s="502">
        <v>100</v>
      </c>
      <c r="GM288" s="502">
        <v>58</v>
      </c>
      <c r="GN288" s="502">
        <v>70</v>
      </c>
      <c r="GO288" s="502">
        <v>83</v>
      </c>
      <c r="GP288" s="502">
        <v>100</v>
      </c>
      <c r="GQ288" s="502">
        <v>25</v>
      </c>
      <c r="GR288" s="502">
        <v>100</v>
      </c>
      <c r="GS288" s="502">
        <v>100</v>
      </c>
      <c r="GT288" s="502">
        <v>28</v>
      </c>
      <c r="GU288" s="502">
        <v>100</v>
      </c>
      <c r="GV288" s="502">
        <v>60</v>
      </c>
      <c r="GW288" s="502">
        <v>71</v>
      </c>
      <c r="GX288" s="502">
        <v>71</v>
      </c>
      <c r="GY288" s="502" t="s">
        <v>14218</v>
      </c>
      <c r="GZ288" s="502" t="s">
        <v>14217</v>
      </c>
      <c r="HA288" s="502" t="s">
        <v>14217</v>
      </c>
      <c r="HB288" s="502" t="s">
        <v>14217</v>
      </c>
      <c r="HC288" s="502">
        <v>33</v>
      </c>
      <c r="HD288" s="502">
        <v>33</v>
      </c>
      <c r="HE288" s="502">
        <v>0</v>
      </c>
      <c r="HF288" s="44" t="s">
        <v>14405</v>
      </c>
      <c r="HG288" s="503" t="s">
        <v>3848</v>
      </c>
      <c r="HH288" s="503" t="s">
        <v>18940</v>
      </c>
      <c r="HI288" s="503" t="s">
        <v>16123</v>
      </c>
      <c r="HJ288" s="503" t="s">
        <v>14408</v>
      </c>
      <c r="HK288" s="503" t="s">
        <v>18941</v>
      </c>
      <c r="IC288" s="44" t="s">
        <v>3403</v>
      </c>
      <c r="IE288" s="44" t="s">
        <v>3403</v>
      </c>
    </row>
    <row r="289" spans="1:239" s="44" customFormat="1" ht="15" customHeight="1" x14ac:dyDescent="0.2">
      <c r="A289" s="85">
        <v>5</v>
      </c>
      <c r="B289" s="470">
        <v>0.39583333333333331</v>
      </c>
      <c r="C289" s="85"/>
      <c r="D289" s="85" t="s">
        <v>12630</v>
      </c>
      <c r="E289" s="85" t="s">
        <v>212</v>
      </c>
      <c r="F289" s="282">
        <v>43285</v>
      </c>
      <c r="G289" s="85" t="s">
        <v>1202</v>
      </c>
      <c r="H289" s="85" t="s">
        <v>233</v>
      </c>
      <c r="I289" s="85" t="s">
        <v>3057</v>
      </c>
      <c r="J289" s="85"/>
      <c r="K289" s="471"/>
      <c r="L289" s="471"/>
      <c r="M289" s="471"/>
      <c r="N289" s="471"/>
      <c r="O289" s="85"/>
      <c r="P289" s="519" t="s">
        <v>18942</v>
      </c>
      <c r="Q289" s="85" t="s">
        <v>18943</v>
      </c>
      <c r="R289" s="85" t="s">
        <v>18944</v>
      </c>
      <c r="S289" s="471" t="s">
        <v>3277</v>
      </c>
      <c r="T289" s="276">
        <v>9234704005</v>
      </c>
      <c r="U289" s="478" t="s">
        <v>18945</v>
      </c>
      <c r="V289" s="473" t="s">
        <v>18946</v>
      </c>
      <c r="W289" s="85" t="s">
        <v>221</v>
      </c>
      <c r="X289" s="85" t="s">
        <v>221</v>
      </c>
      <c r="Y289" s="85" t="s">
        <v>221</v>
      </c>
      <c r="Z289" s="85" t="s">
        <v>221</v>
      </c>
      <c r="AA289" s="85" t="s">
        <v>18947</v>
      </c>
      <c r="AB289" s="85">
        <v>9323830870</v>
      </c>
      <c r="AC289" s="85" t="s">
        <v>1303</v>
      </c>
      <c r="AD289" s="85" t="s">
        <v>241</v>
      </c>
      <c r="AE289" s="85" t="s">
        <v>221</v>
      </c>
      <c r="AF289" s="85" t="s">
        <v>221</v>
      </c>
      <c r="AG289" s="85" t="s">
        <v>221</v>
      </c>
      <c r="AH289" s="85" t="s">
        <v>221</v>
      </c>
      <c r="AI289" s="85"/>
      <c r="AJ289" s="85"/>
      <c r="AK289" s="85"/>
      <c r="AL289" s="85"/>
      <c r="AM289" s="85"/>
      <c r="AN289" s="85" t="s">
        <v>228</v>
      </c>
      <c r="AO289" s="85" t="s">
        <v>228</v>
      </c>
      <c r="AP289" s="85" t="s">
        <v>281</v>
      </c>
      <c r="AQ289" s="85" t="s">
        <v>282</v>
      </c>
      <c r="AR289" s="85"/>
      <c r="AS289" s="85"/>
      <c r="AT289" s="85"/>
      <c r="AU289" s="85"/>
      <c r="AV289" s="85"/>
      <c r="AW289" s="85"/>
      <c r="AX289" s="85"/>
      <c r="AY289" s="85" t="s">
        <v>227</v>
      </c>
      <c r="AZ289" s="85" t="s">
        <v>446</v>
      </c>
      <c r="BA289" s="275">
        <v>0.43611111111111112</v>
      </c>
      <c r="BB289" s="275" t="s">
        <v>13264</v>
      </c>
      <c r="BC289" s="275">
        <v>0.4993055555555555</v>
      </c>
      <c r="BD289" s="275" t="s">
        <v>18948</v>
      </c>
      <c r="BE289" s="85"/>
      <c r="BF289" s="85">
        <v>1</v>
      </c>
      <c r="BG289" s="85">
        <v>1</v>
      </c>
      <c r="BH289" s="85">
        <v>1</v>
      </c>
      <c r="BI289" s="85">
        <v>1</v>
      </c>
      <c r="BJ289" s="85">
        <v>1</v>
      </c>
      <c r="BK289" s="85">
        <v>1</v>
      </c>
      <c r="BL289" s="85">
        <v>1</v>
      </c>
      <c r="BM289" s="85">
        <v>1</v>
      </c>
      <c r="BN289" s="85">
        <v>1</v>
      </c>
      <c r="BO289" s="85">
        <v>1</v>
      </c>
      <c r="BP289" s="85">
        <v>1</v>
      </c>
      <c r="BQ289" s="85">
        <v>1</v>
      </c>
      <c r="BR289" s="85">
        <v>1</v>
      </c>
      <c r="BS289" s="85">
        <v>1</v>
      </c>
      <c r="BT289" s="85">
        <v>1</v>
      </c>
      <c r="BU289" s="85"/>
      <c r="BV289" s="85"/>
      <c r="BW289" s="85"/>
      <c r="BX289" s="85"/>
      <c r="BY289" s="85"/>
      <c r="BZ289" s="85"/>
      <c r="CA289" s="85"/>
      <c r="CB289" s="85"/>
      <c r="CC289" s="85"/>
      <c r="CD289" s="85"/>
      <c r="CE289" s="85"/>
      <c r="CF289" s="85"/>
      <c r="CG289" s="85"/>
      <c r="CH289" s="85"/>
      <c r="CI289" s="85"/>
      <c r="CJ289" s="85"/>
      <c r="CK289" s="85"/>
      <c r="CL289" s="85"/>
      <c r="CM289" s="85"/>
      <c r="CN289" s="85"/>
      <c r="CO289" s="85"/>
      <c r="CP289" s="85"/>
      <c r="CQ289" s="85"/>
      <c r="CR289" s="36" t="s">
        <v>12643</v>
      </c>
      <c r="CS289" s="36" t="s">
        <v>12644</v>
      </c>
      <c r="CT289" s="36" t="s">
        <v>4002</v>
      </c>
      <c r="CU289" s="36" t="s">
        <v>18949</v>
      </c>
      <c r="CV289" s="36" t="s">
        <v>18943</v>
      </c>
      <c r="CW289" s="36" t="s">
        <v>18944</v>
      </c>
      <c r="CX289" s="36" t="s">
        <v>3277</v>
      </c>
      <c r="CY289" s="36" t="s">
        <v>18950</v>
      </c>
      <c r="CZ289" s="36" t="s">
        <v>12819</v>
      </c>
      <c r="DA289" s="36" t="s">
        <v>18951</v>
      </c>
      <c r="DB289" s="36" t="s">
        <v>4158</v>
      </c>
      <c r="DC289" s="36" t="s">
        <v>4159</v>
      </c>
      <c r="DD289" s="36" t="s">
        <v>8539</v>
      </c>
      <c r="DE289" s="36" t="s">
        <v>12819</v>
      </c>
      <c r="DF289" s="36" t="s">
        <v>18952</v>
      </c>
      <c r="DG289" s="36" t="s">
        <v>4158</v>
      </c>
      <c r="DH289" s="36" t="s">
        <v>4159</v>
      </c>
      <c r="DI289" s="36" t="s">
        <v>8539</v>
      </c>
      <c r="DJ289" s="36" t="s">
        <v>18953</v>
      </c>
      <c r="DK289" s="36" t="s">
        <v>3957</v>
      </c>
      <c r="DL289" s="36" t="s">
        <v>18954</v>
      </c>
      <c r="DM289" s="36" t="s">
        <v>3914</v>
      </c>
      <c r="DN289" s="36" t="s">
        <v>3852</v>
      </c>
      <c r="DO289" s="36" t="s">
        <v>3853</v>
      </c>
      <c r="DP289" s="36" t="s">
        <v>3854</v>
      </c>
      <c r="DQ289" s="36" t="s">
        <v>18955</v>
      </c>
      <c r="DR289" s="36" t="s">
        <v>221</v>
      </c>
      <c r="DS289" s="36" t="s">
        <v>18956</v>
      </c>
      <c r="DT289" s="36" t="s">
        <v>3848</v>
      </c>
      <c r="DU289" s="36" t="s">
        <v>3848</v>
      </c>
      <c r="DV289" s="36" t="s">
        <v>3848</v>
      </c>
      <c r="DW289" s="36" t="s">
        <v>3848</v>
      </c>
      <c r="DX289" s="36" t="s">
        <v>18957</v>
      </c>
      <c r="DY289" s="36" t="s">
        <v>18958</v>
      </c>
      <c r="DZ289" s="36" t="s">
        <v>3848</v>
      </c>
      <c r="EA289" s="36" t="s">
        <v>3848</v>
      </c>
      <c r="EB289" s="36" t="s">
        <v>3861</v>
      </c>
      <c r="EC289" s="36" t="s">
        <v>3862</v>
      </c>
      <c r="ED289" s="36" t="s">
        <v>3848</v>
      </c>
      <c r="EE289" s="36" t="s">
        <v>5339</v>
      </c>
      <c r="EF289" s="36" t="s">
        <v>3864</v>
      </c>
      <c r="EG289" s="36" t="s">
        <v>2755</v>
      </c>
      <c r="EH289" s="36" t="s">
        <v>282</v>
      </c>
      <c r="EI289" s="36" t="s">
        <v>3848</v>
      </c>
      <c r="EJ289" s="36" t="s">
        <v>3848</v>
      </c>
      <c r="EK289" s="36" t="s">
        <v>3848</v>
      </c>
      <c r="EL289" s="36" t="s">
        <v>3868</v>
      </c>
      <c r="EM289" s="36" t="s">
        <v>4002</v>
      </c>
      <c r="EN289" s="36" t="s">
        <v>4002</v>
      </c>
      <c r="EO289" s="36" t="s">
        <v>4002</v>
      </c>
      <c r="EP289" s="36" t="s">
        <v>4002</v>
      </c>
      <c r="EQ289" s="36" t="s">
        <v>18959</v>
      </c>
      <c r="ER289" s="36" t="s">
        <v>3964</v>
      </c>
      <c r="ES289" s="36" t="s">
        <v>18960</v>
      </c>
      <c r="ET289" s="36" t="s">
        <v>18931</v>
      </c>
      <c r="EU289" s="36" t="s">
        <v>18961</v>
      </c>
      <c r="EV289" s="36" t="s">
        <v>3876</v>
      </c>
      <c r="EW289" s="36" t="s">
        <v>3876</v>
      </c>
      <c r="EX289" s="36" t="s">
        <v>3848</v>
      </c>
      <c r="EY289" s="36" t="s">
        <v>3848</v>
      </c>
      <c r="EZ289" s="36" t="s">
        <v>3876</v>
      </c>
      <c r="FA289" s="36" t="s">
        <v>3848</v>
      </c>
      <c r="FB289" s="36" t="s">
        <v>3848</v>
      </c>
      <c r="FC289" s="36" t="s">
        <v>3848</v>
      </c>
      <c r="FD289" s="36" t="s">
        <v>3848</v>
      </c>
      <c r="FE289" s="36" t="s">
        <v>4017</v>
      </c>
      <c r="FF289" s="36" t="s">
        <v>4017</v>
      </c>
      <c r="FG289" s="36" t="s">
        <v>3848</v>
      </c>
      <c r="FH289" s="36" t="s">
        <v>3848</v>
      </c>
      <c r="FI289" s="36" t="s">
        <v>3848</v>
      </c>
      <c r="FJ289" s="36" t="s">
        <v>4017</v>
      </c>
      <c r="FK289" s="36" t="s">
        <v>4017</v>
      </c>
      <c r="FL289" s="36" t="s">
        <v>4017</v>
      </c>
      <c r="FM289" s="36" t="s">
        <v>3277</v>
      </c>
      <c r="FN289" s="36" t="s">
        <v>18962</v>
      </c>
      <c r="FO289" s="36" t="s">
        <v>10205</v>
      </c>
      <c r="FP289" s="36" t="s">
        <v>3848</v>
      </c>
      <c r="FQ289" s="36" t="s">
        <v>18963</v>
      </c>
      <c r="FR289" s="36" t="s">
        <v>5276</v>
      </c>
      <c r="FS289" s="36" t="s">
        <v>18964</v>
      </c>
      <c r="FT289" s="36" t="s">
        <v>18965</v>
      </c>
      <c r="FU289" s="36" t="s">
        <v>18966</v>
      </c>
      <c r="FV289" s="36" t="s">
        <v>18967</v>
      </c>
      <c r="FW289" s="36" t="s">
        <v>18968</v>
      </c>
      <c r="FX289" s="36" t="s">
        <v>3944</v>
      </c>
      <c r="FY289" s="36" t="s">
        <v>3848</v>
      </c>
      <c r="FZ289" s="36" t="s">
        <v>3848</v>
      </c>
      <c r="GA289" s="36" t="s">
        <v>3945</v>
      </c>
      <c r="GB289" s="44" t="s">
        <v>3945</v>
      </c>
      <c r="GC289" s="44" t="s">
        <v>3945</v>
      </c>
      <c r="GL289" s="502">
        <v>100</v>
      </c>
      <c r="GM289" s="502">
        <v>50</v>
      </c>
      <c r="GN289" s="502">
        <v>65</v>
      </c>
      <c r="GO289" s="502">
        <v>72</v>
      </c>
      <c r="GP289" s="502">
        <v>91</v>
      </c>
      <c r="GQ289" s="502">
        <v>32</v>
      </c>
      <c r="GR289" s="502">
        <v>91</v>
      </c>
      <c r="GS289" s="502">
        <v>100</v>
      </c>
      <c r="GT289" s="502">
        <v>26</v>
      </c>
      <c r="GU289" s="502">
        <v>100</v>
      </c>
      <c r="GV289" s="502">
        <v>80</v>
      </c>
      <c r="GW289" s="502">
        <v>57</v>
      </c>
      <c r="GX289" s="502">
        <v>43</v>
      </c>
      <c r="GY289" s="502" t="s">
        <v>14218</v>
      </c>
      <c r="GZ289" s="502" t="s">
        <v>14217</v>
      </c>
      <c r="HA289" s="502" t="s">
        <v>14217</v>
      </c>
      <c r="HB289" s="502" t="s">
        <v>14217</v>
      </c>
      <c r="HC289" s="502">
        <v>33</v>
      </c>
      <c r="HD289" s="502">
        <v>33</v>
      </c>
      <c r="HE289" s="502">
        <v>0</v>
      </c>
      <c r="HF289" s="44" t="s">
        <v>14405</v>
      </c>
      <c r="HG289" s="503" t="s">
        <v>3848</v>
      </c>
      <c r="HH289" s="503" t="s">
        <v>18969</v>
      </c>
      <c r="HI289" s="503" t="s">
        <v>16123</v>
      </c>
      <c r="HJ289" s="503" t="s">
        <v>14408</v>
      </c>
      <c r="HK289" s="503" t="s">
        <v>18970</v>
      </c>
      <c r="IC289" s="44" t="s">
        <v>3403</v>
      </c>
      <c r="IE289" s="44" t="s">
        <v>3403</v>
      </c>
    </row>
    <row r="290" spans="1:239" s="44" customFormat="1" ht="15" customHeight="1" x14ac:dyDescent="0.2">
      <c r="A290" s="85">
        <v>6</v>
      </c>
      <c r="B290" s="470">
        <v>0.39861111111111108</v>
      </c>
      <c r="C290" s="85"/>
      <c r="D290" s="85" t="s">
        <v>12630</v>
      </c>
      <c r="E290" s="85" t="s">
        <v>212</v>
      </c>
      <c r="F290" s="282">
        <v>43285</v>
      </c>
      <c r="G290" s="85" t="s">
        <v>3082</v>
      </c>
      <c r="H290" s="85" t="s">
        <v>246</v>
      </c>
      <c r="I290" s="85" t="s">
        <v>247</v>
      </c>
      <c r="J290" s="85" t="s">
        <v>12805</v>
      </c>
      <c r="K290" s="471" t="s">
        <v>12806</v>
      </c>
      <c r="L290" s="471" t="s">
        <v>250</v>
      </c>
      <c r="M290" s="471">
        <v>43285</v>
      </c>
      <c r="N290" s="471">
        <v>43299</v>
      </c>
      <c r="O290" s="85" t="s">
        <v>18971</v>
      </c>
      <c r="P290" s="472" t="s">
        <v>18972</v>
      </c>
      <c r="Q290" s="85" t="s">
        <v>18973</v>
      </c>
      <c r="R290" s="85" t="s">
        <v>18974</v>
      </c>
      <c r="S290" s="471" t="s">
        <v>1854</v>
      </c>
      <c r="T290" s="276">
        <v>9150064122</v>
      </c>
      <c r="U290" s="478" t="s">
        <v>18975</v>
      </c>
      <c r="V290" s="478" t="s">
        <v>18975</v>
      </c>
      <c r="W290" s="85" t="s">
        <v>221</v>
      </c>
      <c r="X290" s="85" t="s">
        <v>221</v>
      </c>
      <c r="Y290" s="85" t="s">
        <v>221</v>
      </c>
      <c r="Z290" s="85" t="s">
        <v>221</v>
      </c>
      <c r="AA290" s="85" t="s">
        <v>18976</v>
      </c>
      <c r="AB290" s="85">
        <v>9496161175</v>
      </c>
      <c r="AC290" s="85" t="s">
        <v>223</v>
      </c>
      <c r="AD290" s="85" t="s">
        <v>366</v>
      </c>
      <c r="AE290" s="85"/>
      <c r="AF290" s="85" t="s">
        <v>226</v>
      </c>
      <c r="AG290" s="85" t="s">
        <v>221</v>
      </c>
      <c r="AH290" s="85" t="s">
        <v>226</v>
      </c>
      <c r="AI290" s="85" t="s">
        <v>18977</v>
      </c>
      <c r="AJ290" s="85" t="s">
        <v>227</v>
      </c>
      <c r="AK290" s="85">
        <v>1</v>
      </c>
      <c r="AL290" s="85" t="s">
        <v>16067</v>
      </c>
      <c r="AM290" s="85" t="s">
        <v>18978</v>
      </c>
      <c r="AN290" s="85" t="s">
        <v>228</v>
      </c>
      <c r="AO290" s="85" t="s">
        <v>228</v>
      </c>
      <c r="AP290" s="85" t="s">
        <v>281</v>
      </c>
      <c r="AQ290" s="85" t="s">
        <v>282</v>
      </c>
      <c r="AR290" s="85"/>
      <c r="AS290" s="85"/>
      <c r="AT290" s="85"/>
      <c r="AU290" s="85"/>
      <c r="AV290" s="85"/>
      <c r="AW290" s="85"/>
      <c r="AX290" s="85"/>
      <c r="AY290" s="85" t="s">
        <v>227</v>
      </c>
      <c r="AZ290" s="85" t="s">
        <v>227</v>
      </c>
      <c r="BA290" s="275">
        <v>0.43888888888888888</v>
      </c>
      <c r="BB290" s="275" t="s">
        <v>12693</v>
      </c>
      <c r="BC290" s="275">
        <v>0.51041666666666663</v>
      </c>
      <c r="BD290" s="275">
        <v>0.52777777777777779</v>
      </c>
      <c r="BE290" s="85"/>
      <c r="BF290" s="85">
        <v>2</v>
      </c>
      <c r="BG290" s="85">
        <v>3</v>
      </c>
      <c r="BH290" s="85">
        <v>3</v>
      </c>
      <c r="BI290" s="85">
        <v>2</v>
      </c>
      <c r="BJ290" s="85">
        <v>3</v>
      </c>
      <c r="BK290" s="85">
        <v>2</v>
      </c>
      <c r="BL290" s="85">
        <v>2</v>
      </c>
      <c r="BM290" s="85">
        <v>3</v>
      </c>
      <c r="BN290" s="85">
        <v>2</v>
      </c>
      <c r="BO290" s="85">
        <v>2</v>
      </c>
      <c r="BP290" s="85">
        <v>3</v>
      </c>
      <c r="BQ290" s="85">
        <v>2</v>
      </c>
      <c r="BR290" s="85">
        <v>2</v>
      </c>
      <c r="BS290" s="85">
        <v>2</v>
      </c>
      <c r="BT290" s="85">
        <v>3</v>
      </c>
      <c r="BU290" s="85"/>
      <c r="BV290" s="85" t="s">
        <v>12693</v>
      </c>
      <c r="BW290" s="470">
        <v>0.52777777777777779</v>
      </c>
      <c r="BX290" s="470">
        <v>0.53541666666666665</v>
      </c>
      <c r="BY290" s="85"/>
      <c r="BZ290" s="85">
        <v>3</v>
      </c>
      <c r="CA290" s="85">
        <v>3</v>
      </c>
      <c r="CB290" s="85">
        <v>3</v>
      </c>
      <c r="CC290" s="85">
        <v>3</v>
      </c>
      <c r="CD290" s="85" t="s">
        <v>260</v>
      </c>
      <c r="CE290" s="85" t="s">
        <v>12693</v>
      </c>
      <c r="CF290" s="85">
        <v>15</v>
      </c>
      <c r="CG290" s="85"/>
      <c r="CH290" s="85"/>
      <c r="CI290" s="85"/>
      <c r="CJ290" s="85"/>
      <c r="CK290" s="85"/>
      <c r="CL290" s="85"/>
      <c r="CM290" s="85"/>
      <c r="CN290" s="85"/>
      <c r="CO290" s="85"/>
      <c r="CP290" s="85"/>
      <c r="CQ290" s="85"/>
      <c r="CR290" s="36" t="s">
        <v>12643</v>
      </c>
      <c r="CS290" s="36" t="s">
        <v>12644</v>
      </c>
      <c r="CT290" s="36" t="s">
        <v>4002</v>
      </c>
      <c r="CU290" s="36" t="s">
        <v>18979</v>
      </c>
      <c r="CV290" s="36" t="s">
        <v>18973</v>
      </c>
      <c r="CW290" s="36" t="s">
        <v>18974</v>
      </c>
      <c r="CX290" s="36" t="s">
        <v>1854</v>
      </c>
      <c r="CY290" s="36" t="s">
        <v>18980</v>
      </c>
      <c r="CZ290" s="36" t="s">
        <v>17253</v>
      </c>
      <c r="DA290" s="36" t="s">
        <v>18981</v>
      </c>
      <c r="DB290" s="36" t="s">
        <v>8885</v>
      </c>
      <c r="DC290" s="36" t="s">
        <v>3846</v>
      </c>
      <c r="DD290" s="36" t="s">
        <v>17255</v>
      </c>
      <c r="DE290" s="36" t="s">
        <v>3848</v>
      </c>
      <c r="DF290" s="36" t="s">
        <v>1239</v>
      </c>
      <c r="DG290" s="36" t="s">
        <v>11329</v>
      </c>
      <c r="DH290" s="36" t="s">
        <v>6603</v>
      </c>
      <c r="DI290" s="36" t="s">
        <v>14877</v>
      </c>
      <c r="DJ290" s="36" t="s">
        <v>18982</v>
      </c>
      <c r="DK290" s="36" t="s">
        <v>3849</v>
      </c>
      <c r="DL290" s="36" t="s">
        <v>10490</v>
      </c>
      <c r="DM290" s="36" t="s">
        <v>4609</v>
      </c>
      <c r="DN290" s="36" t="s">
        <v>3852</v>
      </c>
      <c r="DO290" s="36" t="s">
        <v>3853</v>
      </c>
      <c r="DP290" s="36" t="s">
        <v>4299</v>
      </c>
      <c r="DQ290" s="36" t="s">
        <v>18983</v>
      </c>
      <c r="DR290" s="36" t="s">
        <v>1239</v>
      </c>
      <c r="DS290" s="36" t="s">
        <v>18975</v>
      </c>
      <c r="DT290" s="36" t="s">
        <v>18984</v>
      </c>
      <c r="DU290" s="36" t="s">
        <v>18985</v>
      </c>
      <c r="DV290" s="36" t="s">
        <v>18986</v>
      </c>
      <c r="DW290" s="36" t="s">
        <v>3848</v>
      </c>
      <c r="DX290" s="36" t="s">
        <v>18987</v>
      </c>
      <c r="DY290" s="36" t="s">
        <v>3848</v>
      </c>
      <c r="DZ290" s="36" t="s">
        <v>3848</v>
      </c>
      <c r="EA290" s="36" t="s">
        <v>3848</v>
      </c>
      <c r="EB290" s="36" t="s">
        <v>3861</v>
      </c>
      <c r="EC290" s="36" t="s">
        <v>3862</v>
      </c>
      <c r="ED290" s="36" t="s">
        <v>3848</v>
      </c>
      <c r="EE290" s="36" t="s">
        <v>18988</v>
      </c>
      <c r="EF290" s="36" t="s">
        <v>3864</v>
      </c>
      <c r="EG290" s="36" t="s">
        <v>2755</v>
      </c>
      <c r="EH290" s="36" t="s">
        <v>282</v>
      </c>
      <c r="EI290" s="36" t="s">
        <v>3848</v>
      </c>
      <c r="EJ290" s="36" t="s">
        <v>1239</v>
      </c>
      <c r="EK290" s="36" t="s">
        <v>3848</v>
      </c>
      <c r="EL290" s="36" t="s">
        <v>3868</v>
      </c>
      <c r="EM290" s="36" t="s">
        <v>4002</v>
      </c>
      <c r="EN290" s="36" t="s">
        <v>4002</v>
      </c>
      <c r="EO290" s="36" t="s">
        <v>4002</v>
      </c>
      <c r="EP290" s="36" t="s">
        <v>4002</v>
      </c>
      <c r="EQ290" s="36" t="s">
        <v>18989</v>
      </c>
      <c r="ER290" s="36" t="s">
        <v>3964</v>
      </c>
      <c r="ES290" s="36" t="s">
        <v>18990</v>
      </c>
      <c r="ET290" s="36" t="s">
        <v>18991</v>
      </c>
      <c r="EU290" s="36" t="s">
        <v>18992</v>
      </c>
      <c r="EV290" s="36" t="s">
        <v>3876</v>
      </c>
      <c r="EW290" s="36" t="s">
        <v>3876</v>
      </c>
      <c r="EX290" s="36" t="s">
        <v>3848</v>
      </c>
      <c r="EY290" s="36" t="s">
        <v>3848</v>
      </c>
      <c r="EZ290" s="36" t="s">
        <v>3877</v>
      </c>
      <c r="FA290" s="36" t="s">
        <v>3878</v>
      </c>
      <c r="FB290" s="36" t="s">
        <v>18993</v>
      </c>
      <c r="FC290" s="36" t="s">
        <v>18994</v>
      </c>
      <c r="FD290" s="36" t="s">
        <v>3848</v>
      </c>
      <c r="FE290" s="36" t="s">
        <v>4011</v>
      </c>
      <c r="FF290" s="36" t="s">
        <v>5268</v>
      </c>
      <c r="FG290" s="36" t="s">
        <v>10996</v>
      </c>
      <c r="FH290" s="36" t="s">
        <v>18995</v>
      </c>
      <c r="FI290" s="36" t="s">
        <v>7234</v>
      </c>
      <c r="FJ290" s="36" t="s">
        <v>4083</v>
      </c>
      <c r="FK290" s="36" t="s">
        <v>15048</v>
      </c>
      <c r="FL290" s="36" t="s">
        <v>4017</v>
      </c>
      <c r="FM290" s="36" t="s">
        <v>1854</v>
      </c>
      <c r="FN290" s="36" t="s">
        <v>12977</v>
      </c>
      <c r="FO290" s="36" t="s">
        <v>18996</v>
      </c>
      <c r="FP290" s="36" t="s">
        <v>3848</v>
      </c>
      <c r="FQ290" s="36" t="s">
        <v>18997</v>
      </c>
      <c r="FR290" s="36" t="s">
        <v>4925</v>
      </c>
      <c r="FS290" s="36" t="s">
        <v>18998</v>
      </c>
      <c r="FT290" s="36" t="s">
        <v>18999</v>
      </c>
      <c r="FU290" s="36" t="s">
        <v>19000</v>
      </c>
      <c r="FV290" s="36" t="s">
        <v>19001</v>
      </c>
      <c r="FW290" s="36" t="s">
        <v>19002</v>
      </c>
      <c r="FX290" s="36" t="s">
        <v>3894</v>
      </c>
      <c r="FY290" s="36" t="s">
        <v>3848</v>
      </c>
      <c r="FZ290" s="36" t="s">
        <v>19003</v>
      </c>
      <c r="GA290" s="36" t="s">
        <v>3945</v>
      </c>
      <c r="GB290" s="44" t="s">
        <v>3945</v>
      </c>
      <c r="GC290" s="44" t="s">
        <v>3946</v>
      </c>
      <c r="GD290" s="44" t="s">
        <v>4194</v>
      </c>
      <c r="GE290" s="44" t="s">
        <v>6676</v>
      </c>
      <c r="GL290" s="502">
        <v>100</v>
      </c>
      <c r="GM290" s="502">
        <v>83</v>
      </c>
      <c r="GN290" s="502">
        <v>80</v>
      </c>
      <c r="GO290" s="502">
        <v>89</v>
      </c>
      <c r="GP290" s="502">
        <v>91</v>
      </c>
      <c r="GQ290" s="502">
        <v>23</v>
      </c>
      <c r="GR290" s="502">
        <v>91</v>
      </c>
      <c r="GS290" s="502">
        <v>100</v>
      </c>
      <c r="GT290" s="502">
        <v>25</v>
      </c>
      <c r="GU290" s="502">
        <v>100</v>
      </c>
      <c r="GV290" s="502">
        <v>60</v>
      </c>
      <c r="GW290" s="502">
        <v>57</v>
      </c>
      <c r="GX290" s="502">
        <v>57</v>
      </c>
      <c r="GY290" s="502">
        <v>80</v>
      </c>
      <c r="GZ290" s="502">
        <v>81</v>
      </c>
      <c r="HA290" s="502">
        <v>0.79249999999999998</v>
      </c>
      <c r="HB290" s="502">
        <v>66</v>
      </c>
      <c r="HC290" s="502">
        <v>100</v>
      </c>
      <c r="HD290" s="502">
        <v>83</v>
      </c>
      <c r="HE290" s="502">
        <v>81</v>
      </c>
      <c r="HF290" s="44" t="s">
        <v>14314</v>
      </c>
      <c r="HG290" s="503" t="s">
        <v>3848</v>
      </c>
      <c r="HH290" s="503" t="s">
        <v>3848</v>
      </c>
      <c r="HI290" s="503" t="s">
        <v>3848</v>
      </c>
      <c r="HJ290" s="503" t="s">
        <v>3848</v>
      </c>
      <c r="HK290" s="503" t="s">
        <v>3848</v>
      </c>
      <c r="HL290" s="471">
        <v>43285</v>
      </c>
      <c r="HM290" s="30" t="s">
        <v>4194</v>
      </c>
      <c r="HN290" s="213" t="s">
        <v>6676</v>
      </c>
      <c r="IC290" s="44" t="s">
        <v>247</v>
      </c>
      <c r="IE290" s="44" t="s">
        <v>12843</v>
      </c>
    </row>
    <row r="291" spans="1:239" s="44" customFormat="1" ht="15" customHeight="1" x14ac:dyDescent="0.2">
      <c r="A291" s="85">
        <v>7</v>
      </c>
      <c r="B291" s="470">
        <v>0.40069444444444446</v>
      </c>
      <c r="C291" s="85"/>
      <c r="D291" s="85" t="s">
        <v>12630</v>
      </c>
      <c r="E291" s="85" t="s">
        <v>212</v>
      </c>
      <c r="F291" s="282">
        <v>43285</v>
      </c>
      <c r="G291" s="85" t="s">
        <v>1202</v>
      </c>
      <c r="H291" s="85" t="s">
        <v>233</v>
      </c>
      <c r="I291" s="85" t="s">
        <v>3057</v>
      </c>
      <c r="J291" s="85"/>
      <c r="K291" s="471"/>
      <c r="L291" s="471"/>
      <c r="M291" s="471"/>
      <c r="N291" s="471"/>
      <c r="O291" s="85"/>
      <c r="P291" s="519" t="s">
        <v>19004</v>
      </c>
      <c r="Q291" s="85" t="s">
        <v>503</v>
      </c>
      <c r="R291" s="85" t="s">
        <v>684</v>
      </c>
      <c r="S291" s="471" t="s">
        <v>19005</v>
      </c>
      <c r="T291" s="276">
        <v>9975722064</v>
      </c>
      <c r="U291" s="478" t="s">
        <v>19006</v>
      </c>
      <c r="V291" s="471" t="s">
        <v>19007</v>
      </c>
      <c r="W291" s="85" t="s">
        <v>221</v>
      </c>
      <c r="X291" s="85" t="s">
        <v>221</v>
      </c>
      <c r="Y291" s="85" t="s">
        <v>221</v>
      </c>
      <c r="Z291" s="85" t="s">
        <v>221</v>
      </c>
      <c r="AA291" s="85" t="s">
        <v>19008</v>
      </c>
      <c r="AB291" s="85">
        <v>9261455829</v>
      </c>
      <c r="AC291" s="85" t="s">
        <v>1303</v>
      </c>
      <c r="AD291" s="85" t="s">
        <v>224</v>
      </c>
      <c r="AE291" s="85" t="s">
        <v>221</v>
      </c>
      <c r="AF291" s="85" t="s">
        <v>221</v>
      </c>
      <c r="AG291" s="85" t="s">
        <v>221</v>
      </c>
      <c r="AH291" s="85" t="s">
        <v>221</v>
      </c>
      <c r="AI291" s="85"/>
      <c r="AJ291" s="85"/>
      <c r="AK291" s="85"/>
      <c r="AL291" s="85"/>
      <c r="AM291" s="85"/>
      <c r="AN291" s="85" t="s">
        <v>394</v>
      </c>
      <c r="AO291" s="85" t="s">
        <v>395</v>
      </c>
      <c r="AP291" s="85" t="s">
        <v>281</v>
      </c>
      <c r="AQ291" s="85" t="s">
        <v>282</v>
      </c>
      <c r="AR291" s="85"/>
      <c r="AS291" s="85"/>
      <c r="AT291" s="85"/>
      <c r="AU291" s="85"/>
      <c r="AV291" s="85"/>
      <c r="AW291" s="85" t="s">
        <v>12988</v>
      </c>
      <c r="AX291" s="85"/>
      <c r="AY291" s="85" t="s">
        <v>227</v>
      </c>
      <c r="AZ291" s="85" t="s">
        <v>446</v>
      </c>
      <c r="BA291" s="275">
        <v>0.4381944444444445</v>
      </c>
      <c r="BB291" s="275" t="s">
        <v>13264</v>
      </c>
      <c r="BC291" s="275">
        <v>0.50208333333333333</v>
      </c>
      <c r="BD291" s="275">
        <v>0.50555555555555554</v>
      </c>
      <c r="BE291" s="85"/>
      <c r="BF291" s="85">
        <v>1</v>
      </c>
      <c r="BG291" s="85">
        <v>1</v>
      </c>
      <c r="BH291" s="85">
        <v>1</v>
      </c>
      <c r="BI291" s="85">
        <v>1</v>
      </c>
      <c r="BJ291" s="85">
        <v>1</v>
      </c>
      <c r="BK291" s="85">
        <v>1</v>
      </c>
      <c r="BL291" s="85">
        <v>1</v>
      </c>
      <c r="BM291" s="85">
        <v>1</v>
      </c>
      <c r="BN291" s="85">
        <v>1</v>
      </c>
      <c r="BO291" s="85">
        <v>1</v>
      </c>
      <c r="BP291" s="85">
        <v>1</v>
      </c>
      <c r="BQ291" s="85">
        <v>1</v>
      </c>
      <c r="BR291" s="85">
        <v>1</v>
      </c>
      <c r="BS291" s="85">
        <v>1</v>
      </c>
      <c r="BT291" s="85">
        <v>1</v>
      </c>
      <c r="BU291" s="85"/>
      <c r="BV291" s="85"/>
      <c r="BW291" s="85"/>
      <c r="BX291" s="85"/>
      <c r="BY291" s="85"/>
      <c r="BZ291" s="85"/>
      <c r="CA291" s="85"/>
      <c r="CB291" s="85"/>
      <c r="CC291" s="85"/>
      <c r="CD291" s="85"/>
      <c r="CE291" s="85"/>
      <c r="CF291" s="85"/>
      <c r="CG291" s="85"/>
      <c r="CH291" s="85"/>
      <c r="CI291" s="85"/>
      <c r="CJ291" s="85"/>
      <c r="CK291" s="85"/>
      <c r="CL291" s="85"/>
      <c r="CM291" s="85"/>
      <c r="CN291" s="85"/>
      <c r="CO291" s="85"/>
      <c r="CP291" s="85"/>
      <c r="CQ291" s="85"/>
      <c r="CR291" s="36" t="s">
        <v>12643</v>
      </c>
      <c r="CS291" s="36" t="s">
        <v>12644</v>
      </c>
      <c r="CT291" s="36" t="s">
        <v>4002</v>
      </c>
      <c r="CU291" s="36" t="s">
        <v>19009</v>
      </c>
      <c r="CV291" s="36" t="s">
        <v>19010</v>
      </c>
      <c r="CW291" s="36" t="s">
        <v>684</v>
      </c>
      <c r="CX291" s="36" t="s">
        <v>19005</v>
      </c>
      <c r="CY291" s="36" t="s">
        <v>19011</v>
      </c>
      <c r="CZ291" s="36" t="s">
        <v>15209</v>
      </c>
      <c r="DA291" s="36" t="s">
        <v>19012</v>
      </c>
      <c r="DB291" s="36" t="s">
        <v>19013</v>
      </c>
      <c r="DC291" s="36" t="s">
        <v>4159</v>
      </c>
      <c r="DD291" s="36" t="s">
        <v>19014</v>
      </c>
      <c r="DE291" s="36" t="s">
        <v>15209</v>
      </c>
      <c r="DF291" s="36" t="s">
        <v>19015</v>
      </c>
      <c r="DG291" s="36" t="s">
        <v>19013</v>
      </c>
      <c r="DH291" s="36" t="s">
        <v>4159</v>
      </c>
      <c r="DI291" s="36" t="s">
        <v>19014</v>
      </c>
      <c r="DJ291" s="36" t="s">
        <v>19016</v>
      </c>
      <c r="DK291" s="36" t="s">
        <v>3849</v>
      </c>
      <c r="DL291" s="36" t="s">
        <v>14122</v>
      </c>
      <c r="DM291" s="36" t="s">
        <v>3914</v>
      </c>
      <c r="DN291" s="36" t="s">
        <v>3852</v>
      </c>
      <c r="DO291" s="36" t="s">
        <v>3848</v>
      </c>
      <c r="DP291" s="36" t="s">
        <v>3848</v>
      </c>
      <c r="DQ291" s="36" t="s">
        <v>19017</v>
      </c>
      <c r="DR291" s="36" t="s">
        <v>19017</v>
      </c>
      <c r="DS291" s="36" t="s">
        <v>19006</v>
      </c>
      <c r="DT291" s="36" t="s">
        <v>3848</v>
      </c>
      <c r="DU291" s="36" t="s">
        <v>3848</v>
      </c>
      <c r="DV291" s="36" t="s">
        <v>3848</v>
      </c>
      <c r="DW291" s="36" t="s">
        <v>3848</v>
      </c>
      <c r="DX291" s="36" t="s">
        <v>3848</v>
      </c>
      <c r="DY291" s="36" t="s">
        <v>3848</v>
      </c>
      <c r="DZ291" s="36" t="s">
        <v>3848</v>
      </c>
      <c r="EA291" s="36" t="s">
        <v>3848</v>
      </c>
      <c r="EB291" s="36" t="s">
        <v>3861</v>
      </c>
      <c r="EC291" s="36" t="s">
        <v>3862</v>
      </c>
      <c r="ED291" s="36" t="s">
        <v>3848</v>
      </c>
      <c r="EE291" s="36" t="s">
        <v>4212</v>
      </c>
      <c r="EF291" s="36" t="s">
        <v>395</v>
      </c>
      <c r="EG291" s="36" t="s">
        <v>2755</v>
      </c>
      <c r="EH291" s="36" t="s">
        <v>282</v>
      </c>
      <c r="EI291" s="36" t="s">
        <v>3848</v>
      </c>
      <c r="EJ291" s="36" t="s">
        <v>3848</v>
      </c>
      <c r="EK291" s="36" t="s">
        <v>3848</v>
      </c>
      <c r="EL291" s="36" t="s">
        <v>3868</v>
      </c>
      <c r="EM291" s="36" t="s">
        <v>4002</v>
      </c>
      <c r="EN291" s="36" t="s">
        <v>4002</v>
      </c>
      <c r="EO291" s="36" t="s">
        <v>3870</v>
      </c>
      <c r="EP291" s="36" t="s">
        <v>3869</v>
      </c>
      <c r="EQ291" s="36" t="s">
        <v>19018</v>
      </c>
      <c r="ER291" s="36" t="s">
        <v>7126</v>
      </c>
      <c r="ES291" s="36" t="s">
        <v>19019</v>
      </c>
      <c r="ET291" s="36" t="s">
        <v>19020</v>
      </c>
      <c r="EU291" s="36" t="s">
        <v>19021</v>
      </c>
      <c r="EV291" s="36" t="s">
        <v>3848</v>
      </c>
      <c r="EW291" s="36" t="s">
        <v>3848</v>
      </c>
      <c r="EX291" s="36" t="s">
        <v>3848</v>
      </c>
      <c r="EY291" s="36" t="s">
        <v>3848</v>
      </c>
      <c r="EZ291" s="36" t="s">
        <v>3848</v>
      </c>
      <c r="FA291" s="36" t="s">
        <v>3848</v>
      </c>
      <c r="FB291" s="36" t="s">
        <v>3848</v>
      </c>
      <c r="FC291" s="36" t="s">
        <v>3848</v>
      </c>
      <c r="FD291" s="36" t="s">
        <v>3848</v>
      </c>
      <c r="FE291" s="36" t="s">
        <v>4017</v>
      </c>
      <c r="FF291" s="36" t="s">
        <v>4017</v>
      </c>
      <c r="FG291" s="36" t="s">
        <v>3848</v>
      </c>
      <c r="FH291" s="36" t="s">
        <v>3848</v>
      </c>
      <c r="FI291" s="36" t="s">
        <v>3848</v>
      </c>
      <c r="FJ291" s="36" t="s">
        <v>4017</v>
      </c>
      <c r="FK291" s="36" t="s">
        <v>4017</v>
      </c>
      <c r="FL291" s="36" t="s">
        <v>4017</v>
      </c>
      <c r="FM291" s="36" t="s">
        <v>19005</v>
      </c>
      <c r="FN291" s="36" t="s">
        <v>19022</v>
      </c>
      <c r="FO291" s="36" t="s">
        <v>19023</v>
      </c>
      <c r="FP291" s="36" t="s">
        <v>3848</v>
      </c>
      <c r="FQ291" s="36" t="s">
        <v>19024</v>
      </c>
      <c r="FR291" s="36" t="s">
        <v>5276</v>
      </c>
      <c r="FS291" s="36" t="s">
        <v>19025</v>
      </c>
      <c r="FT291" s="36" t="s">
        <v>19026</v>
      </c>
      <c r="FU291" s="36" t="s">
        <v>19027</v>
      </c>
      <c r="FV291" s="36" t="s">
        <v>19028</v>
      </c>
      <c r="FW291" s="36" t="s">
        <v>19029</v>
      </c>
      <c r="FX291" s="36" t="s">
        <v>3944</v>
      </c>
      <c r="FY291" s="36" t="s">
        <v>3848</v>
      </c>
      <c r="FZ291" s="36" t="s">
        <v>3848</v>
      </c>
      <c r="GA291" s="36" t="s">
        <v>3945</v>
      </c>
      <c r="GB291" s="44" t="s">
        <v>3946</v>
      </c>
      <c r="GC291" s="44" t="s">
        <v>3946</v>
      </c>
      <c r="GL291" s="502">
        <v>100</v>
      </c>
      <c r="GM291" s="502">
        <v>58</v>
      </c>
      <c r="GN291" s="502">
        <v>50</v>
      </c>
      <c r="GO291" s="502">
        <v>83</v>
      </c>
      <c r="GP291" s="502">
        <v>76</v>
      </c>
      <c r="GQ291" s="502">
        <v>25</v>
      </c>
      <c r="GR291" s="502">
        <v>76</v>
      </c>
      <c r="GS291" s="502">
        <v>59</v>
      </c>
      <c r="GT291" s="502">
        <v>27</v>
      </c>
      <c r="GU291" s="502">
        <v>59</v>
      </c>
      <c r="GV291" s="502">
        <v>60</v>
      </c>
      <c r="GW291" s="502">
        <v>14</v>
      </c>
      <c r="GX291" s="502">
        <v>86</v>
      </c>
      <c r="GY291" s="502" t="s">
        <v>14218</v>
      </c>
      <c r="GZ291" s="502" t="s">
        <v>14217</v>
      </c>
      <c r="HA291" s="502" t="s">
        <v>14217</v>
      </c>
      <c r="HB291" s="502" t="s">
        <v>14217</v>
      </c>
      <c r="HC291" s="502">
        <v>33</v>
      </c>
      <c r="HD291" s="502">
        <v>33</v>
      </c>
      <c r="HE291" s="502">
        <v>0</v>
      </c>
      <c r="HF291" s="44" t="s">
        <v>14405</v>
      </c>
      <c r="HG291" s="503" t="s">
        <v>3848</v>
      </c>
      <c r="HH291" s="503" t="s">
        <v>19030</v>
      </c>
      <c r="HI291" s="503" t="s">
        <v>16123</v>
      </c>
      <c r="HJ291" s="503" t="s">
        <v>14408</v>
      </c>
      <c r="HK291" s="503" t="s">
        <v>19031</v>
      </c>
      <c r="HL291" s="44" t="s">
        <v>3848</v>
      </c>
      <c r="IC291" s="44" t="s">
        <v>3403</v>
      </c>
      <c r="IE291" s="44" t="s">
        <v>3403</v>
      </c>
    </row>
    <row r="292" spans="1:239" s="44" customFormat="1" ht="15" customHeight="1" x14ac:dyDescent="0.2">
      <c r="A292" s="85">
        <v>8</v>
      </c>
      <c r="B292" s="470">
        <v>0.42222222222222222</v>
      </c>
      <c r="C292" s="85"/>
      <c r="D292" s="85" t="s">
        <v>12630</v>
      </c>
      <c r="E292" s="85" t="s">
        <v>212</v>
      </c>
      <c r="F292" s="282">
        <v>43285</v>
      </c>
      <c r="G292" s="85" t="s">
        <v>1202</v>
      </c>
      <c r="H292" s="85" t="s">
        <v>233</v>
      </c>
      <c r="I292" s="85" t="s">
        <v>3057</v>
      </c>
      <c r="J292" s="85"/>
      <c r="K292" s="471"/>
      <c r="L292" s="471"/>
      <c r="M292" s="471"/>
      <c r="N292" s="471"/>
      <c r="O292" s="85"/>
      <c r="P292" s="472" t="s">
        <v>19032</v>
      </c>
      <c r="Q292" s="85" t="s">
        <v>19033</v>
      </c>
      <c r="R292" s="85" t="s">
        <v>19034</v>
      </c>
      <c r="S292" s="471" t="s">
        <v>19035</v>
      </c>
      <c r="T292" s="276">
        <v>9504773311</v>
      </c>
      <c r="U292" s="473" t="s">
        <v>19036</v>
      </c>
      <c r="V292" s="85" t="s">
        <v>19037</v>
      </c>
      <c r="W292" s="85" t="s">
        <v>221</v>
      </c>
      <c r="X292" s="85" t="s">
        <v>221</v>
      </c>
      <c r="Y292" s="85" t="s">
        <v>221</v>
      </c>
      <c r="Z292" s="85" t="s">
        <v>221</v>
      </c>
      <c r="AA292" s="85" t="s">
        <v>2718</v>
      </c>
      <c r="AB292" s="85" t="s">
        <v>2718</v>
      </c>
      <c r="AC292" s="85" t="s">
        <v>402</v>
      </c>
      <c r="AD292" s="85" t="s">
        <v>224</v>
      </c>
      <c r="AE292" s="85" t="s">
        <v>18365</v>
      </c>
      <c r="AF292" s="85" t="s">
        <v>221</v>
      </c>
      <c r="AG292" s="85" t="s">
        <v>221</v>
      </c>
      <c r="AH292" s="85" t="s">
        <v>221</v>
      </c>
      <c r="AI292" s="85" t="s">
        <v>12780</v>
      </c>
      <c r="AJ292" s="85" t="s">
        <v>227</v>
      </c>
      <c r="AK292" s="85">
        <v>1</v>
      </c>
      <c r="AL292" s="85" t="s">
        <v>12780</v>
      </c>
      <c r="AM292" s="85" t="s">
        <v>1239</v>
      </c>
      <c r="AN292" s="85" t="s">
        <v>228</v>
      </c>
      <c r="AO292" s="85" t="s">
        <v>228</v>
      </c>
      <c r="AP292" s="85" t="s">
        <v>598</v>
      </c>
      <c r="AQ292" s="85" t="s">
        <v>377</v>
      </c>
      <c r="AS292" s="85"/>
      <c r="AT292" s="85"/>
      <c r="AU292" s="85"/>
      <c r="AV292" s="85"/>
      <c r="AW292" s="85"/>
      <c r="AX292" s="85"/>
      <c r="AY292" s="85" t="s">
        <v>227</v>
      </c>
      <c r="AZ292" s="85" t="s">
        <v>446</v>
      </c>
      <c r="BA292" s="275">
        <v>0.47152777777777777</v>
      </c>
      <c r="BB292" s="275" t="s">
        <v>12693</v>
      </c>
      <c r="BC292" s="275">
        <v>0.55208333333333337</v>
      </c>
      <c r="BD292" s="275">
        <v>0.55625000000000002</v>
      </c>
      <c r="BE292" s="85"/>
      <c r="BF292" s="85">
        <v>1</v>
      </c>
      <c r="BG292" s="85">
        <v>2</v>
      </c>
      <c r="BH292" s="85">
        <v>2</v>
      </c>
      <c r="BI292" s="85">
        <v>1</v>
      </c>
      <c r="BJ292" s="85">
        <v>2</v>
      </c>
      <c r="BK292" s="85">
        <v>1</v>
      </c>
      <c r="BL292" s="85">
        <v>2</v>
      </c>
      <c r="BM292" s="85">
        <v>3</v>
      </c>
      <c r="BN292" s="85">
        <v>1</v>
      </c>
      <c r="BO292" s="85">
        <v>1</v>
      </c>
      <c r="BP292" s="85">
        <v>2</v>
      </c>
      <c r="BQ292" s="85">
        <v>1</v>
      </c>
      <c r="BR292" s="85">
        <v>1</v>
      </c>
      <c r="BS292" s="85">
        <v>1</v>
      </c>
      <c r="BT292" s="85">
        <v>2</v>
      </c>
      <c r="BU292" s="85"/>
      <c r="BV292" s="85"/>
      <c r="BW292" s="85"/>
      <c r="BX292" s="85"/>
      <c r="BY292" s="85"/>
      <c r="BZ292" s="85"/>
      <c r="CA292" s="85"/>
      <c r="CB292" s="85"/>
      <c r="CC292" s="85"/>
      <c r="CD292" s="85"/>
      <c r="CE292" s="85"/>
      <c r="CF292" s="85"/>
      <c r="CG292" s="85"/>
      <c r="CH292" s="85"/>
      <c r="CI292" s="85"/>
      <c r="CJ292" s="85"/>
      <c r="CK292" s="85"/>
      <c r="CL292" s="85"/>
      <c r="CM292" s="85"/>
      <c r="CN292" s="85"/>
      <c r="CO292" s="85"/>
      <c r="CP292" s="85"/>
      <c r="CQ292" s="85"/>
      <c r="CR292" s="36" t="s">
        <v>12643</v>
      </c>
      <c r="CS292" s="36" t="s">
        <v>12644</v>
      </c>
      <c r="CT292" s="36" t="s">
        <v>4002</v>
      </c>
      <c r="CU292" s="36" t="s">
        <v>19038</v>
      </c>
      <c r="CV292" s="36" t="s">
        <v>19039</v>
      </c>
      <c r="CW292" s="36" t="s">
        <v>19040</v>
      </c>
      <c r="CX292" s="36" t="s">
        <v>19041</v>
      </c>
      <c r="CY292" s="36" t="s">
        <v>19042</v>
      </c>
      <c r="CZ292" s="36" t="s">
        <v>3848</v>
      </c>
      <c r="DA292" s="36" t="s">
        <v>19043</v>
      </c>
      <c r="DB292" s="36" t="s">
        <v>3840</v>
      </c>
      <c r="DC292" s="36" t="s">
        <v>3841</v>
      </c>
      <c r="DD292" s="36" t="s">
        <v>4838</v>
      </c>
      <c r="DE292" s="36" t="s">
        <v>3848</v>
      </c>
      <c r="DF292" s="36" t="s">
        <v>19044</v>
      </c>
      <c r="DG292" s="36" t="s">
        <v>6789</v>
      </c>
      <c r="DH292" s="36" t="s">
        <v>6790</v>
      </c>
      <c r="DI292" s="36" t="s">
        <v>16876</v>
      </c>
      <c r="DJ292" s="36" t="s">
        <v>14121</v>
      </c>
      <c r="DK292" s="36" t="s">
        <v>3849</v>
      </c>
      <c r="DL292" s="36" t="s">
        <v>4002</v>
      </c>
      <c r="DM292" s="36" t="s">
        <v>3851</v>
      </c>
      <c r="DN292" s="36" t="s">
        <v>3852</v>
      </c>
      <c r="DO292" s="36" t="s">
        <v>3853</v>
      </c>
      <c r="DP292" s="36" t="s">
        <v>3854</v>
      </c>
      <c r="DQ292" s="36" t="s">
        <v>19045</v>
      </c>
      <c r="DR292" s="36" t="s">
        <v>19046</v>
      </c>
      <c r="DS292" s="36" t="s">
        <v>19036</v>
      </c>
      <c r="DT292" s="36" t="s">
        <v>3848</v>
      </c>
      <c r="DU292" s="36" t="s">
        <v>3848</v>
      </c>
      <c r="DV292" s="36" t="s">
        <v>3848</v>
      </c>
      <c r="DW292" s="36" t="s">
        <v>3848</v>
      </c>
      <c r="DX292" s="36" t="s">
        <v>19037</v>
      </c>
      <c r="DY292" s="36" t="s">
        <v>19037</v>
      </c>
      <c r="DZ292" s="36" t="s">
        <v>3848</v>
      </c>
      <c r="EA292" s="36" t="s">
        <v>3848</v>
      </c>
      <c r="EB292" s="36" t="s">
        <v>3861</v>
      </c>
      <c r="EC292" s="36" t="s">
        <v>6907</v>
      </c>
      <c r="ED292" s="36" t="s">
        <v>3848</v>
      </c>
      <c r="EE292" s="36" t="s">
        <v>5339</v>
      </c>
      <c r="EF292" s="36" t="s">
        <v>3864</v>
      </c>
      <c r="EG292" s="36" t="s">
        <v>598</v>
      </c>
      <c r="EH292" s="36" t="s">
        <v>5303</v>
      </c>
      <c r="EI292" s="36" t="s">
        <v>377</v>
      </c>
      <c r="EJ292" s="36" t="s">
        <v>3848</v>
      </c>
      <c r="EK292" s="36" t="s">
        <v>3848</v>
      </c>
      <c r="EL292" s="36" t="s">
        <v>3868</v>
      </c>
      <c r="EM292" s="36" t="s">
        <v>4002</v>
      </c>
      <c r="EN292" s="36" t="s">
        <v>4002</v>
      </c>
      <c r="EO292" s="36" t="s">
        <v>4002</v>
      </c>
      <c r="EP292" s="36" t="s">
        <v>4002</v>
      </c>
      <c r="EQ292" s="36" t="s">
        <v>19047</v>
      </c>
      <c r="ER292" s="36" t="s">
        <v>3924</v>
      </c>
      <c r="ES292" s="36" t="s">
        <v>19048</v>
      </c>
      <c r="ET292" s="36" t="s">
        <v>8494</v>
      </c>
      <c r="EU292" s="36" t="s">
        <v>19049</v>
      </c>
      <c r="EV292" s="36" t="s">
        <v>3876</v>
      </c>
      <c r="EW292" s="36" t="s">
        <v>3876</v>
      </c>
      <c r="EX292" s="36" t="s">
        <v>3848</v>
      </c>
      <c r="EY292" s="36" t="s">
        <v>3848</v>
      </c>
      <c r="EZ292" s="36" t="s">
        <v>3876</v>
      </c>
      <c r="FA292" s="36" t="s">
        <v>3848</v>
      </c>
      <c r="FB292" s="36" t="s">
        <v>3848</v>
      </c>
      <c r="FC292" s="36" t="s">
        <v>3848</v>
      </c>
      <c r="FD292" s="36" t="s">
        <v>3848</v>
      </c>
      <c r="FE292" s="36" t="s">
        <v>3848</v>
      </c>
      <c r="FF292" s="36" t="s">
        <v>3848</v>
      </c>
      <c r="FG292" s="36" t="s">
        <v>3848</v>
      </c>
      <c r="FH292" s="36" t="s">
        <v>3848</v>
      </c>
      <c r="FI292" s="36" t="s">
        <v>3848</v>
      </c>
      <c r="FJ292" s="36" t="s">
        <v>3848</v>
      </c>
      <c r="FK292" s="36" t="s">
        <v>3848</v>
      </c>
      <c r="FL292" s="36" t="s">
        <v>3848</v>
      </c>
      <c r="FM292" s="36" t="s">
        <v>19039</v>
      </c>
      <c r="FN292" s="36" t="s">
        <v>19050</v>
      </c>
      <c r="FO292" s="36" t="s">
        <v>19041</v>
      </c>
      <c r="FP292" s="36" t="s">
        <v>3848</v>
      </c>
      <c r="FQ292" s="36" t="s">
        <v>3848</v>
      </c>
      <c r="FR292" s="36" t="s">
        <v>3848</v>
      </c>
      <c r="FS292" s="36" t="s">
        <v>3848</v>
      </c>
      <c r="FT292" s="36" t="s">
        <v>19051</v>
      </c>
      <c r="FU292" s="36" t="s">
        <v>19052</v>
      </c>
      <c r="FV292" s="36" t="s">
        <v>19053</v>
      </c>
      <c r="FW292" s="36" t="s">
        <v>19054</v>
      </c>
      <c r="FX292" s="36" t="s">
        <v>3944</v>
      </c>
      <c r="FY292" s="36" t="s">
        <v>3848</v>
      </c>
      <c r="FZ292" s="36" t="s">
        <v>13539</v>
      </c>
      <c r="GA292" s="36" t="s">
        <v>3945</v>
      </c>
      <c r="GB292" s="44" t="s">
        <v>3945</v>
      </c>
      <c r="GC292" s="44" t="s">
        <v>3945</v>
      </c>
      <c r="GL292" s="502">
        <v>100</v>
      </c>
      <c r="GM292" s="502">
        <v>50</v>
      </c>
      <c r="GN292" s="502">
        <v>50</v>
      </c>
      <c r="GO292" s="502">
        <v>83</v>
      </c>
      <c r="GP292" s="502">
        <v>98</v>
      </c>
      <c r="GQ292" s="502">
        <v>51</v>
      </c>
      <c r="GR292" s="502">
        <v>98</v>
      </c>
      <c r="GS292" s="502">
        <v>97</v>
      </c>
      <c r="GT292" s="502">
        <v>38</v>
      </c>
      <c r="GU292" s="502">
        <v>97</v>
      </c>
      <c r="GV292" s="502">
        <v>60</v>
      </c>
      <c r="GW292" s="502">
        <v>14</v>
      </c>
      <c r="GX292" s="502">
        <v>29</v>
      </c>
      <c r="GY292" s="502">
        <v>0</v>
      </c>
      <c r="GZ292" s="502">
        <v>18</v>
      </c>
      <c r="HA292" s="502">
        <v>0.33610000000000001</v>
      </c>
      <c r="HB292" s="502">
        <v>33</v>
      </c>
      <c r="HC292" s="502" t="s">
        <v>14217</v>
      </c>
      <c r="HD292" s="502">
        <v>33</v>
      </c>
      <c r="HE292" s="502">
        <v>18</v>
      </c>
      <c r="HF292" s="44" t="s">
        <v>15144</v>
      </c>
      <c r="HG292" s="503" t="s">
        <v>3848</v>
      </c>
      <c r="HH292" s="503" t="s">
        <v>19055</v>
      </c>
      <c r="HI292" s="503" t="s">
        <v>15146</v>
      </c>
      <c r="HJ292" s="503" t="s">
        <v>14951</v>
      </c>
      <c r="HK292" s="503" t="s">
        <v>19056</v>
      </c>
      <c r="IC292" s="44" t="s">
        <v>3403</v>
      </c>
      <c r="IE292" s="44" t="s">
        <v>3403</v>
      </c>
    </row>
    <row r="293" spans="1:239" s="44" customFormat="1" ht="15" customHeight="1" x14ac:dyDescent="0.2">
      <c r="A293" s="85">
        <v>9</v>
      </c>
      <c r="B293" s="470">
        <v>0.42499999999999999</v>
      </c>
      <c r="C293" s="85"/>
      <c r="D293" s="85" t="s">
        <v>12630</v>
      </c>
      <c r="E293" s="85" t="s">
        <v>212</v>
      </c>
      <c r="F293" s="282">
        <v>43285</v>
      </c>
      <c r="G293" s="85" t="s">
        <v>387</v>
      </c>
      <c r="H293" s="85" t="s">
        <v>214</v>
      </c>
      <c r="I293" s="85" t="s">
        <v>1222</v>
      </c>
      <c r="J293" s="85"/>
      <c r="K293" s="471"/>
      <c r="L293" s="471"/>
      <c r="M293" s="471"/>
      <c r="N293" s="471"/>
      <c r="O293" s="85"/>
      <c r="P293" s="472" t="s">
        <v>19057</v>
      </c>
      <c r="Q293" s="85" t="s">
        <v>19058</v>
      </c>
      <c r="R293" s="85" t="s">
        <v>2391</v>
      </c>
      <c r="S293" s="471" t="s">
        <v>19059</v>
      </c>
      <c r="T293" s="276">
        <v>9358222107</v>
      </c>
      <c r="U293" s="473" t="s">
        <v>19060</v>
      </c>
      <c r="V293" s="85" t="s">
        <v>19061</v>
      </c>
      <c r="W293" s="85" t="s">
        <v>221</v>
      </c>
      <c r="X293" s="85" t="s">
        <v>221</v>
      </c>
      <c r="Y293" s="85" t="s">
        <v>221</v>
      </c>
      <c r="Z293" s="85" t="s">
        <v>221</v>
      </c>
      <c r="AA293" s="85" t="s">
        <v>2718</v>
      </c>
      <c r="AB293" s="85" t="s">
        <v>2718</v>
      </c>
      <c r="AC293" s="85" t="s">
        <v>1303</v>
      </c>
      <c r="AD293" s="85" t="s">
        <v>802</v>
      </c>
      <c r="AE293" s="85" t="s">
        <v>221</v>
      </c>
      <c r="AF293" s="85" t="s">
        <v>221</v>
      </c>
      <c r="AG293" s="85" t="s">
        <v>221</v>
      </c>
      <c r="AH293" s="85" t="s">
        <v>221</v>
      </c>
      <c r="AI293" s="85"/>
      <c r="AJ293" s="85"/>
      <c r="AK293" s="85"/>
      <c r="AL293" s="85"/>
      <c r="AM293" s="85"/>
      <c r="AN293" s="85" t="s">
        <v>228</v>
      </c>
      <c r="AO293" s="85" t="s">
        <v>228</v>
      </c>
      <c r="AP293" s="85" t="s">
        <v>598</v>
      </c>
      <c r="AQ293" s="85" t="s">
        <v>377</v>
      </c>
      <c r="AR293" s="85"/>
      <c r="AS293" s="85"/>
      <c r="AT293" s="85"/>
      <c r="AU293" s="85"/>
      <c r="AV293" s="85"/>
      <c r="AW293" s="85"/>
      <c r="AX293" s="85"/>
      <c r="AY293" s="85" t="s">
        <v>227</v>
      </c>
      <c r="AZ293" s="85" t="s">
        <v>227</v>
      </c>
      <c r="BA293" s="275" t="s">
        <v>7951</v>
      </c>
      <c r="BB293" s="275"/>
      <c r="BC293" s="275"/>
      <c r="BD293" s="275"/>
      <c r="BE293" s="85"/>
      <c r="BF293" s="85"/>
      <c r="BG293" s="85"/>
      <c r="BH293" s="85"/>
      <c r="BI293" s="85"/>
      <c r="BJ293" s="85"/>
      <c r="BK293" s="85"/>
      <c r="BL293" s="85"/>
      <c r="BM293" s="85"/>
      <c r="BN293" s="85"/>
      <c r="BO293" s="85"/>
      <c r="BP293" s="85"/>
      <c r="BQ293" s="85"/>
      <c r="BR293" s="85"/>
      <c r="BS293" s="85"/>
      <c r="BT293" s="85"/>
      <c r="BU293" s="85"/>
      <c r="BV293" s="85"/>
      <c r="BW293" s="85"/>
      <c r="BX293" s="85"/>
      <c r="BY293" s="85"/>
      <c r="BZ293" s="85"/>
      <c r="CA293" s="85"/>
      <c r="CB293" s="85"/>
      <c r="CC293" s="85"/>
      <c r="CD293" s="85"/>
      <c r="CE293" s="85"/>
      <c r="CF293" s="85"/>
      <c r="CG293" s="85"/>
      <c r="CH293" s="85"/>
      <c r="CI293" s="85"/>
      <c r="CJ293" s="85"/>
      <c r="CK293" s="85"/>
      <c r="CL293" s="85"/>
      <c r="CM293" s="85"/>
      <c r="CN293" s="85"/>
      <c r="CO293" s="85"/>
      <c r="CP293" s="85"/>
      <c r="CQ293" s="85"/>
      <c r="CR293" s="36" t="s">
        <v>12643</v>
      </c>
      <c r="CS293" s="36" t="s">
        <v>12644</v>
      </c>
      <c r="CT293" s="36" t="s">
        <v>4002</v>
      </c>
      <c r="CU293" s="36" t="s">
        <v>19062</v>
      </c>
      <c r="CV293" s="36" t="s">
        <v>19063</v>
      </c>
      <c r="CW293" s="36" t="s">
        <v>2391</v>
      </c>
      <c r="CX293" s="36" t="s">
        <v>19059</v>
      </c>
      <c r="CY293" s="36" t="s">
        <v>19064</v>
      </c>
      <c r="CZ293" s="36" t="s">
        <v>3848</v>
      </c>
      <c r="DA293" s="36" t="s">
        <v>19065</v>
      </c>
      <c r="DB293" s="36" t="s">
        <v>4037</v>
      </c>
      <c r="DC293" s="36" t="s">
        <v>4038</v>
      </c>
      <c r="DD293" s="36" t="s">
        <v>4039</v>
      </c>
      <c r="DE293" s="36" t="s">
        <v>3848</v>
      </c>
      <c r="DF293" s="36" t="s">
        <v>19066</v>
      </c>
      <c r="DG293" s="36" t="s">
        <v>3840</v>
      </c>
      <c r="DH293" s="36" t="s">
        <v>3841</v>
      </c>
      <c r="DI293" s="36" t="s">
        <v>4838</v>
      </c>
      <c r="DJ293" s="36" t="s">
        <v>3848</v>
      </c>
      <c r="DK293" s="36" t="s">
        <v>3849</v>
      </c>
      <c r="DL293" s="36" t="s">
        <v>3848</v>
      </c>
      <c r="DM293" s="36" t="s">
        <v>19067</v>
      </c>
      <c r="DN293" s="36" t="s">
        <v>3852</v>
      </c>
      <c r="DO293" s="36" t="s">
        <v>3853</v>
      </c>
      <c r="DP293" s="36" t="s">
        <v>3854</v>
      </c>
      <c r="DQ293" s="36" t="s">
        <v>19068</v>
      </c>
      <c r="DR293" s="36" t="s">
        <v>19068</v>
      </c>
      <c r="DS293" s="36" t="s">
        <v>19060</v>
      </c>
      <c r="DT293" s="36" t="s">
        <v>3848</v>
      </c>
      <c r="DU293" s="36" t="s">
        <v>3848</v>
      </c>
      <c r="DV293" s="36" t="s">
        <v>3848</v>
      </c>
      <c r="DW293" s="36" t="s">
        <v>3848</v>
      </c>
      <c r="DX293" s="36" t="s">
        <v>19061</v>
      </c>
      <c r="DY293" s="36" t="s">
        <v>3848</v>
      </c>
      <c r="DZ293" s="36" t="s">
        <v>3848</v>
      </c>
      <c r="EA293" s="36" t="s">
        <v>3848</v>
      </c>
      <c r="EB293" s="36" t="s">
        <v>3861</v>
      </c>
      <c r="EC293" s="36" t="s">
        <v>6907</v>
      </c>
      <c r="ED293" s="36" t="s">
        <v>3848</v>
      </c>
      <c r="EE293" s="36" t="s">
        <v>5339</v>
      </c>
      <c r="EF293" s="36" t="s">
        <v>3864</v>
      </c>
      <c r="EG293" s="36" t="s">
        <v>598</v>
      </c>
      <c r="EH293" s="36" t="s">
        <v>5303</v>
      </c>
      <c r="EI293" s="36" t="s">
        <v>377</v>
      </c>
      <c r="EJ293" s="36" t="s">
        <v>3848</v>
      </c>
      <c r="EK293" s="36" t="s">
        <v>3848</v>
      </c>
      <c r="EL293" s="36" t="s">
        <v>3868</v>
      </c>
      <c r="EM293" s="36" t="s">
        <v>4002</v>
      </c>
      <c r="EN293" s="36" t="s">
        <v>4002</v>
      </c>
      <c r="EO293" s="36" t="s">
        <v>4002</v>
      </c>
      <c r="EP293" s="36" t="s">
        <v>4002</v>
      </c>
      <c r="EQ293" s="36" t="s">
        <v>19069</v>
      </c>
      <c r="ER293" s="36" t="s">
        <v>4073</v>
      </c>
      <c r="ES293" s="36" t="s">
        <v>19069</v>
      </c>
      <c r="ET293" s="36" t="s">
        <v>19070</v>
      </c>
      <c r="EU293" s="36" t="s">
        <v>19071</v>
      </c>
      <c r="EV293" s="36" t="s">
        <v>3876</v>
      </c>
      <c r="EW293" s="36" t="s">
        <v>3876</v>
      </c>
      <c r="EX293" s="36" t="s">
        <v>3848</v>
      </c>
      <c r="EY293" s="36" t="s">
        <v>3848</v>
      </c>
      <c r="EZ293" s="36" t="s">
        <v>3876</v>
      </c>
      <c r="FA293" s="36" t="s">
        <v>3848</v>
      </c>
      <c r="FB293" s="36" t="s">
        <v>3848</v>
      </c>
      <c r="FC293" s="36" t="s">
        <v>3848</v>
      </c>
      <c r="FD293" s="36" t="s">
        <v>3848</v>
      </c>
      <c r="FE293" s="36" t="s">
        <v>3848</v>
      </c>
      <c r="FF293" s="36" t="s">
        <v>3848</v>
      </c>
      <c r="FG293" s="36" t="s">
        <v>3848</v>
      </c>
      <c r="FH293" s="36" t="s">
        <v>3848</v>
      </c>
      <c r="FI293" s="36" t="s">
        <v>3848</v>
      </c>
      <c r="FJ293" s="36" t="s">
        <v>3848</v>
      </c>
      <c r="FK293" s="36" t="s">
        <v>3848</v>
      </c>
      <c r="FL293" s="36" t="s">
        <v>3848</v>
      </c>
      <c r="FM293" s="36" t="s">
        <v>19072</v>
      </c>
      <c r="FN293" s="36" t="s">
        <v>19073</v>
      </c>
      <c r="FO293" s="36" t="s">
        <v>19074</v>
      </c>
      <c r="FP293" s="36" t="s">
        <v>3848</v>
      </c>
      <c r="FQ293" s="36" t="s">
        <v>3848</v>
      </c>
      <c r="FR293" s="36" t="s">
        <v>3848</v>
      </c>
      <c r="FS293" s="36" t="s">
        <v>3848</v>
      </c>
      <c r="FT293" s="36" t="s">
        <v>19075</v>
      </c>
      <c r="FU293" s="36" t="s">
        <v>4017</v>
      </c>
      <c r="FV293" s="36" t="s">
        <v>19076</v>
      </c>
      <c r="FW293" s="36" t="s">
        <v>19077</v>
      </c>
      <c r="FX293" s="36" t="s">
        <v>3894</v>
      </c>
      <c r="FY293" s="36" t="s">
        <v>3848</v>
      </c>
      <c r="FZ293" s="36" t="s">
        <v>13539</v>
      </c>
      <c r="GA293" s="36" t="s">
        <v>3848</v>
      </c>
      <c r="GB293" s="44" t="s">
        <v>3848</v>
      </c>
      <c r="GC293" s="44" t="s">
        <v>3848</v>
      </c>
      <c r="GL293" s="502" t="s">
        <v>14217</v>
      </c>
      <c r="GM293" s="502" t="s">
        <v>14217</v>
      </c>
      <c r="GN293" s="502" t="s">
        <v>14217</v>
      </c>
      <c r="GO293" s="502" t="s">
        <v>14217</v>
      </c>
      <c r="GP293" s="502" t="s">
        <v>14217</v>
      </c>
      <c r="GQ293" s="502" t="s">
        <v>3848</v>
      </c>
      <c r="GR293" s="502" t="s">
        <v>3848</v>
      </c>
      <c r="GS293" s="502" t="s">
        <v>14217</v>
      </c>
      <c r="GT293" s="502" t="s">
        <v>3848</v>
      </c>
      <c r="GU293" s="502" t="s">
        <v>3848</v>
      </c>
      <c r="GV293" s="502" t="s">
        <v>14217</v>
      </c>
      <c r="GW293" s="502" t="s">
        <v>14217</v>
      </c>
      <c r="GX293" s="502" t="s">
        <v>14217</v>
      </c>
      <c r="GY293" s="502" t="s">
        <v>14218</v>
      </c>
      <c r="GZ293" s="502" t="s">
        <v>14217</v>
      </c>
      <c r="HA293" s="502" t="s">
        <v>14217</v>
      </c>
      <c r="HB293" s="502" t="s">
        <v>14217</v>
      </c>
      <c r="HC293" s="502" t="s">
        <v>14217</v>
      </c>
      <c r="HD293" s="502" t="s">
        <v>14217</v>
      </c>
      <c r="HE293" s="502">
        <v>0</v>
      </c>
      <c r="HF293" s="44" t="s">
        <v>16491</v>
      </c>
      <c r="HG293" s="503" t="s">
        <v>3848</v>
      </c>
      <c r="HH293" s="503" t="s">
        <v>3848</v>
      </c>
      <c r="HI293" s="503" t="s">
        <v>3848</v>
      </c>
      <c r="HJ293" s="503" t="s">
        <v>3848</v>
      </c>
      <c r="HK293" s="503" t="s">
        <v>3848</v>
      </c>
      <c r="IC293" s="44" t="s">
        <v>3403</v>
      </c>
      <c r="IE293" s="44" t="s">
        <v>3403</v>
      </c>
    </row>
    <row r="294" spans="1:239" s="44" customFormat="1" ht="15" customHeight="1" x14ac:dyDescent="0.2">
      <c r="A294" s="85">
        <v>10</v>
      </c>
      <c r="B294" s="470">
        <v>0.4284722222222222</v>
      </c>
      <c r="C294" s="85"/>
      <c r="D294" s="85" t="s">
        <v>12630</v>
      </c>
      <c r="E294" s="85" t="s">
        <v>212</v>
      </c>
      <c r="F294" s="282">
        <v>43285</v>
      </c>
      <c r="G294" s="85" t="s">
        <v>3082</v>
      </c>
      <c r="H294" s="85" t="s">
        <v>246</v>
      </c>
      <c r="I294" s="85" t="s">
        <v>247</v>
      </c>
      <c r="J294" s="85" t="s">
        <v>12805</v>
      </c>
      <c r="K294" s="471" t="s">
        <v>12806</v>
      </c>
      <c r="L294" s="471" t="s">
        <v>250</v>
      </c>
      <c r="M294" s="471">
        <v>43285</v>
      </c>
      <c r="N294" s="471">
        <v>43299</v>
      </c>
      <c r="O294" s="85" t="s">
        <v>18971</v>
      </c>
      <c r="P294" s="520" t="s">
        <v>19078</v>
      </c>
      <c r="Q294" s="351" t="s">
        <v>19079</v>
      </c>
      <c r="R294" s="354" t="s">
        <v>463</v>
      </c>
      <c r="S294" s="471" t="s">
        <v>19080</v>
      </c>
      <c r="T294" s="276">
        <v>9156526381</v>
      </c>
      <c r="U294" s="473" t="s">
        <v>19081</v>
      </c>
      <c r="V294" s="85" t="s">
        <v>221</v>
      </c>
      <c r="W294" s="85" t="s">
        <v>221</v>
      </c>
      <c r="X294" s="85" t="s">
        <v>221</v>
      </c>
      <c r="Y294" s="85" t="s">
        <v>221</v>
      </c>
      <c r="Z294" s="85" t="s">
        <v>221</v>
      </c>
      <c r="AA294" s="85" t="s">
        <v>2718</v>
      </c>
      <c r="AB294" s="85" t="s">
        <v>2718</v>
      </c>
      <c r="AC294" s="85" t="s">
        <v>223</v>
      </c>
      <c r="AD294" s="85" t="s">
        <v>241</v>
      </c>
      <c r="AE294" s="85"/>
      <c r="AF294" s="85" t="s">
        <v>226</v>
      </c>
      <c r="AG294" s="85" t="s">
        <v>221</v>
      </c>
      <c r="AH294" s="85" t="s">
        <v>221</v>
      </c>
      <c r="AI294" s="85"/>
      <c r="AJ294" s="85"/>
      <c r="AK294" s="85"/>
      <c r="AL294" s="85"/>
      <c r="AM294" s="85"/>
      <c r="AN294" s="85" t="s">
        <v>228</v>
      </c>
      <c r="AO294" s="85" t="s">
        <v>228</v>
      </c>
      <c r="AP294" s="85" t="s">
        <v>229</v>
      </c>
      <c r="AQ294" s="85" t="s">
        <v>229</v>
      </c>
      <c r="AR294" s="85"/>
      <c r="AS294" s="85" t="s">
        <v>19082</v>
      </c>
      <c r="AT294" s="85">
        <v>215262</v>
      </c>
      <c r="AU294" s="85" t="s">
        <v>4194</v>
      </c>
      <c r="AV294" s="85"/>
      <c r="AW294" s="85"/>
      <c r="AX294" s="85"/>
      <c r="AY294" s="85" t="s">
        <v>227</v>
      </c>
      <c r="AZ294" s="85" t="s">
        <v>227</v>
      </c>
      <c r="BA294" s="275">
        <v>0.47986111111111113</v>
      </c>
      <c r="BB294" s="275" t="s">
        <v>12636</v>
      </c>
      <c r="BC294" s="275">
        <v>0.51388888888888895</v>
      </c>
      <c r="BD294" s="275">
        <v>0.52638888888888891</v>
      </c>
      <c r="BE294" s="85"/>
      <c r="BF294" s="85">
        <v>2</v>
      </c>
      <c r="BG294" s="85">
        <v>3</v>
      </c>
      <c r="BH294" s="85">
        <v>3</v>
      </c>
      <c r="BI294" s="85">
        <v>3</v>
      </c>
      <c r="BJ294" s="85">
        <v>3</v>
      </c>
      <c r="BK294" s="85">
        <v>2</v>
      </c>
      <c r="BL294" s="85">
        <v>2</v>
      </c>
      <c r="BM294" s="85">
        <v>3</v>
      </c>
      <c r="BN294" s="85">
        <v>3</v>
      </c>
      <c r="BO294" s="85">
        <v>3</v>
      </c>
      <c r="BP294" s="85">
        <v>3</v>
      </c>
      <c r="BQ294" s="85">
        <v>3</v>
      </c>
      <c r="BR294" s="85">
        <v>3</v>
      </c>
      <c r="BS294" s="85">
        <v>3</v>
      </c>
      <c r="BT294" s="85">
        <v>3</v>
      </c>
      <c r="BU294" s="85"/>
      <c r="BV294" s="275" t="s">
        <v>12636</v>
      </c>
      <c r="BW294" s="483">
        <v>0.52638888888888891</v>
      </c>
      <c r="BX294" s="483">
        <v>0.53333333333333333</v>
      </c>
      <c r="BY294" s="85"/>
      <c r="BZ294" s="85">
        <v>3</v>
      </c>
      <c r="CA294" s="85">
        <v>3</v>
      </c>
      <c r="CB294" s="85">
        <v>3</v>
      </c>
      <c r="CC294" s="85">
        <v>3</v>
      </c>
      <c r="CD294" s="85" t="s">
        <v>260</v>
      </c>
      <c r="CE294" s="85" t="s">
        <v>12636</v>
      </c>
      <c r="CF294" s="85">
        <v>15</v>
      </c>
      <c r="CG294" s="85"/>
      <c r="CH294" s="85"/>
      <c r="CI294" s="85"/>
      <c r="CJ294" s="85"/>
      <c r="CK294" s="85"/>
      <c r="CL294" s="85"/>
      <c r="CM294" s="85"/>
      <c r="CN294" s="85"/>
      <c r="CO294" s="85"/>
      <c r="CP294" s="85"/>
      <c r="CQ294" s="85"/>
      <c r="CR294" s="36" t="s">
        <v>12643</v>
      </c>
      <c r="CS294" s="36" t="s">
        <v>12644</v>
      </c>
      <c r="CT294" s="36" t="s">
        <v>4002</v>
      </c>
      <c r="CU294" s="36" t="s">
        <v>19083</v>
      </c>
      <c r="CV294" s="36" t="s">
        <v>19079</v>
      </c>
      <c r="CW294" s="36" t="s">
        <v>463</v>
      </c>
      <c r="CX294" s="36" t="s">
        <v>19080</v>
      </c>
      <c r="CY294" s="36" t="s">
        <v>19084</v>
      </c>
      <c r="CZ294" s="36" t="s">
        <v>19085</v>
      </c>
      <c r="DA294" s="36" t="s">
        <v>19086</v>
      </c>
      <c r="DB294" s="36" t="s">
        <v>3840</v>
      </c>
      <c r="DC294" s="36" t="s">
        <v>3841</v>
      </c>
      <c r="DD294" s="36" t="s">
        <v>4838</v>
      </c>
      <c r="DE294" s="36" t="s">
        <v>3848</v>
      </c>
      <c r="DF294" s="36" t="s">
        <v>19087</v>
      </c>
      <c r="DG294" s="36" t="s">
        <v>3840</v>
      </c>
      <c r="DH294" s="36" t="s">
        <v>3841</v>
      </c>
      <c r="DI294" s="36" t="s">
        <v>4838</v>
      </c>
      <c r="DJ294" s="36" t="s">
        <v>3848</v>
      </c>
      <c r="DK294" s="36" t="s">
        <v>3849</v>
      </c>
      <c r="DL294" s="36" t="s">
        <v>4002</v>
      </c>
      <c r="DM294" s="36" t="s">
        <v>3914</v>
      </c>
      <c r="DN294" s="36" t="s">
        <v>4062</v>
      </c>
      <c r="DO294" s="36" t="s">
        <v>3848</v>
      </c>
      <c r="DP294" s="36" t="s">
        <v>3848</v>
      </c>
      <c r="DQ294" s="36" t="s">
        <v>19088</v>
      </c>
      <c r="DR294" s="36" t="s">
        <v>19088</v>
      </c>
      <c r="DS294" s="36" t="s">
        <v>19081</v>
      </c>
      <c r="DT294" s="36" t="s">
        <v>3848</v>
      </c>
      <c r="DU294" s="36" t="s">
        <v>3848</v>
      </c>
      <c r="DV294" s="36" t="s">
        <v>3848</v>
      </c>
      <c r="DW294" s="36" t="s">
        <v>3848</v>
      </c>
      <c r="DX294" s="36" t="s">
        <v>3848</v>
      </c>
      <c r="DY294" s="36" t="s">
        <v>3848</v>
      </c>
      <c r="DZ294" s="36" t="s">
        <v>3848</v>
      </c>
      <c r="EA294" s="36" t="s">
        <v>3848</v>
      </c>
      <c r="EB294" s="36" t="s">
        <v>3861</v>
      </c>
      <c r="EC294" s="36" t="s">
        <v>3862</v>
      </c>
      <c r="ED294" s="36" t="s">
        <v>3848</v>
      </c>
      <c r="EE294" s="36" t="s">
        <v>4212</v>
      </c>
      <c r="EF294" s="36" t="s">
        <v>3864</v>
      </c>
      <c r="EG294" s="36" t="s">
        <v>4068</v>
      </c>
      <c r="EH294" s="36" t="s">
        <v>4069</v>
      </c>
      <c r="EI294" s="36" t="s">
        <v>19089</v>
      </c>
      <c r="EJ294" s="36" t="s">
        <v>19090</v>
      </c>
      <c r="EK294" s="36" t="s">
        <v>3848</v>
      </c>
      <c r="EL294" s="36" t="s">
        <v>3868</v>
      </c>
      <c r="EM294" s="36" t="s">
        <v>4002</v>
      </c>
      <c r="EN294" s="36" t="s">
        <v>4002</v>
      </c>
      <c r="EO294" s="36" t="s">
        <v>3870</v>
      </c>
      <c r="EP294" s="36" t="s">
        <v>3869</v>
      </c>
      <c r="EQ294" s="36" t="s">
        <v>19091</v>
      </c>
      <c r="ER294" s="36" t="s">
        <v>5223</v>
      </c>
      <c r="ES294" s="36" t="s">
        <v>19092</v>
      </c>
      <c r="ET294" s="36" t="s">
        <v>19093</v>
      </c>
      <c r="EU294" s="36" t="s">
        <v>19094</v>
      </c>
      <c r="EV294" s="36" t="s">
        <v>3876</v>
      </c>
      <c r="EW294" s="36" t="s">
        <v>3876</v>
      </c>
      <c r="EX294" s="36" t="s">
        <v>3848</v>
      </c>
      <c r="EY294" s="36" t="s">
        <v>3848</v>
      </c>
      <c r="EZ294" s="36" t="s">
        <v>3877</v>
      </c>
      <c r="FA294" s="36" t="s">
        <v>3878</v>
      </c>
      <c r="FB294" s="36" t="s">
        <v>19095</v>
      </c>
      <c r="FC294" s="36" t="s">
        <v>19096</v>
      </c>
      <c r="FD294" s="36" t="s">
        <v>3848</v>
      </c>
      <c r="FE294" s="36" t="s">
        <v>3881</v>
      </c>
      <c r="FF294" s="36" t="s">
        <v>9617</v>
      </c>
      <c r="FG294" s="36" t="s">
        <v>19097</v>
      </c>
      <c r="FH294" s="36" t="s">
        <v>19098</v>
      </c>
      <c r="FI294" s="36" t="s">
        <v>19099</v>
      </c>
      <c r="FJ294" s="36" t="s">
        <v>19100</v>
      </c>
      <c r="FK294" s="36" t="s">
        <v>19101</v>
      </c>
      <c r="FL294" s="36" t="s">
        <v>4523</v>
      </c>
      <c r="FM294" s="36" t="s">
        <v>19080</v>
      </c>
      <c r="FN294" s="36" t="s">
        <v>19102</v>
      </c>
      <c r="FO294" s="36" t="s">
        <v>19103</v>
      </c>
      <c r="FP294" s="36" t="s">
        <v>3848</v>
      </c>
      <c r="FQ294" s="36" t="s">
        <v>3848</v>
      </c>
      <c r="FR294" s="36" t="s">
        <v>3848</v>
      </c>
      <c r="FS294" s="36" t="s">
        <v>3848</v>
      </c>
      <c r="FT294" s="36" t="s">
        <v>19104</v>
      </c>
      <c r="FU294" s="36" t="s">
        <v>19105</v>
      </c>
      <c r="FV294" s="36" t="s">
        <v>19106</v>
      </c>
      <c r="FW294" s="36" t="s">
        <v>19107</v>
      </c>
      <c r="FX294" s="36" t="s">
        <v>3894</v>
      </c>
      <c r="FY294" s="36" t="s">
        <v>3848</v>
      </c>
      <c r="FZ294" s="36" t="s">
        <v>19108</v>
      </c>
      <c r="GA294" s="36" t="s">
        <v>3946</v>
      </c>
      <c r="GB294" s="44" t="s">
        <v>3945</v>
      </c>
      <c r="GC294" s="44" t="s">
        <v>3945</v>
      </c>
      <c r="GD294" s="44" t="s">
        <v>4194</v>
      </c>
      <c r="GE294" s="44" t="s">
        <v>6676</v>
      </c>
      <c r="GL294" s="502">
        <v>100</v>
      </c>
      <c r="GM294" s="502">
        <v>67</v>
      </c>
      <c r="GN294" s="502">
        <v>70</v>
      </c>
      <c r="GO294" s="502">
        <v>83</v>
      </c>
      <c r="GP294" s="502">
        <v>52</v>
      </c>
      <c r="GQ294" s="502">
        <v>29</v>
      </c>
      <c r="GR294" s="502">
        <v>52</v>
      </c>
      <c r="GS294" s="502">
        <v>90</v>
      </c>
      <c r="GT294" s="502">
        <v>30</v>
      </c>
      <c r="GU294" s="502">
        <v>90</v>
      </c>
      <c r="GV294" s="502">
        <v>60</v>
      </c>
      <c r="GW294" s="502">
        <v>71</v>
      </c>
      <c r="GX294" s="502">
        <v>43</v>
      </c>
      <c r="GY294" s="502">
        <v>93</v>
      </c>
      <c r="GZ294" s="502">
        <v>87</v>
      </c>
      <c r="HA294" s="502">
        <v>0.60260000000000002</v>
      </c>
      <c r="HB294" s="502">
        <v>100</v>
      </c>
      <c r="HC294" s="502">
        <v>100</v>
      </c>
      <c r="HD294" s="502">
        <v>100</v>
      </c>
      <c r="HE294" s="502">
        <v>87</v>
      </c>
      <c r="HF294" s="44" t="s">
        <v>14314</v>
      </c>
      <c r="HG294" s="503" t="s">
        <v>3848</v>
      </c>
      <c r="HH294" s="503" t="s">
        <v>3848</v>
      </c>
      <c r="HI294" s="503" t="s">
        <v>3848</v>
      </c>
      <c r="HJ294" s="503" t="s">
        <v>3848</v>
      </c>
      <c r="HK294" s="503" t="s">
        <v>3848</v>
      </c>
      <c r="HL294" s="471">
        <v>43285</v>
      </c>
      <c r="HM294" s="30" t="s">
        <v>4194</v>
      </c>
      <c r="HN294" s="213" t="s">
        <v>6676</v>
      </c>
      <c r="IC294" s="44" t="s">
        <v>247</v>
      </c>
      <c r="IE294" s="44" t="s">
        <v>12843</v>
      </c>
    </row>
    <row r="295" spans="1:239" s="44" customFormat="1" ht="15" customHeight="1" x14ac:dyDescent="0.2">
      <c r="A295" s="85">
        <v>11</v>
      </c>
      <c r="B295" s="470">
        <v>0.43124999999999997</v>
      </c>
      <c r="C295" s="85"/>
      <c r="D295" s="85" t="s">
        <v>12630</v>
      </c>
      <c r="E295" s="85" t="s">
        <v>212</v>
      </c>
      <c r="F295" s="282">
        <v>43285</v>
      </c>
      <c r="G295" s="85" t="s">
        <v>3082</v>
      </c>
      <c r="H295" s="85" t="s">
        <v>246</v>
      </c>
      <c r="I295" s="85" t="s">
        <v>247</v>
      </c>
      <c r="J295" s="85" t="s">
        <v>5969</v>
      </c>
      <c r="K295" s="471" t="s">
        <v>15995</v>
      </c>
      <c r="L295" s="471" t="s">
        <v>250</v>
      </c>
      <c r="M295" s="471">
        <v>43285</v>
      </c>
      <c r="N295" s="471">
        <v>43299</v>
      </c>
      <c r="O295" s="85" t="s">
        <v>18971</v>
      </c>
      <c r="P295" s="472" t="s">
        <v>19109</v>
      </c>
      <c r="Q295" s="351" t="s">
        <v>19110</v>
      </c>
      <c r="R295" s="354" t="s">
        <v>19111</v>
      </c>
      <c r="S295" s="471" t="s">
        <v>19112</v>
      </c>
      <c r="T295" s="276">
        <v>9491014665</v>
      </c>
      <c r="U295" s="473" t="s">
        <v>19113</v>
      </c>
      <c r="V295" s="85" t="s">
        <v>221</v>
      </c>
      <c r="W295" s="85" t="s">
        <v>221</v>
      </c>
      <c r="X295" s="85" t="s">
        <v>221</v>
      </c>
      <c r="Y295" s="85" t="s">
        <v>221</v>
      </c>
      <c r="Z295" s="85" t="s">
        <v>221</v>
      </c>
      <c r="AA295" s="85" t="s">
        <v>19114</v>
      </c>
      <c r="AB295" s="85">
        <v>9289746028</v>
      </c>
      <c r="AC295" s="85" t="s">
        <v>1303</v>
      </c>
      <c r="AD295" s="85" t="s">
        <v>224</v>
      </c>
      <c r="AE295" s="85" t="s">
        <v>221</v>
      </c>
      <c r="AF295" s="85" t="s">
        <v>221</v>
      </c>
      <c r="AG295" s="85" t="s">
        <v>221</v>
      </c>
      <c r="AH295" s="85" t="s">
        <v>221</v>
      </c>
      <c r="AI295" s="85" t="s">
        <v>1239</v>
      </c>
      <c r="AJ295" s="85" t="s">
        <v>1239</v>
      </c>
      <c r="AK295" s="85" t="s">
        <v>1239</v>
      </c>
      <c r="AL295" s="85" t="s">
        <v>1239</v>
      </c>
      <c r="AM295" s="85" t="s">
        <v>1239</v>
      </c>
      <c r="AN295" s="85" t="s">
        <v>228</v>
      </c>
      <c r="AO295" s="85" t="s">
        <v>228</v>
      </c>
      <c r="AP295" s="85" t="s">
        <v>281</v>
      </c>
      <c r="AQ295" s="85" t="s">
        <v>282</v>
      </c>
      <c r="AR295" s="85"/>
      <c r="AS295" s="85"/>
      <c r="AT295" s="85"/>
      <c r="AU295" s="85"/>
      <c r="AV295" s="85"/>
      <c r="AW295" s="85"/>
      <c r="AX295" s="85"/>
      <c r="AY295" s="85" t="s">
        <v>227</v>
      </c>
      <c r="AZ295" s="85" t="s">
        <v>446</v>
      </c>
      <c r="BA295" s="275">
        <v>0.46875</v>
      </c>
      <c r="BB295" s="275" t="s">
        <v>12693</v>
      </c>
      <c r="BC295" s="275">
        <v>0.55972222222222223</v>
      </c>
      <c r="BD295" s="275">
        <v>0.56874999999999998</v>
      </c>
      <c r="BE295" s="85"/>
      <c r="BF295" s="85">
        <v>2</v>
      </c>
      <c r="BG295" s="85">
        <v>3</v>
      </c>
      <c r="BH295" s="85">
        <v>3</v>
      </c>
      <c r="BI295" s="85">
        <v>2</v>
      </c>
      <c r="BJ295" s="85">
        <v>2</v>
      </c>
      <c r="BK295" s="85">
        <v>2</v>
      </c>
      <c r="BL295" s="85">
        <v>2</v>
      </c>
      <c r="BM295" s="85">
        <v>3</v>
      </c>
      <c r="BN295" s="85">
        <v>2</v>
      </c>
      <c r="BO295" s="85">
        <v>3</v>
      </c>
      <c r="BP295" s="85">
        <v>2</v>
      </c>
      <c r="BQ295" s="85">
        <v>3</v>
      </c>
      <c r="BR295" s="85">
        <v>3</v>
      </c>
      <c r="BS295" s="85">
        <v>2</v>
      </c>
      <c r="BT295" s="85">
        <v>3</v>
      </c>
      <c r="BU295" s="85"/>
      <c r="BV295" s="85" t="s">
        <v>12693</v>
      </c>
      <c r="BW295" s="470">
        <v>0.56874999999999998</v>
      </c>
      <c r="BX295" s="470">
        <v>0.57500000000000007</v>
      </c>
      <c r="BY295" s="85"/>
      <c r="BZ295" s="85">
        <v>3</v>
      </c>
      <c r="CA295" s="85">
        <v>3</v>
      </c>
      <c r="CB295" s="85">
        <v>3</v>
      </c>
      <c r="CC295" s="85">
        <v>3</v>
      </c>
      <c r="CD295" s="85" t="s">
        <v>260</v>
      </c>
      <c r="CE295" s="85" t="s">
        <v>12693</v>
      </c>
      <c r="CF295" s="85">
        <v>15</v>
      </c>
      <c r="CG295" s="85"/>
      <c r="CH295" s="85"/>
      <c r="CI295" s="85"/>
      <c r="CJ295" s="85"/>
      <c r="CK295" s="85"/>
      <c r="CL295" s="85"/>
      <c r="CM295" s="85"/>
      <c r="CN295" s="85"/>
      <c r="CO295" s="85"/>
      <c r="CP295" s="85"/>
      <c r="CQ295" s="85"/>
      <c r="CR295" s="36" t="s">
        <v>12643</v>
      </c>
      <c r="CS295" s="36" t="s">
        <v>12644</v>
      </c>
      <c r="CT295" s="36" t="s">
        <v>4002</v>
      </c>
      <c r="CU295" s="36" t="s">
        <v>19115</v>
      </c>
      <c r="CV295" s="36" t="s">
        <v>19110</v>
      </c>
      <c r="CW295" s="36" t="s">
        <v>19111</v>
      </c>
      <c r="CX295" s="36" t="s">
        <v>19112</v>
      </c>
      <c r="CY295" s="36" t="s">
        <v>19116</v>
      </c>
      <c r="CZ295" s="36" t="s">
        <v>3848</v>
      </c>
      <c r="DA295" s="36" t="s">
        <v>19117</v>
      </c>
      <c r="DB295" s="36" t="s">
        <v>3840</v>
      </c>
      <c r="DC295" s="36" t="s">
        <v>3841</v>
      </c>
      <c r="DD295" s="36" t="s">
        <v>11202</v>
      </c>
      <c r="DE295" s="36" t="s">
        <v>3848</v>
      </c>
      <c r="DF295" s="36" t="s">
        <v>19118</v>
      </c>
      <c r="DG295" s="36" t="s">
        <v>4392</v>
      </c>
      <c r="DH295" s="36" t="s">
        <v>4393</v>
      </c>
      <c r="DI295" s="36" t="s">
        <v>19119</v>
      </c>
      <c r="DJ295" s="36" t="s">
        <v>19120</v>
      </c>
      <c r="DK295" s="36" t="s">
        <v>3957</v>
      </c>
      <c r="DL295" s="36" t="s">
        <v>19121</v>
      </c>
      <c r="DM295" s="36" t="s">
        <v>4116</v>
      </c>
      <c r="DN295" s="36" t="s">
        <v>3852</v>
      </c>
      <c r="DO295" s="36" t="s">
        <v>3853</v>
      </c>
      <c r="DP295" s="36" t="s">
        <v>3854</v>
      </c>
      <c r="DQ295" s="36" t="s">
        <v>19122</v>
      </c>
      <c r="DR295" s="36" t="s">
        <v>19123</v>
      </c>
      <c r="DS295" s="36" t="s">
        <v>19113</v>
      </c>
      <c r="DT295" s="36" t="s">
        <v>3848</v>
      </c>
      <c r="DU295" s="36" t="s">
        <v>3848</v>
      </c>
      <c r="DV295" s="36" t="s">
        <v>3848</v>
      </c>
      <c r="DW295" s="36" t="s">
        <v>3848</v>
      </c>
      <c r="DX295" s="36" t="s">
        <v>3848</v>
      </c>
      <c r="DY295" s="36" t="s">
        <v>3848</v>
      </c>
      <c r="DZ295" s="36" t="s">
        <v>3848</v>
      </c>
      <c r="EA295" s="36" t="s">
        <v>3848</v>
      </c>
      <c r="EB295" s="36" t="s">
        <v>3861</v>
      </c>
      <c r="EC295" s="36" t="s">
        <v>3862</v>
      </c>
      <c r="ED295" s="36" t="s">
        <v>3848</v>
      </c>
      <c r="EE295" s="36" t="s">
        <v>10915</v>
      </c>
      <c r="EF295" s="36" t="s">
        <v>3864</v>
      </c>
      <c r="EG295" s="36" t="s">
        <v>2755</v>
      </c>
      <c r="EH295" s="36" t="s">
        <v>282</v>
      </c>
      <c r="EI295" s="36" t="s">
        <v>3848</v>
      </c>
      <c r="EJ295" s="36" t="s">
        <v>3848</v>
      </c>
      <c r="EK295" s="36" t="s">
        <v>3848</v>
      </c>
      <c r="EL295" s="36" t="s">
        <v>3868</v>
      </c>
      <c r="EM295" s="36" t="s">
        <v>4002</v>
      </c>
      <c r="EN295" s="36" t="s">
        <v>4002</v>
      </c>
      <c r="EO295" s="36" t="s">
        <v>3869</v>
      </c>
      <c r="EP295" s="36" t="s">
        <v>4401</v>
      </c>
      <c r="EQ295" s="36" t="s">
        <v>19124</v>
      </c>
      <c r="ER295" s="36" t="s">
        <v>4262</v>
      </c>
      <c r="ES295" s="36" t="s">
        <v>3943</v>
      </c>
      <c r="ET295" s="36" t="s">
        <v>19125</v>
      </c>
      <c r="EU295" s="36" t="s">
        <v>19126</v>
      </c>
      <c r="EV295" s="36" t="s">
        <v>3876</v>
      </c>
      <c r="EW295" s="36" t="s">
        <v>3876</v>
      </c>
      <c r="EX295" s="36" t="s">
        <v>3848</v>
      </c>
      <c r="EY295" s="36" t="s">
        <v>3848</v>
      </c>
      <c r="EZ295" s="36" t="s">
        <v>3876</v>
      </c>
      <c r="FA295" s="36" t="s">
        <v>3848</v>
      </c>
      <c r="FB295" s="36" t="s">
        <v>3848</v>
      </c>
      <c r="FC295" s="36" t="s">
        <v>3848</v>
      </c>
      <c r="FD295" s="36" t="s">
        <v>3848</v>
      </c>
      <c r="FE295" s="36" t="s">
        <v>4017</v>
      </c>
      <c r="FF295" s="36" t="s">
        <v>4017</v>
      </c>
      <c r="FG295" s="36" t="s">
        <v>3848</v>
      </c>
      <c r="FH295" s="36" t="s">
        <v>3848</v>
      </c>
      <c r="FI295" s="36" t="s">
        <v>3848</v>
      </c>
      <c r="FJ295" s="36" t="s">
        <v>4017</v>
      </c>
      <c r="FK295" s="36" t="s">
        <v>4017</v>
      </c>
      <c r="FL295" s="36" t="s">
        <v>4017</v>
      </c>
      <c r="FM295" s="36" t="s">
        <v>19112</v>
      </c>
      <c r="FN295" s="36" t="s">
        <v>15637</v>
      </c>
      <c r="FO295" s="36" t="s">
        <v>595</v>
      </c>
      <c r="FP295" s="36" t="s">
        <v>3848</v>
      </c>
      <c r="FQ295" s="36" t="s">
        <v>19127</v>
      </c>
      <c r="FR295" s="36" t="s">
        <v>6200</v>
      </c>
      <c r="FS295" s="36" t="s">
        <v>19128</v>
      </c>
      <c r="FT295" s="36" t="s">
        <v>19129</v>
      </c>
      <c r="FU295" s="36" t="s">
        <v>19130</v>
      </c>
      <c r="FV295" s="36" t="s">
        <v>19131</v>
      </c>
      <c r="FW295" s="36" t="s">
        <v>19132</v>
      </c>
      <c r="FX295" s="36" t="s">
        <v>3894</v>
      </c>
      <c r="FY295" s="36" t="s">
        <v>3848</v>
      </c>
      <c r="FZ295" s="36" t="s">
        <v>19133</v>
      </c>
      <c r="GA295" s="36" t="s">
        <v>3945</v>
      </c>
      <c r="GB295" s="44" t="s">
        <v>3945</v>
      </c>
      <c r="GC295" s="44" t="s">
        <v>3946</v>
      </c>
      <c r="GD295" s="44" t="s">
        <v>12711</v>
      </c>
      <c r="GE295" s="44" t="s">
        <v>6676</v>
      </c>
      <c r="GL295" s="502">
        <v>100</v>
      </c>
      <c r="GM295" s="502">
        <v>83</v>
      </c>
      <c r="GN295" s="502">
        <v>70</v>
      </c>
      <c r="GO295" s="502">
        <v>94</v>
      </c>
      <c r="GP295" s="502">
        <v>96</v>
      </c>
      <c r="GQ295" s="502">
        <v>24</v>
      </c>
      <c r="GR295" s="502">
        <v>96</v>
      </c>
      <c r="GS295" s="502">
        <v>80</v>
      </c>
      <c r="GT295" s="502">
        <v>20</v>
      </c>
      <c r="GU295" s="502">
        <v>100</v>
      </c>
      <c r="GV295" s="502">
        <v>40</v>
      </c>
      <c r="GW295" s="502">
        <v>14</v>
      </c>
      <c r="GX295" s="502">
        <v>71</v>
      </c>
      <c r="GY295" s="502">
        <v>82</v>
      </c>
      <c r="GZ295" s="502">
        <v>82</v>
      </c>
      <c r="HA295" s="502">
        <v>0.65849999999999997</v>
      </c>
      <c r="HB295" s="502">
        <v>66</v>
      </c>
      <c r="HC295" s="502">
        <v>100</v>
      </c>
      <c r="HD295" s="502">
        <v>83</v>
      </c>
      <c r="HE295" s="502">
        <v>82</v>
      </c>
      <c r="HF295" s="44" t="s">
        <v>14314</v>
      </c>
      <c r="HG295" s="503" t="s">
        <v>3848</v>
      </c>
      <c r="HH295" s="503" t="s">
        <v>3848</v>
      </c>
      <c r="HI295" s="503" t="s">
        <v>3848</v>
      </c>
      <c r="HJ295" s="503" t="s">
        <v>3848</v>
      </c>
      <c r="HK295" s="503" t="s">
        <v>3848</v>
      </c>
      <c r="HL295" s="471">
        <v>43285</v>
      </c>
      <c r="HM295" s="30" t="s">
        <v>12618</v>
      </c>
      <c r="HS295" s="487" t="s">
        <v>6676</v>
      </c>
      <c r="IC295" s="44" t="s">
        <v>247</v>
      </c>
      <c r="IE295" s="44" t="s">
        <v>12843</v>
      </c>
    </row>
    <row r="296" spans="1:239" s="44" customFormat="1" ht="15" customHeight="1" x14ac:dyDescent="0.2">
      <c r="A296" s="85">
        <v>12</v>
      </c>
      <c r="B296" s="470">
        <v>0.43333333333333335</v>
      </c>
      <c r="C296" s="85"/>
      <c r="D296" s="85" t="s">
        <v>12630</v>
      </c>
      <c r="E296" s="85" t="s">
        <v>212</v>
      </c>
      <c r="F296" s="282">
        <v>43285</v>
      </c>
      <c r="G296" s="85" t="s">
        <v>1202</v>
      </c>
      <c r="H296" s="85" t="s">
        <v>233</v>
      </c>
      <c r="I296" s="85" t="s">
        <v>3057</v>
      </c>
      <c r="J296" s="85"/>
      <c r="K296" s="471"/>
      <c r="L296" s="471"/>
      <c r="M296" s="471"/>
      <c r="N296" s="471"/>
      <c r="O296" s="85"/>
      <c r="P296" s="519" t="s">
        <v>19134</v>
      </c>
      <c r="Q296" s="351" t="s">
        <v>19135</v>
      </c>
      <c r="R296" s="354" t="s">
        <v>19136</v>
      </c>
      <c r="S296" s="471" t="s">
        <v>1610</v>
      </c>
      <c r="T296" s="276">
        <v>9367194954</v>
      </c>
      <c r="U296" s="473" t="s">
        <v>19137</v>
      </c>
      <c r="V296" s="85" t="s">
        <v>19138</v>
      </c>
      <c r="W296" s="85" t="s">
        <v>221</v>
      </c>
      <c r="X296" s="85" t="s">
        <v>221</v>
      </c>
      <c r="Y296" s="85" t="s">
        <v>221</v>
      </c>
      <c r="Z296" s="85" t="s">
        <v>221</v>
      </c>
      <c r="AA296" s="85" t="s">
        <v>19139</v>
      </c>
      <c r="AB296" s="85">
        <v>9102208382</v>
      </c>
      <c r="AC296" s="85" t="s">
        <v>1303</v>
      </c>
      <c r="AD296" s="85" t="s">
        <v>224</v>
      </c>
      <c r="AE296" s="85" t="s">
        <v>221</v>
      </c>
      <c r="AF296" s="85" t="s">
        <v>221</v>
      </c>
      <c r="AG296" s="85" t="s">
        <v>221</v>
      </c>
      <c r="AH296" s="85" t="s">
        <v>221</v>
      </c>
      <c r="AI296" s="85">
        <v>0</v>
      </c>
      <c r="AJ296" s="85" t="s">
        <v>446</v>
      </c>
      <c r="AK296" s="85">
        <v>0</v>
      </c>
      <c r="AL296" s="85">
        <v>0</v>
      </c>
      <c r="AM296" s="85">
        <v>0</v>
      </c>
      <c r="AN296" s="85" t="s">
        <v>394</v>
      </c>
      <c r="AO296" s="85" t="s">
        <v>395</v>
      </c>
      <c r="AP296" s="85" t="s">
        <v>1076</v>
      </c>
      <c r="AQ296" s="85" t="s">
        <v>1077</v>
      </c>
      <c r="AR296" s="85"/>
      <c r="AS296" s="85"/>
      <c r="AT296" s="85"/>
      <c r="AU296" s="85"/>
      <c r="AV296" s="85"/>
      <c r="AW296" s="85" t="s">
        <v>12988</v>
      </c>
      <c r="AX296" s="85"/>
      <c r="AY296" s="85" t="s">
        <v>227</v>
      </c>
      <c r="AZ296" s="85" t="s">
        <v>446</v>
      </c>
      <c r="BA296" s="275">
        <v>0.46666666666666662</v>
      </c>
      <c r="BB296" s="275" t="s">
        <v>13928</v>
      </c>
      <c r="BC296" s="275">
        <v>0.54375000000000007</v>
      </c>
      <c r="BD296" s="275">
        <v>0.54652777777777783</v>
      </c>
      <c r="BE296" s="85"/>
      <c r="BF296" s="85">
        <v>1</v>
      </c>
      <c r="BG296" s="85">
        <v>1</v>
      </c>
      <c r="BH296" s="85">
        <v>2</v>
      </c>
      <c r="BI296" s="85">
        <v>2</v>
      </c>
      <c r="BJ296" s="85">
        <v>2</v>
      </c>
      <c r="BK296" s="85">
        <v>1</v>
      </c>
      <c r="BL296" s="85">
        <v>1</v>
      </c>
      <c r="BM296" s="85">
        <v>1</v>
      </c>
      <c r="BN296" s="85">
        <v>1</v>
      </c>
      <c r="BO296" s="85">
        <v>1</v>
      </c>
      <c r="BP296" s="85">
        <v>2</v>
      </c>
      <c r="BQ296" s="85">
        <v>1</v>
      </c>
      <c r="BR296" s="85">
        <v>2</v>
      </c>
      <c r="BS296" s="85">
        <v>1</v>
      </c>
      <c r="BT296" s="85">
        <v>2</v>
      </c>
      <c r="BU296" s="85"/>
      <c r="BV296" s="85"/>
      <c r="BW296" s="85"/>
      <c r="BX296" s="85"/>
      <c r="BY296" s="85"/>
      <c r="BZ296" s="85"/>
      <c r="CA296" s="85"/>
      <c r="CB296" s="85"/>
      <c r="CC296" s="85"/>
      <c r="CD296" s="85"/>
      <c r="CE296" s="85"/>
      <c r="CF296" s="85"/>
      <c r="CG296" s="85"/>
      <c r="CH296" s="85"/>
      <c r="CI296" s="85"/>
      <c r="CJ296" s="85"/>
      <c r="CK296" s="85"/>
      <c r="CL296" s="85"/>
      <c r="CM296" s="85"/>
      <c r="CN296" s="85"/>
      <c r="CO296" s="85"/>
      <c r="CP296" s="85"/>
      <c r="CQ296" s="85"/>
      <c r="CR296" s="36" t="s">
        <v>12643</v>
      </c>
      <c r="CS296" s="36" t="s">
        <v>12644</v>
      </c>
      <c r="CT296" s="36" t="s">
        <v>4002</v>
      </c>
      <c r="CU296" s="36" t="s">
        <v>19140</v>
      </c>
      <c r="CV296" s="36" t="s">
        <v>19135</v>
      </c>
      <c r="CW296" s="36" t="s">
        <v>19141</v>
      </c>
      <c r="CX296" s="36" t="s">
        <v>1610</v>
      </c>
      <c r="CY296" s="36" t="s">
        <v>19142</v>
      </c>
      <c r="CZ296" s="36" t="s">
        <v>3848</v>
      </c>
      <c r="DA296" s="36" t="s">
        <v>19143</v>
      </c>
      <c r="DB296" s="36" t="s">
        <v>8023</v>
      </c>
      <c r="DC296" s="36" t="s">
        <v>3846</v>
      </c>
      <c r="DD296" s="36" t="s">
        <v>19144</v>
      </c>
      <c r="DE296" s="36" t="s">
        <v>3848</v>
      </c>
      <c r="DF296" s="36" t="s">
        <v>19145</v>
      </c>
      <c r="DG296" s="36" t="s">
        <v>8023</v>
      </c>
      <c r="DH296" s="36" t="s">
        <v>3846</v>
      </c>
      <c r="DI296" s="36" t="s">
        <v>19144</v>
      </c>
      <c r="DJ296" s="36" t="s">
        <v>19146</v>
      </c>
      <c r="DK296" s="36" t="s">
        <v>3957</v>
      </c>
      <c r="DL296" s="36" t="s">
        <v>19145</v>
      </c>
      <c r="DM296" s="36" t="s">
        <v>3914</v>
      </c>
      <c r="DN296" s="36" t="s">
        <v>3852</v>
      </c>
      <c r="DO296" s="36" t="s">
        <v>3853</v>
      </c>
      <c r="DP296" s="36" t="s">
        <v>3854</v>
      </c>
      <c r="DQ296" s="36" t="s">
        <v>19147</v>
      </c>
      <c r="DR296" s="36" t="s">
        <v>2718</v>
      </c>
      <c r="DS296" s="36" t="s">
        <v>19137</v>
      </c>
      <c r="DT296" s="36" t="s">
        <v>3848</v>
      </c>
      <c r="DU296" s="36" t="s">
        <v>3848</v>
      </c>
      <c r="DV296" s="36" t="s">
        <v>3848</v>
      </c>
      <c r="DW296" s="36" t="s">
        <v>3848</v>
      </c>
      <c r="DX296" s="36" t="s">
        <v>19138</v>
      </c>
      <c r="DY296" s="36" t="s">
        <v>3848</v>
      </c>
      <c r="DZ296" s="36" t="s">
        <v>3848</v>
      </c>
      <c r="EA296" s="36" t="s">
        <v>3848</v>
      </c>
      <c r="EB296" s="36" t="s">
        <v>3861</v>
      </c>
      <c r="EC296" s="36" t="s">
        <v>4066</v>
      </c>
      <c r="ED296" s="36" t="s">
        <v>3848</v>
      </c>
      <c r="EE296" s="36" t="s">
        <v>9840</v>
      </c>
      <c r="EF296" s="36" t="s">
        <v>395</v>
      </c>
      <c r="EG296" s="36" t="s">
        <v>1720</v>
      </c>
      <c r="EH296" s="36" t="s">
        <v>1077</v>
      </c>
      <c r="EI296" s="36" t="s">
        <v>3848</v>
      </c>
      <c r="EJ296" s="36" t="s">
        <v>3848</v>
      </c>
      <c r="EK296" s="36" t="s">
        <v>3848</v>
      </c>
      <c r="EL296" s="36" t="s">
        <v>5147</v>
      </c>
      <c r="EM296" s="36" t="s">
        <v>4002</v>
      </c>
      <c r="EN296" s="36" t="s">
        <v>3870</v>
      </c>
      <c r="EO296" s="36" t="s">
        <v>3869</v>
      </c>
      <c r="EP296" s="36" t="s">
        <v>4002</v>
      </c>
      <c r="EQ296" s="36" t="s">
        <v>19148</v>
      </c>
      <c r="ER296" s="36" t="s">
        <v>3924</v>
      </c>
      <c r="ES296" s="36" t="s">
        <v>19149</v>
      </c>
      <c r="ET296" s="36" t="s">
        <v>19150</v>
      </c>
      <c r="EU296" s="36" t="s">
        <v>19151</v>
      </c>
      <c r="EV296" s="36" t="s">
        <v>3876</v>
      </c>
      <c r="EW296" s="36" t="s">
        <v>3876</v>
      </c>
      <c r="EX296" s="36" t="s">
        <v>3848</v>
      </c>
      <c r="EY296" s="36" t="s">
        <v>3848</v>
      </c>
      <c r="EZ296" s="36" t="s">
        <v>3876</v>
      </c>
      <c r="FA296" s="36" t="s">
        <v>3848</v>
      </c>
      <c r="FB296" s="36" t="s">
        <v>3848</v>
      </c>
      <c r="FC296" s="36" t="s">
        <v>3848</v>
      </c>
      <c r="FD296" s="36" t="s">
        <v>3848</v>
      </c>
      <c r="FE296" s="36" t="s">
        <v>4017</v>
      </c>
      <c r="FF296" s="36" t="s">
        <v>4017</v>
      </c>
      <c r="FG296" s="36" t="s">
        <v>3848</v>
      </c>
      <c r="FH296" s="36" t="s">
        <v>3848</v>
      </c>
      <c r="FI296" s="36" t="s">
        <v>3848</v>
      </c>
      <c r="FJ296" s="36" t="s">
        <v>4017</v>
      </c>
      <c r="FK296" s="36" t="s">
        <v>4017</v>
      </c>
      <c r="FL296" s="36" t="s">
        <v>4017</v>
      </c>
      <c r="FM296" s="36" t="s">
        <v>1610</v>
      </c>
      <c r="FN296" s="36" t="s">
        <v>2397</v>
      </c>
      <c r="FO296" s="36" t="s">
        <v>2716</v>
      </c>
      <c r="FP296" s="36" t="s">
        <v>3848</v>
      </c>
      <c r="FQ296" s="36" t="s">
        <v>19152</v>
      </c>
      <c r="FR296" s="36" t="s">
        <v>4367</v>
      </c>
      <c r="FS296" s="36" t="s">
        <v>19153</v>
      </c>
      <c r="FT296" s="36" t="s">
        <v>19154</v>
      </c>
      <c r="FU296" s="36" t="s">
        <v>19155</v>
      </c>
      <c r="FV296" s="36" t="s">
        <v>19156</v>
      </c>
      <c r="FW296" s="36" t="s">
        <v>19157</v>
      </c>
      <c r="FX296" s="36" t="s">
        <v>3894</v>
      </c>
      <c r="FY296" s="36" t="s">
        <v>3848</v>
      </c>
      <c r="FZ296" s="36" t="s">
        <v>3848</v>
      </c>
      <c r="GA296" s="36" t="s">
        <v>3945</v>
      </c>
      <c r="GB296" s="44" t="s">
        <v>3848</v>
      </c>
      <c r="GC296" s="44" t="s">
        <v>3848</v>
      </c>
      <c r="GL296" s="502">
        <v>0</v>
      </c>
      <c r="GM296" s="502">
        <v>58</v>
      </c>
      <c r="GN296" s="502">
        <v>75</v>
      </c>
      <c r="GO296" s="502">
        <v>83</v>
      </c>
      <c r="GP296" s="502">
        <v>56</v>
      </c>
      <c r="GQ296" s="502">
        <v>27</v>
      </c>
      <c r="GR296" s="502">
        <v>56</v>
      </c>
      <c r="GS296" s="502">
        <v>100</v>
      </c>
      <c r="GT296" s="502">
        <v>28</v>
      </c>
      <c r="GU296" s="502">
        <v>100</v>
      </c>
      <c r="GV296" s="502">
        <v>60</v>
      </c>
      <c r="GW296" s="502">
        <v>57</v>
      </c>
      <c r="GX296" s="502" t="s">
        <v>14217</v>
      </c>
      <c r="GY296" s="502" t="s">
        <v>14218</v>
      </c>
      <c r="GZ296" s="502" t="s">
        <v>14217</v>
      </c>
      <c r="HA296" s="502" t="s">
        <v>14217</v>
      </c>
      <c r="HB296" s="502" t="s">
        <v>14217</v>
      </c>
      <c r="HC296" s="502" t="s">
        <v>14217</v>
      </c>
      <c r="HD296" s="502" t="s">
        <v>14217</v>
      </c>
      <c r="HE296" s="502">
        <v>0</v>
      </c>
      <c r="HF296" s="44" t="s">
        <v>16491</v>
      </c>
      <c r="HG296" s="503" t="s">
        <v>3848</v>
      </c>
      <c r="HH296" s="503" t="s">
        <v>3848</v>
      </c>
      <c r="HI296" s="503" t="s">
        <v>3848</v>
      </c>
      <c r="HJ296" s="503" t="s">
        <v>3848</v>
      </c>
      <c r="HK296" s="503" t="s">
        <v>3848</v>
      </c>
      <c r="IC296" s="44" t="s">
        <v>3403</v>
      </c>
      <c r="IE296" s="44" t="s">
        <v>3403</v>
      </c>
    </row>
    <row r="297" spans="1:239" s="44" customFormat="1" ht="15" customHeight="1" x14ac:dyDescent="0.2">
      <c r="A297" s="85">
        <v>13</v>
      </c>
      <c r="B297" s="470">
        <v>0.43472222222222223</v>
      </c>
      <c r="C297" s="85"/>
      <c r="D297" s="85" t="s">
        <v>12630</v>
      </c>
      <c r="E297" s="85" t="s">
        <v>212</v>
      </c>
      <c r="F297" s="282">
        <v>43285</v>
      </c>
      <c r="G297" s="85" t="s">
        <v>387</v>
      </c>
      <c r="H297" s="85" t="s">
        <v>233</v>
      </c>
      <c r="I297" s="85" t="s">
        <v>4282</v>
      </c>
      <c r="J297" s="85"/>
      <c r="K297" s="471"/>
      <c r="L297" s="471"/>
      <c r="M297" s="471"/>
      <c r="N297" s="471"/>
      <c r="O297" s="85"/>
      <c r="P297" s="472" t="s">
        <v>19158</v>
      </c>
      <c r="Q297" s="85" t="s">
        <v>19159</v>
      </c>
      <c r="R297" s="85" t="s">
        <v>19160</v>
      </c>
      <c r="S297" s="471" t="s">
        <v>19161</v>
      </c>
      <c r="T297" s="276">
        <v>9952221529</v>
      </c>
      <c r="U297" s="473" t="s">
        <v>19162</v>
      </c>
      <c r="V297" s="85" t="s">
        <v>19163</v>
      </c>
      <c r="W297" s="85" t="s">
        <v>221</v>
      </c>
      <c r="X297" s="85" t="s">
        <v>221</v>
      </c>
      <c r="Y297" s="85" t="s">
        <v>221</v>
      </c>
      <c r="Z297" s="85" t="s">
        <v>221</v>
      </c>
      <c r="AA297" s="85" t="s">
        <v>2718</v>
      </c>
      <c r="AB297" s="85" t="s">
        <v>2718</v>
      </c>
      <c r="AC297" s="85" t="s">
        <v>402</v>
      </c>
      <c r="AD297" s="85" t="s">
        <v>366</v>
      </c>
      <c r="AE297" s="85" t="s">
        <v>13263</v>
      </c>
      <c r="AF297" s="85" t="s">
        <v>226</v>
      </c>
      <c r="AG297" s="85" t="s">
        <v>221</v>
      </c>
      <c r="AH297" s="85" t="s">
        <v>221</v>
      </c>
      <c r="AI297" s="85"/>
      <c r="AJ297" s="85"/>
      <c r="AK297" s="85"/>
      <c r="AL297" s="85"/>
      <c r="AM297" s="85"/>
      <c r="AN297" s="85" t="s">
        <v>228</v>
      </c>
      <c r="AO297" s="85" t="s">
        <v>228</v>
      </c>
      <c r="AP297" s="85" t="s">
        <v>598</v>
      </c>
      <c r="AQ297" s="85" t="s">
        <v>3069</v>
      </c>
      <c r="AR297" s="85"/>
      <c r="AS297" s="85"/>
      <c r="AT297" s="85"/>
      <c r="AU297" s="85"/>
      <c r="AV297" s="85"/>
      <c r="AW297" s="85"/>
      <c r="AX297" s="85"/>
      <c r="AY297" s="85" t="s">
        <v>227</v>
      </c>
      <c r="AZ297" s="85" t="s">
        <v>227</v>
      </c>
      <c r="BA297" s="275" t="s">
        <v>7951</v>
      </c>
      <c r="BB297" s="275"/>
      <c r="BC297" s="275"/>
      <c r="BD297" s="275"/>
      <c r="BE297" s="85"/>
      <c r="BF297" s="85"/>
      <c r="BG297" s="85"/>
      <c r="BH297" s="85"/>
      <c r="BI297" s="85"/>
      <c r="BJ297" s="85"/>
      <c r="BK297" s="85"/>
      <c r="BL297" s="85"/>
      <c r="BM297" s="85"/>
      <c r="BN297" s="85"/>
      <c r="BO297" s="85"/>
      <c r="BP297" s="85"/>
      <c r="BQ297" s="85"/>
      <c r="BR297" s="85"/>
      <c r="BS297" s="85"/>
      <c r="BT297" s="85"/>
      <c r="BU297" s="85"/>
      <c r="BV297" s="85"/>
      <c r="BW297" s="85"/>
      <c r="BX297" s="85"/>
      <c r="BY297" s="85"/>
      <c r="BZ297" s="85"/>
      <c r="CA297" s="85"/>
      <c r="CB297" s="85"/>
      <c r="CC297" s="85"/>
      <c r="CD297" s="85"/>
      <c r="CE297" s="85"/>
      <c r="CF297" s="85"/>
      <c r="CG297" s="85"/>
      <c r="CH297" s="85"/>
      <c r="CI297" s="85"/>
      <c r="CJ297" s="85"/>
      <c r="CK297" s="85"/>
      <c r="CL297" s="85"/>
      <c r="CM297" s="85"/>
      <c r="CN297" s="85"/>
      <c r="CO297" s="85"/>
      <c r="CP297" s="85"/>
      <c r="CQ297" s="85"/>
      <c r="CR297" s="36" t="s">
        <v>12643</v>
      </c>
      <c r="CS297" s="36" t="s">
        <v>12644</v>
      </c>
      <c r="CT297" s="36" t="s">
        <v>4002</v>
      </c>
      <c r="CU297" s="36" t="s">
        <v>19164</v>
      </c>
      <c r="CV297" s="36" t="s">
        <v>19159</v>
      </c>
      <c r="CW297" s="36" t="s">
        <v>19160</v>
      </c>
      <c r="CX297" s="36" t="s">
        <v>19161</v>
      </c>
      <c r="CY297" s="36" t="s">
        <v>19165</v>
      </c>
      <c r="CZ297" s="36" t="s">
        <v>15740</v>
      </c>
      <c r="DA297" s="36" t="s">
        <v>19166</v>
      </c>
      <c r="DB297" s="36" t="s">
        <v>3840</v>
      </c>
      <c r="DC297" s="36" t="s">
        <v>3841</v>
      </c>
      <c r="DD297" s="36" t="s">
        <v>11695</v>
      </c>
      <c r="DE297" s="36" t="s">
        <v>2718</v>
      </c>
      <c r="DF297" s="36" t="s">
        <v>2718</v>
      </c>
      <c r="DG297" s="36" t="s">
        <v>11329</v>
      </c>
      <c r="DH297" s="36" t="s">
        <v>6603</v>
      </c>
      <c r="DI297" s="36" t="s">
        <v>3627</v>
      </c>
      <c r="DJ297" s="36" t="s">
        <v>19167</v>
      </c>
      <c r="DK297" s="36" t="s">
        <v>3849</v>
      </c>
      <c r="DL297" s="36" t="s">
        <v>264</v>
      </c>
      <c r="DM297" s="36" t="s">
        <v>3914</v>
      </c>
      <c r="DN297" s="36" t="s">
        <v>3852</v>
      </c>
      <c r="DO297" s="36" t="s">
        <v>3853</v>
      </c>
      <c r="DP297" s="36" t="s">
        <v>11948</v>
      </c>
      <c r="DQ297" s="36" t="s">
        <v>19168</v>
      </c>
      <c r="DR297" s="36" t="s">
        <v>2718</v>
      </c>
      <c r="DS297" s="36" t="s">
        <v>19162</v>
      </c>
      <c r="DT297" s="36" t="s">
        <v>3848</v>
      </c>
      <c r="DU297" s="36" t="s">
        <v>19169</v>
      </c>
      <c r="DV297" s="36" t="s">
        <v>3848</v>
      </c>
      <c r="DW297" s="36" t="s">
        <v>3848</v>
      </c>
      <c r="DX297" s="36" t="s">
        <v>19163</v>
      </c>
      <c r="DY297" s="36" t="s">
        <v>2718</v>
      </c>
      <c r="DZ297" s="36" t="s">
        <v>2718</v>
      </c>
      <c r="EA297" s="36" t="s">
        <v>2718</v>
      </c>
      <c r="EB297" s="36" t="s">
        <v>3861</v>
      </c>
      <c r="EC297" s="36" t="s">
        <v>3862</v>
      </c>
      <c r="ED297" s="36" t="s">
        <v>3848</v>
      </c>
      <c r="EE297" s="36" t="s">
        <v>19170</v>
      </c>
      <c r="EF297" s="36" t="s">
        <v>3864</v>
      </c>
      <c r="EG297" s="36" t="s">
        <v>598</v>
      </c>
      <c r="EH297" s="36" t="s">
        <v>1008</v>
      </c>
      <c r="EI297" s="36" t="s">
        <v>19171</v>
      </c>
      <c r="EJ297" s="36" t="s">
        <v>2718</v>
      </c>
      <c r="EK297" s="36" t="s">
        <v>3848</v>
      </c>
      <c r="EL297" s="36" t="s">
        <v>5147</v>
      </c>
      <c r="EM297" s="36" t="s">
        <v>4002</v>
      </c>
      <c r="EN297" s="36" t="s">
        <v>4002</v>
      </c>
      <c r="EO297" s="36" t="s">
        <v>4002</v>
      </c>
      <c r="EP297" s="36" t="s">
        <v>4002</v>
      </c>
      <c r="EQ297" s="36" t="s">
        <v>19172</v>
      </c>
      <c r="ER297" s="36" t="s">
        <v>6654</v>
      </c>
      <c r="ES297" s="36" t="s">
        <v>19173</v>
      </c>
      <c r="ET297" s="36" t="s">
        <v>19174</v>
      </c>
      <c r="EU297" s="36" t="s">
        <v>19175</v>
      </c>
      <c r="EV297" s="36" t="s">
        <v>3876</v>
      </c>
      <c r="EW297" s="36" t="s">
        <v>3876</v>
      </c>
      <c r="EX297" s="36" t="s">
        <v>3848</v>
      </c>
      <c r="EY297" s="36" t="s">
        <v>3848</v>
      </c>
      <c r="EZ297" s="36" t="s">
        <v>3876</v>
      </c>
      <c r="FA297" s="36" t="s">
        <v>3848</v>
      </c>
      <c r="FB297" s="36" t="s">
        <v>19176</v>
      </c>
      <c r="FC297" s="36" t="s">
        <v>10170</v>
      </c>
      <c r="FD297" s="36" t="s">
        <v>19177</v>
      </c>
      <c r="FE297" s="36" t="s">
        <v>4011</v>
      </c>
      <c r="FF297" s="36" t="s">
        <v>4012</v>
      </c>
      <c r="FG297" s="36" t="s">
        <v>3848</v>
      </c>
      <c r="FH297" s="36" t="s">
        <v>19178</v>
      </c>
      <c r="FI297" s="36" t="s">
        <v>5271</v>
      </c>
      <c r="FJ297" s="36" t="s">
        <v>4446</v>
      </c>
      <c r="FK297" s="36" t="s">
        <v>19179</v>
      </c>
      <c r="FL297" s="36" t="s">
        <v>4017</v>
      </c>
      <c r="FM297" s="36" t="s">
        <v>19161</v>
      </c>
      <c r="FN297" s="36" t="s">
        <v>19180</v>
      </c>
      <c r="FO297" s="36" t="s">
        <v>633</v>
      </c>
      <c r="FP297" s="36" t="s">
        <v>3848</v>
      </c>
      <c r="FQ297" s="36" t="s">
        <v>3848</v>
      </c>
      <c r="FR297" s="36" t="s">
        <v>3848</v>
      </c>
      <c r="FS297" s="36" t="s">
        <v>3848</v>
      </c>
      <c r="FT297" s="36" t="s">
        <v>19181</v>
      </c>
      <c r="FU297" s="36" t="s">
        <v>19182</v>
      </c>
      <c r="FV297" s="36" t="s">
        <v>19183</v>
      </c>
      <c r="FW297" s="36" t="s">
        <v>19184</v>
      </c>
      <c r="FX297" s="36" t="s">
        <v>3894</v>
      </c>
      <c r="FY297" s="36" t="s">
        <v>3848</v>
      </c>
      <c r="FZ297" s="36" t="s">
        <v>13539</v>
      </c>
      <c r="GA297" s="36" t="s">
        <v>3848</v>
      </c>
      <c r="GB297" s="44" t="s">
        <v>3848</v>
      </c>
      <c r="GC297" s="44" t="s">
        <v>3848</v>
      </c>
      <c r="GL297" s="502" t="s">
        <v>14217</v>
      </c>
      <c r="GM297" s="502" t="s">
        <v>14217</v>
      </c>
      <c r="GN297" s="502" t="s">
        <v>14217</v>
      </c>
      <c r="GO297" s="502" t="s">
        <v>14217</v>
      </c>
      <c r="GP297" s="502" t="s">
        <v>14217</v>
      </c>
      <c r="GQ297" s="502" t="s">
        <v>3848</v>
      </c>
      <c r="GR297" s="502" t="s">
        <v>3848</v>
      </c>
      <c r="GS297" s="502" t="s">
        <v>14217</v>
      </c>
      <c r="GT297" s="502" t="s">
        <v>3848</v>
      </c>
      <c r="GU297" s="502" t="s">
        <v>3848</v>
      </c>
      <c r="GV297" s="502" t="s">
        <v>14217</v>
      </c>
      <c r="GW297" s="502" t="s">
        <v>14217</v>
      </c>
      <c r="GX297" s="502" t="s">
        <v>14217</v>
      </c>
      <c r="GY297" s="502" t="s">
        <v>14218</v>
      </c>
      <c r="GZ297" s="502" t="s">
        <v>14217</v>
      </c>
      <c r="HA297" s="502" t="s">
        <v>14217</v>
      </c>
      <c r="HB297" s="502" t="s">
        <v>14217</v>
      </c>
      <c r="HC297" s="502" t="s">
        <v>14217</v>
      </c>
      <c r="HD297" s="502" t="s">
        <v>14217</v>
      </c>
      <c r="HE297" s="502">
        <v>0</v>
      </c>
      <c r="HF297" s="44" t="s">
        <v>16491</v>
      </c>
      <c r="HG297" s="503" t="s">
        <v>3848</v>
      </c>
      <c r="HH297" s="503" t="s">
        <v>3848</v>
      </c>
      <c r="HI297" s="503" t="s">
        <v>3848</v>
      </c>
      <c r="HJ297" s="503" t="s">
        <v>3848</v>
      </c>
      <c r="HK297" s="503" t="s">
        <v>3848</v>
      </c>
      <c r="IC297" s="44" t="s">
        <v>3403</v>
      </c>
      <c r="IE297" s="44" t="s">
        <v>3403</v>
      </c>
    </row>
    <row r="298" spans="1:239" s="44" customFormat="1" ht="15" customHeight="1" x14ac:dyDescent="0.2">
      <c r="A298" s="85">
        <v>14</v>
      </c>
      <c r="B298" s="470">
        <v>0.4375</v>
      </c>
      <c r="C298" s="85"/>
      <c r="D298" s="85" t="s">
        <v>12630</v>
      </c>
      <c r="E298" s="85" t="s">
        <v>212</v>
      </c>
      <c r="F298" s="282">
        <v>43285</v>
      </c>
      <c r="G298" s="85" t="s">
        <v>1202</v>
      </c>
      <c r="H298" s="85" t="s">
        <v>233</v>
      </c>
      <c r="I298" s="85" t="s">
        <v>3057</v>
      </c>
      <c r="J298" s="85"/>
      <c r="K298" s="471"/>
      <c r="L298" s="471"/>
      <c r="M298" s="471"/>
      <c r="N298" s="471"/>
      <c r="O298" s="85"/>
      <c r="P298" s="519" t="s">
        <v>19185</v>
      </c>
      <c r="Q298" s="85" t="s">
        <v>19186</v>
      </c>
      <c r="R298" s="85" t="s">
        <v>19187</v>
      </c>
      <c r="S298" s="471" t="s">
        <v>708</v>
      </c>
      <c r="T298" s="276">
        <v>9354000695</v>
      </c>
      <c r="U298" s="473" t="s">
        <v>19188</v>
      </c>
      <c r="V298" s="85" t="s">
        <v>19189</v>
      </c>
      <c r="W298" s="85" t="s">
        <v>221</v>
      </c>
      <c r="X298" s="85" t="s">
        <v>221</v>
      </c>
      <c r="Y298" s="85" t="s">
        <v>221</v>
      </c>
      <c r="Z298" s="85" t="s">
        <v>221</v>
      </c>
      <c r="AA298" s="85" t="s">
        <v>2718</v>
      </c>
      <c r="AB298" s="85" t="s">
        <v>2718</v>
      </c>
      <c r="AC298" s="85" t="s">
        <v>1303</v>
      </c>
      <c r="AD298" s="85" t="s">
        <v>224</v>
      </c>
      <c r="AE298" s="85" t="s">
        <v>221</v>
      </c>
      <c r="AF298" s="85" t="s">
        <v>221</v>
      </c>
      <c r="AG298" s="85" t="s">
        <v>221</v>
      </c>
      <c r="AH298" s="85" t="s">
        <v>221</v>
      </c>
      <c r="AI298" s="85"/>
      <c r="AJ298" s="85"/>
      <c r="AK298" s="85"/>
      <c r="AL298" s="85"/>
      <c r="AM298" s="85"/>
      <c r="AN298" s="85" t="s">
        <v>228</v>
      </c>
      <c r="AO298" s="85" t="s">
        <v>228</v>
      </c>
      <c r="AP298" s="85" t="s">
        <v>229</v>
      </c>
      <c r="AQ298" s="85" t="s">
        <v>229</v>
      </c>
      <c r="AR298" s="85"/>
      <c r="AS298" s="85" t="s">
        <v>19190</v>
      </c>
      <c r="AT298" s="85">
        <v>155429</v>
      </c>
      <c r="AU298" s="85" t="s">
        <v>13548</v>
      </c>
      <c r="AV298" s="85"/>
      <c r="AW298" s="85"/>
      <c r="AX298" s="85"/>
      <c r="AY298" s="85" t="s">
        <v>227</v>
      </c>
      <c r="AZ298" s="85" t="s">
        <v>227</v>
      </c>
      <c r="BA298" s="275">
        <v>0.51111111111111118</v>
      </c>
      <c r="BB298" s="275" t="s">
        <v>13264</v>
      </c>
      <c r="BC298" s="275">
        <v>0.54791666666666672</v>
      </c>
      <c r="BD298" s="275">
        <v>0.55138888888888882</v>
      </c>
      <c r="BE298" s="85"/>
      <c r="BF298" s="85">
        <v>1</v>
      </c>
      <c r="BG298" s="85">
        <v>1</v>
      </c>
      <c r="BH298" s="85">
        <v>1</v>
      </c>
      <c r="BI298" s="85">
        <v>1</v>
      </c>
      <c r="BJ298" s="85">
        <v>1</v>
      </c>
      <c r="BK298" s="85">
        <v>1</v>
      </c>
      <c r="BL298" s="85">
        <v>1</v>
      </c>
      <c r="BM298" s="85">
        <v>1</v>
      </c>
      <c r="BN298" s="85">
        <v>1</v>
      </c>
      <c r="BO298" s="85">
        <v>1</v>
      </c>
      <c r="BP298" s="85">
        <v>1</v>
      </c>
      <c r="BQ298" s="85">
        <v>1</v>
      </c>
      <c r="BR298" s="85">
        <v>1</v>
      </c>
      <c r="BS298" s="85">
        <v>1</v>
      </c>
      <c r="BT298" s="85">
        <v>1</v>
      </c>
      <c r="BU298" s="85"/>
      <c r="BV298" s="85"/>
      <c r="BW298" s="85"/>
      <c r="BX298" s="85"/>
      <c r="BY298" s="85"/>
      <c r="BZ298" s="85"/>
      <c r="CA298" s="85"/>
      <c r="CB298" s="85"/>
      <c r="CC298" s="85"/>
      <c r="CD298" s="85"/>
      <c r="CE298" s="85"/>
      <c r="CF298" s="85"/>
      <c r="CG298" s="85"/>
      <c r="CH298" s="85"/>
      <c r="CI298" s="85"/>
      <c r="CJ298" s="85"/>
      <c r="CK298" s="85"/>
      <c r="CL298" s="85"/>
      <c r="CM298" s="85"/>
      <c r="CN298" s="85"/>
      <c r="CO298" s="85"/>
      <c r="CP298" s="85"/>
      <c r="CQ298" s="85"/>
      <c r="CR298" s="36" t="s">
        <v>12643</v>
      </c>
      <c r="CS298" s="36" t="s">
        <v>12644</v>
      </c>
      <c r="CT298" s="36" t="s">
        <v>4002</v>
      </c>
      <c r="CU298" s="36" t="s">
        <v>19191</v>
      </c>
      <c r="CV298" s="36" t="s">
        <v>19186</v>
      </c>
      <c r="CW298" s="36" t="s">
        <v>19187</v>
      </c>
      <c r="CX298" s="36" t="s">
        <v>708</v>
      </c>
      <c r="CY298" s="36" t="s">
        <v>19192</v>
      </c>
      <c r="CZ298" s="36" t="s">
        <v>12819</v>
      </c>
      <c r="DA298" s="36" t="s">
        <v>19193</v>
      </c>
      <c r="DB298" s="36" t="s">
        <v>4158</v>
      </c>
      <c r="DC298" s="36" t="s">
        <v>4159</v>
      </c>
      <c r="DD298" s="36" t="s">
        <v>8539</v>
      </c>
      <c r="DE298" s="36" t="s">
        <v>12819</v>
      </c>
      <c r="DF298" s="36" t="s">
        <v>19194</v>
      </c>
      <c r="DG298" s="36" t="s">
        <v>19195</v>
      </c>
      <c r="DH298" s="36" t="s">
        <v>4112</v>
      </c>
      <c r="DI298" s="36" t="s">
        <v>6510</v>
      </c>
      <c r="DJ298" s="36" t="s">
        <v>3848</v>
      </c>
      <c r="DK298" s="36" t="s">
        <v>3849</v>
      </c>
      <c r="DL298" s="36" t="s">
        <v>4002</v>
      </c>
      <c r="DM298" s="36" t="s">
        <v>3914</v>
      </c>
      <c r="DN298" s="36" t="s">
        <v>3852</v>
      </c>
      <c r="DO298" s="36" t="s">
        <v>3853</v>
      </c>
      <c r="DP298" s="36" t="s">
        <v>3854</v>
      </c>
      <c r="DQ298" s="36" t="s">
        <v>19196</v>
      </c>
      <c r="DR298" s="36" t="s">
        <v>19196</v>
      </c>
      <c r="DS298" s="36" t="s">
        <v>19188</v>
      </c>
      <c r="DT298" s="36" t="s">
        <v>3848</v>
      </c>
      <c r="DU298" s="36" t="s">
        <v>3848</v>
      </c>
      <c r="DV298" s="36" t="s">
        <v>3848</v>
      </c>
      <c r="DW298" s="36" t="s">
        <v>3848</v>
      </c>
      <c r="DX298" s="36" t="s">
        <v>19189</v>
      </c>
      <c r="DY298" s="36" t="s">
        <v>3848</v>
      </c>
      <c r="DZ298" s="36" t="s">
        <v>3848</v>
      </c>
      <c r="EA298" s="36" t="s">
        <v>3848</v>
      </c>
      <c r="EB298" s="36" t="s">
        <v>3861</v>
      </c>
      <c r="EC298" s="36" t="s">
        <v>4118</v>
      </c>
      <c r="ED298" s="36" t="s">
        <v>19197</v>
      </c>
      <c r="EE298" s="36" t="s">
        <v>5408</v>
      </c>
      <c r="EF298" s="36" t="s">
        <v>3864</v>
      </c>
      <c r="EG298" s="36" t="s">
        <v>4068</v>
      </c>
      <c r="EH298" s="36" t="s">
        <v>10230</v>
      </c>
      <c r="EI298" s="36" t="s">
        <v>19198</v>
      </c>
      <c r="EJ298" s="36" t="s">
        <v>19199</v>
      </c>
      <c r="EK298" s="36" t="s">
        <v>3848</v>
      </c>
      <c r="EL298" s="36" t="s">
        <v>3868</v>
      </c>
      <c r="EM298" s="36" t="s">
        <v>4002</v>
      </c>
      <c r="EN298" s="36" t="s">
        <v>4002</v>
      </c>
      <c r="EO298" s="36" t="s">
        <v>4002</v>
      </c>
      <c r="EP298" s="36" t="s">
        <v>4002</v>
      </c>
      <c r="EQ298" s="36" t="s">
        <v>19200</v>
      </c>
      <c r="ER298" s="36" t="s">
        <v>7126</v>
      </c>
      <c r="ES298" s="36" t="s">
        <v>19201</v>
      </c>
      <c r="ET298" s="36" t="s">
        <v>19202</v>
      </c>
      <c r="EU298" s="36" t="s">
        <v>19203</v>
      </c>
      <c r="EV298" s="36" t="s">
        <v>3876</v>
      </c>
      <c r="EW298" s="36" t="s">
        <v>3876</v>
      </c>
      <c r="EX298" s="36" t="s">
        <v>3848</v>
      </c>
      <c r="EY298" s="36" t="s">
        <v>3848</v>
      </c>
      <c r="EZ298" s="36" t="s">
        <v>3876</v>
      </c>
      <c r="FA298" s="36" t="s">
        <v>3848</v>
      </c>
      <c r="FB298" s="36" t="s">
        <v>3848</v>
      </c>
      <c r="FC298" s="36" t="s">
        <v>3848</v>
      </c>
      <c r="FD298" s="36" t="s">
        <v>3848</v>
      </c>
      <c r="FE298" s="36" t="s">
        <v>4017</v>
      </c>
      <c r="FF298" s="36" t="s">
        <v>4017</v>
      </c>
      <c r="FG298" s="36" t="s">
        <v>3848</v>
      </c>
      <c r="FH298" s="36" t="s">
        <v>3848</v>
      </c>
      <c r="FI298" s="36" t="s">
        <v>3848</v>
      </c>
      <c r="FJ298" s="36" t="s">
        <v>4017</v>
      </c>
      <c r="FK298" s="36" t="s">
        <v>4017</v>
      </c>
      <c r="FL298" s="36" t="s">
        <v>4017</v>
      </c>
      <c r="FM298" s="36" t="s">
        <v>708</v>
      </c>
      <c r="FN298" s="36" t="s">
        <v>18551</v>
      </c>
      <c r="FO298" s="36" t="s">
        <v>19204</v>
      </c>
      <c r="FP298" s="36" t="s">
        <v>3848</v>
      </c>
      <c r="FQ298" s="36" t="s">
        <v>3848</v>
      </c>
      <c r="FR298" s="36" t="s">
        <v>3848</v>
      </c>
      <c r="FS298" s="36" t="s">
        <v>3848</v>
      </c>
      <c r="FT298" s="36" t="s">
        <v>19205</v>
      </c>
      <c r="FU298" s="36" t="s">
        <v>19206</v>
      </c>
      <c r="FV298" s="36" t="s">
        <v>19207</v>
      </c>
      <c r="FW298" s="36" t="s">
        <v>19208</v>
      </c>
      <c r="FX298" s="36" t="s">
        <v>3944</v>
      </c>
      <c r="FY298" s="36" t="s">
        <v>3848</v>
      </c>
      <c r="FZ298" s="36" t="s">
        <v>13539</v>
      </c>
      <c r="GA298" s="36" t="s">
        <v>3945</v>
      </c>
      <c r="GB298" s="44" t="s">
        <v>3945</v>
      </c>
      <c r="GC298" s="44" t="s">
        <v>3945</v>
      </c>
      <c r="GL298" s="502">
        <v>100</v>
      </c>
      <c r="GM298" s="502">
        <v>67</v>
      </c>
      <c r="GN298" s="502">
        <v>70</v>
      </c>
      <c r="GO298" s="502">
        <v>94</v>
      </c>
      <c r="GP298" s="502">
        <v>91</v>
      </c>
      <c r="GQ298" s="502">
        <v>34</v>
      </c>
      <c r="GR298" s="502">
        <v>91</v>
      </c>
      <c r="GS298" s="502">
        <v>91</v>
      </c>
      <c r="GT298" s="502">
        <v>34</v>
      </c>
      <c r="GU298" s="502">
        <v>91</v>
      </c>
      <c r="GV298" s="502">
        <v>60</v>
      </c>
      <c r="GW298" s="502">
        <v>14</v>
      </c>
      <c r="GX298" s="502">
        <v>29</v>
      </c>
      <c r="GY298" s="502" t="s">
        <v>14218</v>
      </c>
      <c r="GZ298" s="502" t="s">
        <v>14217</v>
      </c>
      <c r="HA298" s="502" t="s">
        <v>14217</v>
      </c>
      <c r="HB298" s="502" t="s">
        <v>14217</v>
      </c>
      <c r="HC298" s="502">
        <v>33</v>
      </c>
      <c r="HD298" s="502">
        <v>33</v>
      </c>
      <c r="HE298" s="502">
        <v>0</v>
      </c>
      <c r="HF298" s="44" t="s">
        <v>14405</v>
      </c>
      <c r="HG298" s="503" t="s">
        <v>3848</v>
      </c>
      <c r="HH298" s="503" t="s">
        <v>19209</v>
      </c>
      <c r="HI298" s="503" t="s">
        <v>16123</v>
      </c>
      <c r="HJ298" s="503" t="s">
        <v>14408</v>
      </c>
      <c r="HK298" s="503" t="s">
        <v>19210</v>
      </c>
      <c r="IC298" s="44" t="s">
        <v>3403</v>
      </c>
      <c r="IE298" s="44" t="s">
        <v>3403</v>
      </c>
    </row>
    <row r="299" spans="1:239" s="44" customFormat="1" ht="15" customHeight="1" x14ac:dyDescent="0.2">
      <c r="A299" s="85">
        <v>15</v>
      </c>
      <c r="B299" s="470">
        <v>0.44305555555555554</v>
      </c>
      <c r="C299" s="85"/>
      <c r="D299" s="85" t="s">
        <v>12630</v>
      </c>
      <c r="E299" s="85" t="s">
        <v>212</v>
      </c>
      <c r="F299" s="282">
        <v>43285</v>
      </c>
      <c r="G299" s="85" t="s">
        <v>1202</v>
      </c>
      <c r="H299" s="85" t="s">
        <v>233</v>
      </c>
      <c r="I299" s="85" t="s">
        <v>3057</v>
      </c>
      <c r="J299" s="85"/>
      <c r="K299" s="471"/>
      <c r="L299" s="471"/>
      <c r="M299" s="471"/>
      <c r="N299" s="471"/>
      <c r="O299" s="85"/>
      <c r="P299" s="519" t="s">
        <v>19211</v>
      </c>
      <c r="Q299" s="85" t="s">
        <v>982</v>
      </c>
      <c r="R299" s="85" t="s">
        <v>19212</v>
      </c>
      <c r="S299" s="471" t="s">
        <v>10079</v>
      </c>
      <c r="T299" s="276">
        <v>9753730355</v>
      </c>
      <c r="U299" s="473" t="s">
        <v>19213</v>
      </c>
      <c r="V299" s="85" t="s">
        <v>221</v>
      </c>
      <c r="W299" s="85" t="s">
        <v>221</v>
      </c>
      <c r="X299" s="85" t="s">
        <v>221</v>
      </c>
      <c r="Y299" s="85" t="s">
        <v>221</v>
      </c>
      <c r="Z299" s="85" t="s">
        <v>221</v>
      </c>
      <c r="AA299" s="85" t="s">
        <v>2718</v>
      </c>
      <c r="AB299" s="85" t="s">
        <v>2718</v>
      </c>
      <c r="AC299" s="85" t="s">
        <v>1303</v>
      </c>
      <c r="AD299" s="85" t="s">
        <v>5205</v>
      </c>
      <c r="AE299" s="44" t="s">
        <v>221</v>
      </c>
      <c r="AF299" s="85" t="s">
        <v>221</v>
      </c>
      <c r="AG299" s="85" t="s">
        <v>221</v>
      </c>
      <c r="AH299" s="85" t="s">
        <v>221</v>
      </c>
      <c r="AI299" s="85"/>
      <c r="AJ299" s="85"/>
      <c r="AK299" s="85"/>
      <c r="AL299" s="85"/>
      <c r="AM299" s="85"/>
      <c r="AN299" s="85" t="s">
        <v>228</v>
      </c>
      <c r="AO299" s="85" t="s">
        <v>228</v>
      </c>
      <c r="AP299" s="85" t="s">
        <v>229</v>
      </c>
      <c r="AQ299" s="85" t="s">
        <v>229</v>
      </c>
      <c r="AR299" s="85"/>
      <c r="AS299" s="85" t="s">
        <v>19214</v>
      </c>
      <c r="AT299" s="85">
        <v>205589</v>
      </c>
      <c r="AU299" s="85" t="s">
        <v>12625</v>
      </c>
      <c r="AV299" s="85"/>
      <c r="AW299" s="85"/>
      <c r="AX299" s="85"/>
      <c r="AY299" s="85" t="s">
        <v>227</v>
      </c>
      <c r="AZ299" s="85" t="s">
        <v>227</v>
      </c>
      <c r="BA299" s="275">
        <v>0.51180555555555551</v>
      </c>
      <c r="BB299" s="275" t="s">
        <v>13264</v>
      </c>
      <c r="BC299" s="275">
        <v>0.55625000000000002</v>
      </c>
      <c r="BD299" s="275">
        <v>0.55972222222222223</v>
      </c>
      <c r="BE299" s="85"/>
      <c r="BF299" s="85">
        <v>1</v>
      </c>
      <c r="BG299" s="85">
        <v>1</v>
      </c>
      <c r="BH299" s="85">
        <v>1</v>
      </c>
      <c r="BI299" s="85">
        <v>1</v>
      </c>
      <c r="BJ299" s="85">
        <v>1</v>
      </c>
      <c r="BK299" s="85">
        <v>1</v>
      </c>
      <c r="BL299" s="85">
        <v>1</v>
      </c>
      <c r="BM299" s="85">
        <v>1</v>
      </c>
      <c r="BN299" s="85">
        <v>1</v>
      </c>
      <c r="BO299" s="85">
        <v>1</v>
      </c>
      <c r="BP299" s="85">
        <v>1</v>
      </c>
      <c r="BQ299" s="85">
        <v>1</v>
      </c>
      <c r="BR299" s="85">
        <v>1</v>
      </c>
      <c r="BS299" s="85">
        <v>1</v>
      </c>
      <c r="BT299" s="85">
        <v>1</v>
      </c>
      <c r="BU299" s="85"/>
      <c r="BV299" s="85"/>
      <c r="BW299" s="85"/>
      <c r="BX299" s="85"/>
      <c r="BY299" s="85"/>
      <c r="BZ299" s="85"/>
      <c r="CA299" s="85"/>
      <c r="CB299" s="85"/>
      <c r="CC299" s="85"/>
      <c r="CD299" s="85"/>
      <c r="CE299" s="85"/>
      <c r="CF299" s="85"/>
      <c r="CG299" s="85"/>
      <c r="CH299" s="85"/>
      <c r="CI299" s="85"/>
      <c r="CJ299" s="85"/>
      <c r="CK299" s="85"/>
      <c r="CL299" s="85"/>
      <c r="CM299" s="85"/>
      <c r="CN299" s="85"/>
      <c r="CO299" s="85"/>
      <c r="CP299" s="85"/>
      <c r="CQ299" s="85"/>
      <c r="CR299" s="36" t="s">
        <v>12643</v>
      </c>
      <c r="CS299" s="36" t="s">
        <v>12644</v>
      </c>
      <c r="CT299" s="36" t="s">
        <v>4002</v>
      </c>
      <c r="CU299" s="36" t="s">
        <v>19215</v>
      </c>
      <c r="CV299" s="36" t="s">
        <v>982</v>
      </c>
      <c r="CW299" s="36" t="s">
        <v>19212</v>
      </c>
      <c r="CX299" s="36" t="s">
        <v>10079</v>
      </c>
      <c r="CY299" s="36" t="s">
        <v>19216</v>
      </c>
      <c r="CZ299" s="36" t="s">
        <v>3848</v>
      </c>
      <c r="DA299" s="36" t="s">
        <v>19217</v>
      </c>
      <c r="DB299" s="36" t="s">
        <v>3840</v>
      </c>
      <c r="DC299" s="36" t="s">
        <v>3841</v>
      </c>
      <c r="DD299" s="36" t="s">
        <v>4036</v>
      </c>
      <c r="DE299" s="36" t="s">
        <v>3848</v>
      </c>
      <c r="DF299" s="36" t="s">
        <v>19218</v>
      </c>
      <c r="DG299" s="36" t="s">
        <v>5401</v>
      </c>
      <c r="DH299" s="36" t="s">
        <v>4159</v>
      </c>
      <c r="DI299" s="36" t="s">
        <v>19219</v>
      </c>
      <c r="DJ299" s="36" t="s">
        <v>3848</v>
      </c>
      <c r="DK299" s="36" t="s">
        <v>3849</v>
      </c>
      <c r="DL299" s="36" t="s">
        <v>4298</v>
      </c>
      <c r="DM299" s="36" t="s">
        <v>3914</v>
      </c>
      <c r="DN299" s="36" t="s">
        <v>3852</v>
      </c>
      <c r="DO299" s="36" t="s">
        <v>3853</v>
      </c>
      <c r="DP299" s="36" t="s">
        <v>3996</v>
      </c>
      <c r="DQ299" s="36" t="s">
        <v>19220</v>
      </c>
      <c r="DR299" s="36" t="s">
        <v>19220</v>
      </c>
      <c r="DS299" s="36" t="s">
        <v>19213</v>
      </c>
      <c r="DT299" s="36" t="s">
        <v>3848</v>
      </c>
      <c r="DU299" s="36" t="s">
        <v>3848</v>
      </c>
      <c r="DV299" s="36" t="s">
        <v>3848</v>
      </c>
      <c r="DW299" s="36" t="s">
        <v>3848</v>
      </c>
      <c r="DX299" s="36" t="s">
        <v>3848</v>
      </c>
      <c r="DY299" s="36" t="s">
        <v>3848</v>
      </c>
      <c r="DZ299" s="36" t="s">
        <v>3848</v>
      </c>
      <c r="EA299" s="36" t="s">
        <v>3848</v>
      </c>
      <c r="EB299" s="36" t="s">
        <v>3861</v>
      </c>
      <c r="EC299" s="36" t="s">
        <v>4118</v>
      </c>
      <c r="ED299" s="36" t="s">
        <v>3848</v>
      </c>
      <c r="EE299" s="36" t="s">
        <v>19221</v>
      </c>
      <c r="EF299" s="36" t="s">
        <v>3864</v>
      </c>
      <c r="EG299" s="36" t="s">
        <v>4068</v>
      </c>
      <c r="EH299" s="36" t="s">
        <v>4069</v>
      </c>
      <c r="EI299" s="36" t="s">
        <v>4428</v>
      </c>
      <c r="EJ299" s="36" t="s">
        <v>19222</v>
      </c>
      <c r="EK299" s="36" t="s">
        <v>3848</v>
      </c>
      <c r="EL299" s="36" t="s">
        <v>4473</v>
      </c>
      <c r="EM299" s="36" t="s">
        <v>4002</v>
      </c>
      <c r="EN299" s="36" t="s">
        <v>4002</v>
      </c>
      <c r="EO299" s="36" t="s">
        <v>4002</v>
      </c>
      <c r="EP299" s="36" t="s">
        <v>4002</v>
      </c>
      <c r="EQ299" s="36" t="s">
        <v>19223</v>
      </c>
      <c r="ER299" s="36" t="s">
        <v>4004</v>
      </c>
      <c r="ES299" s="36" t="s">
        <v>19224</v>
      </c>
      <c r="ET299" s="36" t="s">
        <v>4017</v>
      </c>
      <c r="EU299" s="36" t="s">
        <v>19225</v>
      </c>
      <c r="EV299" s="36" t="s">
        <v>3876</v>
      </c>
      <c r="EW299" s="36" t="s">
        <v>3876</v>
      </c>
      <c r="EX299" s="36" t="s">
        <v>3848</v>
      </c>
      <c r="EY299" s="36" t="s">
        <v>3848</v>
      </c>
      <c r="EZ299" s="36" t="s">
        <v>3876</v>
      </c>
      <c r="FA299" s="36" t="s">
        <v>3848</v>
      </c>
      <c r="FB299" s="36" t="s">
        <v>3848</v>
      </c>
      <c r="FC299" s="36" t="s">
        <v>3848</v>
      </c>
      <c r="FD299" s="36" t="s">
        <v>3848</v>
      </c>
      <c r="FE299" s="36" t="s">
        <v>4017</v>
      </c>
      <c r="FF299" s="36" t="s">
        <v>4017</v>
      </c>
      <c r="FG299" s="36" t="s">
        <v>3848</v>
      </c>
      <c r="FH299" s="36" t="s">
        <v>3848</v>
      </c>
      <c r="FI299" s="36" t="s">
        <v>3848</v>
      </c>
      <c r="FJ299" s="36" t="s">
        <v>4017</v>
      </c>
      <c r="FK299" s="36" t="s">
        <v>4017</v>
      </c>
      <c r="FL299" s="36" t="s">
        <v>4017</v>
      </c>
      <c r="FM299" s="36" t="s">
        <v>10079</v>
      </c>
      <c r="FN299" s="36" t="s">
        <v>5922</v>
      </c>
      <c r="FO299" s="36" t="s">
        <v>19226</v>
      </c>
      <c r="FP299" s="36" t="s">
        <v>3848</v>
      </c>
      <c r="FQ299" s="36" t="s">
        <v>3848</v>
      </c>
      <c r="FR299" s="36" t="s">
        <v>3848</v>
      </c>
      <c r="FS299" s="36" t="s">
        <v>3848</v>
      </c>
      <c r="FT299" s="36" t="s">
        <v>19227</v>
      </c>
      <c r="FU299" s="36" t="s">
        <v>19228</v>
      </c>
      <c r="FV299" s="36" t="s">
        <v>19229</v>
      </c>
      <c r="FW299" s="36" t="s">
        <v>19230</v>
      </c>
      <c r="FX299" s="36" t="s">
        <v>3944</v>
      </c>
      <c r="FY299" s="36" t="s">
        <v>3848</v>
      </c>
      <c r="FZ299" s="36" t="s">
        <v>13539</v>
      </c>
      <c r="GA299" s="36" t="s">
        <v>3945</v>
      </c>
      <c r="GB299" s="44" t="s">
        <v>3946</v>
      </c>
      <c r="GC299" s="44" t="s">
        <v>3946</v>
      </c>
      <c r="GL299" s="502">
        <v>100</v>
      </c>
      <c r="GM299" s="502">
        <v>67</v>
      </c>
      <c r="GN299" s="502">
        <v>95</v>
      </c>
      <c r="GO299" s="502">
        <v>100</v>
      </c>
      <c r="GP299" s="502">
        <v>68</v>
      </c>
      <c r="GQ299" s="502">
        <v>25</v>
      </c>
      <c r="GR299" s="502">
        <v>68</v>
      </c>
      <c r="GS299" s="502">
        <v>96</v>
      </c>
      <c r="GT299" s="502">
        <v>24</v>
      </c>
      <c r="GU299" s="502">
        <v>96</v>
      </c>
      <c r="GV299" s="502">
        <v>70</v>
      </c>
      <c r="GW299" s="502">
        <v>29</v>
      </c>
      <c r="GX299" s="502">
        <v>71</v>
      </c>
      <c r="GY299" s="502" t="s">
        <v>14218</v>
      </c>
      <c r="GZ299" s="502" t="s">
        <v>14217</v>
      </c>
      <c r="HA299" s="502" t="s">
        <v>14217</v>
      </c>
      <c r="HB299" s="502" t="s">
        <v>14217</v>
      </c>
      <c r="HC299" s="502">
        <v>33</v>
      </c>
      <c r="HD299" s="502">
        <v>33</v>
      </c>
      <c r="HE299" s="502">
        <v>0</v>
      </c>
      <c r="HF299" s="44" t="s">
        <v>14405</v>
      </c>
      <c r="HG299" s="503" t="s">
        <v>3848</v>
      </c>
      <c r="HH299" s="503" t="s">
        <v>19231</v>
      </c>
      <c r="HI299" s="503" t="s">
        <v>16123</v>
      </c>
      <c r="HJ299" s="503" t="s">
        <v>14408</v>
      </c>
      <c r="HK299" s="503" t="s">
        <v>19232</v>
      </c>
      <c r="IC299" s="44" t="s">
        <v>3403</v>
      </c>
      <c r="IE299" s="44" t="s">
        <v>3403</v>
      </c>
    </row>
    <row r="300" spans="1:239" s="44" customFormat="1" ht="15" customHeight="1" x14ac:dyDescent="0.2">
      <c r="A300" s="85">
        <v>16</v>
      </c>
      <c r="B300" s="470">
        <v>0.44444444444444442</v>
      </c>
      <c r="C300" s="85"/>
      <c r="D300" s="85" t="s">
        <v>12630</v>
      </c>
      <c r="E300" s="85" t="s">
        <v>212</v>
      </c>
      <c r="F300" s="282">
        <v>43285</v>
      </c>
      <c r="G300" s="85" t="s">
        <v>1202</v>
      </c>
      <c r="H300" s="85" t="s">
        <v>233</v>
      </c>
      <c r="I300" s="85" t="s">
        <v>3057</v>
      </c>
      <c r="J300" s="85"/>
      <c r="K300" s="471"/>
      <c r="L300" s="471"/>
      <c r="M300" s="471"/>
      <c r="N300" s="471"/>
      <c r="O300" s="85"/>
      <c r="P300" s="519" t="s">
        <v>19233</v>
      </c>
      <c r="Q300" s="351" t="s">
        <v>2797</v>
      </c>
      <c r="R300" s="354" t="s">
        <v>14333</v>
      </c>
      <c r="S300" s="471" t="s">
        <v>19234</v>
      </c>
      <c r="T300" s="276">
        <v>9153547506</v>
      </c>
      <c r="U300" s="482" t="s">
        <v>19235</v>
      </c>
      <c r="V300" s="85" t="s">
        <v>221</v>
      </c>
      <c r="W300" s="85" t="s">
        <v>221</v>
      </c>
      <c r="X300" s="85" t="s">
        <v>221</v>
      </c>
      <c r="Y300" s="85" t="s">
        <v>221</v>
      </c>
      <c r="Z300" s="85" t="s">
        <v>221</v>
      </c>
      <c r="AA300" s="85" t="s">
        <v>2718</v>
      </c>
      <c r="AB300" s="85" t="s">
        <v>2718</v>
      </c>
      <c r="AC300" s="85" t="s">
        <v>1303</v>
      </c>
      <c r="AD300" s="85" t="s">
        <v>224</v>
      </c>
      <c r="AE300" s="85" t="s">
        <v>221</v>
      </c>
      <c r="AF300" s="85" t="s">
        <v>221</v>
      </c>
      <c r="AG300" s="85" t="s">
        <v>221</v>
      </c>
      <c r="AH300" s="85" t="s">
        <v>221</v>
      </c>
      <c r="AI300" s="85"/>
      <c r="AJ300" s="85"/>
      <c r="AK300" s="85"/>
      <c r="AL300" s="85"/>
      <c r="AM300" s="85"/>
      <c r="AN300" s="85" t="s">
        <v>394</v>
      </c>
      <c r="AO300" s="85" t="s">
        <v>395</v>
      </c>
      <c r="AP300" s="85" t="s">
        <v>281</v>
      </c>
      <c r="AQ300" s="85" t="s">
        <v>282</v>
      </c>
      <c r="AR300" s="85"/>
      <c r="AS300" s="85"/>
      <c r="AT300" s="85"/>
      <c r="AU300" s="85"/>
      <c r="AV300" s="85"/>
      <c r="AW300" s="85" t="s">
        <v>12988</v>
      </c>
      <c r="AX300" s="85"/>
      <c r="AY300" s="85" t="s">
        <v>227</v>
      </c>
      <c r="AZ300" s="85" t="s">
        <v>446</v>
      </c>
      <c r="BA300" s="275">
        <v>0.52500000000000002</v>
      </c>
      <c r="BB300" s="275" t="s">
        <v>13264</v>
      </c>
      <c r="BC300" s="275">
        <v>0.56041666666666667</v>
      </c>
      <c r="BD300" s="275">
        <v>0.56388888888888888</v>
      </c>
      <c r="BE300" s="85"/>
      <c r="BF300" s="85">
        <v>1</v>
      </c>
      <c r="BG300" s="85">
        <v>1</v>
      </c>
      <c r="BH300" s="85">
        <v>1</v>
      </c>
      <c r="BI300" s="85">
        <v>1</v>
      </c>
      <c r="BJ300" s="85">
        <v>1</v>
      </c>
      <c r="BK300" s="85">
        <v>1</v>
      </c>
      <c r="BL300" s="85">
        <v>1</v>
      </c>
      <c r="BM300" s="85">
        <v>1</v>
      </c>
      <c r="BN300" s="85">
        <v>1</v>
      </c>
      <c r="BO300" s="85">
        <v>1</v>
      </c>
      <c r="BP300" s="85">
        <v>1</v>
      </c>
      <c r="BQ300" s="85">
        <v>1</v>
      </c>
      <c r="BR300" s="85">
        <v>1</v>
      </c>
      <c r="BS300" s="85">
        <v>1</v>
      </c>
      <c r="BT300" s="85">
        <v>1</v>
      </c>
      <c r="BU300" s="85"/>
      <c r="BV300" s="85"/>
      <c r="BW300" s="85"/>
      <c r="BX300" s="85"/>
      <c r="BY300" s="85"/>
      <c r="BZ300" s="85"/>
      <c r="CA300" s="85"/>
      <c r="CB300" s="85"/>
      <c r="CC300" s="85"/>
      <c r="CD300" s="85"/>
      <c r="CE300" s="85"/>
      <c r="CF300" s="85"/>
      <c r="CG300" s="85"/>
      <c r="CH300" s="85"/>
      <c r="CI300" s="85"/>
      <c r="CJ300" s="85"/>
      <c r="CK300" s="85"/>
      <c r="CL300" s="85"/>
      <c r="CM300" s="85"/>
      <c r="CN300" s="85"/>
      <c r="CO300" s="85"/>
      <c r="CP300" s="85"/>
      <c r="CQ300" s="85"/>
      <c r="CR300" s="36" t="s">
        <v>12643</v>
      </c>
      <c r="CS300" s="36" t="s">
        <v>12644</v>
      </c>
      <c r="CT300" s="36" t="s">
        <v>4002</v>
      </c>
      <c r="CU300" s="36" t="s">
        <v>19236</v>
      </c>
      <c r="CV300" s="36" t="s">
        <v>19237</v>
      </c>
      <c r="CW300" s="36" t="s">
        <v>14339</v>
      </c>
      <c r="CX300" s="36" t="s">
        <v>19238</v>
      </c>
      <c r="CY300" s="36" t="s">
        <v>19239</v>
      </c>
      <c r="CZ300" s="36" t="s">
        <v>3848</v>
      </c>
      <c r="DA300" s="36" t="s">
        <v>19240</v>
      </c>
      <c r="DB300" s="36" t="s">
        <v>4037</v>
      </c>
      <c r="DC300" s="36" t="s">
        <v>4038</v>
      </c>
      <c r="DD300" s="36" t="s">
        <v>4039</v>
      </c>
      <c r="DE300" s="36" t="s">
        <v>3848</v>
      </c>
      <c r="DF300" s="36" t="s">
        <v>19240</v>
      </c>
      <c r="DG300" s="36" t="s">
        <v>4037</v>
      </c>
      <c r="DH300" s="36" t="s">
        <v>4038</v>
      </c>
      <c r="DI300" s="36" t="s">
        <v>4039</v>
      </c>
      <c r="DJ300" s="36" t="s">
        <v>19241</v>
      </c>
      <c r="DK300" s="36" t="s">
        <v>3957</v>
      </c>
      <c r="DL300" s="36" t="s">
        <v>17471</v>
      </c>
      <c r="DM300" s="36" t="s">
        <v>19242</v>
      </c>
      <c r="DN300" s="36" t="s">
        <v>4062</v>
      </c>
      <c r="DO300" s="36" t="s">
        <v>3853</v>
      </c>
      <c r="DP300" s="36" t="s">
        <v>3854</v>
      </c>
      <c r="DQ300" s="36" t="s">
        <v>19243</v>
      </c>
      <c r="DR300" s="36" t="s">
        <v>1228</v>
      </c>
      <c r="DS300" s="36" t="s">
        <v>19235</v>
      </c>
      <c r="DT300" s="36" t="s">
        <v>3848</v>
      </c>
      <c r="DU300" s="36" t="s">
        <v>3848</v>
      </c>
      <c r="DV300" s="36" t="s">
        <v>3848</v>
      </c>
      <c r="DW300" s="36" t="s">
        <v>3848</v>
      </c>
      <c r="DX300" s="36" t="s">
        <v>3848</v>
      </c>
      <c r="DY300" s="36" t="s">
        <v>3848</v>
      </c>
      <c r="DZ300" s="36" t="s">
        <v>3848</v>
      </c>
      <c r="EA300" s="36" t="s">
        <v>3848</v>
      </c>
      <c r="EB300" s="36" t="s">
        <v>3861</v>
      </c>
      <c r="EC300" s="36" t="s">
        <v>3862</v>
      </c>
      <c r="ED300" s="36" t="s">
        <v>3848</v>
      </c>
      <c r="EE300" s="36" t="s">
        <v>4510</v>
      </c>
      <c r="EF300" s="36" t="s">
        <v>395</v>
      </c>
      <c r="EG300" s="36" t="s">
        <v>598</v>
      </c>
      <c r="EH300" s="36" t="s">
        <v>5303</v>
      </c>
      <c r="EI300" s="36" t="s">
        <v>3743</v>
      </c>
      <c r="EJ300" s="36" t="s">
        <v>3848</v>
      </c>
      <c r="EK300" s="36" t="s">
        <v>3848</v>
      </c>
      <c r="EL300" s="36" t="s">
        <v>3868</v>
      </c>
      <c r="EM300" s="36" t="s">
        <v>4002</v>
      </c>
      <c r="EN300" s="36" t="s">
        <v>4002</v>
      </c>
      <c r="EO300" s="36" t="s">
        <v>4002</v>
      </c>
      <c r="EP300" s="36" t="s">
        <v>4002</v>
      </c>
      <c r="EQ300" s="36" t="s">
        <v>19244</v>
      </c>
      <c r="ER300" s="36" t="s">
        <v>3924</v>
      </c>
      <c r="ES300" s="36" t="s">
        <v>17478</v>
      </c>
      <c r="ET300" s="36" t="s">
        <v>19245</v>
      </c>
      <c r="EU300" s="36" t="s">
        <v>19246</v>
      </c>
      <c r="EV300" s="36" t="s">
        <v>3876</v>
      </c>
      <c r="EW300" s="36" t="s">
        <v>3876</v>
      </c>
      <c r="EX300" s="36" t="s">
        <v>3848</v>
      </c>
      <c r="EY300" s="36" t="s">
        <v>3848</v>
      </c>
      <c r="EZ300" s="36" t="s">
        <v>3876</v>
      </c>
      <c r="FA300" s="36" t="s">
        <v>3848</v>
      </c>
      <c r="FB300" s="36" t="s">
        <v>3848</v>
      </c>
      <c r="FC300" s="36" t="s">
        <v>3848</v>
      </c>
      <c r="FD300" s="36" t="s">
        <v>3848</v>
      </c>
      <c r="FE300" s="36" t="s">
        <v>4017</v>
      </c>
      <c r="FF300" s="36" t="s">
        <v>4017</v>
      </c>
      <c r="FG300" s="36" t="s">
        <v>3848</v>
      </c>
      <c r="FH300" s="36" t="s">
        <v>3848</v>
      </c>
      <c r="FI300" s="36" t="s">
        <v>3848</v>
      </c>
      <c r="FJ300" s="36" t="s">
        <v>4017</v>
      </c>
      <c r="FK300" s="36" t="s">
        <v>4017</v>
      </c>
      <c r="FL300" s="36" t="s">
        <v>4017</v>
      </c>
      <c r="FM300" s="36" t="s">
        <v>19247</v>
      </c>
      <c r="FN300" s="36" t="s">
        <v>14155</v>
      </c>
      <c r="FO300" s="36" t="s">
        <v>19248</v>
      </c>
      <c r="FP300" s="36" t="s">
        <v>3848</v>
      </c>
      <c r="FQ300" s="36" t="s">
        <v>3848</v>
      </c>
      <c r="FR300" s="36" t="s">
        <v>3848</v>
      </c>
      <c r="FS300" s="36" t="s">
        <v>3848</v>
      </c>
      <c r="FT300" s="36" t="s">
        <v>3943</v>
      </c>
      <c r="FU300" s="36" t="s">
        <v>3943</v>
      </c>
      <c r="FV300" s="36" t="s">
        <v>3943</v>
      </c>
      <c r="FW300" s="36" t="s">
        <v>3943</v>
      </c>
      <c r="FX300" s="36" t="s">
        <v>3944</v>
      </c>
      <c r="FY300" s="36" t="s">
        <v>3848</v>
      </c>
      <c r="FZ300" s="36" t="s">
        <v>13539</v>
      </c>
      <c r="GA300" s="36" t="s">
        <v>3945</v>
      </c>
      <c r="GB300" s="44" t="s">
        <v>3946</v>
      </c>
      <c r="GC300" s="44" t="s">
        <v>3946</v>
      </c>
      <c r="GL300" s="502">
        <v>100</v>
      </c>
      <c r="GM300" s="502">
        <v>75</v>
      </c>
      <c r="GN300" s="502">
        <v>55</v>
      </c>
      <c r="GO300" s="502">
        <v>78</v>
      </c>
      <c r="GP300" s="502">
        <v>92</v>
      </c>
      <c r="GQ300" s="502">
        <v>23</v>
      </c>
      <c r="GR300" s="502">
        <v>96</v>
      </c>
      <c r="GS300" s="502">
        <v>88</v>
      </c>
      <c r="GT300" s="502">
        <v>24</v>
      </c>
      <c r="GU300" s="502">
        <v>88</v>
      </c>
      <c r="GV300" s="502">
        <v>60</v>
      </c>
      <c r="GW300" s="502">
        <v>14</v>
      </c>
      <c r="GX300" s="502">
        <v>86</v>
      </c>
      <c r="GY300" s="502" t="s">
        <v>14218</v>
      </c>
      <c r="GZ300" s="502" t="s">
        <v>14217</v>
      </c>
      <c r="HA300" s="502" t="s">
        <v>14217</v>
      </c>
      <c r="HB300" s="502" t="s">
        <v>14217</v>
      </c>
      <c r="HC300" s="502">
        <v>33</v>
      </c>
      <c r="HD300" s="502">
        <v>33</v>
      </c>
      <c r="HE300" s="502">
        <v>0</v>
      </c>
      <c r="HF300" s="44" t="s">
        <v>14405</v>
      </c>
      <c r="HG300" s="503" t="s">
        <v>3848</v>
      </c>
      <c r="HH300" s="503" t="s">
        <v>19249</v>
      </c>
      <c r="HI300" s="503" t="s">
        <v>16123</v>
      </c>
      <c r="HJ300" s="503" t="s">
        <v>14408</v>
      </c>
      <c r="HK300" s="503" t="s">
        <v>19250</v>
      </c>
      <c r="IC300" s="44" t="s">
        <v>3403</v>
      </c>
      <c r="IE300" s="44" t="s">
        <v>3403</v>
      </c>
    </row>
    <row r="301" spans="1:239" s="44" customFormat="1" ht="15" customHeight="1" x14ac:dyDescent="0.2">
      <c r="A301" s="85">
        <v>17</v>
      </c>
      <c r="B301" s="470">
        <v>0.44722222222222219</v>
      </c>
      <c r="C301" s="85"/>
      <c r="D301" s="85" t="s">
        <v>12630</v>
      </c>
      <c r="E301" s="85" t="s">
        <v>212</v>
      </c>
      <c r="F301" s="282">
        <v>43285</v>
      </c>
      <c r="G301" s="85" t="s">
        <v>1202</v>
      </c>
      <c r="H301" s="85" t="s">
        <v>233</v>
      </c>
      <c r="I301" s="85" t="s">
        <v>3057</v>
      </c>
      <c r="J301" s="85"/>
      <c r="K301" s="471"/>
      <c r="L301" s="471"/>
      <c r="M301" s="471"/>
      <c r="N301" s="471"/>
      <c r="O301" s="85"/>
      <c r="P301" s="472" t="s">
        <v>19251</v>
      </c>
      <c r="Q301" s="85" t="s">
        <v>19252</v>
      </c>
      <c r="R301" s="85" t="s">
        <v>19253</v>
      </c>
      <c r="S301" s="471" t="s">
        <v>478</v>
      </c>
      <c r="T301" s="276">
        <v>9752632213</v>
      </c>
      <c r="U301" s="473" t="s">
        <v>19254</v>
      </c>
      <c r="V301" s="85" t="s">
        <v>221</v>
      </c>
      <c r="W301" s="85" t="s">
        <v>221</v>
      </c>
      <c r="X301" s="85" t="s">
        <v>221</v>
      </c>
      <c r="Y301" s="85" t="s">
        <v>221</v>
      </c>
      <c r="Z301" s="85" t="s">
        <v>221</v>
      </c>
      <c r="AA301" s="85" t="s">
        <v>19255</v>
      </c>
      <c r="AB301" s="85">
        <v>9269273137</v>
      </c>
      <c r="AC301" s="85" t="s">
        <v>402</v>
      </c>
      <c r="AD301" s="85" t="s">
        <v>241</v>
      </c>
      <c r="AE301" s="85" t="s">
        <v>1741</v>
      </c>
      <c r="AF301" s="85" t="s">
        <v>221</v>
      </c>
      <c r="AG301" s="85" t="s">
        <v>221</v>
      </c>
      <c r="AH301" s="85" t="s">
        <v>221</v>
      </c>
      <c r="AI301" s="85"/>
      <c r="AJ301" s="85"/>
      <c r="AK301" s="85"/>
      <c r="AL301" s="85"/>
      <c r="AM301" s="85"/>
      <c r="AN301" s="85" t="s">
        <v>228</v>
      </c>
      <c r="AO301" s="85" t="s">
        <v>228</v>
      </c>
      <c r="AP301" s="85" t="s">
        <v>598</v>
      </c>
      <c r="AQ301" s="85" t="s">
        <v>3069</v>
      </c>
      <c r="AR301" s="85"/>
      <c r="AS301" s="85"/>
      <c r="AT301" s="85"/>
      <c r="AU301" s="85"/>
      <c r="AV301" s="85"/>
      <c r="AW301" s="85"/>
      <c r="AX301" s="85"/>
      <c r="AY301" s="85" t="s">
        <v>227</v>
      </c>
      <c r="AZ301" s="85" t="s">
        <v>446</v>
      </c>
      <c r="BA301" s="275">
        <v>0.52430555555555558</v>
      </c>
      <c r="BB301" s="275" t="s">
        <v>12636</v>
      </c>
      <c r="BC301" s="275">
        <v>0.53611111111111109</v>
      </c>
      <c r="BD301" s="275">
        <v>0.5395833333333333</v>
      </c>
      <c r="BE301" s="85"/>
      <c r="BF301" s="85">
        <v>1</v>
      </c>
      <c r="BG301" s="85">
        <v>2</v>
      </c>
      <c r="BH301" s="85">
        <v>3</v>
      </c>
      <c r="BI301" s="85">
        <v>3</v>
      </c>
      <c r="BJ301" s="85">
        <v>2</v>
      </c>
      <c r="BK301" s="85">
        <v>1</v>
      </c>
      <c r="BL301" s="85">
        <v>1</v>
      </c>
      <c r="BM301" s="85">
        <v>3</v>
      </c>
      <c r="BN301" s="85">
        <v>2</v>
      </c>
      <c r="BO301" s="85">
        <v>1</v>
      </c>
      <c r="BP301" s="85">
        <v>3</v>
      </c>
      <c r="BQ301" s="85">
        <v>2</v>
      </c>
      <c r="BR301" s="85">
        <v>3</v>
      </c>
      <c r="BS301" s="85">
        <v>2</v>
      </c>
      <c r="BT301" s="85">
        <v>3</v>
      </c>
      <c r="BU301" s="85"/>
      <c r="BV301" s="85"/>
      <c r="BW301" s="85"/>
      <c r="BX301" s="85"/>
      <c r="BY301" s="85"/>
      <c r="BZ301" s="85"/>
      <c r="CA301" s="85"/>
      <c r="CB301" s="85"/>
      <c r="CC301" s="85"/>
      <c r="CD301" s="85"/>
      <c r="CE301" s="85"/>
      <c r="CF301" s="85"/>
      <c r="CG301" s="85"/>
      <c r="CH301" s="85"/>
      <c r="CI301" s="85"/>
      <c r="CJ301" s="85"/>
      <c r="CK301" s="85"/>
      <c r="CL301" s="85"/>
      <c r="CM301" s="85"/>
      <c r="CN301" s="85"/>
      <c r="CO301" s="85"/>
      <c r="CP301" s="85"/>
      <c r="CQ301" s="85"/>
      <c r="CR301" s="36" t="s">
        <v>12643</v>
      </c>
      <c r="CS301" s="36" t="s">
        <v>12644</v>
      </c>
      <c r="CT301" s="36" t="s">
        <v>4002</v>
      </c>
      <c r="CU301" s="36" t="s">
        <v>19256</v>
      </c>
      <c r="CV301" s="36" t="s">
        <v>19257</v>
      </c>
      <c r="CW301" s="36" t="s">
        <v>19258</v>
      </c>
      <c r="CX301" s="36" t="s">
        <v>9297</v>
      </c>
      <c r="CY301" s="36" t="s">
        <v>19259</v>
      </c>
      <c r="CZ301" s="36" t="s">
        <v>3848</v>
      </c>
      <c r="DA301" s="36" t="s">
        <v>19260</v>
      </c>
      <c r="DB301" s="36" t="s">
        <v>3840</v>
      </c>
      <c r="DC301" s="36" t="s">
        <v>3841</v>
      </c>
      <c r="DD301" s="36" t="s">
        <v>10974</v>
      </c>
      <c r="DE301" s="36" t="s">
        <v>19261</v>
      </c>
      <c r="DF301" s="36" t="s">
        <v>19262</v>
      </c>
      <c r="DG301" s="36" t="s">
        <v>4606</v>
      </c>
      <c r="DH301" s="36" t="s">
        <v>4607</v>
      </c>
      <c r="DI301" s="36" t="s">
        <v>19263</v>
      </c>
      <c r="DJ301" s="36" t="s">
        <v>3848</v>
      </c>
      <c r="DK301" s="36" t="s">
        <v>3849</v>
      </c>
      <c r="DL301" s="36" t="s">
        <v>4298</v>
      </c>
      <c r="DM301" s="36" t="s">
        <v>3851</v>
      </c>
      <c r="DN301" s="36" t="s">
        <v>3852</v>
      </c>
      <c r="DO301" s="36" t="s">
        <v>3853</v>
      </c>
      <c r="DP301" s="36" t="s">
        <v>3854</v>
      </c>
      <c r="DQ301" s="36" t="s">
        <v>19264</v>
      </c>
      <c r="DR301" s="36" t="s">
        <v>3347</v>
      </c>
      <c r="DS301" s="36" t="s">
        <v>19265</v>
      </c>
      <c r="DT301" s="36" t="s">
        <v>3848</v>
      </c>
      <c r="DU301" s="36" t="s">
        <v>3848</v>
      </c>
      <c r="DV301" s="36" t="s">
        <v>3848</v>
      </c>
      <c r="DW301" s="36" t="s">
        <v>3848</v>
      </c>
      <c r="DX301" s="36" t="s">
        <v>3848</v>
      </c>
      <c r="DY301" s="36" t="s">
        <v>3848</v>
      </c>
      <c r="DZ301" s="36" t="s">
        <v>3848</v>
      </c>
      <c r="EA301" s="36" t="s">
        <v>3848</v>
      </c>
      <c r="EB301" s="36" t="s">
        <v>3861</v>
      </c>
      <c r="EC301" s="36" t="s">
        <v>3862</v>
      </c>
      <c r="ED301" s="36" t="s">
        <v>3848</v>
      </c>
      <c r="EE301" s="36" t="s">
        <v>5408</v>
      </c>
      <c r="EF301" s="36" t="s">
        <v>3864</v>
      </c>
      <c r="EG301" s="36" t="s">
        <v>598</v>
      </c>
      <c r="EH301" s="36" t="s">
        <v>1008</v>
      </c>
      <c r="EI301" s="36" t="s">
        <v>19266</v>
      </c>
      <c r="EJ301" s="36" t="s">
        <v>3848</v>
      </c>
      <c r="EK301" s="36" t="s">
        <v>3848</v>
      </c>
      <c r="EL301" s="36" t="s">
        <v>3868</v>
      </c>
      <c r="EM301" s="36" t="s">
        <v>4002</v>
      </c>
      <c r="EN301" s="36" t="s">
        <v>4002</v>
      </c>
      <c r="EO301" s="36" t="s">
        <v>4002</v>
      </c>
      <c r="EP301" s="36" t="s">
        <v>4002</v>
      </c>
      <c r="EQ301" s="36" t="s">
        <v>19267</v>
      </c>
      <c r="ER301" s="36" t="s">
        <v>3872</v>
      </c>
      <c r="ES301" s="36" t="s">
        <v>19268</v>
      </c>
      <c r="ET301" s="36" t="s">
        <v>19269</v>
      </c>
      <c r="EU301" s="36" t="s">
        <v>7094</v>
      </c>
      <c r="EV301" s="36" t="s">
        <v>3877</v>
      </c>
      <c r="EW301" s="36" t="s">
        <v>3876</v>
      </c>
      <c r="EX301" s="36" t="s">
        <v>3848</v>
      </c>
      <c r="EY301" s="36" t="s">
        <v>3848</v>
      </c>
      <c r="EZ301" s="36" t="s">
        <v>3876</v>
      </c>
      <c r="FA301" s="36" t="s">
        <v>3848</v>
      </c>
      <c r="FB301" s="36" t="s">
        <v>3848</v>
      </c>
      <c r="FC301" s="36" t="s">
        <v>3848</v>
      </c>
      <c r="FD301" s="36" t="s">
        <v>3848</v>
      </c>
      <c r="FE301" s="36" t="s">
        <v>4017</v>
      </c>
      <c r="FF301" s="36" t="s">
        <v>4017</v>
      </c>
      <c r="FG301" s="36" t="s">
        <v>3848</v>
      </c>
      <c r="FH301" s="36" t="s">
        <v>3848</v>
      </c>
      <c r="FI301" s="36" t="s">
        <v>3848</v>
      </c>
      <c r="FJ301" s="36" t="s">
        <v>4017</v>
      </c>
      <c r="FK301" s="36" t="s">
        <v>4017</v>
      </c>
      <c r="FL301" s="36" t="s">
        <v>4017</v>
      </c>
      <c r="FM301" s="36" t="s">
        <v>9297</v>
      </c>
      <c r="FN301" s="36" t="s">
        <v>19270</v>
      </c>
      <c r="FO301" s="36" t="s">
        <v>19271</v>
      </c>
      <c r="FP301" s="36" t="s">
        <v>3848</v>
      </c>
      <c r="FQ301" s="36" t="s">
        <v>19272</v>
      </c>
      <c r="FR301" s="36" t="s">
        <v>15051</v>
      </c>
      <c r="FS301" s="36" t="s">
        <v>19273</v>
      </c>
      <c r="FT301" s="36" t="s">
        <v>19274</v>
      </c>
      <c r="FU301" s="36" t="s">
        <v>19275</v>
      </c>
      <c r="FV301" s="36" t="s">
        <v>19276</v>
      </c>
      <c r="FW301" s="36" t="s">
        <v>19277</v>
      </c>
      <c r="FX301" s="36" t="s">
        <v>3944</v>
      </c>
      <c r="FY301" s="36" t="s">
        <v>3848</v>
      </c>
      <c r="FZ301" s="36" t="s">
        <v>3848</v>
      </c>
      <c r="GA301" s="36" t="s">
        <v>3946</v>
      </c>
      <c r="GB301" s="44" t="s">
        <v>3946</v>
      </c>
      <c r="GC301" s="44" t="s">
        <v>3946</v>
      </c>
      <c r="GL301" s="502">
        <v>100</v>
      </c>
      <c r="GM301" s="502">
        <v>58</v>
      </c>
      <c r="GN301" s="502">
        <v>70</v>
      </c>
      <c r="GO301" s="502">
        <v>78</v>
      </c>
      <c r="GP301" s="502">
        <v>94</v>
      </c>
      <c r="GQ301" s="502">
        <v>33</v>
      </c>
      <c r="GR301" s="502">
        <v>94</v>
      </c>
      <c r="GS301" s="502">
        <v>95</v>
      </c>
      <c r="GT301" s="502">
        <v>37</v>
      </c>
      <c r="GU301" s="502">
        <v>95</v>
      </c>
      <c r="GV301" s="502">
        <v>70</v>
      </c>
      <c r="GW301" s="502">
        <v>86</v>
      </c>
      <c r="GX301" s="502">
        <v>71</v>
      </c>
      <c r="GY301" s="502" t="s">
        <v>14218</v>
      </c>
      <c r="GZ301" s="502" t="s">
        <v>14217</v>
      </c>
      <c r="HA301" s="502" t="s">
        <v>14217</v>
      </c>
      <c r="HB301" s="502">
        <v>33</v>
      </c>
      <c r="HC301" s="502" t="s">
        <v>14217</v>
      </c>
      <c r="HD301" s="502">
        <v>33</v>
      </c>
      <c r="HE301" s="502">
        <v>0</v>
      </c>
      <c r="HF301" s="44" t="s">
        <v>14405</v>
      </c>
      <c r="HG301" s="503" t="s">
        <v>3848</v>
      </c>
      <c r="HH301" s="503" t="s">
        <v>19278</v>
      </c>
      <c r="HI301" s="503" t="s">
        <v>14407</v>
      </c>
      <c r="HJ301" s="503" t="s">
        <v>14408</v>
      </c>
      <c r="HK301" s="503" t="s">
        <v>19279</v>
      </c>
      <c r="HM301" s="44" t="s">
        <v>3848</v>
      </c>
      <c r="IC301" s="44" t="s">
        <v>3403</v>
      </c>
      <c r="IE301" s="44" t="s">
        <v>3403</v>
      </c>
    </row>
    <row r="302" spans="1:239" s="44" customFormat="1" ht="15" customHeight="1" x14ac:dyDescent="0.2">
      <c r="A302" s="85">
        <v>18</v>
      </c>
      <c r="B302" s="470">
        <v>0.44930555555555557</v>
      </c>
      <c r="C302" s="85"/>
      <c r="D302" s="85" t="s">
        <v>12630</v>
      </c>
      <c r="E302" s="85" t="s">
        <v>212</v>
      </c>
      <c r="F302" s="282">
        <v>43285</v>
      </c>
      <c r="G302" s="85" t="s">
        <v>1202</v>
      </c>
      <c r="H302" s="85" t="s">
        <v>3127</v>
      </c>
      <c r="I302" s="85" t="s">
        <v>5353</v>
      </c>
      <c r="J302" s="85"/>
      <c r="K302" s="471"/>
      <c r="L302" s="471"/>
      <c r="M302" s="471"/>
      <c r="N302" s="471"/>
      <c r="O302" s="85"/>
      <c r="P302" s="519" t="s">
        <v>19280</v>
      </c>
      <c r="Q302" s="85" t="s">
        <v>19281</v>
      </c>
      <c r="R302" s="85" t="s">
        <v>1873</v>
      </c>
      <c r="S302" s="471" t="s">
        <v>19282</v>
      </c>
      <c r="T302" s="276">
        <v>9483287346</v>
      </c>
      <c r="U302" s="473" t="s">
        <v>19283</v>
      </c>
      <c r="V302" s="85" t="s">
        <v>19284</v>
      </c>
      <c r="W302" s="85" t="s">
        <v>221</v>
      </c>
      <c r="X302" s="85" t="s">
        <v>221</v>
      </c>
      <c r="Y302" s="85" t="s">
        <v>221</v>
      </c>
      <c r="Z302" s="85" t="s">
        <v>221</v>
      </c>
      <c r="AA302" s="85" t="s">
        <v>19285</v>
      </c>
      <c r="AB302" s="85">
        <v>9466291752</v>
      </c>
      <c r="AC302" s="85" t="s">
        <v>402</v>
      </c>
      <c r="AD302" s="85" t="s">
        <v>224</v>
      </c>
      <c r="AE302" s="85" t="s">
        <v>19286</v>
      </c>
      <c r="AF302" s="85" t="s">
        <v>221</v>
      </c>
      <c r="AG302" s="85" t="s">
        <v>221</v>
      </c>
      <c r="AH302" s="85" t="s">
        <v>221</v>
      </c>
      <c r="AI302" s="85"/>
      <c r="AJ302" s="85"/>
      <c r="AK302" s="85"/>
      <c r="AL302" s="85"/>
      <c r="AM302" s="85"/>
      <c r="AN302" s="85" t="s">
        <v>228</v>
      </c>
      <c r="AO302" s="85" t="s">
        <v>228</v>
      </c>
      <c r="AP302" s="85" t="s">
        <v>1076</v>
      </c>
      <c r="AQ302" s="85" t="s">
        <v>1077</v>
      </c>
      <c r="AR302" s="85"/>
      <c r="AS302" s="85"/>
      <c r="AT302" s="85"/>
      <c r="AU302" s="85"/>
      <c r="AV302" s="85"/>
      <c r="AW302" s="85"/>
      <c r="AX302" s="85"/>
      <c r="AY302" s="85" t="s">
        <v>227</v>
      </c>
      <c r="AZ302" s="85" t="s">
        <v>227</v>
      </c>
      <c r="BA302" s="275">
        <v>0.52708333333333335</v>
      </c>
      <c r="BB302" s="275" t="s">
        <v>13264</v>
      </c>
      <c r="BC302" s="275">
        <v>0.57361111111111118</v>
      </c>
      <c r="BD302" s="275">
        <v>0.57847222222222217</v>
      </c>
      <c r="BE302" s="85"/>
      <c r="BF302" s="85">
        <v>1</v>
      </c>
      <c r="BG302" s="85">
        <v>1</v>
      </c>
      <c r="BH302" s="85">
        <v>1</v>
      </c>
      <c r="BI302" s="85">
        <v>1</v>
      </c>
      <c r="BJ302" s="85">
        <v>1</v>
      </c>
      <c r="BK302" s="85">
        <v>1</v>
      </c>
      <c r="BL302" s="85">
        <v>1</v>
      </c>
      <c r="BM302" s="85">
        <v>1</v>
      </c>
      <c r="BN302" s="85">
        <v>1</v>
      </c>
      <c r="BO302" s="85">
        <v>1</v>
      </c>
      <c r="BP302" s="85">
        <v>1</v>
      </c>
      <c r="BQ302" s="85">
        <v>1</v>
      </c>
      <c r="BR302" s="85">
        <v>1</v>
      </c>
      <c r="BS302" s="85">
        <v>1</v>
      </c>
      <c r="BT302" s="85">
        <v>1</v>
      </c>
      <c r="BU302" s="85"/>
      <c r="BV302" s="85"/>
      <c r="BW302" s="85"/>
      <c r="BX302" s="85"/>
      <c r="BY302" s="85"/>
      <c r="BZ302" s="85"/>
      <c r="CA302" s="85"/>
      <c r="CB302" s="85"/>
      <c r="CC302" s="85"/>
      <c r="CD302" s="85"/>
      <c r="CE302" s="85"/>
      <c r="CF302" s="85"/>
      <c r="CG302" s="85"/>
      <c r="CH302" s="85"/>
      <c r="CI302" s="85"/>
      <c r="CJ302" s="85"/>
      <c r="CK302" s="85"/>
      <c r="CL302" s="85"/>
      <c r="CM302" s="85"/>
      <c r="CN302" s="85"/>
      <c r="CO302" s="85"/>
      <c r="CP302" s="85"/>
      <c r="CQ302" s="85"/>
      <c r="CR302" s="36" t="s">
        <v>12643</v>
      </c>
      <c r="CS302" s="36" t="s">
        <v>12644</v>
      </c>
      <c r="CT302" s="36" t="s">
        <v>4002</v>
      </c>
      <c r="CU302" s="36" t="s">
        <v>19287</v>
      </c>
      <c r="CV302" s="36" t="s">
        <v>19288</v>
      </c>
      <c r="CW302" s="36" t="s">
        <v>19289</v>
      </c>
      <c r="CX302" s="36" t="s">
        <v>19290</v>
      </c>
      <c r="CY302" s="36" t="s">
        <v>19291</v>
      </c>
      <c r="CZ302" s="36" t="s">
        <v>5513</v>
      </c>
      <c r="DA302" s="36" t="s">
        <v>19292</v>
      </c>
      <c r="DB302" s="36" t="s">
        <v>3840</v>
      </c>
      <c r="DC302" s="36" t="s">
        <v>3841</v>
      </c>
      <c r="DD302" s="36" t="s">
        <v>4838</v>
      </c>
      <c r="DE302" s="36" t="s">
        <v>19293</v>
      </c>
      <c r="DF302" s="36" t="s">
        <v>19294</v>
      </c>
      <c r="DG302" s="36" t="s">
        <v>16162</v>
      </c>
      <c r="DH302" s="36" t="s">
        <v>5141</v>
      </c>
      <c r="DI302" s="36" t="s">
        <v>7120</v>
      </c>
      <c r="DJ302" s="36" t="s">
        <v>19295</v>
      </c>
      <c r="DK302" s="36" t="s">
        <v>3849</v>
      </c>
      <c r="DL302" s="36" t="s">
        <v>19296</v>
      </c>
      <c r="DM302" s="36" t="s">
        <v>3914</v>
      </c>
      <c r="DN302" s="36" t="s">
        <v>13197</v>
      </c>
      <c r="DO302" s="36" t="s">
        <v>3853</v>
      </c>
      <c r="DP302" s="36" t="s">
        <v>3996</v>
      </c>
      <c r="DQ302" s="36" t="s">
        <v>19297</v>
      </c>
      <c r="DR302" s="36" t="s">
        <v>1239</v>
      </c>
      <c r="DS302" s="36" t="s">
        <v>19283</v>
      </c>
      <c r="DT302" s="36" t="s">
        <v>19298</v>
      </c>
      <c r="DU302" s="36" t="s">
        <v>19299</v>
      </c>
      <c r="DV302" s="36" t="s">
        <v>3848</v>
      </c>
      <c r="DW302" s="36" t="s">
        <v>19300</v>
      </c>
      <c r="DX302" s="36" t="s">
        <v>19301</v>
      </c>
      <c r="DY302" s="36" t="s">
        <v>3666</v>
      </c>
      <c r="DZ302" s="36" t="s">
        <v>3666</v>
      </c>
      <c r="EA302" s="36" t="s">
        <v>3666</v>
      </c>
      <c r="EB302" s="36" t="s">
        <v>3861</v>
      </c>
      <c r="EC302" s="36" t="s">
        <v>3862</v>
      </c>
      <c r="ED302" s="36" t="s">
        <v>19302</v>
      </c>
      <c r="EE302" s="36" t="s">
        <v>3666</v>
      </c>
      <c r="EF302" s="36" t="s">
        <v>3864</v>
      </c>
      <c r="EG302" s="36" t="s">
        <v>2755</v>
      </c>
      <c r="EH302" s="36" t="s">
        <v>282</v>
      </c>
      <c r="EI302" s="36" t="s">
        <v>6519</v>
      </c>
      <c r="EJ302" s="36" t="s">
        <v>3666</v>
      </c>
      <c r="EK302" s="36" t="s">
        <v>3848</v>
      </c>
      <c r="EL302" s="36" t="s">
        <v>3868</v>
      </c>
      <c r="EM302" s="36" t="s">
        <v>4002</v>
      </c>
      <c r="EN302" s="36" t="s">
        <v>4002</v>
      </c>
      <c r="EO302" s="36" t="s">
        <v>3870</v>
      </c>
      <c r="EP302" s="36" t="s">
        <v>4401</v>
      </c>
      <c r="EQ302" s="36" t="s">
        <v>19303</v>
      </c>
      <c r="ER302" s="36" t="s">
        <v>3924</v>
      </c>
      <c r="ES302" s="36" t="s">
        <v>19304</v>
      </c>
      <c r="ET302" s="36" t="s">
        <v>19305</v>
      </c>
      <c r="EU302" s="36" t="s">
        <v>19306</v>
      </c>
      <c r="EV302" s="36" t="s">
        <v>3876</v>
      </c>
      <c r="EW302" s="36" t="s">
        <v>3876</v>
      </c>
      <c r="EX302" s="36" t="s">
        <v>3848</v>
      </c>
      <c r="EY302" s="36" t="s">
        <v>3848</v>
      </c>
      <c r="EZ302" s="36" t="s">
        <v>3876</v>
      </c>
      <c r="FA302" s="36" t="s">
        <v>3848</v>
      </c>
      <c r="FB302" s="36" t="s">
        <v>19307</v>
      </c>
      <c r="FC302" s="36" t="s">
        <v>19308</v>
      </c>
      <c r="FD302" s="36" t="s">
        <v>19309</v>
      </c>
      <c r="FE302" s="36" t="s">
        <v>3930</v>
      </c>
      <c r="FF302" s="36" t="s">
        <v>6835</v>
      </c>
      <c r="FG302" s="36" t="s">
        <v>3848</v>
      </c>
      <c r="FH302" s="36" t="s">
        <v>19310</v>
      </c>
      <c r="FI302" s="36" t="s">
        <v>5920</v>
      </c>
      <c r="FJ302" s="36" t="s">
        <v>4083</v>
      </c>
      <c r="FK302" s="36" t="s">
        <v>5082</v>
      </c>
      <c r="FL302" s="36" t="s">
        <v>5082</v>
      </c>
      <c r="FM302" s="36" t="s">
        <v>19288</v>
      </c>
      <c r="FN302" s="36" t="s">
        <v>19311</v>
      </c>
      <c r="FO302" s="36" t="s">
        <v>19312</v>
      </c>
      <c r="FP302" s="36" t="s">
        <v>19313</v>
      </c>
      <c r="FQ302" s="36" t="s">
        <v>19314</v>
      </c>
      <c r="FR302" s="36" t="s">
        <v>6487</v>
      </c>
      <c r="FS302" s="36" t="s">
        <v>19315</v>
      </c>
      <c r="FT302" s="36" t="s">
        <v>7586</v>
      </c>
      <c r="FU302" s="36" t="s">
        <v>3943</v>
      </c>
      <c r="FV302" s="36" t="s">
        <v>3943</v>
      </c>
      <c r="FW302" s="36" t="s">
        <v>3943</v>
      </c>
      <c r="FX302" s="36" t="s">
        <v>3944</v>
      </c>
      <c r="FY302" s="36" t="s">
        <v>3848</v>
      </c>
      <c r="FZ302" s="36" t="s">
        <v>3848</v>
      </c>
      <c r="GA302" s="36" t="s">
        <v>3946</v>
      </c>
      <c r="GB302" s="44" t="s">
        <v>3946</v>
      </c>
      <c r="GC302" s="44" t="s">
        <v>3946</v>
      </c>
      <c r="GL302" s="502">
        <v>100</v>
      </c>
      <c r="GM302" s="502">
        <v>75</v>
      </c>
      <c r="GN302" s="502">
        <v>70</v>
      </c>
      <c r="GO302" s="502">
        <v>72</v>
      </c>
      <c r="GP302" s="502">
        <v>74</v>
      </c>
      <c r="GQ302" s="502">
        <v>19</v>
      </c>
      <c r="GR302" s="502">
        <v>74</v>
      </c>
      <c r="GS302" s="502">
        <v>56</v>
      </c>
      <c r="GT302" s="502">
        <v>14</v>
      </c>
      <c r="GU302" s="502">
        <v>64</v>
      </c>
      <c r="GV302" s="502">
        <v>70</v>
      </c>
      <c r="GW302" s="502">
        <v>100</v>
      </c>
      <c r="GX302" s="502">
        <v>71</v>
      </c>
      <c r="GY302" s="502" t="s">
        <v>14218</v>
      </c>
      <c r="GZ302" s="502" t="s">
        <v>14217</v>
      </c>
      <c r="HA302" s="502" t="s">
        <v>14217</v>
      </c>
      <c r="HB302" s="502" t="s">
        <v>14217</v>
      </c>
      <c r="HC302" s="502">
        <v>33</v>
      </c>
      <c r="HD302" s="502">
        <v>33</v>
      </c>
      <c r="HE302" s="502">
        <v>0</v>
      </c>
      <c r="HF302" s="44" t="s">
        <v>14405</v>
      </c>
      <c r="HG302" s="503" t="s">
        <v>3848</v>
      </c>
      <c r="HH302" s="503" t="s">
        <v>19316</v>
      </c>
      <c r="HI302" s="503" t="s">
        <v>16123</v>
      </c>
      <c r="HJ302" s="503" t="s">
        <v>14408</v>
      </c>
      <c r="HK302" s="503" t="s">
        <v>19317</v>
      </c>
      <c r="HM302" s="44" t="s">
        <v>3848</v>
      </c>
      <c r="IC302" s="44" t="s">
        <v>3403</v>
      </c>
      <c r="IE302" s="44" t="s">
        <v>3403</v>
      </c>
    </row>
    <row r="303" spans="1:239" s="44" customFormat="1" ht="15" customHeight="1" x14ac:dyDescent="0.2">
      <c r="A303" s="85">
        <v>19</v>
      </c>
      <c r="B303" s="470">
        <v>0.45347222222222222</v>
      </c>
      <c r="C303" s="85"/>
      <c r="D303" s="85" t="s">
        <v>12630</v>
      </c>
      <c r="E303" s="85" t="s">
        <v>212</v>
      </c>
      <c r="F303" s="282">
        <v>43285</v>
      </c>
      <c r="G303" s="85" t="s">
        <v>1202</v>
      </c>
      <c r="H303" s="85" t="s">
        <v>233</v>
      </c>
      <c r="I303" s="85" t="s">
        <v>3057</v>
      </c>
      <c r="J303" s="85"/>
      <c r="K303" s="471"/>
      <c r="L303" s="471"/>
      <c r="M303" s="471"/>
      <c r="N303" s="471"/>
      <c r="O303" s="85"/>
      <c r="P303" s="472" t="s">
        <v>19251</v>
      </c>
      <c r="Q303" s="85" t="s">
        <v>19318</v>
      </c>
      <c r="R303" s="85" t="s">
        <v>19319</v>
      </c>
      <c r="S303" s="471" t="s">
        <v>19320</v>
      </c>
      <c r="T303" s="276">
        <v>9270852690</v>
      </c>
      <c r="U303" s="473" t="s">
        <v>19321</v>
      </c>
      <c r="V303" s="85" t="s">
        <v>221</v>
      </c>
      <c r="W303" s="85" t="s">
        <v>221</v>
      </c>
      <c r="X303" s="85" t="s">
        <v>221</v>
      </c>
      <c r="Y303" s="85" t="s">
        <v>221</v>
      </c>
      <c r="Z303" s="85" t="s">
        <v>221</v>
      </c>
      <c r="AA303" s="85" t="s">
        <v>19322</v>
      </c>
      <c r="AB303" s="85">
        <v>9163173522</v>
      </c>
      <c r="AC303" s="85" t="s">
        <v>1303</v>
      </c>
      <c r="AD303" s="85" t="s">
        <v>224</v>
      </c>
      <c r="AE303" s="85" t="s">
        <v>221</v>
      </c>
      <c r="AF303" s="85" t="s">
        <v>221</v>
      </c>
      <c r="AG303" s="85" t="s">
        <v>221</v>
      </c>
      <c r="AH303" s="85" t="s">
        <v>221</v>
      </c>
      <c r="AI303" s="85"/>
      <c r="AJ303" s="85"/>
      <c r="AK303" s="85"/>
      <c r="AL303" s="85"/>
      <c r="AM303" s="85"/>
      <c r="AN303" s="85" t="s">
        <v>228</v>
      </c>
      <c r="AO303" s="85" t="s">
        <v>228</v>
      </c>
      <c r="AP303" s="85" t="s">
        <v>281</v>
      </c>
      <c r="AQ303" s="85" t="s">
        <v>282</v>
      </c>
      <c r="AR303" s="85"/>
      <c r="AS303" s="85"/>
      <c r="AT303" s="85"/>
      <c r="AU303" s="85"/>
      <c r="AV303" s="85"/>
      <c r="AW303" s="85"/>
      <c r="AX303" s="85"/>
      <c r="AY303" s="85" t="s">
        <v>227</v>
      </c>
      <c r="AZ303" s="85" t="s">
        <v>227</v>
      </c>
      <c r="BA303" s="275">
        <v>0.54236111111111118</v>
      </c>
      <c r="BB303" s="275" t="s">
        <v>12636</v>
      </c>
      <c r="BC303" s="275">
        <v>0.58611111111111114</v>
      </c>
      <c r="BD303" s="275">
        <v>0.58958333333333335</v>
      </c>
      <c r="BE303" s="85"/>
      <c r="BF303" s="85">
        <v>1</v>
      </c>
      <c r="BG303" s="85">
        <v>2</v>
      </c>
      <c r="BH303" s="85">
        <v>3</v>
      </c>
      <c r="BI303" s="85">
        <v>3</v>
      </c>
      <c r="BJ303" s="85">
        <v>2</v>
      </c>
      <c r="BK303" s="85">
        <v>1</v>
      </c>
      <c r="BL303" s="85">
        <v>1</v>
      </c>
      <c r="BM303" s="85">
        <v>3</v>
      </c>
      <c r="BN303" s="85">
        <v>2</v>
      </c>
      <c r="BO303" s="85">
        <v>1</v>
      </c>
      <c r="BP303" s="85">
        <v>3</v>
      </c>
      <c r="BQ303" s="85">
        <v>2</v>
      </c>
      <c r="BR303" s="85">
        <v>3</v>
      </c>
      <c r="BS303" s="85">
        <v>2</v>
      </c>
      <c r="BT303" s="85">
        <v>3</v>
      </c>
      <c r="BU303" s="85"/>
      <c r="BV303" s="85"/>
      <c r="BW303" s="85"/>
      <c r="BX303" s="85"/>
      <c r="BY303" s="85"/>
      <c r="BZ303" s="85"/>
      <c r="CA303" s="85"/>
      <c r="CB303" s="85"/>
      <c r="CC303" s="85"/>
      <c r="CD303" s="85"/>
      <c r="CE303" s="85"/>
      <c r="CF303" s="85"/>
      <c r="CG303" s="85"/>
      <c r="CH303" s="85"/>
      <c r="CI303" s="85"/>
      <c r="CJ303" s="85"/>
      <c r="CK303" s="85"/>
      <c r="CL303" s="85"/>
      <c r="CM303" s="85"/>
      <c r="CN303" s="85"/>
      <c r="CO303" s="85"/>
      <c r="CP303" s="85"/>
      <c r="CQ303" s="85"/>
      <c r="CR303" s="36" t="s">
        <v>12643</v>
      </c>
      <c r="CS303" s="36" t="s">
        <v>12644</v>
      </c>
      <c r="CT303" s="36" t="s">
        <v>4002</v>
      </c>
      <c r="CU303" s="36" t="s">
        <v>19323</v>
      </c>
      <c r="CV303" s="36" t="s">
        <v>19318</v>
      </c>
      <c r="CW303" s="36" t="s">
        <v>19319</v>
      </c>
      <c r="CX303" s="36" t="s">
        <v>19324</v>
      </c>
      <c r="CY303" s="36" t="s">
        <v>19325</v>
      </c>
      <c r="CZ303" s="36" t="s">
        <v>3848</v>
      </c>
      <c r="DA303" s="36" t="s">
        <v>19326</v>
      </c>
      <c r="DB303" s="36" t="s">
        <v>3840</v>
      </c>
      <c r="DC303" s="36" t="s">
        <v>3841</v>
      </c>
      <c r="DD303" s="36" t="s">
        <v>4200</v>
      </c>
      <c r="DE303" s="36" t="s">
        <v>19327</v>
      </c>
      <c r="DF303" s="36" t="s">
        <v>19328</v>
      </c>
      <c r="DG303" s="36" t="s">
        <v>19329</v>
      </c>
      <c r="DH303" s="36" t="s">
        <v>4393</v>
      </c>
      <c r="DI303" s="36" t="s">
        <v>2357</v>
      </c>
      <c r="DJ303" s="36" t="s">
        <v>19330</v>
      </c>
      <c r="DK303" s="36" t="s">
        <v>3957</v>
      </c>
      <c r="DL303" s="36" t="s">
        <v>6793</v>
      </c>
      <c r="DM303" s="36" t="s">
        <v>19331</v>
      </c>
      <c r="DN303" s="36" t="s">
        <v>3852</v>
      </c>
      <c r="DO303" s="36" t="s">
        <v>3853</v>
      </c>
      <c r="DP303" s="36" t="s">
        <v>3854</v>
      </c>
      <c r="DQ303" s="36" t="s">
        <v>19332</v>
      </c>
      <c r="DR303" s="36" t="s">
        <v>1228</v>
      </c>
      <c r="DS303" s="36" t="s">
        <v>19321</v>
      </c>
      <c r="DT303" s="36" t="s">
        <v>3848</v>
      </c>
      <c r="DU303" s="36" t="s">
        <v>3848</v>
      </c>
      <c r="DV303" s="36" t="s">
        <v>3848</v>
      </c>
      <c r="DW303" s="36" t="s">
        <v>3848</v>
      </c>
      <c r="DX303" s="36" t="s">
        <v>3848</v>
      </c>
      <c r="DY303" s="36" t="s">
        <v>3848</v>
      </c>
      <c r="DZ303" s="36" t="s">
        <v>3848</v>
      </c>
      <c r="EA303" s="36" t="s">
        <v>3848</v>
      </c>
      <c r="EB303" s="36" t="s">
        <v>3861</v>
      </c>
      <c r="EC303" s="36" t="s">
        <v>3862</v>
      </c>
      <c r="ED303" s="36" t="s">
        <v>3848</v>
      </c>
      <c r="EE303" s="36" t="s">
        <v>19333</v>
      </c>
      <c r="EF303" s="36" t="s">
        <v>3864</v>
      </c>
      <c r="EG303" s="36" t="s">
        <v>598</v>
      </c>
      <c r="EH303" s="36" t="s">
        <v>5303</v>
      </c>
      <c r="EI303" s="36" t="s">
        <v>1228</v>
      </c>
      <c r="EJ303" s="36" t="s">
        <v>3848</v>
      </c>
      <c r="EK303" s="36" t="s">
        <v>3848</v>
      </c>
      <c r="EL303" s="36" t="s">
        <v>3868</v>
      </c>
      <c r="EM303" s="36" t="s">
        <v>4002</v>
      </c>
      <c r="EN303" s="36" t="s">
        <v>4002</v>
      </c>
      <c r="EO303" s="36" t="s">
        <v>4002</v>
      </c>
      <c r="EP303" s="36" t="s">
        <v>4002</v>
      </c>
      <c r="EQ303" s="36" t="s">
        <v>19334</v>
      </c>
      <c r="ER303" s="36" t="s">
        <v>3924</v>
      </c>
      <c r="ES303" s="36" t="s">
        <v>19335</v>
      </c>
      <c r="ET303" s="36" t="s">
        <v>19336</v>
      </c>
      <c r="EU303" s="36" t="s">
        <v>4017</v>
      </c>
      <c r="EV303" s="36" t="s">
        <v>3876</v>
      </c>
      <c r="EW303" s="36" t="s">
        <v>3876</v>
      </c>
      <c r="EX303" s="36" t="s">
        <v>3848</v>
      </c>
      <c r="EY303" s="36" t="s">
        <v>3848</v>
      </c>
      <c r="EZ303" s="36" t="s">
        <v>3876</v>
      </c>
      <c r="FA303" s="36" t="s">
        <v>3848</v>
      </c>
      <c r="FB303" s="36" t="s">
        <v>3848</v>
      </c>
      <c r="FC303" s="36" t="s">
        <v>3848</v>
      </c>
      <c r="FD303" s="36" t="s">
        <v>3848</v>
      </c>
      <c r="FE303" s="36" t="s">
        <v>4017</v>
      </c>
      <c r="FF303" s="36" t="s">
        <v>4017</v>
      </c>
      <c r="FG303" s="36" t="s">
        <v>3848</v>
      </c>
      <c r="FH303" s="36" t="s">
        <v>3848</v>
      </c>
      <c r="FI303" s="36" t="s">
        <v>3848</v>
      </c>
      <c r="FJ303" s="36" t="s">
        <v>4017</v>
      </c>
      <c r="FK303" s="36" t="s">
        <v>4017</v>
      </c>
      <c r="FL303" s="36" t="s">
        <v>4017</v>
      </c>
      <c r="FM303" s="36" t="s">
        <v>19324</v>
      </c>
      <c r="FN303" s="36" t="s">
        <v>11558</v>
      </c>
      <c r="FO303" s="36" t="s">
        <v>19337</v>
      </c>
      <c r="FP303" s="36" t="s">
        <v>3848</v>
      </c>
      <c r="FQ303" s="36" t="s">
        <v>19338</v>
      </c>
      <c r="FR303" s="36" t="s">
        <v>19339</v>
      </c>
      <c r="FS303" s="36" t="s">
        <v>19340</v>
      </c>
      <c r="FT303" s="36" t="s">
        <v>3943</v>
      </c>
      <c r="FU303" s="36" t="s">
        <v>3943</v>
      </c>
      <c r="FV303" s="36" t="s">
        <v>3943</v>
      </c>
      <c r="FW303" s="36" t="s">
        <v>3943</v>
      </c>
      <c r="FX303" s="36" t="s">
        <v>3944</v>
      </c>
      <c r="FY303" s="36" t="s">
        <v>3848</v>
      </c>
      <c r="FZ303" s="36" t="s">
        <v>3848</v>
      </c>
      <c r="GA303" s="36" t="s">
        <v>3945</v>
      </c>
      <c r="GB303" s="44" t="s">
        <v>3945</v>
      </c>
      <c r="GC303" s="44" t="s">
        <v>3945</v>
      </c>
      <c r="GL303" s="502">
        <v>100</v>
      </c>
      <c r="GM303" s="502">
        <v>75</v>
      </c>
      <c r="GN303" s="502">
        <v>60</v>
      </c>
      <c r="GO303" s="502">
        <v>89</v>
      </c>
      <c r="GP303" s="502">
        <v>62</v>
      </c>
      <c r="GQ303" s="502">
        <v>29</v>
      </c>
      <c r="GR303" s="502">
        <v>62</v>
      </c>
      <c r="GS303" s="502">
        <v>78</v>
      </c>
      <c r="GT303" s="502">
        <v>27</v>
      </c>
      <c r="GU303" s="502">
        <v>78</v>
      </c>
      <c r="GV303" s="502">
        <v>60</v>
      </c>
      <c r="GW303" s="502">
        <v>14</v>
      </c>
      <c r="GX303" s="502">
        <v>43</v>
      </c>
      <c r="GY303" s="502" t="s">
        <v>14218</v>
      </c>
      <c r="GZ303" s="502" t="s">
        <v>14217</v>
      </c>
      <c r="HA303" s="502" t="s">
        <v>14217</v>
      </c>
      <c r="HB303" s="502">
        <v>33</v>
      </c>
      <c r="HC303" s="502" t="s">
        <v>14217</v>
      </c>
      <c r="HD303" s="502">
        <v>33</v>
      </c>
      <c r="HE303" s="502">
        <v>0</v>
      </c>
      <c r="HF303" s="44" t="s">
        <v>14405</v>
      </c>
      <c r="HG303" s="503" t="s">
        <v>3848</v>
      </c>
      <c r="HH303" s="503" t="s">
        <v>19341</v>
      </c>
      <c r="HI303" s="503" t="s">
        <v>14407</v>
      </c>
      <c r="HJ303" s="503" t="s">
        <v>14408</v>
      </c>
      <c r="HK303" s="503" t="s">
        <v>19279</v>
      </c>
      <c r="HM303" s="44" t="s">
        <v>3848</v>
      </c>
      <c r="IC303" s="44" t="s">
        <v>3403</v>
      </c>
      <c r="IE303" s="44" t="s">
        <v>3403</v>
      </c>
    </row>
    <row r="304" spans="1:239" s="44" customFormat="1" ht="15" customHeight="1" x14ac:dyDescent="0.2">
      <c r="A304" s="85">
        <v>20</v>
      </c>
      <c r="B304" s="470">
        <v>0.47013888888888888</v>
      </c>
      <c r="C304" s="85"/>
      <c r="D304" s="85" t="s">
        <v>12630</v>
      </c>
      <c r="E304" s="85" t="s">
        <v>212</v>
      </c>
      <c r="F304" s="282">
        <v>43285</v>
      </c>
      <c r="G304" s="85" t="s">
        <v>1202</v>
      </c>
      <c r="H304" s="85" t="s">
        <v>233</v>
      </c>
      <c r="I304" s="85" t="s">
        <v>3057</v>
      </c>
      <c r="J304" s="85"/>
      <c r="K304" s="471"/>
      <c r="L304" s="471"/>
      <c r="M304" s="471"/>
      <c r="N304" s="471"/>
      <c r="O304" s="85"/>
      <c r="P304" s="472" t="s">
        <v>19032</v>
      </c>
      <c r="Q304" s="85" t="s">
        <v>19342</v>
      </c>
      <c r="R304" s="85" t="s">
        <v>19343</v>
      </c>
      <c r="S304" s="471" t="s">
        <v>1668</v>
      </c>
      <c r="T304" s="276">
        <v>9458516392</v>
      </c>
      <c r="U304" s="473" t="s">
        <v>19344</v>
      </c>
      <c r="V304" s="85" t="s">
        <v>221</v>
      </c>
      <c r="W304" s="85" t="s">
        <v>221</v>
      </c>
      <c r="X304" s="85" t="s">
        <v>221</v>
      </c>
      <c r="Y304" s="85" t="s">
        <v>221</v>
      </c>
      <c r="Z304" s="85" t="s">
        <v>221</v>
      </c>
      <c r="AA304" s="85" t="s">
        <v>2718</v>
      </c>
      <c r="AB304" s="85" t="s">
        <v>2718</v>
      </c>
      <c r="AC304" s="85" t="s">
        <v>402</v>
      </c>
      <c r="AD304" s="85" t="s">
        <v>241</v>
      </c>
      <c r="AE304" s="85" t="s">
        <v>13020</v>
      </c>
      <c r="AF304" s="85" t="s">
        <v>226</v>
      </c>
      <c r="AG304" s="85" t="s">
        <v>221</v>
      </c>
      <c r="AH304" s="85" t="s">
        <v>221</v>
      </c>
      <c r="AI304" s="85" t="s">
        <v>19345</v>
      </c>
      <c r="AJ304" s="85" t="s">
        <v>446</v>
      </c>
      <c r="AK304" s="85" t="s">
        <v>1239</v>
      </c>
      <c r="AL304" s="85" t="s">
        <v>19346</v>
      </c>
      <c r="AM304" s="85" t="s">
        <v>19347</v>
      </c>
      <c r="AN304" s="85" t="s">
        <v>394</v>
      </c>
      <c r="AO304" s="85" t="s">
        <v>395</v>
      </c>
      <c r="AP304" s="85" t="s">
        <v>281</v>
      </c>
      <c r="AQ304" s="85" t="s">
        <v>282</v>
      </c>
      <c r="AR304" s="85"/>
      <c r="AS304" s="85"/>
      <c r="AT304" s="85"/>
      <c r="AU304" s="85"/>
      <c r="AV304" s="85"/>
      <c r="AW304" s="85" t="s">
        <v>1999</v>
      </c>
      <c r="AX304" s="85"/>
      <c r="AY304" s="85" t="s">
        <v>227</v>
      </c>
      <c r="AZ304" s="85" t="s">
        <v>446</v>
      </c>
      <c r="BA304" s="275">
        <v>0.53611111111111109</v>
      </c>
      <c r="BB304" s="275" t="s">
        <v>12693</v>
      </c>
      <c r="BC304" s="275">
        <v>0.58611111111111114</v>
      </c>
      <c r="BD304" s="275"/>
      <c r="BE304" s="85"/>
      <c r="BF304" s="85">
        <v>1</v>
      </c>
      <c r="BG304" s="85">
        <v>1</v>
      </c>
      <c r="BH304" s="85">
        <v>2</v>
      </c>
      <c r="BI304" s="85">
        <v>1</v>
      </c>
      <c r="BJ304" s="85">
        <v>2</v>
      </c>
      <c r="BK304" s="85">
        <v>1</v>
      </c>
      <c r="BL304" s="85">
        <v>1</v>
      </c>
      <c r="BM304" s="85">
        <v>2</v>
      </c>
      <c r="BN304" s="85">
        <v>1</v>
      </c>
      <c r="BO304" s="85">
        <v>1</v>
      </c>
      <c r="BP304" s="85">
        <v>1</v>
      </c>
      <c r="BQ304" s="85">
        <v>1</v>
      </c>
      <c r="BR304" s="85">
        <v>2</v>
      </c>
      <c r="BS304" s="85">
        <v>1</v>
      </c>
      <c r="BT304" s="85">
        <v>1</v>
      </c>
      <c r="BU304" s="85"/>
      <c r="BV304" s="85"/>
      <c r="BW304" s="85"/>
      <c r="BX304" s="85"/>
      <c r="BY304" s="85"/>
      <c r="BZ304" s="85"/>
      <c r="CA304" s="85"/>
      <c r="CB304" s="85"/>
      <c r="CC304" s="85"/>
      <c r="CD304" s="85"/>
      <c r="CE304" s="85"/>
      <c r="CF304" s="85"/>
      <c r="CG304" s="85"/>
      <c r="CH304" s="85"/>
      <c r="CI304" s="85"/>
      <c r="CJ304" s="85"/>
      <c r="CK304" s="85"/>
      <c r="CL304" s="85"/>
      <c r="CM304" s="85"/>
      <c r="CN304" s="85"/>
      <c r="CO304" s="85"/>
      <c r="CP304" s="85"/>
      <c r="CQ304" s="85"/>
      <c r="CR304" s="36" t="s">
        <v>12643</v>
      </c>
      <c r="CS304" s="36" t="s">
        <v>12644</v>
      </c>
      <c r="CT304" s="36" t="s">
        <v>4002</v>
      </c>
      <c r="CU304" s="36" t="s">
        <v>19348</v>
      </c>
      <c r="CV304" s="36" t="s">
        <v>19349</v>
      </c>
      <c r="CW304" s="36" t="s">
        <v>19350</v>
      </c>
      <c r="CX304" s="36" t="s">
        <v>5208</v>
      </c>
      <c r="CY304" s="36" t="s">
        <v>19351</v>
      </c>
      <c r="CZ304" s="36" t="s">
        <v>3848</v>
      </c>
      <c r="DA304" s="36" t="s">
        <v>19352</v>
      </c>
      <c r="DB304" s="36" t="s">
        <v>3840</v>
      </c>
      <c r="DC304" s="36" t="s">
        <v>3841</v>
      </c>
      <c r="DD304" s="36" t="s">
        <v>3994</v>
      </c>
      <c r="DE304" s="36" t="s">
        <v>3848</v>
      </c>
      <c r="DF304" s="36" t="s">
        <v>19353</v>
      </c>
      <c r="DG304" s="36" t="s">
        <v>3840</v>
      </c>
      <c r="DH304" s="36" t="s">
        <v>3841</v>
      </c>
      <c r="DI304" s="36" t="s">
        <v>3994</v>
      </c>
      <c r="DJ304" s="36" t="s">
        <v>19354</v>
      </c>
      <c r="DK304" s="36" t="s">
        <v>3849</v>
      </c>
      <c r="DL304" s="36" t="s">
        <v>4035</v>
      </c>
      <c r="DM304" s="36" t="s">
        <v>4116</v>
      </c>
      <c r="DN304" s="36" t="s">
        <v>4062</v>
      </c>
      <c r="DO304" s="36" t="s">
        <v>3853</v>
      </c>
      <c r="DP304" s="36" t="s">
        <v>3854</v>
      </c>
      <c r="DQ304" s="36" t="s">
        <v>19355</v>
      </c>
      <c r="DR304" s="36" t="s">
        <v>19356</v>
      </c>
      <c r="DS304" s="36" t="s">
        <v>19344</v>
      </c>
      <c r="DT304" s="36" t="s">
        <v>19357</v>
      </c>
      <c r="DU304" s="36" t="s">
        <v>3848</v>
      </c>
      <c r="DV304" s="36" t="s">
        <v>19358</v>
      </c>
      <c r="DW304" s="36" t="s">
        <v>19359</v>
      </c>
      <c r="DX304" s="36" t="s">
        <v>19360</v>
      </c>
      <c r="DY304" s="36" t="s">
        <v>3848</v>
      </c>
      <c r="DZ304" s="36" t="s">
        <v>3848</v>
      </c>
      <c r="EA304" s="36" t="s">
        <v>3848</v>
      </c>
      <c r="EB304" s="36" t="s">
        <v>3861</v>
      </c>
      <c r="EC304" s="36" t="s">
        <v>3862</v>
      </c>
      <c r="ED304" s="36" t="s">
        <v>3848</v>
      </c>
      <c r="EE304" s="36" t="s">
        <v>5339</v>
      </c>
      <c r="EF304" s="36" t="s">
        <v>395</v>
      </c>
      <c r="EG304" s="36" t="s">
        <v>2755</v>
      </c>
      <c r="EH304" s="36" t="s">
        <v>282</v>
      </c>
      <c r="EI304" s="36" t="s">
        <v>3744</v>
      </c>
      <c r="EJ304" s="36" t="s">
        <v>3848</v>
      </c>
      <c r="EK304" s="36" t="s">
        <v>3848</v>
      </c>
      <c r="EL304" s="36" t="s">
        <v>3868</v>
      </c>
      <c r="EM304" s="36" t="s">
        <v>4002</v>
      </c>
      <c r="EN304" s="36" t="s">
        <v>3870</v>
      </c>
      <c r="EO304" s="36" t="s">
        <v>3869</v>
      </c>
      <c r="EP304" s="36" t="s">
        <v>4002</v>
      </c>
      <c r="EQ304" s="36" t="s">
        <v>19361</v>
      </c>
      <c r="ER304" s="36" t="s">
        <v>3872</v>
      </c>
      <c r="ES304" s="36" t="s">
        <v>19362</v>
      </c>
      <c r="ET304" s="36" t="s">
        <v>19363</v>
      </c>
      <c r="EU304" s="36" t="s">
        <v>19364</v>
      </c>
      <c r="EV304" s="36" t="s">
        <v>3876</v>
      </c>
      <c r="EW304" s="36" t="s">
        <v>3876</v>
      </c>
      <c r="EX304" s="36" t="s">
        <v>3848</v>
      </c>
      <c r="EY304" s="36" t="s">
        <v>3848</v>
      </c>
      <c r="EZ304" s="36" t="s">
        <v>3876</v>
      </c>
      <c r="FA304" s="36" t="s">
        <v>3848</v>
      </c>
      <c r="FB304" s="36" t="s">
        <v>3848</v>
      </c>
      <c r="FC304" s="36" t="s">
        <v>3848</v>
      </c>
      <c r="FD304" s="36" t="s">
        <v>3848</v>
      </c>
      <c r="FE304" s="36" t="s">
        <v>4017</v>
      </c>
      <c r="FF304" s="36" t="s">
        <v>4017</v>
      </c>
      <c r="FG304" s="36" t="s">
        <v>3848</v>
      </c>
      <c r="FH304" s="36" t="s">
        <v>3848</v>
      </c>
      <c r="FI304" s="36" t="s">
        <v>3848</v>
      </c>
      <c r="FJ304" s="36" t="s">
        <v>4017</v>
      </c>
      <c r="FK304" s="36" t="s">
        <v>4017</v>
      </c>
      <c r="FL304" s="36" t="s">
        <v>4017</v>
      </c>
      <c r="FM304" s="36" t="s">
        <v>19365</v>
      </c>
      <c r="FN304" s="36" t="s">
        <v>19366</v>
      </c>
      <c r="FO304" s="36" t="s">
        <v>5208</v>
      </c>
      <c r="FP304" s="36" t="s">
        <v>3848</v>
      </c>
      <c r="FQ304" s="36" t="s">
        <v>3848</v>
      </c>
      <c r="FR304" s="36" t="s">
        <v>3848</v>
      </c>
      <c r="FS304" s="36" t="s">
        <v>3848</v>
      </c>
      <c r="FT304" s="36" t="s">
        <v>19367</v>
      </c>
      <c r="FU304" s="36" t="s">
        <v>19368</v>
      </c>
      <c r="FV304" s="36" t="s">
        <v>19369</v>
      </c>
      <c r="FW304" s="36" t="s">
        <v>19370</v>
      </c>
      <c r="FX304" s="36" t="s">
        <v>3944</v>
      </c>
      <c r="FY304" s="36" t="s">
        <v>3848</v>
      </c>
      <c r="FZ304" s="36" t="s">
        <v>13539</v>
      </c>
      <c r="GA304" s="36" t="s">
        <v>3946</v>
      </c>
      <c r="GB304" s="44" t="s">
        <v>3945</v>
      </c>
      <c r="GC304" s="44" t="s">
        <v>3945</v>
      </c>
      <c r="GL304" s="502">
        <v>100</v>
      </c>
      <c r="GM304" s="502">
        <v>42</v>
      </c>
      <c r="GN304" s="502">
        <v>80</v>
      </c>
      <c r="GO304" s="502">
        <v>56</v>
      </c>
      <c r="GP304" s="502">
        <v>14</v>
      </c>
      <c r="GQ304" s="502">
        <v>22</v>
      </c>
      <c r="GR304" s="502">
        <v>14</v>
      </c>
      <c r="GS304" s="502">
        <v>9</v>
      </c>
      <c r="GT304" s="502">
        <v>23</v>
      </c>
      <c r="GU304" s="502">
        <v>9</v>
      </c>
      <c r="GV304" s="502">
        <v>60</v>
      </c>
      <c r="GW304" s="502">
        <v>71</v>
      </c>
      <c r="GX304" s="502">
        <v>43</v>
      </c>
      <c r="GY304" s="502">
        <v>0</v>
      </c>
      <c r="GZ304" s="502">
        <v>17</v>
      </c>
      <c r="HA304" s="502">
        <v>0.1646</v>
      </c>
      <c r="HB304" s="502">
        <v>33</v>
      </c>
      <c r="HC304" s="502" t="s">
        <v>14217</v>
      </c>
      <c r="HD304" s="502">
        <v>33</v>
      </c>
      <c r="HE304" s="502">
        <v>17</v>
      </c>
      <c r="HF304" s="44" t="s">
        <v>15144</v>
      </c>
      <c r="HG304" s="503" t="s">
        <v>3848</v>
      </c>
      <c r="HH304" s="503" t="s">
        <v>19371</v>
      </c>
      <c r="HI304" s="503" t="s">
        <v>15146</v>
      </c>
      <c r="HJ304" s="503" t="s">
        <v>14951</v>
      </c>
      <c r="HK304" s="503" t="s">
        <v>19056</v>
      </c>
      <c r="IC304" s="44" t="s">
        <v>3403</v>
      </c>
      <c r="IE304" s="44" t="s">
        <v>3403</v>
      </c>
    </row>
    <row r="305" spans="1:239" s="44" customFormat="1" ht="15" customHeight="1" x14ac:dyDescent="0.2">
      <c r="A305" s="85">
        <v>21</v>
      </c>
      <c r="B305" s="470">
        <v>0.47500000000000003</v>
      </c>
      <c r="C305" s="85"/>
      <c r="D305" s="85" t="s">
        <v>12630</v>
      </c>
      <c r="E305" s="85" t="s">
        <v>212</v>
      </c>
      <c r="F305" s="282">
        <v>43285</v>
      </c>
      <c r="G305" s="85" t="s">
        <v>357</v>
      </c>
      <c r="H305" s="85" t="s">
        <v>214</v>
      </c>
      <c r="I305" s="85" t="s">
        <v>1222</v>
      </c>
      <c r="J305" s="85"/>
      <c r="K305" s="471"/>
      <c r="L305" s="471"/>
      <c r="M305" s="471"/>
      <c r="N305" s="471"/>
      <c r="O305" s="85"/>
      <c r="P305" s="521" t="s">
        <v>19372</v>
      </c>
      <c r="Q305" s="85" t="s">
        <v>19373</v>
      </c>
      <c r="R305" s="85" t="s">
        <v>19374</v>
      </c>
      <c r="S305" s="471" t="s">
        <v>19375</v>
      </c>
      <c r="T305" s="276">
        <v>9365630384</v>
      </c>
      <c r="U305" s="473" t="s">
        <v>19376</v>
      </c>
      <c r="V305" s="85" t="s">
        <v>221</v>
      </c>
      <c r="W305" s="85" t="s">
        <v>221</v>
      </c>
      <c r="X305" s="85" t="s">
        <v>221</v>
      </c>
      <c r="Y305" s="85" t="s">
        <v>221</v>
      </c>
      <c r="Z305" s="85" t="s">
        <v>221</v>
      </c>
      <c r="AA305" s="85" t="s">
        <v>19377</v>
      </c>
      <c r="AB305" s="85">
        <v>9975131935</v>
      </c>
      <c r="AC305" s="85" t="s">
        <v>223</v>
      </c>
      <c r="AD305" s="85" t="s">
        <v>224</v>
      </c>
      <c r="AE305" s="85"/>
      <c r="AF305" s="85" t="s">
        <v>226</v>
      </c>
      <c r="AG305" s="85" t="s">
        <v>221</v>
      </c>
      <c r="AH305" s="85" t="s">
        <v>221</v>
      </c>
      <c r="AI305" s="85"/>
      <c r="AJ305" s="85"/>
      <c r="AK305" s="85"/>
      <c r="AL305" s="85"/>
      <c r="AM305" s="85"/>
      <c r="AN305" s="85" t="s">
        <v>228</v>
      </c>
      <c r="AO305" s="85" t="s">
        <v>228</v>
      </c>
      <c r="AP305" s="85" t="s">
        <v>1076</v>
      </c>
      <c r="AQ305" s="85" t="s">
        <v>1077</v>
      </c>
      <c r="AR305" s="85"/>
      <c r="AS305" s="85"/>
      <c r="AT305" s="85"/>
      <c r="AU305" s="85"/>
      <c r="AV305" s="85"/>
      <c r="AW305" s="85"/>
      <c r="AX305" s="85"/>
      <c r="AY305" s="85" t="s">
        <v>227</v>
      </c>
      <c r="AZ305" s="85" t="s">
        <v>227</v>
      </c>
      <c r="BA305" s="275">
        <v>0.51250000000000007</v>
      </c>
      <c r="BB305" s="275" t="s">
        <v>12636</v>
      </c>
      <c r="BC305" s="275">
        <v>0.54236111111111118</v>
      </c>
      <c r="BD305" s="275">
        <v>0.55347222222222225</v>
      </c>
      <c r="BE305" s="85"/>
      <c r="BF305" s="85">
        <v>2</v>
      </c>
      <c r="BG305" s="85">
        <v>3</v>
      </c>
      <c r="BH305" s="85">
        <v>3</v>
      </c>
      <c r="BI305" s="85">
        <v>3</v>
      </c>
      <c r="BJ305" s="85">
        <v>3</v>
      </c>
      <c r="BK305" s="85">
        <v>2</v>
      </c>
      <c r="BL305" s="85">
        <v>2</v>
      </c>
      <c r="BM305" s="85">
        <v>3</v>
      </c>
      <c r="BN305" s="85">
        <v>3</v>
      </c>
      <c r="BO305" s="85">
        <v>3</v>
      </c>
      <c r="BP305" s="85">
        <v>3</v>
      </c>
      <c r="BQ305" s="85">
        <v>3</v>
      </c>
      <c r="BR305" s="85">
        <v>3</v>
      </c>
      <c r="BS305" s="85">
        <v>3</v>
      </c>
      <c r="BT305" s="85">
        <v>3</v>
      </c>
      <c r="BU305" s="85"/>
      <c r="BV305" s="275" t="s">
        <v>12636</v>
      </c>
      <c r="BW305" s="483">
        <v>0.55347222222222225</v>
      </c>
      <c r="BX305" s="483">
        <v>0.55763888888888891</v>
      </c>
      <c r="BY305" s="85"/>
      <c r="BZ305" s="85">
        <v>2</v>
      </c>
      <c r="CA305" s="85">
        <v>3</v>
      </c>
      <c r="CB305" s="85">
        <v>3</v>
      </c>
      <c r="CC305" s="85">
        <v>2</v>
      </c>
      <c r="CD305" s="85" t="s">
        <v>260</v>
      </c>
      <c r="CE305" s="85" t="s">
        <v>12636</v>
      </c>
      <c r="CF305" s="85">
        <v>15</v>
      </c>
      <c r="CG305" s="85"/>
      <c r="CH305" s="85"/>
      <c r="CI305" s="85"/>
      <c r="CJ305" s="85"/>
      <c r="CK305" s="85"/>
      <c r="CL305" s="85"/>
      <c r="CM305" s="85"/>
      <c r="CN305" s="85"/>
      <c r="CO305" s="85"/>
      <c r="CP305" s="85"/>
      <c r="CQ305" s="85"/>
      <c r="CR305" s="36" t="s">
        <v>12643</v>
      </c>
      <c r="CS305" s="36" t="s">
        <v>12644</v>
      </c>
      <c r="CT305" s="36" t="s">
        <v>4002</v>
      </c>
      <c r="CU305" s="36" t="s">
        <v>19378</v>
      </c>
      <c r="CV305" s="36" t="s">
        <v>19379</v>
      </c>
      <c r="CW305" s="36" t="s">
        <v>19380</v>
      </c>
      <c r="CX305" s="36" t="s">
        <v>19381</v>
      </c>
      <c r="CY305" s="36" t="s">
        <v>19382</v>
      </c>
      <c r="CZ305" s="36" t="s">
        <v>15346</v>
      </c>
      <c r="DA305" s="36" t="s">
        <v>19383</v>
      </c>
      <c r="DB305" s="36" t="s">
        <v>4037</v>
      </c>
      <c r="DC305" s="36" t="s">
        <v>4038</v>
      </c>
      <c r="DD305" s="36" t="s">
        <v>4039</v>
      </c>
      <c r="DE305" s="36" t="s">
        <v>15346</v>
      </c>
      <c r="DF305" s="36" t="s">
        <v>19383</v>
      </c>
      <c r="DG305" s="36" t="s">
        <v>4037</v>
      </c>
      <c r="DH305" s="36" t="s">
        <v>4038</v>
      </c>
      <c r="DI305" s="36" t="s">
        <v>4039</v>
      </c>
      <c r="DJ305" s="36" t="s">
        <v>19384</v>
      </c>
      <c r="DK305" s="36" t="s">
        <v>3957</v>
      </c>
      <c r="DL305" s="36" t="s">
        <v>4002</v>
      </c>
      <c r="DM305" s="36" t="s">
        <v>4116</v>
      </c>
      <c r="DN305" s="36" t="s">
        <v>3852</v>
      </c>
      <c r="DO305" s="36" t="s">
        <v>3853</v>
      </c>
      <c r="DP305" s="36" t="s">
        <v>3854</v>
      </c>
      <c r="DQ305" s="36" t="s">
        <v>19385</v>
      </c>
      <c r="DR305" s="36" t="s">
        <v>1239</v>
      </c>
      <c r="DS305" s="36" t="s">
        <v>19376</v>
      </c>
      <c r="DT305" s="36" t="s">
        <v>3848</v>
      </c>
      <c r="DU305" s="36" t="s">
        <v>3848</v>
      </c>
      <c r="DV305" s="36" t="s">
        <v>3848</v>
      </c>
      <c r="DW305" s="36" t="s">
        <v>3848</v>
      </c>
      <c r="DX305" s="36" t="s">
        <v>3848</v>
      </c>
      <c r="DY305" s="36" t="s">
        <v>3848</v>
      </c>
      <c r="DZ305" s="36" t="s">
        <v>3848</v>
      </c>
      <c r="EA305" s="36" t="s">
        <v>3848</v>
      </c>
      <c r="EB305" s="36" t="s">
        <v>3861</v>
      </c>
      <c r="EC305" s="36" t="s">
        <v>3862</v>
      </c>
      <c r="ED305" s="36" t="s">
        <v>3848</v>
      </c>
      <c r="EE305" s="36" t="s">
        <v>13163</v>
      </c>
      <c r="EF305" s="36" t="s">
        <v>3864</v>
      </c>
      <c r="EG305" s="36" t="s">
        <v>1720</v>
      </c>
      <c r="EH305" s="36" t="s">
        <v>1077</v>
      </c>
      <c r="EI305" s="36" t="s">
        <v>3848</v>
      </c>
      <c r="EJ305" s="36" t="s">
        <v>3848</v>
      </c>
      <c r="EK305" s="36" t="s">
        <v>3848</v>
      </c>
      <c r="EL305" s="36" t="s">
        <v>3868</v>
      </c>
      <c r="EM305" s="36" t="s">
        <v>4002</v>
      </c>
      <c r="EN305" s="36" t="s">
        <v>4002</v>
      </c>
      <c r="EO305" s="36" t="s">
        <v>4002</v>
      </c>
      <c r="EP305" s="36" t="s">
        <v>4002</v>
      </c>
      <c r="EQ305" s="36" t="s">
        <v>19386</v>
      </c>
      <c r="ER305" s="36" t="s">
        <v>3924</v>
      </c>
      <c r="ES305" s="36" t="s">
        <v>4017</v>
      </c>
      <c r="ET305" s="36" t="s">
        <v>4017</v>
      </c>
      <c r="EU305" s="36" t="s">
        <v>4017</v>
      </c>
      <c r="EV305" s="36" t="s">
        <v>3876</v>
      </c>
      <c r="EW305" s="36" t="s">
        <v>3876</v>
      </c>
      <c r="EX305" s="36" t="s">
        <v>3848</v>
      </c>
      <c r="EY305" s="36" t="s">
        <v>3848</v>
      </c>
      <c r="EZ305" s="36" t="s">
        <v>3877</v>
      </c>
      <c r="FA305" s="36" t="s">
        <v>4008</v>
      </c>
      <c r="FB305" s="36" t="s">
        <v>19387</v>
      </c>
      <c r="FC305" s="36" t="s">
        <v>3848</v>
      </c>
      <c r="FD305" s="36" t="s">
        <v>3848</v>
      </c>
      <c r="FE305" s="36" t="s">
        <v>9779</v>
      </c>
      <c r="FF305" s="36" t="s">
        <v>19388</v>
      </c>
      <c r="FG305" s="36" t="s">
        <v>3848</v>
      </c>
      <c r="FH305" s="36" t="s">
        <v>10293</v>
      </c>
      <c r="FI305" s="36" t="s">
        <v>17520</v>
      </c>
      <c r="FJ305" s="36" t="s">
        <v>19389</v>
      </c>
      <c r="FK305" s="36" t="s">
        <v>3943</v>
      </c>
      <c r="FL305" s="36" t="s">
        <v>3943</v>
      </c>
      <c r="FM305" s="36" t="s">
        <v>19381</v>
      </c>
      <c r="FN305" s="36" t="s">
        <v>14890</v>
      </c>
      <c r="FO305" s="36" t="s">
        <v>19390</v>
      </c>
      <c r="FP305" s="36" t="s">
        <v>3848</v>
      </c>
      <c r="FQ305" s="36" t="s">
        <v>3848</v>
      </c>
      <c r="FR305" s="36" t="s">
        <v>3848</v>
      </c>
      <c r="FS305" s="36" t="s">
        <v>3848</v>
      </c>
      <c r="FT305" s="36" t="s">
        <v>19391</v>
      </c>
      <c r="FU305" s="36" t="s">
        <v>6305</v>
      </c>
      <c r="FV305" s="36" t="s">
        <v>19392</v>
      </c>
      <c r="FW305" s="36" t="s">
        <v>19393</v>
      </c>
      <c r="FX305" s="36" t="s">
        <v>3894</v>
      </c>
      <c r="FY305" s="36" t="s">
        <v>3848</v>
      </c>
      <c r="FZ305" s="36" t="s">
        <v>19394</v>
      </c>
      <c r="GA305" s="36" t="s">
        <v>3945</v>
      </c>
      <c r="GB305" s="44" t="s">
        <v>3945</v>
      </c>
      <c r="GC305" s="44" t="s">
        <v>3945</v>
      </c>
      <c r="GD305" s="44" t="s">
        <v>4194</v>
      </c>
      <c r="GE305" s="44" t="s">
        <v>6676</v>
      </c>
      <c r="GL305" s="502">
        <v>100</v>
      </c>
      <c r="GM305" s="502">
        <v>92</v>
      </c>
      <c r="GN305" s="502">
        <v>80</v>
      </c>
      <c r="GO305" s="502">
        <v>89</v>
      </c>
      <c r="GP305" s="502">
        <v>90</v>
      </c>
      <c r="GQ305" s="502">
        <v>31</v>
      </c>
      <c r="GR305" s="502">
        <v>90</v>
      </c>
      <c r="GS305" s="502">
        <v>90</v>
      </c>
      <c r="GT305" s="502">
        <v>30</v>
      </c>
      <c r="GU305" s="502">
        <v>90</v>
      </c>
      <c r="GV305" s="502">
        <v>70</v>
      </c>
      <c r="GW305" s="502">
        <v>57</v>
      </c>
      <c r="GX305" s="502">
        <v>29</v>
      </c>
      <c r="GY305" s="502">
        <v>93</v>
      </c>
      <c r="GZ305" s="502">
        <v>91</v>
      </c>
      <c r="HA305" s="502">
        <v>0.87239999999999995</v>
      </c>
      <c r="HB305" s="502">
        <v>100</v>
      </c>
      <c r="HC305" s="502">
        <v>83</v>
      </c>
      <c r="HD305" s="502">
        <v>91</v>
      </c>
      <c r="HE305" s="502">
        <v>91</v>
      </c>
      <c r="HF305" s="44" t="s">
        <v>14314</v>
      </c>
      <c r="HG305" s="503" t="s">
        <v>3848</v>
      </c>
      <c r="HH305" s="503" t="s">
        <v>3848</v>
      </c>
      <c r="HI305" s="503" t="s">
        <v>3848</v>
      </c>
      <c r="HJ305" s="503" t="s">
        <v>3848</v>
      </c>
      <c r="HK305" s="503" t="s">
        <v>3848</v>
      </c>
      <c r="HN305" s="213" t="s">
        <v>6676</v>
      </c>
      <c r="IC305" s="44" t="s">
        <v>13139</v>
      </c>
      <c r="IE305" s="44" t="s">
        <v>3403</v>
      </c>
    </row>
    <row r="306" spans="1:239" s="44" customFormat="1" ht="15" customHeight="1" x14ac:dyDescent="0.2">
      <c r="A306" s="85">
        <v>22</v>
      </c>
      <c r="B306" s="470">
        <v>0.4770833333333333</v>
      </c>
      <c r="C306" s="85"/>
      <c r="D306" s="85" t="s">
        <v>12630</v>
      </c>
      <c r="E306" s="85" t="s">
        <v>212</v>
      </c>
      <c r="F306" s="282">
        <v>43285</v>
      </c>
      <c r="G306" s="85" t="s">
        <v>1202</v>
      </c>
      <c r="H306" s="85" t="s">
        <v>233</v>
      </c>
      <c r="I306" s="85" t="s">
        <v>1713</v>
      </c>
      <c r="J306" s="85"/>
      <c r="K306" s="471"/>
      <c r="L306" s="471"/>
      <c r="M306" s="471"/>
      <c r="N306" s="471"/>
      <c r="O306" s="85"/>
      <c r="P306" s="472" t="s">
        <v>19395</v>
      </c>
      <c r="Q306" s="85" t="s">
        <v>19396</v>
      </c>
      <c r="R306" s="85" t="s">
        <v>9604</v>
      </c>
      <c r="S306" s="471" t="s">
        <v>798</v>
      </c>
      <c r="T306" s="276">
        <v>9776278055</v>
      </c>
      <c r="U306" s="473" t="s">
        <v>19397</v>
      </c>
      <c r="V306" s="85" t="s">
        <v>221</v>
      </c>
      <c r="W306" s="85" t="s">
        <v>221</v>
      </c>
      <c r="X306" s="85" t="s">
        <v>221</v>
      </c>
      <c r="Y306" s="85" t="s">
        <v>221</v>
      </c>
      <c r="Z306" s="85" t="s">
        <v>221</v>
      </c>
      <c r="AA306" s="85" t="s">
        <v>19398</v>
      </c>
      <c r="AB306" s="85">
        <v>9053155451</v>
      </c>
      <c r="AC306" s="85" t="s">
        <v>223</v>
      </c>
      <c r="AD306" s="85" t="s">
        <v>267</v>
      </c>
      <c r="AE306" s="85"/>
      <c r="AF306" s="85" t="s">
        <v>226</v>
      </c>
      <c r="AG306" s="85" t="s">
        <v>221</v>
      </c>
      <c r="AH306" s="85" t="s">
        <v>221</v>
      </c>
      <c r="AI306" s="85" t="s">
        <v>19399</v>
      </c>
      <c r="AJ306" s="85" t="s">
        <v>227</v>
      </c>
      <c r="AK306" s="85">
        <v>2</v>
      </c>
      <c r="AL306" s="85" t="s">
        <v>15436</v>
      </c>
      <c r="AM306" s="85" t="s">
        <v>19400</v>
      </c>
      <c r="AN306" s="85" t="s">
        <v>228</v>
      </c>
      <c r="AO306" s="85" t="s">
        <v>228</v>
      </c>
      <c r="AP306" s="85" t="s">
        <v>281</v>
      </c>
      <c r="AQ306" s="85" t="s">
        <v>282</v>
      </c>
      <c r="AR306" s="85"/>
      <c r="AS306" s="85"/>
      <c r="AT306" s="85"/>
      <c r="AU306" s="85"/>
      <c r="AV306" s="85"/>
      <c r="AW306" s="85"/>
      <c r="AX306" s="85"/>
      <c r="AY306" s="85" t="s">
        <v>227</v>
      </c>
      <c r="AZ306" s="85" t="s">
        <v>227</v>
      </c>
      <c r="BA306" s="275">
        <v>0.52152777777777781</v>
      </c>
      <c r="BB306" s="275" t="s">
        <v>12693</v>
      </c>
      <c r="BC306" s="275">
        <v>0.59652777777777777</v>
      </c>
      <c r="BD306" s="275">
        <v>0.61111111111111105</v>
      </c>
      <c r="BE306" s="85"/>
      <c r="BF306" s="85">
        <v>1</v>
      </c>
      <c r="BG306" s="85">
        <v>2</v>
      </c>
      <c r="BH306" s="85">
        <v>2</v>
      </c>
      <c r="BI306" s="85">
        <v>1</v>
      </c>
      <c r="BJ306" s="85">
        <v>2</v>
      </c>
      <c r="BK306" s="85">
        <v>1</v>
      </c>
      <c r="BL306" s="85">
        <v>1</v>
      </c>
      <c r="BM306" s="85">
        <v>2</v>
      </c>
      <c r="BN306" s="85">
        <v>1</v>
      </c>
      <c r="BO306" s="85">
        <v>1</v>
      </c>
      <c r="BP306" s="85">
        <v>2</v>
      </c>
      <c r="BQ306" s="85">
        <v>1</v>
      </c>
      <c r="BR306" s="85">
        <v>2</v>
      </c>
      <c r="BS306" s="85">
        <v>1</v>
      </c>
      <c r="BT306" s="85">
        <v>2</v>
      </c>
      <c r="BU306" s="85"/>
      <c r="BV306" s="85"/>
      <c r="BW306" s="85"/>
      <c r="BX306" s="85"/>
      <c r="BY306" s="85"/>
      <c r="BZ306" s="85"/>
      <c r="CA306" s="85"/>
      <c r="CB306" s="85"/>
      <c r="CC306" s="85"/>
      <c r="CD306" s="85"/>
      <c r="CE306" s="85"/>
      <c r="CF306" s="85"/>
      <c r="CG306" s="85"/>
      <c r="CH306" s="85"/>
      <c r="CI306" s="85"/>
      <c r="CJ306" s="85"/>
      <c r="CK306" s="85"/>
      <c r="CL306" s="85"/>
      <c r="CM306" s="85"/>
      <c r="CN306" s="85"/>
      <c r="CO306" s="85"/>
      <c r="CP306" s="85"/>
      <c r="CQ306" s="85"/>
      <c r="CR306" s="36" t="s">
        <v>12643</v>
      </c>
      <c r="CS306" s="36" t="s">
        <v>12644</v>
      </c>
      <c r="CT306" s="36" t="s">
        <v>4002</v>
      </c>
      <c r="CU306" s="36" t="s">
        <v>19401</v>
      </c>
      <c r="CV306" s="36" t="s">
        <v>1696</v>
      </c>
      <c r="CW306" s="36" t="s">
        <v>19402</v>
      </c>
      <c r="CX306" s="36" t="s">
        <v>798</v>
      </c>
      <c r="CY306" s="36" t="s">
        <v>19403</v>
      </c>
      <c r="CZ306" s="36" t="s">
        <v>18137</v>
      </c>
      <c r="DA306" s="36" t="s">
        <v>19404</v>
      </c>
      <c r="DB306" s="36" t="s">
        <v>3840</v>
      </c>
      <c r="DC306" s="36" t="s">
        <v>3841</v>
      </c>
      <c r="DD306" s="36" t="s">
        <v>11695</v>
      </c>
      <c r="DE306" s="36" t="s">
        <v>3848</v>
      </c>
      <c r="DF306" s="36" t="s">
        <v>19405</v>
      </c>
      <c r="DG306" s="36" t="s">
        <v>8855</v>
      </c>
      <c r="DH306" s="36" t="s">
        <v>6603</v>
      </c>
      <c r="DI306" s="36" t="s">
        <v>8856</v>
      </c>
      <c r="DJ306" s="36" t="s">
        <v>19406</v>
      </c>
      <c r="DK306" s="36" t="s">
        <v>3849</v>
      </c>
      <c r="DL306" s="36" t="s">
        <v>5480</v>
      </c>
      <c r="DM306" s="36" t="s">
        <v>3914</v>
      </c>
      <c r="DN306" s="36" t="s">
        <v>4062</v>
      </c>
      <c r="DO306" s="36" t="s">
        <v>3853</v>
      </c>
      <c r="DP306" s="36" t="s">
        <v>11948</v>
      </c>
      <c r="DQ306" s="36" t="s">
        <v>19407</v>
      </c>
      <c r="DR306" s="36" t="s">
        <v>1239</v>
      </c>
      <c r="DS306" s="36" t="s">
        <v>19397</v>
      </c>
      <c r="DT306" s="36" t="s">
        <v>3848</v>
      </c>
      <c r="DU306" s="36" t="s">
        <v>3848</v>
      </c>
      <c r="DV306" s="36" t="s">
        <v>3848</v>
      </c>
      <c r="DW306" s="36" t="s">
        <v>3848</v>
      </c>
      <c r="DX306" s="36" t="s">
        <v>3848</v>
      </c>
      <c r="DY306" s="36" t="s">
        <v>3848</v>
      </c>
      <c r="DZ306" s="36" t="s">
        <v>3848</v>
      </c>
      <c r="EA306" s="36" t="s">
        <v>3848</v>
      </c>
      <c r="EB306" s="36" t="s">
        <v>3861</v>
      </c>
      <c r="EC306" s="36" t="s">
        <v>3862</v>
      </c>
      <c r="ED306" s="36" t="s">
        <v>3848</v>
      </c>
      <c r="EE306" s="36" t="s">
        <v>5023</v>
      </c>
      <c r="EF306" s="36" t="s">
        <v>3864</v>
      </c>
      <c r="EG306" s="36" t="s">
        <v>598</v>
      </c>
      <c r="EH306" s="36" t="s">
        <v>5303</v>
      </c>
      <c r="EI306" s="36" t="s">
        <v>282</v>
      </c>
      <c r="EJ306" s="36" t="s">
        <v>3848</v>
      </c>
      <c r="EK306" s="36" t="s">
        <v>3848</v>
      </c>
      <c r="EL306" s="36" t="s">
        <v>3868</v>
      </c>
      <c r="EM306" s="36" t="s">
        <v>4002</v>
      </c>
      <c r="EN306" s="36" t="s">
        <v>4002</v>
      </c>
      <c r="EO306" s="36" t="s">
        <v>3870</v>
      </c>
      <c r="EP306" s="36" t="s">
        <v>3869</v>
      </c>
      <c r="EQ306" s="36" t="s">
        <v>4017</v>
      </c>
      <c r="ER306" s="36" t="s">
        <v>4017</v>
      </c>
      <c r="ES306" s="36" t="s">
        <v>4017</v>
      </c>
      <c r="ET306" s="36" t="s">
        <v>4017</v>
      </c>
      <c r="EU306" s="36" t="s">
        <v>4017</v>
      </c>
      <c r="EV306" s="36" t="s">
        <v>3848</v>
      </c>
      <c r="EW306" s="36" t="s">
        <v>3848</v>
      </c>
      <c r="EX306" s="36" t="s">
        <v>3848</v>
      </c>
      <c r="EY306" s="36" t="s">
        <v>3848</v>
      </c>
      <c r="EZ306" s="36" t="s">
        <v>3848</v>
      </c>
      <c r="FA306" s="36" t="s">
        <v>3848</v>
      </c>
      <c r="FB306" s="36" t="s">
        <v>3848</v>
      </c>
      <c r="FC306" s="36" t="s">
        <v>3848</v>
      </c>
      <c r="FD306" s="36" t="s">
        <v>3848</v>
      </c>
      <c r="FE306" s="36" t="s">
        <v>4017</v>
      </c>
      <c r="FF306" s="36" t="s">
        <v>4017</v>
      </c>
      <c r="FG306" s="36" t="s">
        <v>3848</v>
      </c>
      <c r="FH306" s="36" t="s">
        <v>3848</v>
      </c>
      <c r="FI306" s="36" t="s">
        <v>3848</v>
      </c>
      <c r="FJ306" s="36" t="s">
        <v>4017</v>
      </c>
      <c r="FK306" s="36" t="s">
        <v>4017</v>
      </c>
      <c r="FL306" s="36" t="s">
        <v>4017</v>
      </c>
      <c r="FM306" s="36" t="s">
        <v>1696</v>
      </c>
      <c r="FN306" s="36" t="s">
        <v>19408</v>
      </c>
      <c r="FO306" s="36" t="s">
        <v>798</v>
      </c>
      <c r="FP306" s="36" t="s">
        <v>3848</v>
      </c>
      <c r="FQ306" s="36" t="s">
        <v>19409</v>
      </c>
      <c r="FR306" s="36" t="s">
        <v>5385</v>
      </c>
      <c r="FS306" s="36" t="s">
        <v>19410</v>
      </c>
      <c r="FT306" s="36" t="s">
        <v>3943</v>
      </c>
      <c r="FU306" s="36" t="s">
        <v>3943</v>
      </c>
      <c r="FV306" s="36" t="s">
        <v>3943</v>
      </c>
      <c r="FW306" s="36" t="s">
        <v>3943</v>
      </c>
      <c r="FX306" s="36" t="s">
        <v>3944</v>
      </c>
      <c r="FY306" s="36" t="s">
        <v>3848</v>
      </c>
      <c r="FZ306" s="36" t="s">
        <v>3848</v>
      </c>
      <c r="GA306" s="36" t="s">
        <v>3945</v>
      </c>
      <c r="GB306" s="44" t="s">
        <v>3945</v>
      </c>
      <c r="GC306" s="44" t="s">
        <v>3945</v>
      </c>
      <c r="GL306" s="502">
        <v>100</v>
      </c>
      <c r="GM306" s="502">
        <v>58</v>
      </c>
      <c r="GN306" s="502">
        <v>60</v>
      </c>
      <c r="GO306" s="502">
        <v>72</v>
      </c>
      <c r="GP306" s="502">
        <v>68</v>
      </c>
      <c r="GQ306" s="502">
        <v>17</v>
      </c>
      <c r="GR306" s="502">
        <v>76</v>
      </c>
      <c r="GS306" s="502">
        <v>52</v>
      </c>
      <c r="GT306" s="502">
        <v>13</v>
      </c>
      <c r="GU306" s="502">
        <v>92</v>
      </c>
      <c r="GV306" s="502">
        <v>60</v>
      </c>
      <c r="GW306" s="502">
        <v>14</v>
      </c>
      <c r="GX306" s="502">
        <v>29</v>
      </c>
      <c r="GY306" s="502">
        <v>0</v>
      </c>
      <c r="GZ306" s="502">
        <v>19</v>
      </c>
      <c r="HA306" s="502">
        <v>0.3281</v>
      </c>
      <c r="HB306" s="502">
        <v>33</v>
      </c>
      <c r="HC306" s="502" t="s">
        <v>14217</v>
      </c>
      <c r="HD306" s="502">
        <v>33</v>
      </c>
      <c r="HE306" s="502">
        <v>19</v>
      </c>
      <c r="HF306" s="44" t="s">
        <v>15144</v>
      </c>
      <c r="HG306" s="503" t="s">
        <v>3848</v>
      </c>
      <c r="HH306" s="503" t="s">
        <v>19411</v>
      </c>
      <c r="HI306" s="503" t="s">
        <v>15146</v>
      </c>
      <c r="HJ306" s="503" t="s">
        <v>14951</v>
      </c>
      <c r="HK306" s="503" t="s">
        <v>19412</v>
      </c>
      <c r="HM306" s="44" t="s">
        <v>3848</v>
      </c>
      <c r="IC306" s="44" t="s">
        <v>3403</v>
      </c>
      <c r="IE306" s="44" t="s">
        <v>3403</v>
      </c>
    </row>
    <row r="307" spans="1:239" s="44" customFormat="1" ht="15" customHeight="1" x14ac:dyDescent="0.2">
      <c r="A307" s="85">
        <v>23</v>
      </c>
      <c r="B307" s="470">
        <v>0.48055555555555557</v>
      </c>
      <c r="C307" s="85"/>
      <c r="D307" s="85" t="s">
        <v>12630</v>
      </c>
      <c r="E307" s="85" t="s">
        <v>212</v>
      </c>
      <c r="F307" s="282">
        <v>43285</v>
      </c>
      <c r="G307" s="85" t="s">
        <v>387</v>
      </c>
      <c r="H307" s="85" t="s">
        <v>214</v>
      </c>
      <c r="I307" s="85" t="s">
        <v>1222</v>
      </c>
      <c r="J307" s="85"/>
      <c r="K307" s="471"/>
      <c r="L307" s="471"/>
      <c r="M307" s="471"/>
      <c r="N307" s="471"/>
      <c r="O307" s="85"/>
      <c r="P307" s="472" t="s">
        <v>19057</v>
      </c>
      <c r="Q307" s="85" t="s">
        <v>593</v>
      </c>
      <c r="R307" s="85" t="s">
        <v>19413</v>
      </c>
      <c r="S307" s="471" t="s">
        <v>478</v>
      </c>
      <c r="T307" s="276">
        <v>9992286609</v>
      </c>
      <c r="U307" s="473" t="s">
        <v>19414</v>
      </c>
      <c r="V307" s="85" t="s">
        <v>19415</v>
      </c>
      <c r="W307" s="85" t="s">
        <v>221</v>
      </c>
      <c r="X307" s="85" t="s">
        <v>221</v>
      </c>
      <c r="Y307" s="85" t="s">
        <v>221</v>
      </c>
      <c r="Z307" s="85" t="s">
        <v>221</v>
      </c>
      <c r="AA307" s="85" t="s">
        <v>19416</v>
      </c>
      <c r="AB307" s="85">
        <v>9155169826</v>
      </c>
      <c r="AC307" s="85" t="s">
        <v>223</v>
      </c>
      <c r="AD307" s="85" t="s">
        <v>802</v>
      </c>
      <c r="AE307" s="85"/>
      <c r="AF307" s="85" t="s">
        <v>226</v>
      </c>
      <c r="AG307" s="85" t="s">
        <v>221</v>
      </c>
      <c r="AH307" s="85" t="s">
        <v>226</v>
      </c>
      <c r="AI307" s="85"/>
      <c r="AJ307" s="85"/>
      <c r="AK307" s="85"/>
      <c r="AL307" s="85"/>
      <c r="AM307" s="85"/>
      <c r="AN307" s="85" t="s">
        <v>228</v>
      </c>
      <c r="AO307" s="85" t="s">
        <v>228</v>
      </c>
      <c r="AP307" s="85" t="s">
        <v>281</v>
      </c>
      <c r="AQ307" s="85" t="s">
        <v>282</v>
      </c>
      <c r="AR307" s="85"/>
      <c r="AS307" s="85"/>
      <c r="AT307" s="85"/>
      <c r="AU307" s="85"/>
      <c r="AV307" s="85"/>
      <c r="AW307" s="85"/>
      <c r="AX307" s="85"/>
      <c r="AY307" s="85" t="s">
        <v>227</v>
      </c>
      <c r="AZ307" s="85" t="s">
        <v>446</v>
      </c>
      <c r="BA307" s="275" t="s">
        <v>7951</v>
      </c>
      <c r="BB307" s="275"/>
      <c r="BC307" s="275"/>
      <c r="BD307" s="275"/>
      <c r="BE307" s="85"/>
      <c r="BF307" s="85"/>
      <c r="BG307" s="85"/>
      <c r="BH307" s="85"/>
      <c r="BI307" s="85"/>
      <c r="BJ307" s="85"/>
      <c r="BK307" s="85"/>
      <c r="BL307" s="85"/>
      <c r="BM307" s="85"/>
      <c r="BN307" s="85"/>
      <c r="BO307" s="85"/>
      <c r="BP307" s="85"/>
      <c r="BQ307" s="85"/>
      <c r="BR307" s="85"/>
      <c r="BS307" s="85"/>
      <c r="BT307" s="85"/>
      <c r="BU307" s="85"/>
      <c r="BV307" s="85"/>
      <c r="BW307" s="85"/>
      <c r="BX307" s="85"/>
      <c r="BY307" s="85"/>
      <c r="BZ307" s="85"/>
      <c r="CA307" s="85"/>
      <c r="CB307" s="85"/>
      <c r="CC307" s="85"/>
      <c r="CD307" s="85"/>
      <c r="CE307" s="85"/>
      <c r="CF307" s="85"/>
      <c r="CG307" s="85"/>
      <c r="CH307" s="85"/>
      <c r="CI307" s="85"/>
      <c r="CJ307" s="85"/>
      <c r="CK307" s="85"/>
      <c r="CL307" s="85"/>
      <c r="CM307" s="85"/>
      <c r="CN307" s="85"/>
      <c r="CO307" s="85"/>
      <c r="CP307" s="85"/>
      <c r="CQ307" s="85"/>
      <c r="CR307" s="36" t="s">
        <v>12643</v>
      </c>
      <c r="CS307" s="36" t="s">
        <v>12644</v>
      </c>
      <c r="CT307" s="36" t="s">
        <v>4002</v>
      </c>
      <c r="CU307" s="36" t="s">
        <v>19417</v>
      </c>
      <c r="CV307" s="36" t="s">
        <v>593</v>
      </c>
      <c r="CW307" s="36" t="s">
        <v>19413</v>
      </c>
      <c r="CX307" s="36" t="s">
        <v>478</v>
      </c>
      <c r="CY307" s="36" t="s">
        <v>19418</v>
      </c>
      <c r="CZ307" s="36" t="s">
        <v>14579</v>
      </c>
      <c r="DA307" s="36" t="s">
        <v>19419</v>
      </c>
      <c r="DB307" s="36" t="s">
        <v>4158</v>
      </c>
      <c r="DC307" s="36" t="s">
        <v>4159</v>
      </c>
      <c r="DD307" s="36" t="s">
        <v>14581</v>
      </c>
      <c r="DE307" s="36" t="s">
        <v>14579</v>
      </c>
      <c r="DF307" s="36" t="s">
        <v>19419</v>
      </c>
      <c r="DG307" s="36" t="s">
        <v>4158</v>
      </c>
      <c r="DH307" s="36" t="s">
        <v>4159</v>
      </c>
      <c r="DI307" s="36" t="s">
        <v>14581</v>
      </c>
      <c r="DJ307" s="36" t="s">
        <v>19420</v>
      </c>
      <c r="DK307" s="36" t="s">
        <v>4249</v>
      </c>
      <c r="DL307" s="36" t="s">
        <v>3848</v>
      </c>
      <c r="DM307" s="36" t="s">
        <v>3914</v>
      </c>
      <c r="DN307" s="36" t="s">
        <v>3852</v>
      </c>
      <c r="DO307" s="36" t="s">
        <v>19421</v>
      </c>
      <c r="DP307" s="36" t="s">
        <v>3854</v>
      </c>
      <c r="DQ307" s="36" t="s">
        <v>19422</v>
      </c>
      <c r="DR307" s="36" t="s">
        <v>19422</v>
      </c>
      <c r="DS307" s="36" t="s">
        <v>19414</v>
      </c>
      <c r="DT307" s="36" t="s">
        <v>19423</v>
      </c>
      <c r="DU307" s="36" t="s">
        <v>19424</v>
      </c>
      <c r="DV307" s="36" t="s">
        <v>3848</v>
      </c>
      <c r="DW307" s="36" t="s">
        <v>19425</v>
      </c>
      <c r="DX307" s="36" t="s">
        <v>19415</v>
      </c>
      <c r="DY307" s="36" t="s">
        <v>3848</v>
      </c>
      <c r="DZ307" s="36" t="s">
        <v>3848</v>
      </c>
      <c r="EA307" s="36" t="s">
        <v>3848</v>
      </c>
      <c r="EB307" s="36" t="s">
        <v>3861</v>
      </c>
      <c r="EC307" s="36" t="s">
        <v>6907</v>
      </c>
      <c r="ED307" s="36" t="s">
        <v>3848</v>
      </c>
      <c r="EE307" s="36" t="s">
        <v>4306</v>
      </c>
      <c r="EF307" s="36" t="s">
        <v>3864</v>
      </c>
      <c r="EG307" s="36" t="s">
        <v>2755</v>
      </c>
      <c r="EH307" s="36" t="s">
        <v>282</v>
      </c>
      <c r="EI307" s="36" t="s">
        <v>3848</v>
      </c>
      <c r="EJ307" s="36" t="s">
        <v>3848</v>
      </c>
      <c r="EK307" s="36" t="s">
        <v>3848</v>
      </c>
      <c r="EL307" s="36" t="s">
        <v>3868</v>
      </c>
      <c r="EM307" s="36" t="s">
        <v>4002</v>
      </c>
      <c r="EN307" s="36" t="s">
        <v>4002</v>
      </c>
      <c r="EO307" s="36" t="s">
        <v>4002</v>
      </c>
      <c r="EP307" s="36" t="s">
        <v>4002</v>
      </c>
      <c r="EQ307" s="36" t="s">
        <v>19426</v>
      </c>
      <c r="ER307" s="36" t="s">
        <v>3872</v>
      </c>
      <c r="ES307" s="36" t="s">
        <v>19427</v>
      </c>
      <c r="ET307" s="36" t="s">
        <v>19428</v>
      </c>
      <c r="EU307" s="36" t="s">
        <v>19429</v>
      </c>
      <c r="EV307" s="36" t="s">
        <v>3876</v>
      </c>
      <c r="EW307" s="36" t="s">
        <v>3876</v>
      </c>
      <c r="EX307" s="36" t="s">
        <v>3848</v>
      </c>
      <c r="EY307" s="36" t="s">
        <v>3848</v>
      </c>
      <c r="EZ307" s="36" t="s">
        <v>3877</v>
      </c>
      <c r="FA307" s="36" t="s">
        <v>3878</v>
      </c>
      <c r="FB307" s="36" t="s">
        <v>14310</v>
      </c>
      <c r="FC307" s="36" t="s">
        <v>19430</v>
      </c>
      <c r="FD307" s="36" t="s">
        <v>3848</v>
      </c>
      <c r="FE307" s="36" t="s">
        <v>4011</v>
      </c>
      <c r="FF307" s="36" t="s">
        <v>5268</v>
      </c>
      <c r="FG307" s="36" t="s">
        <v>3848</v>
      </c>
      <c r="FH307" s="36" t="s">
        <v>19431</v>
      </c>
      <c r="FI307" s="36" t="s">
        <v>12104</v>
      </c>
      <c r="FJ307" s="36" t="s">
        <v>4083</v>
      </c>
      <c r="FK307" s="36" t="s">
        <v>19432</v>
      </c>
      <c r="FL307" s="36" t="s">
        <v>4017</v>
      </c>
      <c r="FM307" s="36" t="s">
        <v>478</v>
      </c>
      <c r="FN307" s="36" t="s">
        <v>7510</v>
      </c>
      <c r="FO307" s="36" t="s">
        <v>19433</v>
      </c>
      <c r="FP307" s="36" t="s">
        <v>3848</v>
      </c>
      <c r="FQ307" s="36" t="s">
        <v>3848</v>
      </c>
      <c r="FR307" s="36" t="s">
        <v>3848</v>
      </c>
      <c r="FS307" s="36" t="s">
        <v>3848</v>
      </c>
      <c r="FT307" s="36" t="s">
        <v>19434</v>
      </c>
      <c r="FU307" s="36" t="s">
        <v>10403</v>
      </c>
      <c r="FV307" s="36" t="s">
        <v>19435</v>
      </c>
      <c r="FW307" s="36" t="s">
        <v>19436</v>
      </c>
      <c r="FX307" s="36" t="s">
        <v>3894</v>
      </c>
      <c r="FY307" s="36" t="s">
        <v>3848</v>
      </c>
      <c r="FZ307" s="36" t="s">
        <v>13539</v>
      </c>
      <c r="GA307" s="36" t="s">
        <v>3848</v>
      </c>
      <c r="GB307" s="44" t="s">
        <v>3848</v>
      </c>
      <c r="GC307" s="44" t="s">
        <v>3848</v>
      </c>
      <c r="GL307" s="502" t="s">
        <v>14217</v>
      </c>
      <c r="GM307" s="502" t="s">
        <v>14217</v>
      </c>
      <c r="GN307" s="502" t="s">
        <v>14217</v>
      </c>
      <c r="GO307" s="502" t="s">
        <v>14217</v>
      </c>
      <c r="GP307" s="502" t="s">
        <v>14217</v>
      </c>
      <c r="GQ307" s="502" t="s">
        <v>3848</v>
      </c>
      <c r="GR307" s="502" t="s">
        <v>3848</v>
      </c>
      <c r="GS307" s="502" t="s">
        <v>14217</v>
      </c>
      <c r="GT307" s="502" t="s">
        <v>3848</v>
      </c>
      <c r="GU307" s="502" t="s">
        <v>3848</v>
      </c>
      <c r="GV307" s="502" t="s">
        <v>14217</v>
      </c>
      <c r="GW307" s="502" t="s">
        <v>14217</v>
      </c>
      <c r="GX307" s="502" t="s">
        <v>14217</v>
      </c>
      <c r="GY307" s="502" t="s">
        <v>14218</v>
      </c>
      <c r="GZ307" s="502" t="s">
        <v>14217</v>
      </c>
      <c r="HA307" s="502" t="s">
        <v>14217</v>
      </c>
      <c r="HB307" s="502" t="s">
        <v>14217</v>
      </c>
      <c r="HC307" s="502" t="s">
        <v>14217</v>
      </c>
      <c r="HD307" s="502" t="s">
        <v>14217</v>
      </c>
      <c r="HE307" s="502">
        <v>0</v>
      </c>
      <c r="HF307" s="44" t="s">
        <v>16491</v>
      </c>
      <c r="HG307" s="503" t="s">
        <v>3848</v>
      </c>
      <c r="HH307" s="503" t="s">
        <v>3848</v>
      </c>
      <c r="HI307" s="503" t="s">
        <v>3848</v>
      </c>
      <c r="HJ307" s="503" t="s">
        <v>3848</v>
      </c>
      <c r="HK307" s="503" t="s">
        <v>3848</v>
      </c>
      <c r="IC307" s="44" t="s">
        <v>3403</v>
      </c>
      <c r="IE307" s="44" t="s">
        <v>3403</v>
      </c>
    </row>
    <row r="308" spans="1:239" s="44" customFormat="1" ht="15" customHeight="1" x14ac:dyDescent="0.2">
      <c r="A308" s="85">
        <v>24</v>
      </c>
      <c r="B308" s="470">
        <v>0.48402777777777778</v>
      </c>
      <c r="C308" s="85"/>
      <c r="D308" s="85" t="s">
        <v>12630</v>
      </c>
      <c r="E308" s="85" t="s">
        <v>212</v>
      </c>
      <c r="F308" s="282">
        <v>43285</v>
      </c>
      <c r="G308" s="85" t="s">
        <v>3082</v>
      </c>
      <c r="H308" s="85" t="s">
        <v>246</v>
      </c>
      <c r="I308" s="85" t="s">
        <v>247</v>
      </c>
      <c r="J308" s="351" t="s">
        <v>19437</v>
      </c>
      <c r="K308" s="471" t="s">
        <v>19438</v>
      </c>
      <c r="L308" s="471" t="s">
        <v>250</v>
      </c>
      <c r="M308" s="471">
        <v>43285</v>
      </c>
      <c r="N308" s="471">
        <v>43299</v>
      </c>
      <c r="O308" s="85" t="s">
        <v>13142</v>
      </c>
      <c r="P308" s="521" t="s">
        <v>19439</v>
      </c>
      <c r="Q308" s="85" t="s">
        <v>2099</v>
      </c>
      <c r="R308" s="85" t="s">
        <v>5285</v>
      </c>
      <c r="S308" s="471" t="s">
        <v>18469</v>
      </c>
      <c r="T308" s="276">
        <v>9208171602</v>
      </c>
      <c r="U308" s="473" t="s">
        <v>18477</v>
      </c>
      <c r="V308" s="85" t="s">
        <v>18482</v>
      </c>
      <c r="W308" s="85" t="s">
        <v>221</v>
      </c>
      <c r="X308" s="85" t="s">
        <v>221</v>
      </c>
      <c r="Y308" s="85" t="s">
        <v>221</v>
      </c>
      <c r="Z308" s="85" t="s">
        <v>221</v>
      </c>
      <c r="AA308" s="85" t="s">
        <v>19440</v>
      </c>
      <c r="AB308" s="85">
        <v>9198760712</v>
      </c>
      <c r="AC308" s="85" t="s">
        <v>223</v>
      </c>
      <c r="AD308" s="85" t="s">
        <v>267</v>
      </c>
      <c r="AE308" s="85"/>
      <c r="AF308" s="85" t="s">
        <v>226</v>
      </c>
      <c r="AG308" s="85" t="s">
        <v>221</v>
      </c>
      <c r="AH308" s="85" t="s">
        <v>221</v>
      </c>
      <c r="AI308" s="85"/>
      <c r="AJ308" s="85"/>
      <c r="AK308" s="85"/>
      <c r="AL308" s="85"/>
      <c r="AM308" s="85"/>
      <c r="AN308" s="85" t="s">
        <v>228</v>
      </c>
      <c r="AO308" s="85" t="s">
        <v>228</v>
      </c>
      <c r="AP308" s="85" t="s">
        <v>281</v>
      </c>
      <c r="AQ308" s="85" t="s">
        <v>282</v>
      </c>
      <c r="AR308" s="85"/>
      <c r="AS308" s="85"/>
      <c r="AT308" s="85"/>
      <c r="AU308" s="85"/>
      <c r="AV308" s="85"/>
      <c r="AW308" s="85"/>
      <c r="AX308" s="85"/>
      <c r="AY308" s="85" t="s">
        <v>227</v>
      </c>
      <c r="AZ308" s="85" t="s">
        <v>227</v>
      </c>
      <c r="BA308" s="275">
        <v>0.54861111111111105</v>
      </c>
      <c r="BB308" s="275" t="s">
        <v>12636</v>
      </c>
      <c r="BC308" s="275">
        <v>0.59097222222222223</v>
      </c>
      <c r="BD308" s="275">
        <v>0.60347222222222219</v>
      </c>
      <c r="BE308" s="85"/>
      <c r="BF308" s="85">
        <v>1</v>
      </c>
      <c r="BG308" s="85">
        <v>2</v>
      </c>
      <c r="BH308" s="85">
        <v>3</v>
      </c>
      <c r="BI308" s="85">
        <v>3</v>
      </c>
      <c r="BJ308" s="85">
        <v>2</v>
      </c>
      <c r="BK308" s="85">
        <v>2</v>
      </c>
      <c r="BL308" s="85">
        <v>2</v>
      </c>
      <c r="BM308" s="85">
        <v>3</v>
      </c>
      <c r="BN308" s="85">
        <v>2</v>
      </c>
      <c r="BO308" s="85">
        <v>2</v>
      </c>
      <c r="BP308" s="85">
        <v>3</v>
      </c>
      <c r="BQ308" s="85">
        <v>3</v>
      </c>
      <c r="BR308" s="85">
        <v>3</v>
      </c>
      <c r="BS308" s="85">
        <v>2</v>
      </c>
      <c r="BT308" s="85">
        <v>3</v>
      </c>
      <c r="BU308" s="85"/>
      <c r="BV308" s="275" t="s">
        <v>12636</v>
      </c>
      <c r="BW308" s="483">
        <v>0.60277777777777775</v>
      </c>
      <c r="BX308" s="483">
        <v>0.60972222222222217</v>
      </c>
      <c r="BY308" s="85"/>
      <c r="BZ308" s="85">
        <v>3</v>
      </c>
      <c r="CA308" s="85">
        <v>3</v>
      </c>
      <c r="CB308" s="85">
        <v>3</v>
      </c>
      <c r="CC308" s="85">
        <v>3</v>
      </c>
      <c r="CD308" s="85" t="s">
        <v>260</v>
      </c>
      <c r="CE308" s="85" t="s">
        <v>12636</v>
      </c>
      <c r="CF308" s="85">
        <v>15</v>
      </c>
      <c r="CG308" s="85"/>
      <c r="CH308" s="85"/>
      <c r="CI308" s="85"/>
      <c r="CJ308" s="85"/>
      <c r="CK308" s="85"/>
      <c r="CL308" s="85"/>
      <c r="CM308" s="85"/>
      <c r="CN308" s="85"/>
      <c r="CO308" s="85"/>
      <c r="CP308" s="85"/>
      <c r="CQ308" s="85"/>
      <c r="CR308" s="36" t="s">
        <v>12643</v>
      </c>
      <c r="CS308" s="36" t="s">
        <v>12644</v>
      </c>
      <c r="CT308" s="36" t="s">
        <v>4002</v>
      </c>
      <c r="CU308" s="36" t="s">
        <v>18468</v>
      </c>
      <c r="CV308" s="36" t="s">
        <v>2099</v>
      </c>
      <c r="CW308" s="36" t="s">
        <v>5285</v>
      </c>
      <c r="CX308" s="36" t="s">
        <v>18469</v>
      </c>
      <c r="CY308" s="36" t="s">
        <v>18470</v>
      </c>
      <c r="CZ308" s="36" t="s">
        <v>17253</v>
      </c>
      <c r="DA308" s="36" t="s">
        <v>18471</v>
      </c>
      <c r="DB308" s="36" t="s">
        <v>8885</v>
      </c>
      <c r="DC308" s="36" t="s">
        <v>3846</v>
      </c>
      <c r="DD308" s="36" t="s">
        <v>17255</v>
      </c>
      <c r="DE308" s="36" t="s">
        <v>18472</v>
      </c>
      <c r="DF308" s="36" t="s">
        <v>18473</v>
      </c>
      <c r="DG308" s="36" t="s">
        <v>4158</v>
      </c>
      <c r="DH308" s="36" t="s">
        <v>4159</v>
      </c>
      <c r="DI308" s="36" t="s">
        <v>11695</v>
      </c>
      <c r="DJ308" s="36" t="s">
        <v>18474</v>
      </c>
      <c r="DK308" s="36" t="s">
        <v>4249</v>
      </c>
      <c r="DL308" s="36" t="s">
        <v>14122</v>
      </c>
      <c r="DM308" s="36" t="s">
        <v>3914</v>
      </c>
      <c r="DN308" s="36" t="s">
        <v>3852</v>
      </c>
      <c r="DO308" s="36" t="s">
        <v>3853</v>
      </c>
      <c r="DP308" s="36" t="s">
        <v>3854</v>
      </c>
      <c r="DQ308" s="36" t="s">
        <v>18475</v>
      </c>
      <c r="DR308" s="36" t="s">
        <v>18476</v>
      </c>
      <c r="DS308" s="36" t="s">
        <v>18477</v>
      </c>
      <c r="DT308" s="36" t="s">
        <v>18478</v>
      </c>
      <c r="DU308" s="36" t="s">
        <v>18479</v>
      </c>
      <c r="DV308" s="36" t="s">
        <v>18480</v>
      </c>
      <c r="DW308" s="36" t="s">
        <v>18481</v>
      </c>
      <c r="DX308" s="36" t="s">
        <v>18482</v>
      </c>
      <c r="DY308" s="36" t="s">
        <v>3848</v>
      </c>
      <c r="DZ308" s="36" t="s">
        <v>3848</v>
      </c>
      <c r="EA308" s="36" t="s">
        <v>3848</v>
      </c>
      <c r="EB308" s="36" t="s">
        <v>3861</v>
      </c>
      <c r="EC308" s="36" t="s">
        <v>3862</v>
      </c>
      <c r="ED308" s="36" t="s">
        <v>18483</v>
      </c>
      <c r="EE308" s="36" t="s">
        <v>4510</v>
      </c>
      <c r="EF308" s="36" t="s">
        <v>3864</v>
      </c>
      <c r="EG308" s="36" t="s">
        <v>2755</v>
      </c>
      <c r="EH308" s="36" t="s">
        <v>282</v>
      </c>
      <c r="EI308" s="36" t="s">
        <v>3848</v>
      </c>
      <c r="EJ308" s="36" t="s">
        <v>3848</v>
      </c>
      <c r="EK308" s="36" t="s">
        <v>3848</v>
      </c>
      <c r="EL308" s="36" t="s">
        <v>4473</v>
      </c>
      <c r="EM308" s="36" t="s">
        <v>4002</v>
      </c>
      <c r="EN308" s="36" t="s">
        <v>4002</v>
      </c>
      <c r="EO308" s="36" t="s">
        <v>4002</v>
      </c>
      <c r="EP308" s="36" t="s">
        <v>4002</v>
      </c>
      <c r="EQ308" s="36" t="s">
        <v>18484</v>
      </c>
      <c r="ER308" s="36" t="s">
        <v>4073</v>
      </c>
      <c r="ES308" s="36" t="s">
        <v>8493</v>
      </c>
      <c r="ET308" s="36" t="s">
        <v>18485</v>
      </c>
      <c r="EU308" s="36" t="s">
        <v>18486</v>
      </c>
      <c r="EV308" s="36" t="s">
        <v>3876</v>
      </c>
      <c r="EW308" s="36" t="s">
        <v>3876</v>
      </c>
      <c r="EX308" s="36" t="s">
        <v>3848</v>
      </c>
      <c r="EY308" s="36" t="s">
        <v>3848</v>
      </c>
      <c r="EZ308" s="36" t="s">
        <v>3877</v>
      </c>
      <c r="FA308" s="36" t="s">
        <v>3878</v>
      </c>
      <c r="FB308" s="36" t="s">
        <v>18487</v>
      </c>
      <c r="FC308" s="36" t="s">
        <v>18488</v>
      </c>
      <c r="FD308" s="36" t="s">
        <v>18489</v>
      </c>
      <c r="FE308" s="36" t="s">
        <v>3970</v>
      </c>
      <c r="FF308" s="36" t="s">
        <v>3971</v>
      </c>
      <c r="FG308" s="36" t="s">
        <v>18490</v>
      </c>
      <c r="FH308" s="36" t="s">
        <v>18491</v>
      </c>
      <c r="FI308" s="36" t="s">
        <v>18492</v>
      </c>
      <c r="FJ308" s="36" t="s">
        <v>7701</v>
      </c>
      <c r="FK308" s="36" t="s">
        <v>18493</v>
      </c>
      <c r="FL308" s="36" t="s">
        <v>18494</v>
      </c>
      <c r="FM308" s="36" t="s">
        <v>18469</v>
      </c>
      <c r="FN308" s="36" t="s">
        <v>14005</v>
      </c>
      <c r="FO308" s="36" t="s">
        <v>1690</v>
      </c>
      <c r="FP308" s="36" t="s">
        <v>3848</v>
      </c>
      <c r="FQ308" s="36" t="s">
        <v>18495</v>
      </c>
      <c r="FR308" s="36" t="s">
        <v>18496</v>
      </c>
      <c r="FS308" s="36" t="s">
        <v>18497</v>
      </c>
      <c r="FT308" s="36" t="s">
        <v>18498</v>
      </c>
      <c r="FU308" s="36" t="s">
        <v>18499</v>
      </c>
      <c r="FV308" s="36" t="s">
        <v>18500</v>
      </c>
      <c r="FW308" s="36" t="s">
        <v>18501</v>
      </c>
      <c r="FX308" s="36" t="s">
        <v>3894</v>
      </c>
      <c r="FY308" s="36" t="s">
        <v>3848</v>
      </c>
      <c r="FZ308" s="36" t="s">
        <v>19441</v>
      </c>
      <c r="GA308" s="36" t="s">
        <v>3945</v>
      </c>
      <c r="GB308" s="44" t="s">
        <v>3945</v>
      </c>
      <c r="GC308" s="44" t="s">
        <v>3946</v>
      </c>
      <c r="GD308" s="44" t="s">
        <v>13178</v>
      </c>
      <c r="GE308" s="44" t="s">
        <v>6505</v>
      </c>
      <c r="GF308" s="44" t="s">
        <v>19442</v>
      </c>
      <c r="GG308" s="44" t="s">
        <v>6676</v>
      </c>
      <c r="GL308" s="502">
        <v>100</v>
      </c>
      <c r="GM308" s="502">
        <v>67</v>
      </c>
      <c r="GN308" s="502">
        <v>45</v>
      </c>
      <c r="GO308" s="502">
        <v>72</v>
      </c>
      <c r="GP308" s="502">
        <v>52</v>
      </c>
      <c r="GQ308" s="502">
        <v>13</v>
      </c>
      <c r="GR308" s="502">
        <v>77</v>
      </c>
      <c r="GS308" s="502">
        <v>52</v>
      </c>
      <c r="GT308" s="502">
        <v>13</v>
      </c>
      <c r="GU308" s="502">
        <v>100</v>
      </c>
      <c r="GV308" s="502">
        <v>50</v>
      </c>
      <c r="GW308" s="502">
        <v>43</v>
      </c>
      <c r="GX308" s="502">
        <v>86</v>
      </c>
      <c r="GY308" s="502">
        <v>86</v>
      </c>
      <c r="GZ308" s="502">
        <v>79</v>
      </c>
      <c r="HA308" s="502">
        <v>0.3629</v>
      </c>
      <c r="HB308" s="502">
        <v>100</v>
      </c>
      <c r="HC308" s="502">
        <v>100</v>
      </c>
      <c r="HD308" s="502">
        <v>100</v>
      </c>
      <c r="HE308" s="502">
        <v>79</v>
      </c>
      <c r="HF308" s="44" t="s">
        <v>14314</v>
      </c>
      <c r="HG308" s="503" t="s">
        <v>3848</v>
      </c>
      <c r="HH308" s="503" t="s">
        <v>3848</v>
      </c>
      <c r="HI308" s="503" t="s">
        <v>3848</v>
      </c>
      <c r="HJ308" s="503" t="s">
        <v>3848</v>
      </c>
      <c r="HK308" s="503" t="s">
        <v>3848</v>
      </c>
      <c r="HL308" s="471">
        <v>43285</v>
      </c>
      <c r="HM308" s="30" t="s">
        <v>12626</v>
      </c>
      <c r="HV308" s="44" t="s">
        <v>6505</v>
      </c>
      <c r="IA308" s="44" t="s">
        <v>6676</v>
      </c>
      <c r="IC308" s="44" t="s">
        <v>247</v>
      </c>
      <c r="IE308" s="44" t="s">
        <v>12843</v>
      </c>
    </row>
    <row r="309" spans="1:239" s="44" customFormat="1" ht="15" customHeight="1" x14ac:dyDescent="0.2">
      <c r="A309" s="85">
        <v>25</v>
      </c>
      <c r="B309" s="470">
        <v>0.48958333333333331</v>
      </c>
      <c r="C309" s="85"/>
      <c r="D309" s="85" t="s">
        <v>12630</v>
      </c>
      <c r="E309" s="85" t="s">
        <v>212</v>
      </c>
      <c r="F309" s="282">
        <v>43285</v>
      </c>
      <c r="G309" s="85" t="s">
        <v>3082</v>
      </c>
      <c r="H309" s="85" t="s">
        <v>246</v>
      </c>
      <c r="I309" s="85" t="s">
        <v>247</v>
      </c>
      <c r="J309" s="351" t="s">
        <v>19437</v>
      </c>
      <c r="K309" s="471" t="s">
        <v>19438</v>
      </c>
      <c r="L309" s="471" t="s">
        <v>250</v>
      </c>
      <c r="M309" s="471">
        <v>43285</v>
      </c>
      <c r="N309" s="471">
        <v>43299</v>
      </c>
      <c r="O309" s="85" t="s">
        <v>13142</v>
      </c>
      <c r="P309" s="520" t="s">
        <v>19443</v>
      </c>
      <c r="Q309" s="85" t="s">
        <v>19444</v>
      </c>
      <c r="R309" s="85" t="s">
        <v>19445</v>
      </c>
      <c r="S309" s="471" t="s">
        <v>2935</v>
      </c>
      <c r="T309" s="276">
        <v>9152814944</v>
      </c>
      <c r="U309" s="471" t="s">
        <v>19446</v>
      </c>
      <c r="V309" s="85" t="s">
        <v>221</v>
      </c>
      <c r="W309" s="85" t="s">
        <v>221</v>
      </c>
      <c r="X309" s="85" t="s">
        <v>221</v>
      </c>
      <c r="Y309" s="85" t="s">
        <v>221</v>
      </c>
      <c r="Z309" s="85" t="s">
        <v>221</v>
      </c>
      <c r="AA309" s="85" t="s">
        <v>19447</v>
      </c>
      <c r="AB309" s="85">
        <v>9054256940</v>
      </c>
      <c r="AC309" s="85" t="s">
        <v>223</v>
      </c>
      <c r="AD309" s="85" t="s">
        <v>224</v>
      </c>
      <c r="AE309" s="85"/>
      <c r="AF309" s="85" t="s">
        <v>226</v>
      </c>
      <c r="AG309" s="85" t="s">
        <v>221</v>
      </c>
      <c r="AH309" s="85" t="s">
        <v>221</v>
      </c>
      <c r="AI309" s="85"/>
      <c r="AJ309" s="85"/>
      <c r="AK309" s="85"/>
      <c r="AL309" s="85"/>
      <c r="AM309" s="85"/>
      <c r="AN309" s="85" t="s">
        <v>228</v>
      </c>
      <c r="AO309" s="85" t="s">
        <v>228</v>
      </c>
      <c r="AP309" s="85" t="s">
        <v>1076</v>
      </c>
      <c r="AQ309" s="85" t="s">
        <v>1077</v>
      </c>
      <c r="AR309" s="85"/>
      <c r="AS309" s="85"/>
      <c r="AT309" s="85"/>
      <c r="AU309" s="85"/>
      <c r="AV309" s="85"/>
      <c r="AW309" s="85"/>
      <c r="AX309" s="85"/>
      <c r="AY309" s="85" t="s">
        <v>227</v>
      </c>
      <c r="AZ309" s="85" t="s">
        <v>446</v>
      </c>
      <c r="BA309" s="275">
        <v>0.52361111111111114</v>
      </c>
      <c r="BB309" s="275" t="s">
        <v>13984</v>
      </c>
      <c r="BC309" s="275">
        <v>0.66597222222222219</v>
      </c>
      <c r="BD309" s="275">
        <v>0.6777777777777777</v>
      </c>
      <c r="BE309" s="85"/>
      <c r="BF309" s="85">
        <v>3</v>
      </c>
      <c r="BG309" s="85">
        <v>3</v>
      </c>
      <c r="BH309" s="85">
        <v>3</v>
      </c>
      <c r="BI309" s="85">
        <v>3</v>
      </c>
      <c r="BJ309" s="85">
        <v>3</v>
      </c>
      <c r="BK309" s="85">
        <v>3</v>
      </c>
      <c r="BL309" s="85">
        <v>3</v>
      </c>
      <c r="BM309" s="85">
        <v>3</v>
      </c>
      <c r="BN309" s="85">
        <v>3</v>
      </c>
      <c r="BO309" s="85">
        <v>3</v>
      </c>
      <c r="BP309" s="85">
        <v>3</v>
      </c>
      <c r="BQ309" s="85">
        <v>3</v>
      </c>
      <c r="BR309" s="85">
        <v>3</v>
      </c>
      <c r="BS309" s="85">
        <v>3</v>
      </c>
      <c r="BT309" s="85">
        <v>3</v>
      </c>
      <c r="BU309" s="85"/>
      <c r="BV309" s="85" t="s">
        <v>13984</v>
      </c>
      <c r="BW309" s="483">
        <v>0.6777777777777777</v>
      </c>
      <c r="BX309" s="483">
        <v>0.68472222222222223</v>
      </c>
      <c r="BY309" s="85"/>
      <c r="BZ309" s="85">
        <v>3</v>
      </c>
      <c r="CA309" s="85">
        <v>3</v>
      </c>
      <c r="CB309" s="85">
        <v>3</v>
      </c>
      <c r="CC309" s="85">
        <v>3</v>
      </c>
      <c r="CD309" s="85" t="s">
        <v>260</v>
      </c>
      <c r="CE309" s="85" t="s">
        <v>13984</v>
      </c>
      <c r="CF309" s="85">
        <v>15</v>
      </c>
      <c r="CG309" s="85"/>
      <c r="CH309" s="85"/>
      <c r="CI309" s="85"/>
      <c r="CJ309" s="85"/>
      <c r="CK309" s="85"/>
      <c r="CL309" s="85"/>
      <c r="CM309" s="85"/>
      <c r="CN309" s="85"/>
      <c r="CO309" s="85"/>
      <c r="CP309" s="85"/>
      <c r="CQ309" s="85"/>
      <c r="CR309" s="36" t="s">
        <v>12643</v>
      </c>
      <c r="CS309" s="36" t="s">
        <v>12644</v>
      </c>
      <c r="CT309" s="36" t="s">
        <v>4002</v>
      </c>
      <c r="CU309" s="36" t="s">
        <v>19448</v>
      </c>
      <c r="CV309" s="36" t="s">
        <v>19449</v>
      </c>
      <c r="CW309" s="36" t="s">
        <v>19445</v>
      </c>
      <c r="CX309" s="36" t="s">
        <v>2935</v>
      </c>
      <c r="CY309" s="36" t="s">
        <v>19450</v>
      </c>
      <c r="CZ309" s="36" t="s">
        <v>3848</v>
      </c>
      <c r="DA309" s="36" t="s">
        <v>19451</v>
      </c>
      <c r="DB309" s="36" t="s">
        <v>4158</v>
      </c>
      <c r="DC309" s="36" t="s">
        <v>4159</v>
      </c>
      <c r="DD309" s="36" t="s">
        <v>11695</v>
      </c>
      <c r="DE309" s="36" t="s">
        <v>3848</v>
      </c>
      <c r="DF309" s="36" t="s">
        <v>19451</v>
      </c>
      <c r="DG309" s="36" t="s">
        <v>4158</v>
      </c>
      <c r="DH309" s="36" t="s">
        <v>4159</v>
      </c>
      <c r="DI309" s="36" t="s">
        <v>11695</v>
      </c>
      <c r="DJ309" s="36" t="s">
        <v>3848</v>
      </c>
      <c r="DK309" s="36" t="s">
        <v>3957</v>
      </c>
      <c r="DL309" s="36" t="s">
        <v>3848</v>
      </c>
      <c r="DM309" s="36" t="s">
        <v>3914</v>
      </c>
      <c r="DN309" s="36" t="s">
        <v>3852</v>
      </c>
      <c r="DO309" s="36" t="s">
        <v>3853</v>
      </c>
      <c r="DP309" s="36" t="s">
        <v>8096</v>
      </c>
      <c r="DQ309" s="36" t="s">
        <v>19452</v>
      </c>
      <c r="DR309" s="36" t="s">
        <v>19453</v>
      </c>
      <c r="DS309" s="36" t="s">
        <v>19446</v>
      </c>
      <c r="DT309" s="36" t="s">
        <v>3848</v>
      </c>
      <c r="DU309" s="36" t="s">
        <v>3848</v>
      </c>
      <c r="DV309" s="36" t="s">
        <v>3848</v>
      </c>
      <c r="DW309" s="36" t="s">
        <v>3848</v>
      </c>
      <c r="DX309" s="36" t="s">
        <v>3848</v>
      </c>
      <c r="DY309" s="36" t="s">
        <v>3848</v>
      </c>
      <c r="DZ309" s="36" t="s">
        <v>3848</v>
      </c>
      <c r="EA309" s="36" t="s">
        <v>3848</v>
      </c>
      <c r="EB309" s="36" t="s">
        <v>3861</v>
      </c>
      <c r="EC309" s="36" t="s">
        <v>3862</v>
      </c>
      <c r="ED309" s="36" t="s">
        <v>3848</v>
      </c>
      <c r="EE309" s="36" t="s">
        <v>4437</v>
      </c>
      <c r="EF309" s="36" t="s">
        <v>3864</v>
      </c>
      <c r="EG309" s="36" t="s">
        <v>1720</v>
      </c>
      <c r="EH309" s="36" t="s">
        <v>1077</v>
      </c>
      <c r="EI309" s="36" t="s">
        <v>3848</v>
      </c>
      <c r="EJ309" s="36" t="s">
        <v>3848</v>
      </c>
      <c r="EK309" s="36" t="s">
        <v>3848</v>
      </c>
      <c r="EL309" s="36" t="s">
        <v>5147</v>
      </c>
      <c r="EM309" s="36" t="s">
        <v>4002</v>
      </c>
      <c r="EN309" s="36" t="s">
        <v>4002</v>
      </c>
      <c r="EO309" s="36" t="s">
        <v>4002</v>
      </c>
      <c r="EP309" s="36" t="s">
        <v>4002</v>
      </c>
      <c r="EQ309" s="36" t="s">
        <v>19454</v>
      </c>
      <c r="ER309" s="36" t="s">
        <v>19455</v>
      </c>
      <c r="ES309" s="36" t="s">
        <v>19456</v>
      </c>
      <c r="ET309" s="36" t="s">
        <v>19457</v>
      </c>
      <c r="EU309" s="36" t="s">
        <v>19458</v>
      </c>
      <c r="EV309" s="36" t="s">
        <v>3876</v>
      </c>
      <c r="EW309" s="36" t="s">
        <v>3876</v>
      </c>
      <c r="EX309" s="36" t="s">
        <v>3848</v>
      </c>
      <c r="EY309" s="36" t="s">
        <v>3848</v>
      </c>
      <c r="EZ309" s="36" t="s">
        <v>3877</v>
      </c>
      <c r="FA309" s="36" t="s">
        <v>4008</v>
      </c>
      <c r="FB309" s="36" t="s">
        <v>19459</v>
      </c>
      <c r="FC309" s="36" t="s">
        <v>3848</v>
      </c>
      <c r="FD309" s="36" t="s">
        <v>3848</v>
      </c>
      <c r="FE309" s="36" t="s">
        <v>9951</v>
      </c>
      <c r="FF309" s="36" t="s">
        <v>9952</v>
      </c>
      <c r="FG309" s="36" t="s">
        <v>19460</v>
      </c>
      <c r="FH309" s="36" t="s">
        <v>19461</v>
      </c>
      <c r="FI309" s="36" t="s">
        <v>19462</v>
      </c>
      <c r="FJ309" s="36" t="s">
        <v>19463</v>
      </c>
      <c r="FK309" s="36" t="s">
        <v>19464</v>
      </c>
      <c r="FL309" s="36" t="s">
        <v>4523</v>
      </c>
      <c r="FM309" s="36" t="s">
        <v>2935</v>
      </c>
      <c r="FN309" s="36" t="s">
        <v>19465</v>
      </c>
      <c r="FO309" s="36" t="s">
        <v>19466</v>
      </c>
      <c r="FP309" s="36" t="s">
        <v>3848</v>
      </c>
      <c r="FQ309" s="36" t="s">
        <v>3848</v>
      </c>
      <c r="FR309" s="36" t="s">
        <v>3848</v>
      </c>
      <c r="FS309" s="36" t="s">
        <v>3848</v>
      </c>
      <c r="FT309" s="36" t="s">
        <v>19467</v>
      </c>
      <c r="FU309" s="36" t="s">
        <v>19468</v>
      </c>
      <c r="FV309" s="36" t="s">
        <v>19469</v>
      </c>
      <c r="FW309" s="36" t="s">
        <v>19470</v>
      </c>
      <c r="FX309" s="36" t="s">
        <v>3894</v>
      </c>
      <c r="FY309" s="36" t="s">
        <v>3848</v>
      </c>
      <c r="FZ309" s="36" t="s">
        <v>19471</v>
      </c>
      <c r="GA309" s="36" t="s">
        <v>3946</v>
      </c>
      <c r="GB309" s="44" t="s">
        <v>3945</v>
      </c>
      <c r="GC309" s="44" t="s">
        <v>3946</v>
      </c>
      <c r="GD309" s="44" t="s">
        <v>4194</v>
      </c>
      <c r="GE309" s="44" t="s">
        <v>6676</v>
      </c>
      <c r="GF309" s="44" t="s">
        <v>19442</v>
      </c>
      <c r="GG309" s="44" t="s">
        <v>6676</v>
      </c>
      <c r="GL309" s="502">
        <v>100</v>
      </c>
      <c r="GM309" s="502">
        <v>83</v>
      </c>
      <c r="GN309" s="502">
        <v>80</v>
      </c>
      <c r="GO309" s="502">
        <v>100</v>
      </c>
      <c r="GP309" s="502">
        <v>85</v>
      </c>
      <c r="GQ309" s="502">
        <v>34</v>
      </c>
      <c r="GR309" s="502">
        <v>85</v>
      </c>
      <c r="GS309" s="502">
        <v>90</v>
      </c>
      <c r="GT309" s="502">
        <v>31</v>
      </c>
      <c r="GU309" s="502">
        <v>90</v>
      </c>
      <c r="GV309" s="502">
        <v>50</v>
      </c>
      <c r="GW309" s="502">
        <v>86</v>
      </c>
      <c r="GX309" s="502">
        <v>71</v>
      </c>
      <c r="GY309" s="502" t="s">
        <v>14218</v>
      </c>
      <c r="GZ309" s="502" t="s">
        <v>14217</v>
      </c>
      <c r="HA309" s="502" t="s">
        <v>14217</v>
      </c>
      <c r="HB309" s="502">
        <v>100</v>
      </c>
      <c r="HC309" s="502">
        <v>100</v>
      </c>
      <c r="HD309" s="502">
        <v>100</v>
      </c>
      <c r="HE309" s="502">
        <v>0</v>
      </c>
      <c r="HF309" s="44" t="s">
        <v>14314</v>
      </c>
      <c r="HG309" s="503" t="s">
        <v>3848</v>
      </c>
      <c r="HH309" s="503" t="s">
        <v>3848</v>
      </c>
      <c r="HI309" s="503" t="s">
        <v>3848</v>
      </c>
      <c r="HJ309" s="503" t="s">
        <v>3848</v>
      </c>
      <c r="HK309" s="503" t="s">
        <v>3848</v>
      </c>
      <c r="HL309" s="471">
        <v>43285</v>
      </c>
      <c r="HM309" s="30" t="s">
        <v>12626</v>
      </c>
      <c r="HN309" s="213" t="s">
        <v>6676</v>
      </c>
      <c r="IA309" s="44" t="s">
        <v>6676</v>
      </c>
      <c r="IC309" s="44" t="s">
        <v>247</v>
      </c>
      <c r="IE309" s="44" t="s">
        <v>12843</v>
      </c>
    </row>
    <row r="310" spans="1:239" s="44" customFormat="1" ht="15" customHeight="1" x14ac:dyDescent="0.2">
      <c r="A310" s="85">
        <v>26</v>
      </c>
      <c r="B310" s="470">
        <v>0.50486111111111109</v>
      </c>
      <c r="C310" s="85"/>
      <c r="D310" s="85" t="s">
        <v>12630</v>
      </c>
      <c r="E310" s="85" t="s">
        <v>212</v>
      </c>
      <c r="F310" s="282">
        <v>43285</v>
      </c>
      <c r="G310" s="85" t="s">
        <v>1202</v>
      </c>
      <c r="H310" s="85" t="s">
        <v>214</v>
      </c>
      <c r="I310" s="85" t="s">
        <v>7837</v>
      </c>
      <c r="J310" s="85"/>
      <c r="K310" s="471"/>
      <c r="L310" s="471"/>
      <c r="M310" s="471"/>
      <c r="N310" s="471"/>
      <c r="O310" s="85"/>
      <c r="P310" s="472" t="s">
        <v>19472</v>
      </c>
      <c r="Q310" s="85" t="s">
        <v>2343</v>
      </c>
      <c r="R310" s="85" t="s">
        <v>19473</v>
      </c>
      <c r="S310" s="471" t="s">
        <v>5244</v>
      </c>
      <c r="T310" s="276">
        <v>9355433368</v>
      </c>
      <c r="U310" s="473" t="s">
        <v>19474</v>
      </c>
      <c r="V310" s="85" t="s">
        <v>221</v>
      </c>
      <c r="W310" s="85" t="s">
        <v>221</v>
      </c>
      <c r="X310" s="85" t="s">
        <v>221</v>
      </c>
      <c r="Y310" s="85" t="s">
        <v>221</v>
      </c>
      <c r="Z310" s="85" t="s">
        <v>221</v>
      </c>
      <c r="AA310" s="85" t="s">
        <v>19475</v>
      </c>
      <c r="AB310" s="85">
        <v>9261971208</v>
      </c>
      <c r="AC310" s="85" t="s">
        <v>223</v>
      </c>
      <c r="AD310" s="85" t="s">
        <v>366</v>
      </c>
      <c r="AE310" s="85"/>
      <c r="AF310" s="85" t="s">
        <v>226</v>
      </c>
      <c r="AG310" s="85" t="s">
        <v>221</v>
      </c>
      <c r="AH310" s="85" t="s">
        <v>226</v>
      </c>
      <c r="AI310" s="85" t="s">
        <v>19476</v>
      </c>
      <c r="AJ310" s="85" t="s">
        <v>446</v>
      </c>
      <c r="AK310" s="85">
        <v>1</v>
      </c>
      <c r="AL310" s="85" t="s">
        <v>15873</v>
      </c>
      <c r="AM310" s="85" t="s">
        <v>17532</v>
      </c>
      <c r="AN310" s="85" t="s">
        <v>228</v>
      </c>
      <c r="AO310" s="85" t="s">
        <v>228</v>
      </c>
      <c r="AP310" s="85" t="s">
        <v>281</v>
      </c>
      <c r="AQ310" s="85" t="s">
        <v>282</v>
      </c>
      <c r="AR310" s="85"/>
      <c r="AS310" s="85"/>
      <c r="AT310" s="85"/>
      <c r="AU310" s="85"/>
      <c r="AV310" s="85"/>
      <c r="AW310" s="85"/>
      <c r="AX310" s="85"/>
      <c r="AY310" s="85" t="s">
        <v>227</v>
      </c>
      <c r="AZ310" s="85" t="s">
        <v>446</v>
      </c>
      <c r="BA310" s="275">
        <v>0.54791666666666672</v>
      </c>
      <c r="BB310" s="275" t="s">
        <v>12693</v>
      </c>
      <c r="BC310" s="275">
        <v>0.62291666666666667</v>
      </c>
      <c r="BD310" s="275">
        <v>0.64027777777777783</v>
      </c>
      <c r="BE310" s="85"/>
      <c r="BF310" s="85">
        <v>2</v>
      </c>
      <c r="BG310" s="85">
        <v>2</v>
      </c>
      <c r="BH310" s="85">
        <v>3</v>
      </c>
      <c r="BI310" s="85">
        <v>2</v>
      </c>
      <c r="BJ310" s="85">
        <v>3</v>
      </c>
      <c r="BK310" s="85">
        <v>2</v>
      </c>
      <c r="BL310" s="85">
        <v>2</v>
      </c>
      <c r="BM310" s="85">
        <v>3</v>
      </c>
      <c r="BN310" s="85">
        <v>3</v>
      </c>
      <c r="BO310" s="85">
        <v>2</v>
      </c>
      <c r="BP310" s="85">
        <v>2</v>
      </c>
      <c r="BQ310" s="85">
        <v>3</v>
      </c>
      <c r="BR310" s="85">
        <v>2</v>
      </c>
      <c r="BS310" s="85">
        <v>3</v>
      </c>
      <c r="BT310" s="85">
        <v>2</v>
      </c>
      <c r="BU310" s="85"/>
      <c r="BV310" s="85"/>
      <c r="BW310" s="85"/>
      <c r="BX310" s="85"/>
      <c r="BY310" s="85"/>
      <c r="BZ310" s="85"/>
      <c r="CA310" s="85"/>
      <c r="CB310" s="85"/>
      <c r="CC310" s="85"/>
      <c r="CD310" s="85"/>
      <c r="CE310" s="85"/>
      <c r="CF310" s="85"/>
      <c r="CG310" s="85"/>
      <c r="CH310" s="85"/>
      <c r="CI310" s="85"/>
      <c r="CJ310" s="85"/>
      <c r="CK310" s="85"/>
      <c r="CL310" s="85"/>
      <c r="CM310" s="85"/>
      <c r="CN310" s="85"/>
      <c r="CO310" s="85"/>
      <c r="CP310" s="85"/>
      <c r="CQ310" s="85"/>
      <c r="CR310" s="36" t="s">
        <v>12643</v>
      </c>
      <c r="CS310" s="36" t="s">
        <v>12644</v>
      </c>
      <c r="CT310" s="36" t="s">
        <v>4002</v>
      </c>
      <c r="CU310" s="36" t="s">
        <v>19477</v>
      </c>
      <c r="CV310" s="36" t="s">
        <v>2343</v>
      </c>
      <c r="CW310" s="36" t="s">
        <v>19473</v>
      </c>
      <c r="CX310" s="36" t="s">
        <v>5244</v>
      </c>
      <c r="CY310" s="36" t="s">
        <v>19478</v>
      </c>
      <c r="CZ310" s="36" t="s">
        <v>14534</v>
      </c>
      <c r="DA310" s="36" t="s">
        <v>19479</v>
      </c>
      <c r="DB310" s="36" t="s">
        <v>4158</v>
      </c>
      <c r="DC310" s="36" t="s">
        <v>4159</v>
      </c>
      <c r="DD310" s="36" t="s">
        <v>14536</v>
      </c>
      <c r="DE310" s="36" t="s">
        <v>3908</v>
      </c>
      <c r="DF310" s="36" t="s">
        <v>19480</v>
      </c>
      <c r="DG310" s="36" t="s">
        <v>3840</v>
      </c>
      <c r="DH310" s="36" t="s">
        <v>3841</v>
      </c>
      <c r="DI310" s="36" t="s">
        <v>3910</v>
      </c>
      <c r="DJ310" s="36" t="s">
        <v>19481</v>
      </c>
      <c r="DK310" s="36" t="s">
        <v>3849</v>
      </c>
      <c r="DL310" s="36" t="s">
        <v>3958</v>
      </c>
      <c r="DM310" s="36" t="s">
        <v>3914</v>
      </c>
      <c r="DN310" s="36" t="s">
        <v>3852</v>
      </c>
      <c r="DO310" s="36" t="s">
        <v>3853</v>
      </c>
      <c r="DP310" s="36" t="s">
        <v>3854</v>
      </c>
      <c r="DQ310" s="36" t="s">
        <v>19482</v>
      </c>
      <c r="DR310" s="36" t="s">
        <v>1239</v>
      </c>
      <c r="DS310" s="36" t="s">
        <v>19474</v>
      </c>
      <c r="DT310" s="36" t="s">
        <v>19483</v>
      </c>
      <c r="DU310" s="36" t="s">
        <v>19484</v>
      </c>
      <c r="DV310" s="36" t="s">
        <v>19485</v>
      </c>
      <c r="DW310" s="36" t="s">
        <v>19486</v>
      </c>
      <c r="DX310" s="36" t="s">
        <v>1239</v>
      </c>
      <c r="DY310" s="36" t="s">
        <v>1239</v>
      </c>
      <c r="DZ310" s="36" t="s">
        <v>1239</v>
      </c>
      <c r="EA310" s="36" t="s">
        <v>1239</v>
      </c>
      <c r="EB310" s="36" t="s">
        <v>3861</v>
      </c>
      <c r="EC310" s="36" t="s">
        <v>3862</v>
      </c>
      <c r="ED310" s="36" t="s">
        <v>1239</v>
      </c>
      <c r="EE310" s="36" t="s">
        <v>12096</v>
      </c>
      <c r="EF310" s="36" t="s">
        <v>3864</v>
      </c>
      <c r="EG310" s="36" t="s">
        <v>2755</v>
      </c>
      <c r="EH310" s="36" t="s">
        <v>282</v>
      </c>
      <c r="EI310" s="36" t="s">
        <v>1239</v>
      </c>
      <c r="EJ310" s="36" t="s">
        <v>3848</v>
      </c>
      <c r="EK310" s="36" t="s">
        <v>3848</v>
      </c>
      <c r="EL310" s="36" t="s">
        <v>3868</v>
      </c>
      <c r="EM310" s="36" t="s">
        <v>4002</v>
      </c>
      <c r="EN310" s="36" t="s">
        <v>4002</v>
      </c>
      <c r="EO310" s="36" t="s">
        <v>4002</v>
      </c>
      <c r="EP310" s="36" t="s">
        <v>4002</v>
      </c>
      <c r="EQ310" s="36" t="s">
        <v>19487</v>
      </c>
      <c r="ER310" s="36" t="s">
        <v>5223</v>
      </c>
      <c r="ES310" s="36" t="s">
        <v>19488</v>
      </c>
      <c r="ET310" s="36" t="s">
        <v>19489</v>
      </c>
      <c r="EU310" s="36" t="s">
        <v>19490</v>
      </c>
      <c r="EV310" s="36" t="s">
        <v>3877</v>
      </c>
      <c r="EW310" s="36" t="s">
        <v>3876</v>
      </c>
      <c r="EX310" s="36" t="s">
        <v>1239</v>
      </c>
      <c r="EY310" s="36" t="s">
        <v>1239</v>
      </c>
      <c r="EZ310" s="36" t="s">
        <v>3877</v>
      </c>
      <c r="FA310" s="36" t="s">
        <v>4008</v>
      </c>
      <c r="FB310" s="36" t="s">
        <v>19491</v>
      </c>
      <c r="FC310" s="36" t="s">
        <v>19492</v>
      </c>
      <c r="FD310" s="36" t="s">
        <v>6802</v>
      </c>
      <c r="FE310" s="36" t="s">
        <v>3881</v>
      </c>
      <c r="FF310" s="36" t="s">
        <v>6997</v>
      </c>
      <c r="FG310" s="36" t="s">
        <v>19493</v>
      </c>
      <c r="FH310" s="36" t="s">
        <v>19494</v>
      </c>
      <c r="FI310" s="36" t="s">
        <v>19495</v>
      </c>
      <c r="FJ310" s="36" t="s">
        <v>19496</v>
      </c>
      <c r="FK310" s="36" t="s">
        <v>19497</v>
      </c>
      <c r="FL310" s="36" t="s">
        <v>19498</v>
      </c>
      <c r="FM310" s="36" t="s">
        <v>5244</v>
      </c>
      <c r="FN310" s="36" t="s">
        <v>2882</v>
      </c>
      <c r="FO310" s="36" t="s">
        <v>1059</v>
      </c>
      <c r="FP310" s="36" t="s">
        <v>1239</v>
      </c>
      <c r="FQ310" s="36" t="s">
        <v>3848</v>
      </c>
      <c r="FR310" s="36" t="s">
        <v>3848</v>
      </c>
      <c r="FS310" s="36" t="s">
        <v>3848</v>
      </c>
      <c r="FT310" s="36" t="s">
        <v>19499</v>
      </c>
      <c r="FU310" s="36" t="s">
        <v>19500</v>
      </c>
      <c r="FV310" s="36" t="s">
        <v>19501</v>
      </c>
      <c r="FW310" s="36" t="s">
        <v>19502</v>
      </c>
      <c r="FX310" s="36" t="s">
        <v>3944</v>
      </c>
      <c r="FY310" s="36" t="s">
        <v>3848</v>
      </c>
      <c r="FZ310" s="36" t="s">
        <v>13539</v>
      </c>
      <c r="GA310" s="36" t="s">
        <v>3946</v>
      </c>
      <c r="GB310" s="44" t="s">
        <v>3946</v>
      </c>
      <c r="GC310" s="44" t="s">
        <v>3946</v>
      </c>
      <c r="GL310" s="502">
        <v>100</v>
      </c>
      <c r="GM310" s="502">
        <v>100</v>
      </c>
      <c r="GN310" s="502">
        <v>65</v>
      </c>
      <c r="GO310" s="502">
        <v>94</v>
      </c>
      <c r="GP310" s="502">
        <v>93</v>
      </c>
      <c r="GQ310" s="502">
        <v>46</v>
      </c>
      <c r="GR310" s="502">
        <v>93</v>
      </c>
      <c r="GS310" s="502">
        <v>95</v>
      </c>
      <c r="GT310" s="502">
        <v>38</v>
      </c>
      <c r="GU310" s="502">
        <v>95</v>
      </c>
      <c r="GV310" s="502">
        <v>70</v>
      </c>
      <c r="GW310" s="502">
        <v>100</v>
      </c>
      <c r="GX310" s="502">
        <v>86</v>
      </c>
      <c r="GY310" s="502">
        <v>80</v>
      </c>
      <c r="GZ310" s="502">
        <v>81</v>
      </c>
      <c r="HA310" s="502">
        <v>0.92120000000000002</v>
      </c>
      <c r="HB310" s="502">
        <v>33</v>
      </c>
      <c r="HC310" s="502" t="s">
        <v>14217</v>
      </c>
      <c r="HD310" s="502">
        <v>33</v>
      </c>
      <c r="HE310" s="502">
        <v>81</v>
      </c>
      <c r="HF310" s="44" t="s">
        <v>15144</v>
      </c>
      <c r="HG310" s="503" t="s">
        <v>3848</v>
      </c>
      <c r="HH310" s="503" t="s">
        <v>19503</v>
      </c>
      <c r="HI310" s="503" t="s">
        <v>15146</v>
      </c>
      <c r="HJ310" s="503" t="s">
        <v>14951</v>
      </c>
      <c r="HK310" s="503" t="s">
        <v>19504</v>
      </c>
      <c r="IC310" s="44" t="s">
        <v>3403</v>
      </c>
      <c r="IE310" s="44" t="s">
        <v>3403</v>
      </c>
    </row>
    <row r="311" spans="1:239" s="44" customFormat="1" ht="15" customHeight="1" x14ac:dyDescent="0.2">
      <c r="A311" s="85">
        <v>27</v>
      </c>
      <c r="B311" s="470">
        <v>0.51041666666666663</v>
      </c>
      <c r="C311" s="85"/>
      <c r="D311" s="85" t="s">
        <v>12630</v>
      </c>
      <c r="E311" s="85" t="s">
        <v>212</v>
      </c>
      <c r="F311" s="282">
        <v>43285</v>
      </c>
      <c r="G311" s="85" t="s">
        <v>387</v>
      </c>
      <c r="H311" s="85" t="s">
        <v>214</v>
      </c>
      <c r="I311" s="85" t="s">
        <v>1222</v>
      </c>
      <c r="J311" s="85"/>
      <c r="K311" s="471"/>
      <c r="L311" s="471"/>
      <c r="M311" s="471"/>
      <c r="N311" s="471"/>
      <c r="O311" s="85"/>
      <c r="P311" s="472" t="s">
        <v>16552</v>
      </c>
      <c r="Q311" s="85" t="s">
        <v>19505</v>
      </c>
      <c r="R311" s="85" t="s">
        <v>19506</v>
      </c>
      <c r="S311" s="471" t="s">
        <v>2377</v>
      </c>
      <c r="T311" s="276">
        <v>9206781117</v>
      </c>
      <c r="U311" s="473" t="s">
        <v>19507</v>
      </c>
      <c r="V311" s="85" t="s">
        <v>221</v>
      </c>
      <c r="W311" s="85" t="s">
        <v>221</v>
      </c>
      <c r="X311" s="85" t="s">
        <v>221</v>
      </c>
      <c r="Y311" s="85" t="s">
        <v>221</v>
      </c>
      <c r="Z311" s="85" t="s">
        <v>221</v>
      </c>
      <c r="AA311" s="85" t="s">
        <v>19508</v>
      </c>
      <c r="AB311" s="85">
        <v>9206781238</v>
      </c>
      <c r="AC311" s="85" t="s">
        <v>223</v>
      </c>
      <c r="AD311" s="85" t="s">
        <v>224</v>
      </c>
      <c r="AE311" s="85"/>
      <c r="AF311" s="85" t="s">
        <v>221</v>
      </c>
      <c r="AG311" s="85" t="s">
        <v>221</v>
      </c>
      <c r="AH311" s="85" t="s">
        <v>226</v>
      </c>
      <c r="AI311" s="85"/>
      <c r="AJ311" s="85"/>
      <c r="AK311" s="85"/>
      <c r="AL311" s="85"/>
      <c r="AM311" s="85"/>
      <c r="AN311" s="85" t="s">
        <v>228</v>
      </c>
      <c r="AO311" s="85" t="s">
        <v>228</v>
      </c>
      <c r="AP311" s="85" t="s">
        <v>1076</v>
      </c>
      <c r="AQ311" s="85" t="s">
        <v>1077</v>
      </c>
      <c r="AR311" s="85"/>
      <c r="AS311" s="85"/>
      <c r="AT311" s="85"/>
      <c r="AU311" s="85"/>
      <c r="AV311" s="85"/>
      <c r="AW311" s="85"/>
      <c r="AX311" s="85"/>
      <c r="AY311" s="85" t="s">
        <v>227</v>
      </c>
      <c r="AZ311" s="85" t="s">
        <v>227</v>
      </c>
      <c r="BA311" s="275" t="s">
        <v>7951</v>
      </c>
      <c r="BB311" s="275"/>
      <c r="BC311" s="275"/>
      <c r="BD311" s="275"/>
      <c r="BE311" s="85"/>
      <c r="BF311" s="85"/>
      <c r="BG311" s="85"/>
      <c r="BH311" s="85"/>
      <c r="BI311" s="85"/>
      <c r="BJ311" s="85"/>
      <c r="BK311" s="85"/>
      <c r="BL311" s="85"/>
      <c r="BM311" s="85"/>
      <c r="BN311" s="85"/>
      <c r="BO311" s="85"/>
      <c r="BP311" s="85"/>
      <c r="BQ311" s="85"/>
      <c r="BR311" s="85"/>
      <c r="BS311" s="85"/>
      <c r="BT311" s="85"/>
      <c r="BU311" s="85"/>
      <c r="BV311" s="85"/>
      <c r="BW311" s="85"/>
      <c r="BX311" s="85"/>
      <c r="BY311" s="85"/>
      <c r="BZ311" s="85"/>
      <c r="CA311" s="85"/>
      <c r="CB311" s="85"/>
      <c r="CC311" s="85"/>
      <c r="CD311" s="85"/>
      <c r="CE311" s="85"/>
      <c r="CF311" s="85"/>
      <c r="CG311" s="85"/>
      <c r="CH311" s="85"/>
      <c r="CI311" s="85"/>
      <c r="CJ311" s="85"/>
      <c r="CK311" s="85"/>
      <c r="CL311" s="85"/>
      <c r="CM311" s="85"/>
      <c r="CN311" s="85"/>
      <c r="CO311" s="85"/>
      <c r="CP311" s="85"/>
      <c r="CQ311" s="85"/>
      <c r="CR311" s="36" t="s">
        <v>12643</v>
      </c>
      <c r="CS311" s="36" t="s">
        <v>12644</v>
      </c>
      <c r="CT311" s="36" t="s">
        <v>4002</v>
      </c>
      <c r="CU311" s="36" t="s">
        <v>19509</v>
      </c>
      <c r="CV311" s="36" t="s">
        <v>19505</v>
      </c>
      <c r="CW311" s="36" t="s">
        <v>19510</v>
      </c>
      <c r="CX311" s="36" t="s">
        <v>2377</v>
      </c>
      <c r="CY311" s="36" t="s">
        <v>19511</v>
      </c>
      <c r="CZ311" s="36" t="s">
        <v>4799</v>
      </c>
      <c r="DA311" s="36" t="s">
        <v>19512</v>
      </c>
      <c r="DB311" s="36" t="s">
        <v>4158</v>
      </c>
      <c r="DC311" s="36" t="s">
        <v>4159</v>
      </c>
      <c r="DD311" s="36" t="s">
        <v>4801</v>
      </c>
      <c r="DE311" s="36" t="s">
        <v>4799</v>
      </c>
      <c r="DF311" s="36" t="s">
        <v>19512</v>
      </c>
      <c r="DG311" s="36" t="s">
        <v>4158</v>
      </c>
      <c r="DH311" s="36" t="s">
        <v>4159</v>
      </c>
      <c r="DI311" s="36" t="s">
        <v>4801</v>
      </c>
      <c r="DJ311" s="36" t="s">
        <v>19513</v>
      </c>
      <c r="DK311" s="36" t="s">
        <v>3957</v>
      </c>
      <c r="DL311" s="36" t="s">
        <v>19514</v>
      </c>
      <c r="DM311" s="36" t="s">
        <v>3914</v>
      </c>
      <c r="DN311" s="36" t="s">
        <v>4062</v>
      </c>
      <c r="DO311" s="36" t="s">
        <v>3853</v>
      </c>
      <c r="DP311" s="36" t="s">
        <v>4299</v>
      </c>
      <c r="DQ311" s="36" t="s">
        <v>19515</v>
      </c>
      <c r="DR311" s="36" t="s">
        <v>19515</v>
      </c>
      <c r="DS311" s="36" t="s">
        <v>19507</v>
      </c>
      <c r="DT311" s="36" t="s">
        <v>3848</v>
      </c>
      <c r="DU311" s="36" t="s">
        <v>3848</v>
      </c>
      <c r="DV311" s="36" t="s">
        <v>3848</v>
      </c>
      <c r="DW311" s="36" t="s">
        <v>3848</v>
      </c>
      <c r="DX311" s="36" t="s">
        <v>3848</v>
      </c>
      <c r="DY311" s="36" t="s">
        <v>3848</v>
      </c>
      <c r="DZ311" s="36" t="s">
        <v>3848</v>
      </c>
      <c r="EA311" s="36" t="s">
        <v>3848</v>
      </c>
      <c r="EB311" s="36" t="s">
        <v>16562</v>
      </c>
      <c r="EC311" s="36" t="s">
        <v>16563</v>
      </c>
      <c r="ED311" s="36" t="s">
        <v>19516</v>
      </c>
      <c r="EE311" s="36" t="s">
        <v>19517</v>
      </c>
      <c r="EF311" s="36" t="s">
        <v>3864</v>
      </c>
      <c r="EG311" s="36" t="s">
        <v>1720</v>
      </c>
      <c r="EH311" s="36" t="s">
        <v>1077</v>
      </c>
      <c r="EI311" s="36" t="s">
        <v>3848</v>
      </c>
      <c r="EJ311" s="36" t="s">
        <v>3848</v>
      </c>
      <c r="EK311" s="36" t="s">
        <v>3848</v>
      </c>
      <c r="EL311" s="36" t="s">
        <v>3868</v>
      </c>
      <c r="EM311" s="36" t="s">
        <v>4002</v>
      </c>
      <c r="EN311" s="36" t="s">
        <v>4002</v>
      </c>
      <c r="EO311" s="36" t="s">
        <v>3870</v>
      </c>
      <c r="EP311" s="36" t="s">
        <v>3869</v>
      </c>
      <c r="EQ311" s="36" t="s">
        <v>4017</v>
      </c>
      <c r="ER311" s="36" t="s">
        <v>4017</v>
      </c>
      <c r="ES311" s="36" t="s">
        <v>4017</v>
      </c>
      <c r="ET311" s="36" t="s">
        <v>4017</v>
      </c>
      <c r="EU311" s="36" t="s">
        <v>4017</v>
      </c>
      <c r="EV311" s="36" t="s">
        <v>3848</v>
      </c>
      <c r="EW311" s="36" t="s">
        <v>3848</v>
      </c>
      <c r="EX311" s="36" t="s">
        <v>3848</v>
      </c>
      <c r="EY311" s="36" t="s">
        <v>3848</v>
      </c>
      <c r="EZ311" s="36" t="s">
        <v>3848</v>
      </c>
      <c r="FA311" s="36" t="s">
        <v>3848</v>
      </c>
      <c r="FB311" s="36" t="s">
        <v>3848</v>
      </c>
      <c r="FC311" s="36" t="s">
        <v>3848</v>
      </c>
      <c r="FD311" s="36" t="s">
        <v>3848</v>
      </c>
      <c r="FE311" s="36" t="s">
        <v>4017</v>
      </c>
      <c r="FF311" s="36" t="s">
        <v>4017</v>
      </c>
      <c r="FG311" s="36" t="s">
        <v>3848</v>
      </c>
      <c r="FH311" s="36" t="s">
        <v>3848</v>
      </c>
      <c r="FI311" s="36" t="s">
        <v>3848</v>
      </c>
      <c r="FJ311" s="36" t="s">
        <v>4017</v>
      </c>
      <c r="FK311" s="36" t="s">
        <v>4017</v>
      </c>
      <c r="FL311" s="36" t="s">
        <v>4017</v>
      </c>
      <c r="FM311" s="36" t="s">
        <v>19505</v>
      </c>
      <c r="FN311" s="36" t="s">
        <v>19506</v>
      </c>
      <c r="FO311" s="36" t="s">
        <v>2377</v>
      </c>
      <c r="FP311" s="36" t="s">
        <v>3848</v>
      </c>
      <c r="FQ311" s="36" t="s">
        <v>3848</v>
      </c>
      <c r="FR311" s="36" t="s">
        <v>3848</v>
      </c>
      <c r="FS311" s="36" t="s">
        <v>3848</v>
      </c>
      <c r="FT311" s="36" t="s">
        <v>3943</v>
      </c>
      <c r="FU311" s="36" t="s">
        <v>3943</v>
      </c>
      <c r="FV311" s="36" t="s">
        <v>3943</v>
      </c>
      <c r="FW311" s="36" t="s">
        <v>3943</v>
      </c>
      <c r="FX311" s="36" t="s">
        <v>3894</v>
      </c>
      <c r="FY311" s="36" t="s">
        <v>3848</v>
      </c>
      <c r="FZ311" s="36" t="s">
        <v>13539</v>
      </c>
      <c r="GA311" s="36" t="s">
        <v>3848</v>
      </c>
      <c r="GB311" s="44" t="s">
        <v>3848</v>
      </c>
      <c r="GC311" s="44" t="s">
        <v>3848</v>
      </c>
      <c r="GL311" s="502" t="s">
        <v>14217</v>
      </c>
      <c r="GM311" s="502" t="s">
        <v>14217</v>
      </c>
      <c r="GN311" s="502" t="s">
        <v>14217</v>
      </c>
      <c r="GO311" s="502" t="s">
        <v>14217</v>
      </c>
      <c r="GP311" s="502" t="s">
        <v>14217</v>
      </c>
      <c r="GQ311" s="502" t="s">
        <v>3848</v>
      </c>
      <c r="GR311" s="502" t="s">
        <v>3848</v>
      </c>
      <c r="GS311" s="502" t="s">
        <v>14217</v>
      </c>
      <c r="GT311" s="502" t="s">
        <v>3848</v>
      </c>
      <c r="GU311" s="502" t="s">
        <v>3848</v>
      </c>
      <c r="GV311" s="502" t="s">
        <v>14217</v>
      </c>
      <c r="GW311" s="502" t="s">
        <v>14217</v>
      </c>
      <c r="GX311" s="502" t="s">
        <v>14217</v>
      </c>
      <c r="GY311" s="502" t="s">
        <v>14218</v>
      </c>
      <c r="GZ311" s="502" t="s">
        <v>14217</v>
      </c>
      <c r="HA311" s="502" t="s">
        <v>14217</v>
      </c>
      <c r="HB311" s="502" t="s">
        <v>14217</v>
      </c>
      <c r="HC311" s="502" t="s">
        <v>14217</v>
      </c>
      <c r="HD311" s="502" t="s">
        <v>14217</v>
      </c>
      <c r="HE311" s="502">
        <v>0</v>
      </c>
      <c r="HF311" s="44" t="s">
        <v>16491</v>
      </c>
      <c r="HG311" s="503" t="s">
        <v>3848</v>
      </c>
      <c r="HH311" s="503" t="s">
        <v>3848</v>
      </c>
      <c r="HI311" s="503" t="s">
        <v>3848</v>
      </c>
      <c r="HJ311" s="503" t="s">
        <v>3848</v>
      </c>
      <c r="HK311" s="503" t="s">
        <v>3848</v>
      </c>
      <c r="IC311" s="44" t="s">
        <v>3403</v>
      </c>
      <c r="IE311" s="44" t="s">
        <v>3403</v>
      </c>
    </row>
    <row r="312" spans="1:239" s="44" customFormat="1" ht="15" customHeight="1" x14ac:dyDescent="0.2">
      <c r="A312" s="85">
        <v>28</v>
      </c>
      <c r="B312" s="470">
        <v>0.51180555555555551</v>
      </c>
      <c r="C312" s="85"/>
      <c r="D312" s="85" t="s">
        <v>12630</v>
      </c>
      <c r="E312" s="85" t="s">
        <v>212</v>
      </c>
      <c r="F312" s="282">
        <v>43285</v>
      </c>
      <c r="G312" s="85" t="s">
        <v>357</v>
      </c>
      <c r="H312" s="85" t="s">
        <v>214</v>
      </c>
      <c r="I312" s="85" t="s">
        <v>1222</v>
      </c>
      <c r="J312" s="85"/>
      <c r="K312" s="471"/>
      <c r="L312" s="471"/>
      <c r="M312" s="471"/>
      <c r="N312" s="471"/>
      <c r="O312" s="85"/>
      <c r="P312" s="472" t="s">
        <v>19518</v>
      </c>
      <c r="Q312" s="85" t="s">
        <v>19519</v>
      </c>
      <c r="R312" s="85" t="s">
        <v>19520</v>
      </c>
      <c r="S312" s="471" t="s">
        <v>2170</v>
      </c>
      <c r="T312" s="276">
        <v>9360827530</v>
      </c>
      <c r="U312" s="473" t="s">
        <v>19521</v>
      </c>
      <c r="V312" s="85" t="s">
        <v>221</v>
      </c>
      <c r="W312" s="85" t="s">
        <v>221</v>
      </c>
      <c r="X312" s="85" t="s">
        <v>221</v>
      </c>
      <c r="Y312" s="85" t="s">
        <v>221</v>
      </c>
      <c r="Z312" s="85" t="s">
        <v>221</v>
      </c>
      <c r="AA312" s="85" t="s">
        <v>19522</v>
      </c>
      <c r="AB312" s="85">
        <v>9464177864</v>
      </c>
      <c r="AC312" s="85" t="s">
        <v>223</v>
      </c>
      <c r="AD312" s="85" t="s">
        <v>366</v>
      </c>
      <c r="AE312" s="85"/>
      <c r="AF312" s="85" t="s">
        <v>259</v>
      </c>
      <c r="AG312" s="85" t="s">
        <v>226</v>
      </c>
      <c r="AH312" s="85" t="s">
        <v>221</v>
      </c>
      <c r="AI312" s="85"/>
      <c r="AJ312" s="85"/>
      <c r="AK312" s="85"/>
      <c r="AL312" s="85"/>
      <c r="AM312" s="85"/>
      <c r="AN312" s="85" t="s">
        <v>394</v>
      </c>
      <c r="AO312" s="85" t="s">
        <v>395</v>
      </c>
      <c r="AP312" s="85" t="s">
        <v>281</v>
      </c>
      <c r="AQ312" s="85" t="s">
        <v>282</v>
      </c>
      <c r="AR312" s="85"/>
      <c r="AS312" s="85"/>
      <c r="AT312" s="85"/>
      <c r="AU312" s="85"/>
      <c r="AV312" s="85"/>
      <c r="AW312" s="85" t="s">
        <v>12988</v>
      </c>
      <c r="AX312" s="85"/>
      <c r="AY312" s="85" t="s">
        <v>227</v>
      </c>
      <c r="AZ312" s="85" t="s">
        <v>227</v>
      </c>
      <c r="BA312" s="275">
        <v>0.57638888888888895</v>
      </c>
      <c r="BB312" s="275" t="s">
        <v>12636</v>
      </c>
      <c r="BC312" s="275">
        <v>0.61875000000000002</v>
      </c>
      <c r="BD312" s="275">
        <v>0.63194444444444442</v>
      </c>
      <c r="BE312" s="85"/>
      <c r="BF312" s="85">
        <v>3</v>
      </c>
      <c r="BG312" s="85">
        <v>3</v>
      </c>
      <c r="BH312" s="85">
        <v>3</v>
      </c>
      <c r="BI312" s="85">
        <v>3</v>
      </c>
      <c r="BJ312" s="85">
        <v>3</v>
      </c>
      <c r="BK312" s="85">
        <v>3</v>
      </c>
      <c r="BL312" s="85">
        <v>3</v>
      </c>
      <c r="BM312" s="85">
        <v>3</v>
      </c>
      <c r="BN312" s="85">
        <v>3</v>
      </c>
      <c r="BO312" s="85">
        <v>3</v>
      </c>
      <c r="BP312" s="85">
        <v>3</v>
      </c>
      <c r="BQ312" s="85">
        <v>3</v>
      </c>
      <c r="BR312" s="85">
        <v>3</v>
      </c>
      <c r="BS312" s="85">
        <v>3</v>
      </c>
      <c r="BT312" s="85">
        <v>3</v>
      </c>
      <c r="BU312" s="85"/>
      <c r="BV312" s="275" t="s">
        <v>12636</v>
      </c>
      <c r="BW312" s="483">
        <v>0.63194444444444442</v>
      </c>
      <c r="BX312" s="483">
        <v>0.63611111111111118</v>
      </c>
      <c r="BY312" s="85"/>
      <c r="BZ312" s="85">
        <v>3</v>
      </c>
      <c r="CA312" s="85">
        <v>3</v>
      </c>
      <c r="CB312" s="85">
        <v>3</v>
      </c>
      <c r="CC312" s="85">
        <v>3</v>
      </c>
      <c r="CD312" s="85" t="s">
        <v>260</v>
      </c>
      <c r="CE312" s="85" t="s">
        <v>12636</v>
      </c>
      <c r="CF312" s="85">
        <v>15</v>
      </c>
      <c r="CG312" s="85"/>
      <c r="CH312" s="85"/>
      <c r="CI312" s="85"/>
      <c r="CJ312" s="85"/>
      <c r="CK312" s="85"/>
      <c r="CL312" s="85"/>
      <c r="CM312" s="85"/>
      <c r="CN312" s="85"/>
      <c r="CO312" s="85"/>
      <c r="CP312" s="85"/>
      <c r="CQ312" s="85"/>
      <c r="CR312" s="36" t="s">
        <v>12643</v>
      </c>
      <c r="CS312" s="36" t="s">
        <v>12644</v>
      </c>
      <c r="CT312" s="36" t="s">
        <v>4002</v>
      </c>
      <c r="CU312" s="36" t="s">
        <v>19523</v>
      </c>
      <c r="CV312" s="36" t="s">
        <v>19524</v>
      </c>
      <c r="CW312" s="36" t="s">
        <v>19525</v>
      </c>
      <c r="CX312" s="36" t="s">
        <v>19526</v>
      </c>
      <c r="CY312" s="36" t="s">
        <v>19527</v>
      </c>
      <c r="CZ312" s="36" t="s">
        <v>19528</v>
      </c>
      <c r="DA312" s="36" t="s">
        <v>19529</v>
      </c>
      <c r="DB312" s="36" t="s">
        <v>4158</v>
      </c>
      <c r="DC312" s="36" t="s">
        <v>4159</v>
      </c>
      <c r="DD312" s="36" t="s">
        <v>16076</v>
      </c>
      <c r="DE312" s="36" t="s">
        <v>19528</v>
      </c>
      <c r="DF312" s="36" t="s">
        <v>19530</v>
      </c>
      <c r="DG312" s="36" t="s">
        <v>4158</v>
      </c>
      <c r="DH312" s="36" t="s">
        <v>4159</v>
      </c>
      <c r="DI312" s="36" t="s">
        <v>16076</v>
      </c>
      <c r="DJ312" s="36" t="s">
        <v>19531</v>
      </c>
      <c r="DK312" s="36" t="s">
        <v>3957</v>
      </c>
      <c r="DL312" s="36" t="s">
        <v>19532</v>
      </c>
      <c r="DM312" s="36" t="s">
        <v>3851</v>
      </c>
      <c r="DN312" s="36" t="s">
        <v>4062</v>
      </c>
      <c r="DO312" s="36" t="s">
        <v>3853</v>
      </c>
      <c r="DP312" s="36" t="s">
        <v>4299</v>
      </c>
      <c r="DQ312" s="36" t="s">
        <v>19533</v>
      </c>
      <c r="DR312" s="36" t="s">
        <v>19533</v>
      </c>
      <c r="DS312" s="36" t="s">
        <v>19521</v>
      </c>
      <c r="DT312" s="36" t="s">
        <v>3848</v>
      </c>
      <c r="DU312" s="36" t="s">
        <v>3848</v>
      </c>
      <c r="DV312" s="36" t="s">
        <v>3848</v>
      </c>
      <c r="DW312" s="36" t="s">
        <v>3848</v>
      </c>
      <c r="DX312" s="36" t="s">
        <v>3848</v>
      </c>
      <c r="DY312" s="36" t="s">
        <v>3848</v>
      </c>
      <c r="DZ312" s="36" t="s">
        <v>3848</v>
      </c>
      <c r="EA312" s="36" t="s">
        <v>3848</v>
      </c>
      <c r="EB312" s="36" t="s">
        <v>3861</v>
      </c>
      <c r="EC312" s="36" t="s">
        <v>4066</v>
      </c>
      <c r="ED312" s="36" t="s">
        <v>3848</v>
      </c>
      <c r="EE312" s="36" t="s">
        <v>6251</v>
      </c>
      <c r="EF312" s="36" t="s">
        <v>395</v>
      </c>
      <c r="EG312" s="36" t="s">
        <v>2755</v>
      </c>
      <c r="EH312" s="36" t="s">
        <v>282</v>
      </c>
      <c r="EI312" s="36" t="s">
        <v>3848</v>
      </c>
      <c r="EJ312" s="36" t="s">
        <v>19534</v>
      </c>
      <c r="EK312" s="36" t="s">
        <v>3848</v>
      </c>
      <c r="EL312" s="36" t="s">
        <v>3868</v>
      </c>
      <c r="EM312" s="36" t="s">
        <v>4002</v>
      </c>
      <c r="EN312" s="36" t="s">
        <v>4002</v>
      </c>
      <c r="EO312" s="36" t="s">
        <v>4002</v>
      </c>
      <c r="EP312" s="36" t="s">
        <v>4002</v>
      </c>
      <c r="EQ312" s="36" t="s">
        <v>19535</v>
      </c>
      <c r="ER312" s="36" t="s">
        <v>6654</v>
      </c>
      <c r="ES312" s="36" t="s">
        <v>19536</v>
      </c>
      <c r="ET312" s="36" t="s">
        <v>19537</v>
      </c>
      <c r="EU312" s="36" t="s">
        <v>19538</v>
      </c>
      <c r="EV312" s="36" t="s">
        <v>3876</v>
      </c>
      <c r="EW312" s="36" t="s">
        <v>3876</v>
      </c>
      <c r="EX312" s="36" t="s">
        <v>3848</v>
      </c>
      <c r="EY312" s="36" t="s">
        <v>3848</v>
      </c>
      <c r="EZ312" s="36" t="s">
        <v>3877</v>
      </c>
      <c r="FA312" s="36" t="s">
        <v>3878</v>
      </c>
      <c r="FB312" s="36" t="s">
        <v>19539</v>
      </c>
      <c r="FC312" s="36" t="s">
        <v>19540</v>
      </c>
      <c r="FD312" s="36" t="s">
        <v>3848</v>
      </c>
      <c r="FE312" s="36" t="s">
        <v>3970</v>
      </c>
      <c r="FF312" s="36" t="s">
        <v>6260</v>
      </c>
      <c r="FG312" s="36" t="s">
        <v>3848</v>
      </c>
      <c r="FH312" s="36" t="s">
        <v>19541</v>
      </c>
      <c r="FI312" s="36" t="s">
        <v>19542</v>
      </c>
      <c r="FJ312" s="36" t="s">
        <v>19543</v>
      </c>
      <c r="FK312" s="36" t="s">
        <v>3943</v>
      </c>
      <c r="FL312" s="36" t="s">
        <v>3943</v>
      </c>
      <c r="FM312" s="36" t="s">
        <v>19544</v>
      </c>
      <c r="FN312" s="36" t="s">
        <v>19545</v>
      </c>
      <c r="FO312" s="36" t="s">
        <v>19546</v>
      </c>
      <c r="FP312" s="36" t="s">
        <v>3848</v>
      </c>
      <c r="FQ312" s="36" t="s">
        <v>3848</v>
      </c>
      <c r="FR312" s="36" t="s">
        <v>3848</v>
      </c>
      <c r="FS312" s="36" t="s">
        <v>3848</v>
      </c>
      <c r="FT312" s="36" t="s">
        <v>19547</v>
      </c>
      <c r="FU312" s="36" t="s">
        <v>19548</v>
      </c>
      <c r="FV312" s="36" t="s">
        <v>19549</v>
      </c>
      <c r="FW312" s="36" t="s">
        <v>19550</v>
      </c>
      <c r="FX312" s="36" t="s">
        <v>3894</v>
      </c>
      <c r="FY312" s="36" t="s">
        <v>3848</v>
      </c>
      <c r="FZ312" s="36" t="s">
        <v>19551</v>
      </c>
      <c r="GA312" s="36" t="s">
        <v>3946</v>
      </c>
      <c r="GB312" s="44" t="s">
        <v>3946</v>
      </c>
      <c r="GC312" s="44" t="s">
        <v>3946</v>
      </c>
      <c r="GD312" s="44" t="s">
        <v>4194</v>
      </c>
      <c r="GE312" s="44" t="s">
        <v>6676</v>
      </c>
      <c r="GL312" s="502">
        <v>100</v>
      </c>
      <c r="GM312" s="502">
        <v>92</v>
      </c>
      <c r="GN312" s="502">
        <v>75</v>
      </c>
      <c r="GO312" s="502">
        <v>94</v>
      </c>
      <c r="GP312" s="502">
        <v>91</v>
      </c>
      <c r="GQ312" s="502">
        <v>32</v>
      </c>
      <c r="GR312" s="502">
        <v>91</v>
      </c>
      <c r="GS312" s="502">
        <v>90</v>
      </c>
      <c r="GT312" s="502">
        <v>30</v>
      </c>
      <c r="GU312" s="502">
        <v>90</v>
      </c>
      <c r="GV312" s="502">
        <v>80</v>
      </c>
      <c r="GW312" s="502">
        <v>71</v>
      </c>
      <c r="GX312" s="502">
        <v>100</v>
      </c>
      <c r="GY312" s="502" t="s">
        <v>14218</v>
      </c>
      <c r="GZ312" s="502" t="s">
        <v>14217</v>
      </c>
      <c r="HA312" s="502" t="s">
        <v>14217</v>
      </c>
      <c r="HB312" s="502">
        <v>100</v>
      </c>
      <c r="HC312" s="502">
        <v>100</v>
      </c>
      <c r="HD312" s="502">
        <v>100</v>
      </c>
      <c r="HE312" s="502">
        <v>0</v>
      </c>
      <c r="HF312" s="44" t="s">
        <v>14314</v>
      </c>
      <c r="HG312" s="503" t="s">
        <v>3848</v>
      </c>
      <c r="HH312" s="503" t="s">
        <v>3848</v>
      </c>
      <c r="HI312" s="503" t="s">
        <v>3848</v>
      </c>
      <c r="HJ312" s="503" t="s">
        <v>3848</v>
      </c>
      <c r="HK312" s="503" t="s">
        <v>3848</v>
      </c>
      <c r="HN312" s="213" t="s">
        <v>6676</v>
      </c>
      <c r="IC312" s="44" t="s">
        <v>13139</v>
      </c>
      <c r="IE312" s="44" t="s">
        <v>3403</v>
      </c>
    </row>
    <row r="313" spans="1:239" s="44" customFormat="1" ht="15" customHeight="1" x14ac:dyDescent="0.2">
      <c r="A313" s="85">
        <v>29</v>
      </c>
      <c r="B313" s="470">
        <v>0.51666666666666672</v>
      </c>
      <c r="C313" s="85"/>
      <c r="D313" s="85" t="s">
        <v>12630</v>
      </c>
      <c r="E313" s="85" t="s">
        <v>212</v>
      </c>
      <c r="F313" s="282">
        <v>43285</v>
      </c>
      <c r="G313" s="85" t="s">
        <v>1202</v>
      </c>
      <c r="H313" s="85" t="s">
        <v>233</v>
      </c>
      <c r="I313" s="85" t="s">
        <v>3057</v>
      </c>
      <c r="J313" s="85"/>
      <c r="K313" s="471"/>
      <c r="L313" s="471"/>
      <c r="M313" s="471"/>
      <c r="N313" s="471"/>
      <c r="O313" s="85"/>
      <c r="P313" s="472" t="s">
        <v>19552</v>
      </c>
      <c r="Q313" s="85" t="s">
        <v>19553</v>
      </c>
      <c r="R313" s="85" t="s">
        <v>19554</v>
      </c>
      <c r="S313" s="471" t="s">
        <v>19555</v>
      </c>
      <c r="T313" s="276">
        <v>9168217905</v>
      </c>
      <c r="U313" s="473" t="s">
        <v>19556</v>
      </c>
      <c r="V313" s="85" t="s">
        <v>19557</v>
      </c>
      <c r="W313" s="85" t="s">
        <v>221</v>
      </c>
      <c r="X313" s="85" t="s">
        <v>221</v>
      </c>
      <c r="Y313" s="85" t="s">
        <v>221</v>
      </c>
      <c r="Z313" s="85" t="s">
        <v>221</v>
      </c>
      <c r="AA313" s="85" t="s">
        <v>19558</v>
      </c>
      <c r="AB313" s="85">
        <v>9553254029</v>
      </c>
      <c r="AC313" s="85" t="s">
        <v>402</v>
      </c>
      <c r="AD313" s="85" t="s">
        <v>224</v>
      </c>
      <c r="AE313" s="85" t="s">
        <v>19559</v>
      </c>
      <c r="AF313" s="85" t="s">
        <v>221</v>
      </c>
      <c r="AG313" s="85" t="s">
        <v>221</v>
      </c>
      <c r="AH313" s="85" t="s">
        <v>221</v>
      </c>
      <c r="AI313" s="85" t="s">
        <v>17532</v>
      </c>
      <c r="AJ313" s="85" t="s">
        <v>446</v>
      </c>
      <c r="AK313" s="85">
        <v>1</v>
      </c>
      <c r="AL313" s="85" t="s">
        <v>17532</v>
      </c>
      <c r="AM313" s="85" t="s">
        <v>1239</v>
      </c>
      <c r="AN313" s="85" t="s">
        <v>228</v>
      </c>
      <c r="AO313" s="85" t="s">
        <v>228</v>
      </c>
      <c r="AP313" s="85" t="s">
        <v>1076</v>
      </c>
      <c r="AQ313" s="85" t="s">
        <v>1077</v>
      </c>
      <c r="AR313" s="85"/>
      <c r="AS313" s="85"/>
      <c r="AT313" s="85"/>
      <c r="AU313" s="85"/>
      <c r="AV313" s="85"/>
      <c r="AW313" s="85"/>
      <c r="AX313" s="85"/>
      <c r="AY313" s="85" t="s">
        <v>227</v>
      </c>
      <c r="AZ313" s="85" t="s">
        <v>446</v>
      </c>
      <c r="BA313" s="350">
        <v>0.63124999999999998</v>
      </c>
      <c r="BB313" s="275" t="s">
        <v>12693</v>
      </c>
      <c r="BC313" s="275">
        <v>0.6645833333333333</v>
      </c>
      <c r="BD313" s="275">
        <v>0.67152777777777783</v>
      </c>
      <c r="BE313" s="85"/>
      <c r="BF313" s="85">
        <v>1</v>
      </c>
      <c r="BG313" s="85">
        <v>1</v>
      </c>
      <c r="BH313" s="85">
        <v>2</v>
      </c>
      <c r="BI313" s="85">
        <v>1</v>
      </c>
      <c r="BJ313" s="85">
        <v>2</v>
      </c>
      <c r="BK313" s="85">
        <v>1</v>
      </c>
      <c r="BL313" s="85">
        <v>1</v>
      </c>
      <c r="BM313" s="85">
        <v>2</v>
      </c>
      <c r="BN313" s="85">
        <v>1</v>
      </c>
      <c r="BO313" s="85">
        <v>1</v>
      </c>
      <c r="BP313" s="85">
        <v>2</v>
      </c>
      <c r="BQ313" s="85">
        <v>1</v>
      </c>
      <c r="BR313" s="85">
        <v>2</v>
      </c>
      <c r="BS313" s="85">
        <v>1</v>
      </c>
      <c r="BT313" s="85">
        <v>1</v>
      </c>
      <c r="BU313" s="85"/>
      <c r="BV313" s="85"/>
      <c r="BW313" s="85"/>
      <c r="BX313" s="85"/>
      <c r="BY313" s="85"/>
      <c r="BZ313" s="85"/>
      <c r="CA313" s="85"/>
      <c r="CB313" s="85"/>
      <c r="CC313" s="85"/>
      <c r="CD313" s="85"/>
      <c r="CE313" s="85"/>
      <c r="CF313" s="85"/>
      <c r="CG313" s="85"/>
      <c r="CH313" s="85"/>
      <c r="CI313" s="85"/>
      <c r="CJ313" s="85"/>
      <c r="CK313" s="85"/>
      <c r="CL313" s="85"/>
      <c r="CM313" s="85"/>
      <c r="CN313" s="85"/>
      <c r="CO313" s="85"/>
      <c r="CP313" s="85"/>
      <c r="CQ313" s="85"/>
      <c r="CR313" s="36" t="s">
        <v>12643</v>
      </c>
      <c r="CS313" s="36" t="s">
        <v>12644</v>
      </c>
      <c r="CT313" s="36" t="s">
        <v>4002</v>
      </c>
      <c r="CU313" s="36" t="s">
        <v>19560</v>
      </c>
      <c r="CV313" s="36" t="s">
        <v>19553</v>
      </c>
      <c r="CW313" s="36" t="s">
        <v>19554</v>
      </c>
      <c r="CX313" s="36" t="s">
        <v>19555</v>
      </c>
      <c r="CY313" s="36" t="s">
        <v>19561</v>
      </c>
      <c r="CZ313" s="36" t="s">
        <v>19562</v>
      </c>
      <c r="DA313" s="36" t="s">
        <v>19563</v>
      </c>
      <c r="DB313" s="36" t="s">
        <v>3840</v>
      </c>
      <c r="DC313" s="36" t="s">
        <v>3841</v>
      </c>
      <c r="DD313" s="36" t="s">
        <v>4882</v>
      </c>
      <c r="DE313" s="36" t="s">
        <v>3848</v>
      </c>
      <c r="DF313" s="36" t="s">
        <v>19563</v>
      </c>
      <c r="DG313" s="36" t="s">
        <v>3840</v>
      </c>
      <c r="DH313" s="36" t="s">
        <v>3841</v>
      </c>
      <c r="DI313" s="36" t="s">
        <v>4036</v>
      </c>
      <c r="DJ313" s="36" t="s">
        <v>3848</v>
      </c>
      <c r="DK313" s="36" t="s">
        <v>3849</v>
      </c>
      <c r="DL313" s="36" t="s">
        <v>10490</v>
      </c>
      <c r="DM313" s="36" t="s">
        <v>3914</v>
      </c>
      <c r="DN313" s="36" t="s">
        <v>3852</v>
      </c>
      <c r="DO313" s="36" t="s">
        <v>3853</v>
      </c>
      <c r="DP313" s="36" t="s">
        <v>4299</v>
      </c>
      <c r="DQ313" s="36" t="s">
        <v>19564</v>
      </c>
      <c r="DR313" s="36" t="s">
        <v>19564</v>
      </c>
      <c r="DS313" s="36" t="s">
        <v>19556</v>
      </c>
      <c r="DT313" s="36" t="s">
        <v>3848</v>
      </c>
      <c r="DU313" s="36" t="s">
        <v>19565</v>
      </c>
      <c r="DV313" s="36" t="s">
        <v>3848</v>
      </c>
      <c r="DW313" s="36" t="s">
        <v>3848</v>
      </c>
      <c r="DX313" s="36" t="s">
        <v>19557</v>
      </c>
      <c r="DY313" s="36" t="s">
        <v>3848</v>
      </c>
      <c r="DZ313" s="36" t="s">
        <v>3848</v>
      </c>
      <c r="EA313" s="36" t="s">
        <v>3848</v>
      </c>
      <c r="EB313" s="36" t="s">
        <v>3861</v>
      </c>
      <c r="EC313" s="36" t="s">
        <v>3862</v>
      </c>
      <c r="ED313" s="36" t="s">
        <v>3848</v>
      </c>
      <c r="EE313" s="36" t="s">
        <v>4067</v>
      </c>
      <c r="EF313" s="36" t="s">
        <v>3864</v>
      </c>
      <c r="EG313" s="36" t="s">
        <v>2755</v>
      </c>
      <c r="EH313" s="36" t="s">
        <v>282</v>
      </c>
      <c r="EI313" s="36" t="s">
        <v>1077</v>
      </c>
      <c r="EJ313" s="36" t="s">
        <v>3848</v>
      </c>
      <c r="EK313" s="36" t="s">
        <v>3848</v>
      </c>
      <c r="EL313" s="36" t="s">
        <v>3868</v>
      </c>
      <c r="EM313" s="36" t="s">
        <v>4002</v>
      </c>
      <c r="EN313" s="36" t="s">
        <v>4002</v>
      </c>
      <c r="EO313" s="36" t="s">
        <v>4002</v>
      </c>
      <c r="EP313" s="36" t="s">
        <v>3870</v>
      </c>
      <c r="EQ313" s="36" t="s">
        <v>19566</v>
      </c>
      <c r="ER313" s="36" t="s">
        <v>3924</v>
      </c>
      <c r="ES313" s="36" t="s">
        <v>4017</v>
      </c>
      <c r="ET313" s="36" t="s">
        <v>19567</v>
      </c>
      <c r="EU313" s="36" t="s">
        <v>17351</v>
      </c>
      <c r="EV313" s="36" t="s">
        <v>3876</v>
      </c>
      <c r="EW313" s="36" t="s">
        <v>3876</v>
      </c>
      <c r="EX313" s="36" t="s">
        <v>3848</v>
      </c>
      <c r="EY313" s="36" t="s">
        <v>3848</v>
      </c>
      <c r="EZ313" s="36" t="s">
        <v>3876</v>
      </c>
      <c r="FA313" s="36" t="s">
        <v>3848</v>
      </c>
      <c r="FB313" s="36" t="s">
        <v>19568</v>
      </c>
      <c r="FC313" s="36" t="s">
        <v>19569</v>
      </c>
      <c r="FD313" s="36" t="s">
        <v>3848</v>
      </c>
      <c r="FE313" s="36" t="s">
        <v>4221</v>
      </c>
      <c r="FF313" s="36" t="s">
        <v>17135</v>
      </c>
      <c r="FG313" s="36" t="s">
        <v>3848</v>
      </c>
      <c r="FH313" s="36" t="s">
        <v>19570</v>
      </c>
      <c r="FI313" s="36" t="s">
        <v>19571</v>
      </c>
      <c r="FJ313" s="36" t="s">
        <v>5059</v>
      </c>
      <c r="FK313" s="36" t="s">
        <v>19572</v>
      </c>
      <c r="FL313" s="36" t="s">
        <v>3943</v>
      </c>
      <c r="FM313" s="36" t="s">
        <v>19573</v>
      </c>
      <c r="FN313" s="36" t="s">
        <v>19574</v>
      </c>
      <c r="FO313" s="36" t="s">
        <v>19555</v>
      </c>
      <c r="FP313" s="36" t="s">
        <v>3848</v>
      </c>
      <c r="FQ313" s="36" t="s">
        <v>3848</v>
      </c>
      <c r="FR313" s="36" t="s">
        <v>3848</v>
      </c>
      <c r="FS313" s="36" t="s">
        <v>3848</v>
      </c>
      <c r="FT313" s="36" t="s">
        <v>19575</v>
      </c>
      <c r="FU313" s="36" t="s">
        <v>19576</v>
      </c>
      <c r="FV313" s="36" t="s">
        <v>3943</v>
      </c>
      <c r="FW313" s="36" t="s">
        <v>19577</v>
      </c>
      <c r="FX313" s="36" t="s">
        <v>3944</v>
      </c>
      <c r="FY313" s="36" t="s">
        <v>3848</v>
      </c>
      <c r="FZ313" s="36" t="s">
        <v>13539</v>
      </c>
      <c r="GA313" s="36" t="s">
        <v>3946</v>
      </c>
      <c r="GB313" s="44" t="s">
        <v>3945</v>
      </c>
      <c r="GC313" s="44" t="s">
        <v>3945</v>
      </c>
      <c r="GL313" s="502">
        <v>100</v>
      </c>
      <c r="GM313" s="502">
        <v>58</v>
      </c>
      <c r="GN313" s="502">
        <v>50</v>
      </c>
      <c r="GO313" s="502">
        <v>78</v>
      </c>
      <c r="GP313" s="502">
        <v>100</v>
      </c>
      <c r="GQ313" s="502">
        <v>36</v>
      </c>
      <c r="GR313" s="502">
        <v>100</v>
      </c>
      <c r="GS313" s="502">
        <v>97</v>
      </c>
      <c r="GT313" s="502">
        <v>31</v>
      </c>
      <c r="GU313" s="502">
        <v>97</v>
      </c>
      <c r="GV313" s="502">
        <v>80</v>
      </c>
      <c r="GW313" s="502">
        <v>71</v>
      </c>
      <c r="GX313" s="502">
        <v>43</v>
      </c>
      <c r="GY313" s="502">
        <v>0</v>
      </c>
      <c r="GZ313" s="502">
        <v>18</v>
      </c>
      <c r="HA313" s="502">
        <v>0.55820000000000003</v>
      </c>
      <c r="HB313" s="502">
        <v>33</v>
      </c>
      <c r="HC313" s="502" t="s">
        <v>14217</v>
      </c>
      <c r="HD313" s="502">
        <v>33</v>
      </c>
      <c r="HE313" s="502">
        <v>18</v>
      </c>
      <c r="HF313" s="44" t="s">
        <v>15144</v>
      </c>
      <c r="HG313" s="503" t="s">
        <v>3848</v>
      </c>
      <c r="HH313" s="503" t="s">
        <v>19578</v>
      </c>
      <c r="HI313" s="503" t="s">
        <v>15146</v>
      </c>
      <c r="HJ313" s="503" t="s">
        <v>14951</v>
      </c>
      <c r="HK313" s="503" t="s">
        <v>19579</v>
      </c>
      <c r="IC313" s="44" t="s">
        <v>3403</v>
      </c>
      <c r="IE313" s="44" t="s">
        <v>3403</v>
      </c>
    </row>
    <row r="314" spans="1:239" s="44" customFormat="1" ht="15" customHeight="1" x14ac:dyDescent="0.2">
      <c r="A314" s="85">
        <v>30</v>
      </c>
      <c r="B314" s="470">
        <v>0.51874999999999993</v>
      </c>
      <c r="C314" s="85"/>
      <c r="D314" s="85" t="s">
        <v>12630</v>
      </c>
      <c r="E314" s="85" t="s">
        <v>212</v>
      </c>
      <c r="F314" s="282">
        <v>43285</v>
      </c>
      <c r="G314" s="85" t="s">
        <v>1202</v>
      </c>
      <c r="H314" s="85" t="s">
        <v>233</v>
      </c>
      <c r="I314" s="85" t="s">
        <v>1203</v>
      </c>
      <c r="J314" s="85"/>
      <c r="K314" s="471"/>
      <c r="L314" s="471"/>
      <c r="M314" s="471"/>
      <c r="N314" s="471"/>
      <c r="O314" s="85"/>
      <c r="P314" s="472" t="s">
        <v>19580</v>
      </c>
      <c r="Q314" s="85" t="s">
        <v>485</v>
      </c>
      <c r="R314" s="85" t="s">
        <v>2506</v>
      </c>
      <c r="S314" s="471" t="s">
        <v>19581</v>
      </c>
      <c r="T314" s="276">
        <v>9555097753</v>
      </c>
      <c r="U314" s="473" t="s">
        <v>19582</v>
      </c>
      <c r="V314" s="85" t="s">
        <v>19583</v>
      </c>
      <c r="W314" s="85" t="s">
        <v>221</v>
      </c>
      <c r="X314" s="85" t="s">
        <v>221</v>
      </c>
      <c r="Y314" s="85" t="s">
        <v>221</v>
      </c>
      <c r="Z314" s="85" t="s">
        <v>221</v>
      </c>
      <c r="AA314" s="85" t="s">
        <v>19584</v>
      </c>
      <c r="AB314" s="44">
        <v>9778439006</v>
      </c>
      <c r="AC314" s="85" t="s">
        <v>1303</v>
      </c>
      <c r="AD314" s="85" t="s">
        <v>224</v>
      </c>
      <c r="AE314" s="85" t="s">
        <v>221</v>
      </c>
      <c r="AF314" s="85" t="s">
        <v>221</v>
      </c>
      <c r="AG314" s="85" t="s">
        <v>221</v>
      </c>
      <c r="AH314" s="85" t="s">
        <v>221</v>
      </c>
      <c r="AI314" s="85"/>
      <c r="AJ314" s="85"/>
      <c r="AK314" s="85"/>
      <c r="AL314" s="85"/>
      <c r="AM314" s="85"/>
      <c r="AN314" s="85" t="s">
        <v>228</v>
      </c>
      <c r="AO314" s="85" t="s">
        <v>228</v>
      </c>
      <c r="AP314" s="85" t="s">
        <v>1076</v>
      </c>
      <c r="AQ314" s="85" t="s">
        <v>1077</v>
      </c>
      <c r="AR314" s="85"/>
      <c r="AS314" s="85"/>
      <c r="AT314" s="85"/>
      <c r="AU314" s="85"/>
      <c r="AV314" s="85"/>
      <c r="AW314" s="85"/>
      <c r="AX314" s="85"/>
      <c r="AY314" s="85" t="s">
        <v>227</v>
      </c>
      <c r="AZ314" s="85" t="s">
        <v>446</v>
      </c>
      <c r="BA314" s="275">
        <v>0.62013888888888891</v>
      </c>
      <c r="BB314" s="275" t="s">
        <v>13984</v>
      </c>
      <c r="BC314" s="275">
        <v>0.68194444444444446</v>
      </c>
      <c r="BD314" s="275">
        <v>0.69236111111111109</v>
      </c>
      <c r="BE314" s="85"/>
      <c r="BF314" s="85">
        <v>1</v>
      </c>
      <c r="BG314" s="85">
        <v>1</v>
      </c>
      <c r="BH314" s="85">
        <v>2</v>
      </c>
      <c r="BI314" s="85">
        <v>1</v>
      </c>
      <c r="BJ314" s="85">
        <v>2</v>
      </c>
      <c r="BK314" s="85">
        <v>1</v>
      </c>
      <c r="BL314" s="85">
        <v>1</v>
      </c>
      <c r="BM314" s="85">
        <v>2</v>
      </c>
      <c r="BN314" s="85">
        <v>1</v>
      </c>
      <c r="BO314" s="85">
        <v>1</v>
      </c>
      <c r="BP314" s="85">
        <v>2</v>
      </c>
      <c r="BQ314" s="85">
        <v>1</v>
      </c>
      <c r="BR314" s="85">
        <v>2</v>
      </c>
      <c r="BS314" s="85">
        <v>1</v>
      </c>
      <c r="BT314" s="85">
        <v>1</v>
      </c>
      <c r="BU314" s="85"/>
      <c r="BV314" s="85"/>
      <c r="BW314" s="85"/>
      <c r="BX314" s="85"/>
      <c r="BY314" s="85"/>
      <c r="BZ314" s="85"/>
      <c r="CA314" s="85"/>
      <c r="CB314" s="85"/>
      <c r="CC314" s="85"/>
      <c r="CD314" s="85"/>
      <c r="CE314" s="85"/>
      <c r="CF314" s="85"/>
      <c r="CG314" s="85"/>
      <c r="CH314" s="85"/>
      <c r="CI314" s="85"/>
      <c r="CJ314" s="85"/>
      <c r="CK314" s="85"/>
      <c r="CL314" s="85"/>
      <c r="CM314" s="85"/>
      <c r="CN314" s="85"/>
      <c r="CO314" s="85"/>
      <c r="CP314" s="85"/>
      <c r="CQ314" s="85"/>
      <c r="CR314" s="36" t="s">
        <v>12643</v>
      </c>
      <c r="CS314" s="36" t="s">
        <v>12644</v>
      </c>
      <c r="CT314" s="36" t="s">
        <v>4002</v>
      </c>
      <c r="CU314" s="36" t="s">
        <v>19585</v>
      </c>
      <c r="CV314" s="36" t="s">
        <v>485</v>
      </c>
      <c r="CW314" s="36" t="s">
        <v>2506</v>
      </c>
      <c r="CX314" s="36" t="s">
        <v>19581</v>
      </c>
      <c r="CY314" s="36" t="s">
        <v>19586</v>
      </c>
      <c r="CZ314" s="36" t="s">
        <v>19587</v>
      </c>
      <c r="DA314" s="36" t="s">
        <v>19588</v>
      </c>
      <c r="DB314" s="36" t="s">
        <v>3840</v>
      </c>
      <c r="DC314" s="36" t="s">
        <v>3841</v>
      </c>
      <c r="DD314" s="36" t="s">
        <v>4882</v>
      </c>
      <c r="DE314" s="36" t="s">
        <v>3848</v>
      </c>
      <c r="DF314" s="36" t="s">
        <v>19589</v>
      </c>
      <c r="DG314" s="36" t="s">
        <v>5140</v>
      </c>
      <c r="DH314" s="36" t="s">
        <v>5141</v>
      </c>
      <c r="DI314" s="36" t="s">
        <v>10763</v>
      </c>
      <c r="DJ314" s="36" t="s">
        <v>19590</v>
      </c>
      <c r="DK314" s="36" t="s">
        <v>3957</v>
      </c>
      <c r="DL314" s="36" t="s">
        <v>17573</v>
      </c>
      <c r="DM314" s="36" t="s">
        <v>3914</v>
      </c>
      <c r="DN314" s="36" t="s">
        <v>3852</v>
      </c>
      <c r="DO314" s="36" t="s">
        <v>3853</v>
      </c>
      <c r="DP314" s="36" t="s">
        <v>3854</v>
      </c>
      <c r="DQ314" s="36" t="s">
        <v>19591</v>
      </c>
      <c r="DR314" s="36" t="s">
        <v>19591</v>
      </c>
      <c r="DS314" s="36" t="s">
        <v>19582</v>
      </c>
      <c r="DT314" s="36" t="s">
        <v>3848</v>
      </c>
      <c r="DU314" s="36" t="s">
        <v>3848</v>
      </c>
      <c r="DV314" s="36" t="s">
        <v>3848</v>
      </c>
      <c r="DW314" s="36" t="s">
        <v>3848</v>
      </c>
      <c r="DX314" s="36" t="s">
        <v>19583</v>
      </c>
      <c r="DY314" s="36" t="s">
        <v>19592</v>
      </c>
      <c r="DZ314" s="36" t="s">
        <v>3848</v>
      </c>
      <c r="EA314" s="36" t="s">
        <v>3848</v>
      </c>
      <c r="EB314" s="36" t="s">
        <v>3861</v>
      </c>
      <c r="EC314" s="36" t="s">
        <v>3862</v>
      </c>
      <c r="ED314" s="36" t="s">
        <v>3848</v>
      </c>
      <c r="EE314" s="36" t="s">
        <v>4067</v>
      </c>
      <c r="EF314" s="36" t="s">
        <v>3864</v>
      </c>
      <c r="EG314" s="36" t="s">
        <v>1720</v>
      </c>
      <c r="EH314" s="36" t="s">
        <v>1077</v>
      </c>
      <c r="EI314" s="36" t="s">
        <v>3848</v>
      </c>
      <c r="EJ314" s="36" t="s">
        <v>3848</v>
      </c>
      <c r="EK314" s="36" t="s">
        <v>3848</v>
      </c>
      <c r="EL314" s="36" t="s">
        <v>3868</v>
      </c>
      <c r="EM314" s="36" t="s">
        <v>4002</v>
      </c>
      <c r="EN314" s="36" t="s">
        <v>4002</v>
      </c>
      <c r="EO314" s="36" t="s">
        <v>3870</v>
      </c>
      <c r="EP314" s="36" t="s">
        <v>3869</v>
      </c>
      <c r="EQ314" s="36" t="s">
        <v>19593</v>
      </c>
      <c r="ER314" s="36" t="s">
        <v>3924</v>
      </c>
      <c r="ES314" s="36" t="s">
        <v>19594</v>
      </c>
      <c r="ET314" s="36" t="s">
        <v>19595</v>
      </c>
      <c r="EU314" s="36" t="s">
        <v>16248</v>
      </c>
      <c r="EV314" s="36" t="s">
        <v>3848</v>
      </c>
      <c r="EW314" s="36" t="s">
        <v>3848</v>
      </c>
      <c r="EX314" s="36" t="s">
        <v>3848</v>
      </c>
      <c r="EY314" s="36" t="s">
        <v>3848</v>
      </c>
      <c r="EZ314" s="36" t="s">
        <v>3876</v>
      </c>
      <c r="FA314" s="36" t="s">
        <v>3848</v>
      </c>
      <c r="FB314" s="36" t="s">
        <v>3848</v>
      </c>
      <c r="FC314" s="36" t="s">
        <v>3848</v>
      </c>
      <c r="FD314" s="36" t="s">
        <v>3848</v>
      </c>
      <c r="FE314" s="36" t="s">
        <v>4017</v>
      </c>
      <c r="FF314" s="36" t="s">
        <v>4017</v>
      </c>
      <c r="FG314" s="36" t="s">
        <v>3848</v>
      </c>
      <c r="FH314" s="36" t="s">
        <v>3848</v>
      </c>
      <c r="FI314" s="36" t="s">
        <v>3848</v>
      </c>
      <c r="FJ314" s="36" t="s">
        <v>4017</v>
      </c>
      <c r="FK314" s="36" t="s">
        <v>4017</v>
      </c>
      <c r="FL314" s="36" t="s">
        <v>4017</v>
      </c>
      <c r="FM314" s="36" t="s">
        <v>19581</v>
      </c>
      <c r="FN314" s="36" t="s">
        <v>19596</v>
      </c>
      <c r="FO314" s="36" t="s">
        <v>19597</v>
      </c>
      <c r="FP314" s="36" t="s">
        <v>3848</v>
      </c>
      <c r="FQ314" s="36" t="s">
        <v>3848</v>
      </c>
      <c r="FR314" s="36" t="s">
        <v>3848</v>
      </c>
      <c r="FS314" s="36" t="s">
        <v>3848</v>
      </c>
      <c r="FT314" s="36" t="s">
        <v>19598</v>
      </c>
      <c r="FU314" s="36" t="s">
        <v>19599</v>
      </c>
      <c r="FV314" s="36" t="s">
        <v>19600</v>
      </c>
      <c r="FW314" s="36" t="s">
        <v>19601</v>
      </c>
      <c r="FX314" s="36" t="s">
        <v>3944</v>
      </c>
      <c r="FY314" s="36" t="s">
        <v>3848</v>
      </c>
      <c r="FZ314" s="36" t="s">
        <v>13539</v>
      </c>
      <c r="GA314" s="36" t="s">
        <v>3945</v>
      </c>
      <c r="GB314" s="44" t="s">
        <v>3945</v>
      </c>
      <c r="GC314" s="44" t="s">
        <v>3945</v>
      </c>
      <c r="GL314" s="502">
        <v>100</v>
      </c>
      <c r="GM314" s="502">
        <v>58</v>
      </c>
      <c r="GN314" s="502">
        <v>65</v>
      </c>
      <c r="GO314" s="502">
        <v>67</v>
      </c>
      <c r="GP314" s="502">
        <v>97</v>
      </c>
      <c r="GQ314" s="502">
        <v>29</v>
      </c>
      <c r="GR314" s="502">
        <v>97</v>
      </c>
      <c r="GS314" s="502">
        <v>96</v>
      </c>
      <c r="GT314" s="502">
        <v>24</v>
      </c>
      <c r="GU314" s="502">
        <v>96</v>
      </c>
      <c r="GV314" s="502">
        <v>90</v>
      </c>
      <c r="GW314" s="502">
        <v>43</v>
      </c>
      <c r="GX314" s="502">
        <v>43</v>
      </c>
      <c r="GY314" s="502" t="s">
        <v>14218</v>
      </c>
      <c r="GZ314" s="502" t="s">
        <v>14217</v>
      </c>
      <c r="HA314" s="502" t="s">
        <v>14217</v>
      </c>
      <c r="HB314" s="502" t="s">
        <v>14217</v>
      </c>
      <c r="HC314" s="502" t="s">
        <v>14217</v>
      </c>
      <c r="HD314" s="502" t="s">
        <v>14217</v>
      </c>
      <c r="HE314" s="502">
        <v>0</v>
      </c>
      <c r="HF314" s="44" t="s">
        <v>14219</v>
      </c>
      <c r="HG314" s="503" t="s">
        <v>3848</v>
      </c>
      <c r="HH314" s="503" t="s">
        <v>19602</v>
      </c>
      <c r="HI314" s="503" t="s">
        <v>14250</v>
      </c>
      <c r="HJ314" s="503" t="s">
        <v>14222</v>
      </c>
      <c r="HK314" s="503" t="s">
        <v>19603</v>
      </c>
      <c r="IC314" s="44" t="s">
        <v>3403</v>
      </c>
      <c r="IE314" s="44" t="s">
        <v>3403</v>
      </c>
    </row>
    <row r="315" spans="1:239" s="44" customFormat="1" ht="15" customHeight="1" x14ac:dyDescent="0.2">
      <c r="A315" s="85">
        <v>31</v>
      </c>
      <c r="B315" s="470">
        <v>0.52222222222222225</v>
      </c>
      <c r="C315" s="85"/>
      <c r="D315" s="85" t="s">
        <v>12630</v>
      </c>
      <c r="E315" s="85" t="s">
        <v>212</v>
      </c>
      <c r="F315" s="282">
        <v>43285</v>
      </c>
      <c r="G315" s="85" t="s">
        <v>1202</v>
      </c>
      <c r="H315" s="85" t="s">
        <v>233</v>
      </c>
      <c r="I315" s="85" t="s">
        <v>1203</v>
      </c>
      <c r="J315" s="85"/>
      <c r="K315" s="471"/>
      <c r="L315" s="471"/>
      <c r="M315" s="471"/>
      <c r="N315" s="471"/>
      <c r="O315" s="85"/>
      <c r="P315" s="519" t="s">
        <v>19604</v>
      </c>
      <c r="Q315" s="85" t="s">
        <v>19605</v>
      </c>
      <c r="R315" s="85" t="s">
        <v>12695</v>
      </c>
      <c r="S315" s="471" t="s">
        <v>19606</v>
      </c>
      <c r="T315" s="276">
        <v>9461228274</v>
      </c>
      <c r="U315" s="473" t="s">
        <v>19607</v>
      </c>
      <c r="V315" s="85" t="s">
        <v>221</v>
      </c>
      <c r="W315" s="85" t="s">
        <v>221</v>
      </c>
      <c r="X315" s="85" t="s">
        <v>221</v>
      </c>
      <c r="Y315" s="85" t="s">
        <v>221</v>
      </c>
      <c r="Z315" s="85" t="s">
        <v>221</v>
      </c>
      <c r="AA315" s="85" t="s">
        <v>19608</v>
      </c>
      <c r="AB315" s="85">
        <v>9474042174</v>
      </c>
      <c r="AC315" s="85" t="s">
        <v>1303</v>
      </c>
      <c r="AD315" s="85" t="s">
        <v>224</v>
      </c>
      <c r="AE315" s="85" t="s">
        <v>221</v>
      </c>
      <c r="AF315" s="85" t="s">
        <v>221</v>
      </c>
      <c r="AG315" s="85" t="s">
        <v>221</v>
      </c>
      <c r="AH315" s="85" t="s">
        <v>221</v>
      </c>
      <c r="AI315" s="85"/>
      <c r="AJ315" s="85"/>
      <c r="AK315" s="85"/>
      <c r="AL315" s="85"/>
      <c r="AM315" s="85"/>
      <c r="AN315" s="85" t="s">
        <v>394</v>
      </c>
      <c r="AO315" s="85" t="s">
        <v>395</v>
      </c>
      <c r="AP315" s="85" t="s">
        <v>1076</v>
      </c>
      <c r="AQ315" s="85" t="s">
        <v>1077</v>
      </c>
      <c r="AR315" s="85"/>
      <c r="AS315" s="85"/>
      <c r="AT315" s="85"/>
      <c r="AU315" s="85"/>
      <c r="AV315" s="85"/>
      <c r="AW315" s="85" t="s">
        <v>12988</v>
      </c>
      <c r="AX315" s="85"/>
      <c r="AY315" s="85" t="s">
        <v>227</v>
      </c>
      <c r="AZ315" s="85" t="s">
        <v>227</v>
      </c>
      <c r="BA315" s="275">
        <v>0.55972222222222223</v>
      </c>
      <c r="BB315" s="275" t="s">
        <v>13264</v>
      </c>
      <c r="BC315" s="275">
        <v>0.60069444444444442</v>
      </c>
      <c r="BD315" s="275">
        <v>0.60416666666666663</v>
      </c>
      <c r="BE315" s="85"/>
      <c r="BF315" s="85">
        <v>1</v>
      </c>
      <c r="BG315" s="85">
        <v>1</v>
      </c>
      <c r="BH315" s="85">
        <v>2</v>
      </c>
      <c r="BI315" s="85">
        <v>1</v>
      </c>
      <c r="BJ315" s="85">
        <v>2</v>
      </c>
      <c r="BK315" s="85">
        <v>1</v>
      </c>
      <c r="BL315" s="85">
        <v>1</v>
      </c>
      <c r="BM315" s="85">
        <v>2</v>
      </c>
      <c r="BN315" s="85">
        <v>1</v>
      </c>
      <c r="BO315" s="85">
        <v>1</v>
      </c>
      <c r="BP315" s="85">
        <v>2</v>
      </c>
      <c r="BQ315" s="85">
        <v>1</v>
      </c>
      <c r="BR315" s="85">
        <v>2</v>
      </c>
      <c r="BS315" s="85">
        <v>1</v>
      </c>
      <c r="BT315" s="85">
        <v>1</v>
      </c>
      <c r="BU315" s="85"/>
      <c r="BV315" s="85"/>
      <c r="BW315" s="85"/>
      <c r="BX315" s="85"/>
      <c r="BY315" s="85"/>
      <c r="BZ315" s="85"/>
      <c r="CA315" s="85"/>
      <c r="CB315" s="85"/>
      <c r="CC315" s="85"/>
      <c r="CD315" s="85"/>
      <c r="CE315" s="85"/>
      <c r="CF315" s="85"/>
      <c r="CG315" s="85"/>
      <c r="CH315" s="85"/>
      <c r="CI315" s="85"/>
      <c r="CJ315" s="85"/>
      <c r="CK315" s="85"/>
      <c r="CL315" s="85"/>
      <c r="CM315" s="85"/>
      <c r="CN315" s="85"/>
      <c r="CO315" s="85"/>
      <c r="CP315" s="85"/>
      <c r="CQ315" s="85"/>
      <c r="CR315" s="36" t="s">
        <v>12643</v>
      </c>
      <c r="CS315" s="36" t="s">
        <v>12644</v>
      </c>
      <c r="CT315" s="36" t="s">
        <v>4002</v>
      </c>
      <c r="CU315" s="36" t="s">
        <v>19609</v>
      </c>
      <c r="CV315" s="36" t="s">
        <v>19605</v>
      </c>
      <c r="CW315" s="36" t="s">
        <v>12695</v>
      </c>
      <c r="CX315" s="36" t="s">
        <v>19606</v>
      </c>
      <c r="CY315" s="36" t="s">
        <v>19610</v>
      </c>
      <c r="CZ315" s="36" t="s">
        <v>3848</v>
      </c>
      <c r="DA315" s="36" t="s">
        <v>19611</v>
      </c>
      <c r="DB315" s="36" t="s">
        <v>4158</v>
      </c>
      <c r="DC315" s="36" t="s">
        <v>4159</v>
      </c>
      <c r="DD315" s="36" t="s">
        <v>11695</v>
      </c>
      <c r="DE315" s="36" t="s">
        <v>3848</v>
      </c>
      <c r="DF315" s="36" t="s">
        <v>19612</v>
      </c>
      <c r="DG315" s="36" t="s">
        <v>4158</v>
      </c>
      <c r="DH315" s="36" t="s">
        <v>4159</v>
      </c>
      <c r="DI315" s="36" t="s">
        <v>11695</v>
      </c>
      <c r="DJ315" s="36" t="s">
        <v>3848</v>
      </c>
      <c r="DK315" s="36" t="s">
        <v>3957</v>
      </c>
      <c r="DL315" s="36" t="s">
        <v>3848</v>
      </c>
      <c r="DM315" s="36" t="s">
        <v>3914</v>
      </c>
      <c r="DN315" s="36" t="s">
        <v>3852</v>
      </c>
      <c r="DO315" s="36" t="s">
        <v>3848</v>
      </c>
      <c r="DP315" s="36" t="s">
        <v>3848</v>
      </c>
      <c r="DQ315" s="36" t="s">
        <v>19613</v>
      </c>
      <c r="DR315" s="36" t="s">
        <v>19614</v>
      </c>
      <c r="DS315" s="36" t="s">
        <v>19607</v>
      </c>
      <c r="DT315" s="36" t="s">
        <v>3848</v>
      </c>
      <c r="DU315" s="36" t="s">
        <v>3848</v>
      </c>
      <c r="DV315" s="36" t="s">
        <v>3848</v>
      </c>
      <c r="DW315" s="36" t="s">
        <v>3848</v>
      </c>
      <c r="DX315" s="36" t="s">
        <v>3848</v>
      </c>
      <c r="DY315" s="36" t="s">
        <v>3848</v>
      </c>
      <c r="DZ315" s="36" t="s">
        <v>3848</v>
      </c>
      <c r="EA315" s="36" t="s">
        <v>3848</v>
      </c>
      <c r="EB315" s="36" t="s">
        <v>3861</v>
      </c>
      <c r="EC315" s="36" t="s">
        <v>3862</v>
      </c>
      <c r="ED315" s="36" t="s">
        <v>3848</v>
      </c>
      <c r="EE315" s="36" t="s">
        <v>5408</v>
      </c>
      <c r="EF315" s="36" t="s">
        <v>395</v>
      </c>
      <c r="EG315" s="36" t="s">
        <v>1720</v>
      </c>
      <c r="EH315" s="36" t="s">
        <v>1077</v>
      </c>
      <c r="EI315" s="36" t="s">
        <v>3848</v>
      </c>
      <c r="EJ315" s="36" t="s">
        <v>12988</v>
      </c>
      <c r="EK315" s="36" t="s">
        <v>3848</v>
      </c>
      <c r="EL315" s="36" t="s">
        <v>3868</v>
      </c>
      <c r="EM315" s="36" t="s">
        <v>4002</v>
      </c>
      <c r="EN315" s="36" t="s">
        <v>4002</v>
      </c>
      <c r="EO315" s="36" t="s">
        <v>3870</v>
      </c>
      <c r="EP315" s="36" t="s">
        <v>3869</v>
      </c>
      <c r="EQ315" s="36" t="s">
        <v>19615</v>
      </c>
      <c r="ER315" s="36" t="s">
        <v>3924</v>
      </c>
      <c r="ES315" s="36" t="s">
        <v>14559</v>
      </c>
      <c r="ET315" s="36" t="s">
        <v>19616</v>
      </c>
      <c r="EU315" s="36" t="s">
        <v>11337</v>
      </c>
      <c r="EV315" s="36" t="s">
        <v>3848</v>
      </c>
      <c r="EW315" s="36" t="s">
        <v>3848</v>
      </c>
      <c r="EX315" s="36" t="s">
        <v>3848</v>
      </c>
      <c r="EY315" s="36" t="s">
        <v>3848</v>
      </c>
      <c r="EZ315" s="36" t="s">
        <v>3848</v>
      </c>
      <c r="FA315" s="36" t="s">
        <v>3848</v>
      </c>
      <c r="FB315" s="36" t="s">
        <v>3848</v>
      </c>
      <c r="FC315" s="36" t="s">
        <v>3848</v>
      </c>
      <c r="FD315" s="36" t="s">
        <v>3848</v>
      </c>
      <c r="FE315" s="36" t="s">
        <v>4017</v>
      </c>
      <c r="FF315" s="36" t="s">
        <v>4017</v>
      </c>
      <c r="FG315" s="36" t="s">
        <v>3848</v>
      </c>
      <c r="FH315" s="36" t="s">
        <v>3848</v>
      </c>
      <c r="FI315" s="36" t="s">
        <v>3848</v>
      </c>
      <c r="FJ315" s="36" t="s">
        <v>4017</v>
      </c>
      <c r="FK315" s="36" t="s">
        <v>4017</v>
      </c>
      <c r="FL315" s="36" t="s">
        <v>4017</v>
      </c>
      <c r="FM315" s="36" t="s">
        <v>19606</v>
      </c>
      <c r="FN315" s="36" t="s">
        <v>19617</v>
      </c>
      <c r="FO315" s="36" t="s">
        <v>3848</v>
      </c>
      <c r="FP315" s="36" t="s">
        <v>3848</v>
      </c>
      <c r="FQ315" s="36" t="s">
        <v>3848</v>
      </c>
      <c r="FR315" s="36" t="s">
        <v>3848</v>
      </c>
      <c r="FS315" s="36" t="s">
        <v>3848</v>
      </c>
      <c r="FT315" s="36" t="s">
        <v>19618</v>
      </c>
      <c r="FU315" s="36" t="s">
        <v>19619</v>
      </c>
      <c r="FV315" s="36" t="s">
        <v>19620</v>
      </c>
      <c r="FW315" s="36" t="s">
        <v>19621</v>
      </c>
      <c r="FX315" s="36" t="s">
        <v>3944</v>
      </c>
      <c r="FY315" s="36" t="s">
        <v>3848</v>
      </c>
      <c r="FZ315" s="36" t="s">
        <v>13539</v>
      </c>
      <c r="GA315" s="36" t="s">
        <v>3945</v>
      </c>
      <c r="GB315" s="44" t="s">
        <v>3946</v>
      </c>
      <c r="GC315" s="44" t="s">
        <v>3946</v>
      </c>
      <c r="GL315" s="502">
        <v>100</v>
      </c>
      <c r="GM315" s="502">
        <v>67</v>
      </c>
      <c r="GN315" s="502">
        <v>90</v>
      </c>
      <c r="GO315" s="502">
        <v>94</v>
      </c>
      <c r="GP315" s="502">
        <v>89</v>
      </c>
      <c r="GQ315" s="502">
        <v>28</v>
      </c>
      <c r="GR315" s="502">
        <v>89</v>
      </c>
      <c r="GS315" s="502">
        <v>88</v>
      </c>
      <c r="GT315" s="502">
        <v>26</v>
      </c>
      <c r="GU315" s="502">
        <v>88</v>
      </c>
      <c r="GV315" s="502">
        <v>60</v>
      </c>
      <c r="GW315" s="502">
        <v>57</v>
      </c>
      <c r="GX315" s="502">
        <v>71</v>
      </c>
      <c r="GY315" s="502" t="s">
        <v>14218</v>
      </c>
      <c r="GZ315" s="502" t="s">
        <v>14217</v>
      </c>
      <c r="HA315" s="502" t="s">
        <v>14217</v>
      </c>
      <c r="HB315" s="502" t="s">
        <v>14217</v>
      </c>
      <c r="HC315" s="502">
        <v>33</v>
      </c>
      <c r="HD315" s="502">
        <v>33</v>
      </c>
      <c r="HE315" s="502">
        <v>0</v>
      </c>
      <c r="HF315" s="44" t="s">
        <v>14405</v>
      </c>
      <c r="HG315" s="503" t="s">
        <v>3848</v>
      </c>
      <c r="HH315" s="503" t="s">
        <v>19622</v>
      </c>
      <c r="HI315" s="503" t="s">
        <v>16123</v>
      </c>
      <c r="HJ315" s="503" t="s">
        <v>14408</v>
      </c>
      <c r="HK315" s="503" t="s">
        <v>19623</v>
      </c>
      <c r="HL315" s="44" t="s">
        <v>3848</v>
      </c>
      <c r="IC315" s="44" t="s">
        <v>3403</v>
      </c>
      <c r="IE315" s="44" t="s">
        <v>3403</v>
      </c>
    </row>
    <row r="316" spans="1:239" s="44" customFormat="1" ht="15" customHeight="1" x14ac:dyDescent="0.2">
      <c r="A316" s="85">
        <v>32</v>
      </c>
      <c r="B316" s="470">
        <v>0.52430555555555558</v>
      </c>
      <c r="C316" s="85"/>
      <c r="D316" s="85" t="s">
        <v>12630</v>
      </c>
      <c r="E316" s="85" t="s">
        <v>212</v>
      </c>
      <c r="F316" s="282">
        <v>43285</v>
      </c>
      <c r="G316" s="85" t="s">
        <v>1202</v>
      </c>
      <c r="H316" s="85" t="s">
        <v>233</v>
      </c>
      <c r="I316" s="85" t="s">
        <v>1203</v>
      </c>
      <c r="J316" s="85"/>
      <c r="K316" s="471"/>
      <c r="L316" s="471"/>
      <c r="M316" s="471"/>
      <c r="N316" s="471"/>
      <c r="O316" s="85"/>
      <c r="P316" s="519" t="s">
        <v>19624</v>
      </c>
      <c r="Q316" s="85" t="s">
        <v>19625</v>
      </c>
      <c r="R316" s="85" t="s">
        <v>991</v>
      </c>
      <c r="S316" s="471" t="s">
        <v>19626</v>
      </c>
      <c r="T316" s="276">
        <v>9171230914</v>
      </c>
      <c r="U316" s="473" t="s">
        <v>19627</v>
      </c>
      <c r="V316" s="85" t="s">
        <v>221</v>
      </c>
      <c r="W316" s="85" t="s">
        <v>221</v>
      </c>
      <c r="X316" s="85" t="s">
        <v>221</v>
      </c>
      <c r="Y316" s="85" t="s">
        <v>221</v>
      </c>
      <c r="Z316" s="85" t="s">
        <v>221</v>
      </c>
      <c r="AA316" s="85" t="s">
        <v>19628</v>
      </c>
      <c r="AB316" s="85">
        <v>9959671943</v>
      </c>
      <c r="AC316" s="85" t="s">
        <v>402</v>
      </c>
      <c r="AD316" s="85" t="s">
        <v>224</v>
      </c>
      <c r="AE316" s="85"/>
      <c r="AF316" s="85" t="s">
        <v>221</v>
      </c>
      <c r="AG316" s="85" t="s">
        <v>221</v>
      </c>
      <c r="AH316" s="85" t="s">
        <v>221</v>
      </c>
      <c r="AI316" s="85"/>
      <c r="AJ316" s="85"/>
      <c r="AK316" s="85"/>
      <c r="AL316" s="85"/>
      <c r="AM316" s="85"/>
      <c r="AN316" s="85" t="s">
        <v>394</v>
      </c>
      <c r="AO316" s="85" t="s">
        <v>395</v>
      </c>
      <c r="AP316" s="85" t="s">
        <v>1076</v>
      </c>
      <c r="AQ316" s="85" t="s">
        <v>1077</v>
      </c>
      <c r="AR316" s="85"/>
      <c r="AS316" s="85"/>
      <c r="AT316" s="85"/>
      <c r="AU316" s="85"/>
      <c r="AV316" s="85"/>
      <c r="AW316" s="85" t="s">
        <v>12988</v>
      </c>
      <c r="AX316" s="85"/>
      <c r="AY316" s="85" t="s">
        <v>227</v>
      </c>
      <c r="AZ316" s="85" t="s">
        <v>446</v>
      </c>
      <c r="BA316" s="275">
        <v>0.56805555555555554</v>
      </c>
      <c r="BB316" s="275" t="s">
        <v>13264</v>
      </c>
      <c r="BC316" s="275">
        <v>0.60763888888888895</v>
      </c>
      <c r="BD316" s="275">
        <v>0.60486111111111118</v>
      </c>
      <c r="BE316" s="85"/>
      <c r="BF316" s="85">
        <v>1</v>
      </c>
      <c r="BG316" s="85">
        <v>1</v>
      </c>
      <c r="BH316" s="85">
        <v>2</v>
      </c>
      <c r="BI316" s="85">
        <v>1</v>
      </c>
      <c r="BJ316" s="85">
        <v>2</v>
      </c>
      <c r="BK316" s="85">
        <v>1</v>
      </c>
      <c r="BL316" s="85">
        <v>1</v>
      </c>
      <c r="BM316" s="85">
        <v>2</v>
      </c>
      <c r="BN316" s="85">
        <v>1</v>
      </c>
      <c r="BO316" s="85">
        <v>1</v>
      </c>
      <c r="BP316" s="85">
        <v>2</v>
      </c>
      <c r="BQ316" s="85">
        <v>1</v>
      </c>
      <c r="BR316" s="85">
        <v>2</v>
      </c>
      <c r="BS316" s="85">
        <v>1</v>
      </c>
      <c r="BT316" s="85">
        <v>1</v>
      </c>
      <c r="BU316" s="85"/>
      <c r="BV316" s="85"/>
      <c r="BW316" s="85"/>
      <c r="BX316" s="85"/>
      <c r="BY316" s="85"/>
      <c r="BZ316" s="85"/>
      <c r="CA316" s="85"/>
      <c r="CB316" s="85"/>
      <c r="CC316" s="85"/>
      <c r="CD316" s="85"/>
      <c r="CE316" s="85"/>
      <c r="CF316" s="85"/>
      <c r="CG316" s="85"/>
      <c r="CH316" s="85"/>
      <c r="CI316" s="85"/>
      <c r="CJ316" s="85"/>
      <c r="CK316" s="85"/>
      <c r="CL316" s="85"/>
      <c r="CM316" s="85"/>
      <c r="CN316" s="85"/>
      <c r="CO316" s="85"/>
      <c r="CP316" s="85"/>
      <c r="CQ316" s="85"/>
      <c r="CR316" s="36" t="s">
        <v>12643</v>
      </c>
      <c r="CS316" s="36" t="s">
        <v>12644</v>
      </c>
      <c r="CT316" s="36" t="s">
        <v>4002</v>
      </c>
      <c r="CU316" s="36" t="s">
        <v>19629</v>
      </c>
      <c r="CV316" s="36" t="s">
        <v>19625</v>
      </c>
      <c r="CW316" s="36" t="s">
        <v>991</v>
      </c>
      <c r="CX316" s="36" t="s">
        <v>19630</v>
      </c>
      <c r="CY316" s="36" t="s">
        <v>19631</v>
      </c>
      <c r="CZ316" s="36" t="s">
        <v>6680</v>
      </c>
      <c r="DA316" s="36" t="s">
        <v>19632</v>
      </c>
      <c r="DB316" s="36" t="s">
        <v>3840</v>
      </c>
      <c r="DC316" s="36" t="s">
        <v>3841</v>
      </c>
      <c r="DD316" s="36" t="s">
        <v>5104</v>
      </c>
      <c r="DE316" s="36" t="s">
        <v>3848</v>
      </c>
      <c r="DF316" s="36" t="s">
        <v>19633</v>
      </c>
      <c r="DG316" s="36" t="s">
        <v>4541</v>
      </c>
      <c r="DH316" s="36" t="s">
        <v>4542</v>
      </c>
      <c r="DI316" s="36" t="s">
        <v>7852</v>
      </c>
      <c r="DJ316" s="36" t="s">
        <v>3848</v>
      </c>
      <c r="DK316" s="36" t="s">
        <v>3849</v>
      </c>
      <c r="DL316" s="36" t="s">
        <v>5826</v>
      </c>
      <c r="DM316" s="36" t="s">
        <v>3914</v>
      </c>
      <c r="DN316" s="36" t="s">
        <v>3852</v>
      </c>
      <c r="DO316" s="36" t="s">
        <v>3853</v>
      </c>
      <c r="DP316" s="36" t="s">
        <v>3854</v>
      </c>
      <c r="DQ316" s="36" t="s">
        <v>19634</v>
      </c>
      <c r="DR316" s="36" t="s">
        <v>19635</v>
      </c>
      <c r="DS316" s="36" t="s">
        <v>19627</v>
      </c>
      <c r="DT316" s="36" t="s">
        <v>3848</v>
      </c>
      <c r="DU316" s="36" t="s">
        <v>3848</v>
      </c>
      <c r="DV316" s="36" t="s">
        <v>3848</v>
      </c>
      <c r="DW316" s="36" t="s">
        <v>3848</v>
      </c>
      <c r="DX316" s="36" t="s">
        <v>3848</v>
      </c>
      <c r="DY316" s="36" t="s">
        <v>3848</v>
      </c>
      <c r="DZ316" s="36" t="s">
        <v>3848</v>
      </c>
      <c r="EA316" s="36" t="s">
        <v>3848</v>
      </c>
      <c r="EB316" s="36" t="s">
        <v>3861</v>
      </c>
      <c r="EC316" s="36" t="s">
        <v>4118</v>
      </c>
      <c r="ED316" s="36" t="s">
        <v>3848</v>
      </c>
      <c r="EE316" s="36" t="s">
        <v>12250</v>
      </c>
      <c r="EF316" s="36" t="s">
        <v>395</v>
      </c>
      <c r="EG316" s="36" t="s">
        <v>598</v>
      </c>
      <c r="EH316" s="36" t="s">
        <v>3865</v>
      </c>
      <c r="EI316" s="36" t="s">
        <v>1077</v>
      </c>
      <c r="EJ316" s="36" t="s">
        <v>12988</v>
      </c>
      <c r="EK316" s="36" t="s">
        <v>3848</v>
      </c>
      <c r="EL316" s="36" t="s">
        <v>3868</v>
      </c>
      <c r="EM316" s="36" t="s">
        <v>4002</v>
      </c>
      <c r="EN316" s="36" t="s">
        <v>4002</v>
      </c>
      <c r="EO316" s="36" t="s">
        <v>3869</v>
      </c>
      <c r="EP316" s="36" t="s">
        <v>3870</v>
      </c>
      <c r="EQ316" s="36" t="s">
        <v>19636</v>
      </c>
      <c r="ER316" s="36" t="s">
        <v>4262</v>
      </c>
      <c r="ES316" s="36" t="s">
        <v>19637</v>
      </c>
      <c r="ET316" s="36" t="s">
        <v>19638</v>
      </c>
      <c r="EU316" s="36" t="s">
        <v>19639</v>
      </c>
      <c r="EV316" s="36" t="s">
        <v>3876</v>
      </c>
      <c r="EW316" s="36" t="s">
        <v>3876</v>
      </c>
      <c r="EX316" s="36" t="s">
        <v>3848</v>
      </c>
      <c r="EY316" s="36" t="s">
        <v>3848</v>
      </c>
      <c r="EZ316" s="36" t="s">
        <v>3876</v>
      </c>
      <c r="FA316" s="36" t="s">
        <v>3848</v>
      </c>
      <c r="FB316" s="36" t="s">
        <v>7375</v>
      </c>
      <c r="FC316" s="36" t="s">
        <v>19640</v>
      </c>
      <c r="FD316" s="36" t="s">
        <v>3848</v>
      </c>
      <c r="FE316" s="36" t="s">
        <v>3930</v>
      </c>
      <c r="FF316" s="36" t="s">
        <v>13275</v>
      </c>
      <c r="FG316" s="36" t="s">
        <v>3848</v>
      </c>
      <c r="FH316" s="36" t="s">
        <v>9083</v>
      </c>
      <c r="FI316" s="36" t="s">
        <v>8110</v>
      </c>
      <c r="FJ316" s="36" t="s">
        <v>4962</v>
      </c>
      <c r="FK316" s="36" t="s">
        <v>19641</v>
      </c>
      <c r="FL316" s="36" t="s">
        <v>4017</v>
      </c>
      <c r="FM316" s="36" t="s">
        <v>19630</v>
      </c>
      <c r="FN316" s="36" t="s">
        <v>10957</v>
      </c>
      <c r="FO316" s="36" t="s">
        <v>19642</v>
      </c>
      <c r="FP316" s="36" t="s">
        <v>3848</v>
      </c>
      <c r="FQ316" s="36" t="s">
        <v>3848</v>
      </c>
      <c r="FR316" s="36" t="s">
        <v>3848</v>
      </c>
      <c r="FS316" s="36" t="s">
        <v>3848</v>
      </c>
      <c r="FT316" s="36" t="s">
        <v>19643</v>
      </c>
      <c r="FU316" s="36" t="s">
        <v>19644</v>
      </c>
      <c r="FV316" s="36" t="s">
        <v>19645</v>
      </c>
      <c r="FW316" s="36" t="s">
        <v>19646</v>
      </c>
      <c r="FX316" s="36" t="s">
        <v>3944</v>
      </c>
      <c r="FY316" s="36" t="s">
        <v>3848</v>
      </c>
      <c r="FZ316" s="36" t="s">
        <v>13539</v>
      </c>
      <c r="GA316" s="36" t="s">
        <v>3945</v>
      </c>
      <c r="GB316" s="44" t="s">
        <v>3945</v>
      </c>
      <c r="GC316" s="44" t="s">
        <v>3945</v>
      </c>
      <c r="GL316" s="502">
        <v>100</v>
      </c>
      <c r="GM316" s="502">
        <v>75</v>
      </c>
      <c r="GN316" s="502">
        <v>65</v>
      </c>
      <c r="GO316" s="502">
        <v>94</v>
      </c>
      <c r="GP316" s="502">
        <v>85</v>
      </c>
      <c r="GQ316" s="502">
        <v>34</v>
      </c>
      <c r="GR316" s="502">
        <v>85</v>
      </c>
      <c r="GS316" s="502">
        <v>94</v>
      </c>
      <c r="GT316" s="502">
        <v>31</v>
      </c>
      <c r="GU316" s="502">
        <v>94</v>
      </c>
      <c r="GV316" s="502">
        <v>70</v>
      </c>
      <c r="GW316" s="502">
        <v>57</v>
      </c>
      <c r="GX316" s="502">
        <v>29</v>
      </c>
      <c r="GY316" s="502" t="s">
        <v>14218</v>
      </c>
      <c r="GZ316" s="502" t="s">
        <v>14217</v>
      </c>
      <c r="HA316" s="502" t="s">
        <v>14217</v>
      </c>
      <c r="HB316" s="502" t="s">
        <v>14217</v>
      </c>
      <c r="HC316" s="502">
        <v>33</v>
      </c>
      <c r="HD316" s="502">
        <v>33</v>
      </c>
      <c r="HE316" s="502">
        <v>0</v>
      </c>
      <c r="HF316" s="44" t="s">
        <v>14405</v>
      </c>
      <c r="HG316" s="503" t="s">
        <v>3848</v>
      </c>
      <c r="HH316" s="503" t="s">
        <v>19647</v>
      </c>
      <c r="HI316" s="503" t="s">
        <v>16123</v>
      </c>
      <c r="HJ316" s="503" t="s">
        <v>14408</v>
      </c>
      <c r="HK316" s="503" t="s">
        <v>19648</v>
      </c>
      <c r="IC316" s="44" t="s">
        <v>3403</v>
      </c>
      <c r="IE316" s="44" t="s">
        <v>3403</v>
      </c>
    </row>
    <row r="317" spans="1:239" s="44" customFormat="1" ht="15" customHeight="1" x14ac:dyDescent="0.2">
      <c r="A317" s="85">
        <v>33</v>
      </c>
      <c r="B317" s="470">
        <v>0.53402777777777777</v>
      </c>
      <c r="C317" s="85"/>
      <c r="D317" s="85" t="s">
        <v>12630</v>
      </c>
      <c r="E317" s="85" t="s">
        <v>212</v>
      </c>
      <c r="F317" s="282">
        <v>43285</v>
      </c>
      <c r="G317" s="85" t="s">
        <v>3082</v>
      </c>
      <c r="H317" s="85" t="s">
        <v>246</v>
      </c>
      <c r="I317" s="85" t="s">
        <v>247</v>
      </c>
      <c r="J317" s="351" t="s">
        <v>19437</v>
      </c>
      <c r="K317" s="471" t="s">
        <v>19438</v>
      </c>
      <c r="L317" s="471" t="s">
        <v>250</v>
      </c>
      <c r="M317" s="471">
        <v>43285</v>
      </c>
      <c r="N317" s="471">
        <v>43299</v>
      </c>
      <c r="O317" s="85" t="s">
        <v>13142</v>
      </c>
      <c r="P317" s="519" t="s">
        <v>19649</v>
      </c>
      <c r="Q317" s="85" t="s">
        <v>2440</v>
      </c>
      <c r="R317" s="85" t="s">
        <v>19650</v>
      </c>
      <c r="S317" s="471" t="s">
        <v>923</v>
      </c>
      <c r="T317" s="276">
        <v>9362229714</v>
      </c>
      <c r="U317" s="473" t="s">
        <v>19651</v>
      </c>
      <c r="V317" s="85" t="s">
        <v>19652</v>
      </c>
      <c r="W317" s="85" t="s">
        <v>221</v>
      </c>
      <c r="X317" s="85" t="s">
        <v>221</v>
      </c>
      <c r="Y317" s="85" t="s">
        <v>221</v>
      </c>
      <c r="Z317" s="85" t="s">
        <v>221</v>
      </c>
      <c r="AA317" s="85" t="s">
        <v>19653</v>
      </c>
      <c r="AB317" s="85">
        <v>9179466237</v>
      </c>
      <c r="AC317" s="85" t="s">
        <v>314</v>
      </c>
      <c r="AD317" s="85" t="s">
        <v>224</v>
      </c>
      <c r="AE317" s="85"/>
      <c r="AF317" s="85" t="s">
        <v>221</v>
      </c>
      <c r="AG317" s="85" t="s">
        <v>221</v>
      </c>
      <c r="AH317" s="85" t="s">
        <v>259</v>
      </c>
      <c r="AI317" s="85"/>
      <c r="AJ317" s="85"/>
      <c r="AK317" s="85"/>
      <c r="AL317" s="85"/>
      <c r="AM317" s="85"/>
      <c r="AN317" s="85" t="s">
        <v>228</v>
      </c>
      <c r="AO317" s="85" t="s">
        <v>228</v>
      </c>
      <c r="AP317" s="85" t="s">
        <v>229</v>
      </c>
      <c r="AQ317" s="85" t="s">
        <v>229</v>
      </c>
      <c r="AR317" s="85"/>
      <c r="AS317" s="85" t="s">
        <v>19654</v>
      </c>
      <c r="AT317" s="85">
        <v>232002</v>
      </c>
      <c r="AU317" s="85" t="s">
        <v>13738</v>
      </c>
      <c r="AV317" s="85"/>
      <c r="AW317" s="85"/>
      <c r="AX317" s="85"/>
      <c r="AY317" s="85" t="s">
        <v>227</v>
      </c>
      <c r="AZ317" s="85" t="s">
        <v>446</v>
      </c>
      <c r="BA317" s="275">
        <v>0.58888888888888891</v>
      </c>
      <c r="BB317" s="275" t="s">
        <v>15340</v>
      </c>
      <c r="BC317" s="275">
        <v>0.69027777777777777</v>
      </c>
      <c r="BD317" s="275">
        <v>0.6972222222222223</v>
      </c>
      <c r="BE317" s="85"/>
      <c r="BF317" s="85">
        <v>3</v>
      </c>
      <c r="BG317" s="85">
        <v>3</v>
      </c>
      <c r="BH317" s="85">
        <v>3</v>
      </c>
      <c r="BI317" s="85">
        <v>3</v>
      </c>
      <c r="BJ317" s="85">
        <v>3</v>
      </c>
      <c r="BK317" s="85">
        <v>3</v>
      </c>
      <c r="BL317" s="85">
        <v>3</v>
      </c>
      <c r="BM317" s="85">
        <v>3</v>
      </c>
      <c r="BN317" s="85">
        <v>3</v>
      </c>
      <c r="BO317" s="85">
        <v>3</v>
      </c>
      <c r="BP317" s="85">
        <v>3</v>
      </c>
      <c r="BQ317" s="85">
        <v>3</v>
      </c>
      <c r="BR317" s="85">
        <v>3</v>
      </c>
      <c r="BS317" s="85">
        <v>3</v>
      </c>
      <c r="BT317" s="85">
        <v>3</v>
      </c>
      <c r="BU317" s="85"/>
      <c r="BV317" s="85" t="s">
        <v>15340</v>
      </c>
      <c r="BW317" s="483">
        <v>0.6972222222222223</v>
      </c>
      <c r="BX317" s="483">
        <v>0.70416666666666661</v>
      </c>
      <c r="BY317" s="85"/>
      <c r="BZ317" s="85">
        <v>3</v>
      </c>
      <c r="CA317" s="85">
        <v>3</v>
      </c>
      <c r="CB317" s="85">
        <v>3</v>
      </c>
      <c r="CC317" s="85">
        <v>3</v>
      </c>
      <c r="CD317" s="85" t="s">
        <v>260</v>
      </c>
      <c r="CE317" s="85" t="s">
        <v>15340</v>
      </c>
      <c r="CF317" s="85">
        <v>15</v>
      </c>
      <c r="CG317" s="85"/>
      <c r="CH317" s="85"/>
      <c r="CI317" s="85"/>
      <c r="CJ317" s="85"/>
      <c r="CK317" s="85"/>
      <c r="CL317" s="85"/>
      <c r="CM317" s="85"/>
      <c r="CN317" s="85"/>
      <c r="CO317" s="85"/>
      <c r="CP317" s="85"/>
      <c r="CQ317" s="85"/>
      <c r="CR317" s="36" t="s">
        <v>12643</v>
      </c>
      <c r="CS317" s="36" t="s">
        <v>12644</v>
      </c>
      <c r="CT317" s="36" t="s">
        <v>4002</v>
      </c>
      <c r="CU317" s="36" t="s">
        <v>19655</v>
      </c>
      <c r="CV317" s="36" t="s">
        <v>19656</v>
      </c>
      <c r="CW317" s="36" t="s">
        <v>19657</v>
      </c>
      <c r="CX317" s="36" t="s">
        <v>19658</v>
      </c>
      <c r="CY317" s="36" t="s">
        <v>19659</v>
      </c>
      <c r="CZ317" s="36" t="s">
        <v>3848</v>
      </c>
      <c r="DA317" s="36" t="s">
        <v>19660</v>
      </c>
      <c r="DB317" s="36" t="s">
        <v>3840</v>
      </c>
      <c r="DC317" s="36" t="s">
        <v>3841</v>
      </c>
      <c r="DD317" s="36" t="s">
        <v>4838</v>
      </c>
      <c r="DE317" s="36" t="s">
        <v>19661</v>
      </c>
      <c r="DF317" s="36" t="s">
        <v>19662</v>
      </c>
      <c r="DG317" s="36" t="s">
        <v>4606</v>
      </c>
      <c r="DH317" s="36" t="s">
        <v>4607</v>
      </c>
      <c r="DI317" s="36" t="s">
        <v>19663</v>
      </c>
      <c r="DJ317" s="36" t="s">
        <v>19664</v>
      </c>
      <c r="DK317" s="36" t="s">
        <v>3957</v>
      </c>
      <c r="DL317" s="36" t="s">
        <v>19665</v>
      </c>
      <c r="DM317" s="36" t="s">
        <v>4116</v>
      </c>
      <c r="DN317" s="36" t="s">
        <v>3852</v>
      </c>
      <c r="DO317" s="36" t="s">
        <v>3853</v>
      </c>
      <c r="DP317" s="36" t="s">
        <v>3854</v>
      </c>
      <c r="DQ317" s="36" t="s">
        <v>19666</v>
      </c>
      <c r="DR317" s="36" t="s">
        <v>19666</v>
      </c>
      <c r="DS317" s="36" t="s">
        <v>19651</v>
      </c>
      <c r="DT317" s="36" t="s">
        <v>19667</v>
      </c>
      <c r="DU317" s="36" t="s">
        <v>19668</v>
      </c>
      <c r="DV317" s="36" t="s">
        <v>19669</v>
      </c>
      <c r="DW317" s="36" t="s">
        <v>19670</v>
      </c>
      <c r="DX317" s="36" t="s">
        <v>19652</v>
      </c>
      <c r="DY317" s="36" t="s">
        <v>3848</v>
      </c>
      <c r="DZ317" s="36" t="s">
        <v>3848</v>
      </c>
      <c r="EA317" s="36" t="s">
        <v>3848</v>
      </c>
      <c r="EB317" s="36" t="s">
        <v>3861</v>
      </c>
      <c r="EC317" s="36" t="s">
        <v>3862</v>
      </c>
      <c r="ED317" s="36" t="s">
        <v>3848</v>
      </c>
      <c r="EE317" s="36" t="s">
        <v>4067</v>
      </c>
      <c r="EF317" s="36" t="s">
        <v>3864</v>
      </c>
      <c r="EG317" s="36" t="s">
        <v>4068</v>
      </c>
      <c r="EH317" s="36" t="s">
        <v>4069</v>
      </c>
      <c r="EI317" s="36" t="s">
        <v>19671</v>
      </c>
      <c r="EJ317" s="36" t="s">
        <v>19672</v>
      </c>
      <c r="EK317" s="36" t="s">
        <v>3848</v>
      </c>
      <c r="EL317" s="36" t="s">
        <v>3868</v>
      </c>
      <c r="EM317" s="36" t="s">
        <v>4002</v>
      </c>
      <c r="EN317" s="36" t="s">
        <v>4002</v>
      </c>
      <c r="EO317" s="36" t="s">
        <v>4002</v>
      </c>
      <c r="EP317" s="36" t="s">
        <v>4002</v>
      </c>
      <c r="EQ317" s="36" t="s">
        <v>19673</v>
      </c>
      <c r="ER317" s="36" t="s">
        <v>3924</v>
      </c>
      <c r="ES317" s="36" t="s">
        <v>19674</v>
      </c>
      <c r="ET317" s="36" t="s">
        <v>19675</v>
      </c>
      <c r="EU317" s="36" t="s">
        <v>4774</v>
      </c>
      <c r="EV317" s="36" t="s">
        <v>3876</v>
      </c>
      <c r="EW317" s="36" t="s">
        <v>3876</v>
      </c>
      <c r="EX317" s="36" t="s">
        <v>3848</v>
      </c>
      <c r="EY317" s="36" t="s">
        <v>3848</v>
      </c>
      <c r="EZ317" s="36" t="s">
        <v>3877</v>
      </c>
      <c r="FA317" s="36" t="s">
        <v>5376</v>
      </c>
      <c r="FB317" s="36" t="s">
        <v>4405</v>
      </c>
      <c r="FC317" s="36" t="s">
        <v>19676</v>
      </c>
      <c r="FD317" s="36" t="s">
        <v>19677</v>
      </c>
      <c r="FE317" s="36" t="s">
        <v>4011</v>
      </c>
      <c r="FF317" s="36" t="s">
        <v>4012</v>
      </c>
      <c r="FG317" s="36" t="s">
        <v>19678</v>
      </c>
      <c r="FH317" s="36" t="s">
        <v>19679</v>
      </c>
      <c r="FI317" s="36" t="s">
        <v>4852</v>
      </c>
      <c r="FJ317" s="36" t="s">
        <v>4017</v>
      </c>
      <c r="FK317" s="36" t="s">
        <v>4272</v>
      </c>
      <c r="FL317" s="36" t="s">
        <v>4017</v>
      </c>
      <c r="FM317" s="36" t="s">
        <v>19658</v>
      </c>
      <c r="FN317" s="36" t="s">
        <v>19680</v>
      </c>
      <c r="FO317" s="36" t="s">
        <v>19658</v>
      </c>
      <c r="FP317" s="36" t="s">
        <v>3848</v>
      </c>
      <c r="FQ317" s="36" t="s">
        <v>3848</v>
      </c>
      <c r="FR317" s="36" t="s">
        <v>3848</v>
      </c>
      <c r="FS317" s="36" t="s">
        <v>3848</v>
      </c>
      <c r="FT317" s="36" t="s">
        <v>19681</v>
      </c>
      <c r="FU317" s="36" t="s">
        <v>19682</v>
      </c>
      <c r="FV317" s="36" t="s">
        <v>19683</v>
      </c>
      <c r="FW317" s="36" t="s">
        <v>19684</v>
      </c>
      <c r="FX317" s="36" t="s">
        <v>3894</v>
      </c>
      <c r="FY317" s="36" t="s">
        <v>3848</v>
      </c>
      <c r="FZ317" s="36" t="s">
        <v>19685</v>
      </c>
      <c r="GA317" s="36" t="s">
        <v>3946</v>
      </c>
      <c r="GB317" s="44" t="s">
        <v>3946</v>
      </c>
      <c r="GC317" s="44" t="s">
        <v>3946</v>
      </c>
      <c r="GD317" s="44" t="s">
        <v>4194</v>
      </c>
      <c r="GE317" s="44" t="s">
        <v>6676</v>
      </c>
      <c r="GF317" s="44" t="s">
        <v>19442</v>
      </c>
      <c r="GG317" s="44" t="s">
        <v>6676</v>
      </c>
      <c r="GL317" s="502">
        <v>100</v>
      </c>
      <c r="GM317" s="502">
        <v>67</v>
      </c>
      <c r="GN317" s="502">
        <v>75</v>
      </c>
      <c r="GO317" s="502">
        <v>89</v>
      </c>
      <c r="GP317" s="502">
        <v>79</v>
      </c>
      <c r="GQ317" s="502">
        <v>29</v>
      </c>
      <c r="GR317" s="502">
        <v>79</v>
      </c>
      <c r="GS317" s="502">
        <v>81</v>
      </c>
      <c r="GT317" s="502">
        <v>26</v>
      </c>
      <c r="GU317" s="502">
        <v>81</v>
      </c>
      <c r="GV317" s="502">
        <v>60</v>
      </c>
      <c r="GW317" s="502">
        <v>71</v>
      </c>
      <c r="GX317" s="502">
        <v>71</v>
      </c>
      <c r="GY317" s="502">
        <v>100</v>
      </c>
      <c r="GZ317" s="502">
        <v>93</v>
      </c>
      <c r="HA317" s="502">
        <v>0.63560000000000005</v>
      </c>
      <c r="HB317" s="502">
        <v>100</v>
      </c>
      <c r="HC317" s="502">
        <v>100</v>
      </c>
      <c r="HD317" s="502">
        <v>100</v>
      </c>
      <c r="HE317" s="502">
        <v>93</v>
      </c>
      <c r="HF317" s="44" t="s">
        <v>14314</v>
      </c>
      <c r="HG317" s="503" t="s">
        <v>3848</v>
      </c>
      <c r="HH317" s="503" t="s">
        <v>3848</v>
      </c>
      <c r="HI317" s="503" t="s">
        <v>3848</v>
      </c>
      <c r="HJ317" s="503" t="s">
        <v>3848</v>
      </c>
      <c r="HK317" s="503" t="s">
        <v>3848</v>
      </c>
      <c r="HL317" s="471">
        <v>43285</v>
      </c>
      <c r="HM317" s="30" t="s">
        <v>12626</v>
      </c>
      <c r="HN317" s="213" t="s">
        <v>6676</v>
      </c>
      <c r="IA317" s="44" t="s">
        <v>6676</v>
      </c>
      <c r="IC317" s="44" t="s">
        <v>247</v>
      </c>
      <c r="IE317" s="44" t="s">
        <v>12843</v>
      </c>
    </row>
    <row r="318" spans="1:239" s="44" customFormat="1" ht="15" customHeight="1" x14ac:dyDescent="0.2">
      <c r="A318" s="85">
        <v>34</v>
      </c>
      <c r="B318" s="470">
        <v>0.54652777777777783</v>
      </c>
      <c r="C318" s="85"/>
      <c r="D318" s="85" t="s">
        <v>12630</v>
      </c>
      <c r="E318" s="85" t="s">
        <v>212</v>
      </c>
      <c r="F318" s="282">
        <v>43285</v>
      </c>
      <c r="G318" s="85" t="s">
        <v>1202</v>
      </c>
      <c r="H318" s="85" t="s">
        <v>233</v>
      </c>
      <c r="I318" s="85" t="s">
        <v>3057</v>
      </c>
      <c r="J318" s="85"/>
      <c r="K318" s="471"/>
      <c r="L318" s="471"/>
      <c r="M318" s="471"/>
      <c r="N318" s="471"/>
      <c r="O318" s="85"/>
      <c r="P318" s="472" t="s">
        <v>19686</v>
      </c>
      <c r="Q318" s="85" t="s">
        <v>19687</v>
      </c>
      <c r="R318" s="85" t="s">
        <v>19688</v>
      </c>
      <c r="S318" s="471" t="s">
        <v>923</v>
      </c>
      <c r="T318" s="276">
        <v>9973685934</v>
      </c>
      <c r="U318" s="473" t="s">
        <v>19689</v>
      </c>
      <c r="V318" s="85" t="s">
        <v>19690</v>
      </c>
      <c r="W318" s="85" t="s">
        <v>221</v>
      </c>
      <c r="X318" s="85" t="s">
        <v>221</v>
      </c>
      <c r="Y318" s="85" t="s">
        <v>221</v>
      </c>
      <c r="Z318" s="85" t="s">
        <v>221</v>
      </c>
      <c r="AA318" s="85" t="s">
        <v>19691</v>
      </c>
      <c r="AB318" s="85">
        <v>9169113897</v>
      </c>
      <c r="AC318" s="85" t="s">
        <v>1303</v>
      </c>
      <c r="AD318" s="85" t="s">
        <v>224</v>
      </c>
      <c r="AE318" s="85" t="s">
        <v>221</v>
      </c>
      <c r="AF318" s="85" t="s">
        <v>221</v>
      </c>
      <c r="AG318" s="85" t="s">
        <v>221</v>
      </c>
      <c r="AH318" s="85" t="s">
        <v>221</v>
      </c>
      <c r="AI318" s="85"/>
      <c r="AJ318" s="85"/>
      <c r="AK318" s="85"/>
      <c r="AL318" s="85"/>
      <c r="AM318" s="85"/>
      <c r="AN318" s="85" t="s">
        <v>228</v>
      </c>
      <c r="AO318" s="85" t="s">
        <v>228</v>
      </c>
      <c r="AP318" s="85" t="s">
        <v>229</v>
      </c>
      <c r="AQ318" s="85" t="s">
        <v>229</v>
      </c>
      <c r="AR318" s="85"/>
      <c r="AS318" s="85" t="s">
        <v>19654</v>
      </c>
      <c r="AT318" s="85">
        <v>232002</v>
      </c>
      <c r="AU318" s="85" t="s">
        <v>13738</v>
      </c>
      <c r="AV318" s="85"/>
      <c r="AW318" s="85"/>
      <c r="AX318" s="85"/>
      <c r="AY318" s="85" t="s">
        <v>227</v>
      </c>
      <c r="AZ318" s="85" t="s">
        <v>446</v>
      </c>
      <c r="BA318" s="275">
        <v>0.60347222222222219</v>
      </c>
      <c r="BB318" s="275" t="s">
        <v>13984</v>
      </c>
      <c r="BC318" s="275">
        <v>0.68194444444444446</v>
      </c>
      <c r="BD318" s="275">
        <v>0.69236111111111109</v>
      </c>
      <c r="BE318" s="85"/>
      <c r="BF318" s="85">
        <v>1</v>
      </c>
      <c r="BG318" s="85">
        <v>1</v>
      </c>
      <c r="BH318" s="85">
        <v>2</v>
      </c>
      <c r="BI318" s="85">
        <v>1</v>
      </c>
      <c r="BJ318" s="85">
        <v>2</v>
      </c>
      <c r="BK318" s="85">
        <v>1</v>
      </c>
      <c r="BL318" s="85">
        <v>1</v>
      </c>
      <c r="BM318" s="85">
        <v>2</v>
      </c>
      <c r="BN318" s="85">
        <v>1</v>
      </c>
      <c r="BO318" s="85">
        <v>1</v>
      </c>
      <c r="BP318" s="85">
        <v>2</v>
      </c>
      <c r="BQ318" s="85">
        <v>1</v>
      </c>
      <c r="BR318" s="85">
        <v>2</v>
      </c>
      <c r="BS318" s="85">
        <v>1</v>
      </c>
      <c r="BT318" s="85">
        <v>1</v>
      </c>
      <c r="BU318" s="85"/>
      <c r="BV318" s="85"/>
      <c r="BW318" s="85"/>
      <c r="BX318" s="85"/>
      <c r="BY318" s="85"/>
      <c r="BZ318" s="85"/>
      <c r="CA318" s="85"/>
      <c r="CB318" s="85"/>
      <c r="CC318" s="85"/>
      <c r="CD318" s="85"/>
      <c r="CE318" s="85"/>
      <c r="CF318" s="85"/>
      <c r="CG318" s="85"/>
      <c r="CH318" s="85"/>
      <c r="CI318" s="85"/>
      <c r="CJ318" s="85"/>
      <c r="CK318" s="85"/>
      <c r="CL318" s="85"/>
      <c r="CM318" s="85"/>
      <c r="CN318" s="85"/>
      <c r="CO318" s="85"/>
      <c r="CP318" s="85"/>
      <c r="CQ318" s="85"/>
      <c r="CR318" s="36" t="s">
        <v>12643</v>
      </c>
      <c r="CS318" s="36" t="s">
        <v>12644</v>
      </c>
      <c r="CT318" s="36" t="s">
        <v>4002</v>
      </c>
      <c r="CU318" s="36" t="s">
        <v>19692</v>
      </c>
      <c r="CV318" s="36" t="s">
        <v>19687</v>
      </c>
      <c r="CW318" s="36" t="s">
        <v>19688</v>
      </c>
      <c r="CX318" s="36" t="s">
        <v>923</v>
      </c>
      <c r="CY318" s="36" t="s">
        <v>19693</v>
      </c>
      <c r="CZ318" s="36" t="s">
        <v>3848</v>
      </c>
      <c r="DA318" s="36" t="s">
        <v>19694</v>
      </c>
      <c r="DB318" s="36" t="s">
        <v>3840</v>
      </c>
      <c r="DC318" s="36" t="s">
        <v>3841</v>
      </c>
      <c r="DD318" s="36" t="s">
        <v>4838</v>
      </c>
      <c r="DE318" s="36" t="s">
        <v>3848</v>
      </c>
      <c r="DF318" s="36" t="s">
        <v>19695</v>
      </c>
      <c r="DG318" s="36" t="s">
        <v>4606</v>
      </c>
      <c r="DH318" s="36" t="s">
        <v>4607</v>
      </c>
      <c r="DI318" s="36" t="s">
        <v>19663</v>
      </c>
      <c r="DJ318" s="36" t="s">
        <v>3848</v>
      </c>
      <c r="DK318" s="36" t="s">
        <v>3957</v>
      </c>
      <c r="DL318" s="36" t="s">
        <v>4722</v>
      </c>
      <c r="DM318" s="36" t="s">
        <v>3914</v>
      </c>
      <c r="DN318" s="36" t="s">
        <v>3852</v>
      </c>
      <c r="DO318" s="36" t="s">
        <v>3853</v>
      </c>
      <c r="DP318" s="36" t="s">
        <v>3848</v>
      </c>
      <c r="DQ318" s="36" t="s">
        <v>19696</v>
      </c>
      <c r="DR318" s="36" t="s">
        <v>19696</v>
      </c>
      <c r="DS318" s="36" t="s">
        <v>19689</v>
      </c>
      <c r="DT318" s="36" t="s">
        <v>3848</v>
      </c>
      <c r="DU318" s="36" t="s">
        <v>3848</v>
      </c>
      <c r="DV318" s="36" t="s">
        <v>3848</v>
      </c>
      <c r="DW318" s="36" t="s">
        <v>3848</v>
      </c>
      <c r="DX318" s="36" t="s">
        <v>19690</v>
      </c>
      <c r="DY318" s="36" t="s">
        <v>3848</v>
      </c>
      <c r="DZ318" s="36" t="s">
        <v>3848</v>
      </c>
      <c r="EA318" s="36" t="s">
        <v>3848</v>
      </c>
      <c r="EB318" s="36" t="s">
        <v>3861</v>
      </c>
      <c r="EC318" s="36" t="s">
        <v>3862</v>
      </c>
      <c r="ED318" s="36" t="s">
        <v>3848</v>
      </c>
      <c r="EE318" s="36" t="s">
        <v>4067</v>
      </c>
      <c r="EF318" s="36" t="s">
        <v>3864</v>
      </c>
      <c r="EG318" s="36" t="s">
        <v>4068</v>
      </c>
      <c r="EH318" s="36" t="s">
        <v>4069</v>
      </c>
      <c r="EI318" s="36" t="s">
        <v>4068</v>
      </c>
      <c r="EJ318" s="36" t="s">
        <v>19697</v>
      </c>
      <c r="EK318" s="36" t="s">
        <v>3848</v>
      </c>
      <c r="EL318" s="36" t="s">
        <v>3868</v>
      </c>
      <c r="EM318" s="36" t="s">
        <v>4002</v>
      </c>
      <c r="EN318" s="36" t="s">
        <v>4002</v>
      </c>
      <c r="EO318" s="36" t="s">
        <v>3870</v>
      </c>
      <c r="EP318" s="36" t="s">
        <v>3869</v>
      </c>
      <c r="EQ318" s="36" t="s">
        <v>19698</v>
      </c>
      <c r="ER318" s="36" t="s">
        <v>4262</v>
      </c>
      <c r="ES318" s="36" t="s">
        <v>19699</v>
      </c>
      <c r="ET318" s="36" t="s">
        <v>19700</v>
      </c>
      <c r="EU318" s="36" t="s">
        <v>19701</v>
      </c>
      <c r="EV318" s="36" t="s">
        <v>3876</v>
      </c>
      <c r="EW318" s="36" t="s">
        <v>3876</v>
      </c>
      <c r="EX318" s="36" t="s">
        <v>3848</v>
      </c>
      <c r="EY318" s="36" t="s">
        <v>3848</v>
      </c>
      <c r="EZ318" s="36" t="s">
        <v>3876</v>
      </c>
      <c r="FA318" s="36" t="s">
        <v>3848</v>
      </c>
      <c r="FB318" s="36" t="s">
        <v>3848</v>
      </c>
      <c r="FC318" s="36" t="s">
        <v>3848</v>
      </c>
      <c r="FD318" s="36" t="s">
        <v>3848</v>
      </c>
      <c r="FE318" s="36" t="s">
        <v>4017</v>
      </c>
      <c r="FF318" s="36" t="s">
        <v>4017</v>
      </c>
      <c r="FG318" s="36" t="s">
        <v>3848</v>
      </c>
      <c r="FH318" s="36" t="s">
        <v>3848</v>
      </c>
      <c r="FI318" s="36" t="s">
        <v>3848</v>
      </c>
      <c r="FJ318" s="36" t="s">
        <v>4017</v>
      </c>
      <c r="FK318" s="36" t="s">
        <v>4017</v>
      </c>
      <c r="FL318" s="36" t="s">
        <v>4017</v>
      </c>
      <c r="FM318" s="36" t="s">
        <v>923</v>
      </c>
      <c r="FN318" s="36" t="s">
        <v>13940</v>
      </c>
      <c r="FO318" s="36" t="s">
        <v>19702</v>
      </c>
      <c r="FP318" s="36" t="s">
        <v>3848</v>
      </c>
      <c r="FQ318" s="36" t="s">
        <v>19703</v>
      </c>
      <c r="FR318" s="36" t="s">
        <v>6487</v>
      </c>
      <c r="FS318" s="36" t="s">
        <v>19704</v>
      </c>
      <c r="FT318" s="36" t="s">
        <v>19705</v>
      </c>
      <c r="FU318" s="36" t="s">
        <v>19706</v>
      </c>
      <c r="FV318" s="36" t="s">
        <v>19707</v>
      </c>
      <c r="FW318" s="36" t="s">
        <v>19708</v>
      </c>
      <c r="FX318" s="36" t="s">
        <v>3944</v>
      </c>
      <c r="FY318" s="36" t="s">
        <v>3848</v>
      </c>
      <c r="FZ318" s="36" t="s">
        <v>3848</v>
      </c>
      <c r="GA318" s="36" t="s">
        <v>3945</v>
      </c>
      <c r="GB318" s="44" t="s">
        <v>3946</v>
      </c>
      <c r="GC318" s="44" t="s">
        <v>3946</v>
      </c>
      <c r="GL318" s="502">
        <v>100</v>
      </c>
      <c r="GM318" s="502">
        <v>75</v>
      </c>
      <c r="GN318" s="502">
        <v>65</v>
      </c>
      <c r="GO318" s="502">
        <v>89</v>
      </c>
      <c r="GP318" s="502">
        <v>88</v>
      </c>
      <c r="GQ318" s="502">
        <v>22</v>
      </c>
      <c r="GR318" s="502">
        <v>91</v>
      </c>
      <c r="GS318" s="502">
        <v>92</v>
      </c>
      <c r="GT318" s="502">
        <v>24</v>
      </c>
      <c r="GU318" s="502">
        <v>92</v>
      </c>
      <c r="GV318" s="502">
        <v>70</v>
      </c>
      <c r="GW318" s="502">
        <v>14</v>
      </c>
      <c r="GX318" s="502">
        <v>86</v>
      </c>
      <c r="GY318" s="502" t="s">
        <v>14218</v>
      </c>
      <c r="GZ318" s="502" t="s">
        <v>14217</v>
      </c>
      <c r="HA318" s="502" t="s">
        <v>14217</v>
      </c>
      <c r="HB318" s="502" t="s">
        <v>14217</v>
      </c>
      <c r="HC318" s="502" t="s">
        <v>14217</v>
      </c>
      <c r="HD318" s="502" t="s">
        <v>14217</v>
      </c>
      <c r="HE318" s="502">
        <v>0</v>
      </c>
      <c r="HF318" s="44" t="s">
        <v>14219</v>
      </c>
      <c r="HG318" s="503" t="s">
        <v>3848</v>
      </c>
      <c r="HH318" s="503" t="s">
        <v>19709</v>
      </c>
      <c r="HI318" s="503" t="s">
        <v>14250</v>
      </c>
      <c r="HJ318" s="503" t="s">
        <v>14222</v>
      </c>
      <c r="HK318" s="503" t="s">
        <v>19710</v>
      </c>
      <c r="HL318" s="44" t="s">
        <v>3848</v>
      </c>
      <c r="HM318" s="44" t="s">
        <v>3848</v>
      </c>
      <c r="IC318" s="44" t="s">
        <v>3403</v>
      </c>
      <c r="IE318" s="44" t="s">
        <v>3403</v>
      </c>
    </row>
    <row r="319" spans="1:239" s="44" customFormat="1" ht="15" customHeight="1" x14ac:dyDescent="0.2">
      <c r="A319" s="85">
        <v>35</v>
      </c>
      <c r="B319" s="470">
        <v>0.5541666666666667</v>
      </c>
      <c r="C319" s="85"/>
      <c r="D319" s="85" t="s">
        <v>12630</v>
      </c>
      <c r="E319" s="85" t="s">
        <v>212</v>
      </c>
      <c r="F319" s="282">
        <v>43285</v>
      </c>
      <c r="G319" s="85" t="s">
        <v>1202</v>
      </c>
      <c r="H319" s="85" t="s">
        <v>233</v>
      </c>
      <c r="I319" s="85" t="s">
        <v>1203</v>
      </c>
      <c r="J319" s="85"/>
      <c r="K319" s="471"/>
      <c r="L319" s="471"/>
      <c r="M319" s="471"/>
      <c r="N319" s="471"/>
      <c r="O319" s="85"/>
      <c r="P319" s="519" t="s">
        <v>19711</v>
      </c>
      <c r="Q319" s="85" t="s">
        <v>1956</v>
      </c>
      <c r="R319" s="85" t="s">
        <v>19712</v>
      </c>
      <c r="S319" s="471" t="s">
        <v>1743</v>
      </c>
      <c r="T319" s="276">
        <v>9978915408</v>
      </c>
      <c r="U319" s="473" t="s">
        <v>19713</v>
      </c>
      <c r="V319" s="85" t="s">
        <v>19714</v>
      </c>
      <c r="W319" s="85" t="s">
        <v>221</v>
      </c>
      <c r="X319" s="85" t="s">
        <v>221</v>
      </c>
      <c r="Y319" s="85" t="s">
        <v>221</v>
      </c>
      <c r="Z319" s="85" t="s">
        <v>221</v>
      </c>
      <c r="AA319" s="85" t="s">
        <v>19715</v>
      </c>
      <c r="AB319" s="85">
        <v>9061774212</v>
      </c>
      <c r="AC319" s="85" t="s">
        <v>1303</v>
      </c>
      <c r="AD319" s="85" t="s">
        <v>5205</v>
      </c>
      <c r="AE319" s="44" t="s">
        <v>221</v>
      </c>
      <c r="AF319" s="85" t="s">
        <v>221</v>
      </c>
      <c r="AG319" s="85" t="s">
        <v>221</v>
      </c>
      <c r="AH319" s="85" t="s">
        <v>221</v>
      </c>
      <c r="AI319" s="85"/>
      <c r="AJ319" s="85"/>
      <c r="AK319" s="85"/>
      <c r="AL319" s="85"/>
      <c r="AM319" s="85"/>
      <c r="AN319" s="85" t="s">
        <v>394</v>
      </c>
      <c r="AO319" s="85" t="s">
        <v>395</v>
      </c>
      <c r="AP319" s="85" t="s">
        <v>281</v>
      </c>
      <c r="AQ319" s="85" t="s">
        <v>282</v>
      </c>
      <c r="AR319" s="85"/>
      <c r="AS319" s="85"/>
      <c r="AT319" s="85"/>
      <c r="AU319" s="85"/>
      <c r="AV319" s="85"/>
      <c r="AW319" s="85" t="s">
        <v>12988</v>
      </c>
      <c r="AX319" s="85"/>
      <c r="AY319" s="85" t="s">
        <v>227</v>
      </c>
      <c r="AZ319" s="85" t="s">
        <v>446</v>
      </c>
      <c r="BA319" s="275">
        <v>0.60555555555555551</v>
      </c>
      <c r="BB319" s="275" t="s">
        <v>15340</v>
      </c>
      <c r="BC319" s="275">
        <v>0.61875000000000002</v>
      </c>
      <c r="BD319" s="275">
        <v>0.62152777777777779</v>
      </c>
      <c r="BE319" s="85"/>
      <c r="BF319" s="85">
        <v>1</v>
      </c>
      <c r="BG319" s="85">
        <v>3</v>
      </c>
      <c r="BH319" s="85">
        <v>3</v>
      </c>
      <c r="BI319" s="85">
        <v>3</v>
      </c>
      <c r="BJ319" s="85">
        <v>3</v>
      </c>
      <c r="BK319" s="85">
        <v>3</v>
      </c>
      <c r="BL319" s="85">
        <v>3</v>
      </c>
      <c r="BM319" s="85">
        <v>3</v>
      </c>
      <c r="BN319" s="85">
        <v>1</v>
      </c>
      <c r="BO319" s="85">
        <v>3</v>
      </c>
      <c r="BP319" s="85">
        <v>3</v>
      </c>
      <c r="BQ319" s="85">
        <v>3</v>
      </c>
      <c r="BR319" s="85">
        <v>3</v>
      </c>
      <c r="BS319" s="85">
        <v>3</v>
      </c>
      <c r="BT319" s="85">
        <v>3</v>
      </c>
      <c r="BU319" s="85"/>
      <c r="BV319" s="85"/>
      <c r="BW319" s="85"/>
      <c r="BX319" s="85"/>
      <c r="BY319" s="85"/>
      <c r="BZ319" s="85"/>
      <c r="CA319" s="85"/>
      <c r="CB319" s="85"/>
      <c r="CC319" s="85"/>
      <c r="CD319" s="85"/>
      <c r="CE319" s="85"/>
      <c r="CF319" s="85"/>
      <c r="CG319" s="85"/>
      <c r="CH319" s="85"/>
      <c r="CI319" s="85"/>
      <c r="CJ319" s="85"/>
      <c r="CK319" s="85"/>
      <c r="CL319" s="85"/>
      <c r="CM319" s="85"/>
      <c r="CN319" s="85"/>
      <c r="CO319" s="85"/>
      <c r="CP319" s="85"/>
      <c r="CQ319" s="85"/>
      <c r="CR319" s="36" t="s">
        <v>12643</v>
      </c>
      <c r="CS319" s="36" t="s">
        <v>12644</v>
      </c>
      <c r="CT319" s="36" t="s">
        <v>4002</v>
      </c>
      <c r="CU319" s="36" t="s">
        <v>19716</v>
      </c>
      <c r="CV319" s="36" t="s">
        <v>1956</v>
      </c>
      <c r="CW319" s="36" t="s">
        <v>19712</v>
      </c>
      <c r="CX319" s="36" t="s">
        <v>1743</v>
      </c>
      <c r="CY319" s="36" t="s">
        <v>19717</v>
      </c>
      <c r="CZ319" s="36" t="s">
        <v>17506</v>
      </c>
      <c r="DA319" s="36" t="s">
        <v>19718</v>
      </c>
      <c r="DB319" s="36" t="s">
        <v>3840</v>
      </c>
      <c r="DC319" s="36" t="s">
        <v>3841</v>
      </c>
      <c r="DD319" s="36" t="s">
        <v>15651</v>
      </c>
      <c r="DE319" s="36" t="s">
        <v>17506</v>
      </c>
      <c r="DF319" s="36" t="s">
        <v>19719</v>
      </c>
      <c r="DG319" s="36" t="s">
        <v>3840</v>
      </c>
      <c r="DH319" s="36" t="s">
        <v>3841</v>
      </c>
      <c r="DI319" s="36" t="s">
        <v>15651</v>
      </c>
      <c r="DJ319" s="36" t="s">
        <v>19720</v>
      </c>
      <c r="DK319" s="36" t="s">
        <v>3957</v>
      </c>
      <c r="DL319" s="36" t="s">
        <v>15650</v>
      </c>
      <c r="DM319" s="36" t="s">
        <v>3914</v>
      </c>
      <c r="DN319" s="36" t="s">
        <v>3852</v>
      </c>
      <c r="DO319" s="36" t="s">
        <v>3853</v>
      </c>
      <c r="DP319" s="36" t="s">
        <v>3854</v>
      </c>
      <c r="DQ319" s="36" t="s">
        <v>19721</v>
      </c>
      <c r="DR319" s="36" t="s">
        <v>19722</v>
      </c>
      <c r="DS319" s="36" t="s">
        <v>19713</v>
      </c>
      <c r="DT319" s="36" t="s">
        <v>3848</v>
      </c>
      <c r="DU319" s="36" t="s">
        <v>3848</v>
      </c>
      <c r="DV319" s="36" t="s">
        <v>3848</v>
      </c>
      <c r="DW319" s="36" t="s">
        <v>3848</v>
      </c>
      <c r="DX319" s="36" t="s">
        <v>19714</v>
      </c>
      <c r="DY319" s="36" t="s">
        <v>19723</v>
      </c>
      <c r="DZ319" s="36" t="s">
        <v>19724</v>
      </c>
      <c r="EA319" s="36" t="s">
        <v>3848</v>
      </c>
      <c r="EB319" s="36" t="s">
        <v>3861</v>
      </c>
      <c r="EC319" s="36" t="s">
        <v>3862</v>
      </c>
      <c r="ED319" s="36" t="s">
        <v>3848</v>
      </c>
      <c r="EE319" s="36" t="s">
        <v>5408</v>
      </c>
      <c r="EF319" s="36" t="s">
        <v>395</v>
      </c>
      <c r="EG319" s="36" t="s">
        <v>2755</v>
      </c>
      <c r="EH319" s="36" t="s">
        <v>282</v>
      </c>
      <c r="EI319" s="36" t="s">
        <v>3848</v>
      </c>
      <c r="EJ319" s="36" t="s">
        <v>3848</v>
      </c>
      <c r="EK319" s="36" t="s">
        <v>3848</v>
      </c>
      <c r="EL319" s="36" t="s">
        <v>3868</v>
      </c>
      <c r="EM319" s="36" t="s">
        <v>4002</v>
      </c>
      <c r="EN319" s="36" t="s">
        <v>4002</v>
      </c>
      <c r="EO319" s="36" t="s">
        <v>3869</v>
      </c>
      <c r="EP319" s="36" t="s">
        <v>3870</v>
      </c>
      <c r="EQ319" s="36" t="s">
        <v>19725</v>
      </c>
      <c r="ER319" s="36" t="s">
        <v>4004</v>
      </c>
      <c r="ES319" s="36" t="s">
        <v>19726</v>
      </c>
      <c r="ET319" s="36" t="s">
        <v>4017</v>
      </c>
      <c r="EU319" s="36" t="s">
        <v>17050</v>
      </c>
      <c r="EV319" s="36" t="s">
        <v>3876</v>
      </c>
      <c r="EW319" s="36" t="s">
        <v>3876</v>
      </c>
      <c r="EX319" s="36" t="s">
        <v>3848</v>
      </c>
      <c r="EY319" s="36" t="s">
        <v>3848</v>
      </c>
      <c r="EZ319" s="36" t="s">
        <v>3876</v>
      </c>
      <c r="FA319" s="36" t="s">
        <v>3848</v>
      </c>
      <c r="FB319" s="36" t="s">
        <v>3848</v>
      </c>
      <c r="FC319" s="36" t="s">
        <v>3848</v>
      </c>
      <c r="FD319" s="36" t="s">
        <v>3848</v>
      </c>
      <c r="FE319" s="36" t="s">
        <v>4017</v>
      </c>
      <c r="FF319" s="36" t="s">
        <v>4017</v>
      </c>
      <c r="FG319" s="36" t="s">
        <v>3848</v>
      </c>
      <c r="FH319" s="36" t="s">
        <v>3848</v>
      </c>
      <c r="FI319" s="36" t="s">
        <v>3848</v>
      </c>
      <c r="FJ319" s="36" t="s">
        <v>4017</v>
      </c>
      <c r="FK319" s="36" t="s">
        <v>4017</v>
      </c>
      <c r="FL319" s="36" t="s">
        <v>4017</v>
      </c>
      <c r="FM319" s="36" t="s">
        <v>1743</v>
      </c>
      <c r="FN319" s="36" t="s">
        <v>5314</v>
      </c>
      <c r="FO319" s="36" t="s">
        <v>2418</v>
      </c>
      <c r="FP319" s="36" t="s">
        <v>3848</v>
      </c>
      <c r="FQ319" s="36" t="s">
        <v>19727</v>
      </c>
      <c r="FR319" s="36" t="s">
        <v>7354</v>
      </c>
      <c r="FS319" s="36" t="s">
        <v>19728</v>
      </c>
      <c r="FT319" s="36" t="s">
        <v>19729</v>
      </c>
      <c r="FU319" s="36" t="s">
        <v>3943</v>
      </c>
      <c r="FV319" s="36" t="s">
        <v>3943</v>
      </c>
      <c r="FW319" s="36" t="s">
        <v>19730</v>
      </c>
      <c r="FX319" s="36" t="s">
        <v>3944</v>
      </c>
      <c r="FY319" s="36" t="s">
        <v>3848</v>
      </c>
      <c r="FZ319" s="36" t="s">
        <v>3848</v>
      </c>
      <c r="GA319" s="36" t="s">
        <v>3945</v>
      </c>
      <c r="GB319" s="44" t="s">
        <v>3945</v>
      </c>
      <c r="GC319" s="44" t="s">
        <v>3945</v>
      </c>
      <c r="GL319" s="502">
        <v>100</v>
      </c>
      <c r="GM319" s="502">
        <v>33</v>
      </c>
      <c r="GN319" s="502">
        <v>65</v>
      </c>
      <c r="GO319" s="502">
        <v>94</v>
      </c>
      <c r="GP319" s="502">
        <v>94</v>
      </c>
      <c r="GQ319" s="502">
        <v>34</v>
      </c>
      <c r="GR319" s="502">
        <v>94</v>
      </c>
      <c r="GS319" s="502">
        <v>100</v>
      </c>
      <c r="GT319" s="502">
        <v>28</v>
      </c>
      <c r="GU319" s="502">
        <v>100</v>
      </c>
      <c r="GV319" s="502">
        <v>70</v>
      </c>
      <c r="GW319" s="502">
        <v>14</v>
      </c>
      <c r="GX319" s="502">
        <v>0</v>
      </c>
      <c r="GY319" s="502">
        <v>0</v>
      </c>
      <c r="GZ319" s="502">
        <v>19</v>
      </c>
      <c r="HA319" s="502">
        <v>0.309</v>
      </c>
      <c r="HB319" s="502">
        <v>33</v>
      </c>
      <c r="HC319" s="502" t="s">
        <v>14217</v>
      </c>
      <c r="HD319" s="502">
        <v>33</v>
      </c>
      <c r="HE319" s="502">
        <v>19</v>
      </c>
      <c r="HF319" s="44" t="s">
        <v>14405</v>
      </c>
      <c r="HG319" s="503" t="s">
        <v>3848</v>
      </c>
      <c r="HH319" s="503" t="s">
        <v>19731</v>
      </c>
      <c r="HI319" s="503" t="s">
        <v>19732</v>
      </c>
      <c r="HJ319" s="503" t="s">
        <v>19733</v>
      </c>
      <c r="HK319" s="503" t="s">
        <v>19734</v>
      </c>
      <c r="HM319" s="44" t="s">
        <v>3848</v>
      </c>
      <c r="IC319" s="44" t="s">
        <v>3403</v>
      </c>
      <c r="IE319" s="44" t="s">
        <v>3403</v>
      </c>
    </row>
    <row r="320" spans="1:239" s="44" customFormat="1" ht="15" customHeight="1" x14ac:dyDescent="0.2">
      <c r="A320" s="85">
        <v>36</v>
      </c>
      <c r="B320" s="470">
        <v>0.55694444444444446</v>
      </c>
      <c r="C320" s="85"/>
      <c r="D320" s="85" t="s">
        <v>12630</v>
      </c>
      <c r="E320" s="85" t="s">
        <v>212</v>
      </c>
      <c r="F320" s="282">
        <v>43285</v>
      </c>
      <c r="G320" s="85" t="s">
        <v>3082</v>
      </c>
      <c r="H320" s="85" t="s">
        <v>246</v>
      </c>
      <c r="I320" s="85" t="s">
        <v>247</v>
      </c>
      <c r="J320" s="85" t="s">
        <v>12805</v>
      </c>
      <c r="K320" s="471" t="s">
        <v>12806</v>
      </c>
      <c r="L320" s="471" t="s">
        <v>250</v>
      </c>
      <c r="M320" s="471">
        <v>43285</v>
      </c>
      <c r="N320" s="471">
        <v>43299</v>
      </c>
      <c r="O320" s="85" t="s">
        <v>18971</v>
      </c>
      <c r="P320" s="519" t="s">
        <v>19735</v>
      </c>
      <c r="Q320" s="85" t="s">
        <v>19736</v>
      </c>
      <c r="R320" s="85" t="s">
        <v>19737</v>
      </c>
      <c r="S320" s="471" t="s">
        <v>19738</v>
      </c>
      <c r="T320" s="276">
        <v>9174259967</v>
      </c>
      <c r="U320" s="473" t="s">
        <v>19739</v>
      </c>
      <c r="V320" s="85" t="s">
        <v>221</v>
      </c>
      <c r="W320" s="85" t="s">
        <v>221</v>
      </c>
      <c r="X320" s="85" t="s">
        <v>221</v>
      </c>
      <c r="Y320" s="85" t="s">
        <v>221</v>
      </c>
      <c r="Z320" s="85" t="s">
        <v>221</v>
      </c>
      <c r="AA320" s="85" t="s">
        <v>19740</v>
      </c>
      <c r="AB320" s="85">
        <v>3563156</v>
      </c>
      <c r="AC320" s="85" t="s">
        <v>314</v>
      </c>
      <c r="AD320" s="85" t="s">
        <v>241</v>
      </c>
      <c r="AE320" s="85"/>
      <c r="AF320" s="85" t="s">
        <v>259</v>
      </c>
      <c r="AG320" s="85" t="s">
        <v>221</v>
      </c>
      <c r="AH320" s="85" t="s">
        <v>221</v>
      </c>
      <c r="AI320" s="85"/>
      <c r="AJ320" s="85"/>
      <c r="AK320" s="85"/>
      <c r="AL320" s="85"/>
      <c r="AM320" s="85"/>
      <c r="AN320" s="85" t="s">
        <v>228</v>
      </c>
      <c r="AO320" s="85" t="s">
        <v>228</v>
      </c>
      <c r="AP320" s="85" t="s">
        <v>281</v>
      </c>
      <c r="AQ320" s="85" t="s">
        <v>282</v>
      </c>
      <c r="AR320" s="85"/>
      <c r="AS320" s="85"/>
      <c r="AT320" s="85"/>
      <c r="AU320" s="85"/>
      <c r="AV320" s="85"/>
      <c r="AW320" s="85"/>
      <c r="AX320" s="85"/>
      <c r="AY320" s="85" t="s">
        <v>227</v>
      </c>
      <c r="AZ320" s="85" t="s">
        <v>227</v>
      </c>
      <c r="BA320" s="275">
        <v>0.6</v>
      </c>
      <c r="BB320" s="275" t="s">
        <v>15340</v>
      </c>
      <c r="BC320" s="275">
        <v>0.62708333333333333</v>
      </c>
      <c r="BD320" s="275">
        <v>0.63402777777777775</v>
      </c>
      <c r="BE320" s="85"/>
      <c r="BF320" s="85">
        <v>3</v>
      </c>
      <c r="BG320" s="85">
        <v>3</v>
      </c>
      <c r="BH320" s="85">
        <v>3</v>
      </c>
      <c r="BI320" s="85">
        <v>3</v>
      </c>
      <c r="BJ320" s="85">
        <v>3</v>
      </c>
      <c r="BK320" s="85">
        <v>3</v>
      </c>
      <c r="BL320" s="85">
        <v>3</v>
      </c>
      <c r="BM320" s="85">
        <v>3</v>
      </c>
      <c r="BN320" s="85">
        <v>3</v>
      </c>
      <c r="BO320" s="85">
        <v>3</v>
      </c>
      <c r="BP320" s="85">
        <v>3</v>
      </c>
      <c r="BQ320" s="85">
        <v>3</v>
      </c>
      <c r="BR320" s="85">
        <v>3</v>
      </c>
      <c r="BS320" s="85">
        <v>3</v>
      </c>
      <c r="BT320" s="85">
        <v>3</v>
      </c>
      <c r="BU320" s="85"/>
      <c r="BV320" s="85" t="s">
        <v>15340</v>
      </c>
      <c r="BW320" s="483">
        <v>0.63402777777777775</v>
      </c>
      <c r="BX320" s="483">
        <v>0.64097222222222217</v>
      </c>
      <c r="BY320" s="85"/>
      <c r="BZ320" s="85">
        <v>3</v>
      </c>
      <c r="CA320" s="85">
        <v>3</v>
      </c>
      <c r="CB320" s="85">
        <v>3</v>
      </c>
      <c r="CC320" s="85">
        <v>3</v>
      </c>
      <c r="CD320" s="85" t="s">
        <v>260</v>
      </c>
      <c r="CE320" s="85" t="s">
        <v>15340</v>
      </c>
      <c r="CF320" s="85">
        <v>15</v>
      </c>
      <c r="CG320" s="85"/>
      <c r="CH320" s="85"/>
      <c r="CI320" s="85"/>
      <c r="CJ320" s="85"/>
      <c r="CK320" s="85"/>
      <c r="CL320" s="85"/>
      <c r="CM320" s="85"/>
      <c r="CN320" s="85"/>
      <c r="CO320" s="85"/>
      <c r="CP320" s="85"/>
      <c r="CQ320" s="85"/>
      <c r="CR320" s="36" t="s">
        <v>12643</v>
      </c>
      <c r="CS320" s="36" t="s">
        <v>12644</v>
      </c>
      <c r="CT320" s="36" t="s">
        <v>4002</v>
      </c>
      <c r="CU320" s="36" t="s">
        <v>19741</v>
      </c>
      <c r="CV320" s="36" t="s">
        <v>19736</v>
      </c>
      <c r="CW320" s="36" t="s">
        <v>19737</v>
      </c>
      <c r="CX320" s="36" t="s">
        <v>19738</v>
      </c>
      <c r="CY320" s="36" t="s">
        <v>19742</v>
      </c>
      <c r="CZ320" s="36" t="s">
        <v>19743</v>
      </c>
      <c r="DA320" s="36" t="s">
        <v>19744</v>
      </c>
      <c r="DB320" s="36" t="s">
        <v>3840</v>
      </c>
      <c r="DC320" s="36" t="s">
        <v>3841</v>
      </c>
      <c r="DD320" s="36" t="s">
        <v>4882</v>
      </c>
      <c r="DE320" s="36" t="s">
        <v>19743</v>
      </c>
      <c r="DF320" s="36" t="s">
        <v>19744</v>
      </c>
      <c r="DG320" s="36" t="s">
        <v>3840</v>
      </c>
      <c r="DH320" s="36" t="s">
        <v>3841</v>
      </c>
      <c r="DI320" s="36" t="s">
        <v>4882</v>
      </c>
      <c r="DJ320" s="36" t="s">
        <v>19745</v>
      </c>
      <c r="DK320" s="36" t="s">
        <v>3957</v>
      </c>
      <c r="DL320" s="36" t="s">
        <v>4298</v>
      </c>
      <c r="DM320" s="36" t="s">
        <v>3914</v>
      </c>
      <c r="DN320" s="36" t="s">
        <v>4062</v>
      </c>
      <c r="DO320" s="36" t="s">
        <v>3853</v>
      </c>
      <c r="DP320" s="36" t="s">
        <v>4299</v>
      </c>
      <c r="DQ320" s="36" t="s">
        <v>19746</v>
      </c>
      <c r="DR320" s="36" t="s">
        <v>19747</v>
      </c>
      <c r="DS320" s="36" t="s">
        <v>19739</v>
      </c>
      <c r="DT320" s="36" t="s">
        <v>19748</v>
      </c>
      <c r="DU320" s="36" t="s">
        <v>19749</v>
      </c>
      <c r="DV320" s="36" t="s">
        <v>19750</v>
      </c>
      <c r="DW320" s="36" t="s">
        <v>19751</v>
      </c>
      <c r="DX320" s="36" t="s">
        <v>3848</v>
      </c>
      <c r="DY320" s="36" t="s">
        <v>3848</v>
      </c>
      <c r="DZ320" s="36" t="s">
        <v>3848</v>
      </c>
      <c r="EA320" s="36" t="s">
        <v>3848</v>
      </c>
      <c r="EB320" s="36" t="s">
        <v>3861</v>
      </c>
      <c r="EC320" s="36" t="s">
        <v>3862</v>
      </c>
      <c r="ED320" s="36" t="s">
        <v>3848</v>
      </c>
      <c r="EE320" s="36" t="s">
        <v>6909</v>
      </c>
      <c r="EF320" s="36" t="s">
        <v>3864</v>
      </c>
      <c r="EG320" s="36" t="s">
        <v>2755</v>
      </c>
      <c r="EH320" s="36" t="s">
        <v>282</v>
      </c>
      <c r="EI320" s="36" t="s">
        <v>3848</v>
      </c>
      <c r="EJ320" s="36" t="s">
        <v>3848</v>
      </c>
      <c r="EK320" s="36" t="s">
        <v>3848</v>
      </c>
      <c r="EL320" s="36" t="s">
        <v>4473</v>
      </c>
      <c r="EM320" s="36" t="s">
        <v>4002</v>
      </c>
      <c r="EN320" s="36" t="s">
        <v>4002</v>
      </c>
      <c r="EO320" s="36" t="s">
        <v>3869</v>
      </c>
      <c r="EP320" s="36" t="s">
        <v>3870</v>
      </c>
      <c r="EQ320" s="36" t="s">
        <v>6386</v>
      </c>
      <c r="ER320" s="36" t="s">
        <v>3872</v>
      </c>
      <c r="ES320" s="36" t="s">
        <v>4017</v>
      </c>
      <c r="ET320" s="36" t="s">
        <v>4017</v>
      </c>
      <c r="EU320" s="36" t="s">
        <v>4017</v>
      </c>
      <c r="EV320" s="36" t="s">
        <v>3877</v>
      </c>
      <c r="EW320" s="36" t="s">
        <v>3876</v>
      </c>
      <c r="EX320" s="36" t="s">
        <v>3848</v>
      </c>
      <c r="EY320" s="36" t="s">
        <v>3848</v>
      </c>
      <c r="EZ320" s="36" t="s">
        <v>3877</v>
      </c>
      <c r="FA320" s="36" t="s">
        <v>5376</v>
      </c>
      <c r="FB320" s="36" t="s">
        <v>19752</v>
      </c>
      <c r="FC320" s="36" t="s">
        <v>19753</v>
      </c>
      <c r="FD320" s="36" t="s">
        <v>3848</v>
      </c>
      <c r="FE320" s="36" t="s">
        <v>4011</v>
      </c>
      <c r="FF320" s="36" t="s">
        <v>4012</v>
      </c>
      <c r="FG320" s="36" t="s">
        <v>3848</v>
      </c>
      <c r="FH320" s="36" t="s">
        <v>19754</v>
      </c>
      <c r="FI320" s="36" t="s">
        <v>19755</v>
      </c>
      <c r="FJ320" s="36" t="s">
        <v>4083</v>
      </c>
      <c r="FK320" s="36" t="s">
        <v>19756</v>
      </c>
      <c r="FL320" s="36" t="s">
        <v>4017</v>
      </c>
      <c r="FM320" s="36" t="s">
        <v>507</v>
      </c>
      <c r="FN320" s="36" t="s">
        <v>19757</v>
      </c>
      <c r="FO320" s="36" t="s">
        <v>19758</v>
      </c>
      <c r="FP320" s="36" t="s">
        <v>3848</v>
      </c>
      <c r="FQ320" s="36" t="s">
        <v>3848</v>
      </c>
      <c r="FR320" s="36" t="s">
        <v>3848</v>
      </c>
      <c r="FS320" s="36" t="s">
        <v>3848</v>
      </c>
      <c r="FT320" s="36" t="s">
        <v>3943</v>
      </c>
      <c r="FU320" s="36" t="s">
        <v>3943</v>
      </c>
      <c r="FV320" s="36" t="s">
        <v>3943</v>
      </c>
      <c r="FW320" s="36" t="s">
        <v>3943</v>
      </c>
      <c r="FX320" s="36" t="s">
        <v>3894</v>
      </c>
      <c r="FY320" s="36" t="s">
        <v>3848</v>
      </c>
      <c r="FZ320" s="36" t="s">
        <v>19759</v>
      </c>
      <c r="GA320" s="36" t="s">
        <v>3945</v>
      </c>
      <c r="GB320" s="44" t="s">
        <v>3946</v>
      </c>
      <c r="GC320" s="44" t="s">
        <v>3946</v>
      </c>
      <c r="GD320" s="44" t="s">
        <v>4194</v>
      </c>
      <c r="GE320" s="44" t="s">
        <v>6676</v>
      </c>
      <c r="GL320" s="502">
        <v>100</v>
      </c>
      <c r="GM320" s="502">
        <v>83</v>
      </c>
      <c r="GN320" s="502">
        <v>80</v>
      </c>
      <c r="GO320" s="502">
        <v>100</v>
      </c>
      <c r="GP320" s="502">
        <v>97</v>
      </c>
      <c r="GQ320" s="502">
        <v>37</v>
      </c>
      <c r="GR320" s="502">
        <v>97</v>
      </c>
      <c r="GS320" s="502">
        <v>97</v>
      </c>
      <c r="GT320" s="502">
        <v>32</v>
      </c>
      <c r="GU320" s="502">
        <v>97</v>
      </c>
      <c r="GV320" s="502">
        <v>80</v>
      </c>
      <c r="GW320" s="502">
        <v>43</v>
      </c>
      <c r="GX320" s="502">
        <v>71</v>
      </c>
      <c r="GY320" s="502">
        <v>100</v>
      </c>
      <c r="GZ320" s="502">
        <v>96</v>
      </c>
      <c r="HA320" s="502">
        <v>0.88039999999999996</v>
      </c>
      <c r="HB320" s="502">
        <v>100</v>
      </c>
      <c r="HC320" s="502">
        <v>100</v>
      </c>
      <c r="HD320" s="502">
        <v>100</v>
      </c>
      <c r="HE320" s="502">
        <v>96</v>
      </c>
      <c r="HF320" s="44" t="s">
        <v>14314</v>
      </c>
      <c r="HG320" s="503" t="s">
        <v>3848</v>
      </c>
      <c r="HH320" s="503" t="s">
        <v>3848</v>
      </c>
      <c r="HI320" s="503" t="s">
        <v>3848</v>
      </c>
      <c r="HJ320" s="503" t="s">
        <v>3848</v>
      </c>
      <c r="HK320" s="503" t="s">
        <v>3848</v>
      </c>
      <c r="HL320" s="471">
        <v>43285</v>
      </c>
      <c r="HM320" s="30" t="s">
        <v>4194</v>
      </c>
      <c r="HN320" s="213" t="s">
        <v>6676</v>
      </c>
      <c r="IC320" s="44" t="s">
        <v>247</v>
      </c>
      <c r="IE320" s="44" t="s">
        <v>12843</v>
      </c>
    </row>
    <row r="321" spans="1:239" s="44" customFormat="1" ht="15" customHeight="1" x14ac:dyDescent="0.2">
      <c r="A321" s="85">
        <v>37</v>
      </c>
      <c r="B321" s="470">
        <v>0.56111111111111112</v>
      </c>
      <c r="C321" s="85"/>
      <c r="D321" s="85" t="s">
        <v>12630</v>
      </c>
      <c r="E321" s="85" t="s">
        <v>212</v>
      </c>
      <c r="F321" s="282">
        <v>43285</v>
      </c>
      <c r="G321" s="85" t="s">
        <v>1202</v>
      </c>
      <c r="H321" s="85" t="s">
        <v>233</v>
      </c>
      <c r="I321" s="85" t="s">
        <v>3057</v>
      </c>
      <c r="J321" s="85"/>
      <c r="K321" s="471"/>
      <c r="L321" s="471"/>
      <c r="M321" s="471"/>
      <c r="N321" s="471"/>
      <c r="O321" s="85"/>
      <c r="P321" s="472" t="s">
        <v>19760</v>
      </c>
      <c r="Q321" s="85" t="s">
        <v>19761</v>
      </c>
      <c r="R321" s="85" t="s">
        <v>19762</v>
      </c>
      <c r="S321" s="471" t="s">
        <v>19763</v>
      </c>
      <c r="T321" s="276">
        <v>9773170506</v>
      </c>
      <c r="U321" s="473" t="s">
        <v>19764</v>
      </c>
      <c r="V321" s="85" t="s">
        <v>19765</v>
      </c>
      <c r="W321" s="85" t="s">
        <v>221</v>
      </c>
      <c r="X321" s="85" t="s">
        <v>221</v>
      </c>
      <c r="Y321" s="85" t="s">
        <v>221</v>
      </c>
      <c r="Z321" s="85" t="s">
        <v>221</v>
      </c>
      <c r="AA321" s="85" t="s">
        <v>19766</v>
      </c>
      <c r="AB321" s="44">
        <v>9174201710</v>
      </c>
      <c r="AC321" s="85" t="s">
        <v>1303</v>
      </c>
      <c r="AD321" s="85" t="s">
        <v>224</v>
      </c>
      <c r="AE321" s="44" t="s">
        <v>221</v>
      </c>
      <c r="AF321" s="85" t="s">
        <v>221</v>
      </c>
      <c r="AG321" s="85" t="s">
        <v>221</v>
      </c>
      <c r="AH321" s="85" t="s">
        <v>221</v>
      </c>
      <c r="AI321" s="85"/>
      <c r="AJ321" s="85"/>
      <c r="AK321" s="85"/>
      <c r="AL321" s="85"/>
      <c r="AM321" s="85"/>
      <c r="AN321" s="85" t="s">
        <v>228</v>
      </c>
      <c r="AO321" s="85" t="s">
        <v>228</v>
      </c>
      <c r="AP321" s="85" t="s">
        <v>229</v>
      </c>
      <c r="AQ321" s="85" t="s">
        <v>229</v>
      </c>
      <c r="AR321" s="85"/>
      <c r="AS321" s="85" t="s">
        <v>19767</v>
      </c>
      <c r="AT321" s="85">
        <v>234562</v>
      </c>
      <c r="AU321" s="85" t="s">
        <v>14065</v>
      </c>
      <c r="AV321" s="85"/>
      <c r="AW321" s="85"/>
      <c r="AX321" s="85"/>
      <c r="AY321" s="85" t="s">
        <v>227</v>
      </c>
      <c r="AZ321" s="85" t="s">
        <v>446</v>
      </c>
      <c r="BA321" s="275">
        <v>0.63680555555555551</v>
      </c>
      <c r="BB321" s="275" t="s">
        <v>13984</v>
      </c>
      <c r="BC321" s="275">
        <v>0.69791666666666663</v>
      </c>
      <c r="BD321" s="275">
        <v>0.70694444444444438</v>
      </c>
      <c r="BE321" s="85"/>
      <c r="BF321" s="85">
        <v>1</v>
      </c>
      <c r="BG321" s="85">
        <v>1</v>
      </c>
      <c r="BH321" s="85">
        <v>2</v>
      </c>
      <c r="BI321" s="85">
        <v>1</v>
      </c>
      <c r="BJ321" s="85">
        <v>2</v>
      </c>
      <c r="BK321" s="85">
        <v>1</v>
      </c>
      <c r="BL321" s="85">
        <v>1</v>
      </c>
      <c r="BM321" s="85">
        <v>2</v>
      </c>
      <c r="BN321" s="85">
        <v>1</v>
      </c>
      <c r="BO321" s="85">
        <v>1</v>
      </c>
      <c r="BP321" s="85">
        <v>2</v>
      </c>
      <c r="BQ321" s="85">
        <v>1</v>
      </c>
      <c r="BR321" s="85">
        <v>2</v>
      </c>
      <c r="BS321" s="85">
        <v>1</v>
      </c>
      <c r="BT321" s="85">
        <v>1</v>
      </c>
      <c r="BU321" s="85"/>
      <c r="BV321" s="85"/>
      <c r="BW321" s="85"/>
      <c r="BX321" s="85"/>
      <c r="BY321" s="85"/>
      <c r="BZ321" s="85"/>
      <c r="CA321" s="85"/>
      <c r="CB321" s="85"/>
      <c r="CC321" s="85"/>
      <c r="CD321" s="85"/>
      <c r="CE321" s="85"/>
      <c r="CF321" s="85"/>
      <c r="CG321" s="85"/>
      <c r="CH321" s="85"/>
      <c r="CI321" s="85"/>
      <c r="CJ321" s="85"/>
      <c r="CK321" s="85"/>
      <c r="CL321" s="85"/>
      <c r="CM321" s="85"/>
      <c r="CN321" s="85"/>
      <c r="CO321" s="85"/>
      <c r="CP321" s="85"/>
      <c r="CQ321" s="85"/>
      <c r="CR321" s="36" t="s">
        <v>12643</v>
      </c>
      <c r="CS321" s="36" t="s">
        <v>12644</v>
      </c>
      <c r="CT321" s="36" t="s">
        <v>4002</v>
      </c>
      <c r="CU321" s="36" t="s">
        <v>19768</v>
      </c>
      <c r="CV321" s="36" t="s">
        <v>19761</v>
      </c>
      <c r="CW321" s="36" t="s">
        <v>19762</v>
      </c>
      <c r="CX321" s="36" t="s">
        <v>19763</v>
      </c>
      <c r="CY321" s="36" t="s">
        <v>19769</v>
      </c>
      <c r="CZ321" s="36" t="s">
        <v>5740</v>
      </c>
      <c r="DA321" s="36" t="s">
        <v>19770</v>
      </c>
      <c r="DB321" s="36" t="s">
        <v>3840</v>
      </c>
      <c r="DC321" s="36" t="s">
        <v>3841</v>
      </c>
      <c r="DD321" s="36" t="s">
        <v>5700</v>
      </c>
      <c r="DE321" s="36" t="s">
        <v>3848</v>
      </c>
      <c r="DF321" s="36" t="s">
        <v>17155</v>
      </c>
      <c r="DG321" s="36" t="s">
        <v>3840</v>
      </c>
      <c r="DH321" s="36" t="s">
        <v>3841</v>
      </c>
      <c r="DI321" s="36" t="s">
        <v>5700</v>
      </c>
      <c r="DJ321" s="36" t="s">
        <v>19771</v>
      </c>
      <c r="DK321" s="36" t="s">
        <v>3957</v>
      </c>
      <c r="DL321" s="36" t="s">
        <v>4002</v>
      </c>
      <c r="DM321" s="36" t="s">
        <v>3914</v>
      </c>
      <c r="DN321" s="36" t="s">
        <v>3852</v>
      </c>
      <c r="DO321" s="36" t="s">
        <v>3853</v>
      </c>
      <c r="DP321" s="36" t="s">
        <v>3854</v>
      </c>
      <c r="DQ321" s="36" t="s">
        <v>19772</v>
      </c>
      <c r="DR321" s="36" t="s">
        <v>1228</v>
      </c>
      <c r="DS321" s="36" t="s">
        <v>19764</v>
      </c>
      <c r="DT321" s="36" t="s">
        <v>1228</v>
      </c>
      <c r="DU321" s="36" t="s">
        <v>1228</v>
      </c>
      <c r="DV321" s="36" t="s">
        <v>1228</v>
      </c>
      <c r="DW321" s="36" t="s">
        <v>1228</v>
      </c>
      <c r="DX321" s="36" t="s">
        <v>19765</v>
      </c>
      <c r="DY321" s="36" t="s">
        <v>19773</v>
      </c>
      <c r="DZ321" s="36" t="s">
        <v>19774</v>
      </c>
      <c r="EA321" s="36" t="s">
        <v>1228</v>
      </c>
      <c r="EB321" s="36" t="s">
        <v>3861</v>
      </c>
      <c r="EC321" s="36" t="s">
        <v>3862</v>
      </c>
      <c r="ED321" s="36" t="s">
        <v>3848</v>
      </c>
      <c r="EE321" s="36" t="s">
        <v>5339</v>
      </c>
      <c r="EF321" s="36" t="s">
        <v>3864</v>
      </c>
      <c r="EG321" s="36" t="s">
        <v>4068</v>
      </c>
      <c r="EH321" s="36" t="s">
        <v>4438</v>
      </c>
      <c r="EI321" s="36" t="s">
        <v>13454</v>
      </c>
      <c r="EJ321" s="36" t="s">
        <v>19767</v>
      </c>
      <c r="EK321" s="36" t="s">
        <v>3848</v>
      </c>
      <c r="EL321" s="36" t="s">
        <v>3868</v>
      </c>
      <c r="EM321" s="36" t="s">
        <v>4002</v>
      </c>
      <c r="EN321" s="36" t="s">
        <v>4002</v>
      </c>
      <c r="EO321" s="36" t="s">
        <v>3870</v>
      </c>
      <c r="EP321" s="36" t="s">
        <v>3869</v>
      </c>
      <c r="EQ321" s="36" t="s">
        <v>16193</v>
      </c>
      <c r="ER321" s="36" t="s">
        <v>3924</v>
      </c>
      <c r="ES321" s="36" t="s">
        <v>19775</v>
      </c>
      <c r="ET321" s="36" t="s">
        <v>19776</v>
      </c>
      <c r="EU321" s="36" t="s">
        <v>19777</v>
      </c>
      <c r="EV321" s="36" t="s">
        <v>3876</v>
      </c>
      <c r="EW321" s="36" t="s">
        <v>3876</v>
      </c>
      <c r="EX321" s="36" t="s">
        <v>3848</v>
      </c>
      <c r="EY321" s="36" t="s">
        <v>3848</v>
      </c>
      <c r="EZ321" s="36" t="s">
        <v>3876</v>
      </c>
      <c r="FA321" s="36" t="s">
        <v>3848</v>
      </c>
      <c r="FB321" s="36" t="s">
        <v>3848</v>
      </c>
      <c r="FC321" s="36" t="s">
        <v>3848</v>
      </c>
      <c r="FD321" s="36" t="s">
        <v>3848</v>
      </c>
      <c r="FE321" s="36" t="s">
        <v>4017</v>
      </c>
      <c r="FF321" s="36" t="s">
        <v>4017</v>
      </c>
      <c r="FG321" s="36" t="s">
        <v>3848</v>
      </c>
      <c r="FH321" s="36" t="s">
        <v>3848</v>
      </c>
      <c r="FI321" s="36" t="s">
        <v>3848</v>
      </c>
      <c r="FJ321" s="36" t="s">
        <v>4017</v>
      </c>
      <c r="FK321" s="36" t="s">
        <v>4017</v>
      </c>
      <c r="FL321" s="36" t="s">
        <v>4017</v>
      </c>
      <c r="FM321" s="36" t="s">
        <v>19763</v>
      </c>
      <c r="FN321" s="36" t="s">
        <v>19778</v>
      </c>
      <c r="FO321" s="36" t="s">
        <v>19779</v>
      </c>
      <c r="FP321" s="36" t="s">
        <v>3848</v>
      </c>
      <c r="FQ321" s="36" t="s">
        <v>3848</v>
      </c>
      <c r="FR321" s="36" t="s">
        <v>3848</v>
      </c>
      <c r="FS321" s="36" t="s">
        <v>3848</v>
      </c>
      <c r="FT321" s="36" t="s">
        <v>19780</v>
      </c>
      <c r="FU321" s="36" t="s">
        <v>19781</v>
      </c>
      <c r="FV321" s="36" t="s">
        <v>19782</v>
      </c>
      <c r="FW321" s="36" t="s">
        <v>19783</v>
      </c>
      <c r="FX321" s="36" t="s">
        <v>3944</v>
      </c>
      <c r="FY321" s="36" t="s">
        <v>3848</v>
      </c>
      <c r="FZ321" s="36" t="s">
        <v>13539</v>
      </c>
      <c r="GA321" s="36" t="s">
        <v>3945</v>
      </c>
      <c r="GB321" s="44" t="s">
        <v>3945</v>
      </c>
      <c r="GC321" s="44" t="s">
        <v>3946</v>
      </c>
      <c r="GL321" s="502">
        <v>100</v>
      </c>
      <c r="GM321" s="502">
        <v>42</v>
      </c>
      <c r="GN321" s="502">
        <v>70</v>
      </c>
      <c r="GO321" s="502">
        <v>78</v>
      </c>
      <c r="GP321" s="502">
        <v>82</v>
      </c>
      <c r="GQ321" s="502">
        <v>44</v>
      </c>
      <c r="GR321" s="502">
        <v>82</v>
      </c>
      <c r="GS321" s="502">
        <v>94</v>
      </c>
      <c r="GT321" s="502">
        <v>35</v>
      </c>
      <c r="GU321" s="502">
        <v>94</v>
      </c>
      <c r="GV321" s="502">
        <v>20</v>
      </c>
      <c r="GW321" s="502">
        <v>14</v>
      </c>
      <c r="GX321" s="502">
        <v>71</v>
      </c>
      <c r="GY321" s="502" t="s">
        <v>14218</v>
      </c>
      <c r="GZ321" s="502" t="s">
        <v>14217</v>
      </c>
      <c r="HA321" s="502" t="s">
        <v>14217</v>
      </c>
      <c r="HB321" s="502" t="s">
        <v>14217</v>
      </c>
      <c r="HC321" s="502" t="s">
        <v>14217</v>
      </c>
      <c r="HD321" s="502" t="s">
        <v>14217</v>
      </c>
      <c r="HE321" s="502">
        <v>0</v>
      </c>
      <c r="HF321" s="44" t="s">
        <v>14219</v>
      </c>
      <c r="HG321" s="503" t="s">
        <v>3848</v>
      </c>
      <c r="HH321" s="503" t="s">
        <v>19784</v>
      </c>
      <c r="HI321" s="503" t="s">
        <v>14250</v>
      </c>
      <c r="HJ321" s="503" t="s">
        <v>14222</v>
      </c>
      <c r="HK321" s="503" t="s">
        <v>19785</v>
      </c>
      <c r="IC321" s="44" t="s">
        <v>3403</v>
      </c>
      <c r="IE321" s="44" t="s">
        <v>3403</v>
      </c>
    </row>
    <row r="322" spans="1:239" s="44" customFormat="1" ht="15" customHeight="1" x14ac:dyDescent="0.2">
      <c r="A322" s="85">
        <v>38</v>
      </c>
      <c r="B322" s="470">
        <v>0.56666666666666665</v>
      </c>
      <c r="C322" s="85"/>
      <c r="D322" s="85" t="s">
        <v>12630</v>
      </c>
      <c r="E322" s="85" t="s">
        <v>212</v>
      </c>
      <c r="F322" s="282">
        <v>43285</v>
      </c>
      <c r="G322" s="85" t="s">
        <v>3082</v>
      </c>
      <c r="H322" s="85" t="s">
        <v>246</v>
      </c>
      <c r="I322" s="85" t="s">
        <v>247</v>
      </c>
      <c r="J322" s="85" t="s">
        <v>12805</v>
      </c>
      <c r="K322" s="471" t="s">
        <v>12806</v>
      </c>
      <c r="L322" s="471" t="s">
        <v>250</v>
      </c>
      <c r="M322" s="471">
        <v>43285</v>
      </c>
      <c r="N322" s="471">
        <v>43299</v>
      </c>
      <c r="O322" s="85" t="s">
        <v>18971</v>
      </c>
      <c r="P322" s="519" t="s">
        <v>19786</v>
      </c>
      <c r="Q322" s="85" t="s">
        <v>18580</v>
      </c>
      <c r="R322" s="85" t="s">
        <v>11115</v>
      </c>
      <c r="S322" s="471" t="s">
        <v>19787</v>
      </c>
      <c r="T322" s="276">
        <v>9502338711</v>
      </c>
      <c r="U322" s="473" t="s">
        <v>19788</v>
      </c>
      <c r="V322" s="85" t="s">
        <v>221</v>
      </c>
      <c r="W322" s="85" t="s">
        <v>221</v>
      </c>
      <c r="X322" s="85" t="s">
        <v>221</v>
      </c>
      <c r="Y322" s="85" t="s">
        <v>221</v>
      </c>
      <c r="Z322" s="85" t="s">
        <v>221</v>
      </c>
      <c r="AA322" s="85" t="s">
        <v>19789</v>
      </c>
      <c r="AB322" s="85">
        <v>9096102110</v>
      </c>
      <c r="AC322" s="85" t="s">
        <v>314</v>
      </c>
      <c r="AD322" s="85" t="s">
        <v>224</v>
      </c>
      <c r="AE322" s="85"/>
      <c r="AF322" s="85" t="s">
        <v>221</v>
      </c>
      <c r="AG322" s="85" t="s">
        <v>259</v>
      </c>
      <c r="AH322" s="85" t="s">
        <v>221</v>
      </c>
      <c r="AI322" s="85"/>
      <c r="AJ322" s="85"/>
      <c r="AK322" s="85"/>
      <c r="AL322" s="85"/>
      <c r="AM322" s="85"/>
      <c r="AN322" s="85" t="s">
        <v>228</v>
      </c>
      <c r="AO322" s="85" t="s">
        <v>228</v>
      </c>
      <c r="AP322" s="85" t="s">
        <v>598</v>
      </c>
      <c r="AQ322" s="85" t="s">
        <v>3069</v>
      </c>
      <c r="AR322" s="85"/>
      <c r="AS322" s="85"/>
      <c r="AT322" s="85"/>
      <c r="AU322" s="85"/>
      <c r="AV322" s="85"/>
      <c r="AW322" s="85"/>
      <c r="AX322" s="85"/>
      <c r="AY322" s="85" t="s">
        <v>227</v>
      </c>
      <c r="AZ322" s="85" t="s">
        <v>446</v>
      </c>
      <c r="BA322" s="275">
        <v>0.59583333333333333</v>
      </c>
      <c r="BB322" s="275" t="s">
        <v>15340</v>
      </c>
      <c r="BC322" s="275">
        <v>0.66597222222222219</v>
      </c>
      <c r="BD322" s="275">
        <v>0.67291666666666661</v>
      </c>
      <c r="BE322" s="85"/>
      <c r="BF322" s="85">
        <v>3</v>
      </c>
      <c r="BG322" s="85">
        <v>3</v>
      </c>
      <c r="BH322" s="85">
        <v>3</v>
      </c>
      <c r="BI322" s="85">
        <v>3</v>
      </c>
      <c r="BJ322" s="85">
        <v>3</v>
      </c>
      <c r="BK322" s="85">
        <v>3</v>
      </c>
      <c r="BL322" s="85">
        <v>3</v>
      </c>
      <c r="BM322" s="85">
        <v>3</v>
      </c>
      <c r="BN322" s="85">
        <v>3</v>
      </c>
      <c r="BO322" s="85">
        <v>3</v>
      </c>
      <c r="BP322" s="85">
        <v>3</v>
      </c>
      <c r="BQ322" s="85">
        <v>3</v>
      </c>
      <c r="BR322" s="85">
        <v>3</v>
      </c>
      <c r="BS322" s="85">
        <v>3</v>
      </c>
      <c r="BT322" s="85">
        <v>3</v>
      </c>
      <c r="BU322" s="85"/>
      <c r="BV322" s="85" t="s">
        <v>15340</v>
      </c>
      <c r="BW322" s="483">
        <v>0.67291666666666661</v>
      </c>
      <c r="BX322" s="483">
        <v>0.67986111111111114</v>
      </c>
      <c r="BY322" s="85"/>
      <c r="BZ322" s="85">
        <v>3</v>
      </c>
      <c r="CA322" s="85">
        <v>3</v>
      </c>
      <c r="CB322" s="85">
        <v>3</v>
      </c>
      <c r="CC322" s="85">
        <v>3</v>
      </c>
      <c r="CD322" s="85" t="s">
        <v>260</v>
      </c>
      <c r="CE322" s="85" t="s">
        <v>15340</v>
      </c>
      <c r="CF322" s="85">
        <v>15</v>
      </c>
      <c r="CG322" s="85"/>
      <c r="CH322" s="85"/>
      <c r="CI322" s="85"/>
      <c r="CJ322" s="85"/>
      <c r="CK322" s="85"/>
      <c r="CL322" s="85"/>
      <c r="CM322" s="85"/>
      <c r="CN322" s="85"/>
      <c r="CO322" s="85"/>
      <c r="CP322" s="85"/>
      <c r="CQ322" s="85"/>
      <c r="CR322" s="36" t="s">
        <v>12643</v>
      </c>
      <c r="CS322" s="36" t="s">
        <v>12644</v>
      </c>
      <c r="CT322" s="36" t="s">
        <v>4002</v>
      </c>
      <c r="CU322" s="36" t="s">
        <v>19790</v>
      </c>
      <c r="CV322" s="36" t="s">
        <v>18580</v>
      </c>
      <c r="CW322" s="36" t="s">
        <v>11115</v>
      </c>
      <c r="CX322" s="36" t="s">
        <v>19787</v>
      </c>
      <c r="CY322" s="36" t="s">
        <v>19791</v>
      </c>
      <c r="CZ322" s="36" t="s">
        <v>3848</v>
      </c>
      <c r="DA322" s="36" t="s">
        <v>19792</v>
      </c>
      <c r="DB322" s="36" t="s">
        <v>4341</v>
      </c>
      <c r="DC322" s="36" t="s">
        <v>3846</v>
      </c>
      <c r="DD322" s="36" t="s">
        <v>10459</v>
      </c>
      <c r="DE322" s="36" t="s">
        <v>19793</v>
      </c>
      <c r="DF322" s="36" t="s">
        <v>19794</v>
      </c>
      <c r="DG322" s="36" t="s">
        <v>11976</v>
      </c>
      <c r="DH322" s="36" t="s">
        <v>6603</v>
      </c>
      <c r="DI322" s="36" t="s">
        <v>19795</v>
      </c>
      <c r="DJ322" s="36" t="s">
        <v>19796</v>
      </c>
      <c r="DK322" s="36" t="s">
        <v>3849</v>
      </c>
      <c r="DL322" s="36" t="s">
        <v>11977</v>
      </c>
      <c r="DM322" s="36" t="s">
        <v>3914</v>
      </c>
      <c r="DN322" s="36" t="s">
        <v>3852</v>
      </c>
      <c r="DO322" s="36" t="s">
        <v>3853</v>
      </c>
      <c r="DP322" s="36" t="s">
        <v>3854</v>
      </c>
      <c r="DQ322" s="36" t="s">
        <v>19797</v>
      </c>
      <c r="DR322" s="36" t="s">
        <v>19797</v>
      </c>
      <c r="DS322" s="36" t="s">
        <v>19788</v>
      </c>
      <c r="DT322" s="36" t="s">
        <v>3848</v>
      </c>
      <c r="DU322" s="36" t="s">
        <v>3848</v>
      </c>
      <c r="DV322" s="36" t="s">
        <v>3848</v>
      </c>
      <c r="DW322" s="36" t="s">
        <v>3848</v>
      </c>
      <c r="DX322" s="36" t="s">
        <v>3848</v>
      </c>
      <c r="DY322" s="36" t="s">
        <v>3848</v>
      </c>
      <c r="DZ322" s="36" t="s">
        <v>3848</v>
      </c>
      <c r="EA322" s="36" t="s">
        <v>3848</v>
      </c>
      <c r="EB322" s="36" t="s">
        <v>3861</v>
      </c>
      <c r="EC322" s="36" t="s">
        <v>4066</v>
      </c>
      <c r="ED322" s="36" t="s">
        <v>3848</v>
      </c>
      <c r="EE322" s="36" t="s">
        <v>4212</v>
      </c>
      <c r="EF322" s="36" t="s">
        <v>3864</v>
      </c>
      <c r="EG322" s="36" t="s">
        <v>598</v>
      </c>
      <c r="EH322" s="36" t="s">
        <v>1008</v>
      </c>
      <c r="EI322" s="36" t="s">
        <v>1008</v>
      </c>
      <c r="EJ322" s="36" t="s">
        <v>3848</v>
      </c>
      <c r="EK322" s="36" t="s">
        <v>3848</v>
      </c>
      <c r="EL322" s="36" t="s">
        <v>4473</v>
      </c>
      <c r="EM322" s="36" t="s">
        <v>4002</v>
      </c>
      <c r="EN322" s="36" t="s">
        <v>4002</v>
      </c>
      <c r="EO322" s="36" t="s">
        <v>4002</v>
      </c>
      <c r="EP322" s="36" t="s">
        <v>4002</v>
      </c>
      <c r="EQ322" s="36" t="s">
        <v>19798</v>
      </c>
      <c r="ER322" s="36" t="s">
        <v>3924</v>
      </c>
      <c r="ES322" s="36" t="s">
        <v>19799</v>
      </c>
      <c r="ET322" s="36" t="s">
        <v>10131</v>
      </c>
      <c r="EU322" s="36" t="s">
        <v>19800</v>
      </c>
      <c r="EV322" s="36" t="s">
        <v>3876</v>
      </c>
      <c r="EW322" s="36" t="s">
        <v>3876</v>
      </c>
      <c r="EX322" s="36" t="s">
        <v>3848</v>
      </c>
      <c r="EY322" s="36" t="s">
        <v>3848</v>
      </c>
      <c r="EZ322" s="36" t="s">
        <v>3877</v>
      </c>
      <c r="FA322" s="36" t="s">
        <v>4008</v>
      </c>
      <c r="FB322" s="36" t="s">
        <v>19801</v>
      </c>
      <c r="FC322" s="36" t="s">
        <v>19802</v>
      </c>
      <c r="FD322" s="36" t="s">
        <v>3848</v>
      </c>
      <c r="FE322" s="36" t="s">
        <v>3970</v>
      </c>
      <c r="FF322" s="36" t="s">
        <v>19803</v>
      </c>
      <c r="FG322" s="36" t="s">
        <v>19804</v>
      </c>
      <c r="FH322" s="36" t="s">
        <v>19805</v>
      </c>
      <c r="FI322" s="36" t="s">
        <v>19806</v>
      </c>
      <c r="FJ322" s="36" t="s">
        <v>9480</v>
      </c>
      <c r="FK322" s="36" t="s">
        <v>3943</v>
      </c>
      <c r="FL322" s="36" t="s">
        <v>3943</v>
      </c>
      <c r="FM322" s="36" t="s">
        <v>19787</v>
      </c>
      <c r="FN322" s="36" t="s">
        <v>16856</v>
      </c>
      <c r="FO322" s="36" t="s">
        <v>19807</v>
      </c>
      <c r="FP322" s="36" t="s">
        <v>3848</v>
      </c>
      <c r="FQ322" s="36" t="s">
        <v>19808</v>
      </c>
      <c r="FR322" s="36" t="s">
        <v>4367</v>
      </c>
      <c r="FS322" s="36" t="s">
        <v>19809</v>
      </c>
      <c r="FT322" s="36" t="s">
        <v>3943</v>
      </c>
      <c r="FU322" s="36" t="s">
        <v>3943</v>
      </c>
      <c r="FV322" s="36" t="s">
        <v>3943</v>
      </c>
      <c r="FW322" s="36" t="s">
        <v>3943</v>
      </c>
      <c r="FX322" s="36" t="s">
        <v>3894</v>
      </c>
      <c r="FY322" s="36" t="s">
        <v>3848</v>
      </c>
      <c r="FZ322" s="36" t="s">
        <v>19810</v>
      </c>
      <c r="GA322" s="36" t="s">
        <v>3946</v>
      </c>
      <c r="GB322" s="44" t="s">
        <v>3946</v>
      </c>
      <c r="GC322" s="44" t="s">
        <v>3946</v>
      </c>
      <c r="GD322" s="44" t="s">
        <v>4194</v>
      </c>
      <c r="GE322" s="44" t="s">
        <v>6676</v>
      </c>
      <c r="GL322" s="502">
        <v>100</v>
      </c>
      <c r="GM322" s="502">
        <v>75</v>
      </c>
      <c r="GN322" s="502">
        <v>80</v>
      </c>
      <c r="GO322" s="502">
        <v>94</v>
      </c>
      <c r="GP322" s="502">
        <v>96</v>
      </c>
      <c r="GQ322" s="502">
        <v>27</v>
      </c>
      <c r="GR322" s="502">
        <v>96</v>
      </c>
      <c r="GS322" s="502">
        <v>92</v>
      </c>
      <c r="GT322" s="502">
        <v>24</v>
      </c>
      <c r="GU322" s="502">
        <v>92</v>
      </c>
      <c r="GV322" s="502">
        <v>70</v>
      </c>
      <c r="GW322" s="502">
        <v>100</v>
      </c>
      <c r="GX322" s="502">
        <v>86</v>
      </c>
      <c r="GY322" s="502">
        <v>100</v>
      </c>
      <c r="GZ322" s="502">
        <v>94</v>
      </c>
      <c r="HA322" s="502">
        <v>0.81179999999999997</v>
      </c>
      <c r="HB322" s="502">
        <v>100</v>
      </c>
      <c r="HC322" s="502">
        <v>100</v>
      </c>
      <c r="HD322" s="502">
        <v>100</v>
      </c>
      <c r="HE322" s="502">
        <v>94</v>
      </c>
      <c r="HF322" s="44" t="s">
        <v>14314</v>
      </c>
      <c r="HG322" s="503" t="s">
        <v>3848</v>
      </c>
      <c r="HH322" s="503" t="s">
        <v>3848</v>
      </c>
      <c r="HI322" s="503" t="s">
        <v>3848</v>
      </c>
      <c r="HJ322" s="503" t="s">
        <v>3848</v>
      </c>
      <c r="HK322" s="503" t="s">
        <v>3848</v>
      </c>
      <c r="HL322" s="471">
        <v>43285</v>
      </c>
      <c r="HM322" s="30" t="s">
        <v>4194</v>
      </c>
      <c r="HN322" s="213" t="s">
        <v>6676</v>
      </c>
      <c r="IC322" s="44" t="s">
        <v>247</v>
      </c>
      <c r="IE322" s="44" t="s">
        <v>12843</v>
      </c>
    </row>
    <row r="323" spans="1:239" s="44" customFormat="1" ht="15" customHeight="1" x14ac:dyDescent="0.2">
      <c r="A323" s="85">
        <v>39</v>
      </c>
      <c r="B323" s="470">
        <v>0.56944444444444442</v>
      </c>
      <c r="C323" s="85"/>
      <c r="D323" s="85" t="s">
        <v>12630</v>
      </c>
      <c r="E323" s="85" t="s">
        <v>212</v>
      </c>
      <c r="F323" s="282">
        <v>43285</v>
      </c>
      <c r="G323" s="85" t="s">
        <v>387</v>
      </c>
      <c r="H323" s="85" t="s">
        <v>214</v>
      </c>
      <c r="I323" s="85" t="s">
        <v>17737</v>
      </c>
      <c r="J323" s="85"/>
      <c r="K323" s="471"/>
      <c r="L323" s="471"/>
      <c r="M323" s="471"/>
      <c r="N323" s="471"/>
      <c r="O323" s="85"/>
      <c r="P323" s="472" t="s">
        <v>19811</v>
      </c>
      <c r="Q323" s="85" t="s">
        <v>19812</v>
      </c>
      <c r="R323" s="85" t="s">
        <v>19813</v>
      </c>
      <c r="S323" s="471" t="s">
        <v>18331</v>
      </c>
      <c r="T323" s="276">
        <v>9102446390</v>
      </c>
      <c r="U323" s="473" t="s">
        <v>19814</v>
      </c>
      <c r="V323" s="85" t="s">
        <v>19815</v>
      </c>
      <c r="W323" s="85" t="s">
        <v>221</v>
      </c>
      <c r="X323" s="85" t="s">
        <v>221</v>
      </c>
      <c r="Y323" s="85" t="s">
        <v>221</v>
      </c>
      <c r="Z323" s="85" t="s">
        <v>221</v>
      </c>
      <c r="AA323" s="85" t="s">
        <v>19816</v>
      </c>
      <c r="AB323" s="85">
        <v>9383358971</v>
      </c>
      <c r="AC323" s="85" t="s">
        <v>314</v>
      </c>
      <c r="AD323" s="85" t="s">
        <v>333</v>
      </c>
      <c r="AE323" s="85"/>
      <c r="AF323" s="85" t="s">
        <v>259</v>
      </c>
      <c r="AG323" s="85" t="s">
        <v>221</v>
      </c>
      <c r="AH323" s="85" t="s">
        <v>221</v>
      </c>
      <c r="AI323" s="85"/>
      <c r="AJ323" s="85"/>
      <c r="AK323" s="85"/>
      <c r="AL323" s="85"/>
      <c r="AM323" s="85"/>
      <c r="AN323" s="85" t="s">
        <v>228</v>
      </c>
      <c r="AO323" s="85" t="s">
        <v>228</v>
      </c>
      <c r="AP323" s="85" t="s">
        <v>229</v>
      </c>
      <c r="AQ323" s="85" t="s">
        <v>229</v>
      </c>
      <c r="AR323" s="85"/>
      <c r="AS323" s="85" t="s">
        <v>19817</v>
      </c>
      <c r="AT323" s="85">
        <v>247796</v>
      </c>
      <c r="AU323" s="85" t="s">
        <v>12814</v>
      </c>
      <c r="AV323" s="85"/>
      <c r="AW323" s="85"/>
      <c r="AX323" s="85"/>
      <c r="AY323" s="85" t="s">
        <v>227</v>
      </c>
      <c r="AZ323" s="85" t="s">
        <v>446</v>
      </c>
      <c r="BA323" s="275">
        <v>0.60347222222222219</v>
      </c>
      <c r="BB323" s="275"/>
      <c r="BC323" s="275"/>
      <c r="BD323" s="275"/>
      <c r="BE323" s="85"/>
      <c r="BF323" s="85"/>
      <c r="BG323" s="85"/>
      <c r="BH323" s="85"/>
      <c r="BI323" s="85"/>
      <c r="BJ323" s="85"/>
      <c r="BK323" s="85"/>
      <c r="BL323" s="85"/>
      <c r="BM323" s="85"/>
      <c r="BN323" s="85"/>
      <c r="BO323" s="85"/>
      <c r="BP323" s="85"/>
      <c r="BQ323" s="85"/>
      <c r="BR323" s="85"/>
      <c r="BS323" s="85"/>
      <c r="BT323" s="85"/>
      <c r="BU323" s="85"/>
      <c r="BV323" s="85"/>
      <c r="BW323" s="85"/>
      <c r="BX323" s="85"/>
      <c r="BY323" s="85"/>
      <c r="BZ323" s="85"/>
      <c r="CA323" s="85"/>
      <c r="CB323" s="85"/>
      <c r="CC323" s="85"/>
      <c r="CD323" s="85"/>
      <c r="CE323" s="85"/>
      <c r="CF323" s="85"/>
      <c r="CG323" s="85"/>
      <c r="CH323" s="85"/>
      <c r="CI323" s="85"/>
      <c r="CJ323" s="85"/>
      <c r="CK323" s="85"/>
      <c r="CL323" s="85"/>
      <c r="CM323" s="85"/>
      <c r="CN323" s="85"/>
      <c r="CO323" s="85"/>
      <c r="CP323" s="85"/>
      <c r="CQ323" s="85"/>
      <c r="CR323" s="36" t="s">
        <v>12643</v>
      </c>
      <c r="CS323" s="36" t="s">
        <v>12644</v>
      </c>
      <c r="CT323" s="36" t="s">
        <v>4002</v>
      </c>
      <c r="CU323" s="36" t="s">
        <v>19818</v>
      </c>
      <c r="CV323" s="36" t="s">
        <v>19812</v>
      </c>
      <c r="CW323" s="36" t="s">
        <v>19819</v>
      </c>
      <c r="CX323" s="36" t="s">
        <v>18331</v>
      </c>
      <c r="CY323" s="36" t="s">
        <v>19820</v>
      </c>
      <c r="CZ323" s="36" t="s">
        <v>13741</v>
      </c>
      <c r="DA323" s="36" t="s">
        <v>19821</v>
      </c>
      <c r="DB323" s="36" t="s">
        <v>3840</v>
      </c>
      <c r="DC323" s="36" t="s">
        <v>3841</v>
      </c>
      <c r="DD323" s="36" t="s">
        <v>4882</v>
      </c>
      <c r="DE323" s="36" t="s">
        <v>13741</v>
      </c>
      <c r="DF323" s="36" t="s">
        <v>19821</v>
      </c>
      <c r="DG323" s="36" t="s">
        <v>3840</v>
      </c>
      <c r="DH323" s="36" t="s">
        <v>3841</v>
      </c>
      <c r="DI323" s="36" t="s">
        <v>4882</v>
      </c>
      <c r="DJ323" s="36" t="s">
        <v>19822</v>
      </c>
      <c r="DK323" s="36" t="s">
        <v>3957</v>
      </c>
      <c r="DL323" s="36" t="s">
        <v>3958</v>
      </c>
      <c r="DM323" s="36" t="s">
        <v>3914</v>
      </c>
      <c r="DN323" s="36" t="s">
        <v>3852</v>
      </c>
      <c r="DO323" s="36" t="s">
        <v>3853</v>
      </c>
      <c r="DP323" s="36" t="s">
        <v>3854</v>
      </c>
      <c r="DQ323" s="36" t="s">
        <v>19823</v>
      </c>
      <c r="DR323" s="36" t="s">
        <v>19824</v>
      </c>
      <c r="DS323" s="36" t="s">
        <v>19814</v>
      </c>
      <c r="DT323" s="36" t="s">
        <v>19825</v>
      </c>
      <c r="DU323" s="36" t="s">
        <v>2718</v>
      </c>
      <c r="DV323" s="36" t="s">
        <v>19826</v>
      </c>
      <c r="DW323" s="36" t="s">
        <v>19827</v>
      </c>
      <c r="DX323" s="36" t="s">
        <v>19815</v>
      </c>
      <c r="DY323" s="36" t="s">
        <v>2718</v>
      </c>
      <c r="DZ323" s="36" t="s">
        <v>2718</v>
      </c>
      <c r="EA323" s="36" t="s">
        <v>2718</v>
      </c>
      <c r="EB323" s="36" t="s">
        <v>3861</v>
      </c>
      <c r="EC323" s="36" t="s">
        <v>3862</v>
      </c>
      <c r="ED323" s="36" t="s">
        <v>2718</v>
      </c>
      <c r="EE323" s="36" t="s">
        <v>9840</v>
      </c>
      <c r="EF323" s="36" t="s">
        <v>3864</v>
      </c>
      <c r="EG323" s="36" t="s">
        <v>4068</v>
      </c>
      <c r="EH323" s="36" t="s">
        <v>4069</v>
      </c>
      <c r="EI323" s="36" t="s">
        <v>9505</v>
      </c>
      <c r="EJ323" s="36" t="s">
        <v>19817</v>
      </c>
      <c r="EK323" s="36" t="s">
        <v>3848</v>
      </c>
      <c r="EL323" s="36" t="s">
        <v>3868</v>
      </c>
      <c r="EM323" s="36" t="s">
        <v>4002</v>
      </c>
      <c r="EN323" s="36" t="s">
        <v>4002</v>
      </c>
      <c r="EO323" s="36" t="s">
        <v>4002</v>
      </c>
      <c r="EP323" s="36" t="s">
        <v>4002</v>
      </c>
      <c r="EQ323" s="36" t="s">
        <v>19828</v>
      </c>
      <c r="ER323" s="36" t="s">
        <v>4004</v>
      </c>
      <c r="ES323" s="36" t="s">
        <v>19829</v>
      </c>
      <c r="ET323" s="36" t="s">
        <v>3892</v>
      </c>
      <c r="EU323" s="36" t="s">
        <v>19830</v>
      </c>
      <c r="EV323" s="36" t="s">
        <v>3876</v>
      </c>
      <c r="EW323" s="36" t="s">
        <v>3876</v>
      </c>
      <c r="EX323" s="36" t="s">
        <v>3848</v>
      </c>
      <c r="EY323" s="36" t="s">
        <v>3848</v>
      </c>
      <c r="EZ323" s="36" t="s">
        <v>3877</v>
      </c>
      <c r="FA323" s="36" t="s">
        <v>5376</v>
      </c>
      <c r="FB323" s="36" t="s">
        <v>19831</v>
      </c>
      <c r="FC323" s="36" t="s">
        <v>19832</v>
      </c>
      <c r="FD323" s="36" t="s">
        <v>19833</v>
      </c>
      <c r="FE323" s="36" t="s">
        <v>4011</v>
      </c>
      <c r="FF323" s="36" t="s">
        <v>4012</v>
      </c>
      <c r="FG323" s="36" t="s">
        <v>4557</v>
      </c>
      <c r="FH323" s="36" t="s">
        <v>19834</v>
      </c>
      <c r="FI323" s="36" t="s">
        <v>17997</v>
      </c>
      <c r="FJ323" s="36" t="s">
        <v>4083</v>
      </c>
      <c r="FK323" s="36" t="s">
        <v>4892</v>
      </c>
      <c r="FL323" s="36" t="s">
        <v>3892</v>
      </c>
      <c r="FM323" s="36" t="s">
        <v>19812</v>
      </c>
      <c r="FN323" s="36" t="s">
        <v>19835</v>
      </c>
      <c r="FO323" s="36" t="s">
        <v>18331</v>
      </c>
      <c r="FP323" s="36" t="s">
        <v>3848</v>
      </c>
      <c r="FQ323" s="36" t="s">
        <v>3848</v>
      </c>
      <c r="FR323" s="36" t="s">
        <v>3848</v>
      </c>
      <c r="FS323" s="36" t="s">
        <v>3848</v>
      </c>
      <c r="FT323" s="36" t="s">
        <v>19836</v>
      </c>
      <c r="FU323" s="36" t="s">
        <v>19837</v>
      </c>
      <c r="FV323" s="36" t="s">
        <v>19838</v>
      </c>
      <c r="FW323" s="36" t="s">
        <v>19839</v>
      </c>
      <c r="FX323" s="36" t="s">
        <v>3894</v>
      </c>
      <c r="FY323" s="36" t="s">
        <v>3848</v>
      </c>
      <c r="FZ323" s="36" t="s">
        <v>13539</v>
      </c>
      <c r="GA323" s="36" t="s">
        <v>3945</v>
      </c>
      <c r="GB323" s="44" t="s">
        <v>3945</v>
      </c>
      <c r="GC323" s="44" t="s">
        <v>3945</v>
      </c>
      <c r="GL323" s="502">
        <v>100</v>
      </c>
      <c r="GM323" s="502">
        <v>58</v>
      </c>
      <c r="GN323" s="502">
        <v>70</v>
      </c>
      <c r="GO323" s="502">
        <v>100</v>
      </c>
      <c r="GP323" s="502">
        <v>97</v>
      </c>
      <c r="GQ323" s="502">
        <v>35</v>
      </c>
      <c r="GR323" s="502">
        <v>97</v>
      </c>
      <c r="GS323" s="502">
        <v>100</v>
      </c>
      <c r="GT323" s="502">
        <v>31</v>
      </c>
      <c r="GU323" s="502">
        <v>100</v>
      </c>
      <c r="GV323" s="502">
        <v>80</v>
      </c>
      <c r="GW323" s="502">
        <v>14</v>
      </c>
      <c r="GX323" s="502">
        <v>29</v>
      </c>
      <c r="GY323" s="502" t="s">
        <v>14218</v>
      </c>
      <c r="GZ323" s="502" t="s">
        <v>14217</v>
      </c>
      <c r="HA323" s="502" t="s">
        <v>14217</v>
      </c>
      <c r="HB323" s="502" t="s">
        <v>14217</v>
      </c>
      <c r="HC323" s="502" t="s">
        <v>14217</v>
      </c>
      <c r="HD323" s="502" t="s">
        <v>14217</v>
      </c>
      <c r="HE323" s="502">
        <v>0</v>
      </c>
      <c r="HF323" s="44" t="s">
        <v>14293</v>
      </c>
      <c r="HG323" s="503" t="s">
        <v>3848</v>
      </c>
      <c r="HH323" s="503" t="s">
        <v>3848</v>
      </c>
      <c r="HI323" s="503" t="s">
        <v>3848</v>
      </c>
      <c r="HJ323" s="503" t="s">
        <v>3848</v>
      </c>
      <c r="HK323" s="503" t="s">
        <v>3848</v>
      </c>
      <c r="IC323" s="44" t="s">
        <v>3403</v>
      </c>
      <c r="IE323" s="44" t="s">
        <v>3403</v>
      </c>
    </row>
    <row r="324" spans="1:239" s="44" customFormat="1" ht="15" customHeight="1" x14ac:dyDescent="0.2">
      <c r="A324" s="85">
        <v>40</v>
      </c>
      <c r="B324" s="470">
        <v>0.57291666666666663</v>
      </c>
      <c r="C324" s="85"/>
      <c r="D324" s="85" t="s">
        <v>12630</v>
      </c>
      <c r="E324" s="85" t="s">
        <v>212</v>
      </c>
      <c r="F324" s="282">
        <v>43285</v>
      </c>
      <c r="G324" s="85" t="s">
        <v>1202</v>
      </c>
      <c r="H324" s="85" t="s">
        <v>233</v>
      </c>
      <c r="I324" s="85" t="s">
        <v>3057</v>
      </c>
      <c r="J324" s="85"/>
      <c r="K324" s="471"/>
      <c r="L324" s="471"/>
      <c r="M324" s="471"/>
      <c r="N324" s="471"/>
      <c r="O324" s="85"/>
      <c r="P324" s="472" t="s">
        <v>19032</v>
      </c>
      <c r="Q324" s="85" t="s">
        <v>1246</v>
      </c>
      <c r="R324" s="85" t="s">
        <v>806</v>
      </c>
      <c r="S324" s="471" t="s">
        <v>19840</v>
      </c>
      <c r="T324" s="276">
        <v>9223741733</v>
      </c>
      <c r="U324" s="473" t="s">
        <v>19841</v>
      </c>
      <c r="V324" s="85" t="s">
        <v>221</v>
      </c>
      <c r="W324" s="85" t="s">
        <v>221</v>
      </c>
      <c r="X324" s="85" t="s">
        <v>221</v>
      </c>
      <c r="Y324" s="85" t="s">
        <v>221</v>
      </c>
      <c r="Z324" s="85" t="s">
        <v>221</v>
      </c>
      <c r="AA324" s="85" t="s">
        <v>19842</v>
      </c>
      <c r="AB324" s="85">
        <v>9355767285</v>
      </c>
      <c r="AC324" s="85" t="s">
        <v>402</v>
      </c>
      <c r="AD324" s="85" t="s">
        <v>241</v>
      </c>
      <c r="AE324" s="85" t="s">
        <v>19843</v>
      </c>
      <c r="AF324" s="85" t="s">
        <v>221</v>
      </c>
      <c r="AG324" s="85" t="s">
        <v>221</v>
      </c>
      <c r="AH324" s="85" t="s">
        <v>221</v>
      </c>
      <c r="AI324" s="85" t="s">
        <v>19844</v>
      </c>
      <c r="AJ324" s="85" t="s">
        <v>446</v>
      </c>
      <c r="AK324" s="85" t="s">
        <v>1239</v>
      </c>
      <c r="AL324" s="85" t="s">
        <v>17412</v>
      </c>
      <c r="AM324" s="85" t="s">
        <v>19845</v>
      </c>
      <c r="AN324" s="85" t="s">
        <v>228</v>
      </c>
      <c r="AO324" s="85" t="s">
        <v>228</v>
      </c>
      <c r="AP324" s="85" t="s">
        <v>598</v>
      </c>
      <c r="AQ324" s="85" t="s">
        <v>3069</v>
      </c>
      <c r="AR324" s="85"/>
      <c r="AS324" s="85"/>
      <c r="AT324" s="85"/>
      <c r="AU324" s="85"/>
      <c r="AV324" s="85"/>
      <c r="AW324" s="85"/>
      <c r="AX324" s="85"/>
      <c r="AY324" s="85" t="s">
        <v>227</v>
      </c>
      <c r="AZ324" s="85" t="s">
        <v>227</v>
      </c>
      <c r="BA324" s="275">
        <v>0.61944444444444446</v>
      </c>
      <c r="BB324" s="275" t="s">
        <v>12693</v>
      </c>
      <c r="BC324" s="275">
        <v>0.65277777777777779</v>
      </c>
      <c r="BD324" s="275">
        <v>0.65555555555555556</v>
      </c>
      <c r="BE324" s="85"/>
      <c r="BF324" s="85">
        <v>1</v>
      </c>
      <c r="BG324" s="85">
        <v>2</v>
      </c>
      <c r="BH324" s="85">
        <v>2</v>
      </c>
      <c r="BI324" s="85">
        <v>1</v>
      </c>
      <c r="BJ324" s="85">
        <v>2</v>
      </c>
      <c r="BK324" s="85">
        <v>1</v>
      </c>
      <c r="BL324" s="85">
        <v>1</v>
      </c>
      <c r="BM324" s="85">
        <v>2</v>
      </c>
      <c r="BN324" s="85">
        <v>1</v>
      </c>
      <c r="BO324" s="85">
        <v>1</v>
      </c>
      <c r="BP324" s="85">
        <v>2</v>
      </c>
      <c r="BQ324" s="85">
        <v>2</v>
      </c>
      <c r="BR324" s="85">
        <v>2</v>
      </c>
      <c r="BS324" s="85">
        <v>1</v>
      </c>
      <c r="BT324" s="85">
        <v>1</v>
      </c>
      <c r="BU324" s="85"/>
      <c r="BV324" s="85"/>
      <c r="BW324" s="85"/>
      <c r="BX324" s="85"/>
      <c r="BY324" s="85"/>
      <c r="BZ324" s="85"/>
      <c r="CA324" s="85"/>
      <c r="CB324" s="85"/>
      <c r="CC324" s="85"/>
      <c r="CD324" s="85"/>
      <c r="CE324" s="85"/>
      <c r="CF324" s="85"/>
      <c r="CG324" s="85"/>
      <c r="CH324" s="85"/>
      <c r="CI324" s="85"/>
      <c r="CJ324" s="85"/>
      <c r="CK324" s="85"/>
      <c r="CL324" s="85"/>
      <c r="CM324" s="85"/>
      <c r="CN324" s="85"/>
      <c r="CO324" s="85"/>
      <c r="CP324" s="85"/>
      <c r="CQ324" s="85"/>
      <c r="CR324" s="36" t="s">
        <v>12643</v>
      </c>
      <c r="CS324" s="36" t="s">
        <v>12644</v>
      </c>
      <c r="CT324" s="36" t="s">
        <v>4002</v>
      </c>
      <c r="CU324" s="36" t="s">
        <v>19846</v>
      </c>
      <c r="CV324" s="36" t="s">
        <v>16908</v>
      </c>
      <c r="CW324" s="36" t="s">
        <v>19847</v>
      </c>
      <c r="CX324" s="36" t="s">
        <v>19848</v>
      </c>
      <c r="CY324" s="36" t="s">
        <v>19849</v>
      </c>
      <c r="CZ324" s="36" t="s">
        <v>19850</v>
      </c>
      <c r="DA324" s="36" t="s">
        <v>19851</v>
      </c>
      <c r="DB324" s="36" t="s">
        <v>3840</v>
      </c>
      <c r="DC324" s="36" t="s">
        <v>3841</v>
      </c>
      <c r="DD324" s="36" t="s">
        <v>4838</v>
      </c>
      <c r="DE324" s="36" t="s">
        <v>19850</v>
      </c>
      <c r="DF324" s="36" t="s">
        <v>19852</v>
      </c>
      <c r="DG324" s="36" t="s">
        <v>3840</v>
      </c>
      <c r="DH324" s="36" t="s">
        <v>3841</v>
      </c>
      <c r="DI324" s="36" t="s">
        <v>4838</v>
      </c>
      <c r="DJ324" s="36" t="s">
        <v>3848</v>
      </c>
      <c r="DK324" s="36" t="s">
        <v>3957</v>
      </c>
      <c r="DL324" s="36" t="s">
        <v>19853</v>
      </c>
      <c r="DM324" s="36" t="s">
        <v>4116</v>
      </c>
      <c r="DN324" s="36" t="s">
        <v>4062</v>
      </c>
      <c r="DO324" s="36" t="s">
        <v>3853</v>
      </c>
      <c r="DP324" s="36" t="s">
        <v>4299</v>
      </c>
      <c r="DQ324" s="36" t="s">
        <v>19854</v>
      </c>
      <c r="DR324" s="36" t="s">
        <v>19854</v>
      </c>
      <c r="DS324" s="36" t="s">
        <v>19841</v>
      </c>
      <c r="DT324" s="36" t="s">
        <v>3848</v>
      </c>
      <c r="DU324" s="36" t="s">
        <v>3848</v>
      </c>
      <c r="DV324" s="36" t="s">
        <v>3848</v>
      </c>
      <c r="DW324" s="36" t="s">
        <v>3848</v>
      </c>
      <c r="DX324" s="36" t="s">
        <v>3848</v>
      </c>
      <c r="DY324" s="36" t="s">
        <v>3848</v>
      </c>
      <c r="DZ324" s="36" t="s">
        <v>3848</v>
      </c>
      <c r="EA324" s="36" t="s">
        <v>3848</v>
      </c>
      <c r="EB324" s="36" t="s">
        <v>3861</v>
      </c>
      <c r="EC324" s="36" t="s">
        <v>3862</v>
      </c>
      <c r="ED324" s="36" t="s">
        <v>3848</v>
      </c>
      <c r="EE324" s="36" t="s">
        <v>13163</v>
      </c>
      <c r="EF324" s="36" t="s">
        <v>3864</v>
      </c>
      <c r="EG324" s="36" t="s">
        <v>1720</v>
      </c>
      <c r="EH324" s="36" t="s">
        <v>3865</v>
      </c>
      <c r="EI324" s="36" t="s">
        <v>13387</v>
      </c>
      <c r="EJ324" s="36" t="s">
        <v>3848</v>
      </c>
      <c r="EK324" s="36" t="s">
        <v>3848</v>
      </c>
      <c r="EL324" s="36" t="s">
        <v>4473</v>
      </c>
      <c r="EM324" s="36" t="s">
        <v>4002</v>
      </c>
      <c r="EN324" s="36" t="s">
        <v>4002</v>
      </c>
      <c r="EO324" s="36" t="s">
        <v>4002</v>
      </c>
      <c r="EP324" s="36" t="s">
        <v>4002</v>
      </c>
      <c r="EQ324" s="36" t="s">
        <v>19855</v>
      </c>
      <c r="ER324" s="36" t="s">
        <v>3872</v>
      </c>
      <c r="ES324" s="36" t="s">
        <v>19856</v>
      </c>
      <c r="ET324" s="36" t="s">
        <v>19857</v>
      </c>
      <c r="EU324" s="36" t="s">
        <v>19858</v>
      </c>
      <c r="EV324" s="36" t="s">
        <v>3876</v>
      </c>
      <c r="EW324" s="36" t="s">
        <v>3876</v>
      </c>
      <c r="EX324" s="36" t="s">
        <v>3848</v>
      </c>
      <c r="EY324" s="36" t="s">
        <v>3848</v>
      </c>
      <c r="EZ324" s="36" t="s">
        <v>3876</v>
      </c>
      <c r="FA324" s="36" t="s">
        <v>3848</v>
      </c>
      <c r="FB324" s="36" t="s">
        <v>19859</v>
      </c>
      <c r="FC324" s="36" t="s">
        <v>19860</v>
      </c>
      <c r="FD324" s="36" t="s">
        <v>19861</v>
      </c>
      <c r="FE324" s="36" t="s">
        <v>3930</v>
      </c>
      <c r="FF324" s="36" t="s">
        <v>19862</v>
      </c>
      <c r="FG324" s="36" t="s">
        <v>3848</v>
      </c>
      <c r="FH324" s="36" t="s">
        <v>19863</v>
      </c>
      <c r="FI324" s="36" t="s">
        <v>10294</v>
      </c>
      <c r="FJ324" s="36" t="s">
        <v>4271</v>
      </c>
      <c r="FK324" s="36" t="s">
        <v>4017</v>
      </c>
      <c r="FL324" s="36" t="s">
        <v>4017</v>
      </c>
      <c r="FM324" s="36" t="s">
        <v>19864</v>
      </c>
      <c r="FN324" s="36" t="s">
        <v>19865</v>
      </c>
      <c r="FO324" s="36" t="s">
        <v>19866</v>
      </c>
      <c r="FP324" s="36" t="s">
        <v>3848</v>
      </c>
      <c r="FQ324" s="36" t="s">
        <v>19867</v>
      </c>
      <c r="FR324" s="36" t="s">
        <v>19868</v>
      </c>
      <c r="FS324" s="36" t="s">
        <v>19869</v>
      </c>
      <c r="FT324" s="36" t="s">
        <v>19870</v>
      </c>
      <c r="FU324" s="36" t="s">
        <v>19871</v>
      </c>
      <c r="FV324" s="36" t="s">
        <v>19872</v>
      </c>
      <c r="FW324" s="36" t="s">
        <v>19873</v>
      </c>
      <c r="FX324" s="36" t="s">
        <v>3944</v>
      </c>
      <c r="FY324" s="36" t="s">
        <v>3848</v>
      </c>
      <c r="FZ324" s="36" t="s">
        <v>3848</v>
      </c>
      <c r="GA324" s="36" t="s">
        <v>3946</v>
      </c>
      <c r="GB324" s="44" t="s">
        <v>3946</v>
      </c>
      <c r="GC324" s="44" t="s">
        <v>3945</v>
      </c>
      <c r="GL324" s="502">
        <v>100</v>
      </c>
      <c r="GM324" s="502">
        <v>58</v>
      </c>
      <c r="GN324" s="502">
        <v>70</v>
      </c>
      <c r="GO324" s="502">
        <v>78</v>
      </c>
      <c r="GP324" s="502">
        <v>38</v>
      </c>
      <c r="GQ324" s="502">
        <v>29</v>
      </c>
      <c r="GR324" s="502">
        <v>38</v>
      </c>
      <c r="GS324" s="502">
        <v>0</v>
      </c>
      <c r="GT324" s="502">
        <v>31</v>
      </c>
      <c r="GU324" s="502">
        <v>0</v>
      </c>
      <c r="GV324" s="502">
        <v>70</v>
      </c>
      <c r="GW324" s="502">
        <v>86</v>
      </c>
      <c r="GX324" s="502">
        <v>43</v>
      </c>
      <c r="GY324" s="502">
        <v>0</v>
      </c>
      <c r="GZ324" s="502">
        <v>20</v>
      </c>
      <c r="HA324" s="502">
        <v>0.442</v>
      </c>
      <c r="HB324" s="502">
        <v>33</v>
      </c>
      <c r="HC324" s="502" t="s">
        <v>14217</v>
      </c>
      <c r="HD324" s="502">
        <v>33</v>
      </c>
      <c r="HE324" s="502">
        <v>20</v>
      </c>
      <c r="HF324" s="44" t="s">
        <v>15144</v>
      </c>
      <c r="HG324" s="503" t="s">
        <v>3848</v>
      </c>
      <c r="HH324" s="503" t="s">
        <v>19874</v>
      </c>
      <c r="HI324" s="503" t="s">
        <v>15146</v>
      </c>
      <c r="HJ324" s="503" t="s">
        <v>14951</v>
      </c>
      <c r="HK324" s="503" t="s">
        <v>19056</v>
      </c>
      <c r="HM324" s="44" t="s">
        <v>3848</v>
      </c>
      <c r="IC324" s="44" t="s">
        <v>3403</v>
      </c>
      <c r="IE324" s="44" t="s">
        <v>3403</v>
      </c>
    </row>
    <row r="325" spans="1:239" s="44" customFormat="1" ht="15" customHeight="1" x14ac:dyDescent="0.2">
      <c r="A325" s="85">
        <v>41</v>
      </c>
      <c r="B325" s="470">
        <v>0.57916666666666672</v>
      </c>
      <c r="C325" s="85"/>
      <c r="D325" s="85" t="s">
        <v>12630</v>
      </c>
      <c r="E325" s="85" t="s">
        <v>212</v>
      </c>
      <c r="F325" s="282">
        <v>43285</v>
      </c>
      <c r="G325" s="85" t="s">
        <v>1202</v>
      </c>
      <c r="H325" s="85" t="s">
        <v>233</v>
      </c>
      <c r="I325" s="85" t="s">
        <v>3057</v>
      </c>
      <c r="J325" s="85"/>
      <c r="K325" s="471"/>
      <c r="L325" s="471"/>
      <c r="M325" s="471"/>
      <c r="N325" s="471"/>
      <c r="O325" s="85"/>
      <c r="P325" s="472" t="s">
        <v>19875</v>
      </c>
      <c r="Q325" s="85" t="s">
        <v>2391</v>
      </c>
      <c r="R325" s="85" t="s">
        <v>19876</v>
      </c>
      <c r="S325" s="471" t="s">
        <v>503</v>
      </c>
      <c r="T325" s="276">
        <v>9153324861</v>
      </c>
      <c r="U325" s="473" t="s">
        <v>19877</v>
      </c>
      <c r="V325" s="85" t="s">
        <v>19878</v>
      </c>
      <c r="W325" s="85" t="s">
        <v>221</v>
      </c>
      <c r="X325" s="85" t="s">
        <v>221</v>
      </c>
      <c r="Y325" s="85" t="s">
        <v>221</v>
      </c>
      <c r="Z325" s="85" t="s">
        <v>221</v>
      </c>
      <c r="AA325" s="85" t="s">
        <v>19879</v>
      </c>
      <c r="AB325" s="85" t="s">
        <v>2718</v>
      </c>
      <c r="AC325" s="85" t="s">
        <v>1303</v>
      </c>
      <c r="AD325" s="85" t="s">
        <v>224</v>
      </c>
      <c r="AE325" s="85" t="s">
        <v>221</v>
      </c>
      <c r="AF325" s="85" t="s">
        <v>221</v>
      </c>
      <c r="AG325" s="85" t="s">
        <v>221</v>
      </c>
      <c r="AH325" s="85" t="s">
        <v>221</v>
      </c>
      <c r="AI325" s="85"/>
      <c r="AJ325" s="85"/>
      <c r="AK325" s="85"/>
      <c r="AL325" s="85"/>
      <c r="AM325" s="85"/>
      <c r="AN325" s="85" t="s">
        <v>228</v>
      </c>
      <c r="AO325" s="85" t="s">
        <v>228</v>
      </c>
      <c r="AP325" s="85" t="s">
        <v>643</v>
      </c>
      <c r="AQ325" s="85" t="s">
        <v>643</v>
      </c>
      <c r="AR325" s="85"/>
      <c r="AS325" s="85"/>
      <c r="AT325" s="85"/>
      <c r="AU325" s="85"/>
      <c r="AV325" s="85" t="s">
        <v>19880</v>
      </c>
      <c r="AW325" s="85"/>
      <c r="AX325" s="85"/>
      <c r="AY325" s="85" t="s">
        <v>227</v>
      </c>
      <c r="AZ325" s="85" t="s">
        <v>446</v>
      </c>
      <c r="BA325" s="275">
        <v>0.63124999999999998</v>
      </c>
      <c r="BB325" s="275" t="s">
        <v>13984</v>
      </c>
      <c r="BC325" s="275">
        <v>0.69791666666666663</v>
      </c>
      <c r="BD325" s="275">
        <v>0.70694444444444438</v>
      </c>
      <c r="BE325" s="85"/>
      <c r="BF325" s="85">
        <v>1</v>
      </c>
      <c r="BG325" s="85">
        <v>1</v>
      </c>
      <c r="BH325" s="85">
        <v>2</v>
      </c>
      <c r="BI325" s="85">
        <v>1</v>
      </c>
      <c r="BJ325" s="85">
        <v>2</v>
      </c>
      <c r="BK325" s="85">
        <v>1</v>
      </c>
      <c r="BL325" s="85">
        <v>1</v>
      </c>
      <c r="BM325" s="85">
        <v>2</v>
      </c>
      <c r="BN325" s="85">
        <v>1</v>
      </c>
      <c r="BO325" s="85">
        <v>1</v>
      </c>
      <c r="BP325" s="85">
        <v>2</v>
      </c>
      <c r="BQ325" s="85">
        <v>1</v>
      </c>
      <c r="BR325" s="85">
        <v>2</v>
      </c>
      <c r="BS325" s="85">
        <v>1</v>
      </c>
      <c r="BT325" s="85">
        <v>1</v>
      </c>
      <c r="BU325" s="85"/>
      <c r="BV325" s="85"/>
      <c r="BW325" s="85"/>
      <c r="BX325" s="85"/>
      <c r="BY325" s="85"/>
      <c r="BZ325" s="85"/>
      <c r="CA325" s="85"/>
      <c r="CB325" s="85"/>
      <c r="CC325" s="85"/>
      <c r="CD325" s="85"/>
      <c r="CE325" s="85"/>
      <c r="CF325" s="85"/>
      <c r="CG325" s="85"/>
      <c r="CH325" s="85"/>
      <c r="CI325" s="85"/>
      <c r="CJ325" s="85"/>
      <c r="CK325" s="85"/>
      <c r="CL325" s="85"/>
      <c r="CM325" s="85"/>
      <c r="CN325" s="85"/>
      <c r="CO325" s="85"/>
      <c r="CP325" s="85"/>
      <c r="CQ325" s="85"/>
      <c r="CR325" s="36" t="s">
        <v>12643</v>
      </c>
      <c r="CS325" s="36" t="s">
        <v>12644</v>
      </c>
      <c r="CT325" s="36" t="s">
        <v>4002</v>
      </c>
      <c r="CU325" s="36" t="s">
        <v>19881</v>
      </c>
      <c r="CV325" s="36" t="s">
        <v>2391</v>
      </c>
      <c r="CW325" s="36" t="s">
        <v>19876</v>
      </c>
      <c r="CX325" s="36" t="s">
        <v>503</v>
      </c>
      <c r="CY325" s="36" t="s">
        <v>19882</v>
      </c>
      <c r="CZ325" s="36" t="s">
        <v>19883</v>
      </c>
      <c r="DA325" s="36" t="s">
        <v>19884</v>
      </c>
      <c r="DB325" s="36" t="s">
        <v>6025</v>
      </c>
      <c r="DC325" s="36" t="s">
        <v>4159</v>
      </c>
      <c r="DD325" s="36" t="s">
        <v>5650</v>
      </c>
      <c r="DE325" s="36" t="s">
        <v>19883</v>
      </c>
      <c r="DF325" s="36" t="s">
        <v>19885</v>
      </c>
      <c r="DG325" s="36" t="s">
        <v>6025</v>
      </c>
      <c r="DH325" s="36" t="s">
        <v>4159</v>
      </c>
      <c r="DI325" s="36" t="s">
        <v>5650</v>
      </c>
      <c r="DJ325" s="36" t="s">
        <v>19886</v>
      </c>
      <c r="DK325" s="36" t="s">
        <v>3957</v>
      </c>
      <c r="DL325" s="36" t="s">
        <v>4803</v>
      </c>
      <c r="DM325" s="36" t="s">
        <v>3914</v>
      </c>
      <c r="DN325" s="36" t="s">
        <v>3852</v>
      </c>
      <c r="DO325" s="36" t="s">
        <v>3853</v>
      </c>
      <c r="DP325" s="36" t="s">
        <v>3854</v>
      </c>
      <c r="DQ325" s="36" t="s">
        <v>19887</v>
      </c>
      <c r="DR325" s="36" t="s">
        <v>1228</v>
      </c>
      <c r="DS325" s="36" t="s">
        <v>19877</v>
      </c>
      <c r="DT325" s="36" t="s">
        <v>3848</v>
      </c>
      <c r="DU325" s="36" t="s">
        <v>3848</v>
      </c>
      <c r="DV325" s="36" t="s">
        <v>3848</v>
      </c>
      <c r="DW325" s="36" t="s">
        <v>3848</v>
      </c>
      <c r="DX325" s="36" t="s">
        <v>19878</v>
      </c>
      <c r="DY325" s="36" t="s">
        <v>19888</v>
      </c>
      <c r="DZ325" s="36" t="s">
        <v>3848</v>
      </c>
      <c r="EA325" s="36" t="s">
        <v>3848</v>
      </c>
      <c r="EB325" s="36" t="s">
        <v>3861</v>
      </c>
      <c r="EC325" s="36" t="s">
        <v>3862</v>
      </c>
      <c r="ED325" s="36" t="s">
        <v>3848</v>
      </c>
      <c r="EE325" s="36" t="s">
        <v>10915</v>
      </c>
      <c r="EF325" s="36" t="s">
        <v>3864</v>
      </c>
      <c r="EG325" s="36" t="s">
        <v>2755</v>
      </c>
      <c r="EH325" s="36" t="s">
        <v>282</v>
      </c>
      <c r="EI325" s="36" t="s">
        <v>3848</v>
      </c>
      <c r="EJ325" s="36" t="s">
        <v>3848</v>
      </c>
      <c r="EK325" s="36" t="s">
        <v>3848</v>
      </c>
      <c r="EL325" s="36" t="s">
        <v>3868</v>
      </c>
      <c r="EM325" s="36" t="s">
        <v>4002</v>
      </c>
      <c r="EN325" s="36" t="s">
        <v>4002</v>
      </c>
      <c r="EO325" s="36" t="s">
        <v>4401</v>
      </c>
      <c r="EP325" s="36" t="s">
        <v>3870</v>
      </c>
      <c r="EQ325" s="36" t="s">
        <v>14539</v>
      </c>
      <c r="ER325" s="36" t="s">
        <v>3924</v>
      </c>
      <c r="ES325" s="36" t="s">
        <v>15915</v>
      </c>
      <c r="ET325" s="36" t="s">
        <v>19889</v>
      </c>
      <c r="EU325" s="36" t="s">
        <v>3934</v>
      </c>
      <c r="EV325" s="36" t="s">
        <v>3876</v>
      </c>
      <c r="EW325" s="36" t="s">
        <v>3876</v>
      </c>
      <c r="EX325" s="36" t="s">
        <v>3848</v>
      </c>
      <c r="EY325" s="36" t="s">
        <v>3848</v>
      </c>
      <c r="EZ325" s="36" t="s">
        <v>3876</v>
      </c>
      <c r="FA325" s="36" t="s">
        <v>3848</v>
      </c>
      <c r="FB325" s="36" t="s">
        <v>3848</v>
      </c>
      <c r="FC325" s="36" t="s">
        <v>3848</v>
      </c>
      <c r="FD325" s="36" t="s">
        <v>3848</v>
      </c>
      <c r="FE325" s="36" t="s">
        <v>4017</v>
      </c>
      <c r="FF325" s="36" t="s">
        <v>4017</v>
      </c>
      <c r="FG325" s="36" t="s">
        <v>3848</v>
      </c>
      <c r="FH325" s="36" t="s">
        <v>3848</v>
      </c>
      <c r="FI325" s="36" t="s">
        <v>3848</v>
      </c>
      <c r="FJ325" s="36" t="s">
        <v>4017</v>
      </c>
      <c r="FK325" s="36" t="s">
        <v>4017</v>
      </c>
      <c r="FL325" s="36" t="s">
        <v>4017</v>
      </c>
      <c r="FM325" s="36" t="s">
        <v>2391</v>
      </c>
      <c r="FN325" s="36" t="s">
        <v>19890</v>
      </c>
      <c r="FO325" s="36" t="s">
        <v>503</v>
      </c>
      <c r="FP325" s="36" t="s">
        <v>3848</v>
      </c>
      <c r="FQ325" s="36" t="s">
        <v>3848</v>
      </c>
      <c r="FR325" s="36" t="s">
        <v>3848</v>
      </c>
      <c r="FS325" s="36" t="s">
        <v>3848</v>
      </c>
      <c r="FT325" s="36" t="s">
        <v>19891</v>
      </c>
      <c r="FU325" s="36" t="s">
        <v>19892</v>
      </c>
      <c r="FV325" s="36" t="s">
        <v>19893</v>
      </c>
      <c r="FW325" s="36" t="s">
        <v>4523</v>
      </c>
      <c r="FX325" s="36" t="s">
        <v>3944</v>
      </c>
      <c r="FY325" s="36" t="s">
        <v>3848</v>
      </c>
      <c r="FZ325" s="36" t="s">
        <v>13539</v>
      </c>
      <c r="GA325" s="36" t="s">
        <v>3945</v>
      </c>
      <c r="GB325" s="44" t="s">
        <v>3945</v>
      </c>
      <c r="GC325" s="44" t="s">
        <v>3945</v>
      </c>
      <c r="GL325" s="502">
        <v>100</v>
      </c>
      <c r="GM325" s="502">
        <v>50</v>
      </c>
      <c r="GN325" s="502">
        <v>65</v>
      </c>
      <c r="GO325" s="502">
        <v>72</v>
      </c>
      <c r="GP325" s="502">
        <v>93</v>
      </c>
      <c r="GQ325" s="502">
        <v>29</v>
      </c>
      <c r="GR325" s="502">
        <v>93</v>
      </c>
      <c r="GS325" s="502">
        <v>87</v>
      </c>
      <c r="GT325" s="502">
        <v>30</v>
      </c>
      <c r="GU325" s="502">
        <v>87</v>
      </c>
      <c r="GV325" s="502">
        <v>50</v>
      </c>
      <c r="GW325" s="502">
        <v>29</v>
      </c>
      <c r="GX325" s="502">
        <v>43</v>
      </c>
      <c r="GY325" s="502" t="s">
        <v>14218</v>
      </c>
      <c r="GZ325" s="502" t="s">
        <v>14217</v>
      </c>
      <c r="HA325" s="502" t="s">
        <v>14217</v>
      </c>
      <c r="HB325" s="502" t="s">
        <v>14217</v>
      </c>
      <c r="HC325" s="502" t="s">
        <v>14217</v>
      </c>
      <c r="HD325" s="502" t="s">
        <v>14217</v>
      </c>
      <c r="HE325" s="502">
        <v>0</v>
      </c>
      <c r="HF325" s="44" t="s">
        <v>14219</v>
      </c>
      <c r="HG325" s="503" t="s">
        <v>3848</v>
      </c>
      <c r="HH325" s="503" t="s">
        <v>19894</v>
      </c>
      <c r="HI325" s="503" t="s">
        <v>14250</v>
      </c>
      <c r="HJ325" s="503" t="s">
        <v>14222</v>
      </c>
      <c r="HK325" s="503" t="s">
        <v>19895</v>
      </c>
      <c r="IC325" s="44" t="s">
        <v>3403</v>
      </c>
      <c r="IE325" s="44" t="s">
        <v>3403</v>
      </c>
    </row>
    <row r="326" spans="1:239" s="44" customFormat="1" ht="15" customHeight="1" x14ac:dyDescent="0.2">
      <c r="A326" s="85">
        <v>42</v>
      </c>
      <c r="B326" s="470">
        <v>0.58888888888888891</v>
      </c>
      <c r="C326" s="85"/>
      <c r="D326" s="85" t="s">
        <v>12630</v>
      </c>
      <c r="E326" s="85" t="s">
        <v>212</v>
      </c>
      <c r="F326" s="282">
        <v>43285</v>
      </c>
      <c r="G326" s="85" t="s">
        <v>1202</v>
      </c>
      <c r="H326" s="85" t="s">
        <v>233</v>
      </c>
      <c r="I326" s="85" t="s">
        <v>3057</v>
      </c>
      <c r="J326" s="85"/>
      <c r="K326" s="471"/>
      <c r="L326" s="471"/>
      <c r="M326" s="471"/>
      <c r="N326" s="471"/>
      <c r="O326" s="85"/>
      <c r="P326" s="472" t="s">
        <v>19896</v>
      </c>
      <c r="Q326" s="85" t="s">
        <v>19897</v>
      </c>
      <c r="R326" s="85" t="s">
        <v>19898</v>
      </c>
      <c r="S326" s="471" t="s">
        <v>575</v>
      </c>
      <c r="T326" s="276">
        <v>9057366714</v>
      </c>
      <c r="U326" s="473" t="s">
        <v>19899</v>
      </c>
      <c r="V326" s="85" t="s">
        <v>221</v>
      </c>
      <c r="W326" s="85" t="s">
        <v>221</v>
      </c>
      <c r="X326" s="85" t="s">
        <v>221</v>
      </c>
      <c r="Y326" s="85" t="s">
        <v>221</v>
      </c>
      <c r="Z326" s="85" t="s">
        <v>221</v>
      </c>
      <c r="AA326" s="85" t="s">
        <v>19900</v>
      </c>
      <c r="AB326" s="85">
        <v>9059465485</v>
      </c>
      <c r="AC326" s="85" t="s">
        <v>1303</v>
      </c>
      <c r="AD326" s="85" t="s">
        <v>224</v>
      </c>
      <c r="AE326" s="85" t="s">
        <v>221</v>
      </c>
      <c r="AF326" s="85" t="s">
        <v>221</v>
      </c>
      <c r="AG326" s="85" t="s">
        <v>221</v>
      </c>
      <c r="AH326" s="85" t="s">
        <v>221</v>
      </c>
      <c r="AI326" s="85"/>
      <c r="AJ326" s="85"/>
      <c r="AK326" s="85"/>
      <c r="AL326" s="85"/>
      <c r="AM326" s="85"/>
      <c r="AN326" s="85" t="s">
        <v>228</v>
      </c>
      <c r="AO326" s="85" t="s">
        <v>228</v>
      </c>
      <c r="AP326" s="85" t="s">
        <v>281</v>
      </c>
      <c r="AQ326" s="85" t="s">
        <v>282</v>
      </c>
      <c r="AR326" s="85"/>
      <c r="AS326" s="85"/>
      <c r="AT326" s="85"/>
      <c r="AU326" s="85"/>
      <c r="AV326" s="85"/>
      <c r="AW326" s="85"/>
      <c r="AX326" s="85"/>
      <c r="AY326" s="85" t="s">
        <v>227</v>
      </c>
      <c r="AZ326" s="85" t="s">
        <v>446</v>
      </c>
      <c r="BA326" s="275">
        <v>0.63611111111111118</v>
      </c>
      <c r="BB326" s="275" t="s">
        <v>13984</v>
      </c>
      <c r="BC326" s="275">
        <v>0.71111111111111114</v>
      </c>
      <c r="BD326" s="275">
        <v>0.71736111111111101</v>
      </c>
      <c r="BE326" s="85"/>
      <c r="BF326" s="85">
        <v>1</v>
      </c>
      <c r="BG326" s="85">
        <v>1</v>
      </c>
      <c r="BH326" s="85">
        <v>2</v>
      </c>
      <c r="BI326" s="85">
        <v>1</v>
      </c>
      <c r="BJ326" s="85">
        <v>2</v>
      </c>
      <c r="BK326" s="85">
        <v>1</v>
      </c>
      <c r="BL326" s="85">
        <v>1</v>
      </c>
      <c r="BM326" s="85">
        <v>2</v>
      </c>
      <c r="BN326" s="85">
        <v>1</v>
      </c>
      <c r="BO326" s="85">
        <v>1</v>
      </c>
      <c r="BP326" s="85">
        <v>2</v>
      </c>
      <c r="BQ326" s="85">
        <v>1</v>
      </c>
      <c r="BR326" s="85">
        <v>2</v>
      </c>
      <c r="BS326" s="85">
        <v>1</v>
      </c>
      <c r="BT326" s="85">
        <v>1</v>
      </c>
      <c r="BU326" s="85"/>
      <c r="BV326" s="85"/>
      <c r="BW326" s="85"/>
      <c r="BX326" s="85"/>
      <c r="BY326" s="85"/>
      <c r="BZ326" s="85"/>
      <c r="CA326" s="85"/>
      <c r="CB326" s="85"/>
      <c r="CC326" s="85"/>
      <c r="CD326" s="85"/>
      <c r="CE326" s="85"/>
      <c r="CF326" s="85"/>
      <c r="CG326" s="85"/>
      <c r="CH326" s="85"/>
      <c r="CI326" s="85"/>
      <c r="CJ326" s="85"/>
      <c r="CK326" s="85"/>
      <c r="CL326" s="85"/>
      <c r="CM326" s="85"/>
      <c r="CN326" s="85"/>
      <c r="CO326" s="85"/>
      <c r="CP326" s="85"/>
      <c r="CQ326" s="85"/>
      <c r="CR326" s="36" t="s">
        <v>12643</v>
      </c>
      <c r="CS326" s="36" t="s">
        <v>12644</v>
      </c>
      <c r="CT326" s="36" t="s">
        <v>4002</v>
      </c>
      <c r="CU326" s="36" t="s">
        <v>19901</v>
      </c>
      <c r="CV326" s="36" t="s">
        <v>19897</v>
      </c>
      <c r="CW326" s="36" t="s">
        <v>19902</v>
      </c>
      <c r="CX326" s="36" t="s">
        <v>575</v>
      </c>
      <c r="CY326" s="36" t="s">
        <v>19903</v>
      </c>
      <c r="CZ326" s="36" t="s">
        <v>19883</v>
      </c>
      <c r="DA326" s="36" t="s">
        <v>19904</v>
      </c>
      <c r="DB326" s="36" t="s">
        <v>6025</v>
      </c>
      <c r="DC326" s="36" t="s">
        <v>4159</v>
      </c>
      <c r="DD326" s="36" t="s">
        <v>7029</v>
      </c>
      <c r="DE326" s="36" t="s">
        <v>19883</v>
      </c>
      <c r="DF326" s="36" t="s">
        <v>19905</v>
      </c>
      <c r="DG326" s="36" t="s">
        <v>6025</v>
      </c>
      <c r="DH326" s="36" t="s">
        <v>4159</v>
      </c>
      <c r="DI326" s="36" t="s">
        <v>7029</v>
      </c>
      <c r="DJ326" s="36" t="s">
        <v>19906</v>
      </c>
      <c r="DK326" s="36" t="s">
        <v>3957</v>
      </c>
      <c r="DL326" s="36" t="s">
        <v>4840</v>
      </c>
      <c r="DM326" s="36" t="s">
        <v>3914</v>
      </c>
      <c r="DN326" s="36" t="s">
        <v>3852</v>
      </c>
      <c r="DO326" s="36" t="s">
        <v>3853</v>
      </c>
      <c r="DP326" s="36" t="s">
        <v>3854</v>
      </c>
      <c r="DQ326" s="36" t="s">
        <v>19907</v>
      </c>
      <c r="DR326" s="36" t="s">
        <v>4044</v>
      </c>
      <c r="DS326" s="36" t="s">
        <v>19899</v>
      </c>
      <c r="DT326" s="36" t="s">
        <v>3848</v>
      </c>
      <c r="DU326" s="36" t="s">
        <v>3848</v>
      </c>
      <c r="DV326" s="36" t="s">
        <v>3848</v>
      </c>
      <c r="DW326" s="36" t="s">
        <v>3848</v>
      </c>
      <c r="DX326" s="36" t="s">
        <v>3848</v>
      </c>
      <c r="DY326" s="36" t="s">
        <v>3848</v>
      </c>
      <c r="DZ326" s="36" t="s">
        <v>3848</v>
      </c>
      <c r="EA326" s="36" t="s">
        <v>3848</v>
      </c>
      <c r="EB326" s="36" t="s">
        <v>3861</v>
      </c>
      <c r="EC326" s="36" t="s">
        <v>3862</v>
      </c>
      <c r="ED326" s="36" t="s">
        <v>3848</v>
      </c>
      <c r="EE326" s="36" t="s">
        <v>10915</v>
      </c>
      <c r="EF326" s="36" t="s">
        <v>3864</v>
      </c>
      <c r="EG326" s="36" t="s">
        <v>2755</v>
      </c>
      <c r="EH326" s="36" t="s">
        <v>282</v>
      </c>
      <c r="EI326" s="36" t="s">
        <v>3848</v>
      </c>
      <c r="EJ326" s="36" t="s">
        <v>3848</v>
      </c>
      <c r="EK326" s="36" t="s">
        <v>3848</v>
      </c>
      <c r="EL326" s="36" t="s">
        <v>3868</v>
      </c>
      <c r="EM326" s="36" t="s">
        <v>4002</v>
      </c>
      <c r="EN326" s="36" t="s">
        <v>4401</v>
      </c>
      <c r="EO326" s="36" t="s">
        <v>4002</v>
      </c>
      <c r="EP326" s="36" t="s">
        <v>3870</v>
      </c>
      <c r="EQ326" s="36" t="s">
        <v>14539</v>
      </c>
      <c r="ER326" s="36" t="s">
        <v>3924</v>
      </c>
      <c r="ES326" s="36" t="s">
        <v>19908</v>
      </c>
      <c r="ET326" s="36" t="s">
        <v>19909</v>
      </c>
      <c r="EU326" s="36" t="s">
        <v>14079</v>
      </c>
      <c r="EV326" s="36" t="s">
        <v>3876</v>
      </c>
      <c r="EW326" s="36" t="s">
        <v>3876</v>
      </c>
      <c r="EX326" s="36" t="s">
        <v>3848</v>
      </c>
      <c r="EY326" s="36" t="s">
        <v>3848</v>
      </c>
      <c r="EZ326" s="36" t="s">
        <v>3876</v>
      </c>
      <c r="FA326" s="36" t="s">
        <v>3848</v>
      </c>
      <c r="FB326" s="36" t="s">
        <v>3848</v>
      </c>
      <c r="FC326" s="36" t="s">
        <v>3848</v>
      </c>
      <c r="FD326" s="36" t="s">
        <v>3848</v>
      </c>
      <c r="FE326" s="36" t="s">
        <v>4017</v>
      </c>
      <c r="FF326" s="36" t="s">
        <v>4017</v>
      </c>
      <c r="FG326" s="36" t="s">
        <v>3848</v>
      </c>
      <c r="FH326" s="36" t="s">
        <v>3848</v>
      </c>
      <c r="FI326" s="36" t="s">
        <v>3848</v>
      </c>
      <c r="FJ326" s="36" t="s">
        <v>4017</v>
      </c>
      <c r="FK326" s="36" t="s">
        <v>4017</v>
      </c>
      <c r="FL326" s="36" t="s">
        <v>4017</v>
      </c>
      <c r="FM326" s="36" t="s">
        <v>19897</v>
      </c>
      <c r="FN326" s="36" t="s">
        <v>11612</v>
      </c>
      <c r="FO326" s="36" t="s">
        <v>575</v>
      </c>
      <c r="FP326" s="36" t="s">
        <v>3848</v>
      </c>
      <c r="FQ326" s="36" t="s">
        <v>19910</v>
      </c>
      <c r="FR326" s="36" t="s">
        <v>4925</v>
      </c>
      <c r="FS326" s="36" t="s">
        <v>19911</v>
      </c>
      <c r="FT326" s="36" t="s">
        <v>19912</v>
      </c>
      <c r="FU326" s="36" t="s">
        <v>19913</v>
      </c>
      <c r="FV326" s="36" t="s">
        <v>19914</v>
      </c>
      <c r="FW326" s="36" t="s">
        <v>19915</v>
      </c>
      <c r="FX326" s="36" t="s">
        <v>3944</v>
      </c>
      <c r="FY326" s="36" t="s">
        <v>3848</v>
      </c>
      <c r="FZ326" s="36" t="s">
        <v>3848</v>
      </c>
      <c r="GA326" s="36" t="s">
        <v>3945</v>
      </c>
      <c r="GB326" s="44" t="s">
        <v>3945</v>
      </c>
      <c r="GC326" s="44" t="s">
        <v>3946</v>
      </c>
      <c r="GL326" s="502">
        <v>100</v>
      </c>
      <c r="GM326" s="502">
        <v>75</v>
      </c>
      <c r="GN326" s="502">
        <v>45</v>
      </c>
      <c r="GO326" s="502">
        <v>72</v>
      </c>
      <c r="GP326" s="502">
        <v>100</v>
      </c>
      <c r="GQ326" s="502">
        <v>29</v>
      </c>
      <c r="GR326" s="502">
        <v>100</v>
      </c>
      <c r="GS326" s="502">
        <v>97</v>
      </c>
      <c r="GT326" s="502">
        <v>32</v>
      </c>
      <c r="GU326" s="502">
        <v>97</v>
      </c>
      <c r="GV326" s="502">
        <v>30</v>
      </c>
      <c r="GW326" s="502">
        <v>14</v>
      </c>
      <c r="GX326" s="502">
        <v>86</v>
      </c>
      <c r="GY326" s="502" t="s">
        <v>14218</v>
      </c>
      <c r="GZ326" s="502" t="s">
        <v>14217</v>
      </c>
      <c r="HA326" s="502" t="s">
        <v>14217</v>
      </c>
      <c r="HB326" s="502" t="s">
        <v>14217</v>
      </c>
      <c r="HC326" s="502" t="s">
        <v>14217</v>
      </c>
      <c r="HD326" s="502" t="s">
        <v>14217</v>
      </c>
      <c r="HE326" s="502">
        <v>0</v>
      </c>
      <c r="HF326" s="44" t="s">
        <v>14219</v>
      </c>
      <c r="HG326" s="503" t="s">
        <v>3848</v>
      </c>
      <c r="HH326" s="503" t="s">
        <v>19916</v>
      </c>
      <c r="HI326" s="503" t="s">
        <v>14250</v>
      </c>
      <c r="HJ326" s="503" t="s">
        <v>14222</v>
      </c>
      <c r="HK326" s="503" t="s">
        <v>19917</v>
      </c>
      <c r="HM326" s="44" t="s">
        <v>3848</v>
      </c>
      <c r="IC326" s="44" t="s">
        <v>3403</v>
      </c>
      <c r="IE326" s="44" t="s">
        <v>3403</v>
      </c>
    </row>
    <row r="327" spans="1:239" s="44" customFormat="1" ht="15" customHeight="1" x14ac:dyDescent="0.2">
      <c r="A327" s="85">
        <v>43</v>
      </c>
      <c r="B327" s="470">
        <v>0.59305555555555556</v>
      </c>
      <c r="C327" s="85"/>
      <c r="D327" s="85" t="s">
        <v>12630</v>
      </c>
      <c r="E327" s="85" t="s">
        <v>212</v>
      </c>
      <c r="F327" s="282">
        <v>43285</v>
      </c>
      <c r="G327" s="85" t="s">
        <v>1202</v>
      </c>
      <c r="H327" s="85" t="s">
        <v>233</v>
      </c>
      <c r="I327" s="85" t="s">
        <v>3057</v>
      </c>
      <c r="J327" s="85"/>
      <c r="K327" s="471"/>
      <c r="L327" s="471"/>
      <c r="M327" s="471"/>
      <c r="N327" s="471"/>
      <c r="O327" s="85"/>
      <c r="P327" s="472" t="s">
        <v>19251</v>
      </c>
      <c r="Q327" s="85" t="s">
        <v>19918</v>
      </c>
      <c r="R327" s="85" t="s">
        <v>3001</v>
      </c>
      <c r="S327" s="471" t="s">
        <v>19919</v>
      </c>
      <c r="T327" s="276">
        <v>9424683993</v>
      </c>
      <c r="U327" s="473" t="s">
        <v>19920</v>
      </c>
      <c r="V327" s="85" t="s">
        <v>19920</v>
      </c>
      <c r="W327" s="85" t="s">
        <v>221</v>
      </c>
      <c r="X327" s="85" t="s">
        <v>221</v>
      </c>
      <c r="Y327" s="85" t="s">
        <v>221</v>
      </c>
      <c r="Z327" s="85" t="s">
        <v>221</v>
      </c>
      <c r="AA327" s="85" t="s">
        <v>19921</v>
      </c>
      <c r="AB327" s="85">
        <v>9085397678</v>
      </c>
      <c r="AC327" s="85" t="s">
        <v>1303</v>
      </c>
      <c r="AD327" s="85" t="s">
        <v>224</v>
      </c>
      <c r="AE327" s="85" t="s">
        <v>221</v>
      </c>
      <c r="AF327" s="85" t="s">
        <v>221</v>
      </c>
      <c r="AG327" s="85" t="s">
        <v>221</v>
      </c>
      <c r="AH327" s="85" t="s">
        <v>221</v>
      </c>
      <c r="AI327" s="85"/>
      <c r="AJ327" s="85"/>
      <c r="AK327" s="85"/>
      <c r="AL327" s="85"/>
      <c r="AM327" s="85"/>
      <c r="AN327" s="85" t="s">
        <v>228</v>
      </c>
      <c r="AO327" s="85" t="s">
        <v>228</v>
      </c>
      <c r="AP327" s="85" t="s">
        <v>229</v>
      </c>
      <c r="AQ327" s="85" t="s">
        <v>229</v>
      </c>
      <c r="AR327" s="85"/>
      <c r="AS327" s="85" t="s">
        <v>19922</v>
      </c>
      <c r="AT327" s="85">
        <v>251658</v>
      </c>
      <c r="AU327" s="85" t="s">
        <v>13738</v>
      </c>
      <c r="AV327" s="85"/>
      <c r="AW327" s="85"/>
      <c r="AX327" s="85"/>
      <c r="AY327" s="85" t="s">
        <v>227</v>
      </c>
      <c r="AZ327" s="85" t="s">
        <v>446</v>
      </c>
      <c r="BA327" s="275">
        <v>0.64722222222222225</v>
      </c>
      <c r="BB327" s="275" t="s">
        <v>12636</v>
      </c>
      <c r="BC327" s="275">
        <v>0.68194444444444446</v>
      </c>
      <c r="BD327" s="275">
        <v>0.68541666666666667</v>
      </c>
      <c r="BE327" s="85"/>
      <c r="BF327" s="85">
        <v>1</v>
      </c>
      <c r="BG327" s="85">
        <v>2</v>
      </c>
      <c r="BH327" s="85">
        <v>3</v>
      </c>
      <c r="BI327" s="85">
        <v>3</v>
      </c>
      <c r="BJ327" s="85">
        <v>2</v>
      </c>
      <c r="BK327" s="85">
        <v>1</v>
      </c>
      <c r="BL327" s="85">
        <v>1</v>
      </c>
      <c r="BM327" s="85">
        <v>2</v>
      </c>
      <c r="BN327" s="85">
        <v>3</v>
      </c>
      <c r="BO327" s="85">
        <v>2</v>
      </c>
      <c r="BP327" s="85">
        <v>3</v>
      </c>
      <c r="BQ327" s="85">
        <v>2</v>
      </c>
      <c r="BR327" s="85">
        <v>3</v>
      </c>
      <c r="BS327" s="85">
        <v>2</v>
      </c>
      <c r="BT327" s="85">
        <v>3</v>
      </c>
      <c r="BU327" s="85"/>
      <c r="BV327" s="85"/>
      <c r="BW327" s="85"/>
      <c r="BX327" s="85"/>
      <c r="BY327" s="85"/>
      <c r="BZ327" s="85"/>
      <c r="CA327" s="85"/>
      <c r="CB327" s="85"/>
      <c r="CC327" s="85"/>
      <c r="CD327" s="85"/>
      <c r="CE327" s="85"/>
      <c r="CF327" s="85"/>
      <c r="CG327" s="85"/>
      <c r="CH327" s="85"/>
      <c r="CI327" s="85"/>
      <c r="CJ327" s="85"/>
      <c r="CK327" s="85"/>
      <c r="CL327" s="85"/>
      <c r="CM327" s="85"/>
      <c r="CN327" s="85"/>
      <c r="CO327" s="85"/>
      <c r="CP327" s="85"/>
      <c r="CQ327" s="85"/>
      <c r="CR327" s="36" t="s">
        <v>12643</v>
      </c>
      <c r="CS327" s="36" t="s">
        <v>12644</v>
      </c>
      <c r="CT327" s="36" t="s">
        <v>4002</v>
      </c>
      <c r="CU327" s="36" t="s">
        <v>19923</v>
      </c>
      <c r="CV327" s="36" t="s">
        <v>19918</v>
      </c>
      <c r="CW327" s="36" t="s">
        <v>3001</v>
      </c>
      <c r="CX327" s="36" t="s">
        <v>19919</v>
      </c>
      <c r="CY327" s="36" t="s">
        <v>19924</v>
      </c>
      <c r="CZ327" s="36" t="s">
        <v>19587</v>
      </c>
      <c r="DA327" s="36" t="s">
        <v>19925</v>
      </c>
      <c r="DB327" s="36" t="s">
        <v>3840</v>
      </c>
      <c r="DC327" s="36" t="s">
        <v>3841</v>
      </c>
      <c r="DD327" s="36" t="s">
        <v>4882</v>
      </c>
      <c r="DE327" s="36" t="s">
        <v>3848</v>
      </c>
      <c r="DF327" s="36" t="s">
        <v>19926</v>
      </c>
      <c r="DG327" s="36" t="s">
        <v>4392</v>
      </c>
      <c r="DH327" s="36" t="s">
        <v>4393</v>
      </c>
      <c r="DI327" s="36" t="s">
        <v>2318</v>
      </c>
      <c r="DJ327" s="36" t="s">
        <v>19927</v>
      </c>
      <c r="DK327" s="36" t="s">
        <v>3849</v>
      </c>
      <c r="DL327" s="36" t="s">
        <v>19928</v>
      </c>
      <c r="DM327" s="36" t="s">
        <v>3914</v>
      </c>
      <c r="DN327" s="36" t="s">
        <v>3852</v>
      </c>
      <c r="DO327" s="36" t="s">
        <v>3853</v>
      </c>
      <c r="DP327" s="36" t="s">
        <v>3854</v>
      </c>
      <c r="DQ327" s="36" t="s">
        <v>19929</v>
      </c>
      <c r="DR327" s="36" t="s">
        <v>2718</v>
      </c>
      <c r="DS327" s="36" t="s">
        <v>19920</v>
      </c>
      <c r="DT327" s="36" t="s">
        <v>19930</v>
      </c>
      <c r="DU327" s="36" t="s">
        <v>3848</v>
      </c>
      <c r="DV327" s="36" t="s">
        <v>3848</v>
      </c>
      <c r="DW327" s="36" t="s">
        <v>3848</v>
      </c>
      <c r="DX327" s="36" t="s">
        <v>19920</v>
      </c>
      <c r="DY327" s="36" t="s">
        <v>3848</v>
      </c>
      <c r="DZ327" s="36" t="s">
        <v>3848</v>
      </c>
      <c r="EA327" s="36" t="s">
        <v>3848</v>
      </c>
      <c r="EB327" s="36" t="s">
        <v>3861</v>
      </c>
      <c r="EC327" s="36" t="s">
        <v>3862</v>
      </c>
      <c r="ED327" s="36" t="s">
        <v>3848</v>
      </c>
      <c r="EE327" s="36" t="s">
        <v>4212</v>
      </c>
      <c r="EF327" s="36" t="s">
        <v>395</v>
      </c>
      <c r="EG327" s="36" t="s">
        <v>4068</v>
      </c>
      <c r="EH327" s="36" t="s">
        <v>4069</v>
      </c>
      <c r="EI327" s="36" t="s">
        <v>19922</v>
      </c>
      <c r="EJ327" s="36" t="s">
        <v>19922</v>
      </c>
      <c r="EK327" s="36" t="s">
        <v>3848</v>
      </c>
      <c r="EL327" s="36" t="s">
        <v>3868</v>
      </c>
      <c r="EM327" s="36" t="s">
        <v>4002</v>
      </c>
      <c r="EN327" s="36" t="s">
        <v>4002</v>
      </c>
      <c r="EO327" s="36" t="s">
        <v>4002</v>
      </c>
      <c r="EP327" s="36" t="s">
        <v>4002</v>
      </c>
      <c r="EQ327" s="36" t="s">
        <v>19931</v>
      </c>
      <c r="ER327" s="36" t="s">
        <v>3924</v>
      </c>
      <c r="ES327" s="36" t="s">
        <v>19932</v>
      </c>
      <c r="ET327" s="36" t="s">
        <v>19776</v>
      </c>
      <c r="EU327" s="36" t="s">
        <v>19225</v>
      </c>
      <c r="EV327" s="36" t="s">
        <v>3876</v>
      </c>
      <c r="EW327" s="36" t="s">
        <v>3876</v>
      </c>
      <c r="EX327" s="36" t="s">
        <v>3848</v>
      </c>
      <c r="EY327" s="36" t="s">
        <v>3848</v>
      </c>
      <c r="EZ327" s="36" t="s">
        <v>3876</v>
      </c>
      <c r="FA327" s="36" t="s">
        <v>3848</v>
      </c>
      <c r="FB327" s="36" t="s">
        <v>3848</v>
      </c>
      <c r="FC327" s="36" t="s">
        <v>3848</v>
      </c>
      <c r="FD327" s="36" t="s">
        <v>3848</v>
      </c>
      <c r="FE327" s="36" t="s">
        <v>4017</v>
      </c>
      <c r="FF327" s="36" t="s">
        <v>4017</v>
      </c>
      <c r="FG327" s="36" t="s">
        <v>3848</v>
      </c>
      <c r="FH327" s="36" t="s">
        <v>3848</v>
      </c>
      <c r="FI327" s="36" t="s">
        <v>3848</v>
      </c>
      <c r="FJ327" s="36" t="s">
        <v>4017</v>
      </c>
      <c r="FK327" s="36" t="s">
        <v>4017</v>
      </c>
      <c r="FL327" s="36" t="s">
        <v>4017</v>
      </c>
      <c r="FM327" s="36" t="s">
        <v>19919</v>
      </c>
      <c r="FN327" s="36" t="s">
        <v>8038</v>
      </c>
      <c r="FO327" s="36" t="s">
        <v>19933</v>
      </c>
      <c r="FP327" s="36" t="s">
        <v>3848</v>
      </c>
      <c r="FQ327" s="36" t="s">
        <v>3848</v>
      </c>
      <c r="FR327" s="36" t="s">
        <v>3848</v>
      </c>
      <c r="FS327" s="36" t="s">
        <v>3848</v>
      </c>
      <c r="FT327" s="36" t="s">
        <v>3943</v>
      </c>
      <c r="FU327" s="36" t="s">
        <v>3943</v>
      </c>
      <c r="FV327" s="36" t="s">
        <v>3943</v>
      </c>
      <c r="FW327" s="36" t="s">
        <v>3943</v>
      </c>
      <c r="FX327" s="36" t="s">
        <v>3944</v>
      </c>
      <c r="FY327" s="36" t="s">
        <v>3848</v>
      </c>
      <c r="FZ327" s="36" t="s">
        <v>13539</v>
      </c>
      <c r="GA327" s="36" t="s">
        <v>3945</v>
      </c>
      <c r="GB327" s="44" t="s">
        <v>3946</v>
      </c>
      <c r="GC327" s="44" t="s">
        <v>3946</v>
      </c>
      <c r="GL327" s="502">
        <v>100</v>
      </c>
      <c r="GM327" s="502">
        <v>58</v>
      </c>
      <c r="GN327" s="502">
        <v>80</v>
      </c>
      <c r="GO327" s="502">
        <v>61</v>
      </c>
      <c r="GP327" s="502">
        <v>93</v>
      </c>
      <c r="GQ327" s="502">
        <v>27</v>
      </c>
      <c r="GR327" s="502">
        <v>93</v>
      </c>
      <c r="GS327" s="502">
        <v>92</v>
      </c>
      <c r="GT327" s="502">
        <v>25</v>
      </c>
      <c r="GU327" s="502">
        <v>92</v>
      </c>
      <c r="GV327" s="502">
        <v>80</v>
      </c>
      <c r="GW327" s="502">
        <v>57</v>
      </c>
      <c r="GX327" s="502">
        <v>71</v>
      </c>
      <c r="GY327" s="502" t="s">
        <v>14218</v>
      </c>
      <c r="GZ327" s="502" t="s">
        <v>14217</v>
      </c>
      <c r="HA327" s="502" t="s">
        <v>14217</v>
      </c>
      <c r="HB327" s="502">
        <v>33</v>
      </c>
      <c r="HC327" s="502" t="s">
        <v>14217</v>
      </c>
      <c r="HD327" s="502">
        <v>33</v>
      </c>
      <c r="HE327" s="502">
        <v>0</v>
      </c>
      <c r="HF327" s="44" t="s">
        <v>14405</v>
      </c>
      <c r="HG327" s="503" t="s">
        <v>3848</v>
      </c>
      <c r="HH327" s="503" t="s">
        <v>19934</v>
      </c>
      <c r="HI327" s="503" t="s">
        <v>14407</v>
      </c>
      <c r="HJ327" s="503" t="s">
        <v>14408</v>
      </c>
      <c r="HK327" s="503" t="s">
        <v>19279</v>
      </c>
      <c r="IC327" s="44" t="s">
        <v>3403</v>
      </c>
      <c r="IE327" s="44" t="s">
        <v>3403</v>
      </c>
    </row>
    <row r="328" spans="1:239" s="44" customFormat="1" ht="15" customHeight="1" x14ac:dyDescent="0.2">
      <c r="A328" s="85">
        <v>44</v>
      </c>
      <c r="B328" s="470">
        <v>0.59861111111111109</v>
      </c>
      <c r="C328" s="85"/>
      <c r="D328" s="85" t="s">
        <v>12630</v>
      </c>
      <c r="E328" s="85" t="s">
        <v>212</v>
      </c>
      <c r="F328" s="282">
        <v>43285</v>
      </c>
      <c r="G328" s="85" t="s">
        <v>1202</v>
      </c>
      <c r="H328" s="85" t="s">
        <v>233</v>
      </c>
      <c r="I328" s="85" t="s">
        <v>3983</v>
      </c>
      <c r="J328" s="85"/>
      <c r="K328" s="471"/>
      <c r="L328" s="471"/>
      <c r="M328" s="471"/>
      <c r="N328" s="471"/>
      <c r="O328" s="85"/>
      <c r="P328" s="472" t="s">
        <v>19935</v>
      </c>
      <c r="Q328" s="85" t="s">
        <v>3939</v>
      </c>
      <c r="R328" s="85" t="s">
        <v>19936</v>
      </c>
      <c r="S328" s="471" t="s">
        <v>238</v>
      </c>
      <c r="T328" s="276">
        <v>9954820049</v>
      </c>
      <c r="U328" s="473" t="s">
        <v>19937</v>
      </c>
      <c r="V328" s="85" t="s">
        <v>19938</v>
      </c>
      <c r="W328" s="85" t="s">
        <v>221</v>
      </c>
      <c r="X328" s="85" t="s">
        <v>221</v>
      </c>
      <c r="Y328" s="85" t="s">
        <v>221</v>
      </c>
      <c r="Z328" s="85" t="s">
        <v>221</v>
      </c>
      <c r="AA328" s="85" t="s">
        <v>19939</v>
      </c>
      <c r="AB328" s="85">
        <v>9323760194</v>
      </c>
      <c r="AC328" s="85" t="s">
        <v>223</v>
      </c>
      <c r="AD328" s="85" t="s">
        <v>241</v>
      </c>
      <c r="AE328" s="85"/>
      <c r="AF328" s="85" t="s">
        <v>226</v>
      </c>
      <c r="AG328" s="85" t="s">
        <v>221</v>
      </c>
      <c r="AH328" s="85" t="s">
        <v>221</v>
      </c>
      <c r="AI328" s="85"/>
      <c r="AJ328" s="85"/>
      <c r="AK328" s="85"/>
      <c r="AL328" s="85"/>
      <c r="AM328" s="85"/>
      <c r="AN328" s="85" t="s">
        <v>228</v>
      </c>
      <c r="AO328" s="85" t="s">
        <v>228</v>
      </c>
      <c r="AP328" s="85" t="s">
        <v>229</v>
      </c>
      <c r="AQ328" s="85" t="s">
        <v>229</v>
      </c>
      <c r="AR328" s="85"/>
      <c r="AS328" s="85" t="s">
        <v>19940</v>
      </c>
      <c r="AT328" s="85">
        <v>251731</v>
      </c>
      <c r="AU328" s="85" t="s">
        <v>13152</v>
      </c>
      <c r="AV328" s="85"/>
      <c r="AW328" s="85"/>
      <c r="AX328" s="85"/>
      <c r="AY328" s="85" t="s">
        <v>227</v>
      </c>
      <c r="AZ328" s="85" t="s">
        <v>227</v>
      </c>
      <c r="BA328" s="275">
        <v>0.63680555555555551</v>
      </c>
      <c r="BB328" s="275" t="s">
        <v>15340</v>
      </c>
      <c r="BC328" s="275">
        <v>0.7368055555555556</v>
      </c>
      <c r="BD328" s="275">
        <v>0.74305555555555547</v>
      </c>
      <c r="BE328" s="85"/>
      <c r="BF328" s="85">
        <v>1</v>
      </c>
      <c r="BG328" s="85">
        <v>3</v>
      </c>
      <c r="BH328" s="85">
        <v>3</v>
      </c>
      <c r="BI328" s="85">
        <v>3</v>
      </c>
      <c r="BJ328" s="85">
        <v>3</v>
      </c>
      <c r="BK328" s="85">
        <v>3</v>
      </c>
      <c r="BL328" s="85">
        <v>3</v>
      </c>
      <c r="BM328" s="85">
        <v>3</v>
      </c>
      <c r="BN328" s="85">
        <v>3</v>
      </c>
      <c r="BO328" s="85">
        <v>3</v>
      </c>
      <c r="BP328" s="85">
        <v>3</v>
      </c>
      <c r="BQ328" s="85">
        <v>3</v>
      </c>
      <c r="BR328" s="85">
        <v>3</v>
      </c>
      <c r="BS328" s="85">
        <v>3</v>
      </c>
      <c r="BT328" s="85">
        <v>3</v>
      </c>
      <c r="BU328" s="85"/>
      <c r="BV328" s="85"/>
      <c r="BW328" s="85"/>
      <c r="BX328" s="85"/>
      <c r="BY328" s="85"/>
      <c r="BZ328" s="85"/>
      <c r="CA328" s="85"/>
      <c r="CB328" s="85"/>
      <c r="CC328" s="85"/>
      <c r="CD328" s="85"/>
      <c r="CE328" s="85"/>
      <c r="CF328" s="85"/>
      <c r="CG328" s="85"/>
      <c r="CH328" s="85"/>
      <c r="CI328" s="85"/>
      <c r="CJ328" s="85"/>
      <c r="CK328" s="85"/>
      <c r="CL328" s="85"/>
      <c r="CM328" s="85"/>
      <c r="CN328" s="85"/>
      <c r="CO328" s="85"/>
      <c r="CP328" s="85"/>
      <c r="CQ328" s="85"/>
      <c r="CR328" s="36" t="s">
        <v>12643</v>
      </c>
      <c r="CS328" s="36" t="s">
        <v>12644</v>
      </c>
      <c r="CT328" s="36" t="s">
        <v>4002</v>
      </c>
      <c r="CU328" s="36" t="s">
        <v>19941</v>
      </c>
      <c r="CV328" s="36" t="s">
        <v>3939</v>
      </c>
      <c r="CW328" s="36" t="s">
        <v>19936</v>
      </c>
      <c r="CX328" s="36" t="s">
        <v>238</v>
      </c>
      <c r="CY328" s="36" t="s">
        <v>19942</v>
      </c>
      <c r="CZ328" s="36" t="s">
        <v>12819</v>
      </c>
      <c r="DA328" s="36" t="s">
        <v>19943</v>
      </c>
      <c r="DB328" s="36" t="s">
        <v>4158</v>
      </c>
      <c r="DC328" s="36" t="s">
        <v>4159</v>
      </c>
      <c r="DD328" s="36" t="s">
        <v>8539</v>
      </c>
      <c r="DE328" s="36" t="s">
        <v>12819</v>
      </c>
      <c r="DF328" s="36" t="s">
        <v>14122</v>
      </c>
      <c r="DG328" s="36" t="s">
        <v>4158</v>
      </c>
      <c r="DH328" s="36" t="s">
        <v>4159</v>
      </c>
      <c r="DI328" s="36" t="s">
        <v>8539</v>
      </c>
      <c r="DJ328" s="36" t="s">
        <v>3848</v>
      </c>
      <c r="DK328" s="36" t="s">
        <v>3849</v>
      </c>
      <c r="DL328" s="36" t="s">
        <v>14122</v>
      </c>
      <c r="DM328" s="36" t="s">
        <v>3914</v>
      </c>
      <c r="DN328" s="36" t="s">
        <v>3852</v>
      </c>
      <c r="DO328" s="36" t="s">
        <v>3853</v>
      </c>
      <c r="DP328" s="36" t="s">
        <v>4299</v>
      </c>
      <c r="DQ328" s="36" t="s">
        <v>19944</v>
      </c>
      <c r="DR328" s="36" t="s">
        <v>19944</v>
      </c>
      <c r="DS328" s="36" t="s">
        <v>19937</v>
      </c>
      <c r="DT328" s="36" t="s">
        <v>3848</v>
      </c>
      <c r="DU328" s="36" t="s">
        <v>19945</v>
      </c>
      <c r="DV328" s="36" t="s">
        <v>3848</v>
      </c>
      <c r="DW328" s="36" t="s">
        <v>3848</v>
      </c>
      <c r="DX328" s="36" t="s">
        <v>19938</v>
      </c>
      <c r="DY328" s="36" t="s">
        <v>3848</v>
      </c>
      <c r="DZ328" s="36" t="s">
        <v>3848</v>
      </c>
      <c r="EA328" s="36" t="s">
        <v>3848</v>
      </c>
      <c r="EB328" s="36" t="s">
        <v>3861</v>
      </c>
      <c r="EC328" s="36" t="s">
        <v>3862</v>
      </c>
      <c r="ED328" s="36" t="s">
        <v>3848</v>
      </c>
      <c r="EE328" s="36" t="s">
        <v>12096</v>
      </c>
      <c r="EF328" s="36" t="s">
        <v>3864</v>
      </c>
      <c r="EG328" s="36" t="s">
        <v>4068</v>
      </c>
      <c r="EH328" s="36" t="s">
        <v>10230</v>
      </c>
      <c r="EI328" s="36" t="s">
        <v>19946</v>
      </c>
      <c r="EJ328" s="36" t="s">
        <v>19947</v>
      </c>
      <c r="EK328" s="36" t="s">
        <v>3848</v>
      </c>
      <c r="EL328" s="36" t="s">
        <v>3868</v>
      </c>
      <c r="EM328" s="36" t="s">
        <v>4002</v>
      </c>
      <c r="EN328" s="36" t="s">
        <v>4002</v>
      </c>
      <c r="EO328" s="36" t="s">
        <v>4002</v>
      </c>
      <c r="EP328" s="36" t="s">
        <v>4002</v>
      </c>
      <c r="EQ328" s="36" t="s">
        <v>19948</v>
      </c>
      <c r="ER328" s="36" t="s">
        <v>3872</v>
      </c>
      <c r="ES328" s="36" t="s">
        <v>19949</v>
      </c>
      <c r="ET328" s="36" t="s">
        <v>10131</v>
      </c>
      <c r="EU328" s="36" t="s">
        <v>19950</v>
      </c>
      <c r="EV328" s="36" t="s">
        <v>3876</v>
      </c>
      <c r="EW328" s="36" t="s">
        <v>3876</v>
      </c>
      <c r="EX328" s="36" t="s">
        <v>3848</v>
      </c>
      <c r="EY328" s="36" t="s">
        <v>3848</v>
      </c>
      <c r="EZ328" s="36" t="s">
        <v>3877</v>
      </c>
      <c r="FA328" s="36" t="s">
        <v>3878</v>
      </c>
      <c r="FB328" s="36" t="s">
        <v>13305</v>
      </c>
      <c r="FC328" s="36" t="s">
        <v>19951</v>
      </c>
      <c r="FD328" s="36" t="s">
        <v>3848</v>
      </c>
      <c r="FE328" s="36" t="s">
        <v>4011</v>
      </c>
      <c r="FF328" s="36" t="s">
        <v>4012</v>
      </c>
      <c r="FG328" s="36" t="s">
        <v>3848</v>
      </c>
      <c r="FH328" s="36" t="s">
        <v>19952</v>
      </c>
      <c r="FI328" s="36" t="s">
        <v>19953</v>
      </c>
      <c r="FJ328" s="36" t="s">
        <v>4271</v>
      </c>
      <c r="FK328" s="36" t="s">
        <v>5379</v>
      </c>
      <c r="FL328" s="36" t="s">
        <v>4017</v>
      </c>
      <c r="FM328" s="36" t="s">
        <v>3939</v>
      </c>
      <c r="FN328" s="36" t="s">
        <v>19936</v>
      </c>
      <c r="FO328" s="36" t="s">
        <v>238</v>
      </c>
      <c r="FP328" s="36" t="s">
        <v>3848</v>
      </c>
      <c r="FQ328" s="36" t="s">
        <v>19954</v>
      </c>
      <c r="FR328" s="36" t="s">
        <v>4367</v>
      </c>
      <c r="FS328" s="36" t="s">
        <v>19955</v>
      </c>
      <c r="FT328" s="36" t="s">
        <v>3943</v>
      </c>
      <c r="FU328" s="36" t="s">
        <v>3943</v>
      </c>
      <c r="FV328" s="36" t="s">
        <v>3943</v>
      </c>
      <c r="FW328" s="36" t="s">
        <v>3943</v>
      </c>
      <c r="FX328" s="36" t="s">
        <v>3894</v>
      </c>
      <c r="FY328" s="36" t="s">
        <v>3848</v>
      </c>
      <c r="FZ328" s="36" t="s">
        <v>3848</v>
      </c>
      <c r="GA328" s="36" t="s">
        <v>3945</v>
      </c>
      <c r="GB328" s="44" t="s">
        <v>3945</v>
      </c>
      <c r="GC328" s="44" t="s">
        <v>3945</v>
      </c>
      <c r="GL328" s="502">
        <v>100</v>
      </c>
      <c r="GM328" s="502">
        <v>58</v>
      </c>
      <c r="GN328" s="502">
        <v>70</v>
      </c>
      <c r="GO328" s="502">
        <v>94</v>
      </c>
      <c r="GP328" s="502">
        <v>93</v>
      </c>
      <c r="GQ328" s="502">
        <v>29</v>
      </c>
      <c r="GR328" s="502">
        <v>93</v>
      </c>
      <c r="GS328" s="502">
        <v>100</v>
      </c>
      <c r="GT328" s="502">
        <v>29</v>
      </c>
      <c r="GU328" s="502">
        <v>100</v>
      </c>
      <c r="GV328" s="502">
        <v>70</v>
      </c>
      <c r="GW328" s="502">
        <v>57</v>
      </c>
      <c r="GX328" s="502">
        <v>43</v>
      </c>
      <c r="GY328" s="502">
        <v>100</v>
      </c>
      <c r="GZ328" s="502">
        <v>92</v>
      </c>
      <c r="HA328" s="502">
        <v>0.62329999999999997</v>
      </c>
      <c r="HB328" s="502" t="s">
        <v>14217</v>
      </c>
      <c r="HC328" s="502" t="s">
        <v>14217</v>
      </c>
      <c r="HD328" s="502" t="s">
        <v>14217</v>
      </c>
      <c r="HE328" s="502">
        <v>92</v>
      </c>
      <c r="HF328" s="44" t="s">
        <v>14293</v>
      </c>
      <c r="HG328" s="503" t="s">
        <v>3848</v>
      </c>
      <c r="HH328" s="503" t="s">
        <v>3848</v>
      </c>
      <c r="HI328" s="503" t="s">
        <v>3848</v>
      </c>
      <c r="HJ328" s="503" t="s">
        <v>3848</v>
      </c>
      <c r="HK328" s="503" t="s">
        <v>3848</v>
      </c>
      <c r="HM328" s="44" t="s">
        <v>3848</v>
      </c>
      <c r="IC328" s="44" t="s">
        <v>3403</v>
      </c>
      <c r="IE328" s="44" t="s">
        <v>3403</v>
      </c>
    </row>
    <row r="329" spans="1:239" s="44" customFormat="1" ht="15" customHeight="1" x14ac:dyDescent="0.2">
      <c r="A329" s="85">
        <v>45</v>
      </c>
      <c r="B329" s="470">
        <v>0.62777777777777777</v>
      </c>
      <c r="C329" s="85"/>
      <c r="D329" s="85" t="s">
        <v>12630</v>
      </c>
      <c r="E329" s="85" t="s">
        <v>212</v>
      </c>
      <c r="F329" s="282">
        <v>43285</v>
      </c>
      <c r="G329" s="85" t="s">
        <v>357</v>
      </c>
      <c r="H329" s="85" t="s">
        <v>214</v>
      </c>
      <c r="I329" s="85" t="s">
        <v>1222</v>
      </c>
      <c r="J329" s="85"/>
      <c r="K329" s="471"/>
      <c r="L329" s="471"/>
      <c r="M329" s="471"/>
      <c r="N329" s="471"/>
      <c r="O329" s="85"/>
      <c r="P329" s="519" t="s">
        <v>19956</v>
      </c>
      <c r="Q329" s="85" t="s">
        <v>19957</v>
      </c>
      <c r="R329" s="85" t="s">
        <v>19958</v>
      </c>
      <c r="S329" s="471" t="s">
        <v>19959</v>
      </c>
      <c r="T329" s="276">
        <v>9158790490</v>
      </c>
      <c r="U329" s="473" t="s">
        <v>19960</v>
      </c>
      <c r="V329" s="85" t="s">
        <v>221</v>
      </c>
      <c r="W329" s="85" t="s">
        <v>221</v>
      </c>
      <c r="X329" s="85" t="s">
        <v>221</v>
      </c>
      <c r="Y329" s="85" t="s">
        <v>221</v>
      </c>
      <c r="Z329" s="85" t="s">
        <v>221</v>
      </c>
      <c r="AA329" s="85" t="s">
        <v>19961</v>
      </c>
      <c r="AB329" s="85">
        <v>9175420401</v>
      </c>
      <c r="AC329" s="85" t="s">
        <v>223</v>
      </c>
      <c r="AD329" s="85" t="s">
        <v>333</v>
      </c>
      <c r="AE329" s="85"/>
      <c r="AF329" s="85" t="s">
        <v>226</v>
      </c>
      <c r="AG329" s="85" t="s">
        <v>221</v>
      </c>
      <c r="AH329" s="85" t="s">
        <v>221</v>
      </c>
      <c r="AI329" s="85"/>
      <c r="AJ329" s="85"/>
      <c r="AK329" s="85"/>
      <c r="AL329" s="85"/>
      <c r="AM329" s="85"/>
      <c r="AN329" s="85" t="s">
        <v>228</v>
      </c>
      <c r="AO329" s="85" t="s">
        <v>228</v>
      </c>
      <c r="AP329" s="85" t="s">
        <v>229</v>
      </c>
      <c r="AQ329" s="85" t="s">
        <v>229</v>
      </c>
      <c r="AR329" s="85"/>
      <c r="AS329" s="85" t="s">
        <v>19962</v>
      </c>
      <c r="AT329" s="85">
        <v>252865</v>
      </c>
      <c r="AU329" s="85" t="s">
        <v>13152</v>
      </c>
      <c r="AV329" s="85"/>
      <c r="AW329" s="85"/>
      <c r="AX329" s="85"/>
      <c r="AY329" s="85" t="s">
        <v>227</v>
      </c>
      <c r="AZ329" s="85" t="s">
        <v>227</v>
      </c>
      <c r="BA329" s="275">
        <v>0.65625</v>
      </c>
      <c r="BB329" s="275" t="s">
        <v>15340</v>
      </c>
      <c r="BC329" s="275">
        <v>0.80486111111111114</v>
      </c>
      <c r="BD329" s="275">
        <v>0.81180555555555556</v>
      </c>
      <c r="BE329" s="85"/>
      <c r="BF329" s="85">
        <v>3</v>
      </c>
      <c r="BG329" s="85">
        <v>3</v>
      </c>
      <c r="BH329" s="85">
        <v>3</v>
      </c>
      <c r="BI329" s="85">
        <v>3</v>
      </c>
      <c r="BJ329" s="85">
        <v>3</v>
      </c>
      <c r="BK329" s="85">
        <v>3</v>
      </c>
      <c r="BL329" s="85">
        <v>3</v>
      </c>
      <c r="BM329" s="85">
        <v>3</v>
      </c>
      <c r="BN329" s="85">
        <v>3</v>
      </c>
      <c r="BO329" s="85">
        <v>3</v>
      </c>
      <c r="BP329" s="85">
        <v>3</v>
      </c>
      <c r="BQ329" s="85">
        <v>3</v>
      </c>
      <c r="BR329" s="85">
        <v>3</v>
      </c>
      <c r="BS329" s="85">
        <v>3</v>
      </c>
      <c r="BT329" s="85">
        <v>3</v>
      </c>
      <c r="BU329" s="85"/>
      <c r="BV329" s="85" t="s">
        <v>15340</v>
      </c>
      <c r="BW329" s="483">
        <v>0.81180555555555556</v>
      </c>
      <c r="BX329" s="483">
        <v>0.81874999999999998</v>
      </c>
      <c r="BY329" s="85"/>
      <c r="BZ329" s="85">
        <v>3</v>
      </c>
      <c r="CA329" s="85">
        <v>3</v>
      </c>
      <c r="CB329" s="85">
        <v>3</v>
      </c>
      <c r="CC329" s="85">
        <v>3</v>
      </c>
      <c r="CD329" s="85" t="s">
        <v>260</v>
      </c>
      <c r="CE329" s="85" t="s">
        <v>15340</v>
      </c>
      <c r="CF329" s="85">
        <v>15</v>
      </c>
      <c r="CG329" s="85"/>
      <c r="CH329" s="85"/>
      <c r="CI329" s="85"/>
      <c r="CJ329" s="85"/>
      <c r="CK329" s="85"/>
      <c r="CL329" s="85"/>
      <c r="CM329" s="85"/>
      <c r="CN329" s="85"/>
      <c r="CO329" s="85"/>
      <c r="CP329" s="85"/>
      <c r="CQ329" s="85"/>
      <c r="CR329" s="36" t="s">
        <v>12643</v>
      </c>
      <c r="CS329" s="36" t="s">
        <v>12644</v>
      </c>
      <c r="CT329" s="36" t="s">
        <v>4002</v>
      </c>
      <c r="CU329" s="36" t="s">
        <v>19963</v>
      </c>
      <c r="CV329" s="36" t="s">
        <v>19964</v>
      </c>
      <c r="CW329" s="36" t="s">
        <v>19965</v>
      </c>
      <c r="CX329" s="36" t="s">
        <v>19966</v>
      </c>
      <c r="CY329" s="36" t="s">
        <v>19967</v>
      </c>
      <c r="CZ329" s="36" t="s">
        <v>9572</v>
      </c>
      <c r="DA329" s="36" t="s">
        <v>19968</v>
      </c>
      <c r="DB329" s="36" t="s">
        <v>3840</v>
      </c>
      <c r="DC329" s="36" t="s">
        <v>3841</v>
      </c>
      <c r="DD329" s="36" t="s">
        <v>4838</v>
      </c>
      <c r="DE329" s="36" t="s">
        <v>3848</v>
      </c>
      <c r="DF329" s="36" t="s">
        <v>19969</v>
      </c>
      <c r="DG329" s="36" t="s">
        <v>4158</v>
      </c>
      <c r="DH329" s="36" t="s">
        <v>4159</v>
      </c>
      <c r="DI329" s="36" t="s">
        <v>6464</v>
      </c>
      <c r="DJ329" s="36" t="s">
        <v>19970</v>
      </c>
      <c r="DK329" s="36" t="s">
        <v>3849</v>
      </c>
      <c r="DL329" s="36" t="s">
        <v>264</v>
      </c>
      <c r="DM329" s="36" t="s">
        <v>8207</v>
      </c>
      <c r="DN329" s="36" t="s">
        <v>6337</v>
      </c>
      <c r="DO329" s="36" t="s">
        <v>3853</v>
      </c>
      <c r="DP329" s="36" t="s">
        <v>3854</v>
      </c>
      <c r="DQ329" s="36" t="s">
        <v>19971</v>
      </c>
      <c r="DR329" s="36" t="s">
        <v>19971</v>
      </c>
      <c r="DS329" s="36" t="s">
        <v>19960</v>
      </c>
      <c r="DT329" s="36" t="s">
        <v>19972</v>
      </c>
      <c r="DU329" s="36" t="s">
        <v>19973</v>
      </c>
      <c r="DV329" s="36" t="s">
        <v>19974</v>
      </c>
      <c r="DW329" s="36" t="s">
        <v>19975</v>
      </c>
      <c r="DX329" s="36" t="s">
        <v>3848</v>
      </c>
      <c r="DY329" s="36" t="s">
        <v>3848</v>
      </c>
      <c r="DZ329" s="36" t="s">
        <v>3848</v>
      </c>
      <c r="EA329" s="36" t="s">
        <v>3848</v>
      </c>
      <c r="EB329" s="36" t="s">
        <v>3861</v>
      </c>
      <c r="EC329" s="36" t="s">
        <v>3862</v>
      </c>
      <c r="ED329" s="36" t="s">
        <v>3848</v>
      </c>
      <c r="EE329" s="36" t="s">
        <v>5302</v>
      </c>
      <c r="EF329" s="36" t="s">
        <v>3864</v>
      </c>
      <c r="EG329" s="36" t="s">
        <v>4068</v>
      </c>
      <c r="EH329" s="36" t="s">
        <v>4438</v>
      </c>
      <c r="EI329" s="36" t="s">
        <v>19976</v>
      </c>
      <c r="EJ329" s="36" t="s">
        <v>19977</v>
      </c>
      <c r="EK329" s="36" t="s">
        <v>3848</v>
      </c>
      <c r="EL329" s="36" t="s">
        <v>4260</v>
      </c>
      <c r="EM329" s="36" t="s">
        <v>4002</v>
      </c>
      <c r="EN329" s="36" t="s">
        <v>4002</v>
      </c>
      <c r="EO329" s="36" t="s">
        <v>3870</v>
      </c>
      <c r="EP329" s="36" t="s">
        <v>3870</v>
      </c>
      <c r="EQ329" s="36" t="s">
        <v>19978</v>
      </c>
      <c r="ER329" s="36" t="s">
        <v>4004</v>
      </c>
      <c r="ES329" s="36" t="s">
        <v>19979</v>
      </c>
      <c r="ET329" s="36" t="s">
        <v>4017</v>
      </c>
      <c r="EU329" s="36" t="s">
        <v>4017</v>
      </c>
      <c r="EV329" s="36" t="s">
        <v>3876</v>
      </c>
      <c r="EW329" s="36" t="s">
        <v>3876</v>
      </c>
      <c r="EX329" s="36" t="s">
        <v>3848</v>
      </c>
      <c r="EY329" s="36" t="s">
        <v>3848</v>
      </c>
      <c r="EZ329" s="36" t="s">
        <v>3877</v>
      </c>
      <c r="FA329" s="36" t="s">
        <v>3878</v>
      </c>
      <c r="FB329" s="36" t="s">
        <v>19980</v>
      </c>
      <c r="FC329" s="36" t="s">
        <v>19981</v>
      </c>
      <c r="FD329" s="36" t="s">
        <v>3848</v>
      </c>
      <c r="FE329" s="36" t="s">
        <v>4011</v>
      </c>
      <c r="FF329" s="36" t="s">
        <v>4012</v>
      </c>
      <c r="FG329" s="36" t="s">
        <v>19982</v>
      </c>
      <c r="FH329" s="36" t="s">
        <v>19983</v>
      </c>
      <c r="FI329" s="36" t="s">
        <v>10294</v>
      </c>
      <c r="FJ329" s="36" t="s">
        <v>4446</v>
      </c>
      <c r="FK329" s="36" t="s">
        <v>4017</v>
      </c>
      <c r="FL329" s="36" t="s">
        <v>4017</v>
      </c>
      <c r="FM329" s="36" t="s">
        <v>19966</v>
      </c>
      <c r="FN329" s="36" t="s">
        <v>19984</v>
      </c>
      <c r="FO329" s="36" t="s">
        <v>19985</v>
      </c>
      <c r="FP329" s="36" t="s">
        <v>3848</v>
      </c>
      <c r="FQ329" s="36" t="s">
        <v>19986</v>
      </c>
      <c r="FR329" s="36" t="s">
        <v>4414</v>
      </c>
      <c r="FS329" s="36" t="s">
        <v>19987</v>
      </c>
      <c r="FT329" s="36" t="s">
        <v>19988</v>
      </c>
      <c r="FU329" s="36" t="s">
        <v>19989</v>
      </c>
      <c r="FV329" s="36" t="s">
        <v>19990</v>
      </c>
      <c r="FW329" s="36" t="s">
        <v>19991</v>
      </c>
      <c r="FX329" s="36" t="s">
        <v>3894</v>
      </c>
      <c r="FY329" s="36" t="s">
        <v>3848</v>
      </c>
      <c r="FZ329" s="36" t="s">
        <v>3848</v>
      </c>
      <c r="GA329" s="36" t="s">
        <v>3945</v>
      </c>
      <c r="GB329" s="44" t="s">
        <v>3945</v>
      </c>
      <c r="GC329" s="44" t="s">
        <v>3945</v>
      </c>
      <c r="GL329" s="502">
        <v>100</v>
      </c>
      <c r="GM329" s="502">
        <v>83</v>
      </c>
      <c r="GN329" s="502">
        <v>60</v>
      </c>
      <c r="GO329" s="502">
        <v>94</v>
      </c>
      <c r="GP329" s="502">
        <v>91</v>
      </c>
      <c r="GQ329" s="502">
        <v>33</v>
      </c>
      <c r="GR329" s="502">
        <v>91</v>
      </c>
      <c r="GS329" s="502">
        <v>86</v>
      </c>
      <c r="GT329" s="502">
        <v>28</v>
      </c>
      <c r="GU329" s="502">
        <v>86</v>
      </c>
      <c r="GV329" s="502">
        <v>70</v>
      </c>
      <c r="GW329" s="502">
        <v>57</v>
      </c>
      <c r="GX329" s="502">
        <v>43</v>
      </c>
      <c r="GY329" s="502" t="s">
        <v>14218</v>
      </c>
      <c r="GZ329" s="502" t="s">
        <v>14217</v>
      </c>
      <c r="HA329" s="502" t="s">
        <v>14217</v>
      </c>
      <c r="HB329" s="502" t="s">
        <v>14217</v>
      </c>
      <c r="HC329" s="502" t="s">
        <v>14217</v>
      </c>
      <c r="HD329" s="502" t="s">
        <v>14217</v>
      </c>
      <c r="HE329" s="502">
        <v>0</v>
      </c>
      <c r="HF329" s="44" t="s">
        <v>14293</v>
      </c>
      <c r="HG329" s="503" t="s">
        <v>3848</v>
      </c>
      <c r="HH329" s="503" t="s">
        <v>3848</v>
      </c>
      <c r="HI329" s="503" t="s">
        <v>3848</v>
      </c>
      <c r="HJ329" s="503" t="s">
        <v>3848</v>
      </c>
      <c r="HK329" s="503" t="s">
        <v>3848</v>
      </c>
      <c r="HM329" s="44" t="s">
        <v>3848</v>
      </c>
      <c r="IC329" s="44" t="s">
        <v>13139</v>
      </c>
      <c r="IE329" s="44" t="s">
        <v>3403</v>
      </c>
    </row>
    <row r="330" spans="1:239" s="44" customFormat="1" ht="15" customHeight="1" x14ac:dyDescent="0.2">
      <c r="A330" s="85">
        <v>46</v>
      </c>
      <c r="B330" s="470">
        <v>0.63055555555555554</v>
      </c>
      <c r="C330" s="85"/>
      <c r="D330" s="85" t="s">
        <v>17331</v>
      </c>
      <c r="E330" s="85" t="s">
        <v>212</v>
      </c>
      <c r="F330" s="282">
        <v>43285</v>
      </c>
      <c r="G330" s="85" t="s">
        <v>357</v>
      </c>
      <c r="H330" s="85" t="s">
        <v>233</v>
      </c>
      <c r="I330" s="85" t="s">
        <v>12683</v>
      </c>
      <c r="J330" s="85"/>
      <c r="K330" s="471"/>
      <c r="L330" s="471"/>
      <c r="M330" s="471"/>
      <c r="N330" s="471"/>
      <c r="O330" s="85"/>
      <c r="P330" s="519" t="s">
        <v>19992</v>
      </c>
      <c r="Q330" s="85" t="s">
        <v>19993</v>
      </c>
      <c r="R330" s="85" t="s">
        <v>583</v>
      </c>
      <c r="S330" s="471" t="s">
        <v>19994</v>
      </c>
      <c r="T330" s="276">
        <v>9275691864</v>
      </c>
      <c r="U330" s="473" t="s">
        <v>19995</v>
      </c>
      <c r="V330" s="85" t="s">
        <v>221</v>
      </c>
      <c r="W330" s="85" t="s">
        <v>221</v>
      </c>
      <c r="X330" s="85" t="s">
        <v>221</v>
      </c>
      <c r="Y330" s="85" t="s">
        <v>221</v>
      </c>
      <c r="Z330" s="85" t="s">
        <v>221</v>
      </c>
      <c r="AA330" s="85" t="s">
        <v>19996</v>
      </c>
      <c r="AB330" s="85">
        <v>9055168347</v>
      </c>
      <c r="AC330" s="85" t="s">
        <v>223</v>
      </c>
      <c r="AD330" s="85" t="s">
        <v>241</v>
      </c>
      <c r="AE330" s="85"/>
      <c r="AF330" s="85" t="s">
        <v>221</v>
      </c>
      <c r="AG330" s="85" t="s">
        <v>226</v>
      </c>
      <c r="AH330" s="85" t="s">
        <v>226</v>
      </c>
      <c r="AI330" s="85"/>
      <c r="AJ330" s="85"/>
      <c r="AK330" s="85"/>
      <c r="AL330" s="85"/>
      <c r="AM330" s="85"/>
      <c r="AN330" s="85" t="s">
        <v>228</v>
      </c>
      <c r="AO330" s="85" t="s">
        <v>228</v>
      </c>
      <c r="AP330" s="85" t="s">
        <v>281</v>
      </c>
      <c r="AQ330" s="85" t="s">
        <v>282</v>
      </c>
      <c r="AR330" s="85"/>
      <c r="AS330" s="85"/>
      <c r="AT330" s="85"/>
      <c r="AU330" s="85"/>
      <c r="AV330" s="85"/>
      <c r="AW330" s="85"/>
      <c r="AX330" s="85"/>
      <c r="AY330" s="85" t="s">
        <v>227</v>
      </c>
      <c r="AZ330" s="85" t="s">
        <v>446</v>
      </c>
      <c r="BA330" s="275">
        <v>0.65902777777777777</v>
      </c>
      <c r="BB330" s="275" t="s">
        <v>15340</v>
      </c>
      <c r="BC330" s="275">
        <v>0.71597222222222223</v>
      </c>
      <c r="BD330" s="275">
        <v>0.72291666666666676</v>
      </c>
      <c r="BE330" s="85"/>
      <c r="BF330" s="85">
        <v>3</v>
      </c>
      <c r="BG330" s="85">
        <v>3</v>
      </c>
      <c r="BH330" s="85">
        <v>3</v>
      </c>
      <c r="BI330" s="85">
        <v>3</v>
      </c>
      <c r="BJ330" s="85">
        <v>3</v>
      </c>
      <c r="BK330" s="85">
        <v>3</v>
      </c>
      <c r="BL330" s="85">
        <v>3</v>
      </c>
      <c r="BM330" s="85">
        <v>3</v>
      </c>
      <c r="BN330" s="85">
        <v>3</v>
      </c>
      <c r="BO330" s="85">
        <v>3</v>
      </c>
      <c r="BP330" s="85">
        <v>3</v>
      </c>
      <c r="BQ330" s="85">
        <v>3</v>
      </c>
      <c r="BR330" s="85">
        <v>3</v>
      </c>
      <c r="BS330" s="85">
        <v>3</v>
      </c>
      <c r="BT330" s="85">
        <v>3</v>
      </c>
      <c r="BU330" s="85"/>
      <c r="BV330" s="85" t="s">
        <v>15340</v>
      </c>
      <c r="BW330" s="483">
        <v>0.72291666666666676</v>
      </c>
      <c r="BX330" s="483">
        <v>0.72986111111111107</v>
      </c>
      <c r="BY330" s="85"/>
      <c r="BZ330" s="85">
        <v>3</v>
      </c>
      <c r="CA330" s="85">
        <v>3</v>
      </c>
      <c r="CB330" s="85">
        <v>3</v>
      </c>
      <c r="CC330" s="85">
        <v>3</v>
      </c>
      <c r="CD330" s="85" t="s">
        <v>260</v>
      </c>
      <c r="CE330" s="85" t="s">
        <v>15340</v>
      </c>
      <c r="CF330" s="85">
        <v>15</v>
      </c>
      <c r="CG330" s="85"/>
      <c r="CH330" s="85"/>
      <c r="CI330" s="85"/>
      <c r="CJ330" s="85"/>
      <c r="CK330" s="85"/>
      <c r="CL330" s="85"/>
      <c r="CM330" s="85"/>
      <c r="CN330" s="85"/>
      <c r="CO330" s="85"/>
      <c r="CP330" s="85"/>
      <c r="CQ330" s="85"/>
      <c r="CR330" s="36" t="s">
        <v>12643</v>
      </c>
      <c r="CS330" s="36" t="s">
        <v>12644</v>
      </c>
      <c r="CT330" s="36" t="s">
        <v>4002</v>
      </c>
      <c r="CU330" s="36" t="s">
        <v>19997</v>
      </c>
      <c r="CV330" s="36" t="s">
        <v>19998</v>
      </c>
      <c r="CW330" s="36" t="s">
        <v>19999</v>
      </c>
      <c r="CX330" s="36" t="s">
        <v>20000</v>
      </c>
      <c r="CY330" s="36" t="s">
        <v>20001</v>
      </c>
      <c r="CZ330" s="36" t="s">
        <v>4602</v>
      </c>
      <c r="DA330" s="36" t="s">
        <v>20002</v>
      </c>
      <c r="DB330" s="36" t="s">
        <v>8885</v>
      </c>
      <c r="DC330" s="36" t="s">
        <v>3846</v>
      </c>
      <c r="DD330" s="36" t="s">
        <v>7158</v>
      </c>
      <c r="DE330" s="36" t="s">
        <v>4602</v>
      </c>
      <c r="DF330" s="36" t="s">
        <v>20003</v>
      </c>
      <c r="DG330" s="36" t="s">
        <v>8885</v>
      </c>
      <c r="DH330" s="36" t="s">
        <v>3846</v>
      </c>
      <c r="DI330" s="36" t="s">
        <v>7158</v>
      </c>
      <c r="DJ330" s="36" t="s">
        <v>20004</v>
      </c>
      <c r="DK330" s="36" t="s">
        <v>3957</v>
      </c>
      <c r="DL330" s="36" t="s">
        <v>4002</v>
      </c>
      <c r="DM330" s="36" t="s">
        <v>3851</v>
      </c>
      <c r="DN330" s="36" t="s">
        <v>3852</v>
      </c>
      <c r="DO330" s="36" t="s">
        <v>3853</v>
      </c>
      <c r="DP330" s="36" t="s">
        <v>3854</v>
      </c>
      <c r="DQ330" s="36" t="s">
        <v>20005</v>
      </c>
      <c r="DR330" s="36" t="s">
        <v>10288</v>
      </c>
      <c r="DS330" s="36" t="s">
        <v>19995</v>
      </c>
      <c r="DT330" s="36" t="s">
        <v>3848</v>
      </c>
      <c r="DU330" s="36" t="s">
        <v>3848</v>
      </c>
      <c r="DV330" s="36" t="s">
        <v>3848</v>
      </c>
      <c r="DW330" s="36" t="s">
        <v>3848</v>
      </c>
      <c r="DX330" s="36" t="s">
        <v>3848</v>
      </c>
      <c r="DY330" s="36" t="s">
        <v>3848</v>
      </c>
      <c r="DZ330" s="36" t="s">
        <v>3848</v>
      </c>
      <c r="EA330" s="36" t="s">
        <v>3848</v>
      </c>
      <c r="EB330" s="36" t="s">
        <v>3861</v>
      </c>
      <c r="EC330" s="36" t="s">
        <v>4118</v>
      </c>
      <c r="ED330" s="36" t="s">
        <v>3848</v>
      </c>
      <c r="EE330" s="36" t="s">
        <v>4067</v>
      </c>
      <c r="EF330" s="36" t="s">
        <v>3864</v>
      </c>
      <c r="EG330" s="36" t="s">
        <v>4068</v>
      </c>
      <c r="EH330" s="36" t="s">
        <v>4438</v>
      </c>
      <c r="EI330" s="36" t="s">
        <v>9505</v>
      </c>
      <c r="EJ330" s="36" t="s">
        <v>20006</v>
      </c>
      <c r="EK330" s="36" t="s">
        <v>3848</v>
      </c>
      <c r="EL330" s="36" t="s">
        <v>3868</v>
      </c>
      <c r="EM330" s="36" t="s">
        <v>4002</v>
      </c>
      <c r="EN330" s="36" t="s">
        <v>4002</v>
      </c>
      <c r="EO330" s="36" t="s">
        <v>4002</v>
      </c>
      <c r="EP330" s="36" t="s">
        <v>4002</v>
      </c>
      <c r="EQ330" s="36" t="s">
        <v>20007</v>
      </c>
      <c r="ER330" s="36" t="s">
        <v>3872</v>
      </c>
      <c r="ES330" s="36" t="s">
        <v>19856</v>
      </c>
      <c r="ET330" s="36" t="s">
        <v>20008</v>
      </c>
      <c r="EU330" s="36" t="s">
        <v>20009</v>
      </c>
      <c r="EV330" s="36" t="s">
        <v>3877</v>
      </c>
      <c r="EW330" s="36" t="s">
        <v>3877</v>
      </c>
      <c r="EX330" s="36" t="s">
        <v>1239</v>
      </c>
      <c r="EY330" s="36" t="s">
        <v>20010</v>
      </c>
      <c r="EZ330" s="36" t="s">
        <v>3877</v>
      </c>
      <c r="FA330" s="36" t="s">
        <v>4008</v>
      </c>
      <c r="FB330" s="36" t="s">
        <v>20011</v>
      </c>
      <c r="FC330" s="36" t="s">
        <v>20012</v>
      </c>
      <c r="FD330" s="36" t="s">
        <v>4079</v>
      </c>
      <c r="FE330" s="36" t="s">
        <v>4011</v>
      </c>
      <c r="FF330" s="36" t="s">
        <v>5268</v>
      </c>
      <c r="FG330" s="36" t="s">
        <v>20013</v>
      </c>
      <c r="FH330" s="36" t="s">
        <v>20014</v>
      </c>
      <c r="FI330" s="36" t="s">
        <v>20015</v>
      </c>
      <c r="FJ330" s="36" t="s">
        <v>3935</v>
      </c>
      <c r="FK330" s="36" t="s">
        <v>4084</v>
      </c>
      <c r="FL330" s="36" t="s">
        <v>3892</v>
      </c>
      <c r="FM330" s="36" t="s">
        <v>19994</v>
      </c>
      <c r="FN330" s="36" t="s">
        <v>20016</v>
      </c>
      <c r="FO330" s="36" t="s">
        <v>20017</v>
      </c>
      <c r="FP330" s="36" t="s">
        <v>3848</v>
      </c>
      <c r="FQ330" s="36" t="s">
        <v>3848</v>
      </c>
      <c r="FR330" s="36" t="s">
        <v>3848</v>
      </c>
      <c r="FS330" s="36" t="s">
        <v>3848</v>
      </c>
      <c r="FT330" s="36" t="s">
        <v>20018</v>
      </c>
      <c r="FU330" s="36" t="s">
        <v>13175</v>
      </c>
      <c r="FV330" s="36" t="s">
        <v>5427</v>
      </c>
      <c r="FW330" s="36" t="s">
        <v>20019</v>
      </c>
      <c r="FX330" s="36" t="s">
        <v>3894</v>
      </c>
      <c r="FY330" s="36" t="s">
        <v>3848</v>
      </c>
      <c r="FZ330" s="36" t="s">
        <v>20020</v>
      </c>
      <c r="GA330" s="36" t="s">
        <v>3945</v>
      </c>
      <c r="GB330" s="44" t="s">
        <v>3945</v>
      </c>
      <c r="GC330" s="44" t="s">
        <v>3945</v>
      </c>
      <c r="GD330" s="44" t="s">
        <v>4194</v>
      </c>
      <c r="GE330" s="44" t="s">
        <v>6676</v>
      </c>
      <c r="GF330" s="44" t="s">
        <v>12711</v>
      </c>
      <c r="GG330" s="44" t="s">
        <v>6505</v>
      </c>
      <c r="GL330" s="502">
        <v>100</v>
      </c>
      <c r="GM330" s="502">
        <v>50</v>
      </c>
      <c r="GN330" s="502">
        <v>90</v>
      </c>
      <c r="GO330" s="502">
        <v>94</v>
      </c>
      <c r="GP330" s="502">
        <v>97</v>
      </c>
      <c r="GQ330" s="502">
        <v>33</v>
      </c>
      <c r="GR330" s="502">
        <v>97</v>
      </c>
      <c r="GS330" s="502">
        <v>100</v>
      </c>
      <c r="GT330" s="502">
        <v>29</v>
      </c>
      <c r="GU330" s="502">
        <v>100</v>
      </c>
      <c r="GV330" s="502">
        <v>70</v>
      </c>
      <c r="GW330" s="502">
        <v>43</v>
      </c>
      <c r="GX330" s="502">
        <v>43</v>
      </c>
      <c r="GY330" s="502">
        <v>100</v>
      </c>
      <c r="GZ330" s="502">
        <v>93</v>
      </c>
      <c r="HA330" s="502">
        <v>0.56459999999999999</v>
      </c>
      <c r="HB330" s="502">
        <v>100</v>
      </c>
      <c r="HC330" s="502">
        <v>100</v>
      </c>
      <c r="HD330" s="502">
        <v>100</v>
      </c>
      <c r="HE330" s="502">
        <v>93</v>
      </c>
      <c r="HF330" s="44" t="s">
        <v>14314</v>
      </c>
      <c r="HG330" s="503" t="s">
        <v>3848</v>
      </c>
      <c r="HH330" s="503" t="s">
        <v>3848</v>
      </c>
      <c r="HI330" s="503" t="s">
        <v>3848</v>
      </c>
      <c r="HJ330" s="503" t="s">
        <v>3848</v>
      </c>
      <c r="HK330" s="503" t="s">
        <v>3848</v>
      </c>
      <c r="HN330" s="213" t="s">
        <v>6676</v>
      </c>
      <c r="HS330" s="487" t="s">
        <v>6505</v>
      </c>
      <c r="IC330" s="44" t="s">
        <v>12683</v>
      </c>
      <c r="IE330" s="44" t="s">
        <v>3403</v>
      </c>
    </row>
    <row r="331" spans="1:239" s="44" customFormat="1" ht="15" customHeight="1" x14ac:dyDescent="0.2">
      <c r="A331" s="85">
        <v>47</v>
      </c>
      <c r="B331" s="470">
        <v>0.62916666666666665</v>
      </c>
      <c r="C331" s="85"/>
      <c r="D331" s="85" t="s">
        <v>12630</v>
      </c>
      <c r="E331" s="85" t="s">
        <v>212</v>
      </c>
      <c r="F331" s="282">
        <v>43285</v>
      </c>
      <c r="G331" s="85" t="s">
        <v>1202</v>
      </c>
      <c r="H331" s="85" t="s">
        <v>233</v>
      </c>
      <c r="I331" s="85" t="s">
        <v>6889</v>
      </c>
      <c r="J331" s="85"/>
      <c r="K331" s="471"/>
      <c r="L331" s="471"/>
      <c r="M331" s="471"/>
      <c r="N331" s="471"/>
      <c r="O331" s="85"/>
      <c r="P331" s="472" t="s">
        <v>20021</v>
      </c>
      <c r="Q331" s="85" t="s">
        <v>20022</v>
      </c>
      <c r="R331" s="85" t="s">
        <v>20023</v>
      </c>
      <c r="S331" s="471" t="s">
        <v>20024</v>
      </c>
      <c r="T331" s="276">
        <v>9496700288</v>
      </c>
      <c r="U331" s="473" t="s">
        <v>20025</v>
      </c>
      <c r="V331" s="85" t="s">
        <v>221</v>
      </c>
      <c r="W331" s="85" t="s">
        <v>221</v>
      </c>
      <c r="X331" s="85" t="s">
        <v>221</v>
      </c>
      <c r="Y331" s="85" t="s">
        <v>221</v>
      </c>
      <c r="Z331" s="85" t="s">
        <v>221</v>
      </c>
      <c r="AA331" s="85" t="s">
        <v>20026</v>
      </c>
      <c r="AB331" s="85">
        <v>9281917880</v>
      </c>
      <c r="AC331" s="85" t="s">
        <v>1303</v>
      </c>
      <c r="AD331" s="85" t="s">
        <v>241</v>
      </c>
      <c r="AE331" s="85" t="s">
        <v>221</v>
      </c>
      <c r="AF331" s="85" t="s">
        <v>221</v>
      </c>
      <c r="AG331" s="85" t="s">
        <v>221</v>
      </c>
      <c r="AH331" s="85" t="s">
        <v>221</v>
      </c>
      <c r="AI331" s="85"/>
      <c r="AJ331" s="85"/>
      <c r="AK331" s="85"/>
      <c r="AL331" s="85"/>
      <c r="AM331" s="85"/>
      <c r="AN331" s="85" t="s">
        <v>228</v>
      </c>
      <c r="AO331" s="85" t="s">
        <v>228</v>
      </c>
      <c r="AP331" s="85" t="s">
        <v>229</v>
      </c>
      <c r="AQ331" s="85" t="s">
        <v>229</v>
      </c>
      <c r="AR331" s="85"/>
      <c r="AS331" s="85" t="s">
        <v>20006</v>
      </c>
      <c r="AT331" s="85">
        <v>221160</v>
      </c>
      <c r="AU331" s="85" t="s">
        <v>13187</v>
      </c>
      <c r="AV331" s="85"/>
      <c r="AW331" s="85"/>
      <c r="AX331" s="85"/>
      <c r="AY331" s="85" t="s">
        <v>227</v>
      </c>
      <c r="AZ331" s="85" t="s">
        <v>446</v>
      </c>
      <c r="BA331" s="275">
        <v>0.65902777777777777</v>
      </c>
      <c r="BB331" s="275" t="s">
        <v>13984</v>
      </c>
      <c r="BC331" s="275">
        <v>0.73055555555555562</v>
      </c>
      <c r="BD331" s="275">
        <v>0.74097222222222225</v>
      </c>
      <c r="BE331" s="85" t="s">
        <v>20027</v>
      </c>
      <c r="BF331" s="85">
        <v>1</v>
      </c>
      <c r="BG331" s="85">
        <v>2</v>
      </c>
      <c r="BH331" s="85">
        <v>3</v>
      </c>
      <c r="BI331" s="85">
        <v>3</v>
      </c>
      <c r="BJ331" s="85">
        <v>2</v>
      </c>
      <c r="BK331" s="85">
        <v>1</v>
      </c>
      <c r="BL331" s="85">
        <v>1</v>
      </c>
      <c r="BM331" s="85">
        <v>2</v>
      </c>
      <c r="BN331" s="85">
        <v>3</v>
      </c>
      <c r="BO331" s="85">
        <v>2</v>
      </c>
      <c r="BP331" s="85">
        <v>3</v>
      </c>
      <c r="BQ331" s="85">
        <v>2</v>
      </c>
      <c r="BR331" s="85">
        <v>3</v>
      </c>
      <c r="BS331" s="85">
        <v>2</v>
      </c>
      <c r="BT331" s="85">
        <v>3</v>
      </c>
      <c r="BU331" s="85"/>
      <c r="BV331" s="85"/>
      <c r="BW331" s="85"/>
      <c r="BX331" s="85"/>
      <c r="BY331" s="85"/>
      <c r="BZ331" s="85"/>
      <c r="CA331" s="85"/>
      <c r="CB331" s="85"/>
      <c r="CC331" s="85"/>
      <c r="CD331" s="85"/>
      <c r="CE331" s="85"/>
      <c r="CF331" s="85"/>
      <c r="CG331" s="85"/>
      <c r="CH331" s="85"/>
      <c r="CI331" s="85"/>
      <c r="CJ331" s="85"/>
      <c r="CK331" s="85"/>
      <c r="CL331" s="85"/>
      <c r="CM331" s="85"/>
      <c r="CN331" s="85"/>
      <c r="CO331" s="85"/>
      <c r="CP331" s="85"/>
      <c r="CQ331" s="85"/>
      <c r="CR331" s="36" t="s">
        <v>12643</v>
      </c>
      <c r="CS331" s="36" t="s">
        <v>12644</v>
      </c>
      <c r="CT331" s="36" t="s">
        <v>4002</v>
      </c>
      <c r="CU331" s="36" t="s">
        <v>20028</v>
      </c>
      <c r="CV331" s="36" t="s">
        <v>20022</v>
      </c>
      <c r="CW331" s="36" t="s">
        <v>20023</v>
      </c>
      <c r="CX331" s="36" t="s">
        <v>20024</v>
      </c>
      <c r="CY331" s="36" t="s">
        <v>20029</v>
      </c>
      <c r="CZ331" s="36" t="s">
        <v>15712</v>
      </c>
      <c r="DA331" s="36" t="s">
        <v>20030</v>
      </c>
      <c r="DB331" s="36" t="s">
        <v>3840</v>
      </c>
      <c r="DC331" s="36" t="s">
        <v>3841</v>
      </c>
      <c r="DD331" s="36" t="s">
        <v>11695</v>
      </c>
      <c r="DE331" s="36" t="s">
        <v>3848</v>
      </c>
      <c r="DF331" s="36" t="s">
        <v>4044</v>
      </c>
      <c r="DG331" s="36" t="s">
        <v>4037</v>
      </c>
      <c r="DH331" s="36" t="s">
        <v>4038</v>
      </c>
      <c r="DI331" s="36" t="s">
        <v>4039</v>
      </c>
      <c r="DJ331" s="36" t="s">
        <v>20031</v>
      </c>
      <c r="DK331" s="36" t="s">
        <v>3957</v>
      </c>
      <c r="DL331" s="36" t="s">
        <v>264</v>
      </c>
      <c r="DM331" s="36" t="s">
        <v>3914</v>
      </c>
      <c r="DN331" s="36" t="s">
        <v>3852</v>
      </c>
      <c r="DO331" s="36" t="s">
        <v>3853</v>
      </c>
      <c r="DP331" s="36" t="s">
        <v>3854</v>
      </c>
      <c r="DQ331" s="36" t="s">
        <v>20032</v>
      </c>
      <c r="DR331" s="36" t="s">
        <v>20032</v>
      </c>
      <c r="DS331" s="36" t="s">
        <v>20025</v>
      </c>
      <c r="DT331" s="36" t="s">
        <v>3848</v>
      </c>
      <c r="DU331" s="36" t="s">
        <v>3848</v>
      </c>
      <c r="DV331" s="36" t="s">
        <v>3848</v>
      </c>
      <c r="DW331" s="36" t="s">
        <v>3848</v>
      </c>
      <c r="DX331" s="36" t="s">
        <v>3848</v>
      </c>
      <c r="DY331" s="36" t="s">
        <v>3848</v>
      </c>
      <c r="DZ331" s="36" t="s">
        <v>3848</v>
      </c>
      <c r="EA331" s="36" t="s">
        <v>3848</v>
      </c>
      <c r="EB331" s="36" t="s">
        <v>3861</v>
      </c>
      <c r="EC331" s="36" t="s">
        <v>4118</v>
      </c>
      <c r="ED331" s="36" t="s">
        <v>3848</v>
      </c>
      <c r="EE331" s="36" t="s">
        <v>6008</v>
      </c>
      <c r="EF331" s="36" t="s">
        <v>3864</v>
      </c>
      <c r="EG331" s="36" t="s">
        <v>4068</v>
      </c>
      <c r="EH331" s="36" t="s">
        <v>4069</v>
      </c>
      <c r="EI331" s="36" t="s">
        <v>9505</v>
      </c>
      <c r="EJ331" s="36" t="s">
        <v>20006</v>
      </c>
      <c r="EK331" s="36" t="s">
        <v>3848</v>
      </c>
      <c r="EL331" s="36" t="s">
        <v>3868</v>
      </c>
      <c r="EM331" s="36" t="s">
        <v>4002</v>
      </c>
      <c r="EN331" s="36" t="s">
        <v>4002</v>
      </c>
      <c r="EO331" s="36" t="s">
        <v>4002</v>
      </c>
      <c r="EP331" s="36" t="s">
        <v>4002</v>
      </c>
      <c r="EQ331" s="36" t="s">
        <v>14076</v>
      </c>
      <c r="ER331" s="36" t="s">
        <v>3872</v>
      </c>
      <c r="ES331" s="36" t="s">
        <v>20033</v>
      </c>
      <c r="ET331" s="36" t="s">
        <v>20034</v>
      </c>
      <c r="EU331" s="36" t="s">
        <v>17829</v>
      </c>
      <c r="EV331" s="36" t="s">
        <v>3876</v>
      </c>
      <c r="EW331" s="36" t="s">
        <v>3876</v>
      </c>
      <c r="EX331" s="36" t="s">
        <v>3848</v>
      </c>
      <c r="EY331" s="36" t="s">
        <v>3848</v>
      </c>
      <c r="EZ331" s="36" t="s">
        <v>3876</v>
      </c>
      <c r="FA331" s="36" t="s">
        <v>3848</v>
      </c>
      <c r="FB331" s="36" t="s">
        <v>3848</v>
      </c>
      <c r="FC331" s="36" t="s">
        <v>3848</v>
      </c>
      <c r="FD331" s="36" t="s">
        <v>3848</v>
      </c>
      <c r="FE331" s="36" t="s">
        <v>4017</v>
      </c>
      <c r="FF331" s="36" t="s">
        <v>4017</v>
      </c>
      <c r="FG331" s="36" t="s">
        <v>3848</v>
      </c>
      <c r="FH331" s="36" t="s">
        <v>3848</v>
      </c>
      <c r="FI331" s="36" t="s">
        <v>3848</v>
      </c>
      <c r="FJ331" s="36" t="s">
        <v>4017</v>
      </c>
      <c r="FK331" s="36" t="s">
        <v>4017</v>
      </c>
      <c r="FL331" s="36" t="s">
        <v>4017</v>
      </c>
      <c r="FM331" s="36" t="s">
        <v>20024</v>
      </c>
      <c r="FN331" s="36" t="s">
        <v>20035</v>
      </c>
      <c r="FO331" s="36" t="s">
        <v>20036</v>
      </c>
      <c r="FP331" s="36" t="s">
        <v>3848</v>
      </c>
      <c r="FQ331" s="36" t="s">
        <v>3848</v>
      </c>
      <c r="FR331" s="36" t="s">
        <v>3848</v>
      </c>
      <c r="FS331" s="36" t="s">
        <v>3848</v>
      </c>
      <c r="FT331" s="36" t="s">
        <v>3943</v>
      </c>
      <c r="FU331" s="36" t="s">
        <v>3943</v>
      </c>
      <c r="FV331" s="36" t="s">
        <v>3943</v>
      </c>
      <c r="FW331" s="36" t="s">
        <v>3943</v>
      </c>
      <c r="FX331" s="36" t="s">
        <v>3894</v>
      </c>
      <c r="FY331" s="36" t="s">
        <v>3848</v>
      </c>
      <c r="FZ331" s="36" t="s">
        <v>13539</v>
      </c>
      <c r="GA331" s="36" t="s">
        <v>3945</v>
      </c>
      <c r="GB331" s="44" t="s">
        <v>3946</v>
      </c>
      <c r="GC331" s="44" t="s">
        <v>3945</v>
      </c>
      <c r="GL331" s="502">
        <v>100</v>
      </c>
      <c r="GM331" s="502">
        <v>75</v>
      </c>
      <c r="GN331" s="502">
        <v>65</v>
      </c>
      <c r="GO331" s="502">
        <v>83</v>
      </c>
      <c r="GP331" s="502">
        <v>80</v>
      </c>
      <c r="GQ331" s="502">
        <v>35</v>
      </c>
      <c r="GR331" s="502">
        <v>80</v>
      </c>
      <c r="GS331" s="502">
        <v>91</v>
      </c>
      <c r="GT331" s="502">
        <v>32</v>
      </c>
      <c r="GU331" s="502">
        <v>91</v>
      </c>
      <c r="GV331" s="502">
        <v>40</v>
      </c>
      <c r="GW331" s="502">
        <v>86</v>
      </c>
      <c r="GX331" s="502">
        <v>29</v>
      </c>
      <c r="GY331" s="502" t="s">
        <v>14218</v>
      </c>
      <c r="GZ331" s="502" t="s">
        <v>14217</v>
      </c>
      <c r="HA331" s="502" t="s">
        <v>14217</v>
      </c>
      <c r="HB331" s="502" t="s">
        <v>14217</v>
      </c>
      <c r="HC331" s="502" t="s">
        <v>14217</v>
      </c>
      <c r="HD331" s="502" t="s">
        <v>14217</v>
      </c>
      <c r="HE331" s="502">
        <v>0</v>
      </c>
      <c r="HF331" s="44" t="s">
        <v>14219</v>
      </c>
      <c r="HG331" s="503" t="s">
        <v>3848</v>
      </c>
      <c r="HH331" s="503" t="s">
        <v>20037</v>
      </c>
      <c r="HI331" s="503" t="s">
        <v>14250</v>
      </c>
      <c r="HJ331" s="503" t="s">
        <v>14222</v>
      </c>
      <c r="HK331" s="503" t="s">
        <v>20038</v>
      </c>
      <c r="IC331" s="44" t="s">
        <v>3403</v>
      </c>
      <c r="IE331" s="44" t="s">
        <v>3403</v>
      </c>
    </row>
    <row r="332" spans="1:239" s="44" customFormat="1" ht="15" customHeight="1" x14ac:dyDescent="0.2">
      <c r="A332" s="85">
        <v>48</v>
      </c>
      <c r="B332" s="470">
        <v>0.63402777777777775</v>
      </c>
      <c r="C332" s="85"/>
      <c r="D332" s="85" t="s">
        <v>12630</v>
      </c>
      <c r="E332" s="85" t="s">
        <v>212</v>
      </c>
      <c r="F332" s="282">
        <v>43285</v>
      </c>
      <c r="G332" s="281" t="s">
        <v>3082</v>
      </c>
      <c r="H332" s="44" t="s">
        <v>246</v>
      </c>
      <c r="I332" s="44" t="s">
        <v>247</v>
      </c>
      <c r="J332" s="85" t="s">
        <v>5969</v>
      </c>
      <c r="K332" s="471" t="s">
        <v>15995</v>
      </c>
      <c r="L332" s="471" t="s">
        <v>250</v>
      </c>
      <c r="M332" s="471">
        <v>43285</v>
      </c>
      <c r="N332" s="471">
        <v>43299</v>
      </c>
      <c r="O332" s="85" t="s">
        <v>13142</v>
      </c>
      <c r="P332" s="521" t="s">
        <v>20039</v>
      </c>
      <c r="Q332" s="85" t="s">
        <v>20040</v>
      </c>
      <c r="R332" s="85" t="s">
        <v>20041</v>
      </c>
      <c r="S332" s="471" t="s">
        <v>20042</v>
      </c>
      <c r="T332" s="276">
        <v>9434853941</v>
      </c>
      <c r="U332" s="473" t="s">
        <v>20025</v>
      </c>
      <c r="V332" s="85" t="s">
        <v>221</v>
      </c>
      <c r="W332" s="85" t="s">
        <v>221</v>
      </c>
      <c r="X332" s="85" t="s">
        <v>221</v>
      </c>
      <c r="Y332" s="85" t="s">
        <v>221</v>
      </c>
      <c r="Z332" s="85" t="s">
        <v>221</v>
      </c>
      <c r="AA332" s="85" t="s">
        <v>20043</v>
      </c>
      <c r="AB332" s="85">
        <v>9333594999</v>
      </c>
      <c r="AC332" s="85" t="s">
        <v>402</v>
      </c>
      <c r="AD332" s="85" t="s">
        <v>224</v>
      </c>
      <c r="AE332" s="85"/>
      <c r="AF332" s="85" t="s">
        <v>226</v>
      </c>
      <c r="AG332" s="85" t="s">
        <v>221</v>
      </c>
      <c r="AH332" s="85" t="s">
        <v>221</v>
      </c>
      <c r="AI332" s="85"/>
      <c r="AJ332" s="85"/>
      <c r="AK332" s="85"/>
      <c r="AL332" s="85"/>
      <c r="AM332" s="85"/>
      <c r="AN332" s="85" t="s">
        <v>228</v>
      </c>
      <c r="AO332" s="85" t="s">
        <v>228</v>
      </c>
      <c r="AP332" s="85" t="s">
        <v>598</v>
      </c>
      <c r="AQ332" s="85" t="s">
        <v>3069</v>
      </c>
      <c r="AR332" s="85"/>
      <c r="AS332" s="85"/>
      <c r="AT332" s="85"/>
      <c r="AU332" s="85"/>
      <c r="AV332" s="85"/>
      <c r="AW332" s="85"/>
      <c r="AX332" s="85"/>
      <c r="AY332" s="85" t="s">
        <v>227</v>
      </c>
      <c r="AZ332" s="85" t="s">
        <v>227</v>
      </c>
      <c r="BA332" s="275">
        <v>0.67638888888888893</v>
      </c>
      <c r="BB332" s="275" t="s">
        <v>12636</v>
      </c>
      <c r="BC332" s="275">
        <v>0.68819444444444444</v>
      </c>
      <c r="BD332" s="275">
        <v>0.6958333333333333</v>
      </c>
      <c r="BE332" s="85"/>
      <c r="BF332" s="85">
        <v>3</v>
      </c>
      <c r="BG332" s="85">
        <v>3</v>
      </c>
      <c r="BH332" s="85">
        <v>3</v>
      </c>
      <c r="BI332" s="85">
        <v>3</v>
      </c>
      <c r="BJ332" s="85">
        <v>3</v>
      </c>
      <c r="BK332" s="85">
        <v>3</v>
      </c>
      <c r="BL332" s="85">
        <v>3</v>
      </c>
      <c r="BM332" s="85">
        <v>3</v>
      </c>
      <c r="BN332" s="85">
        <v>3</v>
      </c>
      <c r="BO332" s="85">
        <v>3</v>
      </c>
      <c r="BP332" s="85">
        <v>3</v>
      </c>
      <c r="BQ332" s="85">
        <v>3</v>
      </c>
      <c r="BR332" s="85">
        <v>3</v>
      </c>
      <c r="BS332" s="85">
        <v>3</v>
      </c>
      <c r="BT332" s="85">
        <v>3</v>
      </c>
      <c r="BU332" s="85"/>
      <c r="BV332" s="85" t="s">
        <v>12636</v>
      </c>
      <c r="BW332" s="483">
        <v>0.69652777777777775</v>
      </c>
      <c r="BX332" s="483">
        <v>0.70347222222222217</v>
      </c>
      <c r="BY332" s="85"/>
      <c r="BZ332" s="85">
        <v>3</v>
      </c>
      <c r="CA332" s="85">
        <v>3</v>
      </c>
      <c r="CB332" s="85">
        <v>3</v>
      </c>
      <c r="CC332" s="85">
        <v>3</v>
      </c>
      <c r="CD332" s="44" t="s">
        <v>260</v>
      </c>
      <c r="CE332" s="85" t="s">
        <v>12636</v>
      </c>
      <c r="CF332" s="85">
        <v>15</v>
      </c>
      <c r="CG332" s="85"/>
      <c r="CH332" s="85"/>
      <c r="CI332" s="85"/>
      <c r="CJ332" s="85"/>
      <c r="CK332" s="85"/>
      <c r="CL332" s="85"/>
      <c r="CM332" s="85"/>
      <c r="CN332" s="85"/>
      <c r="CO332" s="85"/>
      <c r="CP332" s="85"/>
      <c r="CQ332" s="85"/>
      <c r="CR332" s="36" t="s">
        <v>12643</v>
      </c>
      <c r="CS332" s="36" t="s">
        <v>12644</v>
      </c>
      <c r="CT332" s="36" t="s">
        <v>4002</v>
      </c>
      <c r="CU332" s="36" t="s">
        <v>20044</v>
      </c>
      <c r="CV332" s="36" t="s">
        <v>20040</v>
      </c>
      <c r="CW332" s="36" t="s">
        <v>20045</v>
      </c>
      <c r="CX332" s="36" t="s">
        <v>20042</v>
      </c>
      <c r="CY332" s="36" t="s">
        <v>20046</v>
      </c>
      <c r="CZ332" s="36" t="s">
        <v>20047</v>
      </c>
      <c r="DA332" s="36" t="s">
        <v>20048</v>
      </c>
      <c r="DB332" s="36" t="s">
        <v>3840</v>
      </c>
      <c r="DC332" s="36" t="s">
        <v>3841</v>
      </c>
      <c r="DD332" s="36" t="s">
        <v>4838</v>
      </c>
      <c r="DE332" s="36" t="s">
        <v>3848</v>
      </c>
      <c r="DF332" s="36" t="s">
        <v>20049</v>
      </c>
      <c r="DG332" s="36" t="s">
        <v>3840</v>
      </c>
      <c r="DH332" s="36" t="s">
        <v>3841</v>
      </c>
      <c r="DI332" s="36" t="s">
        <v>4838</v>
      </c>
      <c r="DJ332" s="36" t="s">
        <v>20050</v>
      </c>
      <c r="DK332" s="36" t="s">
        <v>3957</v>
      </c>
      <c r="DL332" s="36" t="s">
        <v>264</v>
      </c>
      <c r="DM332" s="36" t="s">
        <v>3914</v>
      </c>
      <c r="DN332" s="36" t="s">
        <v>3852</v>
      </c>
      <c r="DO332" s="36" t="s">
        <v>3853</v>
      </c>
      <c r="DP332" s="36" t="s">
        <v>3854</v>
      </c>
      <c r="DQ332" s="36" t="s">
        <v>20051</v>
      </c>
      <c r="DR332" s="36" t="s">
        <v>20051</v>
      </c>
      <c r="DS332" s="36" t="s">
        <v>20052</v>
      </c>
      <c r="DT332" s="36" t="s">
        <v>3848</v>
      </c>
      <c r="DU332" s="36" t="s">
        <v>3848</v>
      </c>
      <c r="DV332" s="36" t="s">
        <v>3848</v>
      </c>
      <c r="DW332" s="36" t="s">
        <v>3848</v>
      </c>
      <c r="DX332" s="36" t="s">
        <v>3848</v>
      </c>
      <c r="DY332" s="36" t="s">
        <v>3848</v>
      </c>
      <c r="DZ332" s="36" t="s">
        <v>3848</v>
      </c>
      <c r="EA332" s="36" t="s">
        <v>3848</v>
      </c>
      <c r="EB332" s="36" t="s">
        <v>3861</v>
      </c>
      <c r="EC332" s="36" t="s">
        <v>6907</v>
      </c>
      <c r="ED332" s="36" t="s">
        <v>3848</v>
      </c>
      <c r="EE332" s="36" t="s">
        <v>9840</v>
      </c>
      <c r="EF332" s="36" t="s">
        <v>3864</v>
      </c>
      <c r="EG332" s="36" t="s">
        <v>598</v>
      </c>
      <c r="EH332" s="36" t="s">
        <v>20053</v>
      </c>
      <c r="EI332" s="36" t="s">
        <v>20054</v>
      </c>
      <c r="EJ332" s="36" t="s">
        <v>3848</v>
      </c>
      <c r="EK332" s="36" t="s">
        <v>3848</v>
      </c>
      <c r="EL332" s="36" t="s">
        <v>3868</v>
      </c>
      <c r="EM332" s="36" t="s">
        <v>4002</v>
      </c>
      <c r="EN332" s="36" t="s">
        <v>4002</v>
      </c>
      <c r="EO332" s="36" t="s">
        <v>4002</v>
      </c>
      <c r="EP332" s="36" t="s">
        <v>4002</v>
      </c>
      <c r="EQ332" s="36" t="s">
        <v>16267</v>
      </c>
      <c r="ER332" s="36" t="s">
        <v>3924</v>
      </c>
      <c r="ES332" s="36" t="s">
        <v>20055</v>
      </c>
      <c r="ET332" s="36" t="s">
        <v>3926</v>
      </c>
      <c r="EU332" s="36" t="s">
        <v>20056</v>
      </c>
      <c r="EV332" s="36" t="s">
        <v>3877</v>
      </c>
      <c r="EW332" s="36" t="s">
        <v>3876</v>
      </c>
      <c r="EX332" s="36" t="s">
        <v>3848</v>
      </c>
      <c r="EY332" s="36" t="s">
        <v>3848</v>
      </c>
      <c r="EZ332" s="36" t="s">
        <v>3876</v>
      </c>
      <c r="FA332" s="36" t="s">
        <v>3848</v>
      </c>
      <c r="FB332" s="36" t="s">
        <v>20057</v>
      </c>
      <c r="FC332" s="36" t="s">
        <v>20058</v>
      </c>
      <c r="FD332" s="36" t="s">
        <v>20059</v>
      </c>
      <c r="FE332" s="36" t="s">
        <v>3930</v>
      </c>
      <c r="FF332" s="36" t="s">
        <v>13275</v>
      </c>
      <c r="FG332" s="36" t="s">
        <v>3848</v>
      </c>
      <c r="FH332" s="36" t="s">
        <v>7041</v>
      </c>
      <c r="FI332" s="36" t="s">
        <v>20060</v>
      </c>
      <c r="FJ332" s="36" t="s">
        <v>4271</v>
      </c>
      <c r="FK332" s="36" t="s">
        <v>20061</v>
      </c>
      <c r="FL332" s="36" t="s">
        <v>4017</v>
      </c>
      <c r="FM332" s="36" t="s">
        <v>20042</v>
      </c>
      <c r="FN332" s="36" t="s">
        <v>6767</v>
      </c>
      <c r="FO332" s="36" t="s">
        <v>20062</v>
      </c>
      <c r="FP332" s="36" t="s">
        <v>3848</v>
      </c>
      <c r="FQ332" s="36" t="s">
        <v>3848</v>
      </c>
      <c r="FR332" s="36" t="s">
        <v>3848</v>
      </c>
      <c r="FS332" s="36" t="s">
        <v>3848</v>
      </c>
      <c r="FT332" s="36" t="s">
        <v>20063</v>
      </c>
      <c r="FU332" s="36" t="s">
        <v>20064</v>
      </c>
      <c r="FV332" s="36" t="s">
        <v>20065</v>
      </c>
      <c r="FW332" s="36" t="s">
        <v>20066</v>
      </c>
      <c r="FX332" s="36" t="s">
        <v>3894</v>
      </c>
      <c r="FY332" s="36" t="s">
        <v>3848</v>
      </c>
      <c r="FZ332" s="36" t="s">
        <v>20067</v>
      </c>
      <c r="GA332" s="36" t="s">
        <v>3945</v>
      </c>
      <c r="GB332" s="44" t="s">
        <v>3945</v>
      </c>
      <c r="GC332" s="44" t="s">
        <v>3946</v>
      </c>
      <c r="GD332" s="44" t="s">
        <v>12711</v>
      </c>
      <c r="GE332" s="44" t="s">
        <v>6676</v>
      </c>
      <c r="GL332" s="502">
        <v>100</v>
      </c>
      <c r="GM332" s="502">
        <v>75</v>
      </c>
      <c r="GN332" s="502">
        <v>70</v>
      </c>
      <c r="GO332" s="502">
        <v>89</v>
      </c>
      <c r="GP332" s="502">
        <v>78</v>
      </c>
      <c r="GQ332" s="502">
        <v>23</v>
      </c>
      <c r="GR332" s="502">
        <v>78</v>
      </c>
      <c r="GS332" s="502">
        <v>72</v>
      </c>
      <c r="GT332" s="502">
        <v>18</v>
      </c>
      <c r="GU332" s="502">
        <v>83</v>
      </c>
      <c r="GV332" s="502">
        <v>70</v>
      </c>
      <c r="GW332" s="502">
        <v>14</v>
      </c>
      <c r="GX332" s="502">
        <v>57</v>
      </c>
      <c r="GY332" s="502" t="s">
        <v>14218</v>
      </c>
      <c r="GZ332" s="502" t="s">
        <v>14217</v>
      </c>
      <c r="HA332" s="502" t="s">
        <v>14217</v>
      </c>
      <c r="HB332" s="502">
        <v>100</v>
      </c>
      <c r="HC332" s="502">
        <v>100</v>
      </c>
      <c r="HD332" s="502">
        <v>100</v>
      </c>
      <c r="HE332" s="502">
        <v>0</v>
      </c>
      <c r="HF332" s="44" t="s">
        <v>14314</v>
      </c>
      <c r="HG332" s="503" t="s">
        <v>3848</v>
      </c>
      <c r="HH332" s="503" t="s">
        <v>3848</v>
      </c>
      <c r="HI332" s="503" t="s">
        <v>3848</v>
      </c>
      <c r="HJ332" s="503" t="s">
        <v>3848</v>
      </c>
      <c r="HK332" s="503" t="s">
        <v>3848</v>
      </c>
      <c r="HL332" s="471">
        <v>43285</v>
      </c>
      <c r="HM332" s="30" t="s">
        <v>12618</v>
      </c>
      <c r="HS332" s="487" t="s">
        <v>6676</v>
      </c>
      <c r="IC332" s="44" t="s">
        <v>247</v>
      </c>
      <c r="IE332" s="44" t="s">
        <v>12843</v>
      </c>
    </row>
    <row r="333" spans="1:239" s="44" customFormat="1" ht="15" customHeight="1" x14ac:dyDescent="0.2">
      <c r="A333" s="85">
        <v>49</v>
      </c>
      <c r="B333" s="470">
        <v>0.66319444444444442</v>
      </c>
      <c r="C333" s="85"/>
      <c r="D333" s="85" t="s">
        <v>12630</v>
      </c>
      <c r="E333" s="85" t="s">
        <v>212</v>
      </c>
      <c r="F333" s="282">
        <v>43285</v>
      </c>
      <c r="G333" s="85" t="s">
        <v>387</v>
      </c>
      <c r="H333" s="85" t="s">
        <v>233</v>
      </c>
      <c r="I333" s="85" t="s">
        <v>4282</v>
      </c>
      <c r="J333" s="85"/>
      <c r="K333" s="471"/>
      <c r="L333" s="471"/>
      <c r="M333" s="471"/>
      <c r="N333" s="471"/>
      <c r="O333" s="85"/>
      <c r="P333" s="472" t="s">
        <v>20068</v>
      </c>
      <c r="Q333" s="85" t="s">
        <v>20069</v>
      </c>
      <c r="R333" s="85" t="s">
        <v>20070</v>
      </c>
      <c r="S333" s="471" t="s">
        <v>6579</v>
      </c>
      <c r="T333" s="276">
        <v>9271380783</v>
      </c>
      <c r="U333" s="473" t="s">
        <v>20071</v>
      </c>
      <c r="V333" s="281" t="s">
        <v>20072</v>
      </c>
      <c r="W333" s="85" t="s">
        <v>221</v>
      </c>
      <c r="X333" s="85" t="s">
        <v>221</v>
      </c>
      <c r="Y333" s="85" t="s">
        <v>221</v>
      </c>
      <c r="Z333" s="85" t="s">
        <v>221</v>
      </c>
      <c r="AA333" s="85" t="s">
        <v>20073</v>
      </c>
      <c r="AB333" s="85">
        <v>9178089029</v>
      </c>
      <c r="AC333" s="85" t="s">
        <v>278</v>
      </c>
      <c r="AD333" s="85" t="s">
        <v>366</v>
      </c>
      <c r="AE333" s="85"/>
      <c r="AF333" s="85" t="s">
        <v>280</v>
      </c>
      <c r="AG333" s="85" t="s">
        <v>221</v>
      </c>
      <c r="AH333" s="85" t="s">
        <v>221</v>
      </c>
      <c r="AI333" s="85"/>
      <c r="AJ333" s="85"/>
      <c r="AK333" s="85"/>
      <c r="AL333" s="85"/>
      <c r="AM333" s="85"/>
      <c r="AN333" s="85" t="s">
        <v>228</v>
      </c>
      <c r="AO333" s="85" t="s">
        <v>228</v>
      </c>
      <c r="AP333" s="85" t="s">
        <v>598</v>
      </c>
      <c r="AQ333" s="85" t="s">
        <v>377</v>
      </c>
      <c r="AS333" s="85"/>
      <c r="AT333" s="85"/>
      <c r="AU333" s="85"/>
      <c r="AV333" s="85"/>
      <c r="AW333" s="85"/>
      <c r="AX333" s="85"/>
      <c r="AY333" s="85" t="s">
        <v>227</v>
      </c>
      <c r="AZ333" s="85" t="s">
        <v>227</v>
      </c>
      <c r="BA333" s="275" t="s">
        <v>7951</v>
      </c>
      <c r="BB333" s="275"/>
      <c r="BC333" s="275"/>
      <c r="BD333" s="275"/>
      <c r="BE333" s="85"/>
      <c r="BF333" s="85"/>
      <c r="BG333" s="85"/>
      <c r="BH333" s="85"/>
      <c r="BI333" s="85"/>
      <c r="BJ333" s="85"/>
      <c r="BK333" s="85"/>
      <c r="BL333" s="85"/>
      <c r="BM333" s="85"/>
      <c r="BN333" s="85"/>
      <c r="BO333" s="85"/>
      <c r="BP333" s="85"/>
      <c r="BQ333" s="85"/>
      <c r="BR333" s="85"/>
      <c r="BS333" s="85"/>
      <c r="BT333" s="85"/>
      <c r="BU333" s="85"/>
      <c r="BV333" s="85"/>
      <c r="BW333" s="85"/>
      <c r="BX333" s="85"/>
      <c r="BY333" s="85"/>
      <c r="BZ333" s="85"/>
      <c r="CA333" s="85"/>
      <c r="CB333" s="85"/>
      <c r="CC333" s="85"/>
      <c r="CE333" s="85"/>
      <c r="CF333" s="85"/>
      <c r="CG333" s="85"/>
      <c r="CH333" s="85"/>
      <c r="CI333" s="85"/>
      <c r="CJ333" s="85"/>
      <c r="CK333" s="85"/>
      <c r="CL333" s="85"/>
      <c r="CM333" s="85"/>
      <c r="CN333" s="85"/>
      <c r="CO333" s="85"/>
      <c r="CP333" s="85"/>
      <c r="CQ333" s="85"/>
      <c r="CR333" s="36" t="s">
        <v>12643</v>
      </c>
      <c r="CS333" s="36" t="s">
        <v>12644</v>
      </c>
      <c r="CT333" s="36" t="s">
        <v>4002</v>
      </c>
      <c r="CU333" s="36" t="s">
        <v>20074</v>
      </c>
      <c r="CV333" s="36" t="s">
        <v>20069</v>
      </c>
      <c r="CW333" s="36" t="s">
        <v>20070</v>
      </c>
      <c r="CX333" s="36" t="s">
        <v>6579</v>
      </c>
      <c r="CY333" s="36" t="s">
        <v>20075</v>
      </c>
      <c r="CZ333" s="36" t="s">
        <v>3848</v>
      </c>
      <c r="DA333" s="36" t="s">
        <v>20076</v>
      </c>
      <c r="DB333" s="36" t="s">
        <v>3840</v>
      </c>
      <c r="DC333" s="36" t="s">
        <v>3841</v>
      </c>
      <c r="DD333" s="36" t="s">
        <v>15651</v>
      </c>
      <c r="DE333" s="36" t="s">
        <v>3848</v>
      </c>
      <c r="DF333" s="36" t="s">
        <v>20077</v>
      </c>
      <c r="DG333" s="36" t="s">
        <v>3840</v>
      </c>
      <c r="DH333" s="36" t="s">
        <v>3841</v>
      </c>
      <c r="DI333" s="36" t="s">
        <v>15651</v>
      </c>
      <c r="DJ333" s="36" t="s">
        <v>20078</v>
      </c>
      <c r="DK333" s="36" t="s">
        <v>3957</v>
      </c>
      <c r="DL333" s="36" t="s">
        <v>15650</v>
      </c>
      <c r="DM333" s="36" t="s">
        <v>3914</v>
      </c>
      <c r="DN333" s="36" t="s">
        <v>3852</v>
      </c>
      <c r="DO333" s="36" t="s">
        <v>3853</v>
      </c>
      <c r="DP333" s="36" t="s">
        <v>3854</v>
      </c>
      <c r="DQ333" s="36" t="s">
        <v>20079</v>
      </c>
      <c r="DR333" s="36" t="s">
        <v>20079</v>
      </c>
      <c r="DS333" s="36" t="s">
        <v>20071</v>
      </c>
      <c r="DT333" s="36" t="s">
        <v>3848</v>
      </c>
      <c r="DU333" s="36" t="s">
        <v>3848</v>
      </c>
      <c r="DV333" s="36" t="s">
        <v>3848</v>
      </c>
      <c r="DW333" s="36" t="s">
        <v>3848</v>
      </c>
      <c r="DX333" s="36" t="s">
        <v>20072</v>
      </c>
      <c r="DY333" s="36" t="s">
        <v>3848</v>
      </c>
      <c r="DZ333" s="36" t="s">
        <v>20080</v>
      </c>
      <c r="EA333" s="36" t="s">
        <v>3848</v>
      </c>
      <c r="EB333" s="36" t="s">
        <v>3861</v>
      </c>
      <c r="EC333" s="36" t="s">
        <v>4118</v>
      </c>
      <c r="ED333" s="36" t="s">
        <v>3848</v>
      </c>
      <c r="EE333" s="36" t="s">
        <v>20081</v>
      </c>
      <c r="EF333" s="36" t="s">
        <v>3864</v>
      </c>
      <c r="EG333" s="36" t="s">
        <v>598</v>
      </c>
      <c r="EH333" s="36" t="s">
        <v>20082</v>
      </c>
      <c r="EI333" s="36" t="s">
        <v>16224</v>
      </c>
      <c r="EJ333" s="36" t="s">
        <v>16224</v>
      </c>
      <c r="EK333" s="36" t="s">
        <v>3848</v>
      </c>
      <c r="EL333" s="36" t="s">
        <v>3868</v>
      </c>
      <c r="EM333" s="36" t="s">
        <v>4002</v>
      </c>
      <c r="EN333" s="36" t="s">
        <v>4002</v>
      </c>
      <c r="EO333" s="36" t="s">
        <v>3870</v>
      </c>
      <c r="EP333" s="36" t="s">
        <v>3869</v>
      </c>
      <c r="EQ333" s="36" t="s">
        <v>20083</v>
      </c>
      <c r="ER333" s="36" t="s">
        <v>3872</v>
      </c>
      <c r="ES333" s="36" t="s">
        <v>14559</v>
      </c>
      <c r="ET333" s="36" t="s">
        <v>5792</v>
      </c>
      <c r="EU333" s="36" t="s">
        <v>7348</v>
      </c>
      <c r="EV333" s="36" t="s">
        <v>3876</v>
      </c>
      <c r="EW333" s="36" t="s">
        <v>3876</v>
      </c>
      <c r="EX333" s="36" t="s">
        <v>3848</v>
      </c>
      <c r="EY333" s="36" t="s">
        <v>3848</v>
      </c>
      <c r="EZ333" s="36" t="s">
        <v>3877</v>
      </c>
      <c r="FA333" s="36" t="s">
        <v>4956</v>
      </c>
      <c r="FB333" s="36" t="s">
        <v>20084</v>
      </c>
      <c r="FC333" s="36" t="s">
        <v>14559</v>
      </c>
      <c r="FD333" s="36" t="s">
        <v>3848</v>
      </c>
      <c r="FE333" s="36" t="s">
        <v>3930</v>
      </c>
      <c r="FF333" s="36" t="s">
        <v>14184</v>
      </c>
      <c r="FG333" s="36" t="s">
        <v>3848</v>
      </c>
      <c r="FH333" s="36" t="s">
        <v>20085</v>
      </c>
      <c r="FI333" s="36" t="s">
        <v>17683</v>
      </c>
      <c r="FJ333" s="36" t="s">
        <v>3935</v>
      </c>
      <c r="FK333" s="36" t="s">
        <v>4017</v>
      </c>
      <c r="FL333" s="36" t="s">
        <v>4017</v>
      </c>
      <c r="FM333" s="36" t="s">
        <v>20069</v>
      </c>
      <c r="FN333" s="36" t="s">
        <v>1687</v>
      </c>
      <c r="FO333" s="36" t="s">
        <v>6579</v>
      </c>
      <c r="FP333" s="36" t="s">
        <v>3848</v>
      </c>
      <c r="FQ333" s="36" t="s">
        <v>3848</v>
      </c>
      <c r="FR333" s="36" t="s">
        <v>3848</v>
      </c>
      <c r="FS333" s="36" t="s">
        <v>3848</v>
      </c>
      <c r="FT333" s="36" t="s">
        <v>20086</v>
      </c>
      <c r="FU333" s="36" t="s">
        <v>16548</v>
      </c>
      <c r="FV333" s="36" t="s">
        <v>20087</v>
      </c>
      <c r="FW333" s="36" t="s">
        <v>20088</v>
      </c>
      <c r="FX333" s="36" t="s">
        <v>3894</v>
      </c>
      <c r="FY333" s="36" t="s">
        <v>3848</v>
      </c>
      <c r="FZ333" s="36" t="s">
        <v>17144</v>
      </c>
      <c r="GA333" s="36" t="s">
        <v>3848</v>
      </c>
      <c r="GB333" s="44" t="s">
        <v>3848</v>
      </c>
      <c r="GC333" s="44" t="s">
        <v>3848</v>
      </c>
      <c r="GL333" s="502" t="s">
        <v>14217</v>
      </c>
      <c r="GM333" s="502" t="s">
        <v>14217</v>
      </c>
      <c r="GN333" s="502" t="s">
        <v>14217</v>
      </c>
      <c r="GO333" s="502" t="s">
        <v>14217</v>
      </c>
      <c r="GP333" s="502" t="s">
        <v>14217</v>
      </c>
      <c r="GQ333" s="502" t="s">
        <v>3848</v>
      </c>
      <c r="GR333" s="502" t="s">
        <v>3848</v>
      </c>
      <c r="GS333" s="502" t="s">
        <v>14217</v>
      </c>
      <c r="GT333" s="502" t="s">
        <v>3848</v>
      </c>
      <c r="GU333" s="502" t="s">
        <v>3848</v>
      </c>
      <c r="GV333" s="502" t="s">
        <v>14217</v>
      </c>
      <c r="GW333" s="502" t="s">
        <v>14217</v>
      </c>
      <c r="GX333" s="502" t="s">
        <v>14217</v>
      </c>
      <c r="GY333" s="502" t="s">
        <v>14218</v>
      </c>
      <c r="GZ333" s="502" t="s">
        <v>14217</v>
      </c>
      <c r="HA333" s="502" t="s">
        <v>14217</v>
      </c>
      <c r="HB333" s="502" t="s">
        <v>14217</v>
      </c>
      <c r="HC333" s="502" t="s">
        <v>14217</v>
      </c>
      <c r="HD333" s="502" t="s">
        <v>14217</v>
      </c>
      <c r="HE333" s="502">
        <v>0</v>
      </c>
      <c r="HF333" s="44" t="s">
        <v>16491</v>
      </c>
      <c r="HG333" s="503" t="s">
        <v>3848</v>
      </c>
      <c r="HH333" s="503" t="s">
        <v>3848</v>
      </c>
      <c r="HI333" s="503" t="s">
        <v>3848</v>
      </c>
      <c r="HJ333" s="503" t="s">
        <v>3848</v>
      </c>
      <c r="HK333" s="503" t="s">
        <v>3848</v>
      </c>
      <c r="IC333" s="44" t="s">
        <v>3403</v>
      </c>
      <c r="IE333" s="44" t="s">
        <v>3403</v>
      </c>
    </row>
    <row r="334" spans="1:239" s="44" customFormat="1" ht="15" customHeight="1" x14ac:dyDescent="0.2">
      <c r="A334" s="85">
        <v>50</v>
      </c>
      <c r="B334" s="470">
        <v>0.66736111111111107</v>
      </c>
      <c r="C334" s="85"/>
      <c r="D334" s="85" t="s">
        <v>12630</v>
      </c>
      <c r="E334" s="85" t="s">
        <v>212</v>
      </c>
      <c r="F334" s="282">
        <v>43285</v>
      </c>
      <c r="G334" s="85" t="s">
        <v>387</v>
      </c>
      <c r="H334" s="85" t="s">
        <v>233</v>
      </c>
      <c r="I334" s="85" t="s">
        <v>4282</v>
      </c>
      <c r="J334" s="85"/>
      <c r="K334" s="471"/>
      <c r="L334" s="471"/>
      <c r="M334" s="471"/>
      <c r="N334" s="471"/>
      <c r="O334" s="85"/>
      <c r="P334" s="472" t="s">
        <v>20089</v>
      </c>
      <c r="Q334" s="85" t="s">
        <v>20090</v>
      </c>
      <c r="R334" s="85" t="s">
        <v>5322</v>
      </c>
      <c r="S334" s="471" t="s">
        <v>20091</v>
      </c>
      <c r="T334" s="276">
        <v>9664008504</v>
      </c>
      <c r="U334" s="473" t="s">
        <v>20092</v>
      </c>
      <c r="V334" s="85" t="s">
        <v>221</v>
      </c>
      <c r="W334" s="85" t="s">
        <v>221</v>
      </c>
      <c r="X334" s="85" t="s">
        <v>221</v>
      </c>
      <c r="Y334" s="85" t="s">
        <v>221</v>
      </c>
      <c r="Z334" s="85" t="s">
        <v>221</v>
      </c>
      <c r="AA334" s="85" t="s">
        <v>20093</v>
      </c>
      <c r="AB334" s="85">
        <v>9754787599</v>
      </c>
      <c r="AC334" s="85" t="s">
        <v>1303</v>
      </c>
      <c r="AD334" s="85" t="s">
        <v>802</v>
      </c>
      <c r="AE334" s="85" t="s">
        <v>221</v>
      </c>
      <c r="AF334" s="85" t="s">
        <v>221</v>
      </c>
      <c r="AG334" s="85" t="s">
        <v>221</v>
      </c>
      <c r="AH334" s="85" t="s">
        <v>221</v>
      </c>
      <c r="AI334" s="85"/>
      <c r="AJ334" s="85"/>
      <c r="AK334" s="85"/>
      <c r="AL334" s="85"/>
      <c r="AM334" s="85"/>
      <c r="AN334" s="85" t="s">
        <v>228</v>
      </c>
      <c r="AO334" s="85" t="s">
        <v>228</v>
      </c>
      <c r="AP334" s="85" t="s">
        <v>229</v>
      </c>
      <c r="AQ334" s="85" t="s">
        <v>229</v>
      </c>
      <c r="AR334" s="85"/>
      <c r="AS334" s="85" t="s">
        <v>20094</v>
      </c>
      <c r="AT334" s="85">
        <v>246798</v>
      </c>
      <c r="AU334" s="85" t="s">
        <v>12692</v>
      </c>
      <c r="AV334" s="85"/>
      <c r="AW334" s="85"/>
      <c r="AX334" s="85"/>
      <c r="AY334" s="85" t="s">
        <v>227</v>
      </c>
      <c r="AZ334" s="85" t="s">
        <v>446</v>
      </c>
      <c r="BA334" s="275" t="s">
        <v>7951</v>
      </c>
      <c r="BB334" s="275"/>
      <c r="BC334" s="275"/>
      <c r="BD334" s="275"/>
      <c r="BE334" s="85"/>
      <c r="BF334" s="85"/>
      <c r="BG334" s="85"/>
      <c r="BH334" s="85"/>
      <c r="BI334" s="85"/>
      <c r="BJ334" s="85"/>
      <c r="BK334" s="85"/>
      <c r="BL334" s="85"/>
      <c r="BM334" s="85"/>
      <c r="BN334" s="85"/>
      <c r="BO334" s="85"/>
      <c r="BP334" s="85"/>
      <c r="BQ334" s="85"/>
      <c r="BR334" s="85"/>
      <c r="BS334" s="85"/>
      <c r="BT334" s="85"/>
      <c r="BU334" s="85"/>
      <c r="BV334" s="85"/>
      <c r="BW334" s="85"/>
      <c r="BX334" s="85"/>
      <c r="BY334" s="85"/>
      <c r="BZ334" s="85"/>
      <c r="CA334" s="85"/>
      <c r="CB334" s="85"/>
      <c r="CC334" s="85"/>
      <c r="CE334" s="85"/>
      <c r="CF334" s="85"/>
      <c r="CG334" s="85"/>
      <c r="CH334" s="85"/>
      <c r="CI334" s="85"/>
      <c r="CJ334" s="85"/>
      <c r="CK334" s="85"/>
      <c r="CL334" s="85"/>
      <c r="CM334" s="85"/>
      <c r="CN334" s="85"/>
      <c r="CO334" s="85"/>
      <c r="CP334" s="85"/>
      <c r="CQ334" s="85"/>
      <c r="CR334" s="36" t="s">
        <v>12643</v>
      </c>
      <c r="CS334" s="36" t="s">
        <v>12644</v>
      </c>
      <c r="CT334" s="36" t="s">
        <v>4002</v>
      </c>
      <c r="CU334" s="36" t="s">
        <v>20095</v>
      </c>
      <c r="CV334" s="36" t="s">
        <v>20090</v>
      </c>
      <c r="CW334" s="36" t="s">
        <v>5322</v>
      </c>
      <c r="CX334" s="36" t="s">
        <v>20096</v>
      </c>
      <c r="CY334" s="36" t="s">
        <v>20097</v>
      </c>
      <c r="CZ334" s="36" t="s">
        <v>3848</v>
      </c>
      <c r="DA334" s="36" t="s">
        <v>20098</v>
      </c>
      <c r="DB334" s="36" t="s">
        <v>3840</v>
      </c>
      <c r="DC334" s="36" t="s">
        <v>3841</v>
      </c>
      <c r="DD334" s="36" t="s">
        <v>4838</v>
      </c>
      <c r="DE334" s="36" t="s">
        <v>3848</v>
      </c>
      <c r="DF334" s="36" t="s">
        <v>4002</v>
      </c>
      <c r="DG334" s="36" t="s">
        <v>4037</v>
      </c>
      <c r="DH334" s="36" t="s">
        <v>4038</v>
      </c>
      <c r="DI334" s="36" t="s">
        <v>4039</v>
      </c>
      <c r="DJ334" s="36" t="s">
        <v>3848</v>
      </c>
      <c r="DK334" s="36" t="s">
        <v>3957</v>
      </c>
      <c r="DL334" s="36" t="s">
        <v>4002</v>
      </c>
      <c r="DM334" s="36" t="s">
        <v>4116</v>
      </c>
      <c r="DN334" s="36" t="s">
        <v>3852</v>
      </c>
      <c r="DO334" s="36" t="s">
        <v>3848</v>
      </c>
      <c r="DP334" s="36" t="s">
        <v>3854</v>
      </c>
      <c r="DQ334" s="36" t="s">
        <v>20099</v>
      </c>
      <c r="DR334" s="36" t="s">
        <v>20100</v>
      </c>
      <c r="DS334" s="36" t="s">
        <v>20092</v>
      </c>
      <c r="DT334" s="36" t="s">
        <v>3848</v>
      </c>
      <c r="DU334" s="36" t="s">
        <v>20101</v>
      </c>
      <c r="DV334" s="36" t="s">
        <v>3848</v>
      </c>
      <c r="DW334" s="36" t="s">
        <v>3848</v>
      </c>
      <c r="DX334" s="36" t="s">
        <v>3848</v>
      </c>
      <c r="DY334" s="36" t="s">
        <v>3848</v>
      </c>
      <c r="DZ334" s="36" t="s">
        <v>3848</v>
      </c>
      <c r="EA334" s="36" t="s">
        <v>3848</v>
      </c>
      <c r="EB334" s="36" t="s">
        <v>3861</v>
      </c>
      <c r="EC334" s="36" t="s">
        <v>3862</v>
      </c>
      <c r="ED334" s="36" t="s">
        <v>3848</v>
      </c>
      <c r="EE334" s="36" t="s">
        <v>20102</v>
      </c>
      <c r="EF334" s="36" t="s">
        <v>3864</v>
      </c>
      <c r="EG334" s="36" t="s">
        <v>4068</v>
      </c>
      <c r="EH334" s="36" t="s">
        <v>4069</v>
      </c>
      <c r="EI334" s="36" t="s">
        <v>2718</v>
      </c>
      <c r="EJ334" s="36" t="s">
        <v>20103</v>
      </c>
      <c r="EK334" s="36" t="s">
        <v>3848</v>
      </c>
      <c r="EL334" s="36" t="s">
        <v>3868</v>
      </c>
      <c r="EM334" s="36" t="s">
        <v>4002</v>
      </c>
      <c r="EN334" s="36" t="s">
        <v>4002</v>
      </c>
      <c r="EO334" s="36" t="s">
        <v>3869</v>
      </c>
      <c r="EP334" s="36" t="s">
        <v>3870</v>
      </c>
      <c r="EQ334" s="36" t="s">
        <v>20104</v>
      </c>
      <c r="ER334" s="36" t="s">
        <v>4004</v>
      </c>
      <c r="ES334" s="36" t="s">
        <v>20105</v>
      </c>
      <c r="ET334" s="36" t="s">
        <v>4017</v>
      </c>
      <c r="EU334" s="36" t="s">
        <v>5378</v>
      </c>
      <c r="EV334" s="36" t="s">
        <v>3876</v>
      </c>
      <c r="EW334" s="36" t="s">
        <v>3876</v>
      </c>
      <c r="EX334" s="36" t="s">
        <v>3848</v>
      </c>
      <c r="EY334" s="36" t="s">
        <v>3848</v>
      </c>
      <c r="EZ334" s="36" t="s">
        <v>3876</v>
      </c>
      <c r="FA334" s="36" t="s">
        <v>3848</v>
      </c>
      <c r="FB334" s="36" t="s">
        <v>3848</v>
      </c>
      <c r="FC334" s="36" t="s">
        <v>3848</v>
      </c>
      <c r="FD334" s="36" t="s">
        <v>3848</v>
      </c>
      <c r="FE334" s="36" t="s">
        <v>4017</v>
      </c>
      <c r="FF334" s="36" t="s">
        <v>4017</v>
      </c>
      <c r="FG334" s="36" t="s">
        <v>3848</v>
      </c>
      <c r="FH334" s="36" t="s">
        <v>3848</v>
      </c>
      <c r="FI334" s="36" t="s">
        <v>3848</v>
      </c>
      <c r="FJ334" s="36" t="s">
        <v>4017</v>
      </c>
      <c r="FK334" s="36" t="s">
        <v>4017</v>
      </c>
      <c r="FL334" s="36" t="s">
        <v>4017</v>
      </c>
      <c r="FM334" s="36" t="s">
        <v>20090</v>
      </c>
      <c r="FN334" s="36" t="s">
        <v>5322</v>
      </c>
      <c r="FO334" s="36" t="s">
        <v>20096</v>
      </c>
      <c r="FP334" s="36" t="s">
        <v>3848</v>
      </c>
      <c r="FQ334" s="36" t="s">
        <v>3848</v>
      </c>
      <c r="FR334" s="36" t="s">
        <v>3848</v>
      </c>
      <c r="FS334" s="36" t="s">
        <v>3848</v>
      </c>
      <c r="FT334" s="36" t="s">
        <v>3943</v>
      </c>
      <c r="FU334" s="36" t="s">
        <v>3943</v>
      </c>
      <c r="FV334" s="36" t="s">
        <v>3943</v>
      </c>
      <c r="FW334" s="36" t="s">
        <v>3943</v>
      </c>
      <c r="FX334" s="36" t="s">
        <v>3894</v>
      </c>
      <c r="FY334" s="36" t="s">
        <v>3848</v>
      </c>
      <c r="FZ334" s="36" t="s">
        <v>13539</v>
      </c>
      <c r="GA334" s="36" t="s">
        <v>3848</v>
      </c>
      <c r="GB334" s="44" t="s">
        <v>3848</v>
      </c>
      <c r="GC334" s="44" t="s">
        <v>3848</v>
      </c>
      <c r="GL334" s="502" t="s">
        <v>14217</v>
      </c>
      <c r="GM334" s="502" t="s">
        <v>14217</v>
      </c>
      <c r="GN334" s="502" t="s">
        <v>14217</v>
      </c>
      <c r="GO334" s="502" t="s">
        <v>14217</v>
      </c>
      <c r="GP334" s="502" t="s">
        <v>14217</v>
      </c>
      <c r="GQ334" s="502" t="s">
        <v>3848</v>
      </c>
      <c r="GR334" s="502" t="s">
        <v>3848</v>
      </c>
      <c r="GS334" s="502" t="s">
        <v>14217</v>
      </c>
      <c r="GT334" s="502" t="s">
        <v>3848</v>
      </c>
      <c r="GU334" s="502" t="s">
        <v>3848</v>
      </c>
      <c r="GV334" s="502" t="s">
        <v>14217</v>
      </c>
      <c r="GW334" s="502" t="s">
        <v>14217</v>
      </c>
      <c r="GX334" s="502" t="s">
        <v>14217</v>
      </c>
      <c r="GY334" s="502" t="s">
        <v>14218</v>
      </c>
      <c r="GZ334" s="502" t="s">
        <v>14217</v>
      </c>
      <c r="HA334" s="502" t="s">
        <v>14217</v>
      </c>
      <c r="HB334" s="502" t="s">
        <v>14217</v>
      </c>
      <c r="HC334" s="502" t="s">
        <v>14217</v>
      </c>
      <c r="HD334" s="502" t="s">
        <v>14217</v>
      </c>
      <c r="HE334" s="502">
        <v>0</v>
      </c>
      <c r="HF334" s="44" t="s">
        <v>16491</v>
      </c>
      <c r="HG334" s="503" t="s">
        <v>3848</v>
      </c>
      <c r="HH334" s="503" t="s">
        <v>3848</v>
      </c>
      <c r="HI334" s="503" t="s">
        <v>3848</v>
      </c>
      <c r="HJ334" s="503" t="s">
        <v>3848</v>
      </c>
      <c r="HK334" s="503" t="s">
        <v>3848</v>
      </c>
      <c r="IC334" s="44" t="s">
        <v>3403</v>
      </c>
      <c r="IE334" s="44" t="s">
        <v>3403</v>
      </c>
    </row>
    <row r="335" spans="1:239" s="44" customFormat="1" ht="15" customHeight="1" x14ac:dyDescent="0.2">
      <c r="A335" s="85">
        <v>51</v>
      </c>
      <c r="B335" s="470">
        <v>0.67222222222222217</v>
      </c>
      <c r="C335" s="85"/>
      <c r="D335" s="85" t="s">
        <v>12630</v>
      </c>
      <c r="E335" s="85" t="s">
        <v>212</v>
      </c>
      <c r="F335" s="282">
        <v>43285</v>
      </c>
      <c r="G335" s="85" t="s">
        <v>1202</v>
      </c>
      <c r="H335" s="85" t="s">
        <v>233</v>
      </c>
      <c r="I335" s="85" t="s">
        <v>3057</v>
      </c>
      <c r="J335" s="85"/>
      <c r="K335" s="471"/>
      <c r="L335" s="471"/>
      <c r="M335" s="471"/>
      <c r="N335" s="471"/>
      <c r="O335" s="85"/>
      <c r="P335" s="472" t="s">
        <v>20106</v>
      </c>
      <c r="Q335" s="85" t="s">
        <v>20107</v>
      </c>
      <c r="R335" s="85" t="s">
        <v>991</v>
      </c>
      <c r="S335" s="471" t="s">
        <v>549</v>
      </c>
      <c r="T335" s="276">
        <v>9975374465</v>
      </c>
      <c r="U335" s="473" t="s">
        <v>20108</v>
      </c>
      <c r="V335" s="85" t="s">
        <v>221</v>
      </c>
      <c r="W335" s="85" t="s">
        <v>221</v>
      </c>
      <c r="X335" s="85" t="s">
        <v>221</v>
      </c>
      <c r="Y335" s="85" t="s">
        <v>221</v>
      </c>
      <c r="Z335" s="85" t="s">
        <v>221</v>
      </c>
      <c r="AA335" s="85" t="s">
        <v>20109</v>
      </c>
      <c r="AB335" s="85">
        <v>9977333812</v>
      </c>
      <c r="AC335" s="85" t="s">
        <v>1303</v>
      </c>
      <c r="AD335" s="85" t="s">
        <v>241</v>
      </c>
      <c r="AE335" s="85" t="s">
        <v>221</v>
      </c>
      <c r="AF335" s="85" t="s">
        <v>221</v>
      </c>
      <c r="AG335" s="85" t="s">
        <v>221</v>
      </c>
      <c r="AH335" s="85" t="s">
        <v>221</v>
      </c>
      <c r="AI335" s="85"/>
      <c r="AJ335" s="85"/>
      <c r="AK335" s="85"/>
      <c r="AL335" s="85"/>
      <c r="AM335" s="85"/>
      <c r="AN335" s="85" t="s">
        <v>228</v>
      </c>
      <c r="AO335" s="85" t="s">
        <v>228</v>
      </c>
      <c r="AP335" s="85" t="s">
        <v>643</v>
      </c>
      <c r="AQ335" s="85" t="s">
        <v>643</v>
      </c>
      <c r="AR335" s="85"/>
      <c r="AS335" s="85"/>
      <c r="AT335" s="85"/>
      <c r="AU335" s="85"/>
      <c r="AV335" s="85" t="s">
        <v>20110</v>
      </c>
      <c r="AW335" s="85"/>
      <c r="AX335" s="85"/>
      <c r="AY335" s="85" t="s">
        <v>227</v>
      </c>
      <c r="AZ335" s="85" t="s">
        <v>227</v>
      </c>
      <c r="BA335" s="275">
        <v>0.72916666666666663</v>
      </c>
      <c r="BB335" s="275" t="s">
        <v>13984</v>
      </c>
      <c r="BC335" s="275"/>
      <c r="BD335" s="275"/>
      <c r="BE335" s="85"/>
      <c r="BF335" s="85"/>
      <c r="BG335" s="85"/>
      <c r="BH335" s="85"/>
      <c r="BI335" s="85"/>
      <c r="BJ335" s="85"/>
      <c r="BK335" s="85"/>
      <c r="BL335" s="85"/>
      <c r="BM335" s="85"/>
      <c r="BN335" s="85"/>
      <c r="BO335" s="85"/>
      <c r="BP335" s="85"/>
      <c r="BQ335" s="85"/>
      <c r="BR335" s="85"/>
      <c r="BS335" s="85"/>
      <c r="BT335" s="85"/>
      <c r="BU335" s="85"/>
      <c r="BV335" s="85"/>
      <c r="BW335" s="85"/>
      <c r="BX335" s="85"/>
      <c r="BY335" s="85"/>
      <c r="BZ335" s="85"/>
      <c r="CA335" s="85"/>
      <c r="CB335" s="85"/>
      <c r="CC335" s="85"/>
      <c r="CE335" s="85"/>
      <c r="CF335" s="85"/>
      <c r="CG335" s="85"/>
      <c r="CH335" s="85"/>
      <c r="CI335" s="85"/>
      <c r="CJ335" s="85"/>
      <c r="CK335" s="85"/>
      <c r="CL335" s="85"/>
      <c r="CM335" s="85"/>
      <c r="CN335" s="85"/>
      <c r="CO335" s="85"/>
      <c r="CP335" s="85"/>
      <c r="CQ335" s="85"/>
      <c r="CR335" s="36" t="s">
        <v>12643</v>
      </c>
      <c r="CS335" s="36" t="s">
        <v>12644</v>
      </c>
      <c r="CT335" s="36" t="s">
        <v>4002</v>
      </c>
      <c r="CU335" s="36" t="s">
        <v>20111</v>
      </c>
      <c r="CV335" s="36" t="s">
        <v>20112</v>
      </c>
      <c r="CW335" s="36" t="s">
        <v>20113</v>
      </c>
      <c r="CX335" s="36" t="s">
        <v>20114</v>
      </c>
      <c r="CY335" s="36" t="s">
        <v>20115</v>
      </c>
      <c r="CZ335" s="36" t="s">
        <v>3848</v>
      </c>
      <c r="DA335" s="36" t="s">
        <v>20116</v>
      </c>
      <c r="DB335" s="36" t="s">
        <v>4037</v>
      </c>
      <c r="DC335" s="36" t="s">
        <v>4038</v>
      </c>
      <c r="DD335" s="36" t="s">
        <v>4039</v>
      </c>
      <c r="DE335" s="36" t="s">
        <v>3848</v>
      </c>
      <c r="DF335" s="36" t="s">
        <v>20117</v>
      </c>
      <c r="DG335" s="36" t="s">
        <v>4037</v>
      </c>
      <c r="DH335" s="36" t="s">
        <v>4038</v>
      </c>
      <c r="DI335" s="36" t="s">
        <v>4039</v>
      </c>
      <c r="DJ335" s="36" t="s">
        <v>3848</v>
      </c>
      <c r="DK335" s="36" t="s">
        <v>3849</v>
      </c>
      <c r="DL335" s="36" t="s">
        <v>3848</v>
      </c>
      <c r="DM335" s="36" t="s">
        <v>3851</v>
      </c>
      <c r="DN335" s="36" t="s">
        <v>3852</v>
      </c>
      <c r="DO335" s="36" t="s">
        <v>3848</v>
      </c>
      <c r="DP335" s="36" t="s">
        <v>3848</v>
      </c>
      <c r="DQ335" s="36" t="s">
        <v>20118</v>
      </c>
      <c r="DR335" s="36" t="s">
        <v>3347</v>
      </c>
      <c r="DS335" s="36" t="s">
        <v>20108</v>
      </c>
      <c r="DT335" s="36" t="s">
        <v>3848</v>
      </c>
      <c r="DU335" s="36" t="s">
        <v>3848</v>
      </c>
      <c r="DV335" s="36" t="s">
        <v>3848</v>
      </c>
      <c r="DW335" s="36" t="s">
        <v>3848</v>
      </c>
      <c r="DX335" s="36" t="s">
        <v>3848</v>
      </c>
      <c r="DY335" s="36" t="s">
        <v>3848</v>
      </c>
      <c r="DZ335" s="36" t="s">
        <v>3848</v>
      </c>
      <c r="EA335" s="36" t="s">
        <v>3848</v>
      </c>
      <c r="EB335" s="36" t="s">
        <v>3861</v>
      </c>
      <c r="EC335" s="36" t="s">
        <v>3862</v>
      </c>
      <c r="ED335" s="36" t="s">
        <v>3848</v>
      </c>
      <c r="EE335" s="36" t="s">
        <v>20119</v>
      </c>
      <c r="EF335" s="36" t="s">
        <v>3864</v>
      </c>
      <c r="EG335" s="36" t="s">
        <v>598</v>
      </c>
      <c r="EH335" s="36" t="s">
        <v>5303</v>
      </c>
      <c r="EI335" s="36" t="s">
        <v>20120</v>
      </c>
      <c r="EJ335" s="36" t="s">
        <v>20121</v>
      </c>
      <c r="EK335" s="36" t="s">
        <v>3848</v>
      </c>
      <c r="EL335" s="36" t="s">
        <v>3868</v>
      </c>
      <c r="EM335" s="36" t="s">
        <v>4002</v>
      </c>
      <c r="EN335" s="36" t="s">
        <v>4002</v>
      </c>
      <c r="EO335" s="36" t="s">
        <v>4002</v>
      </c>
      <c r="EP335" s="36" t="s">
        <v>4002</v>
      </c>
      <c r="EQ335" s="36" t="s">
        <v>20122</v>
      </c>
      <c r="ER335" s="36" t="s">
        <v>3872</v>
      </c>
      <c r="ES335" s="36" t="s">
        <v>20123</v>
      </c>
      <c r="ET335" s="36" t="s">
        <v>20124</v>
      </c>
      <c r="EU335" s="36" t="s">
        <v>4017</v>
      </c>
      <c r="EV335" s="36" t="s">
        <v>3876</v>
      </c>
      <c r="EW335" s="36" t="s">
        <v>3876</v>
      </c>
      <c r="EX335" s="36" t="s">
        <v>3848</v>
      </c>
      <c r="EY335" s="36" t="s">
        <v>3848</v>
      </c>
      <c r="EZ335" s="36" t="s">
        <v>3876</v>
      </c>
      <c r="FA335" s="36" t="s">
        <v>3848</v>
      </c>
      <c r="FB335" s="36" t="s">
        <v>3848</v>
      </c>
      <c r="FC335" s="36" t="s">
        <v>3848</v>
      </c>
      <c r="FD335" s="36" t="s">
        <v>3848</v>
      </c>
      <c r="FE335" s="36" t="s">
        <v>4017</v>
      </c>
      <c r="FF335" s="36" t="s">
        <v>4017</v>
      </c>
      <c r="FG335" s="36" t="s">
        <v>3848</v>
      </c>
      <c r="FH335" s="36" t="s">
        <v>3848</v>
      </c>
      <c r="FI335" s="36" t="s">
        <v>3848</v>
      </c>
      <c r="FJ335" s="36" t="s">
        <v>4017</v>
      </c>
      <c r="FK335" s="36" t="s">
        <v>4017</v>
      </c>
      <c r="FL335" s="36" t="s">
        <v>4017</v>
      </c>
      <c r="FM335" s="36" t="s">
        <v>20112</v>
      </c>
      <c r="FN335" s="36" t="s">
        <v>20113</v>
      </c>
      <c r="FO335" s="36" t="s">
        <v>20114</v>
      </c>
      <c r="FP335" s="36" t="s">
        <v>3848</v>
      </c>
      <c r="FQ335" s="36" t="s">
        <v>20125</v>
      </c>
      <c r="FR335" s="36" t="s">
        <v>11924</v>
      </c>
      <c r="FS335" s="36" t="s">
        <v>20126</v>
      </c>
      <c r="FT335" s="36" t="s">
        <v>20127</v>
      </c>
      <c r="FU335" s="36" t="s">
        <v>20128</v>
      </c>
      <c r="FV335" s="36" t="s">
        <v>20129</v>
      </c>
      <c r="FW335" s="36" t="s">
        <v>20130</v>
      </c>
      <c r="FX335" s="36" t="s">
        <v>3894</v>
      </c>
      <c r="FY335" s="36" t="s">
        <v>3848</v>
      </c>
      <c r="FZ335" s="36" t="s">
        <v>3848</v>
      </c>
      <c r="GA335" s="36" t="s">
        <v>3946</v>
      </c>
      <c r="GB335" s="44" t="s">
        <v>3848</v>
      </c>
      <c r="GC335" s="44" t="s">
        <v>3848</v>
      </c>
      <c r="GL335" s="502">
        <v>100</v>
      </c>
      <c r="GM335" s="502">
        <v>42</v>
      </c>
      <c r="GN335" s="502">
        <v>60</v>
      </c>
      <c r="GO335" s="502">
        <v>67</v>
      </c>
      <c r="GP335" s="502">
        <v>80</v>
      </c>
      <c r="GQ335" s="502">
        <v>20</v>
      </c>
      <c r="GR335" s="502">
        <v>90</v>
      </c>
      <c r="GS335" s="502">
        <v>64</v>
      </c>
      <c r="GT335" s="502">
        <v>16</v>
      </c>
      <c r="GU335" s="502">
        <v>75</v>
      </c>
      <c r="GV335" s="502">
        <v>50</v>
      </c>
      <c r="GW335" s="502">
        <v>71</v>
      </c>
      <c r="GX335" s="502">
        <v>71</v>
      </c>
      <c r="GY335" s="502" t="s">
        <v>14218</v>
      </c>
      <c r="GZ335" s="502" t="s">
        <v>14217</v>
      </c>
      <c r="HA335" s="502" t="s">
        <v>14217</v>
      </c>
      <c r="HB335" s="502" t="s">
        <v>14217</v>
      </c>
      <c r="HC335" s="502" t="s">
        <v>14217</v>
      </c>
      <c r="HD335" s="502" t="s">
        <v>14217</v>
      </c>
      <c r="HE335" s="502">
        <v>0</v>
      </c>
      <c r="HF335" s="44" t="s">
        <v>14293</v>
      </c>
      <c r="HG335" s="503" t="s">
        <v>3848</v>
      </c>
      <c r="HH335" s="503" t="s">
        <v>3848</v>
      </c>
      <c r="HI335" s="503" t="s">
        <v>3848</v>
      </c>
      <c r="HJ335" s="503" t="s">
        <v>3848</v>
      </c>
      <c r="HK335" s="503" t="s">
        <v>3848</v>
      </c>
      <c r="HL335" s="44" t="s">
        <v>3848</v>
      </c>
      <c r="HM335" s="44" t="s">
        <v>3848</v>
      </c>
      <c r="IC335" s="44" t="s">
        <v>3403</v>
      </c>
      <c r="IE335" s="44" t="s">
        <v>3403</v>
      </c>
    </row>
    <row r="336" spans="1:239" s="44" customFormat="1" ht="15" customHeight="1" x14ac:dyDescent="0.2">
      <c r="A336" s="85">
        <v>52</v>
      </c>
      <c r="B336" s="470">
        <v>0.67638888888888893</v>
      </c>
      <c r="C336" s="85"/>
      <c r="D336" s="85" t="s">
        <v>12630</v>
      </c>
      <c r="E336" s="85" t="s">
        <v>212</v>
      </c>
      <c r="F336" s="282">
        <v>43285</v>
      </c>
      <c r="G336" s="85" t="s">
        <v>357</v>
      </c>
      <c r="H336" s="85" t="s">
        <v>337</v>
      </c>
      <c r="I336" s="85" t="s">
        <v>437</v>
      </c>
      <c r="J336" s="471" t="s">
        <v>20131</v>
      </c>
      <c r="K336" s="471"/>
      <c r="L336" s="471"/>
      <c r="M336" s="471"/>
      <c r="N336" s="471"/>
      <c r="O336" s="85"/>
      <c r="P336" s="472" t="s">
        <v>20132</v>
      </c>
      <c r="Q336" s="85" t="s">
        <v>20133</v>
      </c>
      <c r="R336" s="85" t="s">
        <v>1292</v>
      </c>
      <c r="S336" s="471" t="s">
        <v>20134</v>
      </c>
      <c r="T336" s="276">
        <v>9166536690</v>
      </c>
      <c r="U336" s="473" t="s">
        <v>20135</v>
      </c>
      <c r="V336" s="85" t="s">
        <v>221</v>
      </c>
      <c r="W336" s="85" t="s">
        <v>221</v>
      </c>
      <c r="X336" s="85" t="s">
        <v>221</v>
      </c>
      <c r="Y336" s="85" t="s">
        <v>221</v>
      </c>
      <c r="Z336" s="85" t="s">
        <v>221</v>
      </c>
      <c r="AA336" s="85" t="s">
        <v>20136</v>
      </c>
      <c r="AB336" s="85">
        <v>91793712560</v>
      </c>
      <c r="AC336" s="85" t="s">
        <v>402</v>
      </c>
      <c r="AD336" s="85" t="s">
        <v>224</v>
      </c>
      <c r="AE336" s="85"/>
      <c r="AF336" s="85" t="s">
        <v>221</v>
      </c>
      <c r="AG336" s="85" t="s">
        <v>221</v>
      </c>
      <c r="AH336" s="85" t="s">
        <v>221</v>
      </c>
      <c r="AI336" s="85"/>
      <c r="AJ336" s="85"/>
      <c r="AK336" s="85"/>
      <c r="AL336" s="85"/>
      <c r="AM336" s="85"/>
      <c r="AN336" s="85" t="s">
        <v>228</v>
      </c>
      <c r="AO336" s="85" t="s">
        <v>228</v>
      </c>
      <c r="AP336" s="85" t="s">
        <v>281</v>
      </c>
      <c r="AQ336" s="85" t="s">
        <v>282</v>
      </c>
      <c r="AR336" s="85"/>
      <c r="AS336" s="85"/>
      <c r="AT336" s="85"/>
      <c r="AU336" s="85"/>
      <c r="AV336" s="85"/>
      <c r="AW336" s="85"/>
      <c r="AX336" s="85"/>
      <c r="AY336" s="85" t="s">
        <v>227</v>
      </c>
      <c r="AZ336" s="85" t="s">
        <v>446</v>
      </c>
      <c r="BA336" s="275">
        <v>0.72986111111111107</v>
      </c>
      <c r="BB336" s="275" t="s">
        <v>12636</v>
      </c>
      <c r="BC336" s="275">
        <v>0.75763888888888886</v>
      </c>
      <c r="BD336" s="275">
        <v>0.76111111111111107</v>
      </c>
      <c r="BE336" s="85"/>
      <c r="BF336" s="85">
        <v>2</v>
      </c>
      <c r="BG336" s="85">
        <v>2</v>
      </c>
      <c r="BH336" s="85">
        <v>3</v>
      </c>
      <c r="BI336" s="85">
        <v>3</v>
      </c>
      <c r="BJ336" s="85">
        <v>2</v>
      </c>
      <c r="BK336" s="85">
        <v>2</v>
      </c>
      <c r="BL336" s="85">
        <v>3</v>
      </c>
      <c r="BM336" s="85">
        <v>3</v>
      </c>
      <c r="BN336" s="85">
        <v>3</v>
      </c>
      <c r="BO336" s="85">
        <v>3</v>
      </c>
      <c r="BP336" s="85">
        <v>2</v>
      </c>
      <c r="BQ336" s="85">
        <v>3</v>
      </c>
      <c r="BR336" s="85">
        <v>3</v>
      </c>
      <c r="BS336" s="85">
        <v>2</v>
      </c>
      <c r="BT336" s="85">
        <v>3</v>
      </c>
      <c r="BU336" s="85"/>
      <c r="BV336" s="85" t="s">
        <v>12636</v>
      </c>
      <c r="BW336" s="483">
        <v>0.76388888888888884</v>
      </c>
      <c r="BX336" s="483">
        <v>0.77013888888888893</v>
      </c>
      <c r="BY336" s="85"/>
      <c r="BZ336" s="85">
        <v>3</v>
      </c>
      <c r="CA336" s="85">
        <v>3</v>
      </c>
      <c r="CB336" s="85">
        <v>3</v>
      </c>
      <c r="CC336" s="85">
        <v>3</v>
      </c>
      <c r="CD336" s="44" t="s">
        <v>260</v>
      </c>
      <c r="CE336" s="85" t="s">
        <v>12636</v>
      </c>
      <c r="CF336" s="85">
        <v>15</v>
      </c>
      <c r="CG336" s="85"/>
      <c r="CH336" s="85"/>
      <c r="CI336" s="85"/>
      <c r="CJ336" s="85"/>
      <c r="CK336" s="85"/>
      <c r="CL336" s="85"/>
      <c r="CM336" s="85"/>
      <c r="CN336" s="85"/>
      <c r="CO336" s="85"/>
      <c r="CP336" s="85"/>
      <c r="CQ336" s="85"/>
      <c r="CR336" s="36" t="s">
        <v>12643</v>
      </c>
      <c r="CS336" s="36" t="s">
        <v>12644</v>
      </c>
      <c r="CT336" s="36" t="s">
        <v>4002</v>
      </c>
      <c r="CU336" s="36" t="s">
        <v>20137</v>
      </c>
      <c r="CV336" s="36" t="s">
        <v>20138</v>
      </c>
      <c r="CW336" s="36" t="s">
        <v>20139</v>
      </c>
      <c r="CX336" s="36" t="s">
        <v>20140</v>
      </c>
      <c r="CY336" s="36" t="s">
        <v>20141</v>
      </c>
      <c r="CZ336" s="36" t="s">
        <v>15346</v>
      </c>
      <c r="DA336" s="36" t="s">
        <v>20142</v>
      </c>
      <c r="DB336" s="36" t="s">
        <v>3840</v>
      </c>
      <c r="DC336" s="36" t="s">
        <v>3841</v>
      </c>
      <c r="DD336" s="36" t="s">
        <v>4838</v>
      </c>
      <c r="DE336" s="36" t="s">
        <v>20143</v>
      </c>
      <c r="DF336" s="36" t="s">
        <v>20144</v>
      </c>
      <c r="DG336" s="36" t="s">
        <v>4760</v>
      </c>
      <c r="DH336" s="36" t="s">
        <v>4393</v>
      </c>
      <c r="DI336" s="36" t="s">
        <v>4764</v>
      </c>
      <c r="DJ336" s="36" t="s">
        <v>3848</v>
      </c>
      <c r="DK336" s="36" t="s">
        <v>3849</v>
      </c>
      <c r="DL336" s="36" t="s">
        <v>20145</v>
      </c>
      <c r="DM336" s="36" t="s">
        <v>3851</v>
      </c>
      <c r="DN336" s="36" t="s">
        <v>3852</v>
      </c>
      <c r="DO336" s="36" t="s">
        <v>3853</v>
      </c>
      <c r="DP336" s="36" t="s">
        <v>3854</v>
      </c>
      <c r="DQ336" s="36" t="s">
        <v>20146</v>
      </c>
      <c r="DR336" s="36" t="s">
        <v>20146</v>
      </c>
      <c r="DS336" s="36" t="s">
        <v>20135</v>
      </c>
      <c r="DT336" s="36" t="s">
        <v>3848</v>
      </c>
      <c r="DU336" s="36" t="s">
        <v>20147</v>
      </c>
      <c r="DV336" s="36" t="s">
        <v>20148</v>
      </c>
      <c r="DW336" s="36" t="s">
        <v>20149</v>
      </c>
      <c r="DX336" s="36" t="s">
        <v>3848</v>
      </c>
      <c r="DY336" s="36" t="s">
        <v>3848</v>
      </c>
      <c r="DZ336" s="36" t="s">
        <v>3848</v>
      </c>
      <c r="EA336" s="36" t="s">
        <v>3848</v>
      </c>
      <c r="EB336" s="36" t="s">
        <v>3861</v>
      </c>
      <c r="EC336" s="36" t="s">
        <v>4118</v>
      </c>
      <c r="ED336" s="36" t="s">
        <v>3848</v>
      </c>
      <c r="EE336" s="36" t="s">
        <v>5339</v>
      </c>
      <c r="EF336" s="36" t="s">
        <v>3864</v>
      </c>
      <c r="EG336" s="36" t="s">
        <v>2755</v>
      </c>
      <c r="EH336" s="36" t="s">
        <v>282</v>
      </c>
      <c r="EI336" s="36" t="s">
        <v>3848</v>
      </c>
      <c r="EJ336" s="36" t="s">
        <v>3848</v>
      </c>
      <c r="EK336" s="36" t="s">
        <v>3848</v>
      </c>
      <c r="EL336" s="36" t="s">
        <v>4473</v>
      </c>
      <c r="EM336" s="36" t="s">
        <v>4002</v>
      </c>
      <c r="EN336" s="36" t="s">
        <v>4002</v>
      </c>
      <c r="EO336" s="36" t="s">
        <v>4002</v>
      </c>
      <c r="EP336" s="36" t="s">
        <v>4002</v>
      </c>
      <c r="EQ336" s="36" t="s">
        <v>20150</v>
      </c>
      <c r="ER336" s="36" t="s">
        <v>7126</v>
      </c>
      <c r="ES336" s="36" t="s">
        <v>20151</v>
      </c>
      <c r="ET336" s="36" t="s">
        <v>20152</v>
      </c>
      <c r="EU336" s="36" t="s">
        <v>20153</v>
      </c>
      <c r="EV336" s="36" t="s">
        <v>3876</v>
      </c>
      <c r="EW336" s="36" t="s">
        <v>3876</v>
      </c>
      <c r="EX336" s="36" t="s">
        <v>3848</v>
      </c>
      <c r="EY336" s="36" t="s">
        <v>3848</v>
      </c>
      <c r="EZ336" s="36" t="s">
        <v>3876</v>
      </c>
      <c r="FA336" s="36" t="s">
        <v>3848</v>
      </c>
      <c r="FB336" s="36" t="s">
        <v>20154</v>
      </c>
      <c r="FC336" s="36" t="s">
        <v>20155</v>
      </c>
      <c r="FD336" s="36" t="s">
        <v>20156</v>
      </c>
      <c r="FE336" s="36" t="s">
        <v>3930</v>
      </c>
      <c r="FF336" s="36" t="s">
        <v>6835</v>
      </c>
      <c r="FG336" s="36" t="s">
        <v>3848</v>
      </c>
      <c r="FH336" s="36" t="s">
        <v>20157</v>
      </c>
      <c r="FI336" s="36" t="s">
        <v>20158</v>
      </c>
      <c r="FJ336" s="36" t="s">
        <v>8864</v>
      </c>
      <c r="FK336" s="36" t="s">
        <v>4017</v>
      </c>
      <c r="FL336" s="36" t="s">
        <v>4017</v>
      </c>
      <c r="FM336" s="36" t="s">
        <v>20140</v>
      </c>
      <c r="FN336" s="36" t="s">
        <v>20159</v>
      </c>
      <c r="FO336" s="36" t="s">
        <v>20160</v>
      </c>
      <c r="FP336" s="36" t="s">
        <v>3848</v>
      </c>
      <c r="FQ336" s="36" t="s">
        <v>3848</v>
      </c>
      <c r="FR336" s="36" t="s">
        <v>3848</v>
      </c>
      <c r="FS336" s="36" t="s">
        <v>3848</v>
      </c>
      <c r="FT336" s="36" t="s">
        <v>20161</v>
      </c>
      <c r="FU336" s="36" t="s">
        <v>20162</v>
      </c>
      <c r="FV336" s="36" t="s">
        <v>20163</v>
      </c>
      <c r="FW336" s="36" t="s">
        <v>20164</v>
      </c>
      <c r="FX336" s="36" t="s">
        <v>3894</v>
      </c>
      <c r="FY336" s="36" t="s">
        <v>3848</v>
      </c>
      <c r="FZ336" s="36" t="s">
        <v>13539</v>
      </c>
      <c r="GA336" s="36" t="s">
        <v>3848</v>
      </c>
      <c r="GB336" s="44" t="s">
        <v>3848</v>
      </c>
      <c r="GC336" s="44" t="s">
        <v>3848</v>
      </c>
      <c r="GD336" s="44" t="s">
        <v>12626</v>
      </c>
      <c r="GE336" s="44" t="s">
        <v>6505</v>
      </c>
      <c r="GL336" s="502">
        <v>100</v>
      </c>
      <c r="GM336" s="502">
        <v>83</v>
      </c>
      <c r="GN336" s="502">
        <v>75</v>
      </c>
      <c r="GO336" s="502">
        <v>94</v>
      </c>
      <c r="GP336" s="502">
        <v>79</v>
      </c>
      <c r="GQ336" s="502">
        <v>29</v>
      </c>
      <c r="GR336" s="502">
        <v>79</v>
      </c>
      <c r="GS336" s="502">
        <v>79</v>
      </c>
      <c r="GT336" s="502">
        <v>34</v>
      </c>
      <c r="GU336" s="502">
        <v>79</v>
      </c>
      <c r="GV336" s="502">
        <v>50</v>
      </c>
      <c r="GW336" s="502">
        <v>29</v>
      </c>
      <c r="GX336" s="502">
        <v>71</v>
      </c>
      <c r="GY336" s="502" t="s">
        <v>14218</v>
      </c>
      <c r="GZ336" s="502" t="s">
        <v>14217</v>
      </c>
      <c r="HA336" s="502" t="s">
        <v>14217</v>
      </c>
      <c r="HB336" s="502" t="s">
        <v>14217</v>
      </c>
      <c r="HC336" s="502" t="s">
        <v>14217</v>
      </c>
      <c r="HD336" s="502" t="s">
        <v>14217</v>
      </c>
      <c r="HE336" s="502">
        <v>0</v>
      </c>
      <c r="HF336" s="44" t="s">
        <v>14293</v>
      </c>
      <c r="HG336" s="503" t="s">
        <v>3848</v>
      </c>
      <c r="HH336" s="503" t="s">
        <v>3848</v>
      </c>
      <c r="HI336" s="503" t="s">
        <v>3848</v>
      </c>
      <c r="HJ336" s="503" t="s">
        <v>3848</v>
      </c>
      <c r="HK336" s="503" t="s">
        <v>3848</v>
      </c>
      <c r="IA336" s="44" t="s">
        <v>6505</v>
      </c>
      <c r="IC336" s="44" t="s">
        <v>20165</v>
      </c>
      <c r="IE336" s="44" t="s">
        <v>3403</v>
      </c>
    </row>
    <row r="337" spans="1:239" s="44" customFormat="1" ht="15" customHeight="1" x14ac:dyDescent="0.2">
      <c r="A337" s="85">
        <v>53</v>
      </c>
      <c r="B337" s="470">
        <v>0.68888888888888899</v>
      </c>
      <c r="C337" s="85"/>
      <c r="D337" s="85" t="s">
        <v>12630</v>
      </c>
      <c r="E337" s="85" t="s">
        <v>212</v>
      </c>
      <c r="F337" s="282">
        <v>43285</v>
      </c>
      <c r="G337" s="85" t="s">
        <v>3082</v>
      </c>
      <c r="H337" s="85" t="s">
        <v>246</v>
      </c>
      <c r="I337" s="85" t="s">
        <v>247</v>
      </c>
      <c r="J337" s="255" t="s">
        <v>13140</v>
      </c>
      <c r="K337" s="255" t="s">
        <v>13141</v>
      </c>
      <c r="L337" s="471" t="s">
        <v>250</v>
      </c>
      <c r="M337" s="471">
        <v>43285</v>
      </c>
      <c r="N337" s="471">
        <v>43299</v>
      </c>
      <c r="O337" s="255" t="s">
        <v>13142</v>
      </c>
      <c r="P337" s="472" t="s">
        <v>20166</v>
      </c>
      <c r="Q337" s="85" t="s">
        <v>3277</v>
      </c>
      <c r="R337" s="85" t="s">
        <v>20167</v>
      </c>
      <c r="S337" s="471" t="s">
        <v>20168</v>
      </c>
      <c r="T337" s="276">
        <v>9159746678</v>
      </c>
      <c r="U337" s="473" t="s">
        <v>20169</v>
      </c>
      <c r="V337" s="85" t="s">
        <v>221</v>
      </c>
      <c r="W337" s="85" t="s">
        <v>221</v>
      </c>
      <c r="X337" s="85" t="s">
        <v>221</v>
      </c>
      <c r="Y337" s="85" t="s">
        <v>221</v>
      </c>
      <c r="Z337" s="85" t="s">
        <v>221</v>
      </c>
      <c r="AA337" s="85" t="s">
        <v>20170</v>
      </c>
      <c r="AB337" s="85">
        <v>9267293631</v>
      </c>
      <c r="AC337" s="85" t="s">
        <v>278</v>
      </c>
      <c r="AD337" s="85" t="s">
        <v>267</v>
      </c>
      <c r="AE337" s="85"/>
      <c r="AF337" s="85" t="s">
        <v>280</v>
      </c>
      <c r="AG337" s="85" t="s">
        <v>221</v>
      </c>
      <c r="AH337" s="85" t="s">
        <v>221</v>
      </c>
      <c r="AI337" s="85"/>
      <c r="AJ337" s="85"/>
      <c r="AK337" s="85"/>
      <c r="AL337" s="85"/>
      <c r="AM337" s="85"/>
      <c r="AN337" s="85" t="s">
        <v>228</v>
      </c>
      <c r="AO337" s="85" t="s">
        <v>228</v>
      </c>
      <c r="AP337" s="85" t="s">
        <v>598</v>
      </c>
      <c r="AQ337" s="85" t="s">
        <v>3069</v>
      </c>
      <c r="AR337" s="85"/>
      <c r="AS337" s="85"/>
      <c r="AT337" s="85"/>
      <c r="AU337" s="85"/>
      <c r="AV337" s="85"/>
      <c r="AW337" s="85"/>
      <c r="AX337" s="85"/>
      <c r="AY337" s="85" t="s">
        <v>227</v>
      </c>
      <c r="AZ337" s="85" t="s">
        <v>227</v>
      </c>
      <c r="BA337" s="275">
        <v>0.7368055555555556</v>
      </c>
      <c r="BB337" s="275" t="s">
        <v>15340</v>
      </c>
      <c r="BC337" s="275">
        <v>0.90277777777777779</v>
      </c>
      <c r="BD337" s="275">
        <v>0.90972222222222221</v>
      </c>
      <c r="BE337" s="85"/>
      <c r="BF337" s="85">
        <v>3</v>
      </c>
      <c r="BG337" s="85">
        <v>3</v>
      </c>
      <c r="BH337" s="85">
        <v>3</v>
      </c>
      <c r="BI337" s="85">
        <v>3</v>
      </c>
      <c r="BJ337" s="85">
        <v>3</v>
      </c>
      <c r="BK337" s="85">
        <v>3</v>
      </c>
      <c r="BL337" s="85">
        <v>3</v>
      </c>
      <c r="BM337" s="85">
        <v>3</v>
      </c>
      <c r="BN337" s="85">
        <v>3</v>
      </c>
      <c r="BO337" s="85">
        <v>3</v>
      </c>
      <c r="BP337" s="85">
        <v>3</v>
      </c>
      <c r="BQ337" s="85">
        <v>3</v>
      </c>
      <c r="BR337" s="85">
        <v>3</v>
      </c>
      <c r="BS337" s="85">
        <v>3</v>
      </c>
      <c r="BT337" s="85">
        <v>3</v>
      </c>
      <c r="BU337" s="85"/>
      <c r="BV337" s="85" t="s">
        <v>15340</v>
      </c>
      <c r="BW337" s="483">
        <v>0.90972222222222221</v>
      </c>
      <c r="BX337" s="483">
        <v>0.91666666666666663</v>
      </c>
      <c r="BY337" s="85"/>
      <c r="BZ337" s="85">
        <v>3</v>
      </c>
      <c r="CA337" s="85">
        <v>3</v>
      </c>
      <c r="CB337" s="85">
        <v>3</v>
      </c>
      <c r="CC337" s="85">
        <v>3</v>
      </c>
      <c r="CD337" s="85" t="s">
        <v>260</v>
      </c>
      <c r="CE337" s="85" t="s">
        <v>15340</v>
      </c>
      <c r="CF337" s="85">
        <v>15</v>
      </c>
      <c r="CG337" s="85"/>
      <c r="CH337" s="85"/>
      <c r="CI337" s="85"/>
      <c r="CJ337" s="85"/>
      <c r="CK337" s="85"/>
      <c r="CL337" s="85"/>
      <c r="CM337" s="85"/>
      <c r="CN337" s="85"/>
      <c r="CO337" s="85"/>
      <c r="CP337" s="85"/>
      <c r="CQ337" s="85"/>
      <c r="CR337" s="36" t="s">
        <v>12643</v>
      </c>
      <c r="CS337" s="36" t="s">
        <v>12644</v>
      </c>
      <c r="CT337" s="36" t="s">
        <v>4002</v>
      </c>
      <c r="CU337" s="36" t="s">
        <v>20171</v>
      </c>
      <c r="CV337" s="36" t="s">
        <v>3277</v>
      </c>
      <c r="CW337" s="36" t="s">
        <v>20172</v>
      </c>
      <c r="CX337" s="36" t="s">
        <v>20168</v>
      </c>
      <c r="CY337" s="36" t="s">
        <v>20173</v>
      </c>
      <c r="CZ337" s="36" t="s">
        <v>20174</v>
      </c>
      <c r="DA337" s="36" t="s">
        <v>20175</v>
      </c>
      <c r="DB337" s="36" t="s">
        <v>3840</v>
      </c>
      <c r="DC337" s="36" t="s">
        <v>3841</v>
      </c>
      <c r="DD337" s="36" t="s">
        <v>4838</v>
      </c>
      <c r="DE337" s="36" t="s">
        <v>3848</v>
      </c>
      <c r="DF337" s="36" t="s">
        <v>20176</v>
      </c>
      <c r="DG337" s="36" t="s">
        <v>8487</v>
      </c>
      <c r="DH337" s="36" t="s">
        <v>4159</v>
      </c>
      <c r="DI337" s="36" t="s">
        <v>20177</v>
      </c>
      <c r="DJ337" s="36" t="s">
        <v>3848</v>
      </c>
      <c r="DK337" s="36" t="s">
        <v>4249</v>
      </c>
      <c r="DL337" s="36" t="s">
        <v>5846</v>
      </c>
      <c r="DM337" s="36" t="s">
        <v>3914</v>
      </c>
      <c r="DN337" s="36" t="s">
        <v>3852</v>
      </c>
      <c r="DO337" s="36" t="s">
        <v>3853</v>
      </c>
      <c r="DP337" s="36" t="s">
        <v>3854</v>
      </c>
      <c r="DQ337" s="36" t="s">
        <v>20178</v>
      </c>
      <c r="DR337" s="36" t="s">
        <v>20178</v>
      </c>
      <c r="DS337" s="36" t="s">
        <v>20169</v>
      </c>
      <c r="DT337" s="36" t="s">
        <v>3848</v>
      </c>
      <c r="DU337" s="36" t="s">
        <v>3848</v>
      </c>
      <c r="DV337" s="36" t="s">
        <v>3848</v>
      </c>
      <c r="DW337" s="36" t="s">
        <v>3848</v>
      </c>
      <c r="DX337" s="36" t="s">
        <v>3848</v>
      </c>
      <c r="DY337" s="36" t="s">
        <v>3848</v>
      </c>
      <c r="DZ337" s="36" t="s">
        <v>3848</v>
      </c>
      <c r="EA337" s="36" t="s">
        <v>3848</v>
      </c>
      <c r="EB337" s="36" t="s">
        <v>3861</v>
      </c>
      <c r="EC337" s="36" t="s">
        <v>3862</v>
      </c>
      <c r="ED337" s="36" t="s">
        <v>3848</v>
      </c>
      <c r="EE337" s="36" t="s">
        <v>4212</v>
      </c>
      <c r="EF337" s="36" t="s">
        <v>3864</v>
      </c>
      <c r="EG337" s="36" t="s">
        <v>598</v>
      </c>
      <c r="EH337" s="36" t="s">
        <v>5303</v>
      </c>
      <c r="EI337" s="36" t="s">
        <v>20179</v>
      </c>
      <c r="EJ337" s="36" t="s">
        <v>3848</v>
      </c>
      <c r="EK337" s="36" t="s">
        <v>3848</v>
      </c>
      <c r="EL337" s="36" t="s">
        <v>4473</v>
      </c>
      <c r="EM337" s="36" t="s">
        <v>4002</v>
      </c>
      <c r="EN337" s="36" t="s">
        <v>4002</v>
      </c>
      <c r="EO337" s="36" t="s">
        <v>4002</v>
      </c>
      <c r="EP337" s="36" t="s">
        <v>4002</v>
      </c>
      <c r="EQ337" s="36" t="s">
        <v>20180</v>
      </c>
      <c r="ER337" s="36" t="s">
        <v>4073</v>
      </c>
      <c r="ES337" s="36" t="s">
        <v>20181</v>
      </c>
      <c r="ET337" s="36" t="s">
        <v>16782</v>
      </c>
      <c r="EU337" s="36" t="s">
        <v>20182</v>
      </c>
      <c r="EV337" s="36" t="s">
        <v>3877</v>
      </c>
      <c r="EW337" s="36" t="s">
        <v>3876</v>
      </c>
      <c r="EX337" s="36" t="s">
        <v>3848</v>
      </c>
      <c r="EY337" s="36" t="s">
        <v>3848</v>
      </c>
      <c r="EZ337" s="36" t="s">
        <v>3877</v>
      </c>
      <c r="FA337" s="36" t="s">
        <v>5376</v>
      </c>
      <c r="FB337" s="36" t="s">
        <v>20183</v>
      </c>
      <c r="FC337" s="36" t="s">
        <v>20184</v>
      </c>
      <c r="FD337" s="36" t="s">
        <v>3848</v>
      </c>
      <c r="FE337" s="36" t="s">
        <v>3970</v>
      </c>
      <c r="FF337" s="36" t="s">
        <v>8580</v>
      </c>
      <c r="FG337" s="36" t="s">
        <v>20185</v>
      </c>
      <c r="FH337" s="36" t="s">
        <v>20186</v>
      </c>
      <c r="FI337" s="36" t="s">
        <v>20187</v>
      </c>
      <c r="FJ337" s="36" t="s">
        <v>3943</v>
      </c>
      <c r="FK337" s="36" t="s">
        <v>20188</v>
      </c>
      <c r="FL337" s="36" t="s">
        <v>3943</v>
      </c>
      <c r="FM337" s="36" t="s">
        <v>20189</v>
      </c>
      <c r="FN337" s="36" t="s">
        <v>20190</v>
      </c>
      <c r="FO337" s="36" t="s">
        <v>20191</v>
      </c>
      <c r="FP337" s="36" t="s">
        <v>3848</v>
      </c>
      <c r="FQ337" s="36" t="s">
        <v>3848</v>
      </c>
      <c r="FR337" s="36" t="s">
        <v>3848</v>
      </c>
      <c r="FS337" s="36" t="s">
        <v>3848</v>
      </c>
      <c r="FT337" s="36" t="s">
        <v>20192</v>
      </c>
      <c r="FU337" s="36" t="s">
        <v>20193</v>
      </c>
      <c r="FV337" s="36" t="s">
        <v>20194</v>
      </c>
      <c r="FW337" s="36" t="s">
        <v>20195</v>
      </c>
      <c r="FX337" s="36" t="s">
        <v>3894</v>
      </c>
      <c r="FY337" s="36" t="s">
        <v>3848</v>
      </c>
      <c r="FZ337" s="36" t="s">
        <v>13539</v>
      </c>
      <c r="GA337" s="36" t="s">
        <v>3848</v>
      </c>
      <c r="GB337" s="44" t="s">
        <v>3848</v>
      </c>
      <c r="GC337" s="44" t="s">
        <v>3848</v>
      </c>
      <c r="GD337" s="44" t="s">
        <v>13178</v>
      </c>
      <c r="GE337" s="44" t="s">
        <v>6676</v>
      </c>
      <c r="GL337" s="502">
        <v>100</v>
      </c>
      <c r="GM337" s="502">
        <v>75</v>
      </c>
      <c r="GN337" s="502">
        <v>75</v>
      </c>
      <c r="GO337" s="502">
        <v>94</v>
      </c>
      <c r="GP337" s="502">
        <v>83</v>
      </c>
      <c r="GQ337" s="502">
        <v>29</v>
      </c>
      <c r="GR337" s="502">
        <v>83</v>
      </c>
      <c r="GS337" s="502">
        <v>85</v>
      </c>
      <c r="GT337" s="502">
        <v>27</v>
      </c>
      <c r="GU337" s="502">
        <v>85</v>
      </c>
      <c r="GV337" s="502">
        <v>60</v>
      </c>
      <c r="GW337" s="502">
        <v>29</v>
      </c>
      <c r="GX337" s="502">
        <v>57</v>
      </c>
      <c r="GY337" s="502" t="s">
        <v>14218</v>
      </c>
      <c r="GZ337" s="502" t="s">
        <v>14217</v>
      </c>
      <c r="HA337" s="502" t="s">
        <v>14217</v>
      </c>
      <c r="HB337" s="502" t="s">
        <v>14217</v>
      </c>
      <c r="HC337" s="502" t="s">
        <v>14217</v>
      </c>
      <c r="HD337" s="502" t="s">
        <v>14217</v>
      </c>
      <c r="HE337" s="502">
        <v>0</v>
      </c>
      <c r="HF337" s="44" t="s">
        <v>14293</v>
      </c>
      <c r="HG337" s="503" t="s">
        <v>3848</v>
      </c>
      <c r="HH337" s="503" t="s">
        <v>3848</v>
      </c>
      <c r="HI337" s="503" t="s">
        <v>3848</v>
      </c>
      <c r="HJ337" s="503" t="s">
        <v>3848</v>
      </c>
      <c r="HK337" s="503" t="s">
        <v>3848</v>
      </c>
      <c r="HL337" s="471">
        <v>43285</v>
      </c>
      <c r="HM337" s="44" t="s">
        <v>13178</v>
      </c>
      <c r="HV337" s="44" t="s">
        <v>6676</v>
      </c>
      <c r="IC337" s="44" t="s">
        <v>247</v>
      </c>
      <c r="IE337" s="44" t="s">
        <v>12843</v>
      </c>
    </row>
    <row r="338" spans="1:239" s="44" customFormat="1" ht="15" customHeight="1" x14ac:dyDescent="0.2">
      <c r="A338" s="85">
        <v>54</v>
      </c>
      <c r="B338" s="470">
        <v>0.72152777777777777</v>
      </c>
      <c r="C338" s="85"/>
      <c r="D338" s="85" t="s">
        <v>12630</v>
      </c>
      <c r="E338" s="85" t="s">
        <v>212</v>
      </c>
      <c r="F338" s="282">
        <v>43285</v>
      </c>
      <c r="G338" s="85" t="s">
        <v>1202</v>
      </c>
      <c r="H338" s="85" t="s">
        <v>233</v>
      </c>
      <c r="I338" s="85" t="s">
        <v>591</v>
      </c>
      <c r="J338" s="85"/>
      <c r="K338" s="471"/>
      <c r="L338" s="471"/>
      <c r="M338" s="471"/>
      <c r="N338" s="471"/>
      <c r="O338" s="85"/>
      <c r="P338" s="472" t="s">
        <v>20196</v>
      </c>
      <c r="Q338" s="85" t="s">
        <v>20197</v>
      </c>
      <c r="R338" s="85" t="s">
        <v>20198</v>
      </c>
      <c r="S338" s="471" t="s">
        <v>20199</v>
      </c>
      <c r="T338" s="276">
        <v>9225394140</v>
      </c>
      <c r="U338" s="473" t="s">
        <v>20200</v>
      </c>
      <c r="V338" s="85" t="s">
        <v>221</v>
      </c>
      <c r="W338" s="85" t="s">
        <v>221</v>
      </c>
      <c r="X338" s="85" t="s">
        <v>221</v>
      </c>
      <c r="Y338" s="85" t="s">
        <v>221</v>
      </c>
      <c r="Z338" s="85" t="s">
        <v>221</v>
      </c>
      <c r="AA338" s="85" t="s">
        <v>20201</v>
      </c>
      <c r="AB338" s="85">
        <v>9176271450</v>
      </c>
      <c r="AC338" s="85" t="s">
        <v>278</v>
      </c>
      <c r="AD338" s="85" t="s">
        <v>224</v>
      </c>
      <c r="AE338" s="85"/>
      <c r="AF338" s="85" t="s">
        <v>280</v>
      </c>
      <c r="AG338" s="85" t="s">
        <v>221</v>
      </c>
      <c r="AH338" s="85" t="s">
        <v>221</v>
      </c>
      <c r="AI338" s="85"/>
      <c r="AJ338" s="85"/>
      <c r="AK338" s="85"/>
      <c r="AL338" s="85"/>
      <c r="AM338" s="85"/>
      <c r="AN338" s="85" t="s">
        <v>228</v>
      </c>
      <c r="AO338" s="85" t="s">
        <v>228</v>
      </c>
      <c r="AP338" s="85" t="s">
        <v>229</v>
      </c>
      <c r="AQ338" s="85" t="s">
        <v>229</v>
      </c>
      <c r="AR338" s="85"/>
      <c r="AS338" s="85" t="s">
        <v>20202</v>
      </c>
      <c r="AT338" s="85">
        <v>217591</v>
      </c>
      <c r="AU338" s="85" t="s">
        <v>13738</v>
      </c>
      <c r="AV338" s="85"/>
      <c r="AW338" s="85"/>
      <c r="AX338" s="85"/>
      <c r="AY338" s="85" t="s">
        <v>227</v>
      </c>
      <c r="AZ338" s="85" t="s">
        <v>446</v>
      </c>
      <c r="BA338" s="275">
        <v>0.77430555555555547</v>
      </c>
      <c r="BB338" s="275" t="s">
        <v>15340</v>
      </c>
      <c r="BC338" s="275">
        <v>0.86111111111111116</v>
      </c>
      <c r="BD338" s="275">
        <v>0.86805555555555547</v>
      </c>
      <c r="BE338" s="85"/>
      <c r="BF338" s="85">
        <v>3</v>
      </c>
      <c r="BG338" s="85">
        <v>3</v>
      </c>
      <c r="BH338" s="85">
        <v>3</v>
      </c>
      <c r="BI338" s="85">
        <v>3</v>
      </c>
      <c r="BJ338" s="85">
        <v>3</v>
      </c>
      <c r="BK338" s="85">
        <v>3</v>
      </c>
      <c r="BL338" s="85">
        <v>3</v>
      </c>
      <c r="BM338" s="85">
        <v>3</v>
      </c>
      <c r="BN338" s="85">
        <v>3</v>
      </c>
      <c r="BO338" s="85">
        <v>3</v>
      </c>
      <c r="BP338" s="85">
        <v>3</v>
      </c>
      <c r="BQ338" s="85">
        <v>3</v>
      </c>
      <c r="BR338" s="85">
        <v>3</v>
      </c>
      <c r="BS338" s="85">
        <v>3</v>
      </c>
      <c r="BT338" s="85">
        <v>3</v>
      </c>
      <c r="BU338" s="85"/>
      <c r="BV338" s="85"/>
      <c r="BW338" s="85"/>
      <c r="BX338" s="85"/>
      <c r="BY338" s="85"/>
      <c r="BZ338" s="85"/>
      <c r="CA338" s="85"/>
      <c r="CB338" s="85"/>
      <c r="CC338" s="85"/>
      <c r="CD338" s="85"/>
      <c r="CE338" s="85"/>
      <c r="CF338" s="85"/>
      <c r="CG338" s="85"/>
      <c r="CH338" s="85"/>
      <c r="CI338" s="85"/>
      <c r="CJ338" s="85"/>
      <c r="CK338" s="85"/>
      <c r="CL338" s="85"/>
      <c r="CM338" s="85"/>
      <c r="CN338" s="85"/>
      <c r="CO338" s="85"/>
      <c r="CP338" s="85"/>
      <c r="CQ338" s="85"/>
      <c r="CR338" s="36" t="s">
        <v>12643</v>
      </c>
      <c r="CS338" s="36" t="s">
        <v>12644</v>
      </c>
      <c r="CT338" s="36" t="s">
        <v>4002</v>
      </c>
      <c r="CU338" s="36" t="s">
        <v>20203</v>
      </c>
      <c r="CV338" s="36" t="s">
        <v>20204</v>
      </c>
      <c r="CW338" s="36" t="s">
        <v>20205</v>
      </c>
      <c r="CX338" s="36" t="s">
        <v>20206</v>
      </c>
      <c r="CY338" s="36" t="s">
        <v>20207</v>
      </c>
      <c r="CZ338" s="36" t="s">
        <v>3848</v>
      </c>
      <c r="DA338" s="36" t="s">
        <v>20208</v>
      </c>
      <c r="DB338" s="36" t="s">
        <v>4037</v>
      </c>
      <c r="DC338" s="36" t="s">
        <v>4038</v>
      </c>
      <c r="DD338" s="36" t="s">
        <v>4039</v>
      </c>
      <c r="DE338" s="36" t="s">
        <v>3848</v>
      </c>
      <c r="DF338" s="36" t="s">
        <v>20208</v>
      </c>
      <c r="DG338" s="36" t="s">
        <v>4037</v>
      </c>
      <c r="DH338" s="36" t="s">
        <v>4038</v>
      </c>
      <c r="DI338" s="36" t="s">
        <v>4039</v>
      </c>
      <c r="DJ338" s="36" t="s">
        <v>3848</v>
      </c>
      <c r="DK338" s="36" t="s">
        <v>3849</v>
      </c>
      <c r="DL338" s="36" t="s">
        <v>3848</v>
      </c>
      <c r="DM338" s="36" t="s">
        <v>4116</v>
      </c>
      <c r="DN338" s="36" t="s">
        <v>4062</v>
      </c>
      <c r="DO338" s="36" t="s">
        <v>3848</v>
      </c>
      <c r="DP338" s="36" t="s">
        <v>3848</v>
      </c>
      <c r="DQ338" s="36" t="s">
        <v>20209</v>
      </c>
      <c r="DR338" s="36" t="s">
        <v>20209</v>
      </c>
      <c r="DS338" s="36" t="s">
        <v>20200</v>
      </c>
      <c r="DT338" s="36" t="s">
        <v>3848</v>
      </c>
      <c r="DU338" s="36" t="s">
        <v>3848</v>
      </c>
      <c r="DV338" s="36" t="s">
        <v>3848</v>
      </c>
      <c r="DW338" s="36" t="s">
        <v>3848</v>
      </c>
      <c r="DX338" s="36" t="s">
        <v>3848</v>
      </c>
      <c r="DY338" s="36" t="s">
        <v>3848</v>
      </c>
      <c r="DZ338" s="36" t="s">
        <v>3848</v>
      </c>
      <c r="EA338" s="36" t="s">
        <v>3848</v>
      </c>
      <c r="EB338" s="36" t="s">
        <v>3861</v>
      </c>
      <c r="EC338" s="36" t="s">
        <v>3862</v>
      </c>
      <c r="ED338" s="36" t="s">
        <v>3848</v>
      </c>
      <c r="EE338" s="36" t="s">
        <v>20210</v>
      </c>
      <c r="EF338" s="36" t="s">
        <v>3864</v>
      </c>
      <c r="EG338" s="36" t="s">
        <v>598</v>
      </c>
      <c r="EH338" s="36" t="s">
        <v>5303</v>
      </c>
      <c r="EI338" s="36" t="s">
        <v>20211</v>
      </c>
      <c r="EJ338" s="36" t="s">
        <v>3848</v>
      </c>
      <c r="EK338" s="36" t="s">
        <v>3848</v>
      </c>
      <c r="EL338" s="36" t="s">
        <v>3868</v>
      </c>
      <c r="EM338" s="36" t="s">
        <v>4002</v>
      </c>
      <c r="EN338" s="36" t="s">
        <v>4002</v>
      </c>
      <c r="EO338" s="36" t="s">
        <v>3870</v>
      </c>
      <c r="EP338" s="36" t="s">
        <v>3869</v>
      </c>
      <c r="EQ338" s="36" t="s">
        <v>4017</v>
      </c>
      <c r="ER338" s="36" t="s">
        <v>4017</v>
      </c>
      <c r="ES338" s="36" t="s">
        <v>4017</v>
      </c>
      <c r="ET338" s="36" t="s">
        <v>4017</v>
      </c>
      <c r="EU338" s="36" t="s">
        <v>4017</v>
      </c>
      <c r="EV338" s="36" t="s">
        <v>3848</v>
      </c>
      <c r="EW338" s="36" t="s">
        <v>3848</v>
      </c>
      <c r="EX338" s="36" t="s">
        <v>3848</v>
      </c>
      <c r="EY338" s="36" t="s">
        <v>3848</v>
      </c>
      <c r="EZ338" s="36" t="s">
        <v>3848</v>
      </c>
      <c r="FA338" s="36" t="s">
        <v>3848</v>
      </c>
      <c r="FB338" s="36" t="s">
        <v>3848</v>
      </c>
      <c r="FC338" s="36" t="s">
        <v>3848</v>
      </c>
      <c r="FD338" s="36" t="s">
        <v>3848</v>
      </c>
      <c r="FE338" s="36" t="s">
        <v>4017</v>
      </c>
      <c r="FF338" s="36" t="s">
        <v>4017</v>
      </c>
      <c r="FG338" s="36" t="s">
        <v>3848</v>
      </c>
      <c r="FH338" s="36" t="s">
        <v>3848</v>
      </c>
      <c r="FI338" s="36" t="s">
        <v>3848</v>
      </c>
      <c r="FJ338" s="36" t="s">
        <v>4017</v>
      </c>
      <c r="FK338" s="36" t="s">
        <v>4017</v>
      </c>
      <c r="FL338" s="36" t="s">
        <v>4017</v>
      </c>
      <c r="FM338" s="36" t="s">
        <v>20199</v>
      </c>
      <c r="FN338" s="36" t="s">
        <v>20212</v>
      </c>
      <c r="FO338" s="36" t="s">
        <v>20213</v>
      </c>
      <c r="FP338" s="36" t="s">
        <v>3848</v>
      </c>
      <c r="FQ338" s="36" t="s">
        <v>3848</v>
      </c>
      <c r="FR338" s="36" t="s">
        <v>3848</v>
      </c>
      <c r="FS338" s="36" t="s">
        <v>3848</v>
      </c>
      <c r="FT338" s="36" t="s">
        <v>3943</v>
      </c>
      <c r="FU338" s="36" t="s">
        <v>3943</v>
      </c>
      <c r="FV338" s="36" t="s">
        <v>3943</v>
      </c>
      <c r="FW338" s="36" t="s">
        <v>3943</v>
      </c>
      <c r="FX338" s="36" t="s">
        <v>3894</v>
      </c>
      <c r="FY338" s="36" t="s">
        <v>3848</v>
      </c>
      <c r="FZ338" s="36" t="s">
        <v>13539</v>
      </c>
      <c r="GA338" s="36" t="s">
        <v>3848</v>
      </c>
      <c r="GB338" s="44" t="s">
        <v>3848</v>
      </c>
      <c r="GC338" s="44" t="s">
        <v>3848</v>
      </c>
      <c r="IC338" s="44" t="s">
        <v>3403</v>
      </c>
      <c r="IE338" s="44" t="s">
        <v>3403</v>
      </c>
    </row>
    <row r="339" spans="1:239" s="44" customFormat="1" ht="15" customHeight="1" x14ac:dyDescent="0.2">
      <c r="A339" s="85">
        <v>55</v>
      </c>
      <c r="B339" s="470">
        <v>0.7715277777777777</v>
      </c>
      <c r="C339" s="85"/>
      <c r="D339" s="85" t="s">
        <v>12630</v>
      </c>
      <c r="E339" s="85" t="s">
        <v>212</v>
      </c>
      <c r="F339" s="282">
        <v>43285</v>
      </c>
      <c r="G339" s="85" t="s">
        <v>1202</v>
      </c>
      <c r="H339" s="44" t="s">
        <v>233</v>
      </c>
      <c r="I339" s="44" t="s">
        <v>1713</v>
      </c>
      <c r="K339" s="351"/>
      <c r="L339" s="351"/>
      <c r="M339" s="351"/>
      <c r="N339" s="351"/>
      <c r="P339" s="53" t="s">
        <v>20214</v>
      </c>
      <c r="Q339" s="85" t="s">
        <v>20215</v>
      </c>
      <c r="R339" s="85" t="s">
        <v>2803</v>
      </c>
      <c r="S339" s="471" t="s">
        <v>20216</v>
      </c>
      <c r="T339" s="276">
        <v>9069303526</v>
      </c>
      <c r="U339" s="473" t="s">
        <v>20217</v>
      </c>
      <c r="V339" s="85" t="s">
        <v>221</v>
      </c>
      <c r="W339" s="85" t="s">
        <v>221</v>
      </c>
      <c r="X339" s="85" t="s">
        <v>221</v>
      </c>
      <c r="Y339" s="85" t="s">
        <v>221</v>
      </c>
      <c r="Z339" s="85" t="s">
        <v>221</v>
      </c>
      <c r="AA339" s="85" t="s">
        <v>20218</v>
      </c>
      <c r="AB339" s="85">
        <v>9107045699</v>
      </c>
      <c r="AC339" s="85" t="s">
        <v>314</v>
      </c>
      <c r="AD339" s="85" t="s">
        <v>241</v>
      </c>
      <c r="AE339" s="85"/>
      <c r="AF339" s="85" t="s">
        <v>259</v>
      </c>
      <c r="AG339" s="85" t="s">
        <v>221</v>
      </c>
      <c r="AH339" s="85" t="s">
        <v>221</v>
      </c>
      <c r="AI339" s="85"/>
      <c r="AJ339" s="85"/>
      <c r="AK339" s="85"/>
      <c r="AL339" s="85"/>
      <c r="AM339" s="85"/>
      <c r="AN339" s="85" t="s">
        <v>228</v>
      </c>
      <c r="AO339" s="85" t="s">
        <v>228</v>
      </c>
      <c r="AP339" s="85" t="s">
        <v>229</v>
      </c>
      <c r="AQ339" s="85" t="s">
        <v>229</v>
      </c>
      <c r="AR339" s="85"/>
      <c r="AS339" s="85" t="s">
        <v>20219</v>
      </c>
      <c r="AT339" s="85">
        <v>252995</v>
      </c>
      <c r="AU339" s="85" t="s">
        <v>12782</v>
      </c>
      <c r="AV339" s="85"/>
      <c r="AW339" s="85"/>
      <c r="AX339" s="85"/>
      <c r="AY339" s="85" t="s">
        <v>227</v>
      </c>
      <c r="AZ339" s="85" t="s">
        <v>446</v>
      </c>
      <c r="BA339" s="275">
        <v>0.8125</v>
      </c>
      <c r="BB339" s="350" t="s">
        <v>12636</v>
      </c>
      <c r="BC339" s="350"/>
      <c r="BD339" s="350"/>
      <c r="BU339" s="85"/>
      <c r="BV339" s="85"/>
      <c r="BW339" s="85"/>
      <c r="BX339" s="85"/>
      <c r="BY339" s="85"/>
      <c r="BZ339" s="85"/>
      <c r="CA339" s="85"/>
      <c r="CB339" s="85"/>
      <c r="CC339" s="85"/>
      <c r="CD339" s="85"/>
      <c r="CE339" s="85"/>
      <c r="CF339" s="85"/>
      <c r="CG339" s="85"/>
      <c r="CH339" s="85"/>
      <c r="CI339" s="85"/>
      <c r="CJ339" s="85"/>
      <c r="CK339" s="85"/>
      <c r="CL339" s="85"/>
      <c r="CM339" s="85"/>
      <c r="CN339" s="85"/>
      <c r="CO339" s="85"/>
      <c r="CP339" s="85"/>
      <c r="CQ339" s="85"/>
      <c r="CR339" s="36" t="s">
        <v>12643</v>
      </c>
      <c r="CS339" s="36" t="s">
        <v>12644</v>
      </c>
      <c r="CT339" s="36" t="s">
        <v>4002</v>
      </c>
      <c r="CU339" s="36" t="s">
        <v>20220</v>
      </c>
      <c r="CV339" s="36" t="s">
        <v>20215</v>
      </c>
      <c r="CW339" s="36" t="s">
        <v>2803</v>
      </c>
      <c r="CX339" s="36" t="s">
        <v>20216</v>
      </c>
      <c r="CY339" s="36" t="s">
        <v>20221</v>
      </c>
      <c r="CZ339" s="36" t="s">
        <v>20222</v>
      </c>
      <c r="DA339" s="36" t="s">
        <v>20223</v>
      </c>
      <c r="DB339" s="36" t="s">
        <v>20224</v>
      </c>
      <c r="DC339" s="36" t="s">
        <v>4163</v>
      </c>
      <c r="DD339" s="36" t="s">
        <v>20225</v>
      </c>
      <c r="DE339" s="36" t="s">
        <v>20222</v>
      </c>
      <c r="DF339" s="36" t="s">
        <v>20223</v>
      </c>
      <c r="DG339" s="36" t="s">
        <v>20224</v>
      </c>
      <c r="DH339" s="36" t="s">
        <v>4163</v>
      </c>
      <c r="DI339" s="36" t="s">
        <v>20225</v>
      </c>
      <c r="DJ339" s="36" t="s">
        <v>20226</v>
      </c>
      <c r="DK339" s="36" t="s">
        <v>3957</v>
      </c>
      <c r="DL339" s="36" t="s">
        <v>4298</v>
      </c>
      <c r="DM339" s="36" t="s">
        <v>3914</v>
      </c>
      <c r="DN339" s="36" t="s">
        <v>3852</v>
      </c>
      <c r="DO339" s="36" t="s">
        <v>3853</v>
      </c>
      <c r="DP339" s="36" t="s">
        <v>4299</v>
      </c>
      <c r="DQ339" s="36" t="s">
        <v>20227</v>
      </c>
      <c r="DR339" s="36" t="s">
        <v>2718</v>
      </c>
      <c r="DS339" s="36" t="s">
        <v>20217</v>
      </c>
      <c r="DT339" s="36" t="s">
        <v>3848</v>
      </c>
      <c r="DU339" s="36" t="s">
        <v>3848</v>
      </c>
      <c r="DV339" s="36" t="s">
        <v>3848</v>
      </c>
      <c r="DW339" s="36" t="s">
        <v>3848</v>
      </c>
      <c r="DX339" s="36" t="s">
        <v>3848</v>
      </c>
      <c r="DY339" s="36" t="s">
        <v>3848</v>
      </c>
      <c r="DZ339" s="36" t="s">
        <v>3848</v>
      </c>
      <c r="EA339" s="36" t="s">
        <v>3848</v>
      </c>
      <c r="EB339" s="36" t="s">
        <v>3861</v>
      </c>
      <c r="EC339" s="36" t="s">
        <v>3862</v>
      </c>
      <c r="ED339" s="36" t="s">
        <v>3848</v>
      </c>
      <c r="EE339" s="36" t="s">
        <v>4510</v>
      </c>
      <c r="EF339" s="36" t="s">
        <v>3864</v>
      </c>
      <c r="EG339" s="36" t="s">
        <v>4068</v>
      </c>
      <c r="EH339" s="36" t="s">
        <v>4069</v>
      </c>
      <c r="EI339" s="36" t="s">
        <v>13752</v>
      </c>
      <c r="EJ339" s="36" t="s">
        <v>20228</v>
      </c>
      <c r="EK339" s="36" t="s">
        <v>3848</v>
      </c>
      <c r="EL339" s="36" t="s">
        <v>3868</v>
      </c>
      <c r="EM339" s="36" t="s">
        <v>4002</v>
      </c>
      <c r="EN339" s="36" t="s">
        <v>4002</v>
      </c>
      <c r="EO339" s="36" t="s">
        <v>4002</v>
      </c>
      <c r="EP339" s="36" t="s">
        <v>4002</v>
      </c>
      <c r="EQ339" s="36" t="s">
        <v>20229</v>
      </c>
      <c r="ER339" s="36" t="s">
        <v>3872</v>
      </c>
      <c r="ES339" s="36" t="s">
        <v>20230</v>
      </c>
      <c r="ET339" s="36" t="s">
        <v>20231</v>
      </c>
      <c r="EU339" s="36" t="s">
        <v>8789</v>
      </c>
      <c r="EV339" s="36" t="s">
        <v>3876</v>
      </c>
      <c r="EW339" s="36" t="s">
        <v>3876</v>
      </c>
      <c r="EX339" s="36" t="s">
        <v>3848</v>
      </c>
      <c r="EY339" s="36" t="s">
        <v>3848</v>
      </c>
      <c r="EZ339" s="36" t="s">
        <v>3877</v>
      </c>
      <c r="FA339" s="36" t="s">
        <v>5376</v>
      </c>
      <c r="FB339" s="36" t="s">
        <v>20232</v>
      </c>
      <c r="FC339" s="36" t="s">
        <v>4267</v>
      </c>
      <c r="FD339" s="36" t="s">
        <v>3848</v>
      </c>
      <c r="FE339" s="36" t="s">
        <v>4011</v>
      </c>
      <c r="FF339" s="36" t="s">
        <v>4012</v>
      </c>
      <c r="FG339" s="36" t="s">
        <v>20233</v>
      </c>
      <c r="FH339" s="36" t="s">
        <v>5028</v>
      </c>
      <c r="FI339" s="36" t="s">
        <v>11706</v>
      </c>
      <c r="FJ339" s="36" t="s">
        <v>4083</v>
      </c>
      <c r="FK339" s="36" t="s">
        <v>4892</v>
      </c>
      <c r="FL339" s="36" t="s">
        <v>6623</v>
      </c>
      <c r="FM339" s="36" t="s">
        <v>20216</v>
      </c>
      <c r="FN339" s="36" t="s">
        <v>16856</v>
      </c>
      <c r="FO339" s="36" t="s">
        <v>20234</v>
      </c>
      <c r="FP339" s="36" t="s">
        <v>3848</v>
      </c>
      <c r="FQ339" s="36" t="s">
        <v>20235</v>
      </c>
      <c r="FR339" s="36" t="s">
        <v>4367</v>
      </c>
      <c r="FS339" s="36" t="s">
        <v>20236</v>
      </c>
      <c r="FT339" s="36" t="s">
        <v>20237</v>
      </c>
      <c r="FU339" s="36" t="s">
        <v>20238</v>
      </c>
      <c r="FV339" s="36" t="s">
        <v>20239</v>
      </c>
      <c r="FW339" s="36" t="s">
        <v>20240</v>
      </c>
      <c r="FX339" s="36" t="s">
        <v>3894</v>
      </c>
      <c r="FY339" s="36" t="s">
        <v>3848</v>
      </c>
      <c r="FZ339" s="36" t="s">
        <v>3848</v>
      </c>
      <c r="GA339" s="36" t="s">
        <v>3945</v>
      </c>
      <c r="GB339" s="44" t="s">
        <v>3945</v>
      </c>
      <c r="GC339" s="44" t="s">
        <v>3946</v>
      </c>
      <c r="GL339" s="502">
        <v>100</v>
      </c>
      <c r="GM339" s="502">
        <v>75</v>
      </c>
      <c r="GN339" s="502">
        <v>60</v>
      </c>
      <c r="GO339" s="502">
        <v>89</v>
      </c>
      <c r="GP339" s="502">
        <v>80</v>
      </c>
      <c r="GQ339" s="502">
        <v>20</v>
      </c>
      <c r="GR339" s="502">
        <v>100</v>
      </c>
      <c r="GS339" s="502">
        <v>84</v>
      </c>
      <c r="GT339" s="502">
        <v>21</v>
      </c>
      <c r="GU339" s="502">
        <v>95</v>
      </c>
      <c r="GV339" s="502">
        <v>70</v>
      </c>
      <c r="GW339" s="502">
        <v>57</v>
      </c>
      <c r="GX339" s="502">
        <v>57</v>
      </c>
      <c r="GY339" s="502" t="s">
        <v>14218</v>
      </c>
      <c r="GZ339" s="502" t="s">
        <v>14217</v>
      </c>
      <c r="HA339" s="502" t="s">
        <v>14217</v>
      </c>
      <c r="HB339" s="502" t="s">
        <v>14217</v>
      </c>
      <c r="HC339" s="502" t="s">
        <v>14217</v>
      </c>
      <c r="HD339" s="502" t="s">
        <v>14217</v>
      </c>
      <c r="HE339" s="502">
        <v>0</v>
      </c>
      <c r="HF339" s="44" t="s">
        <v>14293</v>
      </c>
      <c r="HG339" s="503" t="s">
        <v>3848</v>
      </c>
      <c r="HH339" s="503" t="s">
        <v>3848</v>
      </c>
      <c r="HI339" s="503" t="s">
        <v>3848</v>
      </c>
      <c r="HJ339" s="503" t="s">
        <v>3848</v>
      </c>
      <c r="HK339" s="503" t="s">
        <v>3848</v>
      </c>
      <c r="HM339" s="44" t="s">
        <v>3848</v>
      </c>
      <c r="IC339" s="44" t="s">
        <v>3403</v>
      </c>
      <c r="IE339" s="44" t="s">
        <v>3403</v>
      </c>
    </row>
    <row r="340" spans="1:239" s="44" customFormat="1" ht="15" customHeight="1" x14ac:dyDescent="0.2">
      <c r="A340" s="85">
        <v>56</v>
      </c>
      <c r="B340" s="470">
        <v>0.77500000000000002</v>
      </c>
      <c r="C340" s="85"/>
      <c r="D340" s="85" t="s">
        <v>12630</v>
      </c>
      <c r="E340" s="85" t="s">
        <v>212</v>
      </c>
      <c r="F340" s="282">
        <v>43285</v>
      </c>
      <c r="G340" s="85" t="s">
        <v>387</v>
      </c>
      <c r="H340" s="85" t="s">
        <v>214</v>
      </c>
      <c r="I340" s="85" t="s">
        <v>1222</v>
      </c>
      <c r="J340" s="85"/>
      <c r="K340" s="471"/>
      <c r="L340" s="471"/>
      <c r="M340" s="471"/>
      <c r="N340" s="471"/>
      <c r="O340" s="85"/>
      <c r="P340" s="472" t="s">
        <v>18206</v>
      </c>
      <c r="Q340" s="85" t="s">
        <v>20241</v>
      </c>
      <c r="R340" s="85" t="s">
        <v>20242</v>
      </c>
      <c r="S340" s="471" t="s">
        <v>20243</v>
      </c>
      <c r="T340" s="276">
        <v>9269645325</v>
      </c>
      <c r="U340" s="473" t="s">
        <v>20244</v>
      </c>
      <c r="V340" s="85" t="s">
        <v>221</v>
      </c>
      <c r="W340" s="85" t="s">
        <v>221</v>
      </c>
      <c r="X340" s="85" t="s">
        <v>221</v>
      </c>
      <c r="Y340" s="85" t="s">
        <v>221</v>
      </c>
      <c r="Z340" s="85" t="s">
        <v>221</v>
      </c>
      <c r="AA340" s="85" t="s">
        <v>20245</v>
      </c>
      <c r="AB340" s="85">
        <v>9261807991</v>
      </c>
      <c r="AC340" s="85" t="s">
        <v>1303</v>
      </c>
      <c r="AD340" s="85" t="s">
        <v>224</v>
      </c>
      <c r="AE340" s="85" t="s">
        <v>221</v>
      </c>
      <c r="AF340" s="85" t="s">
        <v>221</v>
      </c>
      <c r="AG340" s="85" t="s">
        <v>221</v>
      </c>
      <c r="AH340" s="85" t="s">
        <v>221</v>
      </c>
      <c r="AI340" s="85"/>
      <c r="AJ340" s="85"/>
      <c r="AK340" s="85"/>
      <c r="AL340" s="85"/>
      <c r="AM340" s="85"/>
      <c r="AN340" s="85" t="s">
        <v>228</v>
      </c>
      <c r="AO340" s="85" t="s">
        <v>228</v>
      </c>
      <c r="AP340" s="85" t="s">
        <v>229</v>
      </c>
      <c r="AQ340" s="85" t="s">
        <v>229</v>
      </c>
      <c r="AR340" s="85"/>
      <c r="AS340" s="85" t="s">
        <v>20219</v>
      </c>
      <c r="AT340" s="85">
        <v>252995</v>
      </c>
      <c r="AU340" s="85" t="s">
        <v>12782</v>
      </c>
      <c r="AV340" s="85"/>
      <c r="AW340" s="85"/>
      <c r="AX340" s="85"/>
      <c r="AY340" s="85" t="s">
        <v>227</v>
      </c>
      <c r="AZ340" s="85" t="s">
        <v>446</v>
      </c>
      <c r="BA340" s="275">
        <v>0.81319444444444444</v>
      </c>
      <c r="BB340" s="275"/>
      <c r="BC340" s="275"/>
      <c r="BD340" s="275"/>
      <c r="BE340" s="85"/>
      <c r="BF340" s="85"/>
      <c r="BG340" s="85"/>
      <c r="BH340" s="85"/>
      <c r="BI340" s="85"/>
      <c r="BJ340" s="85"/>
      <c r="BK340" s="85"/>
      <c r="BL340" s="85"/>
      <c r="BM340" s="85"/>
      <c r="BN340" s="85"/>
      <c r="BO340" s="85"/>
      <c r="BP340" s="85"/>
      <c r="BQ340" s="85"/>
      <c r="BR340" s="85"/>
      <c r="BS340" s="85"/>
      <c r="BT340" s="85"/>
      <c r="BU340" s="85"/>
      <c r="BV340" s="85"/>
      <c r="BW340" s="85"/>
      <c r="BX340" s="85"/>
      <c r="BY340" s="85"/>
      <c r="BZ340" s="85"/>
      <c r="CA340" s="85"/>
      <c r="CB340" s="85"/>
      <c r="CC340" s="85"/>
      <c r="CD340" s="85"/>
      <c r="CE340" s="85"/>
      <c r="CF340" s="85"/>
      <c r="CG340" s="85"/>
      <c r="CH340" s="85"/>
      <c r="CI340" s="85"/>
      <c r="CJ340" s="85"/>
      <c r="CK340" s="85"/>
      <c r="CL340" s="85"/>
      <c r="CM340" s="85"/>
      <c r="CN340" s="85"/>
      <c r="CO340" s="85"/>
      <c r="CP340" s="85"/>
      <c r="CQ340" s="85"/>
      <c r="CR340" s="36" t="s">
        <v>12643</v>
      </c>
      <c r="CS340" s="36" t="s">
        <v>12644</v>
      </c>
      <c r="CT340" s="36" t="s">
        <v>4002</v>
      </c>
      <c r="CU340" s="36" t="s">
        <v>20246</v>
      </c>
      <c r="CV340" s="36" t="s">
        <v>20241</v>
      </c>
      <c r="CW340" s="36" t="s">
        <v>20242</v>
      </c>
      <c r="CX340" s="36" t="s">
        <v>20243</v>
      </c>
      <c r="CY340" s="36" t="s">
        <v>20247</v>
      </c>
      <c r="CZ340" s="36" t="s">
        <v>6752</v>
      </c>
      <c r="DA340" s="36" t="s">
        <v>20248</v>
      </c>
      <c r="DB340" s="36" t="s">
        <v>3840</v>
      </c>
      <c r="DC340" s="36" t="s">
        <v>3841</v>
      </c>
      <c r="DD340" s="36" t="s">
        <v>7155</v>
      </c>
      <c r="DE340" s="36" t="s">
        <v>20249</v>
      </c>
      <c r="DF340" s="36" t="s">
        <v>20250</v>
      </c>
      <c r="DG340" s="36" t="s">
        <v>20224</v>
      </c>
      <c r="DH340" s="36" t="s">
        <v>4163</v>
      </c>
      <c r="DI340" s="36" t="s">
        <v>6946</v>
      </c>
      <c r="DJ340" s="36" t="s">
        <v>20251</v>
      </c>
      <c r="DK340" s="36" t="s">
        <v>3957</v>
      </c>
      <c r="DL340" s="36" t="s">
        <v>20252</v>
      </c>
      <c r="DM340" s="36" t="s">
        <v>3914</v>
      </c>
      <c r="DN340" s="36" t="s">
        <v>3852</v>
      </c>
      <c r="DO340" s="36" t="s">
        <v>3853</v>
      </c>
      <c r="DP340" s="36" t="s">
        <v>3854</v>
      </c>
      <c r="DQ340" s="36" t="s">
        <v>20253</v>
      </c>
      <c r="DR340" s="36" t="s">
        <v>20254</v>
      </c>
      <c r="DS340" s="36" t="s">
        <v>20244</v>
      </c>
      <c r="DT340" s="36" t="s">
        <v>3848</v>
      </c>
      <c r="DU340" s="36" t="s">
        <v>3848</v>
      </c>
      <c r="DV340" s="36" t="s">
        <v>3848</v>
      </c>
      <c r="DW340" s="36" t="s">
        <v>3848</v>
      </c>
      <c r="DX340" s="36" t="s">
        <v>3848</v>
      </c>
      <c r="DY340" s="36" t="s">
        <v>3848</v>
      </c>
      <c r="DZ340" s="36" t="s">
        <v>3848</v>
      </c>
      <c r="EA340" s="36" t="s">
        <v>3848</v>
      </c>
      <c r="EB340" s="36" t="s">
        <v>3861</v>
      </c>
      <c r="EC340" s="36" t="s">
        <v>3862</v>
      </c>
      <c r="ED340" s="36" t="s">
        <v>3848</v>
      </c>
      <c r="EE340" s="36" t="s">
        <v>4212</v>
      </c>
      <c r="EF340" s="36" t="s">
        <v>3864</v>
      </c>
      <c r="EG340" s="36" t="s">
        <v>4068</v>
      </c>
      <c r="EH340" s="36" t="s">
        <v>4069</v>
      </c>
      <c r="EI340" s="36" t="s">
        <v>17006</v>
      </c>
      <c r="EJ340" s="36" t="s">
        <v>20255</v>
      </c>
      <c r="EK340" s="36" t="s">
        <v>3848</v>
      </c>
      <c r="EL340" s="36" t="s">
        <v>3868</v>
      </c>
      <c r="EM340" s="36" t="s">
        <v>4002</v>
      </c>
      <c r="EN340" s="36" t="s">
        <v>4002</v>
      </c>
      <c r="EO340" s="36" t="s">
        <v>3869</v>
      </c>
      <c r="EP340" s="36" t="s">
        <v>3870</v>
      </c>
      <c r="EQ340" s="36" t="s">
        <v>20256</v>
      </c>
      <c r="ER340" s="36" t="s">
        <v>3924</v>
      </c>
      <c r="ES340" s="36" t="s">
        <v>20257</v>
      </c>
      <c r="ET340" s="36" t="s">
        <v>20258</v>
      </c>
      <c r="EU340" s="36" t="s">
        <v>17997</v>
      </c>
      <c r="EV340" s="36" t="s">
        <v>3876</v>
      </c>
      <c r="EW340" s="36" t="s">
        <v>3876</v>
      </c>
      <c r="EX340" s="36" t="s">
        <v>3848</v>
      </c>
      <c r="EY340" s="36" t="s">
        <v>3848</v>
      </c>
      <c r="EZ340" s="36" t="s">
        <v>3876</v>
      </c>
      <c r="FA340" s="36" t="s">
        <v>3848</v>
      </c>
      <c r="FB340" s="36" t="s">
        <v>3848</v>
      </c>
      <c r="FC340" s="36" t="s">
        <v>3848</v>
      </c>
      <c r="FD340" s="36" t="s">
        <v>3848</v>
      </c>
      <c r="FE340" s="36" t="s">
        <v>4017</v>
      </c>
      <c r="FF340" s="36" t="s">
        <v>4017</v>
      </c>
      <c r="FG340" s="36" t="s">
        <v>3848</v>
      </c>
      <c r="FH340" s="36" t="s">
        <v>3848</v>
      </c>
      <c r="FI340" s="36" t="s">
        <v>3848</v>
      </c>
      <c r="FJ340" s="36" t="s">
        <v>4017</v>
      </c>
      <c r="FK340" s="36" t="s">
        <v>4017</v>
      </c>
      <c r="FL340" s="36" t="s">
        <v>4017</v>
      </c>
      <c r="FM340" s="36" t="s">
        <v>20243</v>
      </c>
      <c r="FN340" s="36" t="s">
        <v>20259</v>
      </c>
      <c r="FO340" s="36" t="s">
        <v>20260</v>
      </c>
      <c r="FP340" s="36" t="s">
        <v>3848</v>
      </c>
      <c r="FQ340" s="36" t="s">
        <v>20261</v>
      </c>
      <c r="FR340" s="36" t="s">
        <v>4367</v>
      </c>
      <c r="FS340" s="36" t="s">
        <v>20262</v>
      </c>
      <c r="FT340" s="36" t="s">
        <v>20263</v>
      </c>
      <c r="FU340" s="36" t="s">
        <v>16146</v>
      </c>
      <c r="FV340" s="36" t="s">
        <v>20264</v>
      </c>
      <c r="FW340" s="36" t="s">
        <v>20265</v>
      </c>
      <c r="FX340" s="36" t="s">
        <v>3894</v>
      </c>
      <c r="FY340" s="36" t="s">
        <v>3848</v>
      </c>
      <c r="FZ340" s="36" t="s">
        <v>3848</v>
      </c>
      <c r="GA340" s="36" t="s">
        <v>3945</v>
      </c>
      <c r="GB340" s="44" t="s">
        <v>3946</v>
      </c>
      <c r="GC340" s="44" t="s">
        <v>3946</v>
      </c>
      <c r="GL340" s="502">
        <v>100</v>
      </c>
      <c r="GM340" s="502">
        <v>58</v>
      </c>
      <c r="GN340" s="502">
        <v>65</v>
      </c>
      <c r="GO340" s="502">
        <v>89</v>
      </c>
      <c r="GP340" s="502">
        <v>89</v>
      </c>
      <c r="GQ340" s="502">
        <v>28</v>
      </c>
      <c r="GR340" s="502">
        <v>89</v>
      </c>
      <c r="GS340" s="502">
        <v>88</v>
      </c>
      <c r="GT340" s="502">
        <v>22</v>
      </c>
      <c r="GU340" s="502">
        <v>95</v>
      </c>
      <c r="GV340" s="502">
        <v>60</v>
      </c>
      <c r="GW340" s="502">
        <v>29</v>
      </c>
      <c r="GX340" s="502">
        <v>71</v>
      </c>
      <c r="GY340" s="502" t="s">
        <v>14218</v>
      </c>
      <c r="GZ340" s="502" t="s">
        <v>14217</v>
      </c>
      <c r="HA340" s="502" t="s">
        <v>14217</v>
      </c>
      <c r="HB340" s="502" t="s">
        <v>14217</v>
      </c>
      <c r="HC340" s="502" t="s">
        <v>14217</v>
      </c>
      <c r="HD340" s="502" t="s">
        <v>14217</v>
      </c>
      <c r="HE340" s="502">
        <v>0</v>
      </c>
      <c r="HF340" s="44" t="s">
        <v>14293</v>
      </c>
      <c r="HG340" s="503" t="s">
        <v>3848</v>
      </c>
      <c r="HH340" s="503" t="s">
        <v>3848</v>
      </c>
      <c r="HI340" s="503" t="s">
        <v>3848</v>
      </c>
      <c r="HJ340" s="503" t="s">
        <v>3848</v>
      </c>
      <c r="HK340" s="503" t="s">
        <v>3848</v>
      </c>
      <c r="HM340" s="44" t="s">
        <v>3848</v>
      </c>
      <c r="IC340" s="44" t="s">
        <v>3403</v>
      </c>
      <c r="IE340" s="44" t="s">
        <v>3403</v>
      </c>
    </row>
    <row r="341" spans="1:239" s="44" customFormat="1" ht="15" customHeight="1" x14ac:dyDescent="0.2">
      <c r="A341" s="85">
        <v>57</v>
      </c>
      <c r="B341" s="470">
        <v>0.78888888888888886</v>
      </c>
      <c r="C341" s="85"/>
      <c r="D341" s="85" t="s">
        <v>12630</v>
      </c>
      <c r="E341" s="85" t="s">
        <v>212</v>
      </c>
      <c r="F341" s="282">
        <v>43285</v>
      </c>
      <c r="G341" s="85" t="s">
        <v>1202</v>
      </c>
      <c r="H341" s="85" t="s">
        <v>3127</v>
      </c>
      <c r="I341" s="85" t="s">
        <v>20266</v>
      </c>
      <c r="J341" s="85"/>
      <c r="K341" s="471"/>
      <c r="L341" s="471"/>
      <c r="M341" s="471"/>
      <c r="N341" s="471"/>
      <c r="O341" s="85"/>
      <c r="P341" s="472" t="s">
        <v>20267</v>
      </c>
      <c r="Q341" s="85" t="s">
        <v>20268</v>
      </c>
      <c r="R341" s="85" t="s">
        <v>20269</v>
      </c>
      <c r="S341" s="471" t="s">
        <v>20270</v>
      </c>
      <c r="T341" s="276">
        <v>9210245030</v>
      </c>
      <c r="U341" s="473" t="s">
        <v>20271</v>
      </c>
      <c r="V341" s="85" t="s">
        <v>20272</v>
      </c>
      <c r="W341" s="85" t="s">
        <v>221</v>
      </c>
      <c r="X341" s="85" t="s">
        <v>221</v>
      </c>
      <c r="Y341" s="85" t="s">
        <v>221</v>
      </c>
      <c r="Z341" s="85" t="s">
        <v>221</v>
      </c>
      <c r="AA341" s="85" t="s">
        <v>20273</v>
      </c>
      <c r="AB341" s="85" t="s">
        <v>2718</v>
      </c>
      <c r="AC341" s="85" t="s">
        <v>402</v>
      </c>
      <c r="AD341" s="85" t="s">
        <v>224</v>
      </c>
      <c r="AE341" s="85" t="s">
        <v>20274</v>
      </c>
      <c r="AF341" s="85" t="s">
        <v>221</v>
      </c>
      <c r="AG341" s="85" t="s">
        <v>221</v>
      </c>
      <c r="AH341" s="85" t="s">
        <v>221</v>
      </c>
      <c r="AI341" s="85"/>
      <c r="AJ341" s="85"/>
      <c r="AK341" s="85"/>
      <c r="AL341" s="85"/>
      <c r="AM341" s="85"/>
      <c r="AN341" s="85" t="s">
        <v>228</v>
      </c>
      <c r="AO341" s="85" t="s">
        <v>228</v>
      </c>
      <c r="AP341" s="85" t="s">
        <v>281</v>
      </c>
      <c r="AQ341" s="85" t="s">
        <v>282</v>
      </c>
      <c r="AR341" s="85"/>
      <c r="AS341" s="85"/>
      <c r="AT341" s="85"/>
      <c r="AU341" s="85"/>
      <c r="AV341" s="85"/>
      <c r="AW341" s="85"/>
      <c r="AX341" s="85"/>
      <c r="AY341" s="85" t="s">
        <v>227</v>
      </c>
      <c r="AZ341" s="85" t="s">
        <v>227</v>
      </c>
      <c r="BA341" s="275">
        <v>0.82638888888888884</v>
      </c>
      <c r="BB341" s="275" t="s">
        <v>12636</v>
      </c>
      <c r="BC341" s="275">
        <v>0.92013888888888884</v>
      </c>
      <c r="BD341" s="275">
        <v>0.92708333333333337</v>
      </c>
      <c r="BE341" s="85"/>
      <c r="BF341" s="85">
        <v>3</v>
      </c>
      <c r="BG341" s="85">
        <v>3</v>
      </c>
      <c r="BH341" s="85">
        <v>3</v>
      </c>
      <c r="BI341" s="85">
        <v>3</v>
      </c>
      <c r="BJ341" s="85">
        <v>3</v>
      </c>
      <c r="BK341" s="85">
        <v>3</v>
      </c>
      <c r="BL341" s="85">
        <v>3</v>
      </c>
      <c r="BM341" s="85">
        <v>3</v>
      </c>
      <c r="BN341" s="85">
        <v>3</v>
      </c>
      <c r="BO341" s="85">
        <v>3</v>
      </c>
      <c r="BP341" s="85">
        <v>3</v>
      </c>
      <c r="BQ341" s="85">
        <v>3</v>
      </c>
      <c r="BR341" s="85">
        <v>3</v>
      </c>
      <c r="BS341" s="85">
        <v>3</v>
      </c>
      <c r="BT341" s="85">
        <v>3</v>
      </c>
      <c r="BU341" s="85"/>
      <c r="BV341" s="85"/>
      <c r="BW341" s="85"/>
      <c r="BX341" s="85"/>
      <c r="BY341" s="85"/>
      <c r="BZ341" s="85"/>
      <c r="CA341" s="85"/>
      <c r="CB341" s="85"/>
      <c r="CC341" s="85"/>
      <c r="CD341" s="85"/>
      <c r="CE341" s="85"/>
      <c r="CF341" s="85"/>
      <c r="CG341" s="85"/>
      <c r="CH341" s="85"/>
      <c r="CI341" s="85"/>
      <c r="CJ341" s="85"/>
      <c r="CK341" s="85"/>
      <c r="CL341" s="85"/>
      <c r="CM341" s="85"/>
      <c r="CN341" s="85"/>
      <c r="CO341" s="85"/>
      <c r="CP341" s="85"/>
      <c r="CQ341" s="85"/>
      <c r="CR341" s="36" t="s">
        <v>12643</v>
      </c>
      <c r="CS341" s="36" t="s">
        <v>12644</v>
      </c>
      <c r="CT341" s="36" t="s">
        <v>4002</v>
      </c>
      <c r="CU341" s="36" t="s">
        <v>20275</v>
      </c>
      <c r="CV341" s="36" t="s">
        <v>20268</v>
      </c>
      <c r="CW341" s="36" t="s">
        <v>20269</v>
      </c>
      <c r="CX341" s="36" t="s">
        <v>20270</v>
      </c>
      <c r="CY341" s="36" t="s">
        <v>20276</v>
      </c>
      <c r="CZ341" s="36" t="s">
        <v>19528</v>
      </c>
      <c r="DA341" s="36" t="s">
        <v>20277</v>
      </c>
      <c r="DB341" s="36" t="s">
        <v>4158</v>
      </c>
      <c r="DC341" s="36" t="s">
        <v>4159</v>
      </c>
      <c r="DD341" s="36" t="s">
        <v>16076</v>
      </c>
      <c r="DE341" s="36" t="s">
        <v>19528</v>
      </c>
      <c r="DF341" s="36" t="s">
        <v>20277</v>
      </c>
      <c r="DG341" s="36" t="s">
        <v>4158</v>
      </c>
      <c r="DH341" s="36" t="s">
        <v>4159</v>
      </c>
      <c r="DI341" s="36" t="s">
        <v>16076</v>
      </c>
      <c r="DJ341" s="36" t="s">
        <v>3848</v>
      </c>
      <c r="DK341" s="36" t="s">
        <v>3849</v>
      </c>
      <c r="DL341" s="36" t="s">
        <v>3848</v>
      </c>
      <c r="DM341" s="36" t="s">
        <v>20278</v>
      </c>
      <c r="DN341" s="36" t="s">
        <v>4062</v>
      </c>
      <c r="DO341" s="36" t="s">
        <v>20279</v>
      </c>
      <c r="DP341" s="36" t="s">
        <v>5907</v>
      </c>
      <c r="DQ341" s="36" t="s">
        <v>20280</v>
      </c>
      <c r="DR341" s="36" t="s">
        <v>20280</v>
      </c>
      <c r="DS341" s="36" t="s">
        <v>20271</v>
      </c>
      <c r="DT341" s="36" t="s">
        <v>3848</v>
      </c>
      <c r="DU341" s="36" t="s">
        <v>3848</v>
      </c>
      <c r="DV341" s="36" t="s">
        <v>3848</v>
      </c>
      <c r="DW341" s="36" t="s">
        <v>3848</v>
      </c>
      <c r="DX341" s="36" t="s">
        <v>20272</v>
      </c>
      <c r="DY341" s="36" t="s">
        <v>20281</v>
      </c>
      <c r="DZ341" s="36" t="s">
        <v>20282</v>
      </c>
      <c r="EA341" s="36" t="s">
        <v>20283</v>
      </c>
      <c r="EB341" s="36" t="s">
        <v>3861</v>
      </c>
      <c r="EC341" s="36" t="s">
        <v>3862</v>
      </c>
      <c r="ED341" s="36" t="s">
        <v>3848</v>
      </c>
      <c r="EE341" s="36" t="s">
        <v>4306</v>
      </c>
      <c r="EF341" s="36" t="s">
        <v>3864</v>
      </c>
      <c r="EG341" s="36" t="s">
        <v>2755</v>
      </c>
      <c r="EH341" s="36" t="s">
        <v>282</v>
      </c>
      <c r="EI341" s="36" t="s">
        <v>282</v>
      </c>
      <c r="EJ341" s="36" t="s">
        <v>3848</v>
      </c>
      <c r="EK341" s="36" t="s">
        <v>3848</v>
      </c>
      <c r="EL341" s="36" t="s">
        <v>3868</v>
      </c>
      <c r="EM341" s="36" t="s">
        <v>4002</v>
      </c>
      <c r="EN341" s="36" t="s">
        <v>4002</v>
      </c>
      <c r="EO341" s="36" t="s">
        <v>4002</v>
      </c>
      <c r="EP341" s="36" t="s">
        <v>3870</v>
      </c>
      <c r="EQ341" s="36" t="s">
        <v>20284</v>
      </c>
      <c r="ER341" s="36" t="s">
        <v>3924</v>
      </c>
      <c r="ES341" s="36" t="s">
        <v>20285</v>
      </c>
      <c r="ET341" s="36" t="s">
        <v>20286</v>
      </c>
      <c r="EU341" s="36" t="s">
        <v>20287</v>
      </c>
      <c r="EV341" s="36" t="s">
        <v>3876</v>
      </c>
      <c r="EW341" s="36" t="s">
        <v>3876</v>
      </c>
      <c r="EX341" s="36" t="s">
        <v>3848</v>
      </c>
      <c r="EY341" s="36" t="s">
        <v>3848</v>
      </c>
      <c r="EZ341" s="36" t="s">
        <v>3876</v>
      </c>
      <c r="FA341" s="36" t="s">
        <v>3848</v>
      </c>
      <c r="FB341" s="36" t="s">
        <v>20288</v>
      </c>
      <c r="FC341" s="36" t="s">
        <v>20289</v>
      </c>
      <c r="FD341" s="36" t="s">
        <v>3848</v>
      </c>
      <c r="FE341" s="36" t="s">
        <v>3930</v>
      </c>
      <c r="FF341" s="36" t="s">
        <v>9547</v>
      </c>
      <c r="FG341" s="36" t="s">
        <v>3848</v>
      </c>
      <c r="FH341" s="36" t="s">
        <v>20290</v>
      </c>
      <c r="FI341" s="36" t="s">
        <v>20291</v>
      </c>
      <c r="FJ341" s="36" t="s">
        <v>4083</v>
      </c>
      <c r="FK341" s="36" t="s">
        <v>20292</v>
      </c>
      <c r="FL341" s="36" t="s">
        <v>20293</v>
      </c>
      <c r="FM341" s="36" t="s">
        <v>20294</v>
      </c>
      <c r="FN341" s="36" t="s">
        <v>20295</v>
      </c>
      <c r="FO341" s="36" t="s">
        <v>20296</v>
      </c>
      <c r="FP341" s="36" t="s">
        <v>3848</v>
      </c>
      <c r="FQ341" s="36" t="s">
        <v>20297</v>
      </c>
      <c r="FR341" s="36" t="s">
        <v>7597</v>
      </c>
      <c r="FS341" s="36" t="s">
        <v>20298</v>
      </c>
      <c r="FT341" s="36" t="s">
        <v>3943</v>
      </c>
      <c r="FU341" s="36" t="s">
        <v>3943</v>
      </c>
      <c r="FV341" s="36" t="s">
        <v>3943</v>
      </c>
      <c r="FW341" s="36" t="s">
        <v>3943</v>
      </c>
      <c r="FX341" s="36" t="s">
        <v>3894</v>
      </c>
      <c r="FY341" s="36" t="s">
        <v>3848</v>
      </c>
      <c r="FZ341" s="36" t="s">
        <v>3848</v>
      </c>
      <c r="GA341" s="36" t="s">
        <v>3945</v>
      </c>
      <c r="GB341" s="44" t="s">
        <v>3945</v>
      </c>
      <c r="GC341" s="44" t="s">
        <v>3946</v>
      </c>
      <c r="GL341" s="502">
        <v>0</v>
      </c>
      <c r="GM341" s="502">
        <v>92</v>
      </c>
      <c r="GN341" s="502">
        <v>70</v>
      </c>
      <c r="GO341" s="502">
        <v>94</v>
      </c>
      <c r="GP341" s="502">
        <v>68</v>
      </c>
      <c r="GQ341" s="502">
        <v>17</v>
      </c>
      <c r="GR341" s="502">
        <v>76</v>
      </c>
      <c r="GS341" s="502">
        <v>32</v>
      </c>
      <c r="GT341" s="502">
        <v>8</v>
      </c>
      <c r="GU341" s="502">
        <v>63</v>
      </c>
      <c r="GV341" s="502">
        <v>60</v>
      </c>
      <c r="GW341" s="502">
        <v>57</v>
      </c>
      <c r="GX341" s="502">
        <v>57</v>
      </c>
      <c r="GY341" s="502" t="s">
        <v>14218</v>
      </c>
      <c r="GZ341" s="502" t="s">
        <v>14217</v>
      </c>
      <c r="HA341" s="502" t="s">
        <v>14217</v>
      </c>
      <c r="HB341" s="502" t="s">
        <v>14217</v>
      </c>
      <c r="HC341" s="502" t="s">
        <v>14217</v>
      </c>
      <c r="HD341" s="502" t="s">
        <v>14217</v>
      </c>
      <c r="HE341" s="502">
        <v>0</v>
      </c>
      <c r="HF341" s="44" t="s">
        <v>14293</v>
      </c>
      <c r="HG341" s="503" t="s">
        <v>3848</v>
      </c>
      <c r="HH341" s="503" t="s">
        <v>3848</v>
      </c>
      <c r="HI341" s="503" t="s">
        <v>3848</v>
      </c>
      <c r="HJ341" s="503" t="s">
        <v>3848</v>
      </c>
      <c r="HK341" s="503" t="s">
        <v>3848</v>
      </c>
      <c r="HM341" s="44" t="s">
        <v>3848</v>
      </c>
      <c r="IC341" s="44" t="s">
        <v>3403</v>
      </c>
      <c r="IE341" s="44" t="s">
        <v>3403</v>
      </c>
    </row>
    <row r="342" spans="1:239" s="44" customFormat="1" ht="15" customHeight="1" x14ac:dyDescent="0.2">
      <c r="A342" s="85">
        <v>58</v>
      </c>
      <c r="B342" s="470">
        <v>0.8041666666666667</v>
      </c>
      <c r="C342" s="85"/>
      <c r="D342" s="85" t="s">
        <v>12630</v>
      </c>
      <c r="E342" s="85" t="s">
        <v>212</v>
      </c>
      <c r="F342" s="282">
        <v>43285</v>
      </c>
      <c r="G342" s="85" t="s">
        <v>357</v>
      </c>
      <c r="H342" s="85" t="s">
        <v>233</v>
      </c>
      <c r="I342" s="85" t="s">
        <v>12683</v>
      </c>
      <c r="J342" s="85"/>
      <c r="K342" s="471"/>
      <c r="L342" s="471"/>
      <c r="M342" s="471"/>
      <c r="N342" s="471"/>
      <c r="O342" s="85"/>
      <c r="P342" s="472" t="s">
        <v>20299</v>
      </c>
      <c r="Q342" s="85" t="s">
        <v>20300</v>
      </c>
      <c r="R342" s="85" t="s">
        <v>20301</v>
      </c>
      <c r="S342" s="471" t="s">
        <v>636</v>
      </c>
      <c r="T342" s="276">
        <v>9195708542</v>
      </c>
      <c r="U342" s="473" t="s">
        <v>20302</v>
      </c>
      <c r="V342" s="85" t="s">
        <v>221</v>
      </c>
      <c r="W342" s="85" t="s">
        <v>221</v>
      </c>
      <c r="X342" s="85" t="s">
        <v>221</v>
      </c>
      <c r="Y342" s="85" t="s">
        <v>221</v>
      </c>
      <c r="Z342" s="85" t="s">
        <v>221</v>
      </c>
      <c r="AA342" s="85" t="s">
        <v>20303</v>
      </c>
      <c r="AB342" s="85">
        <v>9474965973</v>
      </c>
      <c r="AC342" s="85" t="s">
        <v>314</v>
      </c>
      <c r="AD342" s="85" t="s">
        <v>224</v>
      </c>
      <c r="AE342" s="85"/>
      <c r="AF342" s="85" t="s">
        <v>259</v>
      </c>
      <c r="AG342" s="85" t="s">
        <v>221</v>
      </c>
      <c r="AH342" s="85" t="s">
        <v>221</v>
      </c>
      <c r="AI342" s="85"/>
      <c r="AJ342" s="85"/>
      <c r="AK342" s="85"/>
      <c r="AL342" s="85"/>
      <c r="AM342" s="85"/>
      <c r="AN342" s="85" t="s">
        <v>228</v>
      </c>
      <c r="AO342" s="85" t="s">
        <v>228</v>
      </c>
      <c r="AP342" s="85" t="s">
        <v>229</v>
      </c>
      <c r="AQ342" s="85" t="s">
        <v>229</v>
      </c>
      <c r="AR342" s="85"/>
      <c r="AS342" s="85" t="s">
        <v>20304</v>
      </c>
      <c r="AT342" s="85">
        <v>250153</v>
      </c>
      <c r="AU342" s="85" t="s">
        <v>12814</v>
      </c>
      <c r="AV342" s="85"/>
      <c r="AW342" s="85"/>
      <c r="AX342" s="85"/>
      <c r="AY342" s="85" t="s">
        <v>227</v>
      </c>
      <c r="AZ342" s="85" t="s">
        <v>446</v>
      </c>
      <c r="BA342" s="275">
        <v>0.85069444444444453</v>
      </c>
      <c r="BB342" s="275" t="s">
        <v>13984</v>
      </c>
      <c r="BC342" s="275">
        <v>0.75138888888888899</v>
      </c>
      <c r="BD342" s="275">
        <v>0.76180555555555562</v>
      </c>
      <c r="BE342" s="85"/>
      <c r="BF342" s="85">
        <v>2</v>
      </c>
      <c r="BG342" s="85">
        <v>2</v>
      </c>
      <c r="BH342" s="85">
        <v>3</v>
      </c>
      <c r="BI342" s="85">
        <v>3</v>
      </c>
      <c r="BJ342" s="85">
        <v>2</v>
      </c>
      <c r="BK342" s="85">
        <v>2</v>
      </c>
      <c r="BL342" s="85">
        <v>3</v>
      </c>
      <c r="BM342" s="85">
        <v>3</v>
      </c>
      <c r="BN342" s="85">
        <v>3</v>
      </c>
      <c r="BO342" s="85">
        <v>3</v>
      </c>
      <c r="BP342" s="85">
        <v>2</v>
      </c>
      <c r="BQ342" s="85">
        <v>3</v>
      </c>
      <c r="BR342" s="85">
        <v>3</v>
      </c>
      <c r="BS342" s="85">
        <v>2</v>
      </c>
      <c r="BT342" s="85">
        <v>3</v>
      </c>
      <c r="BU342" s="85"/>
      <c r="BV342" s="85" t="s">
        <v>13984</v>
      </c>
      <c r="BW342" s="483">
        <v>0.76180555555555562</v>
      </c>
      <c r="BX342" s="483">
        <v>0.76874999999999993</v>
      </c>
      <c r="BY342" s="85"/>
      <c r="BZ342" s="85">
        <v>3</v>
      </c>
      <c r="CA342" s="85">
        <v>3</v>
      </c>
      <c r="CB342" s="85">
        <v>3</v>
      </c>
      <c r="CC342" s="85">
        <v>3</v>
      </c>
      <c r="CD342" s="392" t="s">
        <v>260</v>
      </c>
      <c r="CE342" s="85" t="s">
        <v>13984</v>
      </c>
      <c r="CF342" s="85">
        <v>15</v>
      </c>
      <c r="CG342" s="85"/>
      <c r="CH342" s="85"/>
      <c r="CI342" s="85"/>
      <c r="CJ342" s="85"/>
      <c r="CK342" s="85"/>
      <c r="CL342" s="85"/>
      <c r="CM342" s="85"/>
      <c r="CN342" s="85"/>
      <c r="CO342" s="85"/>
      <c r="CP342" s="85"/>
      <c r="CQ342" s="85"/>
      <c r="CR342" s="36" t="s">
        <v>12643</v>
      </c>
      <c r="CS342" s="36" t="s">
        <v>12644</v>
      </c>
      <c r="CT342" s="36" t="s">
        <v>4002</v>
      </c>
      <c r="CU342" s="36" t="s">
        <v>20305</v>
      </c>
      <c r="CV342" s="36" t="s">
        <v>20300</v>
      </c>
      <c r="CW342" s="36" t="s">
        <v>20301</v>
      </c>
      <c r="CX342" s="36" t="s">
        <v>636</v>
      </c>
      <c r="CY342" s="36" t="s">
        <v>20306</v>
      </c>
      <c r="CZ342" s="36" t="s">
        <v>20307</v>
      </c>
      <c r="DA342" s="36" t="s">
        <v>20308</v>
      </c>
      <c r="DB342" s="36" t="s">
        <v>3840</v>
      </c>
      <c r="DC342" s="36" t="s">
        <v>3841</v>
      </c>
      <c r="DD342" s="36" t="s">
        <v>4838</v>
      </c>
      <c r="DE342" s="36" t="s">
        <v>20307</v>
      </c>
      <c r="DF342" s="36" t="s">
        <v>20308</v>
      </c>
      <c r="DG342" s="36" t="s">
        <v>3840</v>
      </c>
      <c r="DH342" s="36" t="s">
        <v>3841</v>
      </c>
      <c r="DI342" s="36" t="s">
        <v>4838</v>
      </c>
      <c r="DJ342" s="36" t="s">
        <v>3848</v>
      </c>
      <c r="DK342" s="36" t="s">
        <v>3957</v>
      </c>
      <c r="DL342" s="36" t="s">
        <v>9980</v>
      </c>
      <c r="DM342" s="36" t="s">
        <v>3914</v>
      </c>
      <c r="DN342" s="36" t="s">
        <v>6337</v>
      </c>
      <c r="DO342" s="36" t="s">
        <v>3853</v>
      </c>
      <c r="DP342" s="36" t="s">
        <v>3854</v>
      </c>
      <c r="DQ342" s="36" t="s">
        <v>20309</v>
      </c>
      <c r="DR342" s="36" t="s">
        <v>20309</v>
      </c>
      <c r="DS342" s="36" t="s">
        <v>20302</v>
      </c>
      <c r="DT342" s="36" t="s">
        <v>3848</v>
      </c>
      <c r="DU342" s="36" t="s">
        <v>3848</v>
      </c>
      <c r="DV342" s="36" t="s">
        <v>3848</v>
      </c>
      <c r="DW342" s="36" t="s">
        <v>3848</v>
      </c>
      <c r="DX342" s="36" t="s">
        <v>3848</v>
      </c>
      <c r="DY342" s="36" t="s">
        <v>3848</v>
      </c>
      <c r="DZ342" s="36" t="s">
        <v>3848</v>
      </c>
      <c r="EA342" s="36" t="s">
        <v>3848</v>
      </c>
      <c r="EB342" s="36" t="s">
        <v>3861</v>
      </c>
      <c r="EC342" s="36" t="s">
        <v>3862</v>
      </c>
      <c r="ED342" s="36" t="s">
        <v>3848</v>
      </c>
      <c r="EE342" s="36" t="s">
        <v>4212</v>
      </c>
      <c r="EF342" s="36" t="s">
        <v>3864</v>
      </c>
      <c r="EG342" s="36" t="s">
        <v>4068</v>
      </c>
      <c r="EH342" s="36" t="s">
        <v>4438</v>
      </c>
      <c r="EI342" s="36" t="s">
        <v>20310</v>
      </c>
      <c r="EJ342" s="36" t="s">
        <v>20304</v>
      </c>
      <c r="EK342" s="36" t="s">
        <v>3848</v>
      </c>
      <c r="EL342" s="36" t="s">
        <v>4473</v>
      </c>
      <c r="EM342" s="36" t="s">
        <v>4002</v>
      </c>
      <c r="EN342" s="36" t="s">
        <v>4002</v>
      </c>
      <c r="EO342" s="36" t="s">
        <v>4002</v>
      </c>
      <c r="EP342" s="36" t="s">
        <v>4002</v>
      </c>
      <c r="EQ342" s="36" t="s">
        <v>20311</v>
      </c>
      <c r="ER342" s="36" t="s">
        <v>3872</v>
      </c>
      <c r="ES342" s="36" t="s">
        <v>20312</v>
      </c>
      <c r="ET342" s="36" t="s">
        <v>19776</v>
      </c>
      <c r="EU342" s="36" t="s">
        <v>15725</v>
      </c>
      <c r="EV342" s="36" t="s">
        <v>3876</v>
      </c>
      <c r="EW342" s="36" t="s">
        <v>3876</v>
      </c>
      <c r="EX342" s="36" t="s">
        <v>3848</v>
      </c>
      <c r="EY342" s="36" t="s">
        <v>3848</v>
      </c>
      <c r="EZ342" s="36" t="s">
        <v>3877</v>
      </c>
      <c r="FA342" s="36" t="s">
        <v>5376</v>
      </c>
      <c r="FB342" s="36" t="s">
        <v>20313</v>
      </c>
      <c r="FC342" s="36" t="s">
        <v>20314</v>
      </c>
      <c r="FD342" s="36" t="s">
        <v>3848</v>
      </c>
      <c r="FE342" s="36" t="s">
        <v>4011</v>
      </c>
      <c r="FF342" s="36" t="s">
        <v>4012</v>
      </c>
      <c r="FG342" s="36" t="s">
        <v>10171</v>
      </c>
      <c r="FH342" s="36" t="s">
        <v>19755</v>
      </c>
      <c r="FI342" s="36" t="s">
        <v>20315</v>
      </c>
      <c r="FJ342" s="36" t="s">
        <v>4083</v>
      </c>
      <c r="FK342" s="36" t="s">
        <v>4017</v>
      </c>
      <c r="FL342" s="36" t="s">
        <v>4017</v>
      </c>
      <c r="FM342" s="36" t="s">
        <v>20316</v>
      </c>
      <c r="FN342" s="36" t="s">
        <v>3313</v>
      </c>
      <c r="FO342" s="36" t="s">
        <v>1690</v>
      </c>
      <c r="FP342" s="36" t="s">
        <v>3848</v>
      </c>
      <c r="FQ342" s="36" t="s">
        <v>3848</v>
      </c>
      <c r="FR342" s="36" t="s">
        <v>3848</v>
      </c>
      <c r="FS342" s="36" t="s">
        <v>3848</v>
      </c>
      <c r="FT342" s="36" t="s">
        <v>20317</v>
      </c>
      <c r="FU342" s="36" t="s">
        <v>20318</v>
      </c>
      <c r="FV342" s="36" t="s">
        <v>20319</v>
      </c>
      <c r="FW342" s="36" t="s">
        <v>20320</v>
      </c>
      <c r="FX342" s="36" t="s">
        <v>3894</v>
      </c>
      <c r="FY342" s="36" t="s">
        <v>3848</v>
      </c>
      <c r="FZ342" s="36" t="s">
        <v>13539</v>
      </c>
      <c r="GA342" s="36" t="s">
        <v>3946</v>
      </c>
      <c r="GB342" s="44" t="s">
        <v>3945</v>
      </c>
      <c r="GC342" s="44" t="s">
        <v>3946</v>
      </c>
      <c r="GD342" s="44" t="s">
        <v>12615</v>
      </c>
      <c r="GE342" s="44" t="s">
        <v>6505</v>
      </c>
      <c r="GL342" s="502">
        <v>100</v>
      </c>
      <c r="GM342" s="502">
        <v>83</v>
      </c>
      <c r="GN342" s="502">
        <v>75</v>
      </c>
      <c r="GO342" s="502">
        <v>94</v>
      </c>
      <c r="GP342" s="502">
        <v>100</v>
      </c>
      <c r="GQ342" s="502">
        <v>36</v>
      </c>
      <c r="GR342" s="502">
        <v>100</v>
      </c>
      <c r="GS342" s="502">
        <v>94</v>
      </c>
      <c r="GT342" s="502">
        <v>31</v>
      </c>
      <c r="GU342" s="502">
        <v>94</v>
      </c>
      <c r="GV342" s="502">
        <v>80</v>
      </c>
      <c r="GW342" s="502">
        <v>71</v>
      </c>
      <c r="GX342" s="502">
        <v>57</v>
      </c>
      <c r="GY342" s="502" t="s">
        <v>14218</v>
      </c>
      <c r="GZ342" s="502" t="s">
        <v>14217</v>
      </c>
      <c r="HA342" s="502" t="s">
        <v>14217</v>
      </c>
      <c r="HB342" s="502" t="s">
        <v>14217</v>
      </c>
      <c r="HC342" s="502" t="s">
        <v>14217</v>
      </c>
      <c r="HD342" s="502" t="s">
        <v>14217</v>
      </c>
      <c r="HE342" s="502">
        <v>0</v>
      </c>
      <c r="HF342" s="44" t="s">
        <v>14293</v>
      </c>
      <c r="HG342" s="503" t="s">
        <v>3848</v>
      </c>
      <c r="HH342" s="503" t="s">
        <v>3848</v>
      </c>
      <c r="HI342" s="503" t="s">
        <v>3848</v>
      </c>
      <c r="HJ342" s="503" t="s">
        <v>3848</v>
      </c>
      <c r="HK342" s="503" t="s">
        <v>3848</v>
      </c>
      <c r="HP342" s="44" t="s">
        <v>6505</v>
      </c>
      <c r="IC342" s="44" t="s">
        <v>12683</v>
      </c>
      <c r="IE342" s="44" t="s">
        <v>3403</v>
      </c>
    </row>
    <row r="343" spans="1:239" s="44" customFormat="1" ht="15" customHeight="1" x14ac:dyDescent="0.2">
      <c r="A343" s="85">
        <v>59</v>
      </c>
      <c r="B343" s="470">
        <v>0.80694444444444446</v>
      </c>
      <c r="C343" s="85"/>
      <c r="D343" s="85" t="s">
        <v>12630</v>
      </c>
      <c r="E343" s="85" t="s">
        <v>212</v>
      </c>
      <c r="F343" s="282">
        <v>43285</v>
      </c>
      <c r="G343" s="85" t="s">
        <v>1202</v>
      </c>
      <c r="H343" s="85" t="s">
        <v>233</v>
      </c>
      <c r="I343" s="85" t="s">
        <v>3057</v>
      </c>
      <c r="J343" s="85"/>
      <c r="K343" s="471"/>
      <c r="L343" s="471"/>
      <c r="M343" s="471"/>
      <c r="N343" s="471"/>
      <c r="O343" s="85"/>
      <c r="P343" s="472" t="s">
        <v>20321</v>
      </c>
      <c r="Q343" s="85" t="s">
        <v>2522</v>
      </c>
      <c r="R343" s="85" t="s">
        <v>528</v>
      </c>
      <c r="S343" s="471" t="s">
        <v>20322</v>
      </c>
      <c r="T343" s="276">
        <v>9474965973</v>
      </c>
      <c r="U343" s="473" t="s">
        <v>20323</v>
      </c>
      <c r="V343" s="85" t="s">
        <v>221</v>
      </c>
      <c r="W343" s="85" t="s">
        <v>221</v>
      </c>
      <c r="X343" s="85" t="s">
        <v>221</v>
      </c>
      <c r="Y343" s="85" t="s">
        <v>221</v>
      </c>
      <c r="Z343" s="85" t="s">
        <v>221</v>
      </c>
      <c r="AA343" s="85" t="s">
        <v>20324</v>
      </c>
      <c r="AB343" s="85">
        <v>9178540758</v>
      </c>
      <c r="AC343" s="85" t="s">
        <v>402</v>
      </c>
      <c r="AD343" s="85" t="s">
        <v>10922</v>
      </c>
      <c r="AE343" s="85" t="s">
        <v>20325</v>
      </c>
      <c r="AF343" s="85" t="s">
        <v>221</v>
      </c>
      <c r="AG343" s="85" t="s">
        <v>221</v>
      </c>
      <c r="AH343" s="85" t="s">
        <v>221</v>
      </c>
      <c r="AI343" s="85"/>
      <c r="AJ343" s="85"/>
      <c r="AK343" s="85"/>
      <c r="AL343" s="85"/>
      <c r="AM343" s="85"/>
      <c r="AN343" s="85" t="s">
        <v>228</v>
      </c>
      <c r="AO343" s="85" t="s">
        <v>228</v>
      </c>
      <c r="AP343" s="85" t="s">
        <v>229</v>
      </c>
      <c r="AQ343" s="85" t="s">
        <v>229</v>
      </c>
      <c r="AR343" s="85"/>
      <c r="AS343" s="85" t="s">
        <v>20304</v>
      </c>
      <c r="AT343" s="85">
        <v>250153</v>
      </c>
      <c r="AU343" s="85" t="s">
        <v>12814</v>
      </c>
      <c r="AV343" s="85"/>
      <c r="AW343" s="85"/>
      <c r="AX343" s="85"/>
      <c r="AY343" s="85" t="s">
        <v>227</v>
      </c>
      <c r="AZ343" s="85" t="s">
        <v>446</v>
      </c>
      <c r="BA343" s="275">
        <v>0.84791666666666676</v>
      </c>
      <c r="BB343" s="275" t="s">
        <v>12636</v>
      </c>
      <c r="BC343" s="275">
        <v>0.88750000000000007</v>
      </c>
      <c r="BD343" s="275">
        <v>0.89166666666666661</v>
      </c>
      <c r="BE343" s="85"/>
      <c r="BF343" s="85">
        <v>1</v>
      </c>
      <c r="BG343" s="85">
        <v>2</v>
      </c>
      <c r="BH343" s="85">
        <v>3</v>
      </c>
      <c r="BI343" s="85">
        <v>3</v>
      </c>
      <c r="BJ343" s="85">
        <v>2</v>
      </c>
      <c r="BK343" s="85">
        <v>1</v>
      </c>
      <c r="BL343" s="85">
        <v>1</v>
      </c>
      <c r="BM343" s="85">
        <v>2</v>
      </c>
      <c r="BN343" s="85">
        <v>2</v>
      </c>
      <c r="BO343" s="85">
        <v>1</v>
      </c>
      <c r="BP343" s="85">
        <v>2</v>
      </c>
      <c r="BQ343" s="85">
        <v>3</v>
      </c>
      <c r="BR343" s="85">
        <v>3</v>
      </c>
      <c r="BS343" s="85">
        <v>2</v>
      </c>
      <c r="BT343" s="85">
        <v>3</v>
      </c>
      <c r="BU343" s="85"/>
      <c r="BV343" s="85"/>
      <c r="BW343" s="85"/>
      <c r="BX343" s="85"/>
      <c r="BY343" s="85"/>
      <c r="BZ343" s="85"/>
      <c r="CA343" s="85"/>
      <c r="CB343" s="85"/>
      <c r="CC343" s="85"/>
      <c r="CD343" s="85"/>
      <c r="CE343" s="85"/>
      <c r="CF343" s="85"/>
      <c r="CG343" s="85"/>
      <c r="CH343" s="85"/>
      <c r="CI343" s="85"/>
      <c r="CJ343" s="85"/>
      <c r="CK343" s="85"/>
      <c r="CL343" s="85"/>
      <c r="CM343" s="85"/>
      <c r="CN343" s="85"/>
      <c r="CO343" s="85"/>
      <c r="CP343" s="85"/>
      <c r="CQ343" s="85"/>
      <c r="CR343" s="36" t="s">
        <v>12643</v>
      </c>
      <c r="CS343" s="36" t="s">
        <v>12644</v>
      </c>
      <c r="CT343" s="36" t="s">
        <v>4002</v>
      </c>
      <c r="CU343" s="36" t="s">
        <v>20326</v>
      </c>
      <c r="CV343" s="36" t="s">
        <v>3637</v>
      </c>
      <c r="CW343" s="36" t="s">
        <v>528</v>
      </c>
      <c r="CX343" s="36" t="s">
        <v>20322</v>
      </c>
      <c r="CY343" s="36" t="s">
        <v>20327</v>
      </c>
      <c r="CZ343" s="36" t="s">
        <v>15209</v>
      </c>
      <c r="DA343" s="36" t="s">
        <v>20328</v>
      </c>
      <c r="DB343" s="36" t="s">
        <v>4158</v>
      </c>
      <c r="DC343" s="36" t="s">
        <v>4159</v>
      </c>
      <c r="DD343" s="36" t="s">
        <v>6464</v>
      </c>
      <c r="DE343" s="36" t="s">
        <v>15209</v>
      </c>
      <c r="DF343" s="36" t="s">
        <v>20328</v>
      </c>
      <c r="DG343" s="36" t="s">
        <v>4158</v>
      </c>
      <c r="DH343" s="36" t="s">
        <v>4159</v>
      </c>
      <c r="DI343" s="36" t="s">
        <v>6464</v>
      </c>
      <c r="DJ343" s="36" t="s">
        <v>20329</v>
      </c>
      <c r="DK343" s="36" t="s">
        <v>3849</v>
      </c>
      <c r="DL343" s="36" t="s">
        <v>7295</v>
      </c>
      <c r="DM343" s="36" t="s">
        <v>3914</v>
      </c>
      <c r="DN343" s="36" t="s">
        <v>3852</v>
      </c>
      <c r="DO343" s="36" t="s">
        <v>3853</v>
      </c>
      <c r="DP343" s="36" t="s">
        <v>4299</v>
      </c>
      <c r="DQ343" s="36" t="s">
        <v>20330</v>
      </c>
      <c r="DR343" s="36" t="s">
        <v>20331</v>
      </c>
      <c r="DS343" s="36" t="s">
        <v>20323</v>
      </c>
      <c r="DT343" s="36" t="s">
        <v>3848</v>
      </c>
      <c r="DU343" s="36" t="s">
        <v>3848</v>
      </c>
      <c r="DV343" s="36" t="s">
        <v>3848</v>
      </c>
      <c r="DW343" s="36" t="s">
        <v>3848</v>
      </c>
      <c r="DX343" s="36" t="s">
        <v>3848</v>
      </c>
      <c r="DY343" s="36" t="s">
        <v>3848</v>
      </c>
      <c r="DZ343" s="36" t="s">
        <v>3848</v>
      </c>
      <c r="EA343" s="36" t="s">
        <v>3848</v>
      </c>
      <c r="EB343" s="36" t="s">
        <v>3861</v>
      </c>
      <c r="EC343" s="36" t="s">
        <v>3862</v>
      </c>
      <c r="ED343" s="36" t="s">
        <v>3848</v>
      </c>
      <c r="EE343" s="36" t="s">
        <v>4510</v>
      </c>
      <c r="EF343" s="36" t="s">
        <v>3864</v>
      </c>
      <c r="EG343" s="36" t="s">
        <v>4068</v>
      </c>
      <c r="EH343" s="36" t="s">
        <v>4438</v>
      </c>
      <c r="EI343" s="36" t="s">
        <v>20310</v>
      </c>
      <c r="EJ343" s="36" t="s">
        <v>20332</v>
      </c>
      <c r="EK343" s="36" t="s">
        <v>3848</v>
      </c>
      <c r="EL343" s="36" t="s">
        <v>4260</v>
      </c>
      <c r="EM343" s="36" t="s">
        <v>4002</v>
      </c>
      <c r="EN343" s="36" t="s">
        <v>4002</v>
      </c>
      <c r="EO343" s="36" t="s">
        <v>4002</v>
      </c>
      <c r="EP343" s="36" t="s">
        <v>3870</v>
      </c>
      <c r="EQ343" s="36" t="s">
        <v>20333</v>
      </c>
      <c r="ER343" s="36" t="s">
        <v>9773</v>
      </c>
      <c r="ES343" s="36" t="s">
        <v>20334</v>
      </c>
      <c r="ET343" s="36" t="s">
        <v>20335</v>
      </c>
      <c r="EU343" s="36" t="s">
        <v>20336</v>
      </c>
      <c r="EV343" s="36" t="s">
        <v>3876</v>
      </c>
      <c r="EW343" s="36" t="s">
        <v>3876</v>
      </c>
      <c r="EX343" s="36" t="s">
        <v>3848</v>
      </c>
      <c r="EY343" s="36" t="s">
        <v>3848</v>
      </c>
      <c r="EZ343" s="36" t="s">
        <v>3876</v>
      </c>
      <c r="FA343" s="36" t="s">
        <v>3848</v>
      </c>
      <c r="FB343" s="36" t="s">
        <v>20337</v>
      </c>
      <c r="FC343" s="36" t="s">
        <v>20338</v>
      </c>
      <c r="FD343" s="36" t="s">
        <v>3848</v>
      </c>
      <c r="FE343" s="36" t="s">
        <v>3930</v>
      </c>
      <c r="FF343" s="36" t="s">
        <v>13910</v>
      </c>
      <c r="FG343" s="36" t="s">
        <v>3848</v>
      </c>
      <c r="FH343" s="36" t="s">
        <v>3848</v>
      </c>
      <c r="FI343" s="36" t="s">
        <v>3848</v>
      </c>
      <c r="FJ343" s="36" t="s">
        <v>4446</v>
      </c>
      <c r="FK343" s="36" t="s">
        <v>4017</v>
      </c>
      <c r="FL343" s="36" t="s">
        <v>4017</v>
      </c>
      <c r="FM343" s="36" t="s">
        <v>20322</v>
      </c>
      <c r="FN343" s="36" t="s">
        <v>1571</v>
      </c>
      <c r="FO343" s="36" t="s">
        <v>20339</v>
      </c>
      <c r="FP343" s="36" t="s">
        <v>3848</v>
      </c>
      <c r="FQ343" s="36" t="s">
        <v>20340</v>
      </c>
      <c r="FR343" s="36" t="s">
        <v>4925</v>
      </c>
      <c r="FS343" s="36" t="s">
        <v>20341</v>
      </c>
      <c r="FT343" s="36" t="s">
        <v>20342</v>
      </c>
      <c r="FU343" s="36" t="s">
        <v>20343</v>
      </c>
      <c r="FV343" s="36" t="s">
        <v>20344</v>
      </c>
      <c r="FW343" s="36" t="s">
        <v>20345</v>
      </c>
      <c r="FX343" s="36" t="s">
        <v>3894</v>
      </c>
      <c r="FY343" s="36" t="s">
        <v>3848</v>
      </c>
      <c r="FZ343" s="36" t="s">
        <v>3848</v>
      </c>
      <c r="GA343" s="36" t="s">
        <v>3945</v>
      </c>
      <c r="GB343" s="44" t="s">
        <v>3945</v>
      </c>
      <c r="GC343" s="44" t="s">
        <v>3945</v>
      </c>
      <c r="GL343" s="502">
        <v>100</v>
      </c>
      <c r="GM343" s="502">
        <v>75</v>
      </c>
      <c r="GN343" s="502">
        <v>65</v>
      </c>
      <c r="GO343" s="502">
        <v>94</v>
      </c>
      <c r="GP343" s="502">
        <v>87</v>
      </c>
      <c r="GQ343" s="502">
        <v>47</v>
      </c>
      <c r="GR343" s="502">
        <v>87</v>
      </c>
      <c r="GS343" s="502">
        <v>84</v>
      </c>
      <c r="GT343" s="502">
        <v>37</v>
      </c>
      <c r="GU343" s="502">
        <v>84</v>
      </c>
      <c r="GV343" s="502">
        <v>70</v>
      </c>
      <c r="GW343" s="502">
        <v>29</v>
      </c>
      <c r="GX343" s="502">
        <v>29</v>
      </c>
      <c r="GY343" s="502" t="s">
        <v>14218</v>
      </c>
      <c r="GZ343" s="502" t="s">
        <v>14217</v>
      </c>
      <c r="HA343" s="502" t="s">
        <v>14217</v>
      </c>
      <c r="HB343" s="502" t="s">
        <v>14217</v>
      </c>
      <c r="HC343" s="502" t="s">
        <v>14217</v>
      </c>
      <c r="HD343" s="502" t="s">
        <v>14217</v>
      </c>
      <c r="HE343" s="502">
        <v>0</v>
      </c>
      <c r="HF343" s="44" t="s">
        <v>14293</v>
      </c>
      <c r="HG343" s="503" t="s">
        <v>3848</v>
      </c>
      <c r="HH343" s="503" t="s">
        <v>3848</v>
      </c>
      <c r="HI343" s="503" t="s">
        <v>3848</v>
      </c>
      <c r="HJ343" s="503" t="s">
        <v>3848</v>
      </c>
      <c r="HK343" s="503" t="s">
        <v>3848</v>
      </c>
      <c r="HM343" s="44" t="s">
        <v>3848</v>
      </c>
      <c r="IC343" s="44" t="s">
        <v>3403</v>
      </c>
      <c r="IE343" s="44" t="s">
        <v>3403</v>
      </c>
    </row>
    <row r="344" spans="1:239" s="44" customFormat="1" ht="15" customHeight="1" x14ac:dyDescent="0.2">
      <c r="A344" s="85">
        <v>60</v>
      </c>
      <c r="B344" s="350">
        <v>0.89583333333333337</v>
      </c>
      <c r="C344" s="85"/>
      <c r="D344" s="85" t="s">
        <v>12630</v>
      </c>
      <c r="E344" s="85" t="s">
        <v>212</v>
      </c>
      <c r="F344" s="282">
        <v>43285</v>
      </c>
      <c r="G344" s="85" t="s">
        <v>1202</v>
      </c>
      <c r="H344" s="85" t="s">
        <v>214</v>
      </c>
      <c r="I344" s="85" t="s">
        <v>1222</v>
      </c>
      <c r="J344" s="85"/>
      <c r="K344" s="471"/>
      <c r="L344" s="471"/>
      <c r="M344" s="471"/>
      <c r="N344" s="471"/>
      <c r="O344" s="85"/>
      <c r="P344" s="53" t="s">
        <v>20346</v>
      </c>
      <c r="Q344" s="85" t="s">
        <v>20347</v>
      </c>
      <c r="R344" s="85" t="s">
        <v>20348</v>
      </c>
      <c r="S344" s="471" t="s">
        <v>20349</v>
      </c>
      <c r="T344" s="276">
        <v>9359603709</v>
      </c>
      <c r="U344" s="473" t="s">
        <v>20350</v>
      </c>
      <c r="V344" s="85" t="s">
        <v>221</v>
      </c>
      <c r="W344" s="85" t="s">
        <v>221</v>
      </c>
      <c r="X344" s="85" t="s">
        <v>221</v>
      </c>
      <c r="Y344" s="85" t="s">
        <v>221</v>
      </c>
      <c r="Z344" s="85" t="s">
        <v>221</v>
      </c>
      <c r="AA344" s="85" t="s">
        <v>20351</v>
      </c>
      <c r="AB344" s="85" t="s">
        <v>20352</v>
      </c>
      <c r="AC344" s="85" t="s">
        <v>223</v>
      </c>
      <c r="AD344" s="85" t="s">
        <v>224</v>
      </c>
      <c r="AE344" s="85"/>
      <c r="AF344" s="85" t="s">
        <v>226</v>
      </c>
      <c r="AG344" s="85" t="s">
        <v>221</v>
      </c>
      <c r="AH344" s="85" t="s">
        <v>221</v>
      </c>
      <c r="AI344" s="85"/>
      <c r="AJ344" s="85"/>
      <c r="AK344" s="85"/>
      <c r="AL344" s="85"/>
      <c r="AM344" s="85"/>
      <c r="AN344" s="85" t="s">
        <v>228</v>
      </c>
      <c r="AO344" s="85" t="s">
        <v>228</v>
      </c>
      <c r="AP344" s="85" t="s">
        <v>1076</v>
      </c>
      <c r="AQ344" s="85" t="s">
        <v>1077</v>
      </c>
      <c r="AR344" s="85"/>
      <c r="AS344" s="85"/>
      <c r="AT344" s="85"/>
      <c r="AU344" s="85"/>
      <c r="AV344" s="85"/>
      <c r="AW344" s="85"/>
      <c r="AX344" s="85"/>
      <c r="AY344" s="85" t="s">
        <v>227</v>
      </c>
      <c r="AZ344" s="85" t="s">
        <v>446</v>
      </c>
      <c r="BA344" s="275"/>
      <c r="BB344" s="275" t="s">
        <v>14708</v>
      </c>
      <c r="BC344" s="275"/>
      <c r="BD344" s="275"/>
      <c r="BE344" s="85"/>
      <c r="BF344" s="85"/>
      <c r="BG344" s="85"/>
      <c r="BH344" s="85"/>
      <c r="BI344" s="85"/>
      <c r="BJ344" s="85"/>
      <c r="BK344" s="85"/>
      <c r="BL344" s="85"/>
      <c r="BM344" s="85"/>
      <c r="BN344" s="85"/>
      <c r="BO344" s="85"/>
      <c r="BP344" s="85"/>
      <c r="BQ344" s="85"/>
      <c r="BR344" s="85"/>
      <c r="BS344" s="85"/>
      <c r="BT344" s="85"/>
      <c r="BU344" s="85"/>
      <c r="BV344" s="85"/>
      <c r="BW344" s="85"/>
      <c r="BX344" s="85"/>
      <c r="BY344" s="85"/>
      <c r="BZ344" s="85"/>
      <c r="CA344" s="85"/>
      <c r="CB344" s="85"/>
      <c r="CC344" s="85"/>
      <c r="CD344" s="85"/>
      <c r="CE344" s="85"/>
      <c r="CF344" s="85"/>
      <c r="CG344" s="85"/>
      <c r="CH344" s="85"/>
      <c r="CI344" s="85"/>
      <c r="CJ344" s="85"/>
      <c r="CK344" s="85"/>
      <c r="CL344" s="85"/>
      <c r="CM344" s="85"/>
      <c r="CN344" s="85"/>
      <c r="CO344" s="85"/>
      <c r="CP344" s="85"/>
      <c r="CQ344" s="85"/>
      <c r="CR344" s="335" t="s">
        <v>12643</v>
      </c>
      <c r="CS344" s="335" t="s">
        <v>12644</v>
      </c>
      <c r="CT344" s="335" t="s">
        <v>4002</v>
      </c>
      <c r="CU344" s="335" t="s">
        <v>20353</v>
      </c>
      <c r="CV344" s="335" t="s">
        <v>20347</v>
      </c>
      <c r="CW344" s="335" t="s">
        <v>20348</v>
      </c>
      <c r="CX344" s="335" t="s">
        <v>20349</v>
      </c>
      <c r="CY344" s="335" t="s">
        <v>20354</v>
      </c>
      <c r="CZ344" s="335" t="s">
        <v>20355</v>
      </c>
      <c r="DA344" s="335" t="s">
        <v>20356</v>
      </c>
      <c r="DB344" s="335" t="s">
        <v>3840</v>
      </c>
      <c r="DC344" s="335" t="s">
        <v>3841</v>
      </c>
      <c r="DD344" s="335" t="s">
        <v>4838</v>
      </c>
      <c r="DE344" s="335" t="s">
        <v>20357</v>
      </c>
      <c r="DF344" s="335" t="s">
        <v>20358</v>
      </c>
      <c r="DG344" s="335" t="s">
        <v>5016</v>
      </c>
      <c r="DH344" s="335" t="s">
        <v>5017</v>
      </c>
      <c r="DI344" s="335" t="s">
        <v>11756</v>
      </c>
      <c r="DJ344" s="335" t="s">
        <v>20359</v>
      </c>
      <c r="DK344" s="335" t="s">
        <v>3849</v>
      </c>
      <c r="DL344" s="335" t="s">
        <v>17471</v>
      </c>
      <c r="DM344" s="335" t="s">
        <v>3914</v>
      </c>
      <c r="DN344" s="335" t="s">
        <v>3852</v>
      </c>
      <c r="DO344" s="335" t="s">
        <v>3853</v>
      </c>
      <c r="DP344" s="335" t="s">
        <v>3854</v>
      </c>
      <c r="DQ344" s="335" t="s">
        <v>20360</v>
      </c>
      <c r="DR344" s="335" t="s">
        <v>20361</v>
      </c>
      <c r="DS344" s="335" t="s">
        <v>20350</v>
      </c>
      <c r="DT344" s="335" t="s">
        <v>3848</v>
      </c>
      <c r="DU344" s="335" t="s">
        <v>3848</v>
      </c>
      <c r="DV344" s="335" t="s">
        <v>3848</v>
      </c>
      <c r="DW344" s="335" t="s">
        <v>3848</v>
      </c>
      <c r="DX344" s="335" t="s">
        <v>3848</v>
      </c>
      <c r="DY344" s="335" t="s">
        <v>3848</v>
      </c>
      <c r="DZ344" s="335" t="s">
        <v>3848</v>
      </c>
      <c r="EA344" s="335" t="s">
        <v>3848</v>
      </c>
      <c r="EB344" s="335" t="s">
        <v>3861</v>
      </c>
      <c r="EC344" s="335" t="s">
        <v>6907</v>
      </c>
      <c r="ED344" s="335" t="s">
        <v>20362</v>
      </c>
      <c r="EE344" s="335" t="s">
        <v>20363</v>
      </c>
      <c r="EF344" s="335" t="s">
        <v>3864</v>
      </c>
      <c r="EG344" s="335" t="s">
        <v>2755</v>
      </c>
      <c r="EH344" s="335" t="s">
        <v>282</v>
      </c>
      <c r="EI344" s="335" t="s">
        <v>20364</v>
      </c>
      <c r="EJ344" s="335" t="s">
        <v>20365</v>
      </c>
      <c r="EK344" s="335" t="s">
        <v>3848</v>
      </c>
      <c r="EL344" s="335" t="s">
        <v>5147</v>
      </c>
      <c r="EM344" s="335" t="s">
        <v>4002</v>
      </c>
      <c r="EN344" s="335" t="s">
        <v>4002</v>
      </c>
      <c r="EO344" s="335" t="s">
        <v>3870</v>
      </c>
      <c r="EP344" s="335" t="s">
        <v>3869</v>
      </c>
      <c r="EQ344" s="335" t="s">
        <v>20366</v>
      </c>
      <c r="ER344" s="335" t="s">
        <v>3924</v>
      </c>
      <c r="ES344" s="335" t="s">
        <v>20367</v>
      </c>
      <c r="ET344" s="335" t="s">
        <v>20368</v>
      </c>
      <c r="EU344" s="335" t="s">
        <v>20369</v>
      </c>
      <c r="EV344" s="335" t="s">
        <v>3876</v>
      </c>
      <c r="EW344" s="335" t="s">
        <v>3876</v>
      </c>
      <c r="EX344" s="335" t="s">
        <v>3848</v>
      </c>
      <c r="EY344" s="335" t="s">
        <v>3848</v>
      </c>
      <c r="EZ344" s="335" t="s">
        <v>3877</v>
      </c>
      <c r="FA344" s="335" t="s">
        <v>3878</v>
      </c>
      <c r="FB344" s="335" t="s">
        <v>20370</v>
      </c>
      <c r="FC344" s="335" t="s">
        <v>20371</v>
      </c>
      <c r="FD344" s="335" t="s">
        <v>3848</v>
      </c>
      <c r="FE344" s="335" t="s">
        <v>4011</v>
      </c>
      <c r="FF344" s="335" t="s">
        <v>4557</v>
      </c>
      <c r="FG344" s="335" t="s">
        <v>20372</v>
      </c>
      <c r="FH344" s="335" t="s">
        <v>20373</v>
      </c>
      <c r="FI344" s="335" t="s">
        <v>20374</v>
      </c>
      <c r="FJ344" s="335" t="s">
        <v>4446</v>
      </c>
      <c r="FK344" s="335" t="s">
        <v>20375</v>
      </c>
      <c r="FL344" s="335" t="s">
        <v>4017</v>
      </c>
      <c r="FM344" s="335" t="s">
        <v>20349</v>
      </c>
      <c r="FN344" s="335" t="s">
        <v>20376</v>
      </c>
      <c r="FO344" s="335" t="s">
        <v>20377</v>
      </c>
      <c r="FP344" s="335" t="s">
        <v>3848</v>
      </c>
      <c r="FQ344" s="335" t="s">
        <v>20378</v>
      </c>
      <c r="FR344" s="335" t="s">
        <v>4367</v>
      </c>
      <c r="FS344" s="335" t="s">
        <v>20379</v>
      </c>
      <c r="FT344" s="335" t="s">
        <v>20380</v>
      </c>
      <c r="FU344" s="335" t="s">
        <v>6772</v>
      </c>
      <c r="FV344" s="335" t="s">
        <v>20381</v>
      </c>
      <c r="FW344" s="335" t="s">
        <v>20382</v>
      </c>
      <c r="FX344" s="335" t="s">
        <v>3894</v>
      </c>
      <c r="FY344" s="335" t="s">
        <v>3848</v>
      </c>
      <c r="FZ344" s="335" t="s">
        <v>20383</v>
      </c>
      <c r="GA344" s="335" t="s">
        <v>3946</v>
      </c>
      <c r="GB344" s="335" t="s">
        <v>3946</v>
      </c>
      <c r="GC344" s="335" t="s">
        <v>3945</v>
      </c>
      <c r="IC344" s="44" t="s">
        <v>3403</v>
      </c>
      <c r="IE344" s="44" t="s">
        <v>3403</v>
      </c>
    </row>
    <row r="345" spans="1:239" s="44" customFormat="1" ht="15" customHeight="1" x14ac:dyDescent="0.2">
      <c r="A345" s="85">
        <v>61</v>
      </c>
      <c r="B345" s="470">
        <v>0.92361111111111116</v>
      </c>
      <c r="C345" s="85"/>
      <c r="D345" s="85" t="s">
        <v>12630</v>
      </c>
      <c r="E345" s="85" t="s">
        <v>212</v>
      </c>
      <c r="F345" s="282">
        <v>43285</v>
      </c>
      <c r="G345" s="85" t="s">
        <v>1202</v>
      </c>
      <c r="H345" s="85" t="s">
        <v>233</v>
      </c>
      <c r="I345" s="85" t="s">
        <v>591</v>
      </c>
      <c r="J345" s="85"/>
      <c r="K345" s="471"/>
      <c r="L345" s="471"/>
      <c r="M345" s="471"/>
      <c r="N345" s="471"/>
      <c r="O345" s="85"/>
      <c r="P345" s="472" t="s">
        <v>20384</v>
      </c>
      <c r="Q345" s="85" t="s">
        <v>4239</v>
      </c>
      <c r="R345" s="85" t="s">
        <v>20385</v>
      </c>
      <c r="S345" s="471" t="s">
        <v>2718</v>
      </c>
      <c r="T345" s="276">
        <v>9356518746</v>
      </c>
      <c r="U345" s="473" t="s">
        <v>20386</v>
      </c>
      <c r="V345" s="85" t="s">
        <v>221</v>
      </c>
      <c r="W345" s="85" t="s">
        <v>221</v>
      </c>
      <c r="X345" s="85" t="s">
        <v>221</v>
      </c>
      <c r="Y345" s="85" t="s">
        <v>221</v>
      </c>
      <c r="Z345" s="85" t="s">
        <v>221</v>
      </c>
      <c r="AA345" s="85" t="s">
        <v>20387</v>
      </c>
      <c r="AB345" s="85">
        <v>9174744996</v>
      </c>
      <c r="AC345" s="85" t="s">
        <v>223</v>
      </c>
      <c r="AD345" s="85" t="s">
        <v>224</v>
      </c>
      <c r="AE345" s="85"/>
      <c r="AF345" s="85" t="s">
        <v>221</v>
      </c>
      <c r="AG345" s="85" t="s">
        <v>221</v>
      </c>
      <c r="AH345" s="85" t="s">
        <v>226</v>
      </c>
      <c r="AI345" s="85"/>
      <c r="AJ345" s="85"/>
      <c r="AK345" s="85"/>
      <c r="AL345" s="85"/>
      <c r="AM345" s="85"/>
      <c r="AN345" s="85" t="s">
        <v>228</v>
      </c>
      <c r="AO345" s="85" t="s">
        <v>228</v>
      </c>
      <c r="AP345" s="85" t="s">
        <v>229</v>
      </c>
      <c r="AQ345" s="85" t="s">
        <v>229</v>
      </c>
      <c r="AR345" s="85"/>
      <c r="AS345" s="85" t="s">
        <v>20388</v>
      </c>
      <c r="AT345" s="85">
        <v>252897</v>
      </c>
      <c r="AU345" s="85" t="s">
        <v>13152</v>
      </c>
      <c r="AV345" s="85"/>
      <c r="AW345" s="85"/>
      <c r="AX345" s="85"/>
      <c r="AY345" s="85" t="s">
        <v>227</v>
      </c>
      <c r="AZ345" s="85" t="s">
        <v>227</v>
      </c>
      <c r="BA345" s="275"/>
      <c r="BB345" s="275" t="s">
        <v>14576</v>
      </c>
      <c r="BC345" s="275">
        <v>0.99444444444444446</v>
      </c>
      <c r="BD345" s="275">
        <v>0.99930555555555556</v>
      </c>
      <c r="BE345" s="85"/>
      <c r="BF345" s="85">
        <v>3</v>
      </c>
      <c r="BG345" s="85">
        <v>3</v>
      </c>
      <c r="BH345" s="85">
        <v>3</v>
      </c>
      <c r="BI345" s="85">
        <v>3</v>
      </c>
      <c r="BJ345" s="85">
        <v>3</v>
      </c>
      <c r="BK345" s="85">
        <v>3</v>
      </c>
      <c r="BL345" s="85">
        <v>3</v>
      </c>
      <c r="BM345" s="85">
        <v>3</v>
      </c>
      <c r="BN345" s="85">
        <v>3</v>
      </c>
      <c r="BO345" s="85">
        <v>3</v>
      </c>
      <c r="BP345" s="85">
        <v>3</v>
      </c>
      <c r="BQ345" s="85">
        <v>3</v>
      </c>
      <c r="BR345" s="85">
        <v>3</v>
      </c>
      <c r="BS345" s="85">
        <v>3</v>
      </c>
      <c r="BT345" s="85">
        <v>3</v>
      </c>
      <c r="BU345" s="85"/>
      <c r="BV345" s="85"/>
      <c r="BW345" s="85"/>
      <c r="BX345" s="85"/>
      <c r="BY345" s="85"/>
      <c r="BZ345" s="85"/>
      <c r="CA345" s="85"/>
      <c r="CB345" s="85"/>
      <c r="CC345" s="85"/>
      <c r="CD345" s="85"/>
      <c r="CE345" s="85"/>
      <c r="CF345" s="85"/>
      <c r="CG345" s="85"/>
      <c r="CH345" s="85"/>
      <c r="CI345" s="85"/>
      <c r="CJ345" s="85"/>
      <c r="CK345" s="85"/>
      <c r="CL345" s="85"/>
      <c r="CM345" s="85"/>
      <c r="CN345" s="85"/>
      <c r="CO345" s="85"/>
      <c r="CP345" s="85"/>
      <c r="CQ345" s="85"/>
      <c r="CR345" s="335" t="s">
        <v>12643</v>
      </c>
      <c r="CS345" s="335" t="s">
        <v>12644</v>
      </c>
      <c r="CT345" s="335" t="s">
        <v>4002</v>
      </c>
      <c r="CU345" s="335" t="s">
        <v>20389</v>
      </c>
      <c r="CV345" s="335" t="s">
        <v>4239</v>
      </c>
      <c r="CW345" s="335" t="s">
        <v>20385</v>
      </c>
      <c r="CX345" s="335" t="s">
        <v>4044</v>
      </c>
      <c r="CY345" s="335" t="s">
        <v>20390</v>
      </c>
      <c r="CZ345" s="335" t="s">
        <v>11626</v>
      </c>
      <c r="DA345" s="335" t="s">
        <v>20391</v>
      </c>
      <c r="DB345" s="335" t="s">
        <v>3840</v>
      </c>
      <c r="DC345" s="335" t="s">
        <v>3841</v>
      </c>
      <c r="DD345" s="335" t="s">
        <v>8608</v>
      </c>
      <c r="DE345" s="335" t="s">
        <v>3848</v>
      </c>
      <c r="DF345" s="335" t="s">
        <v>20391</v>
      </c>
      <c r="DG345" s="335" t="s">
        <v>3840</v>
      </c>
      <c r="DH345" s="335" t="s">
        <v>3841</v>
      </c>
      <c r="DI345" s="335" t="s">
        <v>8608</v>
      </c>
      <c r="DJ345" s="335" t="s">
        <v>3848</v>
      </c>
      <c r="DK345" s="335" t="s">
        <v>3957</v>
      </c>
      <c r="DL345" s="335" t="s">
        <v>4298</v>
      </c>
      <c r="DM345" s="335" t="s">
        <v>3914</v>
      </c>
      <c r="DN345" s="335" t="s">
        <v>3852</v>
      </c>
      <c r="DO345" s="335" t="s">
        <v>3853</v>
      </c>
      <c r="DP345" s="335" t="s">
        <v>3854</v>
      </c>
      <c r="DQ345" s="335" t="s">
        <v>20392</v>
      </c>
      <c r="DR345" s="335" t="s">
        <v>20392</v>
      </c>
      <c r="DS345" s="335" t="s">
        <v>20386</v>
      </c>
      <c r="DT345" s="335" t="s">
        <v>3848</v>
      </c>
      <c r="DU345" s="335" t="s">
        <v>3848</v>
      </c>
      <c r="DV345" s="335" t="s">
        <v>3848</v>
      </c>
      <c r="DW345" s="335" t="s">
        <v>3848</v>
      </c>
      <c r="DX345" s="335" t="s">
        <v>3848</v>
      </c>
      <c r="DY345" s="335" t="s">
        <v>3848</v>
      </c>
      <c r="DZ345" s="335" t="s">
        <v>3848</v>
      </c>
      <c r="EA345" s="335" t="s">
        <v>3848</v>
      </c>
      <c r="EB345" s="335" t="s">
        <v>3861</v>
      </c>
      <c r="EC345" s="335" t="s">
        <v>3862</v>
      </c>
      <c r="ED345" s="335" t="s">
        <v>3848</v>
      </c>
      <c r="EE345" s="335" t="s">
        <v>8416</v>
      </c>
      <c r="EF345" s="335" t="s">
        <v>3864</v>
      </c>
      <c r="EG345" s="335" t="s">
        <v>4068</v>
      </c>
      <c r="EH345" s="335" t="s">
        <v>4438</v>
      </c>
      <c r="EI345" s="335" t="s">
        <v>20393</v>
      </c>
      <c r="EJ345" s="335" t="s">
        <v>20394</v>
      </c>
      <c r="EK345" s="335" t="s">
        <v>3848</v>
      </c>
      <c r="EL345" s="335" t="s">
        <v>4473</v>
      </c>
      <c r="EM345" s="335" t="s">
        <v>4002</v>
      </c>
      <c r="EN345" s="335" t="s">
        <v>4002</v>
      </c>
      <c r="EO345" s="335" t="s">
        <v>4002</v>
      </c>
      <c r="EP345" s="335" t="s">
        <v>3869</v>
      </c>
      <c r="EQ345" s="335" t="s">
        <v>20395</v>
      </c>
      <c r="ER345" s="335" t="s">
        <v>3872</v>
      </c>
      <c r="ES345" s="335" t="s">
        <v>20396</v>
      </c>
      <c r="ET345" s="335" t="s">
        <v>4889</v>
      </c>
      <c r="EU345" s="335" t="s">
        <v>4017</v>
      </c>
      <c r="EV345" s="335" t="s">
        <v>3876</v>
      </c>
      <c r="EW345" s="335" t="s">
        <v>3876</v>
      </c>
      <c r="EX345" s="335" t="s">
        <v>3848</v>
      </c>
      <c r="EY345" s="335" t="s">
        <v>3848</v>
      </c>
      <c r="EZ345" s="335" t="s">
        <v>3877</v>
      </c>
      <c r="FA345" s="335" t="s">
        <v>3878</v>
      </c>
      <c r="FB345" s="335" t="s">
        <v>20397</v>
      </c>
      <c r="FC345" s="335" t="s">
        <v>20398</v>
      </c>
      <c r="FD345" s="335" t="s">
        <v>3848</v>
      </c>
      <c r="FE345" s="335" t="s">
        <v>4011</v>
      </c>
      <c r="FF345" s="335" t="s">
        <v>5268</v>
      </c>
      <c r="FG345" s="335" t="s">
        <v>20399</v>
      </c>
      <c r="FH345" s="335" t="s">
        <v>3848</v>
      </c>
      <c r="FI345" s="335" t="s">
        <v>3848</v>
      </c>
      <c r="FJ345" s="335" t="s">
        <v>4017</v>
      </c>
      <c r="FK345" s="335" t="s">
        <v>4017</v>
      </c>
      <c r="FL345" s="335" t="s">
        <v>4017</v>
      </c>
      <c r="FM345" s="335" t="s">
        <v>4239</v>
      </c>
      <c r="FN345" s="335" t="s">
        <v>5347</v>
      </c>
      <c r="FO345" s="335" t="s">
        <v>3848</v>
      </c>
      <c r="FP345" s="335" t="s">
        <v>3848</v>
      </c>
      <c r="FQ345" s="335" t="s">
        <v>20400</v>
      </c>
      <c r="FR345" s="335" t="s">
        <v>4367</v>
      </c>
      <c r="FS345" s="335" t="s">
        <v>20401</v>
      </c>
      <c r="FT345" s="335" t="s">
        <v>20402</v>
      </c>
      <c r="FU345" s="335" t="s">
        <v>20403</v>
      </c>
      <c r="FV345" s="335" t="s">
        <v>20404</v>
      </c>
      <c r="FW345" s="335" t="s">
        <v>20405</v>
      </c>
      <c r="FX345" s="335" t="s">
        <v>3944</v>
      </c>
      <c r="FY345" s="335" t="s">
        <v>3848</v>
      </c>
      <c r="FZ345" s="335" t="s">
        <v>3848</v>
      </c>
      <c r="GA345" s="335" t="s">
        <v>3945</v>
      </c>
      <c r="GB345" s="335" t="s">
        <v>3946</v>
      </c>
      <c r="GC345" s="335" t="s">
        <v>3946</v>
      </c>
      <c r="IC345" s="44" t="s">
        <v>3403</v>
      </c>
      <c r="IE345" s="44" t="s">
        <v>3403</v>
      </c>
    </row>
    <row r="346" spans="1:239" s="44" customFormat="1" ht="15" customHeight="1" x14ac:dyDescent="0.2">
      <c r="A346" s="85">
        <v>62</v>
      </c>
      <c r="B346" s="470">
        <v>0.9277777777777777</v>
      </c>
      <c r="C346" s="85"/>
      <c r="D346" s="85" t="s">
        <v>12630</v>
      </c>
      <c r="E346" s="85" t="s">
        <v>212</v>
      </c>
      <c r="F346" s="282">
        <v>43285</v>
      </c>
      <c r="G346" s="85" t="s">
        <v>1202</v>
      </c>
      <c r="H346" s="85" t="s">
        <v>233</v>
      </c>
      <c r="I346" s="85" t="s">
        <v>3057</v>
      </c>
      <c r="J346" s="85"/>
      <c r="K346" s="471"/>
      <c r="L346" s="471"/>
      <c r="M346" s="471"/>
      <c r="N346" s="471"/>
      <c r="O346" s="85"/>
      <c r="P346" s="472" t="s">
        <v>20406</v>
      </c>
      <c r="Q346" s="85" t="s">
        <v>9888</v>
      </c>
      <c r="R346" s="85" t="s">
        <v>20407</v>
      </c>
      <c r="S346" s="471" t="s">
        <v>1356</v>
      </c>
      <c r="T346" s="276">
        <v>9959823110</v>
      </c>
      <c r="U346" s="473" t="s">
        <v>20408</v>
      </c>
      <c r="V346" s="85" t="s">
        <v>20409</v>
      </c>
      <c r="W346" s="85" t="s">
        <v>221</v>
      </c>
      <c r="X346" s="85" t="s">
        <v>221</v>
      </c>
      <c r="Y346" s="85" t="s">
        <v>221</v>
      </c>
      <c r="Z346" s="85" t="s">
        <v>221</v>
      </c>
      <c r="AA346" s="85" t="s">
        <v>20410</v>
      </c>
      <c r="AB346" s="85">
        <v>9261549191</v>
      </c>
      <c r="AC346" s="85" t="s">
        <v>1303</v>
      </c>
      <c r="AD346" s="85" t="s">
        <v>241</v>
      </c>
      <c r="AE346" s="85" t="s">
        <v>221</v>
      </c>
      <c r="AF346" s="85" t="s">
        <v>221</v>
      </c>
      <c r="AG346" s="85" t="s">
        <v>221</v>
      </c>
      <c r="AH346" s="85" t="s">
        <v>221</v>
      </c>
      <c r="AI346" s="85"/>
      <c r="AJ346" s="85"/>
      <c r="AK346" s="85"/>
      <c r="AL346" s="85"/>
      <c r="AM346" s="85"/>
      <c r="AN346" s="85" t="s">
        <v>228</v>
      </c>
      <c r="AO346" s="85" t="s">
        <v>228</v>
      </c>
      <c r="AP346" s="85" t="s">
        <v>229</v>
      </c>
      <c r="AQ346" s="85" t="s">
        <v>229</v>
      </c>
      <c r="AR346" s="85"/>
      <c r="AS346" s="85" t="s">
        <v>20411</v>
      </c>
      <c r="AT346" s="85">
        <v>241705</v>
      </c>
      <c r="AU346" s="85" t="s">
        <v>13187</v>
      </c>
      <c r="AV346" s="85"/>
      <c r="AW346" s="85"/>
      <c r="AX346" s="85"/>
      <c r="AY346" s="85" t="s">
        <v>227</v>
      </c>
      <c r="AZ346" s="85" t="s">
        <v>227</v>
      </c>
      <c r="BA346" s="275"/>
      <c r="BB346" s="275" t="s">
        <v>14576</v>
      </c>
      <c r="BC346" s="275">
        <v>5.5555555555555552E-2</v>
      </c>
      <c r="BD346" s="275">
        <v>5.9722222222222225E-2</v>
      </c>
      <c r="BE346" s="85"/>
      <c r="BF346" s="85">
        <v>2</v>
      </c>
      <c r="BG346" s="85">
        <v>2</v>
      </c>
      <c r="BH346" s="85">
        <v>2</v>
      </c>
      <c r="BI346" s="85">
        <v>2</v>
      </c>
      <c r="BJ346" s="85">
        <v>2</v>
      </c>
      <c r="BK346" s="85">
        <v>1</v>
      </c>
      <c r="BL346" s="85">
        <v>2</v>
      </c>
      <c r="BM346" s="85">
        <v>2</v>
      </c>
      <c r="BN346" s="85">
        <v>2</v>
      </c>
      <c r="BO346" s="85">
        <v>1</v>
      </c>
      <c r="BP346" s="85">
        <v>3</v>
      </c>
      <c r="BQ346" s="85">
        <v>1</v>
      </c>
      <c r="BR346" s="85">
        <v>3</v>
      </c>
      <c r="BS346" s="85">
        <v>2</v>
      </c>
      <c r="BT346" s="85">
        <v>3</v>
      </c>
      <c r="BU346" s="85"/>
      <c r="BV346" s="85"/>
      <c r="BW346" s="85"/>
      <c r="BX346" s="85"/>
      <c r="BY346" s="85"/>
      <c r="BZ346" s="85"/>
      <c r="CA346" s="85"/>
      <c r="CB346" s="85"/>
      <c r="CC346" s="85"/>
      <c r="CD346" s="85"/>
      <c r="CE346" s="85"/>
      <c r="CF346" s="85"/>
      <c r="CG346" s="85"/>
      <c r="CH346" s="85"/>
      <c r="CI346" s="85"/>
      <c r="CJ346" s="85"/>
      <c r="CK346" s="85"/>
      <c r="CL346" s="85"/>
      <c r="CM346" s="85"/>
      <c r="CN346" s="85"/>
      <c r="CO346" s="85"/>
      <c r="CP346" s="85"/>
      <c r="CQ346" s="85"/>
      <c r="CR346" s="335" t="s">
        <v>12643</v>
      </c>
      <c r="CS346" s="335" t="s">
        <v>12644</v>
      </c>
      <c r="CT346" s="335" t="s">
        <v>4002</v>
      </c>
      <c r="CU346" s="335" t="s">
        <v>20412</v>
      </c>
      <c r="CV346" s="335" t="s">
        <v>20413</v>
      </c>
      <c r="CW346" s="335" t="s">
        <v>20414</v>
      </c>
      <c r="CX346" s="335" t="s">
        <v>20415</v>
      </c>
      <c r="CY346" s="335" t="s">
        <v>20416</v>
      </c>
      <c r="CZ346" s="335" t="s">
        <v>6752</v>
      </c>
      <c r="DA346" s="335" t="s">
        <v>20417</v>
      </c>
      <c r="DB346" s="335" t="s">
        <v>3840</v>
      </c>
      <c r="DC346" s="335" t="s">
        <v>3841</v>
      </c>
      <c r="DD346" s="335" t="s">
        <v>4200</v>
      </c>
      <c r="DE346" s="335" t="s">
        <v>6752</v>
      </c>
      <c r="DF346" s="335" t="s">
        <v>20417</v>
      </c>
      <c r="DG346" s="335" t="s">
        <v>3840</v>
      </c>
      <c r="DH346" s="335" t="s">
        <v>3841</v>
      </c>
      <c r="DI346" s="335" t="s">
        <v>4200</v>
      </c>
      <c r="DJ346" s="335" t="s">
        <v>20418</v>
      </c>
      <c r="DK346" s="335" t="s">
        <v>3957</v>
      </c>
      <c r="DL346" s="335" t="s">
        <v>8490</v>
      </c>
      <c r="DM346" s="335" t="s">
        <v>4116</v>
      </c>
      <c r="DN346" s="335" t="s">
        <v>3852</v>
      </c>
      <c r="DO346" s="335" t="s">
        <v>3853</v>
      </c>
      <c r="DP346" s="335" t="s">
        <v>3854</v>
      </c>
      <c r="DQ346" s="335" t="s">
        <v>20419</v>
      </c>
      <c r="DR346" s="335" t="s">
        <v>3666</v>
      </c>
      <c r="DS346" s="335" t="s">
        <v>20408</v>
      </c>
      <c r="DT346" s="335" t="s">
        <v>3666</v>
      </c>
      <c r="DU346" s="335" t="s">
        <v>3666</v>
      </c>
      <c r="DV346" s="335" t="s">
        <v>3666</v>
      </c>
      <c r="DW346" s="335" t="s">
        <v>3666</v>
      </c>
      <c r="DX346" s="335" t="s">
        <v>20409</v>
      </c>
      <c r="DY346" s="335" t="s">
        <v>20420</v>
      </c>
      <c r="DZ346" s="335" t="s">
        <v>3666</v>
      </c>
      <c r="EA346" s="335" t="s">
        <v>3666</v>
      </c>
      <c r="EB346" s="335" t="s">
        <v>3861</v>
      </c>
      <c r="EC346" s="335" t="s">
        <v>3862</v>
      </c>
      <c r="ED346" s="335" t="s">
        <v>12587</v>
      </c>
      <c r="EE346" s="335" t="s">
        <v>4212</v>
      </c>
      <c r="EF346" s="335" t="s">
        <v>3864</v>
      </c>
      <c r="EG346" s="335" t="s">
        <v>4068</v>
      </c>
      <c r="EH346" s="335" t="s">
        <v>4069</v>
      </c>
      <c r="EI346" s="335" t="s">
        <v>20421</v>
      </c>
      <c r="EJ346" s="335" t="s">
        <v>20422</v>
      </c>
      <c r="EK346" s="335" t="s">
        <v>3848</v>
      </c>
      <c r="EL346" s="335" t="s">
        <v>4473</v>
      </c>
      <c r="EM346" s="335" t="s">
        <v>4002</v>
      </c>
      <c r="EN346" s="335" t="s">
        <v>4002</v>
      </c>
      <c r="EO346" s="335" t="s">
        <v>4002</v>
      </c>
      <c r="EP346" s="335" t="s">
        <v>4002</v>
      </c>
      <c r="EQ346" s="335" t="s">
        <v>20423</v>
      </c>
      <c r="ER346" s="335" t="s">
        <v>5223</v>
      </c>
      <c r="ES346" s="335" t="s">
        <v>20424</v>
      </c>
      <c r="ET346" s="335" t="s">
        <v>20425</v>
      </c>
      <c r="EU346" s="335" t="s">
        <v>20426</v>
      </c>
      <c r="EV346" s="335" t="s">
        <v>3876</v>
      </c>
      <c r="EW346" s="335" t="s">
        <v>3876</v>
      </c>
      <c r="EX346" s="335" t="s">
        <v>3848</v>
      </c>
      <c r="EY346" s="335" t="s">
        <v>3848</v>
      </c>
      <c r="EZ346" s="335" t="s">
        <v>3876</v>
      </c>
      <c r="FA346" s="335" t="s">
        <v>3848</v>
      </c>
      <c r="FB346" s="335" t="s">
        <v>3848</v>
      </c>
      <c r="FC346" s="335" t="s">
        <v>3848</v>
      </c>
      <c r="FD346" s="335" t="s">
        <v>3848</v>
      </c>
      <c r="FE346" s="335" t="s">
        <v>4017</v>
      </c>
      <c r="FF346" s="335" t="s">
        <v>4017</v>
      </c>
      <c r="FG346" s="335" t="s">
        <v>3848</v>
      </c>
      <c r="FH346" s="335" t="s">
        <v>3848</v>
      </c>
      <c r="FI346" s="335" t="s">
        <v>3848</v>
      </c>
      <c r="FJ346" s="335" t="s">
        <v>4017</v>
      </c>
      <c r="FK346" s="335" t="s">
        <v>4017</v>
      </c>
      <c r="FL346" s="335" t="s">
        <v>4017</v>
      </c>
      <c r="FM346" s="335" t="s">
        <v>20415</v>
      </c>
      <c r="FN346" s="335" t="s">
        <v>20427</v>
      </c>
      <c r="FO346" s="335" t="s">
        <v>20428</v>
      </c>
      <c r="FP346" s="335" t="s">
        <v>3848</v>
      </c>
      <c r="FQ346" s="335" t="s">
        <v>20429</v>
      </c>
      <c r="FR346" s="335" t="s">
        <v>5925</v>
      </c>
      <c r="FS346" s="335" t="s">
        <v>20430</v>
      </c>
      <c r="FT346" s="335" t="s">
        <v>20431</v>
      </c>
      <c r="FU346" s="335" t="s">
        <v>20432</v>
      </c>
      <c r="FV346" s="335" t="s">
        <v>8258</v>
      </c>
      <c r="FW346" s="335" t="s">
        <v>20433</v>
      </c>
      <c r="FX346" s="335" t="s">
        <v>3944</v>
      </c>
      <c r="FY346" s="335" t="s">
        <v>3848</v>
      </c>
      <c r="FZ346" s="335" t="s">
        <v>3848</v>
      </c>
      <c r="GA346" s="335" t="s">
        <v>3945</v>
      </c>
      <c r="GB346" s="335" t="s">
        <v>3945</v>
      </c>
      <c r="GC346" s="335" t="s">
        <v>3946</v>
      </c>
      <c r="IC346" s="44" t="s">
        <v>3403</v>
      </c>
      <c r="IE346" s="44" t="s">
        <v>3403</v>
      </c>
    </row>
    <row r="347" spans="1:239" s="44" customFormat="1" ht="15" customHeight="1" x14ac:dyDescent="0.2">
      <c r="A347" s="85">
        <v>63</v>
      </c>
      <c r="B347" s="470">
        <v>0.93055555555555547</v>
      </c>
      <c r="C347" s="85"/>
      <c r="D347" s="85" t="s">
        <v>12630</v>
      </c>
      <c r="E347" s="85" t="s">
        <v>212</v>
      </c>
      <c r="F347" s="282">
        <v>43285</v>
      </c>
      <c r="G347" s="85" t="s">
        <v>387</v>
      </c>
      <c r="H347" s="85" t="s">
        <v>233</v>
      </c>
      <c r="I347" s="85" t="s">
        <v>4282</v>
      </c>
      <c r="J347" s="85"/>
      <c r="K347" s="471"/>
      <c r="L347" s="471"/>
      <c r="M347" s="471"/>
      <c r="N347" s="471"/>
      <c r="O347" s="85"/>
      <c r="P347" s="472" t="s">
        <v>20068</v>
      </c>
      <c r="Q347" s="85" t="s">
        <v>20434</v>
      </c>
      <c r="R347" s="85" t="s">
        <v>20435</v>
      </c>
      <c r="S347" s="471" t="s">
        <v>20436</v>
      </c>
      <c r="T347" s="276">
        <v>9270724023</v>
      </c>
      <c r="U347" s="44" t="s">
        <v>20437</v>
      </c>
      <c r="V347" s="44" t="s">
        <v>20437</v>
      </c>
      <c r="W347" s="85" t="s">
        <v>221</v>
      </c>
      <c r="X347" s="85" t="s">
        <v>221</v>
      </c>
      <c r="Y347" s="85" t="s">
        <v>221</v>
      </c>
      <c r="Z347" s="85" t="s">
        <v>221</v>
      </c>
      <c r="AA347" s="85" t="s">
        <v>1239</v>
      </c>
      <c r="AB347" s="85" t="s">
        <v>1239</v>
      </c>
      <c r="AC347" s="85" t="s">
        <v>1303</v>
      </c>
      <c r="AD347" s="85" t="s">
        <v>366</v>
      </c>
      <c r="AE347" s="85"/>
      <c r="AF347" s="85" t="s">
        <v>221</v>
      </c>
      <c r="AG347" s="85" t="s">
        <v>221</v>
      </c>
      <c r="AH347" s="85" t="s">
        <v>221</v>
      </c>
      <c r="AI347" s="85"/>
      <c r="AJ347" s="85"/>
      <c r="AK347" s="85"/>
      <c r="AL347" s="85"/>
      <c r="AM347" s="85"/>
      <c r="AN347" s="85" t="s">
        <v>228</v>
      </c>
      <c r="AO347" s="85" t="s">
        <v>228</v>
      </c>
      <c r="AP347" s="85" t="s">
        <v>229</v>
      </c>
      <c r="AQ347" s="85" t="s">
        <v>229</v>
      </c>
      <c r="AR347" s="85"/>
      <c r="AS347" s="85" t="s">
        <v>20304</v>
      </c>
      <c r="AT347" s="85">
        <v>250153</v>
      </c>
      <c r="AU347" s="85" t="s">
        <v>12814</v>
      </c>
      <c r="AV347" s="85"/>
      <c r="AW347" s="85"/>
      <c r="AX347" s="85"/>
      <c r="AY347" s="85" t="s">
        <v>227</v>
      </c>
      <c r="AZ347" s="85" t="s">
        <v>446</v>
      </c>
      <c r="BA347" s="275"/>
      <c r="BB347" s="275"/>
      <c r="BC347" s="275"/>
      <c r="BD347" s="275"/>
      <c r="BE347" s="85"/>
      <c r="BF347" s="85"/>
      <c r="BG347" s="85"/>
      <c r="BH347" s="85"/>
      <c r="BI347" s="85"/>
      <c r="BJ347" s="85"/>
      <c r="BK347" s="85"/>
      <c r="BL347" s="85"/>
      <c r="BM347" s="85"/>
      <c r="BN347" s="85"/>
      <c r="BO347" s="85"/>
      <c r="BP347" s="85"/>
      <c r="BQ347" s="85"/>
      <c r="BR347" s="85"/>
      <c r="BS347" s="85"/>
      <c r="BT347" s="85"/>
      <c r="BU347" s="85"/>
      <c r="BV347" s="85"/>
      <c r="BW347" s="85"/>
      <c r="BX347" s="85"/>
      <c r="BY347" s="85"/>
      <c r="BZ347" s="85"/>
      <c r="CA347" s="85"/>
      <c r="CB347" s="85"/>
      <c r="CC347" s="85"/>
      <c r="CD347" s="85"/>
      <c r="CE347" s="85"/>
      <c r="CF347" s="85"/>
      <c r="CG347" s="85"/>
      <c r="CH347" s="85"/>
      <c r="CI347" s="85"/>
      <c r="CJ347" s="85"/>
      <c r="CK347" s="85"/>
      <c r="CL347" s="85"/>
      <c r="CM347" s="85"/>
      <c r="CN347" s="85"/>
      <c r="CO347" s="85"/>
      <c r="CP347" s="85"/>
      <c r="CQ347" s="85"/>
      <c r="CR347" s="85"/>
      <c r="CS347" s="85"/>
      <c r="CT347" s="85"/>
      <c r="CU347" s="85"/>
      <c r="CV347" s="85"/>
      <c r="CW347" s="85"/>
      <c r="CX347" s="85"/>
      <c r="CY347" s="85"/>
      <c r="CZ347" s="85"/>
      <c r="DA347" s="85"/>
      <c r="DB347" s="85"/>
      <c r="DC347" s="85"/>
      <c r="DD347" s="85"/>
      <c r="DE347" s="85"/>
      <c r="DF347" s="85"/>
      <c r="DG347" s="85"/>
      <c r="DH347" s="85"/>
      <c r="DI347" s="85"/>
      <c r="DJ347" s="85"/>
      <c r="DK347" s="85"/>
      <c r="DL347" s="85"/>
      <c r="DM347" s="85"/>
      <c r="DN347" s="85"/>
      <c r="DO347" s="85"/>
      <c r="DP347" s="85"/>
      <c r="DQ347" s="85"/>
      <c r="DR347" s="85"/>
      <c r="DS347" s="85"/>
      <c r="DT347" s="85"/>
      <c r="DU347" s="85"/>
      <c r="DV347" s="85"/>
      <c r="DW347" s="85"/>
      <c r="DX347" s="85"/>
      <c r="DY347" s="85"/>
      <c r="DZ347" s="85"/>
      <c r="EA347" s="85"/>
      <c r="EB347" s="85"/>
      <c r="EC347" s="85"/>
      <c r="ED347" s="85"/>
      <c r="EE347" s="85"/>
      <c r="EF347" s="85"/>
      <c r="EG347" s="85"/>
      <c r="EH347" s="85"/>
      <c r="EI347" s="85"/>
      <c r="EJ347" s="85"/>
      <c r="EK347" s="85"/>
      <c r="EL347" s="85"/>
      <c r="EM347" s="85"/>
      <c r="EN347" s="85"/>
      <c r="EO347" s="85"/>
      <c r="EP347" s="85"/>
      <c r="EQ347" s="85"/>
      <c r="ER347" s="85"/>
      <c r="ES347" s="85"/>
      <c r="ET347" s="85"/>
      <c r="EU347" s="85"/>
      <c r="EV347" s="477"/>
      <c r="EW347" s="477"/>
      <c r="EX347" s="477"/>
      <c r="EY347" s="477"/>
      <c r="EZ347" s="477"/>
      <c r="FA347" s="477"/>
      <c r="FB347" s="477"/>
      <c r="FC347" s="477"/>
      <c r="FD347" s="477"/>
      <c r="FE347" s="477"/>
      <c r="FF347" s="477"/>
      <c r="FG347" s="477"/>
      <c r="FH347" s="477"/>
      <c r="FI347" s="477"/>
      <c r="FJ347" s="477"/>
      <c r="FK347" s="477"/>
      <c r="FL347" s="477"/>
      <c r="FM347" s="477"/>
      <c r="FN347" s="477"/>
      <c r="FO347" s="477"/>
      <c r="FP347" s="85"/>
      <c r="FQ347" s="197"/>
      <c r="FR347" s="197"/>
      <c r="FS347" s="197"/>
      <c r="FT347" s="197"/>
      <c r="FU347" s="197"/>
      <c r="FV347" s="85"/>
      <c r="FW347" s="85"/>
      <c r="FX347" s="85"/>
      <c r="FY347" s="85"/>
      <c r="FZ347" s="85"/>
      <c r="GA347" s="85"/>
      <c r="IC347" s="44" t="s">
        <v>3403</v>
      </c>
      <c r="IE347" s="44" t="s">
        <v>3403</v>
      </c>
    </row>
    <row r="348" spans="1:239" s="255" customFormat="1" ht="12.75" x14ac:dyDescent="0.2">
      <c r="A348" s="85">
        <v>71</v>
      </c>
      <c r="B348" s="59">
        <v>0.375</v>
      </c>
      <c r="D348" s="44" t="s">
        <v>20438</v>
      </c>
      <c r="E348" s="255" t="s">
        <v>212</v>
      </c>
      <c r="F348" s="282">
        <v>43285</v>
      </c>
      <c r="G348" s="255" t="s">
        <v>3082</v>
      </c>
      <c r="H348" s="255" t="s">
        <v>246</v>
      </c>
      <c r="I348" s="255" t="s">
        <v>247</v>
      </c>
      <c r="J348" s="255" t="s">
        <v>13140</v>
      </c>
      <c r="K348" s="255" t="s">
        <v>13141</v>
      </c>
      <c r="L348" s="471" t="s">
        <v>250</v>
      </c>
      <c r="M348" s="471">
        <v>43285</v>
      </c>
      <c r="N348" s="471">
        <v>43299</v>
      </c>
      <c r="O348" s="255" t="s">
        <v>13142</v>
      </c>
      <c r="P348" s="519" t="s">
        <v>20439</v>
      </c>
      <c r="Q348" s="44" t="s">
        <v>16901</v>
      </c>
      <c r="R348" s="44" t="s">
        <v>20440</v>
      </c>
      <c r="S348" s="44" t="s">
        <v>20441</v>
      </c>
      <c r="T348" s="44">
        <v>9163351643</v>
      </c>
      <c r="U348" s="367" t="s">
        <v>20442</v>
      </c>
      <c r="V348" s="255" t="s">
        <v>221</v>
      </c>
      <c r="W348" s="255" t="s">
        <v>221</v>
      </c>
      <c r="X348" s="255" t="s">
        <v>221</v>
      </c>
      <c r="Y348" s="255" t="s">
        <v>221</v>
      </c>
      <c r="Z348" s="255" t="s">
        <v>221</v>
      </c>
      <c r="AA348" s="44" t="s">
        <v>20443</v>
      </c>
      <c r="AB348" s="44">
        <v>967038657</v>
      </c>
      <c r="AC348" s="44" t="s">
        <v>278</v>
      </c>
      <c r="AD348" s="85" t="s">
        <v>241</v>
      </c>
      <c r="AE348" s="44" t="s">
        <v>20444</v>
      </c>
      <c r="AF348" s="44" t="s">
        <v>280</v>
      </c>
      <c r="AG348" s="44" t="s">
        <v>221</v>
      </c>
      <c r="AH348" s="44" t="s">
        <v>221</v>
      </c>
      <c r="AI348" s="44">
        <f>2+3+5+5</f>
        <v>15</v>
      </c>
      <c r="AJ348" s="44" t="s">
        <v>227</v>
      </c>
      <c r="AK348" s="44">
        <v>2</v>
      </c>
      <c r="AL348" s="44">
        <v>2</v>
      </c>
      <c r="AM348" s="44">
        <v>3</v>
      </c>
      <c r="AN348" s="255" t="s">
        <v>432</v>
      </c>
      <c r="AO348" s="281" t="s">
        <v>432</v>
      </c>
      <c r="AP348" s="255" t="s">
        <v>434</v>
      </c>
      <c r="AQ348" s="255" t="s">
        <v>10785</v>
      </c>
      <c r="AR348" s="44" t="s">
        <v>14943</v>
      </c>
      <c r="AX348" s="255" t="s">
        <v>6970</v>
      </c>
      <c r="AY348" s="44" t="s">
        <v>227</v>
      </c>
      <c r="AZ348" s="44" t="s">
        <v>227</v>
      </c>
      <c r="BB348" s="255" t="s">
        <v>14708</v>
      </c>
      <c r="BC348" s="59">
        <v>0.4513888888888889</v>
      </c>
      <c r="BD348" s="59">
        <v>0.45833333333333331</v>
      </c>
      <c r="BF348" s="255">
        <v>2</v>
      </c>
      <c r="BG348" s="255">
        <v>3</v>
      </c>
      <c r="BH348" s="255">
        <v>3</v>
      </c>
      <c r="BI348" s="255">
        <v>3</v>
      </c>
      <c r="BJ348" s="255">
        <v>3</v>
      </c>
      <c r="BK348" s="255">
        <v>2</v>
      </c>
      <c r="BL348" s="255">
        <v>2</v>
      </c>
      <c r="BM348" s="255">
        <v>3</v>
      </c>
      <c r="BN348" s="255">
        <v>3</v>
      </c>
      <c r="BO348" s="255">
        <v>3</v>
      </c>
      <c r="BP348" s="255">
        <v>3</v>
      </c>
      <c r="BQ348" s="255">
        <v>3</v>
      </c>
      <c r="BR348" s="255">
        <v>3</v>
      </c>
      <c r="BS348" s="255">
        <v>3</v>
      </c>
      <c r="BT348" s="255">
        <v>3</v>
      </c>
      <c r="BV348" s="44" t="s">
        <v>14708</v>
      </c>
      <c r="BW348" s="59">
        <v>0.45902777777777781</v>
      </c>
      <c r="BX348" s="59">
        <v>0.46597222222222223</v>
      </c>
      <c r="BY348" s="44"/>
      <c r="BZ348" s="44">
        <v>3</v>
      </c>
      <c r="CA348" s="44">
        <v>3</v>
      </c>
      <c r="CB348" s="44">
        <v>3</v>
      </c>
      <c r="CC348" s="44">
        <v>3</v>
      </c>
      <c r="CD348" s="44" t="s">
        <v>260</v>
      </c>
      <c r="CR348" s="335" t="s">
        <v>12643</v>
      </c>
      <c r="CS348" s="335" t="s">
        <v>12644</v>
      </c>
      <c r="CT348" s="335" t="s">
        <v>4002</v>
      </c>
      <c r="CU348" s="335" t="s">
        <v>20445</v>
      </c>
      <c r="CV348" s="335" t="s">
        <v>16901</v>
      </c>
      <c r="CW348" s="335" t="s">
        <v>20440</v>
      </c>
      <c r="CX348" s="335" t="s">
        <v>20441</v>
      </c>
      <c r="CY348" s="335" t="s">
        <v>20446</v>
      </c>
      <c r="CZ348" s="335" t="s">
        <v>20447</v>
      </c>
      <c r="DA348" s="335" t="s">
        <v>20448</v>
      </c>
      <c r="DB348" s="335" t="s">
        <v>3840</v>
      </c>
      <c r="DC348" s="335" t="s">
        <v>3841</v>
      </c>
      <c r="DD348" s="335" t="s">
        <v>4764</v>
      </c>
      <c r="DE348" s="335" t="s">
        <v>20447</v>
      </c>
      <c r="DF348" s="335" t="s">
        <v>20449</v>
      </c>
      <c r="DG348" s="335" t="s">
        <v>3840</v>
      </c>
      <c r="DH348" s="335" t="s">
        <v>3841</v>
      </c>
      <c r="DI348" s="335" t="s">
        <v>4764</v>
      </c>
      <c r="DJ348" s="335" t="s">
        <v>20450</v>
      </c>
      <c r="DK348" s="335" t="s">
        <v>3957</v>
      </c>
      <c r="DL348" s="335" t="s">
        <v>10124</v>
      </c>
      <c r="DM348" s="335" t="s">
        <v>3914</v>
      </c>
      <c r="DN348" s="335" t="s">
        <v>3852</v>
      </c>
      <c r="DO348" s="335" t="s">
        <v>3853</v>
      </c>
      <c r="DP348" s="335" t="s">
        <v>3854</v>
      </c>
      <c r="DQ348" s="335" t="s">
        <v>20451</v>
      </c>
      <c r="DR348" s="335" t="s">
        <v>1239</v>
      </c>
      <c r="DS348" s="335" t="s">
        <v>20452</v>
      </c>
      <c r="DT348" s="335" t="s">
        <v>20453</v>
      </c>
      <c r="DU348" s="335" t="s">
        <v>20454</v>
      </c>
      <c r="DV348" s="335" t="s">
        <v>20455</v>
      </c>
      <c r="DW348" s="335" t="s">
        <v>20456</v>
      </c>
      <c r="DX348" s="335" t="s">
        <v>20457</v>
      </c>
      <c r="DY348" s="335" t="s">
        <v>2718</v>
      </c>
      <c r="DZ348" s="335" t="s">
        <v>2718</v>
      </c>
      <c r="EA348" s="335" t="s">
        <v>2718</v>
      </c>
      <c r="EB348" s="335" t="s">
        <v>3861</v>
      </c>
      <c r="EC348" s="335" t="s">
        <v>3862</v>
      </c>
      <c r="ED348" s="335" t="s">
        <v>3848</v>
      </c>
      <c r="EE348" s="335" t="s">
        <v>12946</v>
      </c>
      <c r="EF348" s="335" t="s">
        <v>432</v>
      </c>
      <c r="EG348" s="335" t="s">
        <v>3919</v>
      </c>
      <c r="EH348" s="335" t="s">
        <v>3920</v>
      </c>
      <c r="EI348" s="335" t="s">
        <v>18536</v>
      </c>
      <c r="EJ348" s="335" t="s">
        <v>3848</v>
      </c>
      <c r="EK348" s="335" t="s">
        <v>3848</v>
      </c>
      <c r="EL348" s="335" t="s">
        <v>3868</v>
      </c>
      <c r="EM348" s="335" t="s">
        <v>4002</v>
      </c>
      <c r="EN348" s="335" t="s">
        <v>4002</v>
      </c>
      <c r="EO348" s="335" t="s">
        <v>3870</v>
      </c>
      <c r="EP348" s="335" t="s">
        <v>3869</v>
      </c>
      <c r="EQ348" s="335" t="s">
        <v>20458</v>
      </c>
      <c r="ER348" s="335" t="s">
        <v>3872</v>
      </c>
      <c r="ES348" s="335" t="s">
        <v>20459</v>
      </c>
      <c r="ET348" s="335" t="s">
        <v>5051</v>
      </c>
      <c r="EU348" s="335" t="s">
        <v>20460</v>
      </c>
      <c r="EV348" s="335" t="s">
        <v>3876</v>
      </c>
      <c r="EW348" s="335" t="s">
        <v>3876</v>
      </c>
      <c r="EX348" s="335" t="s">
        <v>3848</v>
      </c>
      <c r="EY348" s="335" t="s">
        <v>3848</v>
      </c>
      <c r="EZ348" s="335" t="s">
        <v>3877</v>
      </c>
      <c r="FA348" s="335" t="s">
        <v>4956</v>
      </c>
      <c r="FB348" s="335" t="s">
        <v>20461</v>
      </c>
      <c r="FC348" s="335" t="s">
        <v>20462</v>
      </c>
      <c r="FD348" s="335" t="s">
        <v>11733</v>
      </c>
      <c r="FE348" s="335" t="s">
        <v>3970</v>
      </c>
      <c r="FF348" s="335" t="s">
        <v>3971</v>
      </c>
      <c r="FG348" s="335" t="s">
        <v>20463</v>
      </c>
      <c r="FH348" s="335" t="s">
        <v>20464</v>
      </c>
      <c r="FI348" s="335" t="s">
        <v>20465</v>
      </c>
      <c r="FJ348" s="335" t="s">
        <v>9871</v>
      </c>
      <c r="FK348" s="335" t="s">
        <v>20466</v>
      </c>
      <c r="FL348" s="335" t="s">
        <v>3943</v>
      </c>
      <c r="FM348" s="335" t="s">
        <v>20441</v>
      </c>
      <c r="FN348" s="335" t="s">
        <v>20467</v>
      </c>
      <c r="FO348" s="335" t="s">
        <v>20468</v>
      </c>
      <c r="FP348" s="335" t="s">
        <v>3848</v>
      </c>
      <c r="FQ348" s="335" t="s">
        <v>20469</v>
      </c>
      <c r="FR348" s="335" t="s">
        <v>4367</v>
      </c>
      <c r="FS348" s="335" t="s">
        <v>20470</v>
      </c>
      <c r="FT348" s="335" t="s">
        <v>20471</v>
      </c>
      <c r="FU348" s="335" t="s">
        <v>20472</v>
      </c>
      <c r="FV348" s="335" t="s">
        <v>20473</v>
      </c>
      <c r="FW348" s="335" t="s">
        <v>20474</v>
      </c>
      <c r="FX348" s="335" t="s">
        <v>176</v>
      </c>
      <c r="FY348" s="335" t="s">
        <v>20475</v>
      </c>
      <c r="FZ348" s="335" t="s">
        <v>20476</v>
      </c>
      <c r="GA348" s="335" t="s">
        <v>3945</v>
      </c>
      <c r="GB348" s="335" t="s">
        <v>3945</v>
      </c>
      <c r="GC348" s="335" t="s">
        <v>3946</v>
      </c>
      <c r="GD348" s="255" t="s">
        <v>12711</v>
      </c>
      <c r="GE348" s="255" t="s">
        <v>6505</v>
      </c>
      <c r="GF348" s="255" t="s">
        <v>13178</v>
      </c>
      <c r="GG348" s="255" t="s">
        <v>6676</v>
      </c>
      <c r="HL348" s="471">
        <v>43285</v>
      </c>
      <c r="HM348" s="44" t="s">
        <v>13178</v>
      </c>
      <c r="HS348" s="44" t="s">
        <v>6505</v>
      </c>
      <c r="HV348" s="44" t="s">
        <v>6676</v>
      </c>
      <c r="IC348" s="44" t="s">
        <v>247</v>
      </c>
      <c r="IE348" s="44" t="s">
        <v>12843</v>
      </c>
    </row>
    <row r="349" spans="1:239" s="255" customFormat="1" ht="12.75" x14ac:dyDescent="0.2">
      <c r="A349" s="85">
        <v>72</v>
      </c>
      <c r="B349" s="59">
        <v>0.375</v>
      </c>
      <c r="D349" s="44" t="s">
        <v>20438</v>
      </c>
      <c r="E349" s="255" t="s">
        <v>212</v>
      </c>
      <c r="F349" s="282">
        <v>43285</v>
      </c>
      <c r="G349" s="255" t="s">
        <v>357</v>
      </c>
      <c r="H349" s="255" t="s">
        <v>233</v>
      </c>
      <c r="I349" s="255" t="s">
        <v>12683</v>
      </c>
      <c r="M349" s="282"/>
      <c r="N349" s="282"/>
      <c r="P349" s="519" t="s">
        <v>20477</v>
      </c>
      <c r="Q349" s="44" t="s">
        <v>20478</v>
      </c>
      <c r="R349" s="44" t="s">
        <v>20479</v>
      </c>
      <c r="S349" s="44" t="s">
        <v>20480</v>
      </c>
      <c r="T349" s="44">
        <v>9260679497</v>
      </c>
      <c r="U349" s="367" t="s">
        <v>20481</v>
      </c>
      <c r="V349" s="255" t="s">
        <v>221</v>
      </c>
      <c r="W349" s="255" t="s">
        <v>221</v>
      </c>
      <c r="X349" s="255" t="s">
        <v>221</v>
      </c>
      <c r="Y349" s="255" t="s">
        <v>221</v>
      </c>
      <c r="Z349" s="255" t="s">
        <v>221</v>
      </c>
      <c r="AA349" s="44" t="s">
        <v>20482</v>
      </c>
      <c r="AB349" s="44">
        <v>9152917698</v>
      </c>
      <c r="AC349" s="44" t="s">
        <v>223</v>
      </c>
      <c r="AD349" s="44" t="s">
        <v>224</v>
      </c>
      <c r="AE349" s="44" t="s">
        <v>5073</v>
      </c>
      <c r="AF349" s="44" t="s">
        <v>221</v>
      </c>
      <c r="AG349" s="44" t="s">
        <v>221</v>
      </c>
      <c r="AH349" s="44" t="s">
        <v>226</v>
      </c>
      <c r="AI349" s="44">
        <f>24+5</f>
        <v>29</v>
      </c>
      <c r="AJ349" s="44" t="s">
        <v>227</v>
      </c>
      <c r="AK349" s="44">
        <v>1</v>
      </c>
      <c r="AL349" s="44">
        <v>29</v>
      </c>
      <c r="AM349" s="44">
        <v>0</v>
      </c>
      <c r="AN349" s="255" t="s">
        <v>432</v>
      </c>
      <c r="AO349" s="281" t="s">
        <v>432</v>
      </c>
      <c r="AP349" s="255" t="s">
        <v>434</v>
      </c>
      <c r="AQ349" s="255" t="s">
        <v>10785</v>
      </c>
      <c r="AR349" s="44" t="s">
        <v>14943</v>
      </c>
      <c r="AX349" s="255" t="s">
        <v>6970</v>
      </c>
      <c r="AY349" s="44" t="s">
        <v>227</v>
      </c>
      <c r="AZ349" s="44" t="s">
        <v>227</v>
      </c>
      <c r="BB349" s="255" t="s">
        <v>14708</v>
      </c>
      <c r="BC349" s="59">
        <v>0.47291666666666665</v>
      </c>
      <c r="BD349" s="59">
        <v>0.47986111111111113</v>
      </c>
      <c r="BF349" s="255">
        <v>2</v>
      </c>
      <c r="BG349" s="255">
        <v>2</v>
      </c>
      <c r="BH349" s="255">
        <v>2</v>
      </c>
      <c r="BI349" s="255">
        <v>2</v>
      </c>
      <c r="BJ349" s="255">
        <v>2</v>
      </c>
      <c r="BK349" s="255">
        <v>2</v>
      </c>
      <c r="BL349" s="255">
        <v>2</v>
      </c>
      <c r="BM349" s="255">
        <v>2</v>
      </c>
      <c r="BN349" s="255">
        <v>2</v>
      </c>
      <c r="BO349" s="255">
        <v>2</v>
      </c>
      <c r="BP349" s="255">
        <v>2</v>
      </c>
      <c r="BQ349" s="255">
        <v>2</v>
      </c>
      <c r="BR349" s="255">
        <v>2</v>
      </c>
      <c r="BS349" s="255">
        <v>2</v>
      </c>
      <c r="BT349" s="255">
        <v>2</v>
      </c>
      <c r="BV349" s="44" t="s">
        <v>14708</v>
      </c>
      <c r="BW349" s="59">
        <v>0.47986111111111113</v>
      </c>
      <c r="BX349" s="59">
        <v>0.48680555555555555</v>
      </c>
      <c r="BY349" s="44"/>
      <c r="BZ349" s="44">
        <v>3</v>
      </c>
      <c r="CA349" s="44">
        <v>3</v>
      </c>
      <c r="CB349" s="44">
        <v>3</v>
      </c>
      <c r="CC349" s="44">
        <v>3</v>
      </c>
      <c r="CD349" s="44" t="s">
        <v>260</v>
      </c>
      <c r="CR349" s="335" t="s">
        <v>12643</v>
      </c>
      <c r="CS349" s="335" t="s">
        <v>12644</v>
      </c>
      <c r="CT349" s="335" t="s">
        <v>4002</v>
      </c>
      <c r="CU349" s="335" t="s">
        <v>20483</v>
      </c>
      <c r="CV349" s="335" t="s">
        <v>20484</v>
      </c>
      <c r="CW349" s="335" t="s">
        <v>20485</v>
      </c>
      <c r="CX349" s="335" t="s">
        <v>20486</v>
      </c>
      <c r="CY349" s="335" t="s">
        <v>20487</v>
      </c>
      <c r="CZ349" s="335" t="s">
        <v>20488</v>
      </c>
      <c r="DA349" s="335" t="s">
        <v>20489</v>
      </c>
      <c r="DB349" s="335" t="s">
        <v>3840</v>
      </c>
      <c r="DC349" s="335" t="s">
        <v>3841</v>
      </c>
      <c r="DD349" s="335" t="s">
        <v>4882</v>
      </c>
      <c r="DE349" s="335" t="s">
        <v>20488</v>
      </c>
      <c r="DF349" s="335" t="s">
        <v>20489</v>
      </c>
      <c r="DG349" s="335" t="s">
        <v>3840</v>
      </c>
      <c r="DH349" s="335" t="s">
        <v>3841</v>
      </c>
      <c r="DI349" s="335" t="s">
        <v>4882</v>
      </c>
      <c r="DJ349" s="335" t="s">
        <v>20490</v>
      </c>
      <c r="DK349" s="335" t="s">
        <v>3849</v>
      </c>
      <c r="DL349" s="335" t="s">
        <v>20491</v>
      </c>
      <c r="DM349" s="335" t="s">
        <v>4116</v>
      </c>
      <c r="DN349" s="335" t="s">
        <v>3852</v>
      </c>
      <c r="DO349" s="335" t="s">
        <v>3853</v>
      </c>
      <c r="DP349" s="335" t="s">
        <v>3854</v>
      </c>
      <c r="DQ349" s="335" t="s">
        <v>20492</v>
      </c>
      <c r="DR349" s="335" t="s">
        <v>1239</v>
      </c>
      <c r="DS349" s="335" t="s">
        <v>20493</v>
      </c>
      <c r="DT349" s="335" t="s">
        <v>1239</v>
      </c>
      <c r="DU349" s="335" t="s">
        <v>1239</v>
      </c>
      <c r="DV349" s="335" t="s">
        <v>1239</v>
      </c>
      <c r="DW349" s="335" t="s">
        <v>1239</v>
      </c>
      <c r="DX349" s="335" t="s">
        <v>20494</v>
      </c>
      <c r="DY349" s="335" t="s">
        <v>1239</v>
      </c>
      <c r="DZ349" s="335" t="s">
        <v>1239</v>
      </c>
      <c r="EA349" s="335" t="s">
        <v>1239</v>
      </c>
      <c r="EB349" s="335" t="s">
        <v>3861</v>
      </c>
      <c r="EC349" s="335" t="s">
        <v>4118</v>
      </c>
      <c r="ED349" s="335" t="s">
        <v>3848</v>
      </c>
      <c r="EE349" s="335" t="s">
        <v>20495</v>
      </c>
      <c r="EF349" s="335" t="s">
        <v>432</v>
      </c>
      <c r="EG349" s="335" t="s">
        <v>3919</v>
      </c>
      <c r="EH349" s="335" t="s">
        <v>3920</v>
      </c>
      <c r="EI349" s="335" t="s">
        <v>20496</v>
      </c>
      <c r="EJ349" s="335" t="s">
        <v>3848</v>
      </c>
      <c r="EK349" s="335" t="s">
        <v>3848</v>
      </c>
      <c r="EL349" s="335" t="s">
        <v>3868</v>
      </c>
      <c r="EM349" s="335" t="s">
        <v>4002</v>
      </c>
      <c r="EN349" s="335" t="s">
        <v>4002</v>
      </c>
      <c r="EO349" s="335" t="s">
        <v>4002</v>
      </c>
      <c r="EP349" s="335" t="s">
        <v>4002</v>
      </c>
      <c r="EQ349" s="335" t="s">
        <v>20497</v>
      </c>
      <c r="ER349" s="335" t="s">
        <v>7126</v>
      </c>
      <c r="ES349" s="335" t="s">
        <v>20498</v>
      </c>
      <c r="ET349" s="335" t="s">
        <v>20499</v>
      </c>
      <c r="EU349" s="335" t="s">
        <v>20500</v>
      </c>
      <c r="EV349" s="335" t="s">
        <v>3876</v>
      </c>
      <c r="EW349" s="335" t="s">
        <v>3876</v>
      </c>
      <c r="EX349" s="335" t="s">
        <v>3848</v>
      </c>
      <c r="EY349" s="335" t="s">
        <v>3848</v>
      </c>
      <c r="EZ349" s="335" t="s">
        <v>3877</v>
      </c>
      <c r="FA349" s="335" t="s">
        <v>3878</v>
      </c>
      <c r="FB349" s="335" t="s">
        <v>20501</v>
      </c>
      <c r="FC349" s="335" t="s">
        <v>20502</v>
      </c>
      <c r="FD349" s="335" t="s">
        <v>4079</v>
      </c>
      <c r="FE349" s="335" t="s">
        <v>4011</v>
      </c>
      <c r="FF349" s="335" t="s">
        <v>5268</v>
      </c>
      <c r="FG349" s="335" t="s">
        <v>20503</v>
      </c>
      <c r="FH349" s="335" t="s">
        <v>12384</v>
      </c>
      <c r="FI349" s="335" t="s">
        <v>4656</v>
      </c>
      <c r="FJ349" s="335" t="s">
        <v>5190</v>
      </c>
      <c r="FK349" s="335" t="s">
        <v>4272</v>
      </c>
      <c r="FL349" s="335" t="s">
        <v>20504</v>
      </c>
      <c r="FM349" s="335" t="s">
        <v>20486</v>
      </c>
      <c r="FN349" s="335" t="s">
        <v>20505</v>
      </c>
      <c r="FO349" s="335" t="s">
        <v>20506</v>
      </c>
      <c r="FP349" s="335" t="s">
        <v>3848</v>
      </c>
      <c r="FQ349" s="335" t="s">
        <v>20507</v>
      </c>
      <c r="FR349" s="335" t="s">
        <v>4414</v>
      </c>
      <c r="FS349" s="335" t="s">
        <v>20508</v>
      </c>
      <c r="FT349" s="335" t="s">
        <v>3943</v>
      </c>
      <c r="FU349" s="335" t="s">
        <v>3943</v>
      </c>
      <c r="FV349" s="335" t="s">
        <v>3943</v>
      </c>
      <c r="FW349" s="335" t="s">
        <v>3943</v>
      </c>
      <c r="FX349" s="335" t="s">
        <v>3894</v>
      </c>
      <c r="FY349" s="335" t="s">
        <v>3848</v>
      </c>
      <c r="FZ349" s="335" t="s">
        <v>20509</v>
      </c>
      <c r="GA349" s="335" t="s">
        <v>3945</v>
      </c>
      <c r="GB349" s="335" t="s">
        <v>3945</v>
      </c>
      <c r="GC349" s="335" t="s">
        <v>3946</v>
      </c>
      <c r="GD349" s="255" t="s">
        <v>12711</v>
      </c>
      <c r="GE349" s="255" t="s">
        <v>6505</v>
      </c>
      <c r="GF349" s="255" t="s">
        <v>19442</v>
      </c>
      <c r="GG349" s="255" t="s">
        <v>6505</v>
      </c>
      <c r="GH349" s="255" t="s">
        <v>13178</v>
      </c>
      <c r="GI349" s="255" t="s">
        <v>6505</v>
      </c>
      <c r="HS349" s="44" t="s">
        <v>6505</v>
      </c>
      <c r="IA349" s="44" t="s">
        <v>6505</v>
      </c>
      <c r="IC349" s="44" t="s">
        <v>12683</v>
      </c>
      <c r="IE349" s="44" t="s">
        <v>3403</v>
      </c>
    </row>
    <row r="350" spans="1:239" s="255" customFormat="1" ht="12.75" x14ac:dyDescent="0.2">
      <c r="A350" s="85">
        <v>73</v>
      </c>
      <c r="B350" s="59">
        <v>0.375</v>
      </c>
      <c r="D350" s="44" t="s">
        <v>20438</v>
      </c>
      <c r="E350" s="255" t="s">
        <v>212</v>
      </c>
      <c r="F350" s="282">
        <v>43285</v>
      </c>
      <c r="G350" s="255" t="s">
        <v>357</v>
      </c>
      <c r="H350" s="255" t="s">
        <v>233</v>
      </c>
      <c r="I350" s="255" t="s">
        <v>12683</v>
      </c>
      <c r="M350" s="282"/>
      <c r="N350" s="282"/>
      <c r="P350" s="519" t="s">
        <v>20510</v>
      </c>
      <c r="Q350" s="44" t="s">
        <v>20511</v>
      </c>
      <c r="R350" s="44" t="s">
        <v>20512</v>
      </c>
      <c r="S350" s="44" t="s">
        <v>20513</v>
      </c>
      <c r="T350" s="44">
        <v>9757380846</v>
      </c>
      <c r="U350" s="367" t="s">
        <v>20514</v>
      </c>
      <c r="V350" s="255" t="s">
        <v>221</v>
      </c>
      <c r="W350" s="255" t="s">
        <v>221</v>
      </c>
      <c r="X350" s="255" t="s">
        <v>221</v>
      </c>
      <c r="Y350" s="255" t="s">
        <v>221</v>
      </c>
      <c r="Z350" s="255" t="s">
        <v>221</v>
      </c>
      <c r="AA350" s="44" t="s">
        <v>20515</v>
      </c>
      <c r="AB350" s="44">
        <v>9991976996</v>
      </c>
      <c r="AC350" s="44" t="s">
        <v>223</v>
      </c>
      <c r="AD350" s="44" t="s">
        <v>224</v>
      </c>
      <c r="AE350" s="44" t="s">
        <v>5073</v>
      </c>
      <c r="AF350" s="44" t="s">
        <v>221</v>
      </c>
      <c r="AG350" s="44" t="s">
        <v>221</v>
      </c>
      <c r="AH350" s="44" t="s">
        <v>226</v>
      </c>
      <c r="AI350" s="44">
        <f>21</f>
        <v>21</v>
      </c>
      <c r="AJ350" s="44" t="s">
        <v>227</v>
      </c>
      <c r="AK350" s="44">
        <v>1</v>
      </c>
      <c r="AL350" s="44">
        <v>21</v>
      </c>
      <c r="AM350" s="44">
        <v>0</v>
      </c>
      <c r="AN350" s="255" t="s">
        <v>432</v>
      </c>
      <c r="AO350" s="281" t="s">
        <v>432</v>
      </c>
      <c r="AP350" s="255" t="s">
        <v>434</v>
      </c>
      <c r="AQ350" s="255" t="s">
        <v>10785</v>
      </c>
      <c r="AR350" s="44" t="s">
        <v>14943</v>
      </c>
      <c r="AX350" s="255" t="s">
        <v>6970</v>
      </c>
      <c r="AY350" s="255" t="s">
        <v>227</v>
      </c>
      <c r="AZ350" s="255" t="s">
        <v>227</v>
      </c>
      <c r="BB350" s="255" t="s">
        <v>14708</v>
      </c>
      <c r="BC350" s="59">
        <v>0.49374999999999997</v>
      </c>
      <c r="BD350" s="59">
        <v>0.50069444444444444</v>
      </c>
      <c r="BE350" s="494"/>
      <c r="BF350" s="255">
        <v>2</v>
      </c>
      <c r="BG350" s="255">
        <v>2</v>
      </c>
      <c r="BH350" s="255">
        <v>2</v>
      </c>
      <c r="BI350" s="255">
        <v>2</v>
      </c>
      <c r="BJ350" s="255">
        <v>2</v>
      </c>
      <c r="BK350" s="255">
        <v>2</v>
      </c>
      <c r="BL350" s="255">
        <v>2</v>
      </c>
      <c r="BM350" s="255">
        <v>2</v>
      </c>
      <c r="BN350" s="255">
        <v>2</v>
      </c>
      <c r="BO350" s="255">
        <v>2</v>
      </c>
      <c r="BP350" s="255">
        <v>2</v>
      </c>
      <c r="BQ350" s="255">
        <v>2</v>
      </c>
      <c r="BR350" s="255">
        <v>2</v>
      </c>
      <c r="BS350" s="255">
        <v>2</v>
      </c>
      <c r="BT350" s="255">
        <v>2</v>
      </c>
      <c r="BU350" s="494"/>
      <c r="BV350" s="44" t="s">
        <v>14708</v>
      </c>
      <c r="BW350" s="59">
        <v>0.50069444444444444</v>
      </c>
      <c r="BX350" s="59">
        <v>0.50763888888888886</v>
      </c>
      <c r="BZ350" s="44">
        <v>3</v>
      </c>
      <c r="CA350" s="44">
        <v>3</v>
      </c>
      <c r="CB350" s="44">
        <v>3</v>
      </c>
      <c r="CC350" s="44">
        <v>3</v>
      </c>
      <c r="CD350" s="255" t="s">
        <v>260</v>
      </c>
      <c r="CE350" s="44"/>
      <c r="CF350" s="44"/>
      <c r="CR350" s="335" t="s">
        <v>12643</v>
      </c>
      <c r="CS350" s="335" t="s">
        <v>12644</v>
      </c>
      <c r="CT350" s="335" t="s">
        <v>4002</v>
      </c>
      <c r="CU350" s="335" t="s">
        <v>20516</v>
      </c>
      <c r="CV350" s="335" t="s">
        <v>20511</v>
      </c>
      <c r="CW350" s="335" t="s">
        <v>20517</v>
      </c>
      <c r="CX350" s="335" t="s">
        <v>20513</v>
      </c>
      <c r="CY350" s="335" t="s">
        <v>20518</v>
      </c>
      <c r="CZ350" s="335" t="s">
        <v>13155</v>
      </c>
      <c r="DA350" s="335" t="s">
        <v>20519</v>
      </c>
      <c r="DB350" s="335" t="s">
        <v>8885</v>
      </c>
      <c r="DC350" s="335" t="s">
        <v>3846</v>
      </c>
      <c r="DD350" s="335" t="s">
        <v>8569</v>
      </c>
      <c r="DE350" s="335" t="s">
        <v>13155</v>
      </c>
      <c r="DF350" s="335" t="s">
        <v>20519</v>
      </c>
      <c r="DG350" s="335" t="s">
        <v>8885</v>
      </c>
      <c r="DH350" s="335" t="s">
        <v>3846</v>
      </c>
      <c r="DI350" s="335" t="s">
        <v>8569</v>
      </c>
      <c r="DJ350" s="335" t="s">
        <v>20520</v>
      </c>
      <c r="DK350" s="335" t="s">
        <v>3957</v>
      </c>
      <c r="DL350" s="335" t="s">
        <v>4002</v>
      </c>
      <c r="DM350" s="335" t="s">
        <v>3914</v>
      </c>
      <c r="DN350" s="335" t="s">
        <v>4062</v>
      </c>
      <c r="DO350" s="335" t="s">
        <v>3853</v>
      </c>
      <c r="DP350" s="335" t="s">
        <v>3854</v>
      </c>
      <c r="DQ350" s="335" t="s">
        <v>20521</v>
      </c>
      <c r="DR350" s="335" t="s">
        <v>3403</v>
      </c>
      <c r="DS350" s="335" t="s">
        <v>20514</v>
      </c>
      <c r="DT350" s="335" t="s">
        <v>3848</v>
      </c>
      <c r="DU350" s="335" t="s">
        <v>3848</v>
      </c>
      <c r="DV350" s="335" t="s">
        <v>3848</v>
      </c>
      <c r="DW350" s="335" t="s">
        <v>3848</v>
      </c>
      <c r="DX350" s="335" t="s">
        <v>20514</v>
      </c>
      <c r="DY350" s="335" t="s">
        <v>20522</v>
      </c>
      <c r="DZ350" s="335" t="s">
        <v>20523</v>
      </c>
      <c r="EA350" s="335" t="s">
        <v>3848</v>
      </c>
      <c r="EB350" s="335" t="s">
        <v>3861</v>
      </c>
      <c r="EC350" s="335" t="s">
        <v>4118</v>
      </c>
      <c r="ED350" s="335" t="s">
        <v>3848</v>
      </c>
      <c r="EE350" s="335" t="s">
        <v>5408</v>
      </c>
      <c r="EF350" s="335" t="s">
        <v>432</v>
      </c>
      <c r="EG350" s="335" t="s">
        <v>3919</v>
      </c>
      <c r="EH350" s="335" t="s">
        <v>3920</v>
      </c>
      <c r="EI350" s="335" t="s">
        <v>20524</v>
      </c>
      <c r="EJ350" s="335" t="s">
        <v>3848</v>
      </c>
      <c r="EK350" s="335" t="s">
        <v>3848</v>
      </c>
      <c r="EL350" s="335" t="s">
        <v>3868</v>
      </c>
      <c r="EM350" s="335" t="s">
        <v>4002</v>
      </c>
      <c r="EN350" s="335" t="s">
        <v>4002</v>
      </c>
      <c r="EO350" s="335" t="s">
        <v>4002</v>
      </c>
      <c r="EP350" s="335" t="s">
        <v>4002</v>
      </c>
      <c r="EQ350" s="335" t="s">
        <v>20525</v>
      </c>
      <c r="ER350" s="335" t="s">
        <v>20526</v>
      </c>
      <c r="ES350" s="335" t="s">
        <v>20527</v>
      </c>
      <c r="ET350" s="335" t="s">
        <v>20528</v>
      </c>
      <c r="EU350" s="335" t="s">
        <v>20529</v>
      </c>
      <c r="EV350" s="335" t="s">
        <v>3877</v>
      </c>
      <c r="EW350" s="335" t="s">
        <v>3876</v>
      </c>
      <c r="EX350" s="335" t="s">
        <v>3848</v>
      </c>
      <c r="EY350" s="335" t="s">
        <v>3848</v>
      </c>
      <c r="EZ350" s="335" t="s">
        <v>3877</v>
      </c>
      <c r="FA350" s="335" t="s">
        <v>4008</v>
      </c>
      <c r="FB350" s="335" t="s">
        <v>6763</v>
      </c>
      <c r="FC350" s="335" t="s">
        <v>20530</v>
      </c>
      <c r="FD350" s="335" t="s">
        <v>3848</v>
      </c>
      <c r="FE350" s="335" t="s">
        <v>4011</v>
      </c>
      <c r="FF350" s="335" t="s">
        <v>5268</v>
      </c>
      <c r="FG350" s="335" t="s">
        <v>20531</v>
      </c>
      <c r="FH350" s="335" t="s">
        <v>20532</v>
      </c>
      <c r="FI350" s="335" t="s">
        <v>3848</v>
      </c>
      <c r="FJ350" s="335" t="s">
        <v>5190</v>
      </c>
      <c r="FK350" s="335" t="s">
        <v>6483</v>
      </c>
      <c r="FL350" s="335" t="s">
        <v>4017</v>
      </c>
      <c r="FM350" s="335" t="s">
        <v>20513</v>
      </c>
      <c r="FN350" s="335" t="s">
        <v>16052</v>
      </c>
      <c r="FO350" s="335" t="s">
        <v>1139</v>
      </c>
      <c r="FP350" s="335" t="s">
        <v>3848</v>
      </c>
      <c r="FQ350" s="335" t="s">
        <v>3848</v>
      </c>
      <c r="FR350" s="335" t="s">
        <v>3848</v>
      </c>
      <c r="FS350" s="335" t="s">
        <v>3848</v>
      </c>
      <c r="FT350" s="335" t="s">
        <v>20533</v>
      </c>
      <c r="FU350" s="335" t="s">
        <v>6147</v>
      </c>
      <c r="FV350" s="335" t="s">
        <v>6773</v>
      </c>
      <c r="FW350" s="335" t="s">
        <v>20534</v>
      </c>
      <c r="FX350" s="335" t="s">
        <v>3894</v>
      </c>
      <c r="FY350" s="335" t="s">
        <v>3848</v>
      </c>
      <c r="FZ350" s="335" t="s">
        <v>20535</v>
      </c>
      <c r="GA350" s="335" t="s">
        <v>3945</v>
      </c>
      <c r="GB350" s="335" t="s">
        <v>3945</v>
      </c>
      <c r="GC350" s="335" t="s">
        <v>3946</v>
      </c>
      <c r="GD350" s="255" t="s">
        <v>12711</v>
      </c>
      <c r="GE350" s="255" t="s">
        <v>6505</v>
      </c>
      <c r="GF350" s="255" t="s">
        <v>19442</v>
      </c>
      <c r="GG350" s="255" t="s">
        <v>6505</v>
      </c>
      <c r="GH350" s="255" t="s">
        <v>13178</v>
      </c>
      <c r="GI350" s="255" t="s">
        <v>6505</v>
      </c>
      <c r="HS350" s="44" t="s">
        <v>6505</v>
      </c>
      <c r="IA350" s="44" t="s">
        <v>6505</v>
      </c>
      <c r="IC350" s="44" t="s">
        <v>12683</v>
      </c>
      <c r="IE350" s="44" t="s">
        <v>3403</v>
      </c>
    </row>
    <row r="351" spans="1:239" s="255" customFormat="1" ht="12.75" x14ac:dyDescent="0.2">
      <c r="A351" s="85">
        <v>74</v>
      </c>
      <c r="B351" s="59">
        <v>0.41666666666666669</v>
      </c>
      <c r="D351" s="44" t="s">
        <v>20438</v>
      </c>
      <c r="E351" s="255" t="s">
        <v>212</v>
      </c>
      <c r="F351" s="282">
        <v>43285</v>
      </c>
      <c r="G351" s="255" t="s">
        <v>3082</v>
      </c>
      <c r="H351" s="255" t="s">
        <v>246</v>
      </c>
      <c r="I351" s="255" t="s">
        <v>247</v>
      </c>
      <c r="J351" s="471" t="s">
        <v>20131</v>
      </c>
      <c r="K351" s="255" t="s">
        <v>20536</v>
      </c>
      <c r="L351" s="471" t="s">
        <v>250</v>
      </c>
      <c r="M351" s="374">
        <v>43286</v>
      </c>
      <c r="N351" s="374">
        <v>43299</v>
      </c>
      <c r="O351" s="255" t="s">
        <v>12807</v>
      </c>
      <c r="P351" s="519" t="s">
        <v>20537</v>
      </c>
      <c r="Q351" s="44" t="s">
        <v>264</v>
      </c>
      <c r="R351" s="44" t="s">
        <v>8336</v>
      </c>
      <c r="S351" s="44" t="s">
        <v>593</v>
      </c>
      <c r="T351" s="44">
        <v>9497048177</v>
      </c>
      <c r="U351" s="367" t="s">
        <v>20538</v>
      </c>
      <c r="V351" s="255" t="s">
        <v>221</v>
      </c>
      <c r="W351" s="255" t="s">
        <v>221</v>
      </c>
      <c r="X351" s="255" t="s">
        <v>221</v>
      </c>
      <c r="Y351" s="255" t="s">
        <v>221</v>
      </c>
      <c r="Z351" s="255" t="s">
        <v>221</v>
      </c>
      <c r="AA351" s="44" t="s">
        <v>20539</v>
      </c>
      <c r="AB351" s="44">
        <v>9212919913</v>
      </c>
      <c r="AC351" s="44" t="s">
        <v>223</v>
      </c>
      <c r="AD351" s="85" t="s">
        <v>241</v>
      </c>
      <c r="AE351" s="44" t="s">
        <v>3487</v>
      </c>
      <c r="AF351" s="44" t="s">
        <v>226</v>
      </c>
      <c r="AG351" s="44" t="s">
        <v>221</v>
      </c>
      <c r="AH351" s="44" t="s">
        <v>221</v>
      </c>
      <c r="AI351" s="44">
        <f>24+6+24</f>
        <v>54</v>
      </c>
      <c r="AJ351" s="44" t="s">
        <v>227</v>
      </c>
      <c r="AK351" s="44">
        <v>1</v>
      </c>
      <c r="AL351" s="44">
        <v>24</v>
      </c>
      <c r="AM351" s="44">
        <v>6</v>
      </c>
      <c r="AN351" s="255" t="s">
        <v>432</v>
      </c>
      <c r="AO351" s="281" t="s">
        <v>432</v>
      </c>
      <c r="AP351" s="255" t="s">
        <v>434</v>
      </c>
      <c r="AQ351" s="255" t="s">
        <v>10785</v>
      </c>
      <c r="AR351" s="44" t="s">
        <v>14943</v>
      </c>
      <c r="AX351" s="255" t="s">
        <v>6970</v>
      </c>
      <c r="AY351" s="44" t="s">
        <v>227</v>
      </c>
      <c r="AZ351" s="44" t="s">
        <v>446</v>
      </c>
      <c r="BB351" s="255" t="s">
        <v>14708</v>
      </c>
      <c r="BC351" s="59">
        <v>0.5131944444444444</v>
      </c>
      <c r="BD351" s="59">
        <v>0.52083333333333337</v>
      </c>
      <c r="BF351" s="255">
        <v>2</v>
      </c>
      <c r="BG351" s="255">
        <v>2</v>
      </c>
      <c r="BH351" s="255">
        <v>2</v>
      </c>
      <c r="BI351" s="255">
        <v>2</v>
      </c>
      <c r="BJ351" s="255">
        <v>2</v>
      </c>
      <c r="BK351" s="255">
        <v>2</v>
      </c>
      <c r="BL351" s="255">
        <v>2</v>
      </c>
      <c r="BM351" s="255">
        <v>2</v>
      </c>
      <c r="BN351" s="255">
        <v>2</v>
      </c>
      <c r="BO351" s="255">
        <v>2</v>
      </c>
      <c r="BP351" s="255">
        <v>2</v>
      </c>
      <c r="BQ351" s="255">
        <v>2</v>
      </c>
      <c r="BR351" s="255">
        <v>2</v>
      </c>
      <c r="BS351" s="255">
        <v>2</v>
      </c>
      <c r="BT351" s="255">
        <v>2</v>
      </c>
      <c r="BV351" s="44" t="s">
        <v>14708</v>
      </c>
      <c r="BW351" s="59">
        <v>0.52083333333333337</v>
      </c>
      <c r="BX351" s="59">
        <v>0.52638888888888891</v>
      </c>
      <c r="BZ351" s="44">
        <v>3</v>
      </c>
      <c r="CA351" s="44">
        <v>3</v>
      </c>
      <c r="CB351" s="44">
        <v>3</v>
      </c>
      <c r="CC351" s="44">
        <v>3</v>
      </c>
      <c r="CD351" s="255" t="s">
        <v>260</v>
      </c>
      <c r="CE351" s="44"/>
      <c r="CF351" s="44"/>
      <c r="CR351" s="335" t="s">
        <v>12643</v>
      </c>
      <c r="CS351" s="335" t="s">
        <v>12644</v>
      </c>
      <c r="CT351" s="335" t="s">
        <v>4002</v>
      </c>
      <c r="CU351" s="335" t="s">
        <v>20540</v>
      </c>
      <c r="CV351" s="335" t="s">
        <v>264</v>
      </c>
      <c r="CW351" s="335" t="s">
        <v>8336</v>
      </c>
      <c r="CX351" s="335" t="s">
        <v>593</v>
      </c>
      <c r="CY351" s="335" t="s">
        <v>20541</v>
      </c>
      <c r="CZ351" s="335" t="s">
        <v>10221</v>
      </c>
      <c r="DA351" s="335" t="s">
        <v>20542</v>
      </c>
      <c r="DB351" s="335" t="s">
        <v>3840</v>
      </c>
      <c r="DC351" s="335" t="s">
        <v>3841</v>
      </c>
      <c r="DD351" s="335" t="s">
        <v>4200</v>
      </c>
      <c r="DE351" s="335" t="s">
        <v>3848</v>
      </c>
      <c r="DF351" s="335" t="s">
        <v>221</v>
      </c>
      <c r="DG351" s="335" t="s">
        <v>3840</v>
      </c>
      <c r="DH351" s="335" t="s">
        <v>3841</v>
      </c>
      <c r="DI351" s="335" t="s">
        <v>4036</v>
      </c>
      <c r="DJ351" s="335" t="s">
        <v>20543</v>
      </c>
      <c r="DK351" s="335" t="s">
        <v>3849</v>
      </c>
      <c r="DL351" s="335" t="s">
        <v>4298</v>
      </c>
      <c r="DM351" s="335" t="s">
        <v>3914</v>
      </c>
      <c r="DN351" s="335" t="s">
        <v>3852</v>
      </c>
      <c r="DO351" s="335" t="s">
        <v>3853</v>
      </c>
      <c r="DP351" s="335" t="s">
        <v>3854</v>
      </c>
      <c r="DQ351" s="335" t="s">
        <v>20544</v>
      </c>
      <c r="DR351" s="335" t="s">
        <v>20544</v>
      </c>
      <c r="DS351" s="335" t="s">
        <v>20545</v>
      </c>
      <c r="DT351" s="335" t="s">
        <v>3848</v>
      </c>
      <c r="DU351" s="335" t="s">
        <v>3848</v>
      </c>
      <c r="DV351" s="335" t="s">
        <v>3848</v>
      </c>
      <c r="DW351" s="335" t="s">
        <v>3848</v>
      </c>
      <c r="DX351" s="335" t="s">
        <v>3848</v>
      </c>
      <c r="DY351" s="335" t="s">
        <v>3848</v>
      </c>
      <c r="DZ351" s="335" t="s">
        <v>3848</v>
      </c>
      <c r="EA351" s="335" t="s">
        <v>3848</v>
      </c>
      <c r="EB351" s="335" t="s">
        <v>3861</v>
      </c>
      <c r="EC351" s="335" t="s">
        <v>3862</v>
      </c>
      <c r="ED351" s="335" t="s">
        <v>20546</v>
      </c>
      <c r="EE351" s="335" t="s">
        <v>14348</v>
      </c>
      <c r="EF351" s="335" t="s">
        <v>432</v>
      </c>
      <c r="EG351" s="335" t="s">
        <v>3919</v>
      </c>
      <c r="EH351" s="335" t="s">
        <v>3920</v>
      </c>
      <c r="EI351" s="335" t="s">
        <v>2755</v>
      </c>
      <c r="EJ351" s="335" t="s">
        <v>3848</v>
      </c>
      <c r="EK351" s="335" t="s">
        <v>3848</v>
      </c>
      <c r="EL351" s="335" t="s">
        <v>4473</v>
      </c>
      <c r="EM351" s="335" t="s">
        <v>4002</v>
      </c>
      <c r="EN351" s="335" t="s">
        <v>4002</v>
      </c>
      <c r="EO351" s="335" t="s">
        <v>4002</v>
      </c>
      <c r="EP351" s="335" t="s">
        <v>4002</v>
      </c>
      <c r="EQ351" s="335" t="s">
        <v>20547</v>
      </c>
      <c r="ER351" s="335" t="s">
        <v>5223</v>
      </c>
      <c r="ES351" s="335" t="s">
        <v>20548</v>
      </c>
      <c r="ET351" s="335" t="s">
        <v>20549</v>
      </c>
      <c r="EU351" s="335" t="s">
        <v>20550</v>
      </c>
      <c r="EV351" s="335" t="s">
        <v>3876</v>
      </c>
      <c r="EW351" s="335" t="s">
        <v>3848</v>
      </c>
      <c r="EX351" s="335" t="s">
        <v>3848</v>
      </c>
      <c r="EY351" s="335" t="s">
        <v>3848</v>
      </c>
      <c r="EZ351" s="335" t="s">
        <v>3877</v>
      </c>
      <c r="FA351" s="335" t="s">
        <v>3878</v>
      </c>
      <c r="FB351" s="335" t="s">
        <v>20551</v>
      </c>
      <c r="FC351" s="335" t="s">
        <v>20552</v>
      </c>
      <c r="FD351" s="335" t="s">
        <v>3848</v>
      </c>
      <c r="FE351" s="335" t="s">
        <v>4011</v>
      </c>
      <c r="FF351" s="335" t="s">
        <v>4012</v>
      </c>
      <c r="FG351" s="335" t="s">
        <v>3848</v>
      </c>
      <c r="FH351" s="335" t="s">
        <v>9276</v>
      </c>
      <c r="FI351" s="335" t="s">
        <v>20553</v>
      </c>
      <c r="FJ351" s="335" t="s">
        <v>4446</v>
      </c>
      <c r="FK351" s="335" t="s">
        <v>20554</v>
      </c>
      <c r="FL351" s="335" t="s">
        <v>4017</v>
      </c>
      <c r="FM351" s="335" t="s">
        <v>593</v>
      </c>
      <c r="FN351" s="335" t="s">
        <v>20555</v>
      </c>
      <c r="FO351" s="335" t="s">
        <v>20556</v>
      </c>
      <c r="FP351" s="335" t="s">
        <v>3848</v>
      </c>
      <c r="FQ351" s="335" t="s">
        <v>20557</v>
      </c>
      <c r="FR351" s="335" t="s">
        <v>7597</v>
      </c>
      <c r="FS351" s="335" t="s">
        <v>20558</v>
      </c>
      <c r="FT351" s="335" t="s">
        <v>3943</v>
      </c>
      <c r="FU351" s="335" t="s">
        <v>3943</v>
      </c>
      <c r="FV351" s="335" t="s">
        <v>3943</v>
      </c>
      <c r="FW351" s="335" t="s">
        <v>3943</v>
      </c>
      <c r="FX351" s="335" t="s">
        <v>176</v>
      </c>
      <c r="FY351" s="335" t="s">
        <v>6538</v>
      </c>
      <c r="FZ351" s="335" t="s">
        <v>20559</v>
      </c>
      <c r="GA351" s="335" t="s">
        <v>3946</v>
      </c>
      <c r="GB351" s="335" t="s">
        <v>3946</v>
      </c>
      <c r="GC351" s="335" t="s">
        <v>3946</v>
      </c>
      <c r="GD351" s="255" t="s">
        <v>4194</v>
      </c>
      <c r="GE351" s="255" t="s">
        <v>6676</v>
      </c>
      <c r="GF351" s="255" t="s">
        <v>12615</v>
      </c>
      <c r="GG351" s="255" t="s">
        <v>6676</v>
      </c>
      <c r="HL351" s="374">
        <v>43286</v>
      </c>
      <c r="HM351" s="30" t="s">
        <v>14088</v>
      </c>
      <c r="HN351" s="213" t="s">
        <v>6676</v>
      </c>
      <c r="HP351" s="30" t="s">
        <v>6676</v>
      </c>
      <c r="IC351" s="44" t="s">
        <v>247</v>
      </c>
      <c r="IE351" s="44" t="s">
        <v>12843</v>
      </c>
    </row>
    <row r="352" spans="1:239" s="255" customFormat="1" ht="12.75" x14ac:dyDescent="0.2">
      <c r="A352" s="85">
        <v>75</v>
      </c>
      <c r="B352" s="59">
        <v>0.5</v>
      </c>
      <c r="D352" s="44" t="s">
        <v>20438</v>
      </c>
      <c r="E352" s="255" t="s">
        <v>212</v>
      </c>
      <c r="F352" s="282">
        <v>43285</v>
      </c>
      <c r="G352" s="255" t="s">
        <v>357</v>
      </c>
      <c r="H352" s="255" t="s">
        <v>214</v>
      </c>
      <c r="I352" s="255" t="s">
        <v>1222</v>
      </c>
      <c r="M352" s="282"/>
      <c r="N352" s="282"/>
      <c r="P352" s="519" t="s">
        <v>20560</v>
      </c>
      <c r="Q352" s="44" t="s">
        <v>20561</v>
      </c>
      <c r="R352" s="44" t="s">
        <v>20562</v>
      </c>
      <c r="S352" s="44" t="s">
        <v>318</v>
      </c>
      <c r="T352" s="44">
        <v>9172556651</v>
      </c>
      <c r="U352" s="367" t="s">
        <v>20563</v>
      </c>
      <c r="V352" s="255" t="s">
        <v>221</v>
      </c>
      <c r="W352" s="255" t="s">
        <v>221</v>
      </c>
      <c r="X352" s="255" t="s">
        <v>221</v>
      </c>
      <c r="Y352" s="255" t="s">
        <v>221</v>
      </c>
      <c r="Z352" s="255" t="s">
        <v>221</v>
      </c>
      <c r="AA352" s="44" t="s">
        <v>20564</v>
      </c>
      <c r="AB352" s="44">
        <v>9758106021</v>
      </c>
      <c r="AC352" s="44" t="s">
        <v>223</v>
      </c>
      <c r="AD352" s="44" t="s">
        <v>224</v>
      </c>
      <c r="AE352" s="44" t="s">
        <v>20565</v>
      </c>
      <c r="AF352" s="44" t="s">
        <v>226</v>
      </c>
      <c r="AG352" s="44" t="s">
        <v>221</v>
      </c>
      <c r="AH352" s="44" t="s">
        <v>221</v>
      </c>
      <c r="AI352" s="44">
        <f>24+3</f>
        <v>27</v>
      </c>
      <c r="AJ352" s="44" t="s">
        <v>227</v>
      </c>
      <c r="AK352" s="44">
        <v>1</v>
      </c>
      <c r="AL352" s="44">
        <v>27</v>
      </c>
      <c r="AM352" s="44">
        <v>0</v>
      </c>
      <c r="AN352" s="255" t="s">
        <v>432</v>
      </c>
      <c r="AO352" s="281" t="s">
        <v>432</v>
      </c>
      <c r="AP352" s="255" t="s">
        <v>434</v>
      </c>
      <c r="AQ352" s="255" t="s">
        <v>10785</v>
      </c>
      <c r="AR352" s="44" t="s">
        <v>14943</v>
      </c>
      <c r="AX352" s="255" t="s">
        <v>6970</v>
      </c>
      <c r="AY352" s="44" t="s">
        <v>227</v>
      </c>
      <c r="AZ352" s="44" t="s">
        <v>446</v>
      </c>
      <c r="BB352" s="255" t="s">
        <v>14708</v>
      </c>
      <c r="BC352" s="59">
        <v>0.53125</v>
      </c>
      <c r="BD352" s="59">
        <v>0.53819444444444442</v>
      </c>
      <c r="BF352" s="255">
        <v>2</v>
      </c>
      <c r="BG352" s="255">
        <v>2</v>
      </c>
      <c r="BH352" s="255">
        <v>3</v>
      </c>
      <c r="BI352" s="255">
        <v>3</v>
      </c>
      <c r="BJ352" s="255">
        <v>3</v>
      </c>
      <c r="BK352" s="255">
        <v>2</v>
      </c>
      <c r="BL352" s="255">
        <v>2</v>
      </c>
      <c r="BM352" s="255">
        <v>3</v>
      </c>
      <c r="BN352" s="255">
        <v>3</v>
      </c>
      <c r="BO352" s="255">
        <v>3</v>
      </c>
      <c r="BP352" s="255">
        <v>3</v>
      </c>
      <c r="BQ352" s="255">
        <v>2</v>
      </c>
      <c r="BR352" s="255">
        <v>3</v>
      </c>
      <c r="BS352" s="255">
        <v>3</v>
      </c>
      <c r="BT352" s="255">
        <v>3</v>
      </c>
      <c r="BV352" s="44" t="s">
        <v>14708</v>
      </c>
      <c r="BW352" s="59">
        <v>0.53819444444444442</v>
      </c>
      <c r="BX352" s="59">
        <v>0.54652777777777783</v>
      </c>
      <c r="BZ352" s="44">
        <v>3</v>
      </c>
      <c r="CA352" s="44">
        <v>3</v>
      </c>
      <c r="CB352" s="44">
        <v>3</v>
      </c>
      <c r="CC352" s="44">
        <v>3</v>
      </c>
      <c r="CD352" s="255" t="s">
        <v>260</v>
      </c>
      <c r="CE352" s="44"/>
      <c r="CF352" s="44"/>
      <c r="CR352" s="335" t="s">
        <v>12643</v>
      </c>
      <c r="CS352" s="335" t="s">
        <v>12644</v>
      </c>
      <c r="CT352" s="335" t="s">
        <v>4002</v>
      </c>
      <c r="CU352" s="335" t="s">
        <v>20566</v>
      </c>
      <c r="CV352" s="335" t="s">
        <v>20567</v>
      </c>
      <c r="CW352" s="335" t="s">
        <v>20562</v>
      </c>
      <c r="CX352" s="335" t="s">
        <v>318</v>
      </c>
      <c r="CY352" s="335" t="s">
        <v>20568</v>
      </c>
      <c r="CZ352" s="335" t="s">
        <v>18413</v>
      </c>
      <c r="DA352" s="335" t="s">
        <v>20569</v>
      </c>
      <c r="DB352" s="335" t="s">
        <v>3840</v>
      </c>
      <c r="DC352" s="335" t="s">
        <v>3841</v>
      </c>
      <c r="DD352" s="335" t="s">
        <v>5700</v>
      </c>
      <c r="DE352" s="335" t="s">
        <v>18137</v>
      </c>
      <c r="DF352" s="335" t="s">
        <v>20570</v>
      </c>
      <c r="DG352" s="335" t="s">
        <v>3840</v>
      </c>
      <c r="DH352" s="335" t="s">
        <v>3841</v>
      </c>
      <c r="DI352" s="335" t="s">
        <v>5700</v>
      </c>
      <c r="DJ352" s="335" t="s">
        <v>20571</v>
      </c>
      <c r="DK352" s="335" t="s">
        <v>3957</v>
      </c>
      <c r="DL352" s="335" t="s">
        <v>4002</v>
      </c>
      <c r="DM352" s="335" t="s">
        <v>3914</v>
      </c>
      <c r="DN352" s="335" t="s">
        <v>3852</v>
      </c>
      <c r="DO352" s="335" t="s">
        <v>3853</v>
      </c>
      <c r="DP352" s="335" t="s">
        <v>3854</v>
      </c>
      <c r="DQ352" s="335" t="s">
        <v>20572</v>
      </c>
      <c r="DR352" s="335" t="s">
        <v>1239</v>
      </c>
      <c r="DS352" s="335" t="s">
        <v>20573</v>
      </c>
      <c r="DT352" s="335" t="s">
        <v>3848</v>
      </c>
      <c r="DU352" s="335" t="s">
        <v>3848</v>
      </c>
      <c r="DV352" s="335" t="s">
        <v>3848</v>
      </c>
      <c r="DW352" s="335" t="s">
        <v>3848</v>
      </c>
      <c r="DX352" s="335" t="s">
        <v>3848</v>
      </c>
      <c r="DY352" s="335" t="s">
        <v>3848</v>
      </c>
      <c r="DZ352" s="335" t="s">
        <v>3848</v>
      </c>
      <c r="EA352" s="335" t="s">
        <v>3848</v>
      </c>
      <c r="EB352" s="335" t="s">
        <v>3861</v>
      </c>
      <c r="EC352" s="335" t="s">
        <v>3862</v>
      </c>
      <c r="ED352" s="335" t="s">
        <v>3848</v>
      </c>
      <c r="EE352" s="335" t="s">
        <v>4212</v>
      </c>
      <c r="EF352" s="335" t="s">
        <v>432</v>
      </c>
      <c r="EG352" s="335" t="s">
        <v>3919</v>
      </c>
      <c r="EH352" s="335" t="s">
        <v>3920</v>
      </c>
      <c r="EI352" s="335" t="s">
        <v>20524</v>
      </c>
      <c r="EJ352" s="335" t="s">
        <v>3848</v>
      </c>
      <c r="EK352" s="335" t="s">
        <v>3848</v>
      </c>
      <c r="EL352" s="335" t="s">
        <v>5147</v>
      </c>
      <c r="EM352" s="335" t="s">
        <v>4002</v>
      </c>
      <c r="EN352" s="335" t="s">
        <v>4002</v>
      </c>
      <c r="EO352" s="335" t="s">
        <v>4002</v>
      </c>
      <c r="EP352" s="335" t="s">
        <v>3870</v>
      </c>
      <c r="EQ352" s="335" t="s">
        <v>14237</v>
      </c>
      <c r="ER352" s="335" t="s">
        <v>3924</v>
      </c>
      <c r="ES352" s="335" t="s">
        <v>20574</v>
      </c>
      <c r="ET352" s="335" t="s">
        <v>15135</v>
      </c>
      <c r="EU352" s="335" t="s">
        <v>20575</v>
      </c>
      <c r="EV352" s="335" t="s">
        <v>3876</v>
      </c>
      <c r="EW352" s="335" t="s">
        <v>3876</v>
      </c>
      <c r="EX352" s="335" t="s">
        <v>3848</v>
      </c>
      <c r="EY352" s="335" t="s">
        <v>3848</v>
      </c>
      <c r="EZ352" s="335" t="s">
        <v>3877</v>
      </c>
      <c r="FA352" s="335" t="s">
        <v>3878</v>
      </c>
      <c r="FB352" s="335" t="s">
        <v>14310</v>
      </c>
      <c r="FC352" s="335" t="s">
        <v>20576</v>
      </c>
      <c r="FD352" s="335" t="s">
        <v>3848</v>
      </c>
      <c r="FE352" s="335" t="s">
        <v>4011</v>
      </c>
      <c r="FF352" s="335" t="s">
        <v>4012</v>
      </c>
      <c r="FG352" s="335" t="s">
        <v>20577</v>
      </c>
      <c r="FH352" s="335" t="s">
        <v>6229</v>
      </c>
      <c r="FI352" s="335" t="s">
        <v>4656</v>
      </c>
      <c r="FJ352" s="335" t="s">
        <v>17608</v>
      </c>
      <c r="FK352" s="335" t="s">
        <v>4017</v>
      </c>
      <c r="FL352" s="335" t="s">
        <v>4017</v>
      </c>
      <c r="FM352" s="335" t="s">
        <v>318</v>
      </c>
      <c r="FN352" s="335" t="s">
        <v>6266</v>
      </c>
      <c r="FO352" s="335" t="s">
        <v>20578</v>
      </c>
      <c r="FP352" s="335" t="s">
        <v>3848</v>
      </c>
      <c r="FQ352" s="335" t="s">
        <v>20579</v>
      </c>
      <c r="FR352" s="335" t="s">
        <v>4367</v>
      </c>
      <c r="FS352" s="335" t="s">
        <v>20580</v>
      </c>
      <c r="FT352" s="335" t="s">
        <v>20581</v>
      </c>
      <c r="FU352" s="335" t="s">
        <v>6772</v>
      </c>
      <c r="FV352" s="335" t="s">
        <v>20582</v>
      </c>
      <c r="FW352" s="335" t="s">
        <v>20583</v>
      </c>
      <c r="FX352" s="335" t="s">
        <v>3894</v>
      </c>
      <c r="FY352" s="335" t="s">
        <v>3848</v>
      </c>
      <c r="FZ352" s="335" t="s">
        <v>20584</v>
      </c>
      <c r="GA352" s="335" t="s">
        <v>3945</v>
      </c>
      <c r="GB352" s="335" t="s">
        <v>3945</v>
      </c>
      <c r="GC352" s="335" t="s">
        <v>3945</v>
      </c>
      <c r="GD352" s="255" t="s">
        <v>4194</v>
      </c>
      <c r="GE352" s="255" t="s">
        <v>6676</v>
      </c>
      <c r="HN352" s="213" t="s">
        <v>6676</v>
      </c>
      <c r="IC352" s="44" t="s">
        <v>13139</v>
      </c>
      <c r="IE352" s="44" t="s">
        <v>3403</v>
      </c>
    </row>
    <row r="353" spans="1:239" s="255" customFormat="1" ht="12.75" x14ac:dyDescent="0.2">
      <c r="A353" s="85">
        <v>76</v>
      </c>
      <c r="B353" s="59">
        <v>0.52083333333333337</v>
      </c>
      <c r="D353" s="44" t="s">
        <v>20438</v>
      </c>
      <c r="E353" s="255" t="s">
        <v>212</v>
      </c>
      <c r="F353" s="282">
        <v>43285</v>
      </c>
      <c r="G353" s="255" t="s">
        <v>1202</v>
      </c>
      <c r="H353" s="255" t="s">
        <v>233</v>
      </c>
      <c r="I353" s="255" t="s">
        <v>1713</v>
      </c>
      <c r="M353" s="282"/>
      <c r="N353" s="282"/>
      <c r="P353" s="519" t="s">
        <v>20585</v>
      </c>
      <c r="Q353" s="44" t="s">
        <v>20586</v>
      </c>
      <c r="R353" s="44" t="s">
        <v>20587</v>
      </c>
      <c r="S353" s="44" t="s">
        <v>363</v>
      </c>
      <c r="T353" s="44">
        <v>9772380634</v>
      </c>
      <c r="U353" s="367" t="s">
        <v>20588</v>
      </c>
      <c r="V353" s="255" t="s">
        <v>221</v>
      </c>
      <c r="W353" s="255" t="s">
        <v>221</v>
      </c>
      <c r="X353" s="255" t="s">
        <v>221</v>
      </c>
      <c r="Y353" s="255" t="s">
        <v>221</v>
      </c>
      <c r="Z353" s="255" t="s">
        <v>221</v>
      </c>
      <c r="AA353" s="44" t="s">
        <v>20589</v>
      </c>
      <c r="AB353" s="44">
        <v>9953410615</v>
      </c>
      <c r="AC353" s="44" t="s">
        <v>278</v>
      </c>
      <c r="AD353" s="85" t="s">
        <v>241</v>
      </c>
      <c r="AE353" s="44" t="s">
        <v>17984</v>
      </c>
      <c r="AF353" s="44" t="s">
        <v>20590</v>
      </c>
      <c r="AG353" s="44" t="s">
        <v>280</v>
      </c>
      <c r="AH353" s="44" t="s">
        <v>280</v>
      </c>
      <c r="AI353" s="44">
        <f>1</f>
        <v>1</v>
      </c>
      <c r="AJ353" s="44" t="s">
        <v>227</v>
      </c>
      <c r="AK353" s="44">
        <v>1</v>
      </c>
      <c r="AL353" s="44">
        <v>1</v>
      </c>
      <c r="AM353" s="44">
        <v>0</v>
      </c>
      <c r="AN353" s="255" t="s">
        <v>432</v>
      </c>
      <c r="AO353" s="281" t="s">
        <v>432</v>
      </c>
      <c r="AP353" s="255" t="s">
        <v>434</v>
      </c>
      <c r="AQ353" s="255" t="s">
        <v>10785</v>
      </c>
      <c r="AR353" s="44" t="s">
        <v>14943</v>
      </c>
      <c r="AX353" s="255" t="s">
        <v>6970</v>
      </c>
      <c r="AY353" s="44" t="s">
        <v>227</v>
      </c>
      <c r="AZ353" s="44" t="s">
        <v>446</v>
      </c>
      <c r="BB353" s="255" t="s">
        <v>14708</v>
      </c>
      <c r="BC353" s="59">
        <v>0.56736111111111109</v>
      </c>
      <c r="BD353" s="59">
        <v>0.5854166666666667</v>
      </c>
      <c r="BF353" s="255">
        <v>3</v>
      </c>
      <c r="BG353" s="255">
        <v>3</v>
      </c>
      <c r="BH353" s="255">
        <v>3</v>
      </c>
      <c r="BI353" s="255">
        <v>3</v>
      </c>
      <c r="BJ353" s="255">
        <v>3</v>
      </c>
      <c r="BK353" s="255">
        <v>3</v>
      </c>
      <c r="BL353" s="255">
        <v>3</v>
      </c>
      <c r="BM353" s="255">
        <v>3</v>
      </c>
      <c r="BN353" s="255">
        <v>3</v>
      </c>
      <c r="BO353" s="255">
        <v>3</v>
      </c>
      <c r="BP353" s="255">
        <v>3</v>
      </c>
      <c r="BQ353" s="255">
        <v>3</v>
      </c>
      <c r="BR353" s="255">
        <v>3</v>
      </c>
      <c r="BS353" s="255">
        <v>3</v>
      </c>
      <c r="BT353" s="255">
        <v>3</v>
      </c>
      <c r="BV353" s="44"/>
      <c r="BW353" s="59"/>
      <c r="BX353" s="59"/>
      <c r="BY353" s="44"/>
      <c r="BZ353" s="44"/>
      <c r="CA353" s="44"/>
      <c r="CB353" s="44"/>
      <c r="CC353" s="44"/>
      <c r="CE353" s="44"/>
      <c r="CR353" s="335" t="s">
        <v>12643</v>
      </c>
      <c r="CS353" s="335" t="s">
        <v>12644</v>
      </c>
      <c r="CT353" s="335" t="s">
        <v>4002</v>
      </c>
      <c r="CU353" s="335" t="s">
        <v>20591</v>
      </c>
      <c r="CV353" s="335" t="s">
        <v>20586</v>
      </c>
      <c r="CW353" s="335" t="s">
        <v>20587</v>
      </c>
      <c r="CX353" s="335" t="s">
        <v>363</v>
      </c>
      <c r="CY353" s="335" t="s">
        <v>20592</v>
      </c>
      <c r="CZ353" s="335" t="s">
        <v>3848</v>
      </c>
      <c r="DA353" s="335" t="s">
        <v>3666</v>
      </c>
      <c r="DB353" s="335" t="s">
        <v>4037</v>
      </c>
      <c r="DC353" s="335" t="s">
        <v>4038</v>
      </c>
      <c r="DD353" s="335" t="s">
        <v>4039</v>
      </c>
      <c r="DE353" s="335" t="s">
        <v>3848</v>
      </c>
      <c r="DF353" s="335" t="s">
        <v>3666</v>
      </c>
      <c r="DG353" s="335" t="s">
        <v>4037</v>
      </c>
      <c r="DH353" s="335" t="s">
        <v>4038</v>
      </c>
      <c r="DI353" s="335" t="s">
        <v>4039</v>
      </c>
      <c r="DJ353" s="335" t="s">
        <v>3848</v>
      </c>
      <c r="DK353" s="335" t="s">
        <v>3957</v>
      </c>
      <c r="DL353" s="335" t="s">
        <v>3848</v>
      </c>
      <c r="DM353" s="335" t="s">
        <v>3914</v>
      </c>
      <c r="DN353" s="335" t="s">
        <v>3852</v>
      </c>
      <c r="DO353" s="335" t="s">
        <v>3848</v>
      </c>
      <c r="DP353" s="335" t="s">
        <v>3848</v>
      </c>
      <c r="DQ353" s="335" t="s">
        <v>20593</v>
      </c>
      <c r="DR353" s="335" t="s">
        <v>20593</v>
      </c>
      <c r="DS353" s="335" t="s">
        <v>20588</v>
      </c>
      <c r="DT353" s="335" t="s">
        <v>3848</v>
      </c>
      <c r="DU353" s="335" t="s">
        <v>3848</v>
      </c>
      <c r="DV353" s="335" t="s">
        <v>3848</v>
      </c>
      <c r="DW353" s="335" t="s">
        <v>3848</v>
      </c>
      <c r="DX353" s="335" t="s">
        <v>3848</v>
      </c>
      <c r="DY353" s="335" t="s">
        <v>3848</v>
      </c>
      <c r="DZ353" s="335" t="s">
        <v>3848</v>
      </c>
      <c r="EA353" s="335" t="s">
        <v>3848</v>
      </c>
      <c r="EB353" s="335" t="s">
        <v>3861</v>
      </c>
      <c r="EC353" s="335" t="s">
        <v>3862</v>
      </c>
      <c r="ED353" s="335" t="s">
        <v>3848</v>
      </c>
      <c r="EE353" s="335" t="s">
        <v>5339</v>
      </c>
      <c r="EF353" s="335" t="s">
        <v>432</v>
      </c>
      <c r="EG353" s="335" t="s">
        <v>3919</v>
      </c>
      <c r="EH353" s="335" t="s">
        <v>3920</v>
      </c>
      <c r="EI353" s="335" t="s">
        <v>20594</v>
      </c>
      <c r="EJ353" s="335" t="s">
        <v>3848</v>
      </c>
      <c r="EK353" s="335" t="s">
        <v>3848</v>
      </c>
      <c r="EL353" s="335" t="s">
        <v>3868</v>
      </c>
      <c r="EM353" s="335" t="s">
        <v>4002</v>
      </c>
      <c r="EN353" s="335" t="s">
        <v>4002</v>
      </c>
      <c r="EO353" s="335" t="s">
        <v>4002</v>
      </c>
      <c r="EP353" s="335" t="s">
        <v>4002</v>
      </c>
      <c r="EQ353" s="335" t="s">
        <v>4017</v>
      </c>
      <c r="ER353" s="335" t="s">
        <v>4017</v>
      </c>
      <c r="ES353" s="335" t="s">
        <v>4017</v>
      </c>
      <c r="ET353" s="335" t="s">
        <v>4017</v>
      </c>
      <c r="EU353" s="335" t="s">
        <v>4017</v>
      </c>
      <c r="EV353" s="335" t="s">
        <v>3848</v>
      </c>
      <c r="EW353" s="335" t="s">
        <v>3848</v>
      </c>
      <c r="EX353" s="335" t="s">
        <v>3848</v>
      </c>
      <c r="EY353" s="335" t="s">
        <v>3848</v>
      </c>
      <c r="EZ353" s="335" t="s">
        <v>3848</v>
      </c>
      <c r="FA353" s="335" t="s">
        <v>3848</v>
      </c>
      <c r="FB353" s="335" t="s">
        <v>3848</v>
      </c>
      <c r="FC353" s="335" t="s">
        <v>3848</v>
      </c>
      <c r="FD353" s="335" t="s">
        <v>3848</v>
      </c>
      <c r="FE353" s="335" t="s">
        <v>4017</v>
      </c>
      <c r="FF353" s="335" t="s">
        <v>4017</v>
      </c>
      <c r="FG353" s="335" t="s">
        <v>3848</v>
      </c>
      <c r="FH353" s="335" t="s">
        <v>3848</v>
      </c>
      <c r="FI353" s="335" t="s">
        <v>3848</v>
      </c>
      <c r="FJ353" s="335" t="s">
        <v>4017</v>
      </c>
      <c r="FK353" s="335" t="s">
        <v>4017</v>
      </c>
      <c r="FL353" s="335" t="s">
        <v>4017</v>
      </c>
      <c r="FM353" s="335" t="s">
        <v>3666</v>
      </c>
      <c r="FN353" s="335" t="s">
        <v>3666</v>
      </c>
      <c r="FO353" s="335" t="s">
        <v>3848</v>
      </c>
      <c r="FP353" s="335" t="s">
        <v>3848</v>
      </c>
      <c r="FQ353" s="335" t="s">
        <v>20595</v>
      </c>
      <c r="FR353" s="335" t="s">
        <v>5082</v>
      </c>
      <c r="FS353" s="335" t="s">
        <v>20596</v>
      </c>
      <c r="FT353" s="335" t="s">
        <v>3943</v>
      </c>
      <c r="FU353" s="335" t="s">
        <v>3943</v>
      </c>
      <c r="FV353" s="335" t="s">
        <v>3943</v>
      </c>
      <c r="FW353" s="335" t="s">
        <v>3943</v>
      </c>
      <c r="FX353" s="335" t="s">
        <v>3944</v>
      </c>
      <c r="FY353" s="335" t="s">
        <v>3848</v>
      </c>
      <c r="FZ353" s="335" t="s">
        <v>3848</v>
      </c>
      <c r="GA353" s="335" t="s">
        <v>3848</v>
      </c>
      <c r="GB353" s="335" t="s">
        <v>3848</v>
      </c>
      <c r="GC353" s="335" t="s">
        <v>3848</v>
      </c>
      <c r="IC353" s="44" t="s">
        <v>3403</v>
      </c>
      <c r="IE353" s="44" t="s">
        <v>3403</v>
      </c>
    </row>
    <row r="354" spans="1:239" s="255" customFormat="1" ht="12.75" x14ac:dyDescent="0.2">
      <c r="A354" s="85">
        <v>77</v>
      </c>
      <c r="B354" s="59">
        <v>0.52083333333333337</v>
      </c>
      <c r="D354" s="44" t="s">
        <v>20438</v>
      </c>
      <c r="E354" s="255" t="s">
        <v>212</v>
      </c>
      <c r="F354" s="282">
        <v>43285</v>
      </c>
      <c r="G354" s="255" t="s">
        <v>357</v>
      </c>
      <c r="H354" s="255" t="s">
        <v>214</v>
      </c>
      <c r="I354" s="255" t="s">
        <v>1222</v>
      </c>
      <c r="M354" s="282"/>
      <c r="N354" s="282"/>
      <c r="P354" s="519" t="s">
        <v>20597</v>
      </c>
      <c r="Q354" s="44" t="s">
        <v>1690</v>
      </c>
      <c r="R354" s="44" t="s">
        <v>20598</v>
      </c>
      <c r="S354" s="44" t="s">
        <v>3277</v>
      </c>
      <c r="T354" s="44">
        <v>9953410615</v>
      </c>
      <c r="U354" s="367" t="s">
        <v>20599</v>
      </c>
      <c r="V354" s="255" t="s">
        <v>221</v>
      </c>
      <c r="W354" s="255" t="s">
        <v>221</v>
      </c>
      <c r="X354" s="255" t="s">
        <v>221</v>
      </c>
      <c r="Y354" s="255" t="s">
        <v>221</v>
      </c>
      <c r="Z354" s="255" t="s">
        <v>221</v>
      </c>
      <c r="AA354" s="44" t="s">
        <v>20600</v>
      </c>
      <c r="AB354" s="44">
        <v>9772380634</v>
      </c>
      <c r="AC354" s="44" t="s">
        <v>1303</v>
      </c>
      <c r="AD354" s="44" t="s">
        <v>224</v>
      </c>
      <c r="AE354" s="44" t="s">
        <v>221</v>
      </c>
      <c r="AF354" s="44" t="s">
        <v>221</v>
      </c>
      <c r="AG354" s="44" t="s">
        <v>221</v>
      </c>
      <c r="AH354" s="44" t="s">
        <v>221</v>
      </c>
      <c r="AI354" s="44">
        <v>0</v>
      </c>
      <c r="AJ354" s="44" t="s">
        <v>446</v>
      </c>
      <c r="AK354" s="44">
        <v>0</v>
      </c>
      <c r="AL354" s="44">
        <v>0</v>
      </c>
      <c r="AM354" s="44">
        <v>0</v>
      </c>
      <c r="AN354" s="255" t="s">
        <v>432</v>
      </c>
      <c r="AO354" s="281" t="s">
        <v>432</v>
      </c>
      <c r="AP354" s="255" t="s">
        <v>434</v>
      </c>
      <c r="AQ354" s="255" t="s">
        <v>10785</v>
      </c>
      <c r="AR354" s="44" t="s">
        <v>14943</v>
      </c>
      <c r="AX354" s="255" t="s">
        <v>6970</v>
      </c>
      <c r="AY354" s="44" t="s">
        <v>227</v>
      </c>
      <c r="AZ354" s="44" t="s">
        <v>446</v>
      </c>
      <c r="BB354" s="255" t="s">
        <v>14708</v>
      </c>
      <c r="BC354" s="59">
        <v>0.59305555555555556</v>
      </c>
      <c r="BD354" s="59">
        <v>0.59722222222222221</v>
      </c>
      <c r="BF354" s="255">
        <v>3</v>
      </c>
      <c r="BG354" s="255">
        <v>3</v>
      </c>
      <c r="BH354" s="255">
        <v>3</v>
      </c>
      <c r="BI354" s="255">
        <v>3</v>
      </c>
      <c r="BJ354" s="255">
        <v>3</v>
      </c>
      <c r="BK354" s="255">
        <v>3</v>
      </c>
      <c r="BL354" s="255">
        <v>3</v>
      </c>
      <c r="BM354" s="255">
        <v>3</v>
      </c>
      <c r="BN354" s="255">
        <v>3</v>
      </c>
      <c r="BO354" s="255">
        <v>3</v>
      </c>
      <c r="BP354" s="255">
        <v>3</v>
      </c>
      <c r="BQ354" s="255">
        <v>3</v>
      </c>
      <c r="BR354" s="255">
        <v>3</v>
      </c>
      <c r="BS354" s="255">
        <v>3</v>
      </c>
      <c r="BT354" s="255">
        <v>3</v>
      </c>
      <c r="BV354" s="44" t="s">
        <v>14708</v>
      </c>
      <c r="BW354" s="59">
        <v>0.59722222222222221</v>
      </c>
      <c r="BX354" s="59">
        <v>0.60416666666666663</v>
      </c>
      <c r="BY354" s="44"/>
      <c r="BZ354" s="44">
        <v>3</v>
      </c>
      <c r="CA354" s="44">
        <v>3</v>
      </c>
      <c r="CB354" s="44">
        <v>3</v>
      </c>
      <c r="CC354" s="44">
        <v>3</v>
      </c>
      <c r="CD354" s="255" t="s">
        <v>260</v>
      </c>
      <c r="CR354" s="335" t="s">
        <v>12643</v>
      </c>
      <c r="CS354" s="335" t="s">
        <v>12644</v>
      </c>
      <c r="CT354" s="335" t="s">
        <v>4002</v>
      </c>
      <c r="CU354" s="335" t="s">
        <v>20601</v>
      </c>
      <c r="CV354" s="335" t="s">
        <v>1690</v>
      </c>
      <c r="CW354" s="335" t="s">
        <v>20602</v>
      </c>
      <c r="CX354" s="335" t="s">
        <v>3277</v>
      </c>
      <c r="CY354" s="335" t="s">
        <v>20603</v>
      </c>
      <c r="CZ354" s="335" t="s">
        <v>3848</v>
      </c>
      <c r="DA354" s="335" t="s">
        <v>20604</v>
      </c>
      <c r="DB354" s="335" t="s">
        <v>3840</v>
      </c>
      <c r="DC354" s="335" t="s">
        <v>3841</v>
      </c>
      <c r="DD354" s="335" t="s">
        <v>4200</v>
      </c>
      <c r="DE354" s="335" t="s">
        <v>3848</v>
      </c>
      <c r="DF354" s="335" t="s">
        <v>20605</v>
      </c>
      <c r="DG354" s="335" t="s">
        <v>3840</v>
      </c>
      <c r="DH354" s="335" t="s">
        <v>3841</v>
      </c>
      <c r="DI354" s="335" t="s">
        <v>4200</v>
      </c>
      <c r="DJ354" s="335" t="s">
        <v>20606</v>
      </c>
      <c r="DK354" s="335" t="s">
        <v>3957</v>
      </c>
      <c r="DL354" s="335" t="s">
        <v>4298</v>
      </c>
      <c r="DM354" s="335" t="s">
        <v>3914</v>
      </c>
      <c r="DN354" s="335" t="s">
        <v>3852</v>
      </c>
      <c r="DO354" s="335" t="s">
        <v>3853</v>
      </c>
      <c r="DP354" s="335" t="s">
        <v>3854</v>
      </c>
      <c r="DQ354" s="335" t="s">
        <v>20607</v>
      </c>
      <c r="DR354" s="335" t="s">
        <v>20607</v>
      </c>
      <c r="DS354" s="335" t="s">
        <v>20608</v>
      </c>
      <c r="DT354" s="335" t="s">
        <v>3848</v>
      </c>
      <c r="DU354" s="335" t="s">
        <v>3848</v>
      </c>
      <c r="DV354" s="335" t="s">
        <v>3848</v>
      </c>
      <c r="DW354" s="335" t="s">
        <v>3848</v>
      </c>
      <c r="DX354" s="335" t="s">
        <v>20589</v>
      </c>
      <c r="DY354" s="335" t="s">
        <v>20609</v>
      </c>
      <c r="DZ354" s="335" t="s">
        <v>20609</v>
      </c>
      <c r="EA354" s="335" t="s">
        <v>3848</v>
      </c>
      <c r="EB354" s="335" t="s">
        <v>3861</v>
      </c>
      <c r="EC354" s="335" t="s">
        <v>3862</v>
      </c>
      <c r="ED354" s="335" t="s">
        <v>3848</v>
      </c>
      <c r="EE354" s="335" t="s">
        <v>9840</v>
      </c>
      <c r="EF354" s="335" t="s">
        <v>432</v>
      </c>
      <c r="EG354" s="335" t="s">
        <v>3919</v>
      </c>
      <c r="EH354" s="335" t="s">
        <v>3920</v>
      </c>
      <c r="EI354" s="335" t="s">
        <v>20610</v>
      </c>
      <c r="EJ354" s="335" t="s">
        <v>3848</v>
      </c>
      <c r="EK354" s="335" t="s">
        <v>3848</v>
      </c>
      <c r="EL354" s="335" t="s">
        <v>3868</v>
      </c>
      <c r="EM354" s="335" t="s">
        <v>4002</v>
      </c>
      <c r="EN354" s="335" t="s">
        <v>4002</v>
      </c>
      <c r="EO354" s="335" t="s">
        <v>3870</v>
      </c>
      <c r="EP354" s="335" t="s">
        <v>3869</v>
      </c>
      <c r="EQ354" s="335" t="s">
        <v>20611</v>
      </c>
      <c r="ER354" s="335" t="s">
        <v>12728</v>
      </c>
      <c r="ES354" s="335" t="s">
        <v>4363</v>
      </c>
      <c r="ET354" s="335" t="s">
        <v>20612</v>
      </c>
      <c r="EU354" s="335" t="s">
        <v>20613</v>
      </c>
      <c r="EV354" s="335" t="s">
        <v>3876</v>
      </c>
      <c r="EW354" s="335" t="s">
        <v>3876</v>
      </c>
      <c r="EX354" s="335" t="s">
        <v>3848</v>
      </c>
      <c r="EY354" s="335" t="s">
        <v>3848</v>
      </c>
      <c r="EZ354" s="335" t="s">
        <v>3876</v>
      </c>
      <c r="FA354" s="335" t="s">
        <v>3848</v>
      </c>
      <c r="FB354" s="335" t="s">
        <v>3848</v>
      </c>
      <c r="FC354" s="335" t="s">
        <v>3848</v>
      </c>
      <c r="FD354" s="335" t="s">
        <v>3848</v>
      </c>
      <c r="FE354" s="335" t="s">
        <v>4017</v>
      </c>
      <c r="FF354" s="335" t="s">
        <v>4017</v>
      </c>
      <c r="FG354" s="335" t="s">
        <v>3848</v>
      </c>
      <c r="FH354" s="335" t="s">
        <v>3848</v>
      </c>
      <c r="FI354" s="335" t="s">
        <v>3848</v>
      </c>
      <c r="FJ354" s="335" t="s">
        <v>4017</v>
      </c>
      <c r="FK354" s="335" t="s">
        <v>4017</v>
      </c>
      <c r="FL354" s="335" t="s">
        <v>4017</v>
      </c>
      <c r="FM354" s="335" t="s">
        <v>1690</v>
      </c>
      <c r="FN354" s="335" t="s">
        <v>20614</v>
      </c>
      <c r="FO354" s="335" t="s">
        <v>20615</v>
      </c>
      <c r="FP354" s="335" t="s">
        <v>3848</v>
      </c>
      <c r="FQ354" s="335" t="s">
        <v>20616</v>
      </c>
      <c r="FR354" s="335" t="s">
        <v>4230</v>
      </c>
      <c r="FS354" s="335" t="s">
        <v>20617</v>
      </c>
      <c r="FT354" s="335" t="s">
        <v>20618</v>
      </c>
      <c r="FU354" s="335" t="s">
        <v>20619</v>
      </c>
      <c r="FV354" s="335" t="s">
        <v>20620</v>
      </c>
      <c r="FW354" s="335" t="s">
        <v>20621</v>
      </c>
      <c r="FX354" s="335" t="s">
        <v>3894</v>
      </c>
      <c r="FY354" s="335" t="s">
        <v>3848</v>
      </c>
      <c r="FZ354" s="335" t="s">
        <v>20622</v>
      </c>
      <c r="GA354" s="335" t="s">
        <v>3945</v>
      </c>
      <c r="GB354" s="335" t="s">
        <v>3946</v>
      </c>
      <c r="GC354" s="335" t="s">
        <v>3946</v>
      </c>
      <c r="IC354" s="44" t="s">
        <v>13139</v>
      </c>
      <c r="IE354" s="44" t="s">
        <v>3403</v>
      </c>
    </row>
    <row r="355" spans="1:239" s="255" customFormat="1" ht="12.75" x14ac:dyDescent="0.2">
      <c r="A355" s="85">
        <v>78</v>
      </c>
      <c r="B355" s="59">
        <v>0.54513888888888895</v>
      </c>
      <c r="D355" s="44" t="s">
        <v>20438</v>
      </c>
      <c r="E355" s="255" t="s">
        <v>212</v>
      </c>
      <c r="F355" s="282">
        <v>43285</v>
      </c>
      <c r="G355" s="255" t="s">
        <v>3082</v>
      </c>
      <c r="H355" s="255" t="s">
        <v>246</v>
      </c>
      <c r="I355" s="255" t="s">
        <v>247</v>
      </c>
      <c r="J355" s="351" t="s">
        <v>19437</v>
      </c>
      <c r="K355" s="471" t="s">
        <v>19438</v>
      </c>
      <c r="L355" s="471" t="s">
        <v>250</v>
      </c>
      <c r="M355" s="471">
        <v>43285</v>
      </c>
      <c r="N355" s="471">
        <v>43299</v>
      </c>
      <c r="O355" s="85" t="s">
        <v>13142</v>
      </c>
      <c r="P355" s="519" t="s">
        <v>20623</v>
      </c>
      <c r="Q355" s="44" t="s">
        <v>20624</v>
      </c>
      <c r="R355" s="44" t="s">
        <v>20625</v>
      </c>
      <c r="S355" s="44" t="s">
        <v>11427</v>
      </c>
      <c r="T355" s="44">
        <v>9955081893</v>
      </c>
      <c r="U355" s="367" t="s">
        <v>20626</v>
      </c>
      <c r="V355" s="255" t="s">
        <v>221</v>
      </c>
      <c r="W355" s="255" t="s">
        <v>221</v>
      </c>
      <c r="X355" s="255" t="s">
        <v>221</v>
      </c>
      <c r="Y355" s="255" t="s">
        <v>221</v>
      </c>
      <c r="Z355" s="255" t="s">
        <v>221</v>
      </c>
      <c r="AA355" s="44" t="s">
        <v>20627</v>
      </c>
      <c r="AB355" s="44">
        <v>9955099213</v>
      </c>
      <c r="AC355" s="44" t="s">
        <v>223</v>
      </c>
      <c r="AD355" s="85" t="s">
        <v>241</v>
      </c>
      <c r="AE355" s="44" t="s">
        <v>17984</v>
      </c>
      <c r="AF355" s="44" t="s">
        <v>226</v>
      </c>
      <c r="AG355" s="44" t="s">
        <v>221</v>
      </c>
      <c r="AH355" s="44" t="s">
        <v>221</v>
      </c>
      <c r="AI355" s="44">
        <f>29</f>
        <v>29</v>
      </c>
      <c r="AJ355" s="44" t="s">
        <v>227</v>
      </c>
      <c r="AK355" s="44">
        <v>1</v>
      </c>
      <c r="AL355" s="44">
        <v>29</v>
      </c>
      <c r="AM355" s="44">
        <v>0</v>
      </c>
      <c r="AN355" s="255" t="s">
        <v>432</v>
      </c>
      <c r="AO355" s="281" t="s">
        <v>432</v>
      </c>
      <c r="AP355" s="255" t="s">
        <v>434</v>
      </c>
      <c r="AQ355" s="255" t="s">
        <v>10785</v>
      </c>
      <c r="AR355" s="44" t="s">
        <v>14943</v>
      </c>
      <c r="AX355" s="255" t="s">
        <v>6970</v>
      </c>
      <c r="AY355" s="44" t="s">
        <v>227</v>
      </c>
      <c r="AZ355" s="44" t="s">
        <v>446</v>
      </c>
      <c r="BB355" s="255" t="s">
        <v>14708</v>
      </c>
      <c r="BC355" s="59">
        <v>0.61041666666666672</v>
      </c>
      <c r="BD355" s="59">
        <v>0.61805555555555558</v>
      </c>
      <c r="BE355" s="494"/>
      <c r="BF355" s="255">
        <v>3</v>
      </c>
      <c r="BG355" s="255">
        <v>3</v>
      </c>
      <c r="BH355" s="255">
        <v>3</v>
      </c>
      <c r="BI355" s="255">
        <v>3</v>
      </c>
      <c r="BJ355" s="255">
        <v>3</v>
      </c>
      <c r="BK355" s="255">
        <v>2</v>
      </c>
      <c r="BL355" s="255">
        <v>2</v>
      </c>
      <c r="BM355" s="255">
        <v>2</v>
      </c>
      <c r="BN355" s="255">
        <v>2</v>
      </c>
      <c r="BO355" s="255">
        <v>2</v>
      </c>
      <c r="BP355" s="255">
        <v>3</v>
      </c>
      <c r="BQ355" s="255">
        <v>3</v>
      </c>
      <c r="BR355" s="255">
        <v>3</v>
      </c>
      <c r="BS355" s="255">
        <v>3</v>
      </c>
      <c r="BT355" s="255">
        <v>3</v>
      </c>
      <c r="BU355" s="494"/>
      <c r="BV355" s="44" t="s">
        <v>14708</v>
      </c>
      <c r="BW355" s="59">
        <v>0.61805555555555558</v>
      </c>
      <c r="BX355" s="59">
        <v>0.625</v>
      </c>
      <c r="BY355" s="44"/>
      <c r="BZ355" s="44">
        <v>3</v>
      </c>
      <c r="CA355" s="44">
        <v>3</v>
      </c>
      <c r="CB355" s="44">
        <v>3</v>
      </c>
      <c r="CC355" s="44">
        <v>3</v>
      </c>
      <c r="CD355" s="255" t="s">
        <v>260</v>
      </c>
      <c r="CE355" s="44"/>
      <c r="CR355" s="335" t="s">
        <v>12643</v>
      </c>
      <c r="CS355" s="335" t="s">
        <v>12644</v>
      </c>
      <c r="CT355" s="335" t="s">
        <v>4002</v>
      </c>
      <c r="CU355" s="335" t="s">
        <v>20628</v>
      </c>
      <c r="CV355" s="335" t="s">
        <v>20624</v>
      </c>
      <c r="CW355" s="335" t="s">
        <v>20625</v>
      </c>
      <c r="CX355" s="335" t="s">
        <v>20629</v>
      </c>
      <c r="CY355" s="335" t="s">
        <v>20630</v>
      </c>
      <c r="CZ355" s="335" t="s">
        <v>5698</v>
      </c>
      <c r="DA355" s="335" t="s">
        <v>20631</v>
      </c>
      <c r="DB355" s="335" t="s">
        <v>4037</v>
      </c>
      <c r="DC355" s="335" t="s">
        <v>4038</v>
      </c>
      <c r="DD355" s="335" t="s">
        <v>4039</v>
      </c>
      <c r="DE355" s="335" t="s">
        <v>3848</v>
      </c>
      <c r="DF355" s="335" t="s">
        <v>20632</v>
      </c>
      <c r="DG355" s="335" t="s">
        <v>20633</v>
      </c>
      <c r="DH355" s="335" t="s">
        <v>5017</v>
      </c>
      <c r="DI355" s="335" t="s">
        <v>20634</v>
      </c>
      <c r="DJ355" s="335" t="s">
        <v>3848</v>
      </c>
      <c r="DK355" s="335" t="s">
        <v>3957</v>
      </c>
      <c r="DL355" s="335" t="s">
        <v>3848</v>
      </c>
      <c r="DM355" s="335" t="s">
        <v>3914</v>
      </c>
      <c r="DN355" s="335" t="s">
        <v>3852</v>
      </c>
      <c r="DO355" s="335" t="s">
        <v>3853</v>
      </c>
      <c r="DP355" s="335" t="s">
        <v>3854</v>
      </c>
      <c r="DQ355" s="335" t="s">
        <v>20635</v>
      </c>
      <c r="DR355" s="335" t="s">
        <v>20635</v>
      </c>
      <c r="DS355" s="335" t="s">
        <v>20626</v>
      </c>
      <c r="DT355" s="335" t="s">
        <v>3848</v>
      </c>
      <c r="DU355" s="335" t="s">
        <v>3848</v>
      </c>
      <c r="DV355" s="335" t="s">
        <v>3848</v>
      </c>
      <c r="DW355" s="335" t="s">
        <v>3848</v>
      </c>
      <c r="DX355" s="335" t="s">
        <v>3848</v>
      </c>
      <c r="DY355" s="335" t="s">
        <v>3848</v>
      </c>
      <c r="DZ355" s="335" t="s">
        <v>3848</v>
      </c>
      <c r="EA355" s="335" t="s">
        <v>3848</v>
      </c>
      <c r="EB355" s="335" t="s">
        <v>3861</v>
      </c>
      <c r="EC355" s="335" t="s">
        <v>3862</v>
      </c>
      <c r="ED355" s="335" t="s">
        <v>3848</v>
      </c>
      <c r="EE355" s="335" t="s">
        <v>4212</v>
      </c>
      <c r="EF355" s="335" t="s">
        <v>395</v>
      </c>
      <c r="EG355" s="335" t="s">
        <v>598</v>
      </c>
      <c r="EH355" s="335" t="s">
        <v>5303</v>
      </c>
      <c r="EI355" s="335" t="s">
        <v>10560</v>
      </c>
      <c r="EJ355" s="335" t="s">
        <v>3848</v>
      </c>
      <c r="EK355" s="335" t="s">
        <v>3848</v>
      </c>
      <c r="EL355" s="335" t="s">
        <v>3868</v>
      </c>
      <c r="EM355" s="335" t="s">
        <v>4002</v>
      </c>
      <c r="EN355" s="335" t="s">
        <v>4002</v>
      </c>
      <c r="EO355" s="335" t="s">
        <v>4002</v>
      </c>
      <c r="EP355" s="335" t="s">
        <v>4002</v>
      </c>
      <c r="EQ355" s="335" t="s">
        <v>20636</v>
      </c>
      <c r="ER355" s="335" t="s">
        <v>3872</v>
      </c>
      <c r="ES355" s="335" t="s">
        <v>20637</v>
      </c>
      <c r="ET355" s="335" t="s">
        <v>8714</v>
      </c>
      <c r="EU355" s="335" t="s">
        <v>20638</v>
      </c>
      <c r="EV355" s="335" t="s">
        <v>3876</v>
      </c>
      <c r="EW355" s="335" t="s">
        <v>3876</v>
      </c>
      <c r="EX355" s="335" t="s">
        <v>3848</v>
      </c>
      <c r="EY355" s="335" t="s">
        <v>3848</v>
      </c>
      <c r="EZ355" s="335" t="s">
        <v>3877</v>
      </c>
      <c r="FA355" s="335" t="s">
        <v>3878</v>
      </c>
      <c r="FB355" s="335" t="s">
        <v>14001</v>
      </c>
      <c r="FC355" s="335" t="s">
        <v>20639</v>
      </c>
      <c r="FD355" s="335" t="s">
        <v>3848</v>
      </c>
      <c r="FE355" s="335" t="s">
        <v>4011</v>
      </c>
      <c r="FF355" s="335" t="s">
        <v>4012</v>
      </c>
      <c r="FG355" s="335" t="s">
        <v>3848</v>
      </c>
      <c r="FH355" s="335" t="s">
        <v>20640</v>
      </c>
      <c r="FI355" s="335" t="s">
        <v>20641</v>
      </c>
      <c r="FJ355" s="335" t="s">
        <v>4271</v>
      </c>
      <c r="FK355" s="335" t="s">
        <v>19756</v>
      </c>
      <c r="FL355" s="335" t="s">
        <v>4017</v>
      </c>
      <c r="FM355" s="335" t="s">
        <v>11427</v>
      </c>
      <c r="FN355" s="335" t="s">
        <v>20642</v>
      </c>
      <c r="FO355" s="335" t="s">
        <v>20643</v>
      </c>
      <c r="FP355" s="335" t="s">
        <v>3848</v>
      </c>
      <c r="FQ355" s="335" t="s">
        <v>20644</v>
      </c>
      <c r="FR355" s="335" t="s">
        <v>7354</v>
      </c>
      <c r="FS355" s="335" t="s">
        <v>20645</v>
      </c>
      <c r="FT355" s="335" t="s">
        <v>3943</v>
      </c>
      <c r="FU355" s="335" t="s">
        <v>3943</v>
      </c>
      <c r="FV355" s="335" t="s">
        <v>3943</v>
      </c>
      <c r="FW355" s="335" t="s">
        <v>3943</v>
      </c>
      <c r="FX355" s="335" t="s">
        <v>176</v>
      </c>
      <c r="FY355" s="335" t="s">
        <v>20475</v>
      </c>
      <c r="FZ355" s="335" t="s">
        <v>20646</v>
      </c>
      <c r="GA355" s="335" t="s">
        <v>3945</v>
      </c>
      <c r="GB355" s="335" t="s">
        <v>3945</v>
      </c>
      <c r="GC355" s="335" t="s">
        <v>3945</v>
      </c>
      <c r="GD355" s="255" t="s">
        <v>4194</v>
      </c>
      <c r="GE355" s="255" t="s">
        <v>6676</v>
      </c>
      <c r="GF355" s="255" t="s">
        <v>19442</v>
      </c>
      <c r="GG355" s="255" t="s">
        <v>6676</v>
      </c>
      <c r="HL355" s="471">
        <v>43285</v>
      </c>
      <c r="HM355" s="30" t="s">
        <v>12626</v>
      </c>
      <c r="HN355" s="213" t="s">
        <v>6676</v>
      </c>
      <c r="IA355" s="44" t="s">
        <v>6676</v>
      </c>
      <c r="IC355" s="44" t="s">
        <v>247</v>
      </c>
      <c r="IE355" s="44" t="s">
        <v>12843</v>
      </c>
    </row>
    <row r="356" spans="1:239" s="44" customFormat="1" ht="12.75" x14ac:dyDescent="0.2">
      <c r="A356" s="85">
        <v>79</v>
      </c>
      <c r="B356" s="59">
        <v>0.61458333333333337</v>
      </c>
      <c r="D356" s="44" t="s">
        <v>20438</v>
      </c>
      <c r="E356" s="255" t="s">
        <v>212</v>
      </c>
      <c r="F356" s="282">
        <v>43285</v>
      </c>
      <c r="G356" s="255" t="s">
        <v>1202</v>
      </c>
      <c r="H356" s="255" t="s">
        <v>214</v>
      </c>
      <c r="I356" s="255" t="s">
        <v>1222</v>
      </c>
      <c r="P356" s="519" t="s">
        <v>20647</v>
      </c>
      <c r="Q356" s="44" t="s">
        <v>1018</v>
      </c>
      <c r="R356" s="44" t="s">
        <v>20648</v>
      </c>
      <c r="S356" s="44" t="s">
        <v>1690</v>
      </c>
      <c r="T356" s="44">
        <v>9770992484</v>
      </c>
      <c r="U356" s="367" t="s">
        <v>20649</v>
      </c>
      <c r="V356" s="255" t="s">
        <v>221</v>
      </c>
      <c r="W356" s="255" t="s">
        <v>221</v>
      </c>
      <c r="X356" s="255" t="s">
        <v>221</v>
      </c>
      <c r="Y356" s="255" t="s">
        <v>221</v>
      </c>
      <c r="Z356" s="255" t="s">
        <v>221</v>
      </c>
      <c r="AA356" s="44" t="s">
        <v>20650</v>
      </c>
      <c r="AB356" s="44">
        <v>9273837008</v>
      </c>
      <c r="AC356" s="44" t="s">
        <v>278</v>
      </c>
      <c r="AD356" s="255" t="s">
        <v>802</v>
      </c>
      <c r="AE356" s="255" t="s">
        <v>20651</v>
      </c>
      <c r="AF356" s="255" t="s">
        <v>280</v>
      </c>
      <c r="AG356" s="255" t="s">
        <v>280</v>
      </c>
      <c r="AH356" s="255" t="s">
        <v>280</v>
      </c>
      <c r="AI356" s="255">
        <v>3</v>
      </c>
      <c r="AJ356" s="255" t="s">
        <v>227</v>
      </c>
      <c r="AK356" s="255">
        <v>1</v>
      </c>
      <c r="AL356" s="255">
        <v>3</v>
      </c>
      <c r="AM356" s="255">
        <v>0</v>
      </c>
      <c r="AN356" s="255" t="s">
        <v>432</v>
      </c>
      <c r="AO356" s="281" t="s">
        <v>432</v>
      </c>
      <c r="AP356" s="255" t="s">
        <v>434</v>
      </c>
      <c r="AQ356" s="255" t="s">
        <v>10785</v>
      </c>
      <c r="AR356" s="44" t="s">
        <v>14943</v>
      </c>
      <c r="AW356" s="255"/>
      <c r="AX356" s="255" t="s">
        <v>6970</v>
      </c>
      <c r="AY356" s="44" t="s">
        <v>227</v>
      </c>
      <c r="AZ356" s="44" t="s">
        <v>227</v>
      </c>
      <c r="BA356" s="255"/>
      <c r="BB356" s="255" t="s">
        <v>14708</v>
      </c>
      <c r="BC356" s="59">
        <v>0.63472222222222219</v>
      </c>
      <c r="BD356" s="59">
        <v>0.64930555555555558</v>
      </c>
      <c r="BE356" s="494"/>
      <c r="BF356" s="255">
        <v>1</v>
      </c>
      <c r="BG356" s="255">
        <v>1</v>
      </c>
      <c r="BH356" s="255">
        <v>1</v>
      </c>
      <c r="BI356" s="255">
        <v>1</v>
      </c>
      <c r="BJ356" s="255">
        <v>1</v>
      </c>
      <c r="BK356" s="255">
        <v>1</v>
      </c>
      <c r="BL356" s="255">
        <v>1</v>
      </c>
      <c r="BM356" s="255">
        <v>1</v>
      </c>
      <c r="BN356" s="255">
        <v>1</v>
      </c>
      <c r="BO356" s="255">
        <v>1</v>
      </c>
      <c r="BP356" s="255">
        <v>1</v>
      </c>
      <c r="BQ356" s="255">
        <v>1</v>
      </c>
      <c r="BR356" s="255">
        <v>1</v>
      </c>
      <c r="BS356" s="255">
        <v>1</v>
      </c>
      <c r="BT356" s="255">
        <v>1</v>
      </c>
      <c r="BU356" s="494"/>
      <c r="BW356" s="59"/>
      <c r="BX356" s="59"/>
      <c r="BY356" s="494"/>
      <c r="CG356" s="255"/>
      <c r="CH356" s="255"/>
      <c r="CI356" s="255"/>
      <c r="CJ356" s="255"/>
      <c r="CK356" s="255"/>
      <c r="CL356" s="255"/>
      <c r="CM356" s="255"/>
      <c r="CN356" s="255"/>
      <c r="CO356" s="255"/>
      <c r="CP356" s="255"/>
      <c r="CQ356" s="255"/>
      <c r="CR356" s="335" t="s">
        <v>12643</v>
      </c>
      <c r="CS356" s="335" t="s">
        <v>12644</v>
      </c>
      <c r="CT356" s="335" t="s">
        <v>4002</v>
      </c>
      <c r="CU356" s="335" t="s">
        <v>20652</v>
      </c>
      <c r="CV356" s="335" t="s">
        <v>1018</v>
      </c>
      <c r="CW356" s="335" t="s">
        <v>20648</v>
      </c>
      <c r="CX356" s="335" t="s">
        <v>1690</v>
      </c>
      <c r="CY356" s="335" t="s">
        <v>20653</v>
      </c>
      <c r="CZ356" s="335" t="s">
        <v>3848</v>
      </c>
      <c r="DA356" s="335" t="s">
        <v>3666</v>
      </c>
      <c r="DB356" s="335" t="s">
        <v>4037</v>
      </c>
      <c r="DC356" s="335" t="s">
        <v>4038</v>
      </c>
      <c r="DD356" s="335" t="s">
        <v>4039</v>
      </c>
      <c r="DE356" s="335" t="s">
        <v>3848</v>
      </c>
      <c r="DF356" s="335" t="s">
        <v>3666</v>
      </c>
      <c r="DG356" s="335" t="s">
        <v>4037</v>
      </c>
      <c r="DH356" s="335" t="s">
        <v>4038</v>
      </c>
      <c r="DI356" s="335" t="s">
        <v>4039</v>
      </c>
      <c r="DJ356" s="335" t="s">
        <v>3848</v>
      </c>
      <c r="DK356" s="335" t="s">
        <v>3849</v>
      </c>
      <c r="DL356" s="335" t="s">
        <v>3848</v>
      </c>
      <c r="DM356" s="335" t="s">
        <v>4116</v>
      </c>
      <c r="DN356" s="335" t="s">
        <v>3852</v>
      </c>
      <c r="DO356" s="335" t="s">
        <v>3848</v>
      </c>
      <c r="DP356" s="335" t="s">
        <v>3848</v>
      </c>
      <c r="DQ356" s="335" t="s">
        <v>20654</v>
      </c>
      <c r="DR356" s="335" t="s">
        <v>20654</v>
      </c>
      <c r="DS356" s="335" t="s">
        <v>20649</v>
      </c>
      <c r="DT356" s="335" t="s">
        <v>3848</v>
      </c>
      <c r="DU356" s="335" t="s">
        <v>3848</v>
      </c>
      <c r="DV356" s="335" t="s">
        <v>3848</v>
      </c>
      <c r="DW356" s="335" t="s">
        <v>3848</v>
      </c>
      <c r="DX356" s="335" t="s">
        <v>3848</v>
      </c>
      <c r="DY356" s="335" t="s">
        <v>3848</v>
      </c>
      <c r="DZ356" s="335" t="s">
        <v>3848</v>
      </c>
      <c r="EA356" s="335" t="s">
        <v>3848</v>
      </c>
      <c r="EB356" s="335" t="s">
        <v>3861</v>
      </c>
      <c r="EC356" s="335" t="s">
        <v>3862</v>
      </c>
      <c r="ED356" s="335" t="s">
        <v>3848</v>
      </c>
      <c r="EE356" s="335" t="s">
        <v>5339</v>
      </c>
      <c r="EF356" s="335" t="s">
        <v>432</v>
      </c>
      <c r="EG356" s="335" t="s">
        <v>3919</v>
      </c>
      <c r="EH356" s="335" t="s">
        <v>3920</v>
      </c>
      <c r="EI356" s="335" t="s">
        <v>14943</v>
      </c>
      <c r="EJ356" s="335" t="s">
        <v>3848</v>
      </c>
      <c r="EK356" s="335" t="s">
        <v>3848</v>
      </c>
      <c r="EL356" s="335" t="s">
        <v>3868</v>
      </c>
      <c r="EM356" s="335" t="s">
        <v>4002</v>
      </c>
      <c r="EN356" s="335" t="s">
        <v>4002</v>
      </c>
      <c r="EO356" s="335" t="s">
        <v>4002</v>
      </c>
      <c r="EP356" s="335" t="s">
        <v>4002</v>
      </c>
      <c r="EQ356" s="335" t="s">
        <v>4017</v>
      </c>
      <c r="ER356" s="335" t="s">
        <v>4017</v>
      </c>
      <c r="ES356" s="335" t="s">
        <v>4017</v>
      </c>
      <c r="ET356" s="335" t="s">
        <v>4017</v>
      </c>
      <c r="EU356" s="335" t="s">
        <v>4017</v>
      </c>
      <c r="EV356" s="335" t="s">
        <v>3848</v>
      </c>
      <c r="EW356" s="335" t="s">
        <v>3848</v>
      </c>
      <c r="EX356" s="335" t="s">
        <v>3848</v>
      </c>
      <c r="EY356" s="335" t="s">
        <v>3848</v>
      </c>
      <c r="EZ356" s="335" t="s">
        <v>3848</v>
      </c>
      <c r="FA356" s="335" t="s">
        <v>3848</v>
      </c>
      <c r="FB356" s="335" t="s">
        <v>3848</v>
      </c>
      <c r="FC356" s="335" t="s">
        <v>3848</v>
      </c>
      <c r="FD356" s="335" t="s">
        <v>3848</v>
      </c>
      <c r="FE356" s="335" t="s">
        <v>4017</v>
      </c>
      <c r="FF356" s="335" t="s">
        <v>4017</v>
      </c>
      <c r="FG356" s="335" t="s">
        <v>3848</v>
      </c>
      <c r="FH356" s="335" t="s">
        <v>3848</v>
      </c>
      <c r="FI356" s="335" t="s">
        <v>3848</v>
      </c>
      <c r="FJ356" s="335" t="s">
        <v>4017</v>
      </c>
      <c r="FK356" s="335" t="s">
        <v>4017</v>
      </c>
      <c r="FL356" s="335" t="s">
        <v>4017</v>
      </c>
      <c r="FM356" s="335" t="s">
        <v>3666</v>
      </c>
      <c r="FN356" s="335" t="s">
        <v>3666</v>
      </c>
      <c r="FO356" s="335" t="s">
        <v>3848</v>
      </c>
      <c r="FP356" s="335" t="s">
        <v>3848</v>
      </c>
      <c r="FQ356" s="335" t="s">
        <v>20655</v>
      </c>
      <c r="FR356" s="335" t="s">
        <v>5082</v>
      </c>
      <c r="FS356" s="335" t="s">
        <v>20656</v>
      </c>
      <c r="FT356" s="335" t="s">
        <v>3943</v>
      </c>
      <c r="FU356" s="335" t="s">
        <v>3943</v>
      </c>
      <c r="FV356" s="335" t="s">
        <v>3943</v>
      </c>
      <c r="FW356" s="335" t="s">
        <v>3943</v>
      </c>
      <c r="FX356" s="335" t="s">
        <v>3944</v>
      </c>
      <c r="FY356" s="335" t="s">
        <v>3848</v>
      </c>
      <c r="FZ356" s="335" t="s">
        <v>3848</v>
      </c>
      <c r="GA356" s="335" t="s">
        <v>3848</v>
      </c>
      <c r="GB356" s="335" t="s">
        <v>3848</v>
      </c>
      <c r="GC356" s="335" t="s">
        <v>3848</v>
      </c>
      <c r="IC356" s="44" t="s">
        <v>3403</v>
      </c>
      <c r="IE356" s="44" t="s">
        <v>3403</v>
      </c>
    </row>
    <row r="357" spans="1:239" s="44" customFormat="1" ht="15" customHeight="1" x14ac:dyDescent="0.2">
      <c r="A357" s="85">
        <v>80</v>
      </c>
      <c r="B357" s="59">
        <v>0.65625</v>
      </c>
      <c r="C357" s="255"/>
      <c r="D357" s="44" t="s">
        <v>20438</v>
      </c>
      <c r="E357" s="255" t="s">
        <v>212</v>
      </c>
      <c r="F357" s="282">
        <v>43285</v>
      </c>
      <c r="G357" s="255" t="s">
        <v>3082</v>
      </c>
      <c r="H357" s="255" t="s">
        <v>246</v>
      </c>
      <c r="I357" s="255" t="s">
        <v>247</v>
      </c>
      <c r="J357" s="351" t="s">
        <v>18024</v>
      </c>
      <c r="K357" s="255" t="s">
        <v>18025</v>
      </c>
      <c r="L357" s="471" t="s">
        <v>250</v>
      </c>
      <c r="M357" s="374">
        <v>43285</v>
      </c>
      <c r="N357" s="374">
        <v>43313</v>
      </c>
      <c r="O357" s="255" t="s">
        <v>13142</v>
      </c>
      <c r="P357" s="521" t="s">
        <v>20657</v>
      </c>
      <c r="Q357" s="351" t="s">
        <v>1496</v>
      </c>
      <c r="R357" s="354" t="s">
        <v>20658</v>
      </c>
      <c r="S357" s="354" t="s">
        <v>1277</v>
      </c>
      <c r="T357" s="255">
        <v>9260217255</v>
      </c>
      <c r="U357" s="367" t="s">
        <v>20659</v>
      </c>
      <c r="V357" s="255" t="s">
        <v>221</v>
      </c>
      <c r="W357" s="255" t="s">
        <v>221</v>
      </c>
      <c r="X357" s="255" t="s">
        <v>221</v>
      </c>
      <c r="Y357" s="255" t="s">
        <v>221</v>
      </c>
      <c r="Z357" s="255" t="s">
        <v>221</v>
      </c>
      <c r="AA357" s="255" t="s">
        <v>20660</v>
      </c>
      <c r="AB357" s="255">
        <v>9566771065</v>
      </c>
      <c r="AC357" s="44" t="s">
        <v>223</v>
      </c>
      <c r="AD357" s="255" t="s">
        <v>366</v>
      </c>
      <c r="AE357" s="255" t="s">
        <v>20661</v>
      </c>
      <c r="AF357" s="255" t="s">
        <v>226</v>
      </c>
      <c r="AG357" s="255" t="s">
        <v>221</v>
      </c>
      <c r="AH357" s="255" t="s">
        <v>221</v>
      </c>
      <c r="AI357" s="255">
        <f>12+24+11+3</f>
        <v>50</v>
      </c>
      <c r="AJ357" s="255" t="s">
        <v>227</v>
      </c>
      <c r="AK357" s="255">
        <v>1</v>
      </c>
      <c r="AL357" s="255">
        <v>12</v>
      </c>
      <c r="AM357" s="255">
        <f>24+11</f>
        <v>35</v>
      </c>
      <c r="AN357" s="255" t="s">
        <v>432</v>
      </c>
      <c r="AO357" s="281" t="s">
        <v>432</v>
      </c>
      <c r="AP357" s="255" t="s">
        <v>434</v>
      </c>
      <c r="AQ357" s="255" t="s">
        <v>10785</v>
      </c>
      <c r="AR357" s="44" t="s">
        <v>14943</v>
      </c>
      <c r="AW357" s="255"/>
      <c r="AX357" s="255" t="s">
        <v>6970</v>
      </c>
      <c r="AY357" s="44" t="s">
        <v>227</v>
      </c>
      <c r="AZ357" s="44" t="s">
        <v>227</v>
      </c>
      <c r="BA357" s="255"/>
      <c r="BB357" s="255" t="s">
        <v>14708</v>
      </c>
      <c r="BC357" s="59">
        <v>0.65625</v>
      </c>
      <c r="BD357" s="59">
        <v>0.66319444444444442</v>
      </c>
      <c r="BE357" s="494"/>
      <c r="BF357" s="255">
        <v>3</v>
      </c>
      <c r="BG357" s="255">
        <v>3</v>
      </c>
      <c r="BH357" s="255">
        <v>3</v>
      </c>
      <c r="BI357" s="255">
        <v>3</v>
      </c>
      <c r="BJ357" s="255">
        <v>3</v>
      </c>
      <c r="BK357" s="255">
        <v>3</v>
      </c>
      <c r="BL357" s="255">
        <v>3</v>
      </c>
      <c r="BM357" s="255">
        <v>3</v>
      </c>
      <c r="BN357" s="255">
        <v>3</v>
      </c>
      <c r="BO357" s="255">
        <v>3</v>
      </c>
      <c r="BP357" s="255">
        <v>3</v>
      </c>
      <c r="BQ357" s="255">
        <v>3</v>
      </c>
      <c r="BR357" s="255">
        <v>3</v>
      </c>
      <c r="BS357" s="255">
        <v>3</v>
      </c>
      <c r="BT357" s="255">
        <v>3</v>
      </c>
      <c r="BU357" s="494"/>
      <c r="BV357" s="44" t="s">
        <v>14708</v>
      </c>
      <c r="BW357" s="59">
        <v>0.66319444444444442</v>
      </c>
      <c r="BX357" s="59">
        <v>0.67013888888888884</v>
      </c>
      <c r="BY357" s="494"/>
      <c r="BZ357" s="255">
        <v>3</v>
      </c>
      <c r="CA357" s="255">
        <v>3</v>
      </c>
      <c r="CB357" s="255">
        <v>3</v>
      </c>
      <c r="CC357" s="255">
        <v>3</v>
      </c>
      <c r="CD357" s="44" t="s">
        <v>260</v>
      </c>
      <c r="CE357" s="255"/>
      <c r="CF357" s="255"/>
      <c r="CG357" s="255"/>
      <c r="CH357" s="255"/>
      <c r="CI357" s="255"/>
      <c r="CJ357" s="255"/>
      <c r="CK357" s="255"/>
      <c r="CL357" s="255"/>
      <c r="CM357" s="255"/>
      <c r="CN357" s="255"/>
      <c r="CO357" s="255"/>
      <c r="CP357" s="255"/>
      <c r="CQ357" s="255"/>
      <c r="CR357" s="335" t="s">
        <v>12643</v>
      </c>
      <c r="CS357" s="335" t="s">
        <v>12644</v>
      </c>
      <c r="CT357" s="335" t="s">
        <v>4002</v>
      </c>
      <c r="CU357" s="335" t="s">
        <v>20662</v>
      </c>
      <c r="CV357" s="335" t="s">
        <v>20663</v>
      </c>
      <c r="CW357" s="335" t="s">
        <v>20658</v>
      </c>
      <c r="CX357" s="335" t="s">
        <v>20664</v>
      </c>
      <c r="CY357" s="335" t="s">
        <v>20665</v>
      </c>
      <c r="CZ357" s="335" t="s">
        <v>11693</v>
      </c>
      <c r="DA357" s="335" t="s">
        <v>20666</v>
      </c>
      <c r="DB357" s="335" t="s">
        <v>3840</v>
      </c>
      <c r="DC357" s="335" t="s">
        <v>3841</v>
      </c>
      <c r="DD357" s="335" t="s">
        <v>11695</v>
      </c>
      <c r="DE357" s="335" t="s">
        <v>11693</v>
      </c>
      <c r="DF357" s="335" t="s">
        <v>20666</v>
      </c>
      <c r="DG357" s="335" t="s">
        <v>3840</v>
      </c>
      <c r="DH357" s="335" t="s">
        <v>3841</v>
      </c>
      <c r="DI357" s="335" t="s">
        <v>11695</v>
      </c>
      <c r="DJ357" s="335" t="s">
        <v>3848</v>
      </c>
      <c r="DK357" s="335" t="s">
        <v>3849</v>
      </c>
      <c r="DL357" s="335" t="s">
        <v>264</v>
      </c>
      <c r="DM357" s="335" t="s">
        <v>3851</v>
      </c>
      <c r="DN357" s="335" t="s">
        <v>3852</v>
      </c>
      <c r="DO357" s="335" t="s">
        <v>3853</v>
      </c>
      <c r="DP357" s="335" t="s">
        <v>3854</v>
      </c>
      <c r="DQ357" s="335" t="s">
        <v>20667</v>
      </c>
      <c r="DR357" s="335" t="s">
        <v>4044</v>
      </c>
      <c r="DS357" s="335" t="s">
        <v>20659</v>
      </c>
      <c r="DT357" s="335" t="s">
        <v>3848</v>
      </c>
      <c r="DU357" s="335" t="s">
        <v>3848</v>
      </c>
      <c r="DV357" s="335" t="s">
        <v>3848</v>
      </c>
      <c r="DW357" s="335" t="s">
        <v>3848</v>
      </c>
      <c r="DX357" s="335" t="s">
        <v>20668</v>
      </c>
      <c r="DY357" s="335" t="s">
        <v>20669</v>
      </c>
      <c r="DZ357" s="335" t="s">
        <v>3848</v>
      </c>
      <c r="EA357" s="335" t="s">
        <v>3848</v>
      </c>
      <c r="EB357" s="335" t="s">
        <v>3861</v>
      </c>
      <c r="EC357" s="335" t="s">
        <v>3862</v>
      </c>
      <c r="ED357" s="335" t="s">
        <v>3848</v>
      </c>
      <c r="EE357" s="335" t="s">
        <v>12250</v>
      </c>
      <c r="EF357" s="335" t="s">
        <v>432</v>
      </c>
      <c r="EG357" s="335" t="s">
        <v>3919</v>
      </c>
      <c r="EH357" s="335" t="s">
        <v>3920</v>
      </c>
      <c r="EI357" s="335" t="s">
        <v>9809</v>
      </c>
      <c r="EJ357" s="335" t="s">
        <v>9809</v>
      </c>
      <c r="EK357" s="335" t="s">
        <v>3848</v>
      </c>
      <c r="EL357" s="335" t="s">
        <v>4260</v>
      </c>
      <c r="EM357" s="335" t="s">
        <v>4002</v>
      </c>
      <c r="EN357" s="335" t="s">
        <v>4002</v>
      </c>
      <c r="EO357" s="335" t="s">
        <v>4002</v>
      </c>
      <c r="EP357" s="335" t="s">
        <v>4002</v>
      </c>
      <c r="EQ357" s="335" t="s">
        <v>20670</v>
      </c>
      <c r="ER357" s="335" t="s">
        <v>3964</v>
      </c>
      <c r="ES357" s="335" t="s">
        <v>20671</v>
      </c>
      <c r="ET357" s="335" t="s">
        <v>20672</v>
      </c>
      <c r="EU357" s="335" t="s">
        <v>3943</v>
      </c>
      <c r="EV357" s="335" t="s">
        <v>3876</v>
      </c>
      <c r="EW357" s="335" t="s">
        <v>3876</v>
      </c>
      <c r="EX357" s="335" t="s">
        <v>3848</v>
      </c>
      <c r="EY357" s="335" t="s">
        <v>3848</v>
      </c>
      <c r="EZ357" s="335" t="s">
        <v>3877</v>
      </c>
      <c r="FA357" s="335" t="s">
        <v>3878</v>
      </c>
      <c r="FB357" s="335" t="s">
        <v>20673</v>
      </c>
      <c r="FC357" s="335" t="s">
        <v>20674</v>
      </c>
      <c r="FD357" s="335" t="s">
        <v>6802</v>
      </c>
      <c r="FE357" s="335" t="s">
        <v>3881</v>
      </c>
      <c r="FF357" s="335" t="s">
        <v>9617</v>
      </c>
      <c r="FG357" s="335" t="s">
        <v>20675</v>
      </c>
      <c r="FH357" s="335" t="s">
        <v>20676</v>
      </c>
      <c r="FI357" s="335" t="s">
        <v>20677</v>
      </c>
      <c r="FJ357" s="335" t="s">
        <v>20678</v>
      </c>
      <c r="FK357" s="335" t="s">
        <v>20679</v>
      </c>
      <c r="FL357" s="335" t="s">
        <v>20680</v>
      </c>
      <c r="FM357" s="335" t="s">
        <v>1277</v>
      </c>
      <c r="FN357" s="335" t="s">
        <v>15796</v>
      </c>
      <c r="FO357" s="335" t="s">
        <v>962</v>
      </c>
      <c r="FP357" s="335" t="s">
        <v>3848</v>
      </c>
      <c r="FQ357" s="335" t="s">
        <v>3848</v>
      </c>
      <c r="FR357" s="335" t="s">
        <v>3848</v>
      </c>
      <c r="FS357" s="335" t="s">
        <v>3848</v>
      </c>
      <c r="FT357" s="335" t="s">
        <v>3943</v>
      </c>
      <c r="FU357" s="335" t="s">
        <v>3943</v>
      </c>
      <c r="FV357" s="335" t="s">
        <v>3943</v>
      </c>
      <c r="FW357" s="335" t="s">
        <v>3943</v>
      </c>
      <c r="FX357" s="335" t="s">
        <v>176</v>
      </c>
      <c r="FY357" s="335" t="s">
        <v>20475</v>
      </c>
      <c r="FZ357" s="335" t="s">
        <v>20681</v>
      </c>
      <c r="GA357" s="335" t="s">
        <v>3945</v>
      </c>
      <c r="GB357" s="335" t="s">
        <v>3945</v>
      </c>
      <c r="GC357" s="335" t="s">
        <v>3946</v>
      </c>
      <c r="GD357" s="44" t="s">
        <v>14011</v>
      </c>
      <c r="GE357" s="44" t="s">
        <v>6676</v>
      </c>
      <c r="HL357" s="471">
        <v>43285</v>
      </c>
      <c r="HM357" s="351" t="s">
        <v>18042</v>
      </c>
      <c r="HW357" s="44" t="s">
        <v>6676</v>
      </c>
      <c r="IC357" s="44" t="s">
        <v>247</v>
      </c>
      <c r="IE357" s="44" t="s">
        <v>12843</v>
      </c>
    </row>
    <row r="358" spans="1:239" s="44" customFormat="1" ht="15" customHeight="1" x14ac:dyDescent="0.2">
      <c r="A358" s="85">
        <v>81</v>
      </c>
      <c r="B358" s="59">
        <v>0.66666666666666663</v>
      </c>
      <c r="D358" s="44" t="s">
        <v>20438</v>
      </c>
      <c r="E358" s="255" t="s">
        <v>212</v>
      </c>
      <c r="F358" s="282">
        <v>43285</v>
      </c>
      <c r="G358" s="255" t="s">
        <v>1202</v>
      </c>
      <c r="H358" s="255" t="s">
        <v>233</v>
      </c>
      <c r="I358" s="255" t="s">
        <v>3057</v>
      </c>
      <c r="J358" s="255"/>
      <c r="K358" s="255"/>
      <c r="L358" s="255"/>
      <c r="M358" s="282"/>
      <c r="N358" s="282"/>
      <c r="O358" s="255"/>
      <c r="P358" s="521" t="s">
        <v>20682</v>
      </c>
      <c r="Q358" s="255" t="s">
        <v>20683</v>
      </c>
      <c r="R358" s="255" t="s">
        <v>20684</v>
      </c>
      <c r="S358" s="282" t="s">
        <v>20685</v>
      </c>
      <c r="T358" s="260">
        <v>9153224354</v>
      </c>
      <c r="U358" s="513" t="s">
        <v>20686</v>
      </c>
      <c r="V358" s="255" t="s">
        <v>221</v>
      </c>
      <c r="W358" s="255" t="s">
        <v>221</v>
      </c>
      <c r="X358" s="255" t="s">
        <v>221</v>
      </c>
      <c r="Y358" s="255" t="s">
        <v>221</v>
      </c>
      <c r="Z358" s="255" t="s">
        <v>221</v>
      </c>
      <c r="AA358" s="255" t="s">
        <v>20687</v>
      </c>
      <c r="AB358" s="255">
        <v>9454965689</v>
      </c>
      <c r="AC358" s="255" t="s">
        <v>402</v>
      </c>
      <c r="AD358" s="255" t="s">
        <v>802</v>
      </c>
      <c r="AE358" s="255" t="s">
        <v>14705</v>
      </c>
      <c r="AF358" s="255" t="s">
        <v>280</v>
      </c>
      <c r="AG358" s="255" t="s">
        <v>221</v>
      </c>
      <c r="AH358" s="255" t="s">
        <v>221</v>
      </c>
      <c r="AI358" s="255">
        <v>2</v>
      </c>
      <c r="AJ358" s="255" t="s">
        <v>227</v>
      </c>
      <c r="AK358" s="255">
        <v>1</v>
      </c>
      <c r="AL358" s="255">
        <v>2</v>
      </c>
      <c r="AM358" s="255">
        <v>0</v>
      </c>
      <c r="AN358" s="255" t="s">
        <v>432</v>
      </c>
      <c r="AO358" s="281" t="s">
        <v>432</v>
      </c>
      <c r="AP358" s="255" t="s">
        <v>434</v>
      </c>
      <c r="AQ358" s="255" t="s">
        <v>10785</v>
      </c>
      <c r="AR358" s="44" t="s">
        <v>14943</v>
      </c>
      <c r="AS358" s="255"/>
      <c r="AT358" s="255"/>
      <c r="AU358" s="255"/>
      <c r="AV358" s="255"/>
      <c r="AW358" s="255"/>
      <c r="AX358" s="255" t="s">
        <v>6970</v>
      </c>
      <c r="AY358" s="255"/>
      <c r="AZ358" s="255" t="s">
        <v>227</v>
      </c>
      <c r="BA358" s="255"/>
      <c r="BB358" s="255" t="s">
        <v>14708</v>
      </c>
      <c r="BC358" s="59">
        <v>0.67569444444444438</v>
      </c>
      <c r="BD358" s="59">
        <v>0.68055555555555547</v>
      </c>
      <c r="BE358" s="494"/>
      <c r="BF358" s="255">
        <v>1</v>
      </c>
      <c r="BG358" s="255">
        <v>1</v>
      </c>
      <c r="BH358" s="255">
        <v>1</v>
      </c>
      <c r="BI358" s="255">
        <v>1</v>
      </c>
      <c r="BJ358" s="255">
        <v>1</v>
      </c>
      <c r="BK358" s="255">
        <v>1</v>
      </c>
      <c r="BL358" s="255">
        <v>1</v>
      </c>
      <c r="BM358" s="255">
        <v>1</v>
      </c>
      <c r="BN358" s="255">
        <v>1</v>
      </c>
      <c r="BO358" s="255">
        <v>1</v>
      </c>
      <c r="BP358" s="255">
        <v>1</v>
      </c>
      <c r="BQ358" s="255">
        <v>1</v>
      </c>
      <c r="BR358" s="255">
        <v>1</v>
      </c>
      <c r="BS358" s="255">
        <v>1</v>
      </c>
      <c r="BT358" s="255">
        <v>1</v>
      </c>
      <c r="BU358" s="494"/>
      <c r="BW358" s="59"/>
      <c r="BX358" s="59"/>
      <c r="BY358" s="494"/>
      <c r="BZ358" s="255"/>
      <c r="CA358" s="255"/>
      <c r="CB358" s="255"/>
      <c r="CC358" s="255"/>
      <c r="CE358" s="255"/>
      <c r="CF358" s="255"/>
      <c r="CG358" s="255"/>
      <c r="CH358" s="255"/>
      <c r="CI358" s="255"/>
      <c r="CJ358" s="255"/>
      <c r="CK358" s="255"/>
      <c r="CL358" s="255"/>
      <c r="CM358" s="255"/>
      <c r="CN358" s="255"/>
      <c r="CO358" s="255"/>
      <c r="CP358" s="255"/>
      <c r="CQ358" s="255"/>
      <c r="CR358" s="335" t="s">
        <v>12643</v>
      </c>
      <c r="CS358" s="335" t="s">
        <v>12644</v>
      </c>
      <c r="CT358" s="335" t="s">
        <v>4002</v>
      </c>
      <c r="CU358" s="335" t="s">
        <v>20688</v>
      </c>
      <c r="CV358" s="335" t="s">
        <v>20683</v>
      </c>
      <c r="CW358" s="335" t="s">
        <v>20684</v>
      </c>
      <c r="CX358" s="335" t="s">
        <v>20685</v>
      </c>
      <c r="CY358" s="335" t="s">
        <v>20689</v>
      </c>
      <c r="CZ358" s="335" t="s">
        <v>3848</v>
      </c>
      <c r="DA358" s="335" t="s">
        <v>3666</v>
      </c>
      <c r="DB358" s="335" t="s">
        <v>4037</v>
      </c>
      <c r="DC358" s="335" t="s">
        <v>4038</v>
      </c>
      <c r="DD358" s="335" t="s">
        <v>4039</v>
      </c>
      <c r="DE358" s="335" t="s">
        <v>3848</v>
      </c>
      <c r="DF358" s="335" t="s">
        <v>3666</v>
      </c>
      <c r="DG358" s="335" t="s">
        <v>4037</v>
      </c>
      <c r="DH358" s="335" t="s">
        <v>4038</v>
      </c>
      <c r="DI358" s="335" t="s">
        <v>4039</v>
      </c>
      <c r="DJ358" s="335" t="s">
        <v>3848</v>
      </c>
      <c r="DK358" s="335" t="s">
        <v>3957</v>
      </c>
      <c r="DL358" s="335" t="s">
        <v>3848</v>
      </c>
      <c r="DM358" s="335" t="s">
        <v>4116</v>
      </c>
      <c r="DN358" s="335" t="s">
        <v>3852</v>
      </c>
      <c r="DO358" s="335" t="s">
        <v>3848</v>
      </c>
      <c r="DP358" s="335" t="s">
        <v>3848</v>
      </c>
      <c r="DQ358" s="335" t="s">
        <v>20690</v>
      </c>
      <c r="DR358" s="335" t="s">
        <v>20690</v>
      </c>
      <c r="DS358" s="335" t="s">
        <v>20686</v>
      </c>
      <c r="DT358" s="335" t="s">
        <v>3848</v>
      </c>
      <c r="DU358" s="335" t="s">
        <v>3848</v>
      </c>
      <c r="DV358" s="335" t="s">
        <v>3848</v>
      </c>
      <c r="DW358" s="335" t="s">
        <v>3848</v>
      </c>
      <c r="DX358" s="335" t="s">
        <v>3848</v>
      </c>
      <c r="DY358" s="335" t="s">
        <v>3848</v>
      </c>
      <c r="DZ358" s="335" t="s">
        <v>3848</v>
      </c>
      <c r="EA358" s="335" t="s">
        <v>3848</v>
      </c>
      <c r="EB358" s="335" t="s">
        <v>3861</v>
      </c>
      <c r="EC358" s="335" t="s">
        <v>3862</v>
      </c>
      <c r="ED358" s="335" t="s">
        <v>3848</v>
      </c>
      <c r="EE358" s="335" t="s">
        <v>5339</v>
      </c>
      <c r="EF358" s="335" t="s">
        <v>432</v>
      </c>
      <c r="EG358" s="335" t="s">
        <v>3919</v>
      </c>
      <c r="EH358" s="335" t="s">
        <v>3920</v>
      </c>
      <c r="EI358" s="335" t="s">
        <v>14943</v>
      </c>
      <c r="EJ358" s="335" t="s">
        <v>3848</v>
      </c>
      <c r="EK358" s="335" t="s">
        <v>3848</v>
      </c>
      <c r="EL358" s="335" t="s">
        <v>3868</v>
      </c>
      <c r="EM358" s="335" t="s">
        <v>4002</v>
      </c>
      <c r="EN358" s="335" t="s">
        <v>4002</v>
      </c>
      <c r="EO358" s="335" t="s">
        <v>4002</v>
      </c>
      <c r="EP358" s="335" t="s">
        <v>4002</v>
      </c>
      <c r="EQ358" s="335" t="s">
        <v>4017</v>
      </c>
      <c r="ER358" s="335" t="s">
        <v>4017</v>
      </c>
      <c r="ES358" s="335" t="s">
        <v>4017</v>
      </c>
      <c r="ET358" s="335" t="s">
        <v>4017</v>
      </c>
      <c r="EU358" s="335" t="s">
        <v>4017</v>
      </c>
      <c r="EV358" s="335" t="s">
        <v>3848</v>
      </c>
      <c r="EW358" s="335" t="s">
        <v>3848</v>
      </c>
      <c r="EX358" s="335" t="s">
        <v>3848</v>
      </c>
      <c r="EY358" s="335" t="s">
        <v>3848</v>
      </c>
      <c r="EZ358" s="335" t="s">
        <v>3848</v>
      </c>
      <c r="FA358" s="335" t="s">
        <v>3848</v>
      </c>
      <c r="FB358" s="335" t="s">
        <v>3848</v>
      </c>
      <c r="FC358" s="335" t="s">
        <v>3848</v>
      </c>
      <c r="FD358" s="335" t="s">
        <v>3848</v>
      </c>
      <c r="FE358" s="335" t="s">
        <v>4017</v>
      </c>
      <c r="FF358" s="335" t="s">
        <v>4017</v>
      </c>
      <c r="FG358" s="335" t="s">
        <v>3848</v>
      </c>
      <c r="FH358" s="335" t="s">
        <v>3848</v>
      </c>
      <c r="FI358" s="335" t="s">
        <v>3848</v>
      </c>
      <c r="FJ358" s="335" t="s">
        <v>4017</v>
      </c>
      <c r="FK358" s="335" t="s">
        <v>4017</v>
      </c>
      <c r="FL358" s="335" t="s">
        <v>4017</v>
      </c>
      <c r="FM358" s="335" t="s">
        <v>3666</v>
      </c>
      <c r="FN358" s="335" t="s">
        <v>3666</v>
      </c>
      <c r="FO358" s="335" t="s">
        <v>3848</v>
      </c>
      <c r="FP358" s="335" t="s">
        <v>3848</v>
      </c>
      <c r="FQ358" s="335" t="s">
        <v>20691</v>
      </c>
      <c r="FR358" s="335" t="s">
        <v>5082</v>
      </c>
      <c r="FS358" s="335" t="s">
        <v>20692</v>
      </c>
      <c r="FT358" s="335" t="s">
        <v>3943</v>
      </c>
      <c r="FU358" s="335" t="s">
        <v>3943</v>
      </c>
      <c r="FV358" s="335" t="s">
        <v>3943</v>
      </c>
      <c r="FW358" s="335" t="s">
        <v>3943</v>
      </c>
      <c r="FX358" s="335" t="s">
        <v>3944</v>
      </c>
      <c r="FY358" s="335" t="s">
        <v>3848</v>
      </c>
      <c r="FZ358" s="335" t="s">
        <v>3848</v>
      </c>
      <c r="GA358" s="335" t="s">
        <v>3848</v>
      </c>
      <c r="GB358" s="335" t="s">
        <v>3848</v>
      </c>
      <c r="GC358" s="335" t="s">
        <v>3848</v>
      </c>
      <c r="IC358" s="44" t="s">
        <v>3403</v>
      </c>
      <c r="IE358" s="44" t="s">
        <v>3403</v>
      </c>
    </row>
    <row r="359" spans="1:239" s="255" customFormat="1" ht="12.75" x14ac:dyDescent="0.2">
      <c r="A359" s="85">
        <v>82</v>
      </c>
      <c r="B359" s="350">
        <v>0.69791666666666663</v>
      </c>
      <c r="C359" s="44"/>
      <c r="D359" s="44" t="s">
        <v>20438</v>
      </c>
      <c r="E359" s="255" t="s">
        <v>212</v>
      </c>
      <c r="F359" s="282">
        <v>43285</v>
      </c>
      <c r="G359" s="255" t="s">
        <v>3082</v>
      </c>
      <c r="H359" s="255" t="s">
        <v>246</v>
      </c>
      <c r="I359" s="255" t="s">
        <v>247</v>
      </c>
      <c r="J359" s="351" t="s">
        <v>19437</v>
      </c>
      <c r="K359" s="471" t="s">
        <v>19438</v>
      </c>
      <c r="L359" s="471" t="s">
        <v>250</v>
      </c>
      <c r="M359" s="374">
        <v>43286</v>
      </c>
      <c r="N359" s="374">
        <v>43299</v>
      </c>
      <c r="O359" s="255" t="s">
        <v>13142</v>
      </c>
      <c r="P359" s="519" t="s">
        <v>20693</v>
      </c>
      <c r="Q359" s="351" t="s">
        <v>20694</v>
      </c>
      <c r="R359" s="354" t="s">
        <v>20695</v>
      </c>
      <c r="S359" s="351" t="s">
        <v>20696</v>
      </c>
      <c r="T359" s="194">
        <v>9485862985</v>
      </c>
      <c r="U359" s="367" t="s">
        <v>20697</v>
      </c>
      <c r="V359" s="255" t="s">
        <v>221</v>
      </c>
      <c r="W359" s="255" t="s">
        <v>221</v>
      </c>
      <c r="X359" s="255" t="s">
        <v>221</v>
      </c>
      <c r="Y359" s="255" t="s">
        <v>221</v>
      </c>
      <c r="Z359" s="255" t="s">
        <v>221</v>
      </c>
      <c r="AA359" s="44" t="s">
        <v>20698</v>
      </c>
      <c r="AB359" s="44">
        <v>9089072185</v>
      </c>
      <c r="AC359" s="194" t="s">
        <v>314</v>
      </c>
      <c r="AD359" s="183" t="s">
        <v>224</v>
      </c>
      <c r="AE359" s="194" t="s">
        <v>20699</v>
      </c>
      <c r="AF359" s="194" t="s">
        <v>226</v>
      </c>
      <c r="AG359" s="194" t="s">
        <v>221</v>
      </c>
      <c r="AH359" s="194" t="s">
        <v>221</v>
      </c>
      <c r="AI359" s="44">
        <f>11+10+6</f>
        <v>27</v>
      </c>
      <c r="AJ359" s="194" t="s">
        <v>446</v>
      </c>
      <c r="AK359" s="194">
        <v>1</v>
      </c>
      <c r="AL359" s="44">
        <v>11</v>
      </c>
      <c r="AM359" s="44">
        <v>10</v>
      </c>
      <c r="AN359" s="64" t="s">
        <v>432</v>
      </c>
      <c r="AO359" s="64" t="s">
        <v>432</v>
      </c>
      <c r="AP359" s="64" t="s">
        <v>434</v>
      </c>
      <c r="AQ359" s="64" t="s">
        <v>10785</v>
      </c>
      <c r="AR359" s="44" t="s">
        <v>14943</v>
      </c>
      <c r="AS359" s="44"/>
      <c r="AT359" s="44"/>
      <c r="AU359" s="44"/>
      <c r="AV359" s="44"/>
      <c r="AW359" s="44"/>
      <c r="AX359" s="255" t="s">
        <v>6970</v>
      </c>
      <c r="AY359" s="44" t="s">
        <v>227</v>
      </c>
      <c r="AZ359" s="44" t="s">
        <v>227</v>
      </c>
      <c r="BA359" s="350" t="s">
        <v>7951</v>
      </c>
      <c r="BB359" s="194" t="s">
        <v>14708</v>
      </c>
      <c r="BC359" s="350">
        <v>0.71666666666666667</v>
      </c>
      <c r="BD359" s="350">
        <v>0.72569444444444453</v>
      </c>
      <c r="BE359" s="44"/>
      <c r="BF359" s="44">
        <v>3</v>
      </c>
      <c r="BG359" s="44">
        <v>3</v>
      </c>
      <c r="BH359" s="44">
        <v>3</v>
      </c>
      <c r="BI359" s="44">
        <v>3</v>
      </c>
      <c r="BJ359" s="44">
        <v>3</v>
      </c>
      <c r="BK359" s="44">
        <v>3</v>
      </c>
      <c r="BL359" s="44">
        <v>3</v>
      </c>
      <c r="BM359" s="44">
        <v>3</v>
      </c>
      <c r="BN359" s="44">
        <v>3</v>
      </c>
      <c r="BO359" s="44">
        <v>3</v>
      </c>
      <c r="BP359" s="44">
        <v>3</v>
      </c>
      <c r="BQ359" s="44">
        <v>3</v>
      </c>
      <c r="BR359" s="44">
        <v>3</v>
      </c>
      <c r="BS359" s="44">
        <v>3</v>
      </c>
      <c r="BT359" s="44">
        <v>3</v>
      </c>
      <c r="BU359" s="44"/>
      <c r="BV359" s="44" t="s">
        <v>14708</v>
      </c>
      <c r="BW359" s="59">
        <v>0.72569444444444453</v>
      </c>
      <c r="BX359" s="59">
        <v>0.73263888888888884</v>
      </c>
      <c r="BY359" s="44"/>
      <c r="BZ359" s="44">
        <v>3</v>
      </c>
      <c r="CA359" s="44">
        <v>3</v>
      </c>
      <c r="CB359" s="44">
        <v>3</v>
      </c>
      <c r="CC359" s="44">
        <v>3</v>
      </c>
      <c r="CD359" s="44" t="s">
        <v>260</v>
      </c>
      <c r="CE359" s="44"/>
      <c r="CF359" s="44"/>
      <c r="CG359" s="44"/>
      <c r="CH359" s="44"/>
      <c r="CI359" s="44"/>
      <c r="CJ359" s="44"/>
      <c r="CK359" s="44"/>
      <c r="CL359" s="44"/>
      <c r="CM359" s="44"/>
      <c r="CN359" s="44"/>
      <c r="CO359" s="44"/>
      <c r="CP359" s="44"/>
      <c r="CQ359" s="44"/>
      <c r="CR359" s="335" t="s">
        <v>12643</v>
      </c>
      <c r="CS359" s="335" t="s">
        <v>12644</v>
      </c>
      <c r="CT359" s="335" t="s">
        <v>4002</v>
      </c>
      <c r="CU359" s="335" t="s">
        <v>20700</v>
      </c>
      <c r="CV359" s="335" t="s">
        <v>20694</v>
      </c>
      <c r="CW359" s="335" t="s">
        <v>20701</v>
      </c>
      <c r="CX359" s="335" t="s">
        <v>20696</v>
      </c>
      <c r="CY359" s="335" t="s">
        <v>20702</v>
      </c>
      <c r="CZ359" s="335" t="s">
        <v>13448</v>
      </c>
      <c r="DA359" s="335" t="s">
        <v>20703</v>
      </c>
      <c r="DB359" s="335" t="s">
        <v>4158</v>
      </c>
      <c r="DC359" s="335" t="s">
        <v>4159</v>
      </c>
      <c r="DD359" s="335" t="s">
        <v>13450</v>
      </c>
      <c r="DE359" s="335" t="s">
        <v>13448</v>
      </c>
      <c r="DF359" s="335" t="s">
        <v>20703</v>
      </c>
      <c r="DG359" s="335" t="s">
        <v>4158</v>
      </c>
      <c r="DH359" s="335" t="s">
        <v>4159</v>
      </c>
      <c r="DI359" s="335" t="s">
        <v>13450</v>
      </c>
      <c r="DJ359" s="335" t="s">
        <v>20704</v>
      </c>
      <c r="DK359" s="335" t="s">
        <v>3957</v>
      </c>
      <c r="DL359" s="335" t="s">
        <v>14122</v>
      </c>
      <c r="DM359" s="335" t="s">
        <v>3914</v>
      </c>
      <c r="DN359" s="335" t="s">
        <v>3852</v>
      </c>
      <c r="DO359" s="335" t="s">
        <v>3853</v>
      </c>
      <c r="DP359" s="335" t="s">
        <v>3854</v>
      </c>
      <c r="DQ359" s="335" t="s">
        <v>20705</v>
      </c>
      <c r="DR359" s="335" t="s">
        <v>1239</v>
      </c>
      <c r="DS359" s="335" t="s">
        <v>20697</v>
      </c>
      <c r="DT359" s="335" t="s">
        <v>3848</v>
      </c>
      <c r="DU359" s="335" t="s">
        <v>3848</v>
      </c>
      <c r="DV359" s="335" t="s">
        <v>3848</v>
      </c>
      <c r="DW359" s="335" t="s">
        <v>3848</v>
      </c>
      <c r="DX359" s="335" t="s">
        <v>3848</v>
      </c>
      <c r="DY359" s="335" t="s">
        <v>3848</v>
      </c>
      <c r="DZ359" s="335" t="s">
        <v>3848</v>
      </c>
      <c r="EA359" s="335" t="s">
        <v>3848</v>
      </c>
      <c r="EB359" s="335" t="s">
        <v>3861</v>
      </c>
      <c r="EC359" s="335" t="s">
        <v>3862</v>
      </c>
      <c r="ED359" s="335" t="s">
        <v>3848</v>
      </c>
      <c r="EE359" s="335" t="s">
        <v>14306</v>
      </c>
      <c r="EF359" s="335" t="s">
        <v>432</v>
      </c>
      <c r="EG359" s="335" t="s">
        <v>3919</v>
      </c>
      <c r="EH359" s="335" t="s">
        <v>3920</v>
      </c>
      <c r="EI359" s="335" t="s">
        <v>18536</v>
      </c>
      <c r="EJ359" s="335" t="s">
        <v>3848</v>
      </c>
      <c r="EK359" s="335" t="s">
        <v>3848</v>
      </c>
      <c r="EL359" s="335" t="s">
        <v>3868</v>
      </c>
      <c r="EM359" s="335" t="s">
        <v>4002</v>
      </c>
      <c r="EN359" s="335" t="s">
        <v>4002</v>
      </c>
      <c r="EO359" s="335" t="s">
        <v>4002</v>
      </c>
      <c r="EP359" s="335" t="s">
        <v>4002</v>
      </c>
      <c r="EQ359" s="335" t="s">
        <v>14076</v>
      </c>
      <c r="ER359" s="335" t="s">
        <v>3924</v>
      </c>
      <c r="ES359" s="335" t="s">
        <v>20706</v>
      </c>
      <c r="ET359" s="335" t="s">
        <v>5550</v>
      </c>
      <c r="EU359" s="335" t="s">
        <v>20707</v>
      </c>
      <c r="EV359" s="335" t="s">
        <v>3876</v>
      </c>
      <c r="EW359" s="335" t="s">
        <v>3876</v>
      </c>
      <c r="EX359" s="335" t="s">
        <v>3848</v>
      </c>
      <c r="EY359" s="335" t="s">
        <v>3848</v>
      </c>
      <c r="EZ359" s="335" t="s">
        <v>3877</v>
      </c>
      <c r="FA359" s="335" t="s">
        <v>3878</v>
      </c>
      <c r="FB359" s="335" t="s">
        <v>20708</v>
      </c>
      <c r="FC359" s="335" t="s">
        <v>20709</v>
      </c>
      <c r="FD359" s="335" t="s">
        <v>3848</v>
      </c>
      <c r="FE359" s="335" t="s">
        <v>3881</v>
      </c>
      <c r="FF359" s="335" t="s">
        <v>11306</v>
      </c>
      <c r="FG359" s="335" t="s">
        <v>3848</v>
      </c>
      <c r="FH359" s="335" t="s">
        <v>20710</v>
      </c>
      <c r="FI359" s="335" t="s">
        <v>20711</v>
      </c>
      <c r="FJ359" s="335" t="s">
        <v>20712</v>
      </c>
      <c r="FK359" s="335" t="s">
        <v>20713</v>
      </c>
      <c r="FL359" s="335" t="s">
        <v>4523</v>
      </c>
      <c r="FM359" s="335" t="s">
        <v>20696</v>
      </c>
      <c r="FN359" s="335" t="s">
        <v>20714</v>
      </c>
      <c r="FO359" s="335" t="s">
        <v>20715</v>
      </c>
      <c r="FP359" s="335" t="s">
        <v>3848</v>
      </c>
      <c r="FQ359" s="335" t="s">
        <v>20716</v>
      </c>
      <c r="FR359" s="335" t="s">
        <v>4925</v>
      </c>
      <c r="FS359" s="335" t="s">
        <v>20717</v>
      </c>
      <c r="FT359" s="335" t="s">
        <v>3943</v>
      </c>
      <c r="FU359" s="335" t="s">
        <v>3943</v>
      </c>
      <c r="FV359" s="335" t="s">
        <v>3943</v>
      </c>
      <c r="FW359" s="335" t="s">
        <v>3943</v>
      </c>
      <c r="FX359" s="335" t="s">
        <v>176</v>
      </c>
      <c r="FY359" s="335" t="s">
        <v>6538</v>
      </c>
      <c r="FZ359" s="335" t="s">
        <v>20718</v>
      </c>
      <c r="GA359" s="335" t="s">
        <v>3945</v>
      </c>
      <c r="GB359" s="335" t="s">
        <v>3946</v>
      </c>
      <c r="GC359" s="335" t="s">
        <v>3946</v>
      </c>
      <c r="GD359" s="44" t="s">
        <v>12711</v>
      </c>
      <c r="GE359" s="487" t="s">
        <v>6505</v>
      </c>
      <c r="GF359" s="44" t="s">
        <v>12626</v>
      </c>
      <c r="GG359" s="44" t="s">
        <v>6676</v>
      </c>
      <c r="GH359" s="44"/>
      <c r="GI359" s="44"/>
      <c r="GJ359" s="44"/>
      <c r="GK359" s="44"/>
      <c r="GL359" s="44"/>
      <c r="GM359" s="44"/>
      <c r="GN359" s="44"/>
      <c r="GO359" s="44"/>
      <c r="GP359" s="44"/>
      <c r="GQ359" s="44"/>
      <c r="GR359" s="44"/>
      <c r="GS359" s="44"/>
      <c r="GT359" s="44"/>
      <c r="GU359" s="44"/>
      <c r="GV359" s="44"/>
      <c r="GW359" s="44"/>
      <c r="GX359" s="44"/>
      <c r="GY359" s="44"/>
      <c r="GZ359" s="44"/>
      <c r="HA359" s="44"/>
      <c r="HB359" s="44"/>
      <c r="HC359" s="44"/>
      <c r="HD359" s="44"/>
      <c r="HE359" s="44"/>
      <c r="HF359" s="44"/>
      <c r="HG359" s="44"/>
      <c r="HH359" s="44"/>
      <c r="HI359" s="44"/>
      <c r="HJ359" s="44"/>
      <c r="HK359" s="44"/>
      <c r="HL359" s="374">
        <v>43286</v>
      </c>
      <c r="HM359" s="30" t="s">
        <v>12626</v>
      </c>
      <c r="HS359" s="44" t="s">
        <v>6505</v>
      </c>
      <c r="IA359" s="44" t="s">
        <v>6676</v>
      </c>
      <c r="IC359" s="44" t="s">
        <v>247</v>
      </c>
      <c r="IE359" s="44" t="s">
        <v>12843</v>
      </c>
    </row>
    <row r="360" spans="1:239" s="255" customFormat="1" ht="12.75" x14ac:dyDescent="0.2">
      <c r="A360" s="85">
        <v>83</v>
      </c>
      <c r="B360" s="522"/>
      <c r="C360" s="487"/>
      <c r="D360" s="44" t="s">
        <v>20438</v>
      </c>
      <c r="E360" s="523" t="s">
        <v>212</v>
      </c>
      <c r="F360" s="282">
        <v>43285</v>
      </c>
      <c r="G360" s="255" t="s">
        <v>357</v>
      </c>
      <c r="H360" s="524" t="s">
        <v>233</v>
      </c>
      <c r="I360" s="524" t="s">
        <v>12683</v>
      </c>
      <c r="J360" s="487"/>
      <c r="K360" s="487"/>
      <c r="L360" s="487"/>
      <c r="M360" s="525"/>
      <c r="N360" s="525"/>
      <c r="P360" s="526" t="s">
        <v>20719</v>
      </c>
      <c r="Q360" s="487" t="s">
        <v>20720</v>
      </c>
      <c r="R360" s="487" t="s">
        <v>240</v>
      </c>
      <c r="S360" s="525" t="s">
        <v>20721</v>
      </c>
      <c r="T360" s="527">
        <v>9567945821</v>
      </c>
      <c r="U360" s="514" t="s">
        <v>20722</v>
      </c>
      <c r="V360" s="514" t="s">
        <v>221</v>
      </c>
      <c r="W360" s="255" t="s">
        <v>221</v>
      </c>
      <c r="X360" s="255" t="s">
        <v>221</v>
      </c>
      <c r="Y360" s="255" t="s">
        <v>221</v>
      </c>
      <c r="Z360" s="255" t="s">
        <v>221</v>
      </c>
      <c r="AA360" s="487" t="s">
        <v>20723</v>
      </c>
      <c r="AB360" s="487">
        <v>9959817775</v>
      </c>
      <c r="AC360" s="44" t="s">
        <v>278</v>
      </c>
      <c r="AD360" s="85" t="s">
        <v>241</v>
      </c>
      <c r="AE360" s="487" t="s">
        <v>20724</v>
      </c>
      <c r="AF360" s="487" t="s">
        <v>280</v>
      </c>
      <c r="AG360" s="487" t="s">
        <v>221</v>
      </c>
      <c r="AH360" s="487" t="s">
        <v>221</v>
      </c>
      <c r="AI360" s="487">
        <v>82</v>
      </c>
      <c r="AJ360" s="487" t="s">
        <v>227</v>
      </c>
      <c r="AK360" s="487">
        <v>1</v>
      </c>
      <c r="AL360" s="487">
        <v>3</v>
      </c>
      <c r="AM360" s="487">
        <v>12</v>
      </c>
      <c r="AN360" s="524" t="s">
        <v>432</v>
      </c>
      <c r="AO360" s="528" t="s">
        <v>432</v>
      </c>
      <c r="AP360" s="528" t="s">
        <v>434</v>
      </c>
      <c r="AQ360" s="528" t="s">
        <v>10785</v>
      </c>
      <c r="AR360" s="487" t="s">
        <v>20725</v>
      </c>
      <c r="AS360" s="487"/>
      <c r="AT360" s="487"/>
      <c r="AU360" s="487"/>
      <c r="AV360" s="487"/>
      <c r="AW360" s="487"/>
      <c r="AX360" s="487" t="s">
        <v>14707</v>
      </c>
      <c r="AY360" s="487" t="s">
        <v>227</v>
      </c>
      <c r="AZ360" s="487" t="s">
        <v>227</v>
      </c>
      <c r="BA360" s="487"/>
      <c r="BB360" s="487" t="s">
        <v>4430</v>
      </c>
      <c r="BC360" s="522"/>
      <c r="BD360" s="522"/>
      <c r="BE360" s="487"/>
      <c r="BF360" s="487">
        <v>2</v>
      </c>
      <c r="BG360" s="487">
        <v>2</v>
      </c>
      <c r="BH360" s="487">
        <v>2</v>
      </c>
      <c r="BI360" s="487">
        <v>2</v>
      </c>
      <c r="BJ360" s="487">
        <v>2</v>
      </c>
      <c r="BK360" s="487">
        <v>2</v>
      </c>
      <c r="BL360" s="487">
        <v>2</v>
      </c>
      <c r="BM360" s="487">
        <v>2</v>
      </c>
      <c r="BN360" s="487">
        <v>2</v>
      </c>
      <c r="BO360" s="487">
        <v>2</v>
      </c>
      <c r="BP360" s="487">
        <v>2</v>
      </c>
      <c r="BQ360" s="487">
        <v>2</v>
      </c>
      <c r="BR360" s="487">
        <v>2</v>
      </c>
      <c r="BS360" s="487">
        <v>2</v>
      </c>
      <c r="BT360" s="487">
        <v>2</v>
      </c>
      <c r="BU360" s="487"/>
      <c r="BV360" s="487" t="s">
        <v>4430</v>
      </c>
      <c r="BW360" s="529"/>
      <c r="BX360" s="529"/>
      <c r="BY360" s="487"/>
      <c r="BZ360" s="487">
        <v>3</v>
      </c>
      <c r="CA360" s="487">
        <v>3</v>
      </c>
      <c r="CB360" s="487">
        <v>3</v>
      </c>
      <c r="CC360" s="487">
        <v>3</v>
      </c>
      <c r="CD360" s="487" t="s">
        <v>260</v>
      </c>
      <c r="CE360" s="487" t="s">
        <v>4430</v>
      </c>
      <c r="CF360" s="487" t="s">
        <v>260</v>
      </c>
      <c r="CG360" s="487"/>
      <c r="CH360" s="487"/>
      <c r="CI360" s="487"/>
      <c r="CJ360" s="487"/>
      <c r="CK360" s="487"/>
      <c r="CL360" s="487"/>
      <c r="CM360" s="487"/>
      <c r="CN360" s="487"/>
      <c r="CO360" s="487"/>
      <c r="CP360" s="487"/>
      <c r="CQ360" s="487"/>
      <c r="CR360" s="335" t="s">
        <v>12643</v>
      </c>
      <c r="CS360" s="335" t="s">
        <v>12644</v>
      </c>
      <c r="CT360" s="335" t="s">
        <v>4002</v>
      </c>
      <c r="CU360" s="335" t="s">
        <v>20726</v>
      </c>
      <c r="CV360" s="335" t="s">
        <v>20720</v>
      </c>
      <c r="CW360" s="335" t="s">
        <v>240</v>
      </c>
      <c r="CX360" s="335" t="s">
        <v>20721</v>
      </c>
      <c r="CY360" s="335" t="s">
        <v>20727</v>
      </c>
      <c r="CZ360" s="335" t="s">
        <v>7301</v>
      </c>
      <c r="DA360" s="335" t="s">
        <v>17951</v>
      </c>
      <c r="DB360" s="335" t="s">
        <v>3840</v>
      </c>
      <c r="DC360" s="335" t="s">
        <v>3841</v>
      </c>
      <c r="DD360" s="335" t="s">
        <v>4882</v>
      </c>
      <c r="DE360" s="335" t="s">
        <v>20728</v>
      </c>
      <c r="DF360" s="335" t="s">
        <v>20729</v>
      </c>
      <c r="DG360" s="335" t="s">
        <v>4606</v>
      </c>
      <c r="DH360" s="335" t="s">
        <v>4607</v>
      </c>
      <c r="DI360" s="335" t="s">
        <v>20730</v>
      </c>
      <c r="DJ360" s="335" t="s">
        <v>20731</v>
      </c>
      <c r="DK360" s="335" t="s">
        <v>3849</v>
      </c>
      <c r="DL360" s="335" t="s">
        <v>19665</v>
      </c>
      <c r="DM360" s="335" t="s">
        <v>4116</v>
      </c>
      <c r="DN360" s="335" t="s">
        <v>3852</v>
      </c>
      <c r="DO360" s="335" t="s">
        <v>3853</v>
      </c>
      <c r="DP360" s="335" t="s">
        <v>3854</v>
      </c>
      <c r="DQ360" s="335" t="s">
        <v>20732</v>
      </c>
      <c r="DR360" s="335" t="s">
        <v>20732</v>
      </c>
      <c r="DS360" s="335" t="s">
        <v>20722</v>
      </c>
      <c r="DT360" s="335" t="s">
        <v>3848</v>
      </c>
      <c r="DU360" s="335" t="s">
        <v>3848</v>
      </c>
      <c r="DV360" s="335" t="s">
        <v>3848</v>
      </c>
      <c r="DW360" s="335" t="s">
        <v>3848</v>
      </c>
      <c r="DX360" s="335" t="s">
        <v>3848</v>
      </c>
      <c r="DY360" s="335" t="s">
        <v>3848</v>
      </c>
      <c r="DZ360" s="335" t="s">
        <v>3848</v>
      </c>
      <c r="EA360" s="335" t="s">
        <v>3848</v>
      </c>
      <c r="EB360" s="335" t="s">
        <v>3861</v>
      </c>
      <c r="EC360" s="335" t="s">
        <v>3862</v>
      </c>
      <c r="ED360" s="335" t="s">
        <v>3848</v>
      </c>
      <c r="EE360" s="335" t="s">
        <v>5408</v>
      </c>
      <c r="EF360" s="335" t="s">
        <v>432</v>
      </c>
      <c r="EG360" s="335" t="s">
        <v>3919</v>
      </c>
      <c r="EH360" s="335" t="s">
        <v>3920</v>
      </c>
      <c r="EI360" s="335" t="s">
        <v>20733</v>
      </c>
      <c r="EJ360" s="335" t="s">
        <v>3848</v>
      </c>
      <c r="EK360" s="335" t="s">
        <v>3848</v>
      </c>
      <c r="EL360" s="335" t="s">
        <v>3868</v>
      </c>
      <c r="EM360" s="335" t="s">
        <v>4002</v>
      </c>
      <c r="EN360" s="335" t="s">
        <v>4002</v>
      </c>
      <c r="EO360" s="335" t="s">
        <v>4002</v>
      </c>
      <c r="EP360" s="335" t="s">
        <v>4002</v>
      </c>
      <c r="EQ360" s="335" t="s">
        <v>20734</v>
      </c>
      <c r="ER360" s="335" t="s">
        <v>3872</v>
      </c>
      <c r="ES360" s="335" t="s">
        <v>20735</v>
      </c>
      <c r="ET360" s="335" t="s">
        <v>20736</v>
      </c>
      <c r="EU360" s="335" t="s">
        <v>4017</v>
      </c>
      <c r="EV360" s="335" t="s">
        <v>3876</v>
      </c>
      <c r="EW360" s="335" t="s">
        <v>3876</v>
      </c>
      <c r="EX360" s="335" t="s">
        <v>3848</v>
      </c>
      <c r="EY360" s="335" t="s">
        <v>3848</v>
      </c>
      <c r="EZ360" s="335" t="s">
        <v>3877</v>
      </c>
      <c r="FA360" s="335" t="s">
        <v>4956</v>
      </c>
      <c r="FB360" s="335" t="s">
        <v>3848</v>
      </c>
      <c r="FC360" s="335" t="s">
        <v>3848</v>
      </c>
      <c r="FD360" s="335" t="s">
        <v>3848</v>
      </c>
      <c r="FE360" s="335" t="s">
        <v>4017</v>
      </c>
      <c r="FF360" s="335" t="s">
        <v>4017</v>
      </c>
      <c r="FG360" s="335" t="s">
        <v>3848</v>
      </c>
      <c r="FH360" s="335" t="s">
        <v>3848</v>
      </c>
      <c r="FI360" s="335" t="s">
        <v>3848</v>
      </c>
      <c r="FJ360" s="335" t="s">
        <v>4017</v>
      </c>
      <c r="FK360" s="335" t="s">
        <v>4017</v>
      </c>
      <c r="FL360" s="335" t="s">
        <v>4017</v>
      </c>
      <c r="FM360" s="335" t="s">
        <v>20721</v>
      </c>
      <c r="FN360" s="335" t="s">
        <v>1277</v>
      </c>
      <c r="FO360" s="335" t="s">
        <v>20737</v>
      </c>
      <c r="FP360" s="335" t="s">
        <v>3848</v>
      </c>
      <c r="FQ360" s="335" t="s">
        <v>20738</v>
      </c>
      <c r="FR360" s="335" t="s">
        <v>4739</v>
      </c>
      <c r="FS360" s="335" t="s">
        <v>20739</v>
      </c>
      <c r="FT360" s="335" t="s">
        <v>3943</v>
      </c>
      <c r="FU360" s="335" t="s">
        <v>3943</v>
      </c>
      <c r="FV360" s="335" t="s">
        <v>3943</v>
      </c>
      <c r="FW360" s="335" t="s">
        <v>3943</v>
      </c>
      <c r="FX360" s="335" t="s">
        <v>3894</v>
      </c>
      <c r="FY360" s="335" t="s">
        <v>3848</v>
      </c>
      <c r="FZ360" s="335" t="s">
        <v>20740</v>
      </c>
      <c r="GA360" s="335" t="s">
        <v>3945</v>
      </c>
      <c r="GB360" s="335" t="s">
        <v>3945</v>
      </c>
      <c r="GC360" s="335" t="s">
        <v>3946</v>
      </c>
      <c r="GD360" s="487" t="s">
        <v>12711</v>
      </c>
      <c r="GE360" s="487" t="s">
        <v>6505</v>
      </c>
      <c r="GF360" s="487"/>
      <c r="GG360" s="487"/>
      <c r="GH360" s="487"/>
      <c r="GI360" s="487"/>
      <c r="GJ360" s="487"/>
      <c r="GK360" s="487"/>
      <c r="GL360" s="487"/>
      <c r="GM360" s="487"/>
      <c r="GN360" s="487"/>
      <c r="GO360" s="487"/>
      <c r="GP360" s="487"/>
      <c r="GQ360" s="487"/>
      <c r="GR360" s="487"/>
      <c r="GS360" s="487"/>
      <c r="GT360" s="487"/>
      <c r="GU360" s="487"/>
      <c r="GV360" s="487"/>
      <c r="GW360" s="487"/>
      <c r="GX360" s="487"/>
      <c r="GY360" s="487"/>
      <c r="GZ360" s="487"/>
      <c r="HA360" s="487"/>
      <c r="HB360" s="487"/>
      <c r="HC360" s="487"/>
      <c r="HD360" s="487"/>
      <c r="HE360" s="487"/>
      <c r="HF360" s="487"/>
      <c r="HG360" s="487"/>
      <c r="HH360" s="487"/>
      <c r="HI360" s="487"/>
      <c r="HJ360" s="487"/>
      <c r="HK360" s="487"/>
      <c r="HL360" s="487"/>
      <c r="HM360" s="487"/>
      <c r="HN360" s="487"/>
      <c r="HO360" s="487"/>
      <c r="HP360" s="487"/>
      <c r="HQ360" s="487"/>
      <c r="HS360" s="44" t="s">
        <v>6505</v>
      </c>
      <c r="IC360" s="44" t="s">
        <v>12683</v>
      </c>
      <c r="IE360" s="44" t="s">
        <v>3403</v>
      </c>
    </row>
    <row r="361" spans="1:239" s="255" customFormat="1" ht="12.75" x14ac:dyDescent="0.2">
      <c r="A361" s="85">
        <v>84</v>
      </c>
      <c r="B361" s="522"/>
      <c r="C361" s="487"/>
      <c r="D361" s="44" t="s">
        <v>20438</v>
      </c>
      <c r="E361" s="523" t="s">
        <v>212</v>
      </c>
      <c r="F361" s="282">
        <v>43285</v>
      </c>
      <c r="G361" s="255" t="s">
        <v>357</v>
      </c>
      <c r="H361" s="524" t="s">
        <v>214</v>
      </c>
      <c r="I361" s="524" t="s">
        <v>1222</v>
      </c>
      <c r="J361" s="487"/>
      <c r="K361" s="487"/>
      <c r="L361" s="487"/>
      <c r="M361" s="525"/>
      <c r="N361" s="525"/>
      <c r="O361" s="487"/>
      <c r="P361" s="526" t="s">
        <v>20741</v>
      </c>
      <c r="Q361" s="487" t="s">
        <v>20742</v>
      </c>
      <c r="R361" s="487" t="s">
        <v>7510</v>
      </c>
      <c r="S361" s="525" t="s">
        <v>20743</v>
      </c>
      <c r="T361" s="527">
        <v>9464275218</v>
      </c>
      <c r="U361" s="514" t="s">
        <v>20744</v>
      </c>
      <c r="V361" s="514" t="s">
        <v>221</v>
      </c>
      <c r="W361" s="255" t="s">
        <v>221</v>
      </c>
      <c r="X361" s="255" t="s">
        <v>221</v>
      </c>
      <c r="Y361" s="255" t="s">
        <v>221</v>
      </c>
      <c r="Z361" s="255" t="s">
        <v>221</v>
      </c>
      <c r="AA361" s="487" t="s">
        <v>20745</v>
      </c>
      <c r="AB361" s="487">
        <v>9123014581</v>
      </c>
      <c r="AC361" s="524" t="s">
        <v>1303</v>
      </c>
      <c r="AD361" s="524" t="s">
        <v>224</v>
      </c>
      <c r="AE361" s="487" t="s">
        <v>221</v>
      </c>
      <c r="AF361" s="487">
        <v>0</v>
      </c>
      <c r="AG361" s="487">
        <v>0</v>
      </c>
      <c r="AH361" s="487">
        <v>0</v>
      </c>
      <c r="AI361" s="487">
        <v>0</v>
      </c>
      <c r="AJ361" s="487" t="s">
        <v>446</v>
      </c>
      <c r="AK361" s="487">
        <v>0</v>
      </c>
      <c r="AL361" s="487">
        <v>0</v>
      </c>
      <c r="AM361" s="487">
        <v>0</v>
      </c>
      <c r="AN361" s="524" t="s">
        <v>432</v>
      </c>
      <c r="AO361" s="528" t="s">
        <v>432</v>
      </c>
      <c r="AP361" s="528" t="s">
        <v>434</v>
      </c>
      <c r="AQ361" s="528" t="s">
        <v>10785</v>
      </c>
      <c r="AR361" s="487" t="s">
        <v>20725</v>
      </c>
      <c r="AS361" s="487"/>
      <c r="AT361" s="487"/>
      <c r="AU361" s="487"/>
      <c r="AV361" s="487"/>
      <c r="AW361" s="487"/>
      <c r="AX361" s="487" t="s">
        <v>14707</v>
      </c>
      <c r="AY361" s="487" t="s">
        <v>227</v>
      </c>
      <c r="AZ361" s="487" t="s">
        <v>446</v>
      </c>
      <c r="BA361" s="487"/>
      <c r="BB361" s="487" t="s">
        <v>4430</v>
      </c>
      <c r="BC361" s="522"/>
      <c r="BD361" s="522"/>
      <c r="BE361" s="487"/>
      <c r="BF361" s="487">
        <v>3</v>
      </c>
      <c r="BG361" s="487">
        <v>3</v>
      </c>
      <c r="BH361" s="487">
        <v>3</v>
      </c>
      <c r="BI361" s="487">
        <v>3</v>
      </c>
      <c r="BJ361" s="487">
        <v>3</v>
      </c>
      <c r="BK361" s="487">
        <v>3</v>
      </c>
      <c r="BL361" s="487">
        <v>3</v>
      </c>
      <c r="BM361" s="487">
        <v>3</v>
      </c>
      <c r="BN361" s="487">
        <v>3</v>
      </c>
      <c r="BO361" s="487">
        <v>3</v>
      </c>
      <c r="BP361" s="487">
        <v>3</v>
      </c>
      <c r="BQ361" s="487">
        <v>3</v>
      </c>
      <c r="BR361" s="487">
        <v>3</v>
      </c>
      <c r="BS361" s="487">
        <v>3</v>
      </c>
      <c r="BT361" s="487">
        <v>3</v>
      </c>
      <c r="BU361" s="487"/>
      <c r="BV361" s="487" t="s">
        <v>4430</v>
      </c>
      <c r="BW361" s="487"/>
      <c r="BX361" s="487"/>
      <c r="BY361" s="487"/>
      <c r="BZ361" s="487">
        <v>3</v>
      </c>
      <c r="CA361" s="487">
        <v>3</v>
      </c>
      <c r="CB361" s="487">
        <v>3</v>
      </c>
      <c r="CC361" s="487">
        <v>3</v>
      </c>
      <c r="CD361" s="487" t="s">
        <v>260</v>
      </c>
      <c r="CE361" s="487" t="s">
        <v>4430</v>
      </c>
      <c r="CF361" s="487" t="s">
        <v>260</v>
      </c>
      <c r="CG361" s="487"/>
      <c r="CH361" s="487"/>
      <c r="CI361" s="487"/>
      <c r="CJ361" s="487"/>
      <c r="CK361" s="487"/>
      <c r="CL361" s="487"/>
      <c r="CM361" s="487"/>
      <c r="CN361" s="487"/>
      <c r="CO361" s="487"/>
      <c r="CP361" s="487"/>
      <c r="CQ361" s="487"/>
      <c r="CR361" s="335" t="s">
        <v>12643</v>
      </c>
      <c r="CS361" s="335" t="s">
        <v>12644</v>
      </c>
      <c r="CT361" s="335" t="s">
        <v>4002</v>
      </c>
      <c r="CU361" s="335" t="s">
        <v>20746</v>
      </c>
      <c r="CV361" s="335" t="s">
        <v>20742</v>
      </c>
      <c r="CW361" s="335" t="s">
        <v>7510</v>
      </c>
      <c r="CX361" s="335" t="s">
        <v>20743</v>
      </c>
      <c r="CY361" s="335" t="s">
        <v>20747</v>
      </c>
      <c r="CZ361" s="335" t="s">
        <v>20748</v>
      </c>
      <c r="DA361" s="335" t="s">
        <v>12132</v>
      </c>
      <c r="DB361" s="335" t="s">
        <v>5214</v>
      </c>
      <c r="DC361" s="335" t="s">
        <v>3846</v>
      </c>
      <c r="DD361" s="335" t="s">
        <v>5215</v>
      </c>
      <c r="DE361" s="335" t="s">
        <v>20748</v>
      </c>
      <c r="DF361" s="335" t="s">
        <v>12132</v>
      </c>
      <c r="DG361" s="335" t="s">
        <v>8023</v>
      </c>
      <c r="DH361" s="335" t="s">
        <v>3846</v>
      </c>
      <c r="DI361" s="335" t="s">
        <v>5255</v>
      </c>
      <c r="DJ361" s="335" t="s">
        <v>20749</v>
      </c>
      <c r="DK361" s="335" t="s">
        <v>3957</v>
      </c>
      <c r="DL361" s="335" t="s">
        <v>12132</v>
      </c>
      <c r="DM361" s="335" t="s">
        <v>3914</v>
      </c>
      <c r="DN361" s="335" t="s">
        <v>3852</v>
      </c>
      <c r="DO361" s="335" t="s">
        <v>3853</v>
      </c>
      <c r="DP361" s="335" t="s">
        <v>3854</v>
      </c>
      <c r="DQ361" s="335" t="s">
        <v>20750</v>
      </c>
      <c r="DR361" s="335" t="s">
        <v>20750</v>
      </c>
      <c r="DS361" s="335" t="s">
        <v>20744</v>
      </c>
      <c r="DT361" s="335" t="s">
        <v>3848</v>
      </c>
      <c r="DU361" s="335" t="s">
        <v>3848</v>
      </c>
      <c r="DV361" s="335" t="s">
        <v>3848</v>
      </c>
      <c r="DW361" s="335" t="s">
        <v>3848</v>
      </c>
      <c r="DX361" s="335" t="s">
        <v>3848</v>
      </c>
      <c r="DY361" s="335" t="s">
        <v>3848</v>
      </c>
      <c r="DZ361" s="335" t="s">
        <v>3848</v>
      </c>
      <c r="EA361" s="335" t="s">
        <v>3848</v>
      </c>
      <c r="EB361" s="335" t="s">
        <v>3861</v>
      </c>
      <c r="EC361" s="335" t="s">
        <v>3862</v>
      </c>
      <c r="ED361" s="335" t="s">
        <v>3848</v>
      </c>
      <c r="EE361" s="335" t="s">
        <v>11730</v>
      </c>
      <c r="EF361" s="335" t="s">
        <v>432</v>
      </c>
      <c r="EG361" s="335" t="s">
        <v>598</v>
      </c>
      <c r="EH361" s="335" t="s">
        <v>5303</v>
      </c>
      <c r="EI361" s="335" t="s">
        <v>3920</v>
      </c>
      <c r="EJ361" s="335" t="s">
        <v>3848</v>
      </c>
      <c r="EK361" s="335" t="s">
        <v>3848</v>
      </c>
      <c r="EL361" s="335" t="s">
        <v>3868</v>
      </c>
      <c r="EM361" s="335" t="s">
        <v>4002</v>
      </c>
      <c r="EN361" s="335" t="s">
        <v>4002</v>
      </c>
      <c r="EO361" s="335" t="s">
        <v>4002</v>
      </c>
      <c r="EP361" s="335" t="s">
        <v>4002</v>
      </c>
      <c r="EQ361" s="335" t="s">
        <v>20751</v>
      </c>
      <c r="ER361" s="335" t="s">
        <v>3924</v>
      </c>
      <c r="ES361" s="335" t="s">
        <v>20752</v>
      </c>
      <c r="ET361" s="335" t="s">
        <v>20753</v>
      </c>
      <c r="EU361" s="335" t="s">
        <v>19777</v>
      </c>
      <c r="EV361" s="335" t="s">
        <v>3876</v>
      </c>
      <c r="EW361" s="335" t="s">
        <v>3876</v>
      </c>
      <c r="EX361" s="335" t="s">
        <v>3848</v>
      </c>
      <c r="EY361" s="335" t="s">
        <v>3848</v>
      </c>
      <c r="EZ361" s="335" t="s">
        <v>3876</v>
      </c>
      <c r="FA361" s="335" t="s">
        <v>3848</v>
      </c>
      <c r="FB361" s="335" t="s">
        <v>3848</v>
      </c>
      <c r="FC361" s="335" t="s">
        <v>3848</v>
      </c>
      <c r="FD361" s="335" t="s">
        <v>3848</v>
      </c>
      <c r="FE361" s="335" t="s">
        <v>4017</v>
      </c>
      <c r="FF361" s="335" t="s">
        <v>4017</v>
      </c>
      <c r="FG361" s="335" t="s">
        <v>3848</v>
      </c>
      <c r="FH361" s="335" t="s">
        <v>3848</v>
      </c>
      <c r="FI361" s="335" t="s">
        <v>3848</v>
      </c>
      <c r="FJ361" s="335" t="s">
        <v>4017</v>
      </c>
      <c r="FK361" s="335" t="s">
        <v>4017</v>
      </c>
      <c r="FL361" s="335" t="s">
        <v>4017</v>
      </c>
      <c r="FM361" s="335" t="s">
        <v>20743</v>
      </c>
      <c r="FN361" s="335" t="s">
        <v>4273</v>
      </c>
      <c r="FO361" s="335" t="s">
        <v>20754</v>
      </c>
      <c r="FP361" s="335" t="s">
        <v>3848</v>
      </c>
      <c r="FQ361" s="335" t="s">
        <v>20755</v>
      </c>
      <c r="FR361" s="335" t="s">
        <v>5276</v>
      </c>
      <c r="FS361" s="335" t="s">
        <v>20756</v>
      </c>
      <c r="FT361" s="335" t="s">
        <v>20757</v>
      </c>
      <c r="FU361" s="335" t="s">
        <v>20758</v>
      </c>
      <c r="FV361" s="335" t="s">
        <v>20759</v>
      </c>
      <c r="FW361" s="335" t="s">
        <v>3943</v>
      </c>
      <c r="FX361" s="335" t="s">
        <v>3894</v>
      </c>
      <c r="FY361" s="335" t="s">
        <v>3848</v>
      </c>
      <c r="FZ361" s="335" t="s">
        <v>20760</v>
      </c>
      <c r="GA361" s="335" t="s">
        <v>3945</v>
      </c>
      <c r="GB361" s="335" t="s">
        <v>3945</v>
      </c>
      <c r="GC361" s="335" t="s">
        <v>3945</v>
      </c>
      <c r="GD361" s="487"/>
      <c r="GE361" s="487"/>
      <c r="GF361" s="487"/>
      <c r="GG361" s="487"/>
      <c r="GH361" s="487"/>
      <c r="GI361" s="487"/>
      <c r="GJ361" s="487"/>
      <c r="GK361" s="487"/>
      <c r="GL361" s="487"/>
      <c r="GM361" s="487"/>
      <c r="GN361" s="487"/>
      <c r="GO361" s="487"/>
      <c r="GP361" s="487"/>
      <c r="GQ361" s="487"/>
      <c r="GR361" s="487"/>
      <c r="GS361" s="487"/>
      <c r="GT361" s="487"/>
      <c r="GU361" s="487"/>
      <c r="GV361" s="487"/>
      <c r="GW361" s="487"/>
      <c r="GX361" s="487"/>
      <c r="GY361" s="487"/>
      <c r="GZ361" s="487"/>
      <c r="HA361" s="487"/>
      <c r="HB361" s="487"/>
      <c r="HC361" s="487"/>
      <c r="HD361" s="487"/>
      <c r="HE361" s="487"/>
      <c r="HF361" s="487"/>
      <c r="HG361" s="487"/>
      <c r="HH361" s="487"/>
      <c r="HI361" s="487"/>
      <c r="HJ361" s="487"/>
      <c r="HK361" s="487"/>
      <c r="HL361" s="487"/>
      <c r="HM361" s="487"/>
      <c r="HN361" s="487"/>
      <c r="HO361" s="487"/>
      <c r="HP361" s="487"/>
      <c r="HQ361" s="487"/>
      <c r="IC361" s="44" t="s">
        <v>13139</v>
      </c>
      <c r="IE361" s="44" t="s">
        <v>3403</v>
      </c>
    </row>
    <row r="362" spans="1:239" s="255" customFormat="1" ht="12.75" x14ac:dyDescent="0.2">
      <c r="A362" s="85">
        <v>85</v>
      </c>
      <c r="B362" s="522"/>
      <c r="C362" s="487"/>
      <c r="D362" s="44" t="s">
        <v>20438</v>
      </c>
      <c r="E362" s="523" t="s">
        <v>212</v>
      </c>
      <c r="F362" s="282">
        <v>43285</v>
      </c>
      <c r="G362" s="255" t="s">
        <v>357</v>
      </c>
      <c r="H362" s="524" t="s">
        <v>233</v>
      </c>
      <c r="I362" s="524" t="s">
        <v>12683</v>
      </c>
      <c r="J362" s="487"/>
      <c r="K362" s="487"/>
      <c r="L362" s="487"/>
      <c r="M362" s="525"/>
      <c r="N362" s="525"/>
      <c r="O362" s="487"/>
      <c r="P362" s="526" t="s">
        <v>20761</v>
      </c>
      <c r="Q362" s="487" t="s">
        <v>2187</v>
      </c>
      <c r="R362" s="487" t="s">
        <v>20762</v>
      </c>
      <c r="S362" s="525" t="s">
        <v>20763</v>
      </c>
      <c r="T362" s="527">
        <v>9478413276</v>
      </c>
      <c r="U362" s="514" t="s">
        <v>20764</v>
      </c>
      <c r="V362" s="514" t="s">
        <v>20765</v>
      </c>
      <c r="W362" s="255" t="s">
        <v>221</v>
      </c>
      <c r="X362" s="255" t="s">
        <v>221</v>
      </c>
      <c r="Y362" s="255" t="s">
        <v>221</v>
      </c>
      <c r="Z362" s="255" t="s">
        <v>221</v>
      </c>
      <c r="AA362" s="487" t="s">
        <v>20766</v>
      </c>
      <c r="AB362" s="487">
        <v>9398831535</v>
      </c>
      <c r="AC362" s="524" t="s">
        <v>402</v>
      </c>
      <c r="AD362" s="524" t="s">
        <v>224</v>
      </c>
      <c r="AE362" s="487" t="s">
        <v>20767</v>
      </c>
      <c r="AF362" s="487">
        <v>0</v>
      </c>
      <c r="AG362" s="487">
        <v>0</v>
      </c>
      <c r="AH362" s="487">
        <v>0</v>
      </c>
      <c r="AI362" s="487">
        <v>46</v>
      </c>
      <c r="AJ362" s="487" t="s">
        <v>446</v>
      </c>
      <c r="AK362" s="487">
        <v>0</v>
      </c>
      <c r="AL362" s="487">
        <v>24</v>
      </c>
      <c r="AM362" s="487">
        <v>10</v>
      </c>
      <c r="AN362" s="524" t="s">
        <v>432</v>
      </c>
      <c r="AO362" s="528" t="s">
        <v>432</v>
      </c>
      <c r="AP362" s="528" t="s">
        <v>434</v>
      </c>
      <c r="AQ362" s="528" t="s">
        <v>10785</v>
      </c>
      <c r="AR362" s="487" t="s">
        <v>20725</v>
      </c>
      <c r="AS362" s="487"/>
      <c r="AT362" s="487"/>
      <c r="AU362" s="487"/>
      <c r="AV362" s="487"/>
      <c r="AW362" s="487"/>
      <c r="AX362" s="487" t="s">
        <v>14707</v>
      </c>
      <c r="AY362" s="487" t="s">
        <v>227</v>
      </c>
      <c r="AZ362" s="487" t="s">
        <v>446</v>
      </c>
      <c r="BA362" s="487"/>
      <c r="BB362" s="487" t="s">
        <v>4430</v>
      </c>
      <c r="BC362" s="522"/>
      <c r="BD362" s="522"/>
      <c r="BE362" s="487"/>
      <c r="BF362" s="487">
        <v>2</v>
      </c>
      <c r="BG362" s="487">
        <v>2</v>
      </c>
      <c r="BH362" s="487">
        <v>2</v>
      </c>
      <c r="BI362" s="487">
        <v>2</v>
      </c>
      <c r="BJ362" s="487">
        <v>2</v>
      </c>
      <c r="BK362" s="487">
        <v>2</v>
      </c>
      <c r="BL362" s="487">
        <v>2</v>
      </c>
      <c r="BM362" s="487">
        <v>2</v>
      </c>
      <c r="BN362" s="487">
        <v>2</v>
      </c>
      <c r="BO362" s="487">
        <v>2</v>
      </c>
      <c r="BP362" s="487">
        <v>2</v>
      </c>
      <c r="BQ362" s="487">
        <v>2</v>
      </c>
      <c r="BR362" s="487">
        <v>2</v>
      </c>
      <c r="BS362" s="487">
        <v>2</v>
      </c>
      <c r="BT362" s="487">
        <v>2</v>
      </c>
      <c r="BU362" s="487"/>
      <c r="BV362" s="487" t="s">
        <v>4430</v>
      </c>
      <c r="BW362" s="529"/>
      <c r="BX362" s="529"/>
      <c r="BY362" s="487"/>
      <c r="BZ362" s="487">
        <v>3</v>
      </c>
      <c r="CA362" s="487">
        <v>3</v>
      </c>
      <c r="CB362" s="487">
        <v>3</v>
      </c>
      <c r="CC362" s="487">
        <v>3</v>
      </c>
      <c r="CD362" s="487" t="s">
        <v>260</v>
      </c>
      <c r="CE362" s="487" t="s">
        <v>4430</v>
      </c>
      <c r="CF362" s="487" t="s">
        <v>260</v>
      </c>
      <c r="CG362" s="487"/>
      <c r="CH362" s="487"/>
      <c r="CI362" s="487"/>
      <c r="CJ362" s="487"/>
      <c r="CK362" s="487"/>
      <c r="CL362" s="487"/>
      <c r="CM362" s="487"/>
      <c r="CN362" s="487"/>
      <c r="CO362" s="487"/>
      <c r="CP362" s="487"/>
      <c r="CQ362" s="487"/>
      <c r="CR362" s="335" t="s">
        <v>12643</v>
      </c>
      <c r="CS362" s="335" t="s">
        <v>12644</v>
      </c>
      <c r="CT362" s="335" t="s">
        <v>4002</v>
      </c>
      <c r="CU362" s="335" t="s">
        <v>20768</v>
      </c>
      <c r="CV362" s="335" t="s">
        <v>2187</v>
      </c>
      <c r="CW362" s="335" t="s">
        <v>20762</v>
      </c>
      <c r="CX362" s="335" t="s">
        <v>20763</v>
      </c>
      <c r="CY362" s="335" t="s">
        <v>20769</v>
      </c>
      <c r="CZ362" s="335" t="s">
        <v>4602</v>
      </c>
      <c r="DA362" s="335" t="s">
        <v>20770</v>
      </c>
      <c r="DB362" s="335" t="s">
        <v>8885</v>
      </c>
      <c r="DC362" s="335" t="s">
        <v>3846</v>
      </c>
      <c r="DD362" s="335" t="s">
        <v>7158</v>
      </c>
      <c r="DE362" s="335" t="s">
        <v>4602</v>
      </c>
      <c r="DF362" s="335" t="s">
        <v>20771</v>
      </c>
      <c r="DG362" s="335" t="s">
        <v>8885</v>
      </c>
      <c r="DH362" s="335" t="s">
        <v>3846</v>
      </c>
      <c r="DI362" s="335" t="s">
        <v>7158</v>
      </c>
      <c r="DJ362" s="335" t="s">
        <v>20772</v>
      </c>
      <c r="DK362" s="335" t="s">
        <v>3957</v>
      </c>
      <c r="DL362" s="335" t="s">
        <v>4002</v>
      </c>
      <c r="DM362" s="335" t="s">
        <v>3914</v>
      </c>
      <c r="DN362" s="335" t="s">
        <v>3852</v>
      </c>
      <c r="DO362" s="335" t="s">
        <v>3853</v>
      </c>
      <c r="DP362" s="335" t="s">
        <v>4299</v>
      </c>
      <c r="DQ362" s="335" t="s">
        <v>20773</v>
      </c>
      <c r="DR362" s="335" t="s">
        <v>20773</v>
      </c>
      <c r="DS362" s="335" t="s">
        <v>20764</v>
      </c>
      <c r="DT362" s="335" t="s">
        <v>3848</v>
      </c>
      <c r="DU362" s="335" t="s">
        <v>3848</v>
      </c>
      <c r="DV362" s="335" t="s">
        <v>3848</v>
      </c>
      <c r="DW362" s="335" t="s">
        <v>3848</v>
      </c>
      <c r="DX362" s="335" t="s">
        <v>20765</v>
      </c>
      <c r="DY362" s="335" t="s">
        <v>20774</v>
      </c>
      <c r="DZ362" s="335" t="s">
        <v>20775</v>
      </c>
      <c r="EA362" s="335" t="s">
        <v>3848</v>
      </c>
      <c r="EB362" s="335" t="s">
        <v>3861</v>
      </c>
      <c r="EC362" s="335" t="s">
        <v>3862</v>
      </c>
      <c r="ED362" s="335" t="s">
        <v>3848</v>
      </c>
      <c r="EE362" s="335" t="s">
        <v>20776</v>
      </c>
      <c r="EF362" s="335" t="s">
        <v>432</v>
      </c>
      <c r="EG362" s="335" t="s">
        <v>3919</v>
      </c>
      <c r="EH362" s="335" t="s">
        <v>3920</v>
      </c>
      <c r="EI362" s="335" t="s">
        <v>20777</v>
      </c>
      <c r="EJ362" s="335" t="s">
        <v>3848</v>
      </c>
      <c r="EK362" s="335" t="s">
        <v>3848</v>
      </c>
      <c r="EL362" s="335" t="s">
        <v>3868</v>
      </c>
      <c r="EM362" s="335" t="s">
        <v>4002</v>
      </c>
      <c r="EN362" s="335" t="s">
        <v>4002</v>
      </c>
      <c r="EO362" s="335" t="s">
        <v>4002</v>
      </c>
      <c r="EP362" s="335" t="s">
        <v>4002</v>
      </c>
      <c r="EQ362" s="335" t="s">
        <v>10947</v>
      </c>
      <c r="ER362" s="335" t="s">
        <v>3924</v>
      </c>
      <c r="ES362" s="335" t="s">
        <v>10098</v>
      </c>
      <c r="ET362" s="335" t="s">
        <v>5914</v>
      </c>
      <c r="EU362" s="335" t="s">
        <v>20778</v>
      </c>
      <c r="EV362" s="335" t="s">
        <v>3876</v>
      </c>
      <c r="EW362" s="335" t="s">
        <v>3876</v>
      </c>
      <c r="EX362" s="335" t="s">
        <v>3848</v>
      </c>
      <c r="EY362" s="335" t="s">
        <v>3848</v>
      </c>
      <c r="EZ362" s="335" t="s">
        <v>3876</v>
      </c>
      <c r="FA362" s="335" t="s">
        <v>3848</v>
      </c>
      <c r="FB362" s="335" t="s">
        <v>20779</v>
      </c>
      <c r="FC362" s="335" t="s">
        <v>10170</v>
      </c>
      <c r="FD362" s="335" t="s">
        <v>3848</v>
      </c>
      <c r="FE362" s="335" t="s">
        <v>3930</v>
      </c>
      <c r="FF362" s="335" t="s">
        <v>6835</v>
      </c>
      <c r="FG362" s="335" t="s">
        <v>3848</v>
      </c>
      <c r="FH362" s="335" t="s">
        <v>20780</v>
      </c>
      <c r="FI362" s="335" t="s">
        <v>20781</v>
      </c>
      <c r="FJ362" s="335" t="s">
        <v>6196</v>
      </c>
      <c r="FK362" s="335" t="s">
        <v>12867</v>
      </c>
      <c r="FL362" s="335" t="s">
        <v>20782</v>
      </c>
      <c r="FM362" s="335" t="s">
        <v>20763</v>
      </c>
      <c r="FN362" s="335" t="s">
        <v>20783</v>
      </c>
      <c r="FO362" s="335" t="s">
        <v>20784</v>
      </c>
      <c r="FP362" s="335" t="s">
        <v>3848</v>
      </c>
      <c r="FQ362" s="335" t="s">
        <v>20785</v>
      </c>
      <c r="FR362" s="335" t="s">
        <v>4925</v>
      </c>
      <c r="FS362" s="335" t="s">
        <v>20786</v>
      </c>
      <c r="FT362" s="335" t="s">
        <v>20787</v>
      </c>
      <c r="FU362" s="335" t="s">
        <v>20788</v>
      </c>
      <c r="FV362" s="335" t="s">
        <v>20789</v>
      </c>
      <c r="FW362" s="335" t="s">
        <v>20790</v>
      </c>
      <c r="FX362" s="335" t="s">
        <v>3894</v>
      </c>
      <c r="FY362" s="335" t="s">
        <v>3848</v>
      </c>
      <c r="FZ362" s="335" t="s">
        <v>20791</v>
      </c>
      <c r="GA362" s="335" t="s">
        <v>3946</v>
      </c>
      <c r="GB362" s="335" t="s">
        <v>3946</v>
      </c>
      <c r="GC362" s="335" t="s">
        <v>3946</v>
      </c>
      <c r="GD362" s="487" t="s">
        <v>12711</v>
      </c>
      <c r="GE362" s="487" t="s">
        <v>6505</v>
      </c>
      <c r="GF362" s="487" t="s">
        <v>14011</v>
      </c>
      <c r="GG362" s="487"/>
      <c r="GH362" s="487"/>
      <c r="GI362" s="487" t="s">
        <v>6505</v>
      </c>
      <c r="GJ362" s="487"/>
      <c r="GK362" s="487"/>
      <c r="GL362" s="487"/>
      <c r="GM362" s="487"/>
      <c r="GN362" s="487"/>
      <c r="GO362" s="487"/>
      <c r="GP362" s="487"/>
      <c r="GQ362" s="487"/>
      <c r="GR362" s="487"/>
      <c r="GS362" s="487"/>
      <c r="GT362" s="487"/>
      <c r="GU362" s="487"/>
      <c r="GV362" s="487"/>
      <c r="GW362" s="487"/>
      <c r="GX362" s="487"/>
      <c r="GY362" s="487"/>
      <c r="GZ362" s="487"/>
      <c r="HA362" s="487"/>
      <c r="HB362" s="487"/>
      <c r="HC362" s="487"/>
      <c r="HD362" s="487"/>
      <c r="HE362" s="487"/>
      <c r="HF362" s="487"/>
      <c r="HG362" s="487"/>
      <c r="HH362" s="487"/>
      <c r="HI362" s="487"/>
      <c r="HJ362" s="487"/>
      <c r="HK362" s="487"/>
      <c r="HL362" s="487"/>
      <c r="HM362" s="487"/>
      <c r="HN362" s="487"/>
      <c r="HO362" s="487"/>
      <c r="HP362" s="487"/>
      <c r="HQ362" s="487"/>
      <c r="HS362" s="44" t="s">
        <v>6505</v>
      </c>
      <c r="IC362" s="44" t="s">
        <v>12683</v>
      </c>
      <c r="IE362" s="44" t="s">
        <v>3403</v>
      </c>
    </row>
    <row r="363" spans="1:239" s="255" customFormat="1" ht="12.75" x14ac:dyDescent="0.2">
      <c r="A363" s="85">
        <v>86</v>
      </c>
      <c r="B363" s="522"/>
      <c r="C363" s="487"/>
      <c r="D363" s="44" t="s">
        <v>20438</v>
      </c>
      <c r="E363" s="523" t="s">
        <v>212</v>
      </c>
      <c r="F363" s="282">
        <v>43285</v>
      </c>
      <c r="G363" s="255" t="s">
        <v>3082</v>
      </c>
      <c r="H363" s="524" t="s">
        <v>246</v>
      </c>
      <c r="I363" s="524" t="s">
        <v>247</v>
      </c>
      <c r="J363" s="85" t="s">
        <v>12805</v>
      </c>
      <c r="K363" s="471" t="s">
        <v>12806</v>
      </c>
      <c r="L363" s="471" t="s">
        <v>250</v>
      </c>
      <c r="M363" s="471">
        <v>43285</v>
      </c>
      <c r="N363" s="471">
        <v>43299</v>
      </c>
      <c r="O363" s="85" t="s">
        <v>18971</v>
      </c>
      <c r="P363" s="526" t="s">
        <v>20792</v>
      </c>
      <c r="Q363" s="525" t="s">
        <v>20793</v>
      </c>
      <c r="R363" s="487" t="s">
        <v>20794</v>
      </c>
      <c r="S363" s="525" t="s">
        <v>3939</v>
      </c>
      <c r="T363" s="527">
        <v>9452473249</v>
      </c>
      <c r="U363" s="514" t="s">
        <v>20795</v>
      </c>
      <c r="V363" s="514" t="s">
        <v>221</v>
      </c>
      <c r="W363" s="255" t="s">
        <v>221</v>
      </c>
      <c r="X363" s="255" t="s">
        <v>221</v>
      </c>
      <c r="Y363" s="255" t="s">
        <v>221</v>
      </c>
      <c r="Z363" s="255" t="s">
        <v>221</v>
      </c>
      <c r="AA363" s="525" t="s">
        <v>20796</v>
      </c>
      <c r="AB363" s="487" t="s">
        <v>20797</v>
      </c>
      <c r="AC363" s="44" t="s">
        <v>223</v>
      </c>
      <c r="AD363" s="524" t="s">
        <v>802</v>
      </c>
      <c r="AE363" s="487" t="s">
        <v>20798</v>
      </c>
      <c r="AF363" s="487">
        <v>0</v>
      </c>
      <c r="AG363" s="487">
        <v>0</v>
      </c>
      <c r="AH363" s="487" t="s">
        <v>226</v>
      </c>
      <c r="AI363" s="487">
        <v>60</v>
      </c>
      <c r="AJ363" s="487" t="s">
        <v>227</v>
      </c>
      <c r="AK363" s="487">
        <v>1</v>
      </c>
      <c r="AL363" s="487">
        <v>60</v>
      </c>
      <c r="AM363" s="487">
        <v>0</v>
      </c>
      <c r="AN363" s="524" t="s">
        <v>432</v>
      </c>
      <c r="AO363" s="528" t="s">
        <v>432</v>
      </c>
      <c r="AP363" s="528" t="s">
        <v>434</v>
      </c>
      <c r="AQ363" s="528" t="s">
        <v>10785</v>
      </c>
      <c r="AR363" s="487" t="s">
        <v>20725</v>
      </c>
      <c r="AS363" s="487"/>
      <c r="AT363" s="487"/>
      <c r="AU363" s="487"/>
      <c r="AV363" s="487"/>
      <c r="AW363" s="487"/>
      <c r="AX363" s="487" t="s">
        <v>14707</v>
      </c>
      <c r="AY363" s="487" t="s">
        <v>227</v>
      </c>
      <c r="AZ363" s="487" t="s">
        <v>227</v>
      </c>
      <c r="BA363" s="487"/>
      <c r="BB363" s="487" t="s">
        <v>4430</v>
      </c>
      <c r="BC363" s="522"/>
      <c r="BD363" s="522"/>
      <c r="BE363" s="487"/>
      <c r="BF363" s="487">
        <v>3</v>
      </c>
      <c r="BG363" s="487">
        <v>3</v>
      </c>
      <c r="BH363" s="487">
        <v>3</v>
      </c>
      <c r="BI363" s="487">
        <v>3</v>
      </c>
      <c r="BJ363" s="487">
        <v>3</v>
      </c>
      <c r="BK363" s="487">
        <v>3</v>
      </c>
      <c r="BL363" s="487">
        <v>3</v>
      </c>
      <c r="BM363" s="487">
        <v>3</v>
      </c>
      <c r="BN363" s="487">
        <v>3</v>
      </c>
      <c r="BO363" s="487">
        <v>3</v>
      </c>
      <c r="BP363" s="487">
        <v>3</v>
      </c>
      <c r="BQ363" s="487">
        <v>3</v>
      </c>
      <c r="BR363" s="487">
        <v>3</v>
      </c>
      <c r="BS363" s="487">
        <v>3</v>
      </c>
      <c r="BT363" s="487">
        <v>3</v>
      </c>
      <c r="BU363" s="487"/>
      <c r="BV363" s="487" t="s">
        <v>4430</v>
      </c>
      <c r="BW363" s="487"/>
      <c r="BX363" s="487"/>
      <c r="BY363" s="487"/>
      <c r="BZ363" s="487">
        <v>3</v>
      </c>
      <c r="CA363" s="487">
        <v>3</v>
      </c>
      <c r="CB363" s="487">
        <v>3</v>
      </c>
      <c r="CC363" s="487">
        <v>3</v>
      </c>
      <c r="CD363" s="487" t="s">
        <v>260</v>
      </c>
      <c r="CE363" s="487" t="s">
        <v>4430</v>
      </c>
      <c r="CF363" s="487" t="s">
        <v>260</v>
      </c>
      <c r="CG363" s="487"/>
      <c r="CH363" s="487"/>
      <c r="CI363" s="487"/>
      <c r="CJ363" s="487"/>
      <c r="CK363" s="487"/>
      <c r="CL363" s="487"/>
      <c r="CM363" s="487"/>
      <c r="CN363" s="487"/>
      <c r="CO363" s="487"/>
      <c r="CP363" s="487"/>
      <c r="CQ363" s="487"/>
      <c r="CR363" s="335" t="s">
        <v>12643</v>
      </c>
      <c r="CS363" s="335" t="s">
        <v>12644</v>
      </c>
      <c r="CT363" s="335" t="s">
        <v>4002</v>
      </c>
      <c r="CU363" s="335" t="s">
        <v>20799</v>
      </c>
      <c r="CV363" s="335" t="s">
        <v>20793</v>
      </c>
      <c r="CW363" s="335" t="s">
        <v>20794</v>
      </c>
      <c r="CX363" s="335" t="s">
        <v>3939</v>
      </c>
      <c r="CY363" s="335" t="s">
        <v>20800</v>
      </c>
      <c r="CZ363" s="335" t="s">
        <v>13267</v>
      </c>
      <c r="DA363" s="335" t="s">
        <v>20801</v>
      </c>
      <c r="DB363" s="335" t="s">
        <v>3840</v>
      </c>
      <c r="DC363" s="335" t="s">
        <v>3841</v>
      </c>
      <c r="DD363" s="335" t="s">
        <v>4838</v>
      </c>
      <c r="DE363" s="335" t="s">
        <v>13267</v>
      </c>
      <c r="DF363" s="335" t="s">
        <v>20801</v>
      </c>
      <c r="DG363" s="335" t="s">
        <v>3840</v>
      </c>
      <c r="DH363" s="335" t="s">
        <v>3841</v>
      </c>
      <c r="DI363" s="335" t="s">
        <v>4838</v>
      </c>
      <c r="DJ363" s="335" t="s">
        <v>3848</v>
      </c>
      <c r="DK363" s="335" t="s">
        <v>3849</v>
      </c>
      <c r="DL363" s="335" t="s">
        <v>4002</v>
      </c>
      <c r="DM363" s="335" t="s">
        <v>3914</v>
      </c>
      <c r="DN363" s="335" t="s">
        <v>3852</v>
      </c>
      <c r="DO363" s="335" t="s">
        <v>3853</v>
      </c>
      <c r="DP363" s="335" t="s">
        <v>3854</v>
      </c>
      <c r="DQ363" s="335" t="s">
        <v>20802</v>
      </c>
      <c r="DR363" s="335" t="s">
        <v>20803</v>
      </c>
      <c r="DS363" s="335" t="s">
        <v>20795</v>
      </c>
      <c r="DT363" s="335" t="s">
        <v>3848</v>
      </c>
      <c r="DU363" s="335" t="s">
        <v>3848</v>
      </c>
      <c r="DV363" s="335" t="s">
        <v>3848</v>
      </c>
      <c r="DW363" s="335" t="s">
        <v>3848</v>
      </c>
      <c r="DX363" s="335" t="s">
        <v>20795</v>
      </c>
      <c r="DY363" s="335" t="s">
        <v>3848</v>
      </c>
      <c r="DZ363" s="335" t="s">
        <v>3848</v>
      </c>
      <c r="EA363" s="335" t="s">
        <v>3848</v>
      </c>
      <c r="EB363" s="335" t="s">
        <v>3861</v>
      </c>
      <c r="EC363" s="335" t="s">
        <v>4118</v>
      </c>
      <c r="ED363" s="335" t="s">
        <v>3848</v>
      </c>
      <c r="EE363" s="335" t="s">
        <v>12096</v>
      </c>
      <c r="EF363" s="335" t="s">
        <v>432</v>
      </c>
      <c r="EG363" s="335" t="s">
        <v>3919</v>
      </c>
      <c r="EH363" s="335" t="s">
        <v>3920</v>
      </c>
      <c r="EI363" s="335" t="s">
        <v>10560</v>
      </c>
      <c r="EJ363" s="335" t="s">
        <v>3848</v>
      </c>
      <c r="EK363" s="335" t="s">
        <v>3848</v>
      </c>
      <c r="EL363" s="335" t="s">
        <v>3868</v>
      </c>
      <c r="EM363" s="335" t="s">
        <v>4002</v>
      </c>
      <c r="EN363" s="335" t="s">
        <v>4002</v>
      </c>
      <c r="EO363" s="335" t="s">
        <v>4401</v>
      </c>
      <c r="EP363" s="335" t="s">
        <v>3870</v>
      </c>
      <c r="EQ363" s="335" t="s">
        <v>20804</v>
      </c>
      <c r="ER363" s="335" t="s">
        <v>4073</v>
      </c>
      <c r="ES363" s="335" t="s">
        <v>20805</v>
      </c>
      <c r="ET363" s="335" t="s">
        <v>20806</v>
      </c>
      <c r="EU363" s="335" t="s">
        <v>20807</v>
      </c>
      <c r="EV363" s="335" t="s">
        <v>3876</v>
      </c>
      <c r="EW363" s="335" t="s">
        <v>3876</v>
      </c>
      <c r="EX363" s="335" t="s">
        <v>3848</v>
      </c>
      <c r="EY363" s="335" t="s">
        <v>3848</v>
      </c>
      <c r="EZ363" s="335" t="s">
        <v>3877</v>
      </c>
      <c r="FA363" s="335" t="s">
        <v>3878</v>
      </c>
      <c r="FB363" s="335" t="s">
        <v>20808</v>
      </c>
      <c r="FC363" s="335" t="s">
        <v>20809</v>
      </c>
      <c r="FD363" s="335" t="s">
        <v>20810</v>
      </c>
      <c r="FE363" s="335" t="s">
        <v>3970</v>
      </c>
      <c r="FF363" s="335" t="s">
        <v>7587</v>
      </c>
      <c r="FG363" s="335" t="s">
        <v>3848</v>
      </c>
      <c r="FH363" s="335" t="s">
        <v>20811</v>
      </c>
      <c r="FI363" s="335" t="s">
        <v>20812</v>
      </c>
      <c r="FJ363" s="335" t="s">
        <v>8356</v>
      </c>
      <c r="FK363" s="335" t="s">
        <v>20813</v>
      </c>
      <c r="FL363" s="335" t="s">
        <v>20814</v>
      </c>
      <c r="FM363" s="335" t="s">
        <v>3939</v>
      </c>
      <c r="FN363" s="335" t="s">
        <v>11079</v>
      </c>
      <c r="FO363" s="335" t="s">
        <v>20815</v>
      </c>
      <c r="FP363" s="335" t="s">
        <v>3848</v>
      </c>
      <c r="FQ363" s="335" t="s">
        <v>20816</v>
      </c>
      <c r="FR363" s="335" t="s">
        <v>4367</v>
      </c>
      <c r="FS363" s="335" t="s">
        <v>20817</v>
      </c>
      <c r="FT363" s="335" t="s">
        <v>20818</v>
      </c>
      <c r="FU363" s="335" t="s">
        <v>20819</v>
      </c>
      <c r="FV363" s="335" t="s">
        <v>20820</v>
      </c>
      <c r="FW363" s="335" t="s">
        <v>20821</v>
      </c>
      <c r="FX363" s="335" t="s">
        <v>176</v>
      </c>
      <c r="FY363" s="335" t="s">
        <v>20475</v>
      </c>
      <c r="FZ363" s="335" t="s">
        <v>20822</v>
      </c>
      <c r="GA363" s="335" t="s">
        <v>3945</v>
      </c>
      <c r="GB363" s="335" t="s">
        <v>3945</v>
      </c>
      <c r="GC363" s="335" t="s">
        <v>3946</v>
      </c>
      <c r="GD363" s="487" t="s">
        <v>4194</v>
      </c>
      <c r="GE363" s="487" t="s">
        <v>6676</v>
      </c>
      <c r="GF363" s="487"/>
      <c r="GG363" s="487"/>
      <c r="GH363" s="487"/>
      <c r="GI363" s="487"/>
      <c r="GJ363" s="487"/>
      <c r="GK363" s="487"/>
      <c r="GL363" s="487"/>
      <c r="GM363" s="487"/>
      <c r="GN363" s="487"/>
      <c r="GO363" s="487"/>
      <c r="GP363" s="487"/>
      <c r="GQ363" s="487"/>
      <c r="GR363" s="487"/>
      <c r="GS363" s="487"/>
      <c r="GT363" s="487"/>
      <c r="GU363" s="487"/>
      <c r="GV363" s="487"/>
      <c r="GW363" s="487"/>
      <c r="GX363" s="487"/>
      <c r="GY363" s="487"/>
      <c r="GZ363" s="487"/>
      <c r="HA363" s="487"/>
      <c r="HB363" s="487"/>
      <c r="HC363" s="487"/>
      <c r="HD363" s="487"/>
      <c r="HE363" s="487"/>
      <c r="HF363" s="487"/>
      <c r="HG363" s="487"/>
      <c r="HH363" s="487"/>
      <c r="HI363" s="487"/>
      <c r="HJ363" s="487"/>
      <c r="HK363" s="487"/>
      <c r="HL363" s="471">
        <v>43285</v>
      </c>
      <c r="HM363" s="30" t="s">
        <v>4194</v>
      </c>
      <c r="HN363" s="213" t="s">
        <v>6676</v>
      </c>
      <c r="HO363" s="487"/>
      <c r="HP363" s="487"/>
      <c r="HQ363" s="487"/>
      <c r="IC363" s="44" t="s">
        <v>247</v>
      </c>
      <c r="IE363" s="44" t="s">
        <v>12843</v>
      </c>
    </row>
    <row r="364" spans="1:239" s="255" customFormat="1" ht="12.75" x14ac:dyDescent="0.2">
      <c r="A364" s="85">
        <v>87</v>
      </c>
      <c r="B364" s="522"/>
      <c r="C364" s="487"/>
      <c r="D364" s="44" t="s">
        <v>20438</v>
      </c>
      <c r="E364" s="523" t="s">
        <v>212</v>
      </c>
      <c r="F364" s="282">
        <v>43285</v>
      </c>
      <c r="G364" s="255" t="s">
        <v>3082</v>
      </c>
      <c r="H364" s="524" t="s">
        <v>246</v>
      </c>
      <c r="I364" s="524" t="s">
        <v>247</v>
      </c>
      <c r="J364" s="351" t="s">
        <v>19437</v>
      </c>
      <c r="K364" s="471" t="s">
        <v>19438</v>
      </c>
      <c r="L364" s="471" t="s">
        <v>250</v>
      </c>
      <c r="M364" s="471">
        <v>43285</v>
      </c>
      <c r="N364" s="471">
        <v>43299</v>
      </c>
      <c r="O364" s="85" t="s">
        <v>13142</v>
      </c>
      <c r="P364" s="526" t="s">
        <v>20823</v>
      </c>
      <c r="Q364" s="487" t="s">
        <v>20824</v>
      </c>
      <c r="R364" s="487" t="s">
        <v>20825</v>
      </c>
      <c r="S364" s="525" t="s">
        <v>20826</v>
      </c>
      <c r="T364" s="487">
        <v>9294284283</v>
      </c>
      <c r="U364" s="530" t="s">
        <v>20827</v>
      </c>
      <c r="V364" s="514" t="s">
        <v>20828</v>
      </c>
      <c r="W364" s="255" t="s">
        <v>221</v>
      </c>
      <c r="X364" s="255" t="s">
        <v>221</v>
      </c>
      <c r="Y364" s="255" t="s">
        <v>221</v>
      </c>
      <c r="Z364" s="255" t="s">
        <v>221</v>
      </c>
      <c r="AA364" s="487" t="s">
        <v>20829</v>
      </c>
      <c r="AB364" s="487">
        <v>9223791190</v>
      </c>
      <c r="AC364" s="524" t="s">
        <v>1303</v>
      </c>
      <c r="AD364" s="524" t="s">
        <v>224</v>
      </c>
      <c r="AE364" s="487" t="s">
        <v>221</v>
      </c>
      <c r="AF364" s="487">
        <v>0</v>
      </c>
      <c r="AG364" s="487">
        <v>0</v>
      </c>
      <c r="AH364" s="487">
        <v>0</v>
      </c>
      <c r="AI364" s="487">
        <v>0</v>
      </c>
      <c r="AJ364" s="487" t="s">
        <v>446</v>
      </c>
      <c r="AK364" s="487">
        <v>0</v>
      </c>
      <c r="AL364" s="487">
        <v>0</v>
      </c>
      <c r="AM364" s="487">
        <v>0</v>
      </c>
      <c r="AN364" s="524" t="s">
        <v>432</v>
      </c>
      <c r="AO364" s="528" t="s">
        <v>432</v>
      </c>
      <c r="AP364" s="528" t="s">
        <v>434</v>
      </c>
      <c r="AQ364" s="528" t="s">
        <v>10785</v>
      </c>
      <c r="AR364" s="487" t="s">
        <v>20725</v>
      </c>
      <c r="AS364" s="487"/>
      <c r="AT364" s="487"/>
      <c r="AU364" s="487"/>
      <c r="AV364" s="487"/>
      <c r="AW364" s="487"/>
      <c r="AX364" s="487" t="s">
        <v>14707</v>
      </c>
      <c r="AY364" s="487" t="s">
        <v>227</v>
      </c>
      <c r="AZ364" s="487" t="s">
        <v>446</v>
      </c>
      <c r="BA364" s="487"/>
      <c r="BB364" s="487" t="s">
        <v>4430</v>
      </c>
      <c r="BC364" s="522"/>
      <c r="BD364" s="522"/>
      <c r="BE364" s="487"/>
      <c r="BF364" s="487">
        <v>2</v>
      </c>
      <c r="BG364" s="487">
        <v>2</v>
      </c>
      <c r="BH364" s="487">
        <v>2</v>
      </c>
      <c r="BI364" s="487">
        <v>2</v>
      </c>
      <c r="BJ364" s="487">
        <v>2</v>
      </c>
      <c r="BK364" s="487">
        <v>2</v>
      </c>
      <c r="BL364" s="487">
        <v>2</v>
      </c>
      <c r="BM364" s="487">
        <v>2</v>
      </c>
      <c r="BN364" s="487">
        <v>2</v>
      </c>
      <c r="BO364" s="487">
        <v>2</v>
      </c>
      <c r="BP364" s="487">
        <v>2</v>
      </c>
      <c r="BQ364" s="487">
        <v>2</v>
      </c>
      <c r="BR364" s="487">
        <v>2</v>
      </c>
      <c r="BS364" s="487">
        <v>2</v>
      </c>
      <c r="BT364" s="487">
        <v>2</v>
      </c>
      <c r="BU364" s="487"/>
      <c r="BV364" s="487" t="s">
        <v>4430</v>
      </c>
      <c r="BW364" s="529"/>
      <c r="BX364" s="529"/>
      <c r="BY364" s="487"/>
      <c r="BZ364" s="487">
        <v>3</v>
      </c>
      <c r="CA364" s="487">
        <v>3</v>
      </c>
      <c r="CB364" s="487">
        <v>3</v>
      </c>
      <c r="CC364" s="487">
        <v>3</v>
      </c>
      <c r="CD364" s="487" t="s">
        <v>260</v>
      </c>
      <c r="CE364" s="487" t="s">
        <v>4430</v>
      </c>
      <c r="CF364" s="487" t="s">
        <v>260</v>
      </c>
      <c r="CG364" s="487"/>
      <c r="CH364" s="487"/>
      <c r="CI364" s="487"/>
      <c r="CJ364" s="487"/>
      <c r="CK364" s="487"/>
      <c r="CL364" s="487"/>
      <c r="CM364" s="487"/>
      <c r="CN364" s="487"/>
      <c r="CO364" s="487"/>
      <c r="CP364" s="487"/>
      <c r="CQ364" s="487"/>
      <c r="CR364" s="335" t="s">
        <v>12643</v>
      </c>
      <c r="CS364" s="335" t="s">
        <v>12644</v>
      </c>
      <c r="CT364" s="335" t="s">
        <v>4002</v>
      </c>
      <c r="CU364" s="335" t="s">
        <v>20830</v>
      </c>
      <c r="CV364" s="335" t="s">
        <v>20824</v>
      </c>
      <c r="CW364" s="335" t="s">
        <v>20825</v>
      </c>
      <c r="CX364" s="335" t="s">
        <v>20826</v>
      </c>
      <c r="CY364" s="335" t="s">
        <v>20831</v>
      </c>
      <c r="CZ364" s="335" t="s">
        <v>13155</v>
      </c>
      <c r="DA364" s="335" t="s">
        <v>20832</v>
      </c>
      <c r="DB364" s="335" t="s">
        <v>8885</v>
      </c>
      <c r="DC364" s="335" t="s">
        <v>3846</v>
      </c>
      <c r="DD364" s="335" t="s">
        <v>8569</v>
      </c>
      <c r="DE364" s="335" t="s">
        <v>13155</v>
      </c>
      <c r="DF364" s="335" t="s">
        <v>20832</v>
      </c>
      <c r="DG364" s="335" t="s">
        <v>8885</v>
      </c>
      <c r="DH364" s="335" t="s">
        <v>3846</v>
      </c>
      <c r="DI364" s="335" t="s">
        <v>8569</v>
      </c>
      <c r="DJ364" s="335" t="s">
        <v>20833</v>
      </c>
      <c r="DK364" s="335" t="s">
        <v>3957</v>
      </c>
      <c r="DL364" s="335" t="s">
        <v>4722</v>
      </c>
      <c r="DM364" s="335" t="s">
        <v>3914</v>
      </c>
      <c r="DN364" s="335" t="s">
        <v>3852</v>
      </c>
      <c r="DO364" s="335" t="s">
        <v>3853</v>
      </c>
      <c r="DP364" s="335" t="s">
        <v>3996</v>
      </c>
      <c r="DQ364" s="335" t="s">
        <v>20834</v>
      </c>
      <c r="DR364" s="335" t="s">
        <v>20834</v>
      </c>
      <c r="DS364" s="335" t="s">
        <v>20827</v>
      </c>
      <c r="DT364" s="335" t="s">
        <v>3848</v>
      </c>
      <c r="DU364" s="335" t="s">
        <v>3848</v>
      </c>
      <c r="DV364" s="335" t="s">
        <v>3848</v>
      </c>
      <c r="DW364" s="335" t="s">
        <v>3848</v>
      </c>
      <c r="DX364" s="335" t="s">
        <v>20828</v>
      </c>
      <c r="DY364" s="335" t="s">
        <v>20835</v>
      </c>
      <c r="DZ364" s="335" t="s">
        <v>3848</v>
      </c>
      <c r="EA364" s="335" t="s">
        <v>3848</v>
      </c>
      <c r="EB364" s="335" t="s">
        <v>3861</v>
      </c>
      <c r="EC364" s="335" t="s">
        <v>3862</v>
      </c>
      <c r="ED364" s="335" t="s">
        <v>3848</v>
      </c>
      <c r="EE364" s="335" t="s">
        <v>12895</v>
      </c>
      <c r="EF364" s="335" t="s">
        <v>432</v>
      </c>
      <c r="EG364" s="335" t="s">
        <v>3919</v>
      </c>
      <c r="EH364" s="335" t="s">
        <v>3920</v>
      </c>
      <c r="EI364" s="335" t="s">
        <v>10560</v>
      </c>
      <c r="EJ364" s="335" t="s">
        <v>16184</v>
      </c>
      <c r="EK364" s="335" t="s">
        <v>3848</v>
      </c>
      <c r="EL364" s="335" t="s">
        <v>3868</v>
      </c>
      <c r="EM364" s="335" t="s">
        <v>4002</v>
      </c>
      <c r="EN364" s="335" t="s">
        <v>4002</v>
      </c>
      <c r="EO364" s="335" t="s">
        <v>3870</v>
      </c>
      <c r="EP364" s="335" t="s">
        <v>3869</v>
      </c>
      <c r="EQ364" s="335" t="s">
        <v>13905</v>
      </c>
      <c r="ER364" s="335" t="s">
        <v>3924</v>
      </c>
      <c r="ES364" s="335" t="s">
        <v>20836</v>
      </c>
      <c r="ET364" s="335" t="s">
        <v>20837</v>
      </c>
      <c r="EU364" s="335" t="s">
        <v>18843</v>
      </c>
      <c r="EV364" s="335" t="s">
        <v>3848</v>
      </c>
      <c r="EW364" s="335" t="s">
        <v>3848</v>
      </c>
      <c r="EX364" s="335" t="s">
        <v>3848</v>
      </c>
      <c r="EY364" s="335" t="s">
        <v>3848</v>
      </c>
      <c r="EZ364" s="335" t="s">
        <v>3848</v>
      </c>
      <c r="FA364" s="335" t="s">
        <v>3848</v>
      </c>
      <c r="FB364" s="335" t="s">
        <v>3848</v>
      </c>
      <c r="FC364" s="335" t="s">
        <v>3848</v>
      </c>
      <c r="FD364" s="335" t="s">
        <v>3848</v>
      </c>
      <c r="FE364" s="335" t="s">
        <v>4017</v>
      </c>
      <c r="FF364" s="335" t="s">
        <v>4017</v>
      </c>
      <c r="FG364" s="335" t="s">
        <v>3848</v>
      </c>
      <c r="FH364" s="335" t="s">
        <v>3848</v>
      </c>
      <c r="FI364" s="335" t="s">
        <v>3848</v>
      </c>
      <c r="FJ364" s="335" t="s">
        <v>4017</v>
      </c>
      <c r="FK364" s="335" t="s">
        <v>4017</v>
      </c>
      <c r="FL364" s="335" t="s">
        <v>4017</v>
      </c>
      <c r="FM364" s="335" t="s">
        <v>20826</v>
      </c>
      <c r="FN364" s="335" t="s">
        <v>5431</v>
      </c>
      <c r="FO364" s="335" t="s">
        <v>20838</v>
      </c>
      <c r="FP364" s="335" t="s">
        <v>3848</v>
      </c>
      <c r="FQ364" s="335" t="s">
        <v>3848</v>
      </c>
      <c r="FR364" s="335" t="s">
        <v>3848</v>
      </c>
      <c r="FS364" s="335" t="s">
        <v>3848</v>
      </c>
      <c r="FT364" s="335" t="s">
        <v>20839</v>
      </c>
      <c r="FU364" s="335" t="s">
        <v>20840</v>
      </c>
      <c r="FV364" s="335" t="s">
        <v>20841</v>
      </c>
      <c r="FW364" s="335" t="s">
        <v>20842</v>
      </c>
      <c r="FX364" s="335" t="s">
        <v>176</v>
      </c>
      <c r="FY364" s="335" t="s">
        <v>20475</v>
      </c>
      <c r="FZ364" s="335" t="s">
        <v>20843</v>
      </c>
      <c r="GA364" s="335" t="s">
        <v>3946</v>
      </c>
      <c r="GB364" s="335" t="s">
        <v>3946</v>
      </c>
      <c r="GC364" s="335" t="s">
        <v>3946</v>
      </c>
      <c r="GD364" s="487" t="s">
        <v>12711</v>
      </c>
      <c r="GE364" s="487" t="s">
        <v>6505</v>
      </c>
      <c r="GF364" s="487" t="s">
        <v>19442</v>
      </c>
      <c r="GG364" s="487" t="s">
        <v>6676</v>
      </c>
      <c r="GH364" s="487"/>
      <c r="GI364" s="487"/>
      <c r="GJ364" s="487"/>
      <c r="GK364" s="487"/>
      <c r="GL364" s="487"/>
      <c r="GM364" s="487"/>
      <c r="GN364" s="487"/>
      <c r="GO364" s="487"/>
      <c r="GP364" s="487"/>
      <c r="GQ364" s="487"/>
      <c r="GR364" s="487"/>
      <c r="GS364" s="487"/>
      <c r="GT364" s="487"/>
      <c r="GU364" s="487"/>
      <c r="GV364" s="487"/>
      <c r="GW364" s="487"/>
      <c r="GX364" s="487"/>
      <c r="GY364" s="487"/>
      <c r="GZ364" s="487"/>
      <c r="HA364" s="487"/>
      <c r="HB364" s="487"/>
      <c r="HC364" s="487"/>
      <c r="HD364" s="487"/>
      <c r="HE364" s="487"/>
      <c r="HF364" s="487"/>
      <c r="HG364" s="487"/>
      <c r="HH364" s="487"/>
      <c r="HI364" s="487"/>
      <c r="HJ364" s="487"/>
      <c r="HK364" s="487"/>
      <c r="HL364" s="471">
        <v>43285</v>
      </c>
      <c r="HM364" s="30" t="s">
        <v>12626</v>
      </c>
      <c r="HN364" s="487"/>
      <c r="HO364" s="487"/>
      <c r="HP364" s="487"/>
      <c r="HQ364" s="487"/>
      <c r="HS364" s="44" t="s">
        <v>6505</v>
      </c>
      <c r="IA364" s="44" t="s">
        <v>6676</v>
      </c>
      <c r="IC364" s="44" t="s">
        <v>247</v>
      </c>
      <c r="IE364" s="44" t="s">
        <v>12843</v>
      </c>
    </row>
    <row r="365" spans="1:239" s="255" customFormat="1" ht="12.75" x14ac:dyDescent="0.2">
      <c r="A365" s="85">
        <v>88</v>
      </c>
      <c r="B365" s="522"/>
      <c r="C365" s="487"/>
      <c r="D365" s="44" t="s">
        <v>20438</v>
      </c>
      <c r="E365" s="523" t="s">
        <v>212</v>
      </c>
      <c r="F365" s="282">
        <v>43285</v>
      </c>
      <c r="G365" s="255" t="s">
        <v>357</v>
      </c>
      <c r="H365" s="524" t="s">
        <v>233</v>
      </c>
      <c r="I365" s="524" t="s">
        <v>12683</v>
      </c>
      <c r="J365" s="487"/>
      <c r="K365" s="487"/>
      <c r="L365" s="487"/>
      <c r="M365" s="525"/>
      <c r="N365" s="525"/>
      <c r="O365" s="487"/>
      <c r="P365" s="526" t="s">
        <v>20844</v>
      </c>
      <c r="Q365" s="487" t="s">
        <v>20845</v>
      </c>
      <c r="R365" s="487" t="s">
        <v>20846</v>
      </c>
      <c r="S365" s="525" t="s">
        <v>20847</v>
      </c>
      <c r="T365" s="527">
        <v>9066052465</v>
      </c>
      <c r="U365" s="514" t="s">
        <v>20848</v>
      </c>
      <c r="V365" s="514" t="s">
        <v>20849</v>
      </c>
      <c r="W365" s="255" t="s">
        <v>221</v>
      </c>
      <c r="X365" s="255" t="s">
        <v>221</v>
      </c>
      <c r="Y365" s="255" t="s">
        <v>221</v>
      </c>
      <c r="Z365" s="255" t="s">
        <v>221</v>
      </c>
      <c r="AA365" s="487" t="s">
        <v>20850</v>
      </c>
      <c r="AB365" s="487">
        <v>9555960150</v>
      </c>
      <c r="AC365" s="524" t="s">
        <v>1303</v>
      </c>
      <c r="AD365" s="524" t="s">
        <v>224</v>
      </c>
      <c r="AE365" s="487" t="s">
        <v>221</v>
      </c>
      <c r="AF365" s="487">
        <v>0</v>
      </c>
      <c r="AG365" s="487">
        <v>0</v>
      </c>
      <c r="AH365" s="487">
        <v>0</v>
      </c>
      <c r="AI365" s="487">
        <v>0</v>
      </c>
      <c r="AJ365" s="487" t="s">
        <v>446</v>
      </c>
      <c r="AK365" s="487">
        <v>0</v>
      </c>
      <c r="AL365" s="487">
        <v>0</v>
      </c>
      <c r="AM365" s="487">
        <v>0</v>
      </c>
      <c r="AN365" s="524" t="s">
        <v>432</v>
      </c>
      <c r="AO365" s="528" t="s">
        <v>432</v>
      </c>
      <c r="AP365" s="528" t="s">
        <v>434</v>
      </c>
      <c r="AQ365" s="528" t="s">
        <v>10785</v>
      </c>
      <c r="AR365" s="487" t="s">
        <v>20725</v>
      </c>
      <c r="AS365" s="487"/>
      <c r="AT365" s="487"/>
      <c r="AU365" s="487"/>
      <c r="AV365" s="487"/>
      <c r="AW365" s="487"/>
      <c r="AX365" s="487" t="s">
        <v>14707</v>
      </c>
      <c r="AY365" s="487" t="s">
        <v>227</v>
      </c>
      <c r="AZ365" s="487" t="s">
        <v>446</v>
      </c>
      <c r="BA365" s="487"/>
      <c r="BB365" s="487" t="s">
        <v>4430</v>
      </c>
      <c r="BC365" s="522"/>
      <c r="BD365" s="522"/>
      <c r="BE365" s="487"/>
      <c r="BF365" s="487">
        <v>2</v>
      </c>
      <c r="BG365" s="487">
        <v>2</v>
      </c>
      <c r="BH365" s="487">
        <v>2</v>
      </c>
      <c r="BI365" s="487">
        <v>2</v>
      </c>
      <c r="BJ365" s="487">
        <v>2</v>
      </c>
      <c r="BK365" s="487">
        <v>2</v>
      </c>
      <c r="BL365" s="487">
        <v>2</v>
      </c>
      <c r="BM365" s="487">
        <v>2</v>
      </c>
      <c r="BN365" s="487">
        <v>2</v>
      </c>
      <c r="BO365" s="487">
        <v>2</v>
      </c>
      <c r="BP365" s="487">
        <v>2</v>
      </c>
      <c r="BQ365" s="487">
        <v>2</v>
      </c>
      <c r="BR365" s="487">
        <v>2</v>
      </c>
      <c r="BS365" s="487">
        <v>2</v>
      </c>
      <c r="BT365" s="487">
        <v>2</v>
      </c>
      <c r="BU365" s="487"/>
      <c r="BV365" s="487" t="s">
        <v>4430</v>
      </c>
      <c r="BW365" s="529"/>
      <c r="BX365" s="529"/>
      <c r="BY365" s="487"/>
      <c r="BZ365" s="487">
        <v>3</v>
      </c>
      <c r="CA365" s="487">
        <v>3</v>
      </c>
      <c r="CB365" s="487">
        <v>3</v>
      </c>
      <c r="CC365" s="487">
        <v>3</v>
      </c>
      <c r="CD365" s="487" t="s">
        <v>260</v>
      </c>
      <c r="CE365" s="487" t="s">
        <v>4430</v>
      </c>
      <c r="CF365" s="487" t="s">
        <v>260</v>
      </c>
      <c r="CG365" s="487"/>
      <c r="CH365" s="487"/>
      <c r="CI365" s="487"/>
      <c r="CJ365" s="487"/>
      <c r="CK365" s="487"/>
      <c r="CL365" s="487"/>
      <c r="CM365" s="487"/>
      <c r="CN365" s="487"/>
      <c r="CO365" s="487"/>
      <c r="CP365" s="487"/>
      <c r="CQ365" s="487"/>
      <c r="CR365" s="335" t="s">
        <v>12643</v>
      </c>
      <c r="CS365" s="335" t="s">
        <v>12644</v>
      </c>
      <c r="CT365" s="335" t="s">
        <v>4002</v>
      </c>
      <c r="CU365" s="335" t="s">
        <v>20851</v>
      </c>
      <c r="CV365" s="335" t="s">
        <v>20845</v>
      </c>
      <c r="CW365" s="335" t="s">
        <v>20846</v>
      </c>
      <c r="CX365" s="335" t="s">
        <v>20847</v>
      </c>
      <c r="CY365" s="335" t="s">
        <v>20852</v>
      </c>
      <c r="CZ365" s="335" t="s">
        <v>19562</v>
      </c>
      <c r="DA365" s="335" t="s">
        <v>20853</v>
      </c>
      <c r="DB365" s="335" t="s">
        <v>3840</v>
      </c>
      <c r="DC365" s="335" t="s">
        <v>3841</v>
      </c>
      <c r="DD365" s="335" t="s">
        <v>4838</v>
      </c>
      <c r="DE365" s="335" t="s">
        <v>3848</v>
      </c>
      <c r="DF365" s="335" t="s">
        <v>4607</v>
      </c>
      <c r="DG365" s="335" t="s">
        <v>9766</v>
      </c>
      <c r="DH365" s="335" t="s">
        <v>4607</v>
      </c>
      <c r="DI365" s="335" t="s">
        <v>20854</v>
      </c>
      <c r="DJ365" s="335" t="s">
        <v>20855</v>
      </c>
      <c r="DK365" s="335" t="s">
        <v>3957</v>
      </c>
      <c r="DL365" s="335" t="s">
        <v>3848</v>
      </c>
      <c r="DM365" s="335" t="s">
        <v>3914</v>
      </c>
      <c r="DN365" s="335" t="s">
        <v>3852</v>
      </c>
      <c r="DO365" s="335" t="s">
        <v>3853</v>
      </c>
      <c r="DP365" s="335" t="s">
        <v>3854</v>
      </c>
      <c r="DQ365" s="335" t="s">
        <v>20856</v>
      </c>
      <c r="DR365" s="335" t="s">
        <v>221</v>
      </c>
      <c r="DS365" s="335" t="s">
        <v>20848</v>
      </c>
      <c r="DT365" s="335" t="s">
        <v>3848</v>
      </c>
      <c r="DU365" s="335" t="s">
        <v>3848</v>
      </c>
      <c r="DV365" s="335" t="s">
        <v>3848</v>
      </c>
      <c r="DW365" s="335" t="s">
        <v>3848</v>
      </c>
      <c r="DX365" s="335" t="s">
        <v>20849</v>
      </c>
      <c r="DY365" s="335" t="s">
        <v>3848</v>
      </c>
      <c r="DZ365" s="335" t="s">
        <v>3848</v>
      </c>
      <c r="EA365" s="335" t="s">
        <v>3848</v>
      </c>
      <c r="EB365" s="335" t="s">
        <v>3861</v>
      </c>
      <c r="EC365" s="335" t="s">
        <v>3862</v>
      </c>
      <c r="ED365" s="335" t="s">
        <v>3848</v>
      </c>
      <c r="EE365" s="335" t="s">
        <v>5339</v>
      </c>
      <c r="EF365" s="335" t="s">
        <v>3864</v>
      </c>
      <c r="EG365" s="335" t="s">
        <v>3919</v>
      </c>
      <c r="EH365" s="335" t="s">
        <v>3920</v>
      </c>
      <c r="EI365" s="335" t="s">
        <v>3920</v>
      </c>
      <c r="EJ365" s="335" t="s">
        <v>3848</v>
      </c>
      <c r="EK365" s="335" t="s">
        <v>3848</v>
      </c>
      <c r="EL365" s="335" t="s">
        <v>3868</v>
      </c>
      <c r="EM365" s="335" t="s">
        <v>4002</v>
      </c>
      <c r="EN365" s="335" t="s">
        <v>4002</v>
      </c>
      <c r="EO365" s="335" t="s">
        <v>3869</v>
      </c>
      <c r="EP365" s="335" t="s">
        <v>3870</v>
      </c>
      <c r="EQ365" s="335" t="s">
        <v>14237</v>
      </c>
      <c r="ER365" s="335" t="s">
        <v>3924</v>
      </c>
      <c r="ES365" s="335" t="s">
        <v>4017</v>
      </c>
      <c r="ET365" s="335" t="s">
        <v>4017</v>
      </c>
      <c r="EU365" s="335" t="s">
        <v>16762</v>
      </c>
      <c r="EV365" s="335" t="s">
        <v>3876</v>
      </c>
      <c r="EW365" s="335" t="s">
        <v>3876</v>
      </c>
      <c r="EX365" s="335" t="s">
        <v>3848</v>
      </c>
      <c r="EY365" s="335" t="s">
        <v>3848</v>
      </c>
      <c r="EZ365" s="335" t="s">
        <v>3876</v>
      </c>
      <c r="FA365" s="335" t="s">
        <v>3848</v>
      </c>
      <c r="FB365" s="335" t="s">
        <v>3848</v>
      </c>
      <c r="FC365" s="335" t="s">
        <v>3848</v>
      </c>
      <c r="FD365" s="335" t="s">
        <v>3848</v>
      </c>
      <c r="FE365" s="335" t="s">
        <v>4017</v>
      </c>
      <c r="FF365" s="335" t="s">
        <v>4017</v>
      </c>
      <c r="FG365" s="335" t="s">
        <v>3848</v>
      </c>
      <c r="FH365" s="335" t="s">
        <v>3848</v>
      </c>
      <c r="FI365" s="335" t="s">
        <v>3848</v>
      </c>
      <c r="FJ365" s="335" t="s">
        <v>4017</v>
      </c>
      <c r="FK365" s="335" t="s">
        <v>4017</v>
      </c>
      <c r="FL365" s="335" t="s">
        <v>4017</v>
      </c>
      <c r="FM365" s="335" t="s">
        <v>20847</v>
      </c>
      <c r="FN365" s="335" t="s">
        <v>20857</v>
      </c>
      <c r="FO365" s="335" t="s">
        <v>20858</v>
      </c>
      <c r="FP365" s="335" t="s">
        <v>3848</v>
      </c>
      <c r="FQ365" s="335" t="s">
        <v>20859</v>
      </c>
      <c r="FR365" s="335" t="s">
        <v>5276</v>
      </c>
      <c r="FS365" s="335" t="s">
        <v>20860</v>
      </c>
      <c r="FT365" s="335" t="s">
        <v>3943</v>
      </c>
      <c r="FU365" s="335" t="s">
        <v>3943</v>
      </c>
      <c r="FV365" s="335" t="s">
        <v>3943</v>
      </c>
      <c r="FW365" s="335" t="s">
        <v>3943</v>
      </c>
      <c r="FX365" s="335" t="s">
        <v>3894</v>
      </c>
      <c r="FY365" s="335" t="s">
        <v>3848</v>
      </c>
      <c r="FZ365" s="335" t="s">
        <v>20861</v>
      </c>
      <c r="GA365" s="335" t="s">
        <v>3946</v>
      </c>
      <c r="GB365" s="335" t="s">
        <v>3945</v>
      </c>
      <c r="GC365" s="335" t="s">
        <v>3945</v>
      </c>
      <c r="GD365" s="487" t="s">
        <v>12711</v>
      </c>
      <c r="GE365" s="487" t="s">
        <v>6505</v>
      </c>
      <c r="GF365" s="487"/>
      <c r="GG365" s="487"/>
      <c r="GH365" s="487"/>
      <c r="GI365" s="487"/>
      <c r="GJ365" s="487"/>
      <c r="GK365" s="487"/>
      <c r="GL365" s="487"/>
      <c r="GM365" s="487"/>
      <c r="GN365" s="487"/>
      <c r="GO365" s="487"/>
      <c r="GP365" s="487"/>
      <c r="GQ365" s="487"/>
      <c r="GR365" s="487"/>
      <c r="GS365" s="487"/>
      <c r="GT365" s="487"/>
      <c r="GU365" s="487"/>
      <c r="GV365" s="487"/>
      <c r="GW365" s="487"/>
      <c r="GX365" s="487"/>
      <c r="GY365" s="487"/>
      <c r="GZ365" s="487"/>
      <c r="HA365" s="487"/>
      <c r="HB365" s="487"/>
      <c r="HC365" s="487"/>
      <c r="HD365" s="487"/>
      <c r="HE365" s="487"/>
      <c r="HF365" s="487"/>
      <c r="HG365" s="487"/>
      <c r="HH365" s="487"/>
      <c r="HI365" s="487"/>
      <c r="HJ365" s="487"/>
      <c r="HK365" s="487"/>
      <c r="HL365" s="487"/>
      <c r="HM365" s="487"/>
      <c r="HN365" s="487"/>
      <c r="HO365" s="487"/>
      <c r="HP365" s="487"/>
      <c r="HQ365" s="487"/>
      <c r="HS365" s="44" t="s">
        <v>6505</v>
      </c>
      <c r="IC365" s="44" t="s">
        <v>12683</v>
      </c>
      <c r="IE365" s="44" t="s">
        <v>3403</v>
      </c>
    </row>
    <row r="366" spans="1:239" s="255" customFormat="1" ht="12.75" x14ac:dyDescent="0.2">
      <c r="A366" s="85">
        <v>89</v>
      </c>
      <c r="B366" s="522"/>
      <c r="C366" s="487"/>
      <c r="D366" s="44" t="s">
        <v>20438</v>
      </c>
      <c r="E366" s="523" t="s">
        <v>212</v>
      </c>
      <c r="F366" s="282">
        <v>43285</v>
      </c>
      <c r="G366" s="255" t="s">
        <v>357</v>
      </c>
      <c r="H366" s="524" t="s">
        <v>233</v>
      </c>
      <c r="I366" s="524" t="s">
        <v>12683</v>
      </c>
      <c r="J366" s="487"/>
      <c r="K366" s="487"/>
      <c r="L366" s="487"/>
      <c r="M366" s="525"/>
      <c r="N366" s="525"/>
      <c r="O366" s="487"/>
      <c r="P366" s="526" t="s">
        <v>20862</v>
      </c>
      <c r="Q366" s="487" t="s">
        <v>20863</v>
      </c>
      <c r="R366" s="487" t="s">
        <v>20864</v>
      </c>
      <c r="S366" s="525" t="s">
        <v>1447</v>
      </c>
      <c r="T366" s="487">
        <v>9994381402</v>
      </c>
      <c r="U366" s="514" t="s">
        <v>20865</v>
      </c>
      <c r="V366" s="514" t="s">
        <v>221</v>
      </c>
      <c r="W366" s="255" t="s">
        <v>221</v>
      </c>
      <c r="X366" s="255" t="s">
        <v>221</v>
      </c>
      <c r="Y366" s="255" t="s">
        <v>221</v>
      </c>
      <c r="Z366" s="255" t="s">
        <v>221</v>
      </c>
      <c r="AA366" s="487" t="s">
        <v>221</v>
      </c>
      <c r="AB366" s="487" t="s">
        <v>221</v>
      </c>
      <c r="AC366" s="44" t="s">
        <v>223</v>
      </c>
      <c r="AD366" s="524" t="s">
        <v>224</v>
      </c>
      <c r="AE366" s="487" t="s">
        <v>7566</v>
      </c>
      <c r="AF366" s="487" t="s">
        <v>226</v>
      </c>
      <c r="AG366" s="487" t="s">
        <v>226</v>
      </c>
      <c r="AH366" s="487">
        <v>0</v>
      </c>
      <c r="AI366" s="487">
        <v>58</v>
      </c>
      <c r="AJ366" s="487" t="s">
        <v>227</v>
      </c>
      <c r="AK366" s="487">
        <v>1</v>
      </c>
      <c r="AL366" s="487">
        <v>34</v>
      </c>
      <c r="AM366" s="487">
        <v>24</v>
      </c>
      <c r="AN366" s="524" t="s">
        <v>432</v>
      </c>
      <c r="AO366" s="528" t="s">
        <v>432</v>
      </c>
      <c r="AP366" s="528" t="s">
        <v>434</v>
      </c>
      <c r="AQ366" s="528" t="s">
        <v>10785</v>
      </c>
      <c r="AR366" s="487" t="s">
        <v>20725</v>
      </c>
      <c r="AS366" s="487"/>
      <c r="AT366" s="487"/>
      <c r="AU366" s="487"/>
      <c r="AV366" s="487"/>
      <c r="AW366" s="487"/>
      <c r="AX366" s="487" t="s">
        <v>14707</v>
      </c>
      <c r="AY366" s="487" t="s">
        <v>227</v>
      </c>
      <c r="AZ366" s="487" t="s">
        <v>446</v>
      </c>
      <c r="BA366" s="487"/>
      <c r="BB366" s="487" t="s">
        <v>4430</v>
      </c>
      <c r="BC366" s="522"/>
      <c r="BD366" s="522"/>
      <c r="BE366" s="487"/>
      <c r="BF366" s="487">
        <v>3</v>
      </c>
      <c r="BG366" s="487">
        <v>3</v>
      </c>
      <c r="BH366" s="487">
        <v>3</v>
      </c>
      <c r="BI366" s="487">
        <v>3</v>
      </c>
      <c r="BJ366" s="487">
        <v>3</v>
      </c>
      <c r="BK366" s="487">
        <v>3</v>
      </c>
      <c r="BL366" s="487">
        <v>3</v>
      </c>
      <c r="BM366" s="487">
        <v>3</v>
      </c>
      <c r="BN366" s="487">
        <v>3</v>
      </c>
      <c r="BO366" s="487">
        <v>3</v>
      </c>
      <c r="BP366" s="487">
        <v>3</v>
      </c>
      <c r="BQ366" s="487">
        <v>3</v>
      </c>
      <c r="BR366" s="487">
        <v>3</v>
      </c>
      <c r="BS366" s="487">
        <v>3</v>
      </c>
      <c r="BT366" s="487">
        <v>3</v>
      </c>
      <c r="BU366" s="487"/>
      <c r="BV366" s="487" t="s">
        <v>4430</v>
      </c>
      <c r="BW366" s="529"/>
      <c r="BX366" s="487"/>
      <c r="BY366" s="487"/>
      <c r="BZ366" s="487">
        <v>3</v>
      </c>
      <c r="CA366" s="487">
        <v>3</v>
      </c>
      <c r="CB366" s="487">
        <v>3</v>
      </c>
      <c r="CC366" s="487">
        <v>3</v>
      </c>
      <c r="CD366" s="487" t="s">
        <v>260</v>
      </c>
      <c r="CE366" s="487" t="s">
        <v>4430</v>
      </c>
      <c r="CF366" s="487" t="s">
        <v>260</v>
      </c>
      <c r="CG366" s="487"/>
      <c r="CH366" s="487"/>
      <c r="CI366" s="487"/>
      <c r="CJ366" s="487"/>
      <c r="CK366" s="487"/>
      <c r="CL366" s="487"/>
      <c r="CM366" s="487"/>
      <c r="CN366" s="487"/>
      <c r="CO366" s="487"/>
      <c r="CP366" s="487"/>
      <c r="CQ366" s="487"/>
      <c r="CR366" s="335" t="s">
        <v>12643</v>
      </c>
      <c r="CS366" s="335" t="s">
        <v>12644</v>
      </c>
      <c r="CT366" s="335" t="s">
        <v>4002</v>
      </c>
      <c r="CU366" s="335" t="s">
        <v>20866</v>
      </c>
      <c r="CV366" s="335" t="s">
        <v>20863</v>
      </c>
      <c r="CW366" s="335" t="s">
        <v>20864</v>
      </c>
      <c r="CX366" s="335" t="s">
        <v>1447</v>
      </c>
      <c r="CY366" s="335" t="s">
        <v>20867</v>
      </c>
      <c r="CZ366" s="335" t="s">
        <v>5740</v>
      </c>
      <c r="DA366" s="335" t="s">
        <v>20868</v>
      </c>
      <c r="DB366" s="335" t="s">
        <v>3840</v>
      </c>
      <c r="DC366" s="335" t="s">
        <v>3841</v>
      </c>
      <c r="DD366" s="335" t="s">
        <v>4764</v>
      </c>
      <c r="DE366" s="335" t="s">
        <v>5740</v>
      </c>
      <c r="DF366" s="335" t="s">
        <v>20869</v>
      </c>
      <c r="DG366" s="335" t="s">
        <v>8023</v>
      </c>
      <c r="DH366" s="335" t="s">
        <v>3846</v>
      </c>
      <c r="DI366" s="335" t="s">
        <v>12575</v>
      </c>
      <c r="DJ366" s="335" t="s">
        <v>20870</v>
      </c>
      <c r="DK366" s="335" t="s">
        <v>3849</v>
      </c>
      <c r="DL366" s="335" t="s">
        <v>4002</v>
      </c>
      <c r="DM366" s="335" t="s">
        <v>3914</v>
      </c>
      <c r="DN366" s="335" t="s">
        <v>3852</v>
      </c>
      <c r="DO366" s="335" t="s">
        <v>3853</v>
      </c>
      <c r="DP366" s="335" t="s">
        <v>3854</v>
      </c>
      <c r="DQ366" s="335" t="s">
        <v>20871</v>
      </c>
      <c r="DR366" s="335" t="s">
        <v>3666</v>
      </c>
      <c r="DS366" s="335" t="s">
        <v>20865</v>
      </c>
      <c r="DT366" s="335" t="s">
        <v>3848</v>
      </c>
      <c r="DU366" s="335" t="s">
        <v>3848</v>
      </c>
      <c r="DV366" s="335" t="s">
        <v>3848</v>
      </c>
      <c r="DW366" s="335" t="s">
        <v>3848</v>
      </c>
      <c r="DX366" s="335" t="s">
        <v>3848</v>
      </c>
      <c r="DY366" s="335" t="s">
        <v>3848</v>
      </c>
      <c r="DZ366" s="335" t="s">
        <v>3848</v>
      </c>
      <c r="EA366" s="335" t="s">
        <v>3848</v>
      </c>
      <c r="EB366" s="335" t="s">
        <v>3861</v>
      </c>
      <c r="EC366" s="335" t="s">
        <v>3862</v>
      </c>
      <c r="ED366" s="335" t="s">
        <v>3848</v>
      </c>
      <c r="EE366" s="335" t="s">
        <v>4510</v>
      </c>
      <c r="EF366" s="335" t="s">
        <v>432</v>
      </c>
      <c r="EG366" s="335" t="s">
        <v>3919</v>
      </c>
      <c r="EH366" s="335" t="s">
        <v>3920</v>
      </c>
      <c r="EI366" s="335" t="s">
        <v>20872</v>
      </c>
      <c r="EJ366" s="335" t="s">
        <v>3848</v>
      </c>
      <c r="EK366" s="335" t="s">
        <v>3848</v>
      </c>
      <c r="EL366" s="335" t="s">
        <v>3868</v>
      </c>
      <c r="EM366" s="335" t="s">
        <v>4002</v>
      </c>
      <c r="EN366" s="335" t="s">
        <v>4002</v>
      </c>
      <c r="EO366" s="335" t="s">
        <v>4002</v>
      </c>
      <c r="EP366" s="335" t="s">
        <v>4002</v>
      </c>
      <c r="EQ366" s="335" t="s">
        <v>4017</v>
      </c>
      <c r="ER366" s="335" t="s">
        <v>4017</v>
      </c>
      <c r="ES366" s="335" t="s">
        <v>4017</v>
      </c>
      <c r="ET366" s="335" t="s">
        <v>4017</v>
      </c>
      <c r="EU366" s="335" t="s">
        <v>4017</v>
      </c>
      <c r="EV366" s="335" t="s">
        <v>3876</v>
      </c>
      <c r="EW366" s="335" t="s">
        <v>3876</v>
      </c>
      <c r="EX366" s="335" t="s">
        <v>3848</v>
      </c>
      <c r="EY366" s="335" t="s">
        <v>3848</v>
      </c>
      <c r="EZ366" s="335" t="s">
        <v>3877</v>
      </c>
      <c r="FA366" s="335" t="s">
        <v>3878</v>
      </c>
      <c r="FB366" s="335" t="s">
        <v>6035</v>
      </c>
      <c r="FC366" s="335" t="s">
        <v>4010</v>
      </c>
      <c r="FD366" s="335" t="s">
        <v>5082</v>
      </c>
      <c r="FE366" s="335" t="s">
        <v>4011</v>
      </c>
      <c r="FF366" s="335" t="s">
        <v>5268</v>
      </c>
      <c r="FG366" s="335" t="s">
        <v>20873</v>
      </c>
      <c r="FH366" s="335" t="s">
        <v>20874</v>
      </c>
      <c r="FI366" s="335" t="s">
        <v>20875</v>
      </c>
      <c r="FJ366" s="335" t="s">
        <v>4446</v>
      </c>
      <c r="FK366" s="335" t="s">
        <v>20876</v>
      </c>
      <c r="FL366" s="335" t="s">
        <v>4017</v>
      </c>
      <c r="FM366" s="335" t="s">
        <v>1447</v>
      </c>
      <c r="FN366" s="335" t="s">
        <v>817</v>
      </c>
      <c r="FO366" s="335" t="s">
        <v>20877</v>
      </c>
      <c r="FP366" s="335" t="s">
        <v>3848</v>
      </c>
      <c r="FQ366" s="335" t="s">
        <v>3848</v>
      </c>
      <c r="FR366" s="335" t="s">
        <v>3848</v>
      </c>
      <c r="FS366" s="335" t="s">
        <v>3848</v>
      </c>
      <c r="FT366" s="335" t="s">
        <v>20878</v>
      </c>
      <c r="FU366" s="335" t="s">
        <v>6772</v>
      </c>
      <c r="FV366" s="335" t="s">
        <v>9211</v>
      </c>
      <c r="FW366" s="335" t="s">
        <v>20879</v>
      </c>
      <c r="FX366" s="335" t="s">
        <v>3894</v>
      </c>
      <c r="FY366" s="335" t="s">
        <v>3848</v>
      </c>
      <c r="FZ366" s="335" t="s">
        <v>20880</v>
      </c>
      <c r="GA366" s="335" t="s">
        <v>3946</v>
      </c>
      <c r="GB366" s="335" t="s">
        <v>3945</v>
      </c>
      <c r="GC366" s="335" t="s">
        <v>3946</v>
      </c>
      <c r="GD366" s="487" t="s">
        <v>4194</v>
      </c>
      <c r="GE366" s="487" t="s">
        <v>6505</v>
      </c>
      <c r="GF366" s="487" t="s">
        <v>12711</v>
      </c>
      <c r="GG366" s="487" t="s">
        <v>6505</v>
      </c>
      <c r="GH366" s="487"/>
      <c r="GI366" s="487"/>
      <c r="GJ366" s="487"/>
      <c r="GK366" s="487"/>
      <c r="GL366" s="487"/>
      <c r="GM366" s="487"/>
      <c r="GN366" s="487"/>
      <c r="GO366" s="487"/>
      <c r="GP366" s="487"/>
      <c r="GQ366" s="487"/>
      <c r="GR366" s="487"/>
      <c r="GS366" s="487"/>
      <c r="GT366" s="487"/>
      <c r="GU366" s="487"/>
      <c r="GV366" s="487"/>
      <c r="GW366" s="487"/>
      <c r="GX366" s="487"/>
      <c r="GY366" s="487"/>
      <c r="GZ366" s="487"/>
      <c r="HA366" s="487"/>
      <c r="HB366" s="487"/>
      <c r="HC366" s="487"/>
      <c r="HD366" s="487"/>
      <c r="HE366" s="487"/>
      <c r="HF366" s="487"/>
      <c r="HG366" s="487"/>
      <c r="HH366" s="487"/>
      <c r="HI366" s="487"/>
      <c r="HJ366" s="487"/>
      <c r="HK366" s="487"/>
      <c r="HL366" s="487"/>
      <c r="HM366" s="487"/>
      <c r="HN366" s="213" t="s">
        <v>6505</v>
      </c>
      <c r="HO366" s="487"/>
      <c r="HP366" s="487"/>
      <c r="HQ366" s="487"/>
      <c r="HS366" s="487" t="s">
        <v>6505</v>
      </c>
      <c r="IC366" s="44" t="s">
        <v>12683</v>
      </c>
      <c r="IE366" s="44" t="s">
        <v>3403</v>
      </c>
    </row>
    <row r="367" spans="1:239" s="44" customFormat="1" ht="12.75" x14ac:dyDescent="0.2">
      <c r="A367" s="85">
        <v>90</v>
      </c>
      <c r="B367" s="522"/>
      <c r="C367" s="487"/>
      <c r="D367" s="44" t="s">
        <v>20438</v>
      </c>
      <c r="E367" s="523" t="s">
        <v>212</v>
      </c>
      <c r="F367" s="282">
        <v>43285</v>
      </c>
      <c r="G367" s="255" t="s">
        <v>357</v>
      </c>
      <c r="H367" s="524" t="s">
        <v>337</v>
      </c>
      <c r="I367" s="524" t="s">
        <v>437</v>
      </c>
      <c r="J367" s="85" t="s">
        <v>5969</v>
      </c>
      <c r="K367" s="487"/>
      <c r="L367" s="487"/>
      <c r="M367" s="525"/>
      <c r="N367" s="525"/>
      <c r="O367" s="487"/>
      <c r="P367" s="526" t="s">
        <v>20881</v>
      </c>
      <c r="Q367" s="487" t="s">
        <v>20882</v>
      </c>
      <c r="R367" s="487" t="s">
        <v>20883</v>
      </c>
      <c r="S367" s="525" t="s">
        <v>20884</v>
      </c>
      <c r="T367" s="527">
        <v>9997417665</v>
      </c>
      <c r="U367" s="514" t="s">
        <v>20885</v>
      </c>
      <c r="V367" s="514" t="s">
        <v>20886</v>
      </c>
      <c r="W367" s="255" t="s">
        <v>221</v>
      </c>
      <c r="X367" s="255" t="s">
        <v>221</v>
      </c>
      <c r="Y367" s="255" t="s">
        <v>221</v>
      </c>
      <c r="Z367" s="255" t="s">
        <v>221</v>
      </c>
      <c r="AA367" s="487" t="s">
        <v>20887</v>
      </c>
      <c r="AB367" s="487">
        <v>9467542610</v>
      </c>
      <c r="AC367" s="44" t="s">
        <v>223</v>
      </c>
      <c r="AD367" s="85" t="s">
        <v>241</v>
      </c>
      <c r="AE367" s="487" t="s">
        <v>20888</v>
      </c>
      <c r="AF367" s="487">
        <v>0</v>
      </c>
      <c r="AG367" s="487">
        <v>69</v>
      </c>
      <c r="AH367" s="487">
        <v>0</v>
      </c>
      <c r="AI367" s="487">
        <v>69</v>
      </c>
      <c r="AJ367" s="487" t="s">
        <v>227</v>
      </c>
      <c r="AK367" s="487">
        <v>1</v>
      </c>
      <c r="AL367" s="487">
        <v>25</v>
      </c>
      <c r="AM367" s="487">
        <v>1</v>
      </c>
      <c r="AN367" s="524" t="s">
        <v>432</v>
      </c>
      <c r="AO367" s="528" t="s">
        <v>432</v>
      </c>
      <c r="AP367" s="528" t="s">
        <v>434</v>
      </c>
      <c r="AQ367" s="528" t="s">
        <v>10785</v>
      </c>
      <c r="AR367" s="487" t="s">
        <v>20725</v>
      </c>
      <c r="AS367" s="487"/>
      <c r="AT367" s="487"/>
      <c r="AU367" s="487"/>
      <c r="AV367" s="487"/>
      <c r="AW367" s="487"/>
      <c r="AX367" s="487" t="s">
        <v>14707</v>
      </c>
      <c r="AY367" s="487" t="s">
        <v>227</v>
      </c>
      <c r="AZ367" s="487" t="s">
        <v>227</v>
      </c>
      <c r="BA367" s="487"/>
      <c r="BB367" s="487" t="s">
        <v>4430</v>
      </c>
      <c r="BC367" s="522"/>
      <c r="BD367" s="522"/>
      <c r="BE367" s="487"/>
      <c r="BF367" s="487">
        <v>2</v>
      </c>
      <c r="BG367" s="487">
        <v>2</v>
      </c>
      <c r="BH367" s="487">
        <v>2</v>
      </c>
      <c r="BI367" s="487">
        <v>2</v>
      </c>
      <c r="BJ367" s="487">
        <v>2</v>
      </c>
      <c r="BK367" s="487">
        <v>2</v>
      </c>
      <c r="BL367" s="487">
        <v>2</v>
      </c>
      <c r="BM367" s="487">
        <v>2</v>
      </c>
      <c r="BN367" s="487">
        <v>2</v>
      </c>
      <c r="BO367" s="487">
        <v>2</v>
      </c>
      <c r="BP367" s="487">
        <v>2</v>
      </c>
      <c r="BQ367" s="487">
        <v>2</v>
      </c>
      <c r="BR367" s="487">
        <v>2</v>
      </c>
      <c r="BS367" s="487">
        <v>2</v>
      </c>
      <c r="BT367" s="487">
        <v>2</v>
      </c>
      <c r="BU367" s="487"/>
      <c r="BV367" s="487" t="s">
        <v>4430</v>
      </c>
      <c r="BW367" s="487"/>
      <c r="BX367" s="487"/>
      <c r="BY367" s="487"/>
      <c r="BZ367" s="487">
        <v>3</v>
      </c>
      <c r="CA367" s="487">
        <v>3</v>
      </c>
      <c r="CB367" s="487">
        <v>3</v>
      </c>
      <c r="CC367" s="487">
        <v>3</v>
      </c>
      <c r="CD367" s="487" t="s">
        <v>260</v>
      </c>
      <c r="CE367" s="487" t="s">
        <v>4430</v>
      </c>
      <c r="CF367" s="487" t="s">
        <v>260</v>
      </c>
      <c r="CG367" s="487"/>
      <c r="CH367" s="487"/>
      <c r="CI367" s="487"/>
      <c r="CJ367" s="487"/>
      <c r="CK367" s="487"/>
      <c r="CL367" s="487"/>
      <c r="CM367" s="487"/>
      <c r="CN367" s="487"/>
      <c r="CO367" s="487"/>
      <c r="CP367" s="487"/>
      <c r="CQ367" s="487"/>
      <c r="CR367" s="335" t="s">
        <v>12643</v>
      </c>
      <c r="CS367" s="335" t="s">
        <v>12644</v>
      </c>
      <c r="CT367" s="335" t="s">
        <v>4002</v>
      </c>
      <c r="CU367" s="335" t="s">
        <v>20889</v>
      </c>
      <c r="CV367" s="335" t="s">
        <v>20882</v>
      </c>
      <c r="CW367" s="335" t="s">
        <v>20883</v>
      </c>
      <c r="CX367" s="335" t="s">
        <v>20884</v>
      </c>
      <c r="CY367" s="335" t="s">
        <v>20890</v>
      </c>
      <c r="CZ367" s="335" t="s">
        <v>4602</v>
      </c>
      <c r="DA367" s="335" t="s">
        <v>20891</v>
      </c>
      <c r="DB367" s="335" t="s">
        <v>8885</v>
      </c>
      <c r="DC367" s="335" t="s">
        <v>3846</v>
      </c>
      <c r="DD367" s="335" t="s">
        <v>7158</v>
      </c>
      <c r="DE367" s="335" t="s">
        <v>4602</v>
      </c>
      <c r="DF367" s="335" t="s">
        <v>20891</v>
      </c>
      <c r="DG367" s="335" t="s">
        <v>8885</v>
      </c>
      <c r="DH367" s="335" t="s">
        <v>3846</v>
      </c>
      <c r="DI367" s="335" t="s">
        <v>7158</v>
      </c>
      <c r="DJ367" s="335" t="s">
        <v>3848</v>
      </c>
      <c r="DK367" s="335" t="s">
        <v>3957</v>
      </c>
      <c r="DL367" s="335" t="s">
        <v>20892</v>
      </c>
      <c r="DM367" s="335" t="s">
        <v>3851</v>
      </c>
      <c r="DN367" s="335" t="s">
        <v>4062</v>
      </c>
      <c r="DO367" s="335" t="s">
        <v>3853</v>
      </c>
      <c r="DP367" s="335" t="s">
        <v>4299</v>
      </c>
      <c r="DQ367" s="335" t="s">
        <v>20893</v>
      </c>
      <c r="DR367" s="335" t="s">
        <v>20894</v>
      </c>
      <c r="DS367" s="335" t="s">
        <v>20885</v>
      </c>
      <c r="DT367" s="335" t="s">
        <v>3848</v>
      </c>
      <c r="DU367" s="335" t="s">
        <v>3848</v>
      </c>
      <c r="DV367" s="335" t="s">
        <v>3848</v>
      </c>
      <c r="DW367" s="335" t="s">
        <v>3848</v>
      </c>
      <c r="DX367" s="335" t="s">
        <v>20886</v>
      </c>
      <c r="DY367" s="335" t="s">
        <v>3848</v>
      </c>
      <c r="DZ367" s="335" t="s">
        <v>3848</v>
      </c>
      <c r="EA367" s="335" t="s">
        <v>3848</v>
      </c>
      <c r="EB367" s="335" t="s">
        <v>3861</v>
      </c>
      <c r="EC367" s="335" t="s">
        <v>3862</v>
      </c>
      <c r="ED367" s="335" t="s">
        <v>3848</v>
      </c>
      <c r="EE367" s="335" t="s">
        <v>4212</v>
      </c>
      <c r="EF367" s="335" t="s">
        <v>432</v>
      </c>
      <c r="EG367" s="335" t="s">
        <v>3919</v>
      </c>
      <c r="EH367" s="335" t="s">
        <v>3920</v>
      </c>
      <c r="EI367" s="335" t="s">
        <v>18040</v>
      </c>
      <c r="EJ367" s="335" t="s">
        <v>3848</v>
      </c>
      <c r="EK367" s="335" t="s">
        <v>3848</v>
      </c>
      <c r="EL367" s="335" t="s">
        <v>4473</v>
      </c>
      <c r="EM367" s="335" t="s">
        <v>4002</v>
      </c>
      <c r="EN367" s="335" t="s">
        <v>4002</v>
      </c>
      <c r="EO367" s="335" t="s">
        <v>4002</v>
      </c>
      <c r="EP367" s="335" t="s">
        <v>4002</v>
      </c>
      <c r="EQ367" s="335" t="s">
        <v>20895</v>
      </c>
      <c r="ER367" s="335" t="s">
        <v>3872</v>
      </c>
      <c r="ES367" s="335" t="s">
        <v>5488</v>
      </c>
      <c r="ET367" s="335" t="s">
        <v>20896</v>
      </c>
      <c r="EU367" s="335" t="s">
        <v>20897</v>
      </c>
      <c r="EV367" s="335" t="s">
        <v>3877</v>
      </c>
      <c r="EW367" s="335" t="s">
        <v>3876</v>
      </c>
      <c r="EX367" s="335" t="s">
        <v>3848</v>
      </c>
      <c r="EY367" s="335" t="s">
        <v>3848</v>
      </c>
      <c r="EZ367" s="335" t="s">
        <v>3877</v>
      </c>
      <c r="FA367" s="335" t="s">
        <v>4008</v>
      </c>
      <c r="FB367" s="335" t="s">
        <v>20898</v>
      </c>
      <c r="FC367" s="335" t="s">
        <v>20899</v>
      </c>
      <c r="FD367" s="335" t="s">
        <v>3848</v>
      </c>
      <c r="FE367" s="335" t="s">
        <v>4011</v>
      </c>
      <c r="FF367" s="335" t="s">
        <v>4012</v>
      </c>
      <c r="FG367" s="335" t="s">
        <v>20900</v>
      </c>
      <c r="FH367" s="335" t="s">
        <v>17351</v>
      </c>
      <c r="FI367" s="335" t="s">
        <v>10102</v>
      </c>
      <c r="FJ367" s="335" t="s">
        <v>4083</v>
      </c>
      <c r="FK367" s="335" t="s">
        <v>4135</v>
      </c>
      <c r="FL367" s="335" t="s">
        <v>4017</v>
      </c>
      <c r="FM367" s="335" t="s">
        <v>20901</v>
      </c>
      <c r="FN367" s="335" t="s">
        <v>20902</v>
      </c>
      <c r="FO367" s="335" t="s">
        <v>20903</v>
      </c>
      <c r="FP367" s="335" t="s">
        <v>3848</v>
      </c>
      <c r="FQ367" s="335" t="s">
        <v>20904</v>
      </c>
      <c r="FR367" s="335" t="s">
        <v>4592</v>
      </c>
      <c r="FS367" s="335" t="s">
        <v>20905</v>
      </c>
      <c r="FT367" s="335" t="s">
        <v>20906</v>
      </c>
      <c r="FU367" s="335" t="s">
        <v>20907</v>
      </c>
      <c r="FV367" s="335" t="s">
        <v>20908</v>
      </c>
      <c r="FW367" s="335" t="s">
        <v>3943</v>
      </c>
      <c r="FX367" s="335" t="s">
        <v>3894</v>
      </c>
      <c r="FY367" s="335" t="s">
        <v>3848</v>
      </c>
      <c r="FZ367" s="335" t="s">
        <v>20909</v>
      </c>
      <c r="GA367" s="335" t="s">
        <v>3945</v>
      </c>
      <c r="GB367" s="335" t="s">
        <v>3945</v>
      </c>
      <c r="GC367" s="335" t="s">
        <v>3946</v>
      </c>
      <c r="GD367" s="487" t="s">
        <v>4194</v>
      </c>
      <c r="GE367" s="487" t="s">
        <v>6676</v>
      </c>
      <c r="GF367" s="487"/>
      <c r="GG367" s="487"/>
      <c r="GH367" s="487"/>
      <c r="GI367" s="487"/>
      <c r="GJ367" s="487"/>
      <c r="GK367" s="487"/>
      <c r="GL367" s="487"/>
      <c r="GM367" s="487"/>
      <c r="GN367" s="487"/>
      <c r="GO367" s="487"/>
      <c r="GP367" s="487"/>
      <c r="GQ367" s="487"/>
      <c r="GR367" s="487"/>
      <c r="GS367" s="487"/>
      <c r="GT367" s="487"/>
      <c r="GU367" s="487"/>
      <c r="GV367" s="487"/>
      <c r="GW367" s="487"/>
      <c r="GX367" s="487"/>
      <c r="GY367" s="487"/>
      <c r="GZ367" s="487"/>
      <c r="HA367" s="487"/>
      <c r="HB367" s="487"/>
      <c r="HC367" s="487"/>
      <c r="HD367" s="487"/>
      <c r="HE367" s="487"/>
      <c r="HF367" s="487"/>
      <c r="HG367" s="487"/>
      <c r="HH367" s="487"/>
      <c r="HI367" s="487"/>
      <c r="HJ367" s="487"/>
      <c r="HK367" s="487"/>
      <c r="HL367" s="487"/>
      <c r="HM367" s="487"/>
      <c r="HN367" s="213" t="s">
        <v>6676</v>
      </c>
      <c r="HO367" s="487"/>
      <c r="HP367" s="487"/>
      <c r="HQ367" s="487"/>
      <c r="IC367" s="44" t="s">
        <v>13439</v>
      </c>
      <c r="IE367" s="44" t="s">
        <v>3403</v>
      </c>
    </row>
    <row r="368" spans="1:239" s="44" customFormat="1" ht="12.75" x14ac:dyDescent="0.2">
      <c r="A368" s="85">
        <v>91</v>
      </c>
      <c r="B368" s="522"/>
      <c r="C368" s="487"/>
      <c r="D368" s="44" t="s">
        <v>20438</v>
      </c>
      <c r="E368" s="523" t="s">
        <v>212</v>
      </c>
      <c r="F368" s="282">
        <v>43285</v>
      </c>
      <c r="G368" s="255" t="s">
        <v>357</v>
      </c>
      <c r="H368" s="524" t="s">
        <v>233</v>
      </c>
      <c r="I368" s="524" t="s">
        <v>12683</v>
      </c>
      <c r="J368" s="487"/>
      <c r="K368" s="487"/>
      <c r="L368" s="487"/>
      <c r="M368" s="525"/>
      <c r="N368" s="525"/>
      <c r="O368" s="487"/>
      <c r="P368" s="526" t="s">
        <v>20910</v>
      </c>
      <c r="Q368" s="487" t="s">
        <v>6880</v>
      </c>
      <c r="R368" s="487" t="s">
        <v>20911</v>
      </c>
      <c r="S368" s="525" t="s">
        <v>20912</v>
      </c>
      <c r="T368" s="527">
        <v>9983129696</v>
      </c>
      <c r="U368" s="514" t="s">
        <v>20913</v>
      </c>
      <c r="V368" s="514" t="s">
        <v>20914</v>
      </c>
      <c r="W368" s="255" t="s">
        <v>221</v>
      </c>
      <c r="X368" s="255" t="s">
        <v>221</v>
      </c>
      <c r="Y368" s="255" t="s">
        <v>221</v>
      </c>
      <c r="Z368" s="255" t="s">
        <v>221</v>
      </c>
      <c r="AA368" s="487" t="s">
        <v>221</v>
      </c>
      <c r="AB368" s="487" t="s">
        <v>221</v>
      </c>
      <c r="AC368" s="524" t="s">
        <v>402</v>
      </c>
      <c r="AD368" s="524" t="s">
        <v>224</v>
      </c>
      <c r="AE368" s="487" t="s">
        <v>20915</v>
      </c>
      <c r="AF368" s="487">
        <v>0</v>
      </c>
      <c r="AG368" s="487">
        <v>0</v>
      </c>
      <c r="AH368" s="487">
        <v>0</v>
      </c>
      <c r="AI368" s="487">
        <v>48</v>
      </c>
      <c r="AJ368" s="487" t="s">
        <v>446</v>
      </c>
      <c r="AK368" s="487">
        <v>1</v>
      </c>
      <c r="AL368" s="487">
        <v>48</v>
      </c>
      <c r="AM368" s="487">
        <v>0</v>
      </c>
      <c r="AN368" s="524" t="s">
        <v>432</v>
      </c>
      <c r="AO368" s="528" t="s">
        <v>432</v>
      </c>
      <c r="AP368" s="528" t="s">
        <v>434</v>
      </c>
      <c r="AQ368" s="528" t="s">
        <v>10785</v>
      </c>
      <c r="AR368" s="487" t="s">
        <v>20725</v>
      </c>
      <c r="AS368" s="487"/>
      <c r="AT368" s="487"/>
      <c r="AU368" s="487"/>
      <c r="AV368" s="487"/>
      <c r="AW368" s="487"/>
      <c r="AX368" s="487" t="s">
        <v>14707</v>
      </c>
      <c r="AY368" s="487" t="s">
        <v>227</v>
      </c>
      <c r="AZ368" s="487" t="s">
        <v>227</v>
      </c>
      <c r="BA368" s="487"/>
      <c r="BB368" s="487" t="s">
        <v>4430</v>
      </c>
      <c r="BC368" s="522"/>
      <c r="BD368" s="522"/>
      <c r="BE368" s="487"/>
      <c r="BF368" s="487">
        <v>2</v>
      </c>
      <c r="BG368" s="487">
        <v>2</v>
      </c>
      <c r="BH368" s="487">
        <v>2</v>
      </c>
      <c r="BI368" s="487">
        <v>2</v>
      </c>
      <c r="BJ368" s="487">
        <v>2</v>
      </c>
      <c r="BK368" s="487">
        <v>2</v>
      </c>
      <c r="BL368" s="487">
        <v>2</v>
      </c>
      <c r="BM368" s="487">
        <v>2</v>
      </c>
      <c r="BN368" s="487">
        <v>2</v>
      </c>
      <c r="BO368" s="487">
        <v>2</v>
      </c>
      <c r="BP368" s="487">
        <v>2</v>
      </c>
      <c r="BQ368" s="487">
        <v>2</v>
      </c>
      <c r="BR368" s="487">
        <v>2</v>
      </c>
      <c r="BS368" s="487">
        <v>2</v>
      </c>
      <c r="BT368" s="487">
        <v>2</v>
      </c>
      <c r="BU368" s="487"/>
      <c r="BV368" s="487" t="s">
        <v>4430</v>
      </c>
      <c r="BW368" s="529"/>
      <c r="BX368" s="529"/>
      <c r="BY368" s="487"/>
      <c r="BZ368" s="487">
        <v>3</v>
      </c>
      <c r="CA368" s="487">
        <v>3</v>
      </c>
      <c r="CB368" s="487">
        <v>3</v>
      </c>
      <c r="CC368" s="487">
        <v>3</v>
      </c>
      <c r="CD368" s="487" t="s">
        <v>260</v>
      </c>
      <c r="CE368" s="487" t="s">
        <v>4430</v>
      </c>
      <c r="CF368" s="487" t="s">
        <v>260</v>
      </c>
      <c r="CG368" s="487"/>
      <c r="CH368" s="487"/>
      <c r="CI368" s="487"/>
      <c r="CJ368" s="487"/>
      <c r="CK368" s="487"/>
      <c r="CL368" s="487"/>
      <c r="CM368" s="487"/>
      <c r="CN368" s="487"/>
      <c r="CO368" s="487"/>
      <c r="CP368" s="487"/>
      <c r="CQ368" s="487"/>
      <c r="CR368" s="335" t="s">
        <v>12643</v>
      </c>
      <c r="CS368" s="335" t="s">
        <v>12644</v>
      </c>
      <c r="CT368" s="335" t="s">
        <v>4002</v>
      </c>
      <c r="CU368" s="335" t="s">
        <v>20916</v>
      </c>
      <c r="CV368" s="335" t="s">
        <v>6880</v>
      </c>
      <c r="CW368" s="335" t="s">
        <v>20911</v>
      </c>
      <c r="CX368" s="335" t="s">
        <v>20912</v>
      </c>
      <c r="CY368" s="335" t="s">
        <v>20917</v>
      </c>
      <c r="CZ368" s="335" t="s">
        <v>13692</v>
      </c>
      <c r="DA368" s="335" t="s">
        <v>20918</v>
      </c>
      <c r="DB368" s="335" t="s">
        <v>3840</v>
      </c>
      <c r="DC368" s="335" t="s">
        <v>3841</v>
      </c>
      <c r="DD368" s="335" t="s">
        <v>4838</v>
      </c>
      <c r="DE368" s="335" t="s">
        <v>13692</v>
      </c>
      <c r="DF368" s="335" t="s">
        <v>20919</v>
      </c>
      <c r="DG368" s="335" t="s">
        <v>3840</v>
      </c>
      <c r="DH368" s="335" t="s">
        <v>3841</v>
      </c>
      <c r="DI368" s="335" t="s">
        <v>4838</v>
      </c>
      <c r="DJ368" s="335" t="s">
        <v>20920</v>
      </c>
      <c r="DK368" s="335" t="s">
        <v>3957</v>
      </c>
      <c r="DL368" s="335" t="s">
        <v>11977</v>
      </c>
      <c r="DM368" s="335" t="s">
        <v>4116</v>
      </c>
      <c r="DN368" s="335" t="s">
        <v>3852</v>
      </c>
      <c r="DO368" s="335" t="s">
        <v>3848</v>
      </c>
      <c r="DP368" s="335" t="s">
        <v>3854</v>
      </c>
      <c r="DQ368" s="335" t="s">
        <v>20921</v>
      </c>
      <c r="DR368" s="335" t="s">
        <v>1239</v>
      </c>
      <c r="DS368" s="335" t="s">
        <v>20913</v>
      </c>
      <c r="DT368" s="335" t="s">
        <v>3848</v>
      </c>
      <c r="DU368" s="335" t="s">
        <v>3848</v>
      </c>
      <c r="DV368" s="335" t="s">
        <v>3848</v>
      </c>
      <c r="DW368" s="335" t="s">
        <v>3848</v>
      </c>
      <c r="DX368" s="335" t="s">
        <v>20914</v>
      </c>
      <c r="DY368" s="335" t="s">
        <v>3848</v>
      </c>
      <c r="DZ368" s="335" t="s">
        <v>3848</v>
      </c>
      <c r="EA368" s="335" t="s">
        <v>3848</v>
      </c>
      <c r="EB368" s="335" t="s">
        <v>3861</v>
      </c>
      <c r="EC368" s="335" t="s">
        <v>3862</v>
      </c>
      <c r="ED368" s="335" t="s">
        <v>3848</v>
      </c>
      <c r="EE368" s="335" t="s">
        <v>12895</v>
      </c>
      <c r="EF368" s="335" t="s">
        <v>432</v>
      </c>
      <c r="EG368" s="335" t="s">
        <v>3919</v>
      </c>
      <c r="EH368" s="335" t="s">
        <v>3920</v>
      </c>
      <c r="EI368" s="335" t="s">
        <v>20922</v>
      </c>
      <c r="EJ368" s="335" t="s">
        <v>3848</v>
      </c>
      <c r="EK368" s="335" t="s">
        <v>3848</v>
      </c>
      <c r="EL368" s="335" t="s">
        <v>3868</v>
      </c>
      <c r="EM368" s="335" t="s">
        <v>4002</v>
      </c>
      <c r="EN368" s="335" t="s">
        <v>4002</v>
      </c>
      <c r="EO368" s="335" t="s">
        <v>4002</v>
      </c>
      <c r="EP368" s="335" t="s">
        <v>4002</v>
      </c>
      <c r="EQ368" s="335" t="s">
        <v>20923</v>
      </c>
      <c r="ER368" s="335" t="s">
        <v>3924</v>
      </c>
      <c r="ES368" s="335" t="s">
        <v>20924</v>
      </c>
      <c r="ET368" s="335" t="s">
        <v>20925</v>
      </c>
      <c r="EU368" s="335" t="s">
        <v>20926</v>
      </c>
      <c r="EV368" s="335" t="s">
        <v>3876</v>
      </c>
      <c r="EW368" s="335" t="s">
        <v>3876</v>
      </c>
      <c r="EX368" s="335" t="s">
        <v>3848</v>
      </c>
      <c r="EY368" s="335" t="s">
        <v>3848</v>
      </c>
      <c r="EZ368" s="335" t="s">
        <v>3876</v>
      </c>
      <c r="FA368" s="335" t="s">
        <v>3848</v>
      </c>
      <c r="FB368" s="335" t="s">
        <v>20927</v>
      </c>
      <c r="FC368" s="335" t="s">
        <v>20928</v>
      </c>
      <c r="FD368" s="335" t="s">
        <v>3848</v>
      </c>
      <c r="FE368" s="335" t="s">
        <v>4017</v>
      </c>
      <c r="FF368" s="335" t="s">
        <v>4017</v>
      </c>
      <c r="FG368" s="335" t="s">
        <v>3848</v>
      </c>
      <c r="FH368" s="335" t="s">
        <v>20929</v>
      </c>
      <c r="FI368" s="335" t="s">
        <v>14311</v>
      </c>
      <c r="FJ368" s="335" t="s">
        <v>6196</v>
      </c>
      <c r="FK368" s="335" t="s">
        <v>20930</v>
      </c>
      <c r="FL368" s="335" t="s">
        <v>4017</v>
      </c>
      <c r="FM368" s="335" t="s">
        <v>6880</v>
      </c>
      <c r="FN368" s="335" t="s">
        <v>20931</v>
      </c>
      <c r="FO368" s="335" t="s">
        <v>3848</v>
      </c>
      <c r="FP368" s="335" t="s">
        <v>3848</v>
      </c>
      <c r="FQ368" s="335" t="s">
        <v>3848</v>
      </c>
      <c r="FR368" s="335" t="s">
        <v>3848</v>
      </c>
      <c r="FS368" s="335" t="s">
        <v>3848</v>
      </c>
      <c r="FT368" s="335" t="s">
        <v>20932</v>
      </c>
      <c r="FU368" s="335" t="s">
        <v>20933</v>
      </c>
      <c r="FV368" s="335" t="s">
        <v>20934</v>
      </c>
      <c r="FW368" s="335" t="s">
        <v>20935</v>
      </c>
      <c r="FX368" s="335" t="s">
        <v>3894</v>
      </c>
      <c r="FY368" s="335" t="s">
        <v>3848</v>
      </c>
      <c r="FZ368" s="335" t="s">
        <v>20936</v>
      </c>
      <c r="GA368" s="335" t="s">
        <v>3945</v>
      </c>
      <c r="GB368" s="335" t="s">
        <v>3946</v>
      </c>
      <c r="GC368" s="335" t="s">
        <v>3946</v>
      </c>
      <c r="GD368" s="487" t="s">
        <v>12711</v>
      </c>
      <c r="GE368" s="487" t="s">
        <v>6505</v>
      </c>
      <c r="GF368" s="487"/>
      <c r="GG368" s="487"/>
      <c r="GH368" s="487"/>
      <c r="GI368" s="487"/>
      <c r="GJ368" s="487"/>
      <c r="GK368" s="487"/>
      <c r="GL368" s="487"/>
      <c r="GM368" s="487"/>
      <c r="GN368" s="487"/>
      <c r="GO368" s="487"/>
      <c r="GP368" s="487"/>
      <c r="GQ368" s="487"/>
      <c r="GR368" s="487"/>
      <c r="GS368" s="487"/>
      <c r="GT368" s="487"/>
      <c r="GU368" s="487"/>
      <c r="GV368" s="487"/>
      <c r="GW368" s="487"/>
      <c r="GX368" s="487"/>
      <c r="GY368" s="487"/>
      <c r="GZ368" s="487"/>
      <c r="HA368" s="487"/>
      <c r="HB368" s="487"/>
      <c r="HC368" s="487"/>
      <c r="HD368" s="487"/>
      <c r="HE368" s="487"/>
      <c r="HF368" s="487"/>
      <c r="HG368" s="487"/>
      <c r="HH368" s="487"/>
      <c r="HI368" s="487"/>
      <c r="HJ368" s="487"/>
      <c r="HK368" s="487"/>
      <c r="HL368" s="487"/>
      <c r="HM368" s="487"/>
      <c r="HN368" s="487"/>
      <c r="HO368" s="487"/>
      <c r="HP368" s="487"/>
      <c r="HQ368" s="487"/>
      <c r="HS368" s="44" t="s">
        <v>6505</v>
      </c>
      <c r="IC368" s="44" t="s">
        <v>12683</v>
      </c>
      <c r="IE368" s="44" t="s">
        <v>3403</v>
      </c>
    </row>
    <row r="369" spans="1:239" s="44" customFormat="1" ht="12.75" x14ac:dyDescent="0.2">
      <c r="A369" s="85">
        <v>92</v>
      </c>
      <c r="B369" s="522"/>
      <c r="C369" s="487"/>
      <c r="D369" s="44" t="s">
        <v>20438</v>
      </c>
      <c r="E369" s="523" t="s">
        <v>212</v>
      </c>
      <c r="F369" s="282">
        <v>43285</v>
      </c>
      <c r="G369" s="255" t="s">
        <v>357</v>
      </c>
      <c r="H369" s="487" t="s">
        <v>214</v>
      </c>
      <c r="I369" s="524" t="s">
        <v>1222</v>
      </c>
      <c r="J369" s="487"/>
      <c r="K369" s="487"/>
      <c r="L369" s="487"/>
      <c r="M369" s="525"/>
      <c r="N369" s="525"/>
      <c r="O369" s="487"/>
      <c r="P369" s="526" t="s">
        <v>20937</v>
      </c>
      <c r="Q369" s="487" t="s">
        <v>20938</v>
      </c>
      <c r="R369" s="487" t="s">
        <v>20939</v>
      </c>
      <c r="S369" s="525" t="s">
        <v>20940</v>
      </c>
      <c r="T369" s="527">
        <v>9507090193</v>
      </c>
      <c r="U369" s="514" t="s">
        <v>20941</v>
      </c>
      <c r="V369" s="514" t="s">
        <v>221</v>
      </c>
      <c r="W369" s="255" t="s">
        <v>221</v>
      </c>
      <c r="X369" s="255" t="s">
        <v>221</v>
      </c>
      <c r="Y369" s="255" t="s">
        <v>221</v>
      </c>
      <c r="Z369" s="255" t="s">
        <v>221</v>
      </c>
      <c r="AA369" s="487" t="s">
        <v>221</v>
      </c>
      <c r="AB369" s="487" t="s">
        <v>221</v>
      </c>
      <c r="AC369" s="44" t="s">
        <v>278</v>
      </c>
      <c r="AD369" s="524" t="s">
        <v>224</v>
      </c>
      <c r="AE369" s="487" t="s">
        <v>20942</v>
      </c>
      <c r="AF369" s="524">
        <v>2</v>
      </c>
      <c r="AG369" s="487">
        <v>0</v>
      </c>
      <c r="AH369" s="487">
        <v>0</v>
      </c>
      <c r="AI369" s="487">
        <v>2</v>
      </c>
      <c r="AJ369" s="487" t="s">
        <v>227</v>
      </c>
      <c r="AK369" s="487">
        <v>1</v>
      </c>
      <c r="AL369" s="487">
        <v>2</v>
      </c>
      <c r="AM369" s="487">
        <v>0</v>
      </c>
      <c r="AN369" s="524" t="s">
        <v>432</v>
      </c>
      <c r="AO369" s="528" t="s">
        <v>432</v>
      </c>
      <c r="AP369" s="528" t="s">
        <v>434</v>
      </c>
      <c r="AQ369" s="528" t="s">
        <v>10785</v>
      </c>
      <c r="AR369" s="487" t="s">
        <v>20725</v>
      </c>
      <c r="AS369" s="487"/>
      <c r="AT369" s="487"/>
      <c r="AU369" s="487"/>
      <c r="AV369" s="487"/>
      <c r="AW369" s="487"/>
      <c r="AX369" s="487" t="s">
        <v>14707</v>
      </c>
      <c r="AY369" s="487" t="s">
        <v>227</v>
      </c>
      <c r="AZ369" s="487" t="s">
        <v>446</v>
      </c>
      <c r="BA369" s="487"/>
      <c r="BB369" s="487" t="s">
        <v>4430</v>
      </c>
      <c r="BC369" s="522"/>
      <c r="BD369" s="522"/>
      <c r="BE369" s="487"/>
      <c r="BF369" s="487">
        <v>2</v>
      </c>
      <c r="BG369" s="487">
        <v>2</v>
      </c>
      <c r="BH369" s="487">
        <v>2</v>
      </c>
      <c r="BI369" s="487">
        <v>2</v>
      </c>
      <c r="BJ369" s="487">
        <v>2</v>
      </c>
      <c r="BK369" s="487">
        <v>2</v>
      </c>
      <c r="BL369" s="487">
        <v>2</v>
      </c>
      <c r="BM369" s="487">
        <v>2</v>
      </c>
      <c r="BN369" s="487">
        <v>2</v>
      </c>
      <c r="BO369" s="487">
        <v>2</v>
      </c>
      <c r="BP369" s="487">
        <v>2</v>
      </c>
      <c r="BQ369" s="487">
        <v>2</v>
      </c>
      <c r="BR369" s="487">
        <v>2</v>
      </c>
      <c r="BS369" s="487">
        <v>2</v>
      </c>
      <c r="BT369" s="487">
        <v>2</v>
      </c>
      <c r="BU369" s="487"/>
      <c r="BV369" s="487" t="s">
        <v>4430</v>
      </c>
      <c r="BW369" s="529"/>
      <c r="BX369" s="529"/>
      <c r="BY369" s="487"/>
      <c r="BZ369" s="487">
        <v>3</v>
      </c>
      <c r="CA369" s="487">
        <v>3</v>
      </c>
      <c r="CB369" s="487">
        <v>3</v>
      </c>
      <c r="CC369" s="487">
        <v>3</v>
      </c>
      <c r="CD369" s="487" t="s">
        <v>260</v>
      </c>
      <c r="CE369" s="487" t="s">
        <v>4430</v>
      </c>
      <c r="CF369" s="487" t="s">
        <v>260</v>
      </c>
      <c r="CG369" s="487"/>
      <c r="CH369" s="487"/>
      <c r="CI369" s="487"/>
      <c r="CJ369" s="487"/>
      <c r="CK369" s="487"/>
      <c r="CL369" s="487"/>
      <c r="CM369" s="487"/>
      <c r="CN369" s="487"/>
      <c r="CO369" s="487"/>
      <c r="CP369" s="487"/>
      <c r="CQ369" s="487"/>
      <c r="CR369" s="335" t="s">
        <v>12643</v>
      </c>
      <c r="CS369" s="335" t="s">
        <v>12644</v>
      </c>
      <c r="CT369" s="335" t="s">
        <v>4002</v>
      </c>
      <c r="CU369" s="335" t="s">
        <v>20943</v>
      </c>
      <c r="CV369" s="335" t="s">
        <v>20938</v>
      </c>
      <c r="CW369" s="335" t="s">
        <v>20939</v>
      </c>
      <c r="CX369" s="335" t="s">
        <v>20940</v>
      </c>
      <c r="CY369" s="335" t="s">
        <v>20944</v>
      </c>
      <c r="CZ369" s="335" t="s">
        <v>3848</v>
      </c>
      <c r="DA369" s="335" t="s">
        <v>3666</v>
      </c>
      <c r="DB369" s="335" t="s">
        <v>4037</v>
      </c>
      <c r="DC369" s="335" t="s">
        <v>4038</v>
      </c>
      <c r="DD369" s="335" t="s">
        <v>4039</v>
      </c>
      <c r="DE369" s="335" t="s">
        <v>3848</v>
      </c>
      <c r="DF369" s="335" t="s">
        <v>3666</v>
      </c>
      <c r="DG369" s="335" t="s">
        <v>4037</v>
      </c>
      <c r="DH369" s="335" t="s">
        <v>4038</v>
      </c>
      <c r="DI369" s="335" t="s">
        <v>4039</v>
      </c>
      <c r="DJ369" s="335" t="s">
        <v>3848</v>
      </c>
      <c r="DK369" s="335" t="s">
        <v>3957</v>
      </c>
      <c r="DL369" s="335" t="s">
        <v>3848</v>
      </c>
      <c r="DM369" s="335" t="s">
        <v>3666</v>
      </c>
      <c r="DN369" s="335" t="s">
        <v>3852</v>
      </c>
      <c r="DO369" s="335" t="s">
        <v>3848</v>
      </c>
      <c r="DP369" s="335" t="s">
        <v>3848</v>
      </c>
      <c r="DQ369" s="335" t="s">
        <v>20945</v>
      </c>
      <c r="DR369" s="335" t="s">
        <v>3666</v>
      </c>
      <c r="DS369" s="335" t="s">
        <v>20941</v>
      </c>
      <c r="DT369" s="335" t="s">
        <v>3848</v>
      </c>
      <c r="DU369" s="335" t="s">
        <v>3848</v>
      </c>
      <c r="DV369" s="335" t="s">
        <v>3848</v>
      </c>
      <c r="DW369" s="335" t="s">
        <v>3848</v>
      </c>
      <c r="DX369" s="335" t="s">
        <v>3848</v>
      </c>
      <c r="DY369" s="335" t="s">
        <v>3848</v>
      </c>
      <c r="DZ369" s="335" t="s">
        <v>3848</v>
      </c>
      <c r="EA369" s="335" t="s">
        <v>3848</v>
      </c>
      <c r="EB369" s="335" t="s">
        <v>3861</v>
      </c>
      <c r="EC369" s="335" t="s">
        <v>3862</v>
      </c>
      <c r="ED369" s="335" t="s">
        <v>3848</v>
      </c>
      <c r="EE369" s="335" t="s">
        <v>5405</v>
      </c>
      <c r="EF369" s="335" t="s">
        <v>432</v>
      </c>
      <c r="EG369" s="335" t="s">
        <v>3919</v>
      </c>
      <c r="EH369" s="335" t="s">
        <v>3920</v>
      </c>
      <c r="EI369" s="335" t="s">
        <v>20946</v>
      </c>
      <c r="EJ369" s="335" t="s">
        <v>3848</v>
      </c>
      <c r="EK369" s="335" t="s">
        <v>3848</v>
      </c>
      <c r="EL369" s="335" t="s">
        <v>3868</v>
      </c>
      <c r="EM369" s="335" t="s">
        <v>4002</v>
      </c>
      <c r="EN369" s="335" t="s">
        <v>4002</v>
      </c>
      <c r="EO369" s="335" t="s">
        <v>4002</v>
      </c>
      <c r="EP369" s="335" t="s">
        <v>4002</v>
      </c>
      <c r="EQ369" s="335" t="s">
        <v>4017</v>
      </c>
      <c r="ER369" s="335" t="s">
        <v>4017</v>
      </c>
      <c r="ES369" s="335" t="s">
        <v>4017</v>
      </c>
      <c r="ET369" s="335" t="s">
        <v>4017</v>
      </c>
      <c r="EU369" s="335" t="s">
        <v>4017</v>
      </c>
      <c r="EV369" s="335" t="s">
        <v>3848</v>
      </c>
      <c r="EW369" s="335" t="s">
        <v>3848</v>
      </c>
      <c r="EX369" s="335" t="s">
        <v>3848</v>
      </c>
      <c r="EY369" s="335" t="s">
        <v>3848</v>
      </c>
      <c r="EZ369" s="335" t="s">
        <v>3848</v>
      </c>
      <c r="FA369" s="335" t="s">
        <v>3848</v>
      </c>
      <c r="FB369" s="335" t="s">
        <v>3848</v>
      </c>
      <c r="FC369" s="335" t="s">
        <v>3848</v>
      </c>
      <c r="FD369" s="335" t="s">
        <v>3848</v>
      </c>
      <c r="FE369" s="335" t="s">
        <v>4017</v>
      </c>
      <c r="FF369" s="335" t="s">
        <v>4017</v>
      </c>
      <c r="FG369" s="335" t="s">
        <v>3848</v>
      </c>
      <c r="FH369" s="335" t="s">
        <v>3848</v>
      </c>
      <c r="FI369" s="335" t="s">
        <v>3848</v>
      </c>
      <c r="FJ369" s="335" t="s">
        <v>4017</v>
      </c>
      <c r="FK369" s="335" t="s">
        <v>4017</v>
      </c>
      <c r="FL369" s="335" t="s">
        <v>4017</v>
      </c>
      <c r="FM369" s="335" t="s">
        <v>3666</v>
      </c>
      <c r="FN369" s="335" t="s">
        <v>3666</v>
      </c>
      <c r="FO369" s="335" t="s">
        <v>3848</v>
      </c>
      <c r="FP369" s="335" t="s">
        <v>3848</v>
      </c>
      <c r="FQ369" s="335" t="s">
        <v>5082</v>
      </c>
      <c r="FR369" s="335" t="s">
        <v>5082</v>
      </c>
      <c r="FS369" s="335" t="s">
        <v>5082</v>
      </c>
      <c r="FT369" s="335" t="s">
        <v>3943</v>
      </c>
      <c r="FU369" s="335" t="s">
        <v>3943</v>
      </c>
      <c r="FV369" s="335" t="s">
        <v>3943</v>
      </c>
      <c r="FW369" s="335" t="s">
        <v>3943</v>
      </c>
      <c r="FX369" s="335" t="s">
        <v>3894</v>
      </c>
      <c r="FY369" s="335" t="s">
        <v>3848</v>
      </c>
      <c r="FZ369" s="335" t="s">
        <v>20947</v>
      </c>
      <c r="GA369" s="335" t="s">
        <v>3848</v>
      </c>
      <c r="GB369" s="335" t="s">
        <v>3848</v>
      </c>
      <c r="GC369" s="335" t="s">
        <v>3848</v>
      </c>
      <c r="GD369" s="487"/>
      <c r="GE369" s="487"/>
      <c r="GF369" s="487"/>
      <c r="GG369" s="487"/>
      <c r="GH369" s="487"/>
      <c r="GI369" s="487"/>
      <c r="GJ369" s="487"/>
      <c r="GK369" s="487"/>
      <c r="GL369" s="487"/>
      <c r="GM369" s="487"/>
      <c r="GN369" s="487"/>
      <c r="GO369" s="487"/>
      <c r="GP369" s="487"/>
      <c r="GQ369" s="487"/>
      <c r="GR369" s="487"/>
      <c r="GS369" s="487"/>
      <c r="GT369" s="487"/>
      <c r="GU369" s="487"/>
      <c r="GV369" s="487"/>
      <c r="GW369" s="487"/>
      <c r="GX369" s="487"/>
      <c r="GY369" s="487"/>
      <c r="GZ369" s="487"/>
      <c r="HA369" s="487"/>
      <c r="HB369" s="487"/>
      <c r="HC369" s="487"/>
      <c r="HD369" s="487"/>
      <c r="HE369" s="487"/>
      <c r="HF369" s="487"/>
      <c r="HG369" s="487"/>
      <c r="HH369" s="487"/>
      <c r="HI369" s="487"/>
      <c r="HJ369" s="487"/>
      <c r="HK369" s="487"/>
      <c r="HL369" s="487"/>
      <c r="HM369" s="487"/>
      <c r="HN369" s="487"/>
      <c r="HO369" s="487"/>
      <c r="HP369" s="487"/>
      <c r="HQ369" s="487"/>
      <c r="IC369" s="44" t="s">
        <v>13139</v>
      </c>
      <c r="IE369" s="44" t="s">
        <v>3403</v>
      </c>
    </row>
    <row r="370" spans="1:239" s="44" customFormat="1" ht="12.75" x14ac:dyDescent="0.2">
      <c r="A370" s="85">
        <v>93</v>
      </c>
      <c r="B370" s="522"/>
      <c r="C370" s="487"/>
      <c r="D370" s="44" t="s">
        <v>20438</v>
      </c>
      <c r="E370" s="523" t="s">
        <v>212</v>
      </c>
      <c r="F370" s="282">
        <v>43285</v>
      </c>
      <c r="G370" s="487" t="s">
        <v>1202</v>
      </c>
      <c r="H370" s="524" t="s">
        <v>3056</v>
      </c>
      <c r="I370" s="524" t="s">
        <v>3983</v>
      </c>
      <c r="J370" s="487"/>
      <c r="K370" s="487"/>
      <c r="L370" s="487"/>
      <c r="M370" s="525"/>
      <c r="N370" s="525"/>
      <c r="O370" s="487"/>
      <c r="P370" s="526" t="s">
        <v>20948</v>
      </c>
      <c r="Q370" s="487" t="s">
        <v>1059</v>
      </c>
      <c r="R370" s="487" t="s">
        <v>20949</v>
      </c>
      <c r="S370" s="525" t="s">
        <v>20950</v>
      </c>
      <c r="T370" s="527">
        <v>9752619013</v>
      </c>
      <c r="U370" s="514" t="s">
        <v>20951</v>
      </c>
      <c r="V370" s="514" t="s">
        <v>221</v>
      </c>
      <c r="W370" s="255" t="s">
        <v>221</v>
      </c>
      <c r="X370" s="255" t="s">
        <v>221</v>
      </c>
      <c r="Y370" s="255" t="s">
        <v>221</v>
      </c>
      <c r="Z370" s="255" t="s">
        <v>221</v>
      </c>
      <c r="AA370" s="487" t="s">
        <v>20952</v>
      </c>
      <c r="AB370" s="487">
        <v>9214562531</v>
      </c>
      <c r="AC370" s="44" t="s">
        <v>223</v>
      </c>
      <c r="AD370" s="85" t="s">
        <v>241</v>
      </c>
      <c r="AE370" s="487" t="s">
        <v>20953</v>
      </c>
      <c r="AF370" s="487" t="s">
        <v>226</v>
      </c>
      <c r="AG370" s="487">
        <v>0</v>
      </c>
      <c r="AH370" s="487">
        <v>0</v>
      </c>
      <c r="AI370" s="487">
        <v>32</v>
      </c>
      <c r="AJ370" s="487" t="s">
        <v>227</v>
      </c>
      <c r="AK370" s="487">
        <v>1</v>
      </c>
      <c r="AL370" s="487">
        <v>24</v>
      </c>
      <c r="AM370" s="487">
        <v>8</v>
      </c>
      <c r="AN370" s="524" t="s">
        <v>432</v>
      </c>
      <c r="AO370" s="528" t="s">
        <v>432</v>
      </c>
      <c r="AP370" s="528" t="s">
        <v>434</v>
      </c>
      <c r="AQ370" s="528" t="s">
        <v>10785</v>
      </c>
      <c r="AR370" s="487" t="s">
        <v>20725</v>
      </c>
      <c r="AS370" s="487"/>
      <c r="AT370" s="487"/>
      <c r="AU370" s="487"/>
      <c r="AV370" s="487"/>
      <c r="AW370" s="487"/>
      <c r="AX370" s="487" t="s">
        <v>14707</v>
      </c>
      <c r="AY370" s="487" t="s">
        <v>227</v>
      </c>
      <c r="AZ370" s="487" t="s">
        <v>446</v>
      </c>
      <c r="BA370" s="487"/>
      <c r="BB370" s="487" t="s">
        <v>4430</v>
      </c>
      <c r="BC370" s="522"/>
      <c r="BD370" s="522"/>
      <c r="BE370" s="487"/>
      <c r="BF370" s="487"/>
      <c r="BG370" s="487">
        <v>3</v>
      </c>
      <c r="BH370" s="487">
        <v>3</v>
      </c>
      <c r="BI370" s="487">
        <v>3</v>
      </c>
      <c r="BJ370" s="487">
        <v>3</v>
      </c>
      <c r="BK370" s="487">
        <v>3</v>
      </c>
      <c r="BL370" s="487">
        <v>3</v>
      </c>
      <c r="BM370" s="487">
        <v>3</v>
      </c>
      <c r="BN370" s="487">
        <v>3</v>
      </c>
      <c r="BO370" s="487">
        <v>3</v>
      </c>
      <c r="BP370" s="487">
        <v>3</v>
      </c>
      <c r="BQ370" s="487">
        <v>3</v>
      </c>
      <c r="BR370" s="487">
        <v>3</v>
      </c>
      <c r="BS370" s="487">
        <v>3</v>
      </c>
      <c r="BT370" s="487">
        <v>3</v>
      </c>
      <c r="BU370" s="487"/>
      <c r="BV370" s="487"/>
      <c r="BW370" s="529"/>
      <c r="BX370" s="529"/>
      <c r="BY370" s="487"/>
      <c r="BZ370" s="487"/>
      <c r="CA370" s="487"/>
      <c r="CB370" s="487"/>
      <c r="CC370" s="487"/>
      <c r="CD370" s="487"/>
      <c r="CE370" s="487"/>
      <c r="CF370" s="487"/>
      <c r="CG370" s="487"/>
      <c r="CH370" s="487"/>
      <c r="CI370" s="487"/>
      <c r="CJ370" s="487"/>
      <c r="CK370" s="487"/>
      <c r="CL370" s="487"/>
      <c r="CM370" s="487"/>
      <c r="CN370" s="487"/>
      <c r="CO370" s="487"/>
      <c r="CP370" s="487"/>
      <c r="CQ370" s="487"/>
      <c r="CR370" s="335" t="s">
        <v>12643</v>
      </c>
      <c r="CS370" s="335" t="s">
        <v>12644</v>
      </c>
      <c r="CT370" s="335" t="s">
        <v>4002</v>
      </c>
      <c r="CU370" s="335" t="s">
        <v>20954</v>
      </c>
      <c r="CV370" s="335" t="s">
        <v>1059</v>
      </c>
      <c r="CW370" s="335" t="s">
        <v>20949</v>
      </c>
      <c r="CX370" s="335" t="s">
        <v>20950</v>
      </c>
      <c r="CY370" s="335" t="s">
        <v>20955</v>
      </c>
      <c r="CZ370" s="335" t="s">
        <v>3848</v>
      </c>
      <c r="DA370" s="335" t="s">
        <v>3666</v>
      </c>
      <c r="DB370" s="335" t="s">
        <v>4037</v>
      </c>
      <c r="DC370" s="335" t="s">
        <v>4038</v>
      </c>
      <c r="DD370" s="335" t="s">
        <v>4039</v>
      </c>
      <c r="DE370" s="335" t="s">
        <v>3848</v>
      </c>
      <c r="DF370" s="335" t="s">
        <v>3666</v>
      </c>
      <c r="DG370" s="335" t="s">
        <v>4037</v>
      </c>
      <c r="DH370" s="335" t="s">
        <v>4038</v>
      </c>
      <c r="DI370" s="335" t="s">
        <v>4039</v>
      </c>
      <c r="DJ370" s="335" t="s">
        <v>3848</v>
      </c>
      <c r="DK370" s="335" t="s">
        <v>3849</v>
      </c>
      <c r="DL370" s="335" t="s">
        <v>3848</v>
      </c>
      <c r="DM370" s="335" t="s">
        <v>3666</v>
      </c>
      <c r="DN370" s="335" t="s">
        <v>3852</v>
      </c>
      <c r="DO370" s="335" t="s">
        <v>3848</v>
      </c>
      <c r="DP370" s="335" t="s">
        <v>3848</v>
      </c>
      <c r="DQ370" s="335" t="s">
        <v>20956</v>
      </c>
      <c r="DR370" s="335" t="s">
        <v>3666</v>
      </c>
      <c r="DS370" s="335" t="s">
        <v>20957</v>
      </c>
      <c r="DT370" s="335" t="s">
        <v>3848</v>
      </c>
      <c r="DU370" s="335" t="s">
        <v>3848</v>
      </c>
      <c r="DV370" s="335" t="s">
        <v>3848</v>
      </c>
      <c r="DW370" s="335" t="s">
        <v>3848</v>
      </c>
      <c r="DX370" s="335" t="s">
        <v>3848</v>
      </c>
      <c r="DY370" s="335" t="s">
        <v>3848</v>
      </c>
      <c r="DZ370" s="335" t="s">
        <v>3848</v>
      </c>
      <c r="EA370" s="335" t="s">
        <v>3848</v>
      </c>
      <c r="EB370" s="335" t="s">
        <v>3861</v>
      </c>
      <c r="EC370" s="335" t="s">
        <v>3862</v>
      </c>
      <c r="ED370" s="335" t="s">
        <v>3848</v>
      </c>
      <c r="EE370" s="335" t="s">
        <v>5405</v>
      </c>
      <c r="EF370" s="335" t="s">
        <v>432</v>
      </c>
      <c r="EG370" s="335" t="s">
        <v>3919</v>
      </c>
      <c r="EH370" s="335" t="s">
        <v>3920</v>
      </c>
      <c r="EI370" s="335" t="s">
        <v>20946</v>
      </c>
      <c r="EJ370" s="335" t="s">
        <v>3848</v>
      </c>
      <c r="EK370" s="335" t="s">
        <v>3848</v>
      </c>
      <c r="EL370" s="335" t="s">
        <v>3868</v>
      </c>
      <c r="EM370" s="335" t="s">
        <v>4002</v>
      </c>
      <c r="EN370" s="335" t="s">
        <v>4002</v>
      </c>
      <c r="EO370" s="335" t="s">
        <v>4002</v>
      </c>
      <c r="EP370" s="335" t="s">
        <v>4002</v>
      </c>
      <c r="EQ370" s="335" t="s">
        <v>4017</v>
      </c>
      <c r="ER370" s="335" t="s">
        <v>4017</v>
      </c>
      <c r="ES370" s="335" t="s">
        <v>4017</v>
      </c>
      <c r="ET370" s="335" t="s">
        <v>4017</v>
      </c>
      <c r="EU370" s="335" t="s">
        <v>4017</v>
      </c>
      <c r="EV370" s="335" t="s">
        <v>3848</v>
      </c>
      <c r="EW370" s="335" t="s">
        <v>3848</v>
      </c>
      <c r="EX370" s="335" t="s">
        <v>3848</v>
      </c>
      <c r="EY370" s="335" t="s">
        <v>3848</v>
      </c>
      <c r="EZ370" s="335" t="s">
        <v>3848</v>
      </c>
      <c r="FA370" s="335" t="s">
        <v>3848</v>
      </c>
      <c r="FB370" s="335" t="s">
        <v>3848</v>
      </c>
      <c r="FC370" s="335" t="s">
        <v>3848</v>
      </c>
      <c r="FD370" s="335" t="s">
        <v>3848</v>
      </c>
      <c r="FE370" s="335" t="s">
        <v>4017</v>
      </c>
      <c r="FF370" s="335" t="s">
        <v>4017</v>
      </c>
      <c r="FG370" s="335" t="s">
        <v>3848</v>
      </c>
      <c r="FH370" s="335" t="s">
        <v>3848</v>
      </c>
      <c r="FI370" s="335" t="s">
        <v>3848</v>
      </c>
      <c r="FJ370" s="335" t="s">
        <v>4017</v>
      </c>
      <c r="FK370" s="335" t="s">
        <v>4017</v>
      </c>
      <c r="FL370" s="335" t="s">
        <v>4017</v>
      </c>
      <c r="FM370" s="335" t="s">
        <v>3666</v>
      </c>
      <c r="FN370" s="335" t="s">
        <v>3666</v>
      </c>
      <c r="FO370" s="335" t="s">
        <v>3666</v>
      </c>
      <c r="FP370" s="335" t="s">
        <v>3848</v>
      </c>
      <c r="FQ370" s="335" t="s">
        <v>20958</v>
      </c>
      <c r="FR370" s="335" t="s">
        <v>4367</v>
      </c>
      <c r="FS370" s="335" t="s">
        <v>20959</v>
      </c>
      <c r="FT370" s="335" t="s">
        <v>3943</v>
      </c>
      <c r="FU370" s="335" t="s">
        <v>3943</v>
      </c>
      <c r="FV370" s="335" t="s">
        <v>3943</v>
      </c>
      <c r="FW370" s="335" t="s">
        <v>3943</v>
      </c>
      <c r="FX370" s="335" t="s">
        <v>3944</v>
      </c>
      <c r="FY370" s="335" t="s">
        <v>3848</v>
      </c>
      <c r="FZ370" s="335" t="s">
        <v>3848</v>
      </c>
      <c r="GA370" s="335" t="s">
        <v>3848</v>
      </c>
      <c r="GB370" s="335" t="s">
        <v>3848</v>
      </c>
      <c r="GC370" s="335" t="s">
        <v>3848</v>
      </c>
      <c r="GD370" s="487"/>
      <c r="GE370" s="487"/>
      <c r="GF370" s="487"/>
      <c r="GG370" s="487"/>
      <c r="GH370" s="487"/>
      <c r="GI370" s="487"/>
      <c r="GJ370" s="487"/>
      <c r="GK370" s="487"/>
      <c r="GL370" s="487"/>
      <c r="GM370" s="487"/>
      <c r="GN370" s="487"/>
      <c r="GO370" s="487"/>
      <c r="GP370" s="487"/>
      <c r="GQ370" s="487"/>
      <c r="GR370" s="487"/>
      <c r="GS370" s="487"/>
      <c r="GT370" s="487"/>
      <c r="GU370" s="487"/>
      <c r="GV370" s="487"/>
      <c r="GW370" s="487"/>
      <c r="GX370" s="487"/>
      <c r="GY370" s="487"/>
      <c r="GZ370" s="487"/>
      <c r="HA370" s="487"/>
      <c r="HB370" s="487"/>
      <c r="HC370" s="487"/>
      <c r="HD370" s="487"/>
      <c r="HE370" s="487"/>
      <c r="HF370" s="487"/>
      <c r="HG370" s="487"/>
      <c r="HH370" s="487"/>
      <c r="HI370" s="487"/>
      <c r="HJ370" s="487"/>
      <c r="HK370" s="487"/>
      <c r="HL370" s="487"/>
      <c r="HM370" s="487"/>
      <c r="HN370" s="487"/>
      <c r="HO370" s="487"/>
      <c r="HP370" s="487"/>
      <c r="HQ370" s="487"/>
      <c r="IC370" s="44" t="s">
        <v>3403</v>
      </c>
      <c r="IE370" s="44" t="s">
        <v>3403</v>
      </c>
    </row>
    <row r="371" spans="1:239" s="44" customFormat="1" ht="12.75" x14ac:dyDescent="0.2">
      <c r="A371" s="85">
        <v>94</v>
      </c>
      <c r="B371" s="522"/>
      <c r="C371" s="487"/>
      <c r="D371" s="44" t="s">
        <v>20438</v>
      </c>
      <c r="E371" s="523" t="s">
        <v>212</v>
      </c>
      <c r="F371" s="282">
        <v>43285</v>
      </c>
      <c r="G371" s="487" t="s">
        <v>1202</v>
      </c>
      <c r="H371" s="524" t="s">
        <v>3056</v>
      </c>
      <c r="I371" s="524" t="s">
        <v>3057</v>
      </c>
      <c r="J371" s="487"/>
      <c r="K371" s="487"/>
      <c r="L371" s="487"/>
      <c r="M371" s="525"/>
      <c r="N371" s="525"/>
      <c r="O371" s="487"/>
      <c r="P371" s="526" t="s">
        <v>20960</v>
      </c>
      <c r="Q371" s="487" t="s">
        <v>20961</v>
      </c>
      <c r="R371" s="487" t="s">
        <v>724</v>
      </c>
      <c r="S371" s="525" t="s">
        <v>20962</v>
      </c>
      <c r="T371" s="527">
        <v>9507090193</v>
      </c>
      <c r="U371" s="514" t="s">
        <v>20963</v>
      </c>
      <c r="V371" s="514" t="s">
        <v>221</v>
      </c>
      <c r="W371" s="255" t="s">
        <v>221</v>
      </c>
      <c r="X371" s="255" t="s">
        <v>221</v>
      </c>
      <c r="Y371" s="255" t="s">
        <v>221</v>
      </c>
      <c r="Z371" s="255" t="s">
        <v>221</v>
      </c>
      <c r="AA371" s="487" t="s">
        <v>221</v>
      </c>
      <c r="AB371" s="487" t="s">
        <v>221</v>
      </c>
      <c r="AC371" s="44" t="s">
        <v>278</v>
      </c>
      <c r="AD371" s="524" t="s">
        <v>224</v>
      </c>
      <c r="AE371" s="487" t="s">
        <v>20942</v>
      </c>
      <c r="AF371" s="524">
        <v>2</v>
      </c>
      <c r="AG371" s="487">
        <v>0</v>
      </c>
      <c r="AH371" s="487">
        <v>0</v>
      </c>
      <c r="AI371" s="487">
        <v>2</v>
      </c>
      <c r="AJ371" s="487" t="s">
        <v>227</v>
      </c>
      <c r="AK371" s="487">
        <v>1</v>
      </c>
      <c r="AL371" s="487">
        <v>2</v>
      </c>
      <c r="AM371" s="487">
        <v>0</v>
      </c>
      <c r="AN371" s="524" t="s">
        <v>432</v>
      </c>
      <c r="AO371" s="528" t="s">
        <v>432</v>
      </c>
      <c r="AP371" s="528" t="s">
        <v>434</v>
      </c>
      <c r="AQ371" s="528" t="s">
        <v>10785</v>
      </c>
      <c r="AR371" s="487" t="s">
        <v>20725</v>
      </c>
      <c r="AS371" s="487"/>
      <c r="AT371" s="487"/>
      <c r="AU371" s="487"/>
      <c r="AV371" s="487"/>
      <c r="AW371" s="487"/>
      <c r="AX371" s="487" t="s">
        <v>14707</v>
      </c>
      <c r="AY371" s="487" t="s">
        <v>227</v>
      </c>
      <c r="AZ371" s="487" t="s">
        <v>446</v>
      </c>
      <c r="BA371" s="487"/>
      <c r="BB371" s="487" t="s">
        <v>4430</v>
      </c>
      <c r="BC371" s="522"/>
      <c r="BD371" s="522"/>
      <c r="BE371" s="487"/>
      <c r="BF371" s="487">
        <v>2</v>
      </c>
      <c r="BG371" s="487">
        <v>2</v>
      </c>
      <c r="BH371" s="487">
        <v>2</v>
      </c>
      <c r="BI371" s="487">
        <v>2</v>
      </c>
      <c r="BJ371" s="487">
        <v>2</v>
      </c>
      <c r="BK371" s="487">
        <v>2</v>
      </c>
      <c r="BL371" s="487">
        <v>2</v>
      </c>
      <c r="BM371" s="487">
        <v>2</v>
      </c>
      <c r="BN371" s="487">
        <v>2</v>
      </c>
      <c r="BO371" s="487">
        <v>2</v>
      </c>
      <c r="BP371" s="487">
        <v>2</v>
      </c>
      <c r="BQ371" s="487">
        <v>2</v>
      </c>
      <c r="BR371" s="487">
        <v>2</v>
      </c>
      <c r="BS371" s="487">
        <v>2</v>
      </c>
      <c r="BT371" s="487">
        <v>2</v>
      </c>
      <c r="BU371" s="487"/>
      <c r="BV371" s="487"/>
      <c r="BW371" s="529"/>
      <c r="BX371" s="529"/>
      <c r="BY371" s="487"/>
      <c r="BZ371" s="487"/>
      <c r="CA371" s="487"/>
      <c r="CB371" s="487"/>
      <c r="CC371" s="487"/>
      <c r="CD371" s="487"/>
      <c r="CE371" s="487"/>
      <c r="CF371" s="487"/>
      <c r="CG371" s="487"/>
      <c r="CH371" s="487"/>
      <c r="CI371" s="487"/>
      <c r="CJ371" s="487"/>
      <c r="CK371" s="487"/>
      <c r="CL371" s="487"/>
      <c r="CM371" s="487"/>
      <c r="CN371" s="487"/>
      <c r="CO371" s="487"/>
      <c r="CP371" s="487"/>
      <c r="CQ371" s="487"/>
      <c r="CR371" s="335" t="s">
        <v>12643</v>
      </c>
      <c r="CS371" s="335" t="s">
        <v>12644</v>
      </c>
      <c r="CT371" s="335" t="s">
        <v>4002</v>
      </c>
      <c r="CU371" s="335" t="s">
        <v>20964</v>
      </c>
      <c r="CV371" s="335" t="s">
        <v>20961</v>
      </c>
      <c r="CW371" s="335" t="s">
        <v>724</v>
      </c>
      <c r="CX371" s="335" t="s">
        <v>20962</v>
      </c>
      <c r="CY371" s="335" t="s">
        <v>20965</v>
      </c>
      <c r="CZ371" s="335" t="s">
        <v>3848</v>
      </c>
      <c r="DA371" s="335" t="s">
        <v>4044</v>
      </c>
      <c r="DB371" s="335" t="s">
        <v>4037</v>
      </c>
      <c r="DC371" s="335" t="s">
        <v>4038</v>
      </c>
      <c r="DD371" s="335" t="s">
        <v>4039</v>
      </c>
      <c r="DE371" s="335" t="s">
        <v>3848</v>
      </c>
      <c r="DF371" s="335" t="s">
        <v>11263</v>
      </c>
      <c r="DG371" s="335" t="s">
        <v>4037</v>
      </c>
      <c r="DH371" s="335" t="s">
        <v>4038</v>
      </c>
      <c r="DI371" s="335" t="s">
        <v>4039</v>
      </c>
      <c r="DJ371" s="335" t="s">
        <v>3848</v>
      </c>
      <c r="DK371" s="335" t="s">
        <v>3849</v>
      </c>
      <c r="DL371" s="335" t="s">
        <v>3848</v>
      </c>
      <c r="DM371" s="335" t="s">
        <v>3666</v>
      </c>
      <c r="DN371" s="335" t="s">
        <v>3852</v>
      </c>
      <c r="DO371" s="335" t="s">
        <v>3848</v>
      </c>
      <c r="DP371" s="335" t="s">
        <v>3848</v>
      </c>
      <c r="DQ371" s="335" t="s">
        <v>20945</v>
      </c>
      <c r="DR371" s="335" t="s">
        <v>3666</v>
      </c>
      <c r="DS371" s="335" t="s">
        <v>20963</v>
      </c>
      <c r="DT371" s="335" t="s">
        <v>3848</v>
      </c>
      <c r="DU371" s="335" t="s">
        <v>3848</v>
      </c>
      <c r="DV371" s="335" t="s">
        <v>3848</v>
      </c>
      <c r="DW371" s="335" t="s">
        <v>3848</v>
      </c>
      <c r="DX371" s="335" t="s">
        <v>3848</v>
      </c>
      <c r="DY371" s="335" t="s">
        <v>3848</v>
      </c>
      <c r="DZ371" s="335" t="s">
        <v>3848</v>
      </c>
      <c r="EA371" s="335" t="s">
        <v>3848</v>
      </c>
      <c r="EB371" s="335" t="s">
        <v>3861</v>
      </c>
      <c r="EC371" s="335" t="s">
        <v>3862</v>
      </c>
      <c r="ED371" s="335" t="s">
        <v>3848</v>
      </c>
      <c r="EE371" s="335" t="s">
        <v>5405</v>
      </c>
      <c r="EF371" s="335" t="s">
        <v>432</v>
      </c>
      <c r="EG371" s="335" t="s">
        <v>3919</v>
      </c>
      <c r="EH371" s="335" t="s">
        <v>3920</v>
      </c>
      <c r="EI371" s="335" t="s">
        <v>20946</v>
      </c>
      <c r="EJ371" s="335" t="s">
        <v>3848</v>
      </c>
      <c r="EK371" s="335" t="s">
        <v>3848</v>
      </c>
      <c r="EL371" s="335" t="s">
        <v>3868</v>
      </c>
      <c r="EM371" s="335" t="s">
        <v>4002</v>
      </c>
      <c r="EN371" s="335" t="s">
        <v>4002</v>
      </c>
      <c r="EO371" s="335" t="s">
        <v>4002</v>
      </c>
      <c r="EP371" s="335" t="s">
        <v>4002</v>
      </c>
      <c r="EQ371" s="335" t="s">
        <v>4017</v>
      </c>
      <c r="ER371" s="335" t="s">
        <v>4017</v>
      </c>
      <c r="ES371" s="335" t="s">
        <v>4017</v>
      </c>
      <c r="ET371" s="335" t="s">
        <v>4017</v>
      </c>
      <c r="EU371" s="335" t="s">
        <v>4017</v>
      </c>
      <c r="EV371" s="335" t="s">
        <v>3848</v>
      </c>
      <c r="EW371" s="335" t="s">
        <v>3848</v>
      </c>
      <c r="EX371" s="335" t="s">
        <v>3848</v>
      </c>
      <c r="EY371" s="335" t="s">
        <v>3848</v>
      </c>
      <c r="EZ371" s="335" t="s">
        <v>3848</v>
      </c>
      <c r="FA371" s="335" t="s">
        <v>3848</v>
      </c>
      <c r="FB371" s="335" t="s">
        <v>3848</v>
      </c>
      <c r="FC371" s="335" t="s">
        <v>3848</v>
      </c>
      <c r="FD371" s="335" t="s">
        <v>3848</v>
      </c>
      <c r="FE371" s="335" t="s">
        <v>4017</v>
      </c>
      <c r="FF371" s="335" t="s">
        <v>4017</v>
      </c>
      <c r="FG371" s="335" t="s">
        <v>3848</v>
      </c>
      <c r="FH371" s="335" t="s">
        <v>3848</v>
      </c>
      <c r="FI371" s="335" t="s">
        <v>3848</v>
      </c>
      <c r="FJ371" s="335" t="s">
        <v>4017</v>
      </c>
      <c r="FK371" s="335" t="s">
        <v>4017</v>
      </c>
      <c r="FL371" s="335" t="s">
        <v>4017</v>
      </c>
      <c r="FM371" s="335" t="s">
        <v>3666</v>
      </c>
      <c r="FN371" s="335" t="s">
        <v>3666</v>
      </c>
      <c r="FO371" s="335" t="s">
        <v>3848</v>
      </c>
      <c r="FP371" s="335" t="s">
        <v>3848</v>
      </c>
      <c r="FQ371" s="335" t="s">
        <v>5082</v>
      </c>
      <c r="FR371" s="335" t="s">
        <v>5082</v>
      </c>
      <c r="FS371" s="335" t="s">
        <v>5082</v>
      </c>
      <c r="FT371" s="335" t="s">
        <v>3943</v>
      </c>
      <c r="FU371" s="335" t="s">
        <v>3943</v>
      </c>
      <c r="FV371" s="335" t="s">
        <v>3943</v>
      </c>
      <c r="FW371" s="335" t="s">
        <v>3943</v>
      </c>
      <c r="FX371" s="335" t="s">
        <v>3944</v>
      </c>
      <c r="FY371" s="335" t="s">
        <v>3848</v>
      </c>
      <c r="FZ371" s="335" t="s">
        <v>3848</v>
      </c>
      <c r="GA371" s="335" t="s">
        <v>3848</v>
      </c>
      <c r="GB371" s="335" t="s">
        <v>3848</v>
      </c>
      <c r="GC371" s="335" t="s">
        <v>3848</v>
      </c>
      <c r="GD371" s="487"/>
      <c r="GE371" s="487"/>
      <c r="GF371" s="487"/>
      <c r="GG371" s="487"/>
      <c r="GH371" s="487"/>
      <c r="GI371" s="487"/>
      <c r="GJ371" s="487"/>
      <c r="GK371" s="487"/>
      <c r="GL371" s="487"/>
      <c r="GM371" s="487"/>
      <c r="GN371" s="487"/>
      <c r="GO371" s="487"/>
      <c r="GP371" s="487"/>
      <c r="GQ371" s="487"/>
      <c r="GR371" s="487"/>
      <c r="GS371" s="487"/>
      <c r="GT371" s="487"/>
      <c r="GU371" s="487"/>
      <c r="GV371" s="487"/>
      <c r="GW371" s="487"/>
      <c r="GX371" s="487"/>
      <c r="GY371" s="487"/>
      <c r="GZ371" s="487"/>
      <c r="HA371" s="487"/>
      <c r="HB371" s="487"/>
      <c r="HC371" s="487"/>
      <c r="HD371" s="487"/>
      <c r="HE371" s="487"/>
      <c r="HF371" s="487"/>
      <c r="HG371" s="487"/>
      <c r="HH371" s="487"/>
      <c r="HI371" s="487"/>
      <c r="HJ371" s="487"/>
      <c r="HK371" s="487"/>
      <c r="HL371" s="487"/>
      <c r="HM371" s="487"/>
      <c r="HN371" s="487"/>
      <c r="HO371" s="487"/>
      <c r="HP371" s="487"/>
      <c r="HQ371" s="487"/>
      <c r="IC371" s="44" t="s">
        <v>3403</v>
      </c>
      <c r="IE371" s="44" t="s">
        <v>3403</v>
      </c>
    </row>
    <row r="372" spans="1:239" s="44" customFormat="1" ht="12.75" x14ac:dyDescent="0.2">
      <c r="A372" s="85">
        <v>95</v>
      </c>
      <c r="B372" s="522"/>
      <c r="C372" s="487"/>
      <c r="D372" s="44" t="s">
        <v>20438</v>
      </c>
      <c r="E372" s="523" t="s">
        <v>212</v>
      </c>
      <c r="F372" s="282">
        <v>43285</v>
      </c>
      <c r="G372" s="487" t="s">
        <v>1202</v>
      </c>
      <c r="H372" s="524" t="s">
        <v>3056</v>
      </c>
      <c r="I372" s="524" t="s">
        <v>3057</v>
      </c>
      <c r="J372" s="487"/>
      <c r="K372" s="487"/>
      <c r="L372" s="487"/>
      <c r="M372" s="525"/>
      <c r="N372" s="525"/>
      <c r="O372" s="487"/>
      <c r="P372" s="526" t="s">
        <v>20960</v>
      </c>
      <c r="Q372" s="487" t="s">
        <v>762</v>
      </c>
      <c r="R372" s="487" t="s">
        <v>3196</v>
      </c>
      <c r="S372" s="487" t="s">
        <v>20966</v>
      </c>
      <c r="T372" s="487">
        <v>9054875232</v>
      </c>
      <c r="U372" s="514" t="s">
        <v>20967</v>
      </c>
      <c r="V372" s="514" t="s">
        <v>221</v>
      </c>
      <c r="W372" s="255" t="s">
        <v>221</v>
      </c>
      <c r="X372" s="255" t="s">
        <v>221</v>
      </c>
      <c r="Y372" s="255" t="s">
        <v>221</v>
      </c>
      <c r="Z372" s="255" t="s">
        <v>221</v>
      </c>
      <c r="AA372" s="487" t="s">
        <v>221</v>
      </c>
      <c r="AB372" s="487" t="s">
        <v>221</v>
      </c>
      <c r="AC372" s="524" t="s">
        <v>402</v>
      </c>
      <c r="AD372" s="524" t="s">
        <v>224</v>
      </c>
      <c r="AE372" s="487" t="s">
        <v>20968</v>
      </c>
      <c r="AF372" s="487" t="s">
        <v>280</v>
      </c>
      <c r="AG372" s="487" t="s">
        <v>221</v>
      </c>
      <c r="AH372" s="487" t="s">
        <v>221</v>
      </c>
      <c r="AI372" s="487">
        <v>3</v>
      </c>
      <c r="AJ372" s="487" t="s">
        <v>227</v>
      </c>
      <c r="AK372" s="487">
        <v>1</v>
      </c>
      <c r="AL372" s="487">
        <v>3</v>
      </c>
      <c r="AM372" s="487">
        <v>0</v>
      </c>
      <c r="AN372" s="524" t="s">
        <v>432</v>
      </c>
      <c r="AO372" s="528" t="s">
        <v>432</v>
      </c>
      <c r="AP372" s="528" t="s">
        <v>434</v>
      </c>
      <c r="AQ372" s="528" t="s">
        <v>10785</v>
      </c>
      <c r="AR372" s="487" t="s">
        <v>20725</v>
      </c>
      <c r="AS372" s="487"/>
      <c r="AT372" s="487"/>
      <c r="AU372" s="487"/>
      <c r="AV372" s="487"/>
      <c r="AW372" s="487"/>
      <c r="AX372" s="487" t="s">
        <v>14707</v>
      </c>
      <c r="AY372" s="487" t="s">
        <v>227</v>
      </c>
      <c r="AZ372" s="487" t="s">
        <v>446</v>
      </c>
      <c r="BA372" s="487"/>
      <c r="BB372" s="487" t="s">
        <v>4430</v>
      </c>
      <c r="BC372" s="522"/>
      <c r="BD372" s="522"/>
      <c r="BE372" s="487"/>
      <c r="BF372" s="487">
        <v>2</v>
      </c>
      <c r="BG372" s="487">
        <v>2</v>
      </c>
      <c r="BH372" s="487">
        <v>2</v>
      </c>
      <c r="BI372" s="487">
        <v>2</v>
      </c>
      <c r="BJ372" s="487">
        <v>2</v>
      </c>
      <c r="BK372" s="487">
        <v>2</v>
      </c>
      <c r="BL372" s="487">
        <v>2</v>
      </c>
      <c r="BM372" s="487">
        <v>2</v>
      </c>
      <c r="BN372" s="487">
        <v>2</v>
      </c>
      <c r="BO372" s="487">
        <v>2</v>
      </c>
      <c r="BP372" s="487">
        <v>2</v>
      </c>
      <c r="BQ372" s="487">
        <v>2</v>
      </c>
      <c r="BR372" s="487">
        <v>2</v>
      </c>
      <c r="BS372" s="487">
        <v>2</v>
      </c>
      <c r="BT372" s="487">
        <v>2</v>
      </c>
      <c r="BU372" s="487"/>
      <c r="BV372" s="487"/>
      <c r="BW372" s="529"/>
      <c r="BX372" s="529"/>
      <c r="BY372" s="487"/>
      <c r="BZ372" s="487"/>
      <c r="CA372" s="487"/>
      <c r="CB372" s="487"/>
      <c r="CC372" s="487"/>
      <c r="CD372" s="487"/>
      <c r="CE372" s="487"/>
      <c r="CF372" s="487"/>
      <c r="CG372" s="487"/>
      <c r="CH372" s="487"/>
      <c r="CI372" s="487"/>
      <c r="CJ372" s="487"/>
      <c r="CK372" s="487"/>
      <c r="CL372" s="487"/>
      <c r="CM372" s="487"/>
      <c r="CN372" s="487"/>
      <c r="CO372" s="487"/>
      <c r="CP372" s="487"/>
      <c r="CQ372" s="487"/>
      <c r="CR372" s="335" t="s">
        <v>12643</v>
      </c>
      <c r="CS372" s="335" t="s">
        <v>12644</v>
      </c>
      <c r="CT372" s="335" t="s">
        <v>4002</v>
      </c>
      <c r="CU372" s="335" t="s">
        <v>20969</v>
      </c>
      <c r="CV372" s="335" t="s">
        <v>762</v>
      </c>
      <c r="CW372" s="335" t="s">
        <v>3196</v>
      </c>
      <c r="CX372" s="335" t="s">
        <v>20966</v>
      </c>
      <c r="CY372" s="335" t="s">
        <v>20970</v>
      </c>
      <c r="CZ372" s="335" t="s">
        <v>3848</v>
      </c>
      <c r="DA372" s="335" t="s">
        <v>3666</v>
      </c>
      <c r="DB372" s="335" t="s">
        <v>4037</v>
      </c>
      <c r="DC372" s="335" t="s">
        <v>4038</v>
      </c>
      <c r="DD372" s="335" t="s">
        <v>4039</v>
      </c>
      <c r="DE372" s="335" t="s">
        <v>3848</v>
      </c>
      <c r="DF372" s="335" t="s">
        <v>3666</v>
      </c>
      <c r="DG372" s="335" t="s">
        <v>4037</v>
      </c>
      <c r="DH372" s="335" t="s">
        <v>4038</v>
      </c>
      <c r="DI372" s="335" t="s">
        <v>4039</v>
      </c>
      <c r="DJ372" s="335" t="s">
        <v>3848</v>
      </c>
      <c r="DK372" s="335" t="s">
        <v>3957</v>
      </c>
      <c r="DL372" s="335" t="s">
        <v>3848</v>
      </c>
      <c r="DM372" s="335" t="s">
        <v>3666</v>
      </c>
      <c r="DN372" s="335" t="s">
        <v>3852</v>
      </c>
      <c r="DO372" s="335" t="s">
        <v>3848</v>
      </c>
      <c r="DP372" s="335" t="s">
        <v>3848</v>
      </c>
      <c r="DQ372" s="335" t="s">
        <v>20971</v>
      </c>
      <c r="DR372" s="335" t="s">
        <v>3666</v>
      </c>
      <c r="DS372" s="335" t="s">
        <v>20967</v>
      </c>
      <c r="DT372" s="335" t="s">
        <v>3848</v>
      </c>
      <c r="DU372" s="335" t="s">
        <v>3848</v>
      </c>
      <c r="DV372" s="335" t="s">
        <v>3848</v>
      </c>
      <c r="DW372" s="335" t="s">
        <v>3848</v>
      </c>
      <c r="DX372" s="335" t="s">
        <v>3848</v>
      </c>
      <c r="DY372" s="335" t="s">
        <v>3848</v>
      </c>
      <c r="DZ372" s="335" t="s">
        <v>3848</v>
      </c>
      <c r="EA372" s="335" t="s">
        <v>3848</v>
      </c>
      <c r="EB372" s="335" t="s">
        <v>3861</v>
      </c>
      <c r="EC372" s="335" t="s">
        <v>3862</v>
      </c>
      <c r="ED372" s="335" t="s">
        <v>3848</v>
      </c>
      <c r="EE372" s="335" t="s">
        <v>5405</v>
      </c>
      <c r="EF372" s="335" t="s">
        <v>432</v>
      </c>
      <c r="EG372" s="335" t="s">
        <v>3919</v>
      </c>
      <c r="EH372" s="335" t="s">
        <v>3920</v>
      </c>
      <c r="EI372" s="335" t="s">
        <v>20946</v>
      </c>
      <c r="EJ372" s="335" t="s">
        <v>3848</v>
      </c>
      <c r="EK372" s="335" t="s">
        <v>3848</v>
      </c>
      <c r="EL372" s="335" t="s">
        <v>3868</v>
      </c>
      <c r="EM372" s="335" t="s">
        <v>4002</v>
      </c>
      <c r="EN372" s="335" t="s">
        <v>4002</v>
      </c>
      <c r="EO372" s="335" t="s">
        <v>4002</v>
      </c>
      <c r="EP372" s="335" t="s">
        <v>4002</v>
      </c>
      <c r="EQ372" s="335" t="s">
        <v>4017</v>
      </c>
      <c r="ER372" s="335" t="s">
        <v>4017</v>
      </c>
      <c r="ES372" s="335" t="s">
        <v>4017</v>
      </c>
      <c r="ET372" s="335" t="s">
        <v>4017</v>
      </c>
      <c r="EU372" s="335" t="s">
        <v>4017</v>
      </c>
      <c r="EV372" s="335" t="s">
        <v>3848</v>
      </c>
      <c r="EW372" s="335" t="s">
        <v>3848</v>
      </c>
      <c r="EX372" s="335" t="s">
        <v>3848</v>
      </c>
      <c r="EY372" s="335" t="s">
        <v>3848</v>
      </c>
      <c r="EZ372" s="335" t="s">
        <v>3848</v>
      </c>
      <c r="FA372" s="335" t="s">
        <v>3848</v>
      </c>
      <c r="FB372" s="335" t="s">
        <v>3848</v>
      </c>
      <c r="FC372" s="335" t="s">
        <v>3848</v>
      </c>
      <c r="FD372" s="335" t="s">
        <v>3848</v>
      </c>
      <c r="FE372" s="335" t="s">
        <v>4017</v>
      </c>
      <c r="FF372" s="335" t="s">
        <v>4017</v>
      </c>
      <c r="FG372" s="335" t="s">
        <v>3848</v>
      </c>
      <c r="FH372" s="335" t="s">
        <v>3848</v>
      </c>
      <c r="FI372" s="335" t="s">
        <v>3848</v>
      </c>
      <c r="FJ372" s="335" t="s">
        <v>4017</v>
      </c>
      <c r="FK372" s="335" t="s">
        <v>4017</v>
      </c>
      <c r="FL372" s="335" t="s">
        <v>4017</v>
      </c>
      <c r="FM372" s="335" t="s">
        <v>3666</v>
      </c>
      <c r="FN372" s="335" t="s">
        <v>3666</v>
      </c>
      <c r="FO372" s="335" t="s">
        <v>3848</v>
      </c>
      <c r="FP372" s="335" t="s">
        <v>3848</v>
      </c>
      <c r="FQ372" s="335" t="s">
        <v>20972</v>
      </c>
      <c r="FR372" s="335" t="s">
        <v>5276</v>
      </c>
      <c r="FS372" s="335" t="s">
        <v>20973</v>
      </c>
      <c r="FT372" s="335" t="s">
        <v>3943</v>
      </c>
      <c r="FU372" s="335" t="s">
        <v>3943</v>
      </c>
      <c r="FV372" s="335" t="s">
        <v>3943</v>
      </c>
      <c r="FW372" s="335" t="s">
        <v>3943</v>
      </c>
      <c r="FX372" s="335" t="s">
        <v>3944</v>
      </c>
      <c r="FY372" s="335" t="s">
        <v>3848</v>
      </c>
      <c r="FZ372" s="335" t="s">
        <v>3848</v>
      </c>
      <c r="GA372" s="335" t="s">
        <v>3848</v>
      </c>
      <c r="GB372" s="335" t="s">
        <v>3848</v>
      </c>
      <c r="GC372" s="335" t="s">
        <v>3848</v>
      </c>
      <c r="GD372" s="487"/>
      <c r="GE372" s="487"/>
      <c r="GF372" s="487"/>
      <c r="GG372" s="487"/>
      <c r="GH372" s="487"/>
      <c r="GI372" s="487"/>
      <c r="GJ372" s="487"/>
      <c r="GK372" s="487"/>
      <c r="GL372" s="487"/>
      <c r="GM372" s="487"/>
      <c r="GN372" s="487"/>
      <c r="GO372" s="487"/>
      <c r="GP372" s="487"/>
      <c r="GQ372" s="487"/>
      <c r="GR372" s="487"/>
      <c r="GS372" s="487"/>
      <c r="GT372" s="487"/>
      <c r="GU372" s="487"/>
      <c r="GV372" s="487"/>
      <c r="GW372" s="487"/>
      <c r="GX372" s="487"/>
      <c r="GY372" s="487"/>
      <c r="GZ372" s="487"/>
      <c r="HA372" s="487"/>
      <c r="HB372" s="487"/>
      <c r="HC372" s="487"/>
      <c r="HD372" s="487"/>
      <c r="HE372" s="487"/>
      <c r="HF372" s="487"/>
      <c r="HG372" s="487"/>
      <c r="HH372" s="487"/>
      <c r="HI372" s="487"/>
      <c r="HJ372" s="487"/>
      <c r="HK372" s="487"/>
      <c r="HL372" s="487"/>
      <c r="HM372" s="487"/>
      <c r="HN372" s="487"/>
      <c r="HO372" s="487"/>
      <c r="HP372" s="487"/>
      <c r="HQ372" s="487"/>
      <c r="IC372" s="44" t="s">
        <v>3403</v>
      </c>
      <c r="IE372" s="44" t="s">
        <v>3403</v>
      </c>
    </row>
    <row r="373" spans="1:239" s="44" customFormat="1" ht="12.75" x14ac:dyDescent="0.2">
      <c r="A373" s="85">
        <v>96</v>
      </c>
      <c r="B373" s="59">
        <v>0.45763888888888887</v>
      </c>
      <c r="C373" s="85"/>
      <c r="D373" s="44" t="s">
        <v>20438</v>
      </c>
      <c r="E373" s="85" t="s">
        <v>212</v>
      </c>
      <c r="F373" s="282">
        <v>43285</v>
      </c>
      <c r="G373" s="255" t="s">
        <v>1202</v>
      </c>
      <c r="H373" s="44" t="s">
        <v>233</v>
      </c>
      <c r="I373" s="44" t="s">
        <v>3057</v>
      </c>
      <c r="J373" s="85"/>
      <c r="K373" s="471"/>
      <c r="L373" s="471"/>
      <c r="M373" s="471"/>
      <c r="N373" s="471"/>
      <c r="O373" s="85"/>
      <c r="P373" s="519" t="s">
        <v>20974</v>
      </c>
      <c r="Q373" s="44" t="s">
        <v>16214</v>
      </c>
      <c r="R373" s="44" t="s">
        <v>6695</v>
      </c>
      <c r="S373" s="351" t="s">
        <v>20975</v>
      </c>
      <c r="T373" s="354">
        <v>9212048560</v>
      </c>
      <c r="U373" s="516" t="s">
        <v>20976</v>
      </c>
      <c r="V373" s="516" t="s">
        <v>20977</v>
      </c>
      <c r="W373" s="255" t="s">
        <v>221</v>
      </c>
      <c r="X373" s="255" t="s">
        <v>221</v>
      </c>
      <c r="Y373" s="255" t="s">
        <v>221</v>
      </c>
      <c r="Z373" s="255" t="s">
        <v>221</v>
      </c>
      <c r="AA373" s="44" t="s">
        <v>20978</v>
      </c>
      <c r="AB373" s="44">
        <v>912994941</v>
      </c>
      <c r="AC373" s="85" t="s">
        <v>402</v>
      </c>
      <c r="AD373" s="255" t="s">
        <v>224</v>
      </c>
      <c r="AE373" s="44" t="s">
        <v>20979</v>
      </c>
      <c r="AF373" s="85" t="s">
        <v>221</v>
      </c>
      <c r="AG373" s="85" t="s">
        <v>221</v>
      </c>
      <c r="AH373" s="85" t="s">
        <v>221</v>
      </c>
      <c r="AN373" s="85" t="s">
        <v>432</v>
      </c>
      <c r="AO373" s="85" t="s">
        <v>432</v>
      </c>
      <c r="AP373" s="85" t="s">
        <v>434</v>
      </c>
      <c r="AQ373" s="85" t="s">
        <v>10785</v>
      </c>
      <c r="AR373" s="85" t="s">
        <v>20980</v>
      </c>
      <c r="AS373" s="85"/>
      <c r="AT373" s="85"/>
      <c r="AU373" s="85"/>
      <c r="AV373" s="85"/>
      <c r="AW373" s="85"/>
      <c r="AX373" s="85" t="s">
        <v>6970</v>
      </c>
      <c r="AY373" s="85" t="s">
        <v>227</v>
      </c>
      <c r="AZ373" s="85" t="s">
        <v>227</v>
      </c>
      <c r="BA373" s="275"/>
      <c r="BB373" s="275" t="s">
        <v>14945</v>
      </c>
      <c r="BC373" s="59">
        <v>0.45763888888888887</v>
      </c>
      <c r="BD373" s="59">
        <v>0.4604166666666667</v>
      </c>
      <c r="BE373" s="44">
        <v>4</v>
      </c>
      <c r="BF373" s="44">
        <v>1</v>
      </c>
      <c r="BG373" s="44">
        <v>2</v>
      </c>
      <c r="BH373" s="44">
        <v>2</v>
      </c>
      <c r="BI373" s="44">
        <v>2</v>
      </c>
      <c r="BJ373" s="44">
        <v>2</v>
      </c>
      <c r="BK373" s="44">
        <v>1</v>
      </c>
      <c r="BL373" s="44">
        <v>1</v>
      </c>
      <c r="BM373" s="44">
        <v>1</v>
      </c>
      <c r="BN373" s="44">
        <v>1</v>
      </c>
      <c r="BO373" s="44">
        <v>1</v>
      </c>
      <c r="BP373" s="44">
        <v>3</v>
      </c>
      <c r="BQ373" s="44">
        <v>1</v>
      </c>
      <c r="BR373" s="44">
        <v>1</v>
      </c>
      <c r="BS373" s="44">
        <v>3</v>
      </c>
      <c r="BT373" s="44">
        <v>2</v>
      </c>
      <c r="CG373" s="85"/>
      <c r="CH373" s="85"/>
      <c r="CI373" s="85"/>
      <c r="CJ373" s="85"/>
      <c r="CK373" s="85"/>
      <c r="CL373" s="85"/>
      <c r="CM373" s="85"/>
      <c r="CN373" s="85"/>
      <c r="CO373" s="85"/>
      <c r="CP373" s="85"/>
      <c r="CQ373" s="85"/>
      <c r="CR373" s="335" t="s">
        <v>12643</v>
      </c>
      <c r="CS373" s="335" t="s">
        <v>12644</v>
      </c>
      <c r="CT373" s="335" t="s">
        <v>4002</v>
      </c>
      <c r="CU373" s="335" t="s">
        <v>20981</v>
      </c>
      <c r="CV373" s="335" t="s">
        <v>16214</v>
      </c>
      <c r="CW373" s="335" t="s">
        <v>6695</v>
      </c>
      <c r="CX373" s="335" t="s">
        <v>20975</v>
      </c>
      <c r="CY373" s="335" t="s">
        <v>20982</v>
      </c>
      <c r="CZ373" s="335" t="s">
        <v>3848</v>
      </c>
      <c r="DA373" s="335" t="s">
        <v>9403</v>
      </c>
      <c r="DB373" s="335" t="s">
        <v>4037</v>
      </c>
      <c r="DC373" s="335" t="s">
        <v>4038</v>
      </c>
      <c r="DD373" s="335" t="s">
        <v>4039</v>
      </c>
      <c r="DE373" s="335" t="s">
        <v>3848</v>
      </c>
      <c r="DF373" s="335" t="s">
        <v>9403</v>
      </c>
      <c r="DG373" s="335" t="s">
        <v>4037</v>
      </c>
      <c r="DH373" s="335" t="s">
        <v>4038</v>
      </c>
      <c r="DI373" s="335" t="s">
        <v>4039</v>
      </c>
      <c r="DJ373" s="335" t="s">
        <v>3848</v>
      </c>
      <c r="DK373" s="335" t="s">
        <v>3957</v>
      </c>
      <c r="DL373" s="335" t="s">
        <v>3848</v>
      </c>
      <c r="DM373" s="335" t="s">
        <v>3914</v>
      </c>
      <c r="DN373" s="335" t="s">
        <v>3852</v>
      </c>
      <c r="DO373" s="335" t="s">
        <v>3848</v>
      </c>
      <c r="DP373" s="335" t="s">
        <v>3848</v>
      </c>
      <c r="DQ373" s="335" t="s">
        <v>20983</v>
      </c>
      <c r="DR373" s="335" t="s">
        <v>3403</v>
      </c>
      <c r="DS373" s="335" t="s">
        <v>20976</v>
      </c>
      <c r="DT373" s="335" t="s">
        <v>3848</v>
      </c>
      <c r="DU373" s="335" t="s">
        <v>3848</v>
      </c>
      <c r="DV373" s="335" t="s">
        <v>3848</v>
      </c>
      <c r="DW373" s="335" t="s">
        <v>3848</v>
      </c>
      <c r="DX373" s="335" t="s">
        <v>3848</v>
      </c>
      <c r="DY373" s="335" t="s">
        <v>3848</v>
      </c>
      <c r="DZ373" s="335" t="s">
        <v>3848</v>
      </c>
      <c r="EA373" s="335" t="s">
        <v>3848</v>
      </c>
      <c r="EB373" s="335" t="s">
        <v>3861</v>
      </c>
      <c r="EC373" s="335" t="s">
        <v>3862</v>
      </c>
      <c r="ED373" s="335" t="s">
        <v>3848</v>
      </c>
      <c r="EE373" s="335" t="s">
        <v>4212</v>
      </c>
      <c r="EF373" s="335" t="s">
        <v>432</v>
      </c>
      <c r="EG373" s="335" t="s">
        <v>3919</v>
      </c>
      <c r="EH373" s="335" t="s">
        <v>3920</v>
      </c>
      <c r="EI373" s="335" t="s">
        <v>20984</v>
      </c>
      <c r="EJ373" s="335" t="s">
        <v>3848</v>
      </c>
      <c r="EK373" s="335" t="s">
        <v>3848</v>
      </c>
      <c r="EL373" s="335" t="s">
        <v>3868</v>
      </c>
      <c r="EM373" s="335" t="s">
        <v>4002</v>
      </c>
      <c r="EN373" s="335" t="s">
        <v>4002</v>
      </c>
      <c r="EO373" s="335" t="s">
        <v>3870</v>
      </c>
      <c r="EP373" s="335" t="s">
        <v>3870</v>
      </c>
      <c r="EQ373" s="335" t="s">
        <v>4017</v>
      </c>
      <c r="ER373" s="335" t="s">
        <v>4017</v>
      </c>
      <c r="ES373" s="335" t="s">
        <v>4017</v>
      </c>
      <c r="ET373" s="335" t="s">
        <v>4017</v>
      </c>
      <c r="EU373" s="335" t="s">
        <v>4017</v>
      </c>
      <c r="EV373" s="335" t="s">
        <v>3848</v>
      </c>
      <c r="EW373" s="335" t="s">
        <v>3848</v>
      </c>
      <c r="EX373" s="335" t="s">
        <v>3848</v>
      </c>
      <c r="EY373" s="335" t="s">
        <v>3848</v>
      </c>
      <c r="EZ373" s="335" t="s">
        <v>3848</v>
      </c>
      <c r="FA373" s="335" t="s">
        <v>3848</v>
      </c>
      <c r="FB373" s="335" t="s">
        <v>3848</v>
      </c>
      <c r="FC373" s="335" t="s">
        <v>3848</v>
      </c>
      <c r="FD373" s="335" t="s">
        <v>3848</v>
      </c>
      <c r="FE373" s="335" t="s">
        <v>4017</v>
      </c>
      <c r="FF373" s="335" t="s">
        <v>4017</v>
      </c>
      <c r="FG373" s="335" t="s">
        <v>3848</v>
      </c>
      <c r="FH373" s="335" t="s">
        <v>3848</v>
      </c>
      <c r="FI373" s="335" t="s">
        <v>3848</v>
      </c>
      <c r="FJ373" s="335" t="s">
        <v>4017</v>
      </c>
      <c r="FK373" s="335" t="s">
        <v>4017</v>
      </c>
      <c r="FL373" s="335" t="s">
        <v>4017</v>
      </c>
      <c r="FM373" s="335" t="s">
        <v>3403</v>
      </c>
      <c r="FN373" s="335" t="s">
        <v>3403</v>
      </c>
      <c r="FO373" s="335" t="s">
        <v>3403</v>
      </c>
      <c r="FP373" s="335" t="s">
        <v>3403</v>
      </c>
      <c r="FQ373" s="335" t="s">
        <v>5943</v>
      </c>
      <c r="FR373" s="335" t="s">
        <v>5943</v>
      </c>
      <c r="FS373" s="335" t="s">
        <v>5943</v>
      </c>
      <c r="FT373" s="335" t="s">
        <v>3943</v>
      </c>
      <c r="FU373" s="335" t="s">
        <v>3943</v>
      </c>
      <c r="FV373" s="335" t="s">
        <v>3943</v>
      </c>
      <c r="FW373" s="335" t="s">
        <v>3943</v>
      </c>
      <c r="FX373" s="335" t="s">
        <v>3944</v>
      </c>
      <c r="FY373" s="335" t="s">
        <v>3848</v>
      </c>
      <c r="FZ373" s="335" t="s">
        <v>3848</v>
      </c>
      <c r="GA373" s="335" t="s">
        <v>3848</v>
      </c>
      <c r="GB373" s="335" t="s">
        <v>3848</v>
      </c>
      <c r="GC373" s="335" t="s">
        <v>3848</v>
      </c>
      <c r="IC373" s="44" t="s">
        <v>3403</v>
      </c>
      <c r="IE373" s="44" t="s">
        <v>3403</v>
      </c>
    </row>
    <row r="374" spans="1:239" s="44" customFormat="1" ht="12.75" x14ac:dyDescent="0.2">
      <c r="A374" s="85">
        <v>97</v>
      </c>
      <c r="B374" s="59">
        <v>0.4604166666666667</v>
      </c>
      <c r="C374" s="85"/>
      <c r="D374" s="44" t="s">
        <v>20438</v>
      </c>
      <c r="E374" s="85" t="s">
        <v>212</v>
      </c>
      <c r="F374" s="282">
        <v>43285</v>
      </c>
      <c r="G374" s="255" t="s">
        <v>1202</v>
      </c>
      <c r="H374" s="44" t="s">
        <v>233</v>
      </c>
      <c r="I374" s="44" t="s">
        <v>3057</v>
      </c>
      <c r="J374" s="85"/>
      <c r="K374" s="471"/>
      <c r="L374" s="471"/>
      <c r="M374" s="471"/>
      <c r="N374" s="471"/>
      <c r="O374" s="85"/>
      <c r="P374" s="519" t="s">
        <v>20985</v>
      </c>
      <c r="Q374" s="44" t="s">
        <v>20986</v>
      </c>
      <c r="R374" s="44" t="s">
        <v>20987</v>
      </c>
      <c r="S374" s="351" t="s">
        <v>547</v>
      </c>
      <c r="T374" s="354">
        <v>9653954615</v>
      </c>
      <c r="U374" s="516" t="s">
        <v>20988</v>
      </c>
      <c r="V374" s="516" t="s">
        <v>20988</v>
      </c>
      <c r="W374" s="255" t="s">
        <v>221</v>
      </c>
      <c r="X374" s="255" t="s">
        <v>221</v>
      </c>
      <c r="Y374" s="255" t="s">
        <v>221</v>
      </c>
      <c r="Z374" s="255" t="s">
        <v>221</v>
      </c>
      <c r="AA374" s="52" t="s">
        <v>20989</v>
      </c>
      <c r="AB374" s="56">
        <v>9268821399</v>
      </c>
      <c r="AC374" s="85" t="s">
        <v>402</v>
      </c>
      <c r="AD374" s="255" t="s">
        <v>224</v>
      </c>
      <c r="AE374" s="44" t="s">
        <v>2341</v>
      </c>
      <c r="AF374" s="85" t="s">
        <v>221</v>
      </c>
      <c r="AG374" s="85" t="s">
        <v>221</v>
      </c>
      <c r="AH374" s="85" t="s">
        <v>259</v>
      </c>
      <c r="AN374" s="85" t="s">
        <v>432</v>
      </c>
      <c r="AO374" s="85" t="s">
        <v>432</v>
      </c>
      <c r="AP374" s="85" t="s">
        <v>434</v>
      </c>
      <c r="AQ374" s="85" t="s">
        <v>10785</v>
      </c>
      <c r="AR374" s="85" t="s">
        <v>20980</v>
      </c>
      <c r="AS374" s="85"/>
      <c r="AT374" s="85"/>
      <c r="AU374" s="85"/>
      <c r="AV374" s="85"/>
      <c r="AW374" s="85"/>
      <c r="AX374" s="85" t="s">
        <v>6970</v>
      </c>
      <c r="AY374" s="85" t="s">
        <v>227</v>
      </c>
      <c r="AZ374" s="85" t="s">
        <v>227</v>
      </c>
      <c r="BA374" s="275"/>
      <c r="BB374" s="275" t="s">
        <v>14945</v>
      </c>
      <c r="BC374" s="59">
        <v>0.4604166666666667</v>
      </c>
      <c r="BD374" s="59">
        <v>0.46597222222222223</v>
      </c>
      <c r="BE374" s="44">
        <v>8</v>
      </c>
      <c r="BF374" s="44">
        <v>1</v>
      </c>
      <c r="BG374" s="44">
        <v>2</v>
      </c>
      <c r="BH374" s="44">
        <v>2</v>
      </c>
      <c r="BI374" s="44">
        <v>2</v>
      </c>
      <c r="BJ374" s="44">
        <v>2</v>
      </c>
      <c r="BK374" s="44">
        <v>1</v>
      </c>
      <c r="BL374" s="44">
        <v>1</v>
      </c>
      <c r="BM374" s="44">
        <v>1</v>
      </c>
      <c r="BN374" s="44">
        <v>1</v>
      </c>
      <c r="BO374" s="44">
        <v>1</v>
      </c>
      <c r="BP374" s="44">
        <v>2</v>
      </c>
      <c r="BQ374" s="44">
        <v>1</v>
      </c>
      <c r="BR374" s="44">
        <v>1</v>
      </c>
      <c r="BS374" s="44">
        <v>3</v>
      </c>
      <c r="BT374" s="44">
        <v>1</v>
      </c>
      <c r="BW374" s="59"/>
      <c r="BX374" s="59"/>
      <c r="CG374" s="85"/>
      <c r="CH374" s="85"/>
      <c r="CI374" s="85"/>
      <c r="CJ374" s="85"/>
      <c r="CK374" s="85"/>
      <c r="CL374" s="85"/>
      <c r="CM374" s="85"/>
      <c r="CN374" s="85"/>
      <c r="CO374" s="85"/>
      <c r="CP374" s="85"/>
      <c r="CQ374" s="85"/>
      <c r="CR374" s="335" t="s">
        <v>12643</v>
      </c>
      <c r="CS374" s="335" t="s">
        <v>12644</v>
      </c>
      <c r="CT374" s="335" t="s">
        <v>4002</v>
      </c>
      <c r="CU374" s="335" t="s">
        <v>20990</v>
      </c>
      <c r="CV374" s="335" t="s">
        <v>20986</v>
      </c>
      <c r="CW374" s="335" t="s">
        <v>20987</v>
      </c>
      <c r="CX374" s="335" t="s">
        <v>547</v>
      </c>
      <c r="CY374" s="335" t="s">
        <v>20991</v>
      </c>
      <c r="CZ374" s="335" t="s">
        <v>3848</v>
      </c>
      <c r="DA374" s="335" t="s">
        <v>9403</v>
      </c>
      <c r="DB374" s="335" t="s">
        <v>4037</v>
      </c>
      <c r="DC374" s="335" t="s">
        <v>4038</v>
      </c>
      <c r="DD374" s="335" t="s">
        <v>4039</v>
      </c>
      <c r="DE374" s="335" t="s">
        <v>3848</v>
      </c>
      <c r="DF374" s="335" t="s">
        <v>9403</v>
      </c>
      <c r="DG374" s="335" t="s">
        <v>4037</v>
      </c>
      <c r="DH374" s="335" t="s">
        <v>4038</v>
      </c>
      <c r="DI374" s="335" t="s">
        <v>4039</v>
      </c>
      <c r="DJ374" s="335" t="s">
        <v>3848</v>
      </c>
      <c r="DK374" s="335" t="s">
        <v>3849</v>
      </c>
      <c r="DL374" s="335" t="s">
        <v>3848</v>
      </c>
      <c r="DM374" s="335" t="s">
        <v>3914</v>
      </c>
      <c r="DN374" s="335" t="s">
        <v>3852</v>
      </c>
      <c r="DO374" s="335" t="s">
        <v>3848</v>
      </c>
      <c r="DP374" s="335" t="s">
        <v>3848</v>
      </c>
      <c r="DQ374" s="335" t="s">
        <v>20992</v>
      </c>
      <c r="DR374" s="335" t="s">
        <v>3403</v>
      </c>
      <c r="DS374" s="335" t="s">
        <v>20988</v>
      </c>
      <c r="DT374" s="335" t="s">
        <v>3848</v>
      </c>
      <c r="DU374" s="335" t="s">
        <v>3848</v>
      </c>
      <c r="DV374" s="335" t="s">
        <v>3848</v>
      </c>
      <c r="DW374" s="335" t="s">
        <v>3848</v>
      </c>
      <c r="DX374" s="335" t="s">
        <v>3848</v>
      </c>
      <c r="DY374" s="335" t="s">
        <v>3848</v>
      </c>
      <c r="DZ374" s="335" t="s">
        <v>3848</v>
      </c>
      <c r="EA374" s="335" t="s">
        <v>3848</v>
      </c>
      <c r="EB374" s="335" t="s">
        <v>3861</v>
      </c>
      <c r="EC374" s="335" t="s">
        <v>3862</v>
      </c>
      <c r="ED374" s="335" t="s">
        <v>3848</v>
      </c>
      <c r="EE374" s="335" t="s">
        <v>4212</v>
      </c>
      <c r="EF374" s="335" t="s">
        <v>432</v>
      </c>
      <c r="EG374" s="335" t="s">
        <v>3919</v>
      </c>
      <c r="EH374" s="335" t="s">
        <v>3920</v>
      </c>
      <c r="EI374" s="335" t="s">
        <v>20984</v>
      </c>
      <c r="EJ374" s="335" t="s">
        <v>3848</v>
      </c>
      <c r="EK374" s="335" t="s">
        <v>3848</v>
      </c>
      <c r="EL374" s="335" t="s">
        <v>3868</v>
      </c>
      <c r="EM374" s="335" t="s">
        <v>4002</v>
      </c>
      <c r="EN374" s="335" t="s">
        <v>4002</v>
      </c>
      <c r="EO374" s="335" t="s">
        <v>3870</v>
      </c>
      <c r="EP374" s="335" t="s">
        <v>3870</v>
      </c>
      <c r="EQ374" s="335" t="s">
        <v>4017</v>
      </c>
      <c r="ER374" s="335" t="s">
        <v>4017</v>
      </c>
      <c r="ES374" s="335" t="s">
        <v>4017</v>
      </c>
      <c r="ET374" s="335" t="s">
        <v>4017</v>
      </c>
      <c r="EU374" s="335" t="s">
        <v>4017</v>
      </c>
      <c r="EV374" s="335" t="s">
        <v>3848</v>
      </c>
      <c r="EW374" s="335" t="s">
        <v>3848</v>
      </c>
      <c r="EX374" s="335" t="s">
        <v>3848</v>
      </c>
      <c r="EY374" s="335" t="s">
        <v>3848</v>
      </c>
      <c r="EZ374" s="335" t="s">
        <v>3848</v>
      </c>
      <c r="FA374" s="335" t="s">
        <v>3848</v>
      </c>
      <c r="FB374" s="335" t="s">
        <v>3848</v>
      </c>
      <c r="FC374" s="335" t="s">
        <v>3848</v>
      </c>
      <c r="FD374" s="335" t="s">
        <v>3848</v>
      </c>
      <c r="FE374" s="335" t="s">
        <v>4017</v>
      </c>
      <c r="FF374" s="335" t="s">
        <v>4017</v>
      </c>
      <c r="FG374" s="335" t="s">
        <v>3848</v>
      </c>
      <c r="FH374" s="335" t="s">
        <v>3848</v>
      </c>
      <c r="FI374" s="335" t="s">
        <v>3848</v>
      </c>
      <c r="FJ374" s="335" t="s">
        <v>4017</v>
      </c>
      <c r="FK374" s="335" t="s">
        <v>4017</v>
      </c>
      <c r="FL374" s="335" t="s">
        <v>4017</v>
      </c>
      <c r="FM374" s="335" t="s">
        <v>3403</v>
      </c>
      <c r="FN374" s="335" t="s">
        <v>3403</v>
      </c>
      <c r="FO374" s="335" t="s">
        <v>3403</v>
      </c>
      <c r="FP374" s="335" t="s">
        <v>3403</v>
      </c>
      <c r="FQ374" s="335" t="s">
        <v>5943</v>
      </c>
      <c r="FR374" s="335" t="s">
        <v>5943</v>
      </c>
      <c r="FS374" s="335" t="s">
        <v>5943</v>
      </c>
      <c r="FT374" s="335" t="s">
        <v>3943</v>
      </c>
      <c r="FU374" s="335" t="s">
        <v>3943</v>
      </c>
      <c r="FV374" s="335" t="s">
        <v>3943</v>
      </c>
      <c r="FW374" s="335" t="s">
        <v>3943</v>
      </c>
      <c r="FX374" s="335" t="s">
        <v>3944</v>
      </c>
      <c r="FY374" s="335" t="s">
        <v>3848</v>
      </c>
      <c r="FZ374" s="335" t="s">
        <v>3848</v>
      </c>
      <c r="GA374" s="335" t="s">
        <v>3848</v>
      </c>
      <c r="GB374" s="335" t="s">
        <v>3848</v>
      </c>
      <c r="GC374" s="335" t="s">
        <v>3848</v>
      </c>
      <c r="IC374" s="44" t="s">
        <v>3403</v>
      </c>
      <c r="IE374" s="44" t="s">
        <v>3403</v>
      </c>
    </row>
    <row r="375" spans="1:239" s="44" customFormat="1" ht="12.75" x14ac:dyDescent="0.2">
      <c r="A375" s="85">
        <v>98</v>
      </c>
      <c r="B375" s="59">
        <v>5.4166666666666669E-2</v>
      </c>
      <c r="C375" s="85"/>
      <c r="D375" s="44" t="s">
        <v>20438</v>
      </c>
      <c r="E375" s="85" t="s">
        <v>212</v>
      </c>
      <c r="F375" s="282">
        <v>43285</v>
      </c>
      <c r="G375" s="255" t="s">
        <v>357</v>
      </c>
      <c r="H375" s="44" t="s">
        <v>233</v>
      </c>
      <c r="I375" s="44" t="s">
        <v>12683</v>
      </c>
      <c r="J375" s="85"/>
      <c r="K375" s="471"/>
      <c r="L375" s="471"/>
      <c r="M375" s="471"/>
      <c r="N375" s="471"/>
      <c r="O375" s="85"/>
      <c r="P375" s="519" t="s">
        <v>20993</v>
      </c>
      <c r="Q375" s="44" t="s">
        <v>1361</v>
      </c>
      <c r="R375" s="44" t="s">
        <v>20994</v>
      </c>
      <c r="S375" s="351" t="s">
        <v>20995</v>
      </c>
      <c r="T375" s="354">
        <v>9157218803</v>
      </c>
      <c r="U375" s="516" t="s">
        <v>20996</v>
      </c>
      <c r="V375" s="517" t="s">
        <v>221</v>
      </c>
      <c r="W375" s="255" t="s">
        <v>221</v>
      </c>
      <c r="X375" s="255" t="s">
        <v>221</v>
      </c>
      <c r="Y375" s="255" t="s">
        <v>221</v>
      </c>
      <c r="Z375" s="255" t="s">
        <v>221</v>
      </c>
      <c r="AA375" s="44" t="s">
        <v>20997</v>
      </c>
      <c r="AB375" s="44">
        <v>9079112807</v>
      </c>
      <c r="AC375" s="44" t="s">
        <v>223</v>
      </c>
      <c r="AD375" s="255" t="s">
        <v>366</v>
      </c>
      <c r="AE375" s="44" t="s">
        <v>424</v>
      </c>
      <c r="AF375" s="85" t="s">
        <v>226</v>
      </c>
      <c r="AG375" s="85" t="s">
        <v>221</v>
      </c>
      <c r="AH375" s="85" t="s">
        <v>221</v>
      </c>
      <c r="AI375" s="44" t="s">
        <v>20998</v>
      </c>
      <c r="AJ375" s="44" t="s">
        <v>446</v>
      </c>
      <c r="AK375" s="44">
        <v>0</v>
      </c>
      <c r="AL375" s="44" t="s">
        <v>20999</v>
      </c>
      <c r="AM375" s="44" t="s">
        <v>21000</v>
      </c>
      <c r="AN375" s="85" t="s">
        <v>432</v>
      </c>
      <c r="AO375" s="85" t="s">
        <v>432</v>
      </c>
      <c r="AP375" s="85" t="s">
        <v>434</v>
      </c>
      <c r="AQ375" s="85" t="s">
        <v>10785</v>
      </c>
      <c r="AR375" s="85" t="s">
        <v>20980</v>
      </c>
      <c r="AS375" s="85"/>
      <c r="AT375" s="85"/>
      <c r="AU375" s="85"/>
      <c r="AV375" s="85"/>
      <c r="AW375" s="85"/>
      <c r="AX375" s="85" t="s">
        <v>6970</v>
      </c>
      <c r="AY375" s="85" t="s">
        <v>227</v>
      </c>
      <c r="AZ375" s="85" t="s">
        <v>227</v>
      </c>
      <c r="BA375" s="275"/>
      <c r="BB375" s="275" t="s">
        <v>14945</v>
      </c>
      <c r="BC375" s="59">
        <v>0.47083333333333338</v>
      </c>
      <c r="BD375" s="59">
        <v>0.48333333333333334</v>
      </c>
      <c r="BE375" s="44">
        <v>18</v>
      </c>
      <c r="BF375" s="44">
        <v>2</v>
      </c>
      <c r="BG375" s="44">
        <v>2</v>
      </c>
      <c r="BH375" s="44">
        <v>2</v>
      </c>
      <c r="BI375" s="44">
        <v>2</v>
      </c>
      <c r="BJ375" s="44">
        <v>2</v>
      </c>
      <c r="BK375" s="44">
        <v>2</v>
      </c>
      <c r="BL375" s="44">
        <v>2</v>
      </c>
      <c r="BM375" s="44">
        <v>2</v>
      </c>
      <c r="BN375" s="44">
        <v>2</v>
      </c>
      <c r="BO375" s="44">
        <v>2</v>
      </c>
      <c r="BP375" s="44">
        <v>2</v>
      </c>
      <c r="BQ375" s="44">
        <v>2</v>
      </c>
      <c r="BR375" s="44">
        <v>2</v>
      </c>
      <c r="BS375" s="44">
        <v>2</v>
      </c>
      <c r="BT375" s="44">
        <v>2</v>
      </c>
      <c r="BV375" s="44" t="s">
        <v>14945</v>
      </c>
      <c r="BW375" s="59">
        <v>0.48333333333333334</v>
      </c>
      <c r="BX375" s="59">
        <v>0.49027777777777781</v>
      </c>
      <c r="BY375" s="44">
        <v>10</v>
      </c>
      <c r="BZ375" s="44">
        <v>3</v>
      </c>
      <c r="CA375" s="44">
        <v>3</v>
      </c>
      <c r="CB375" s="44">
        <v>3</v>
      </c>
      <c r="CC375" s="44">
        <v>3</v>
      </c>
      <c r="CD375" s="44" t="s">
        <v>260</v>
      </c>
      <c r="CE375" s="44" t="s">
        <v>14945</v>
      </c>
      <c r="CF375" s="44">
        <v>15</v>
      </c>
      <c r="CG375" s="85"/>
      <c r="CH375" s="85"/>
      <c r="CI375" s="85"/>
      <c r="CJ375" s="85"/>
      <c r="CK375" s="85"/>
      <c r="CL375" s="85"/>
      <c r="CM375" s="85"/>
      <c r="CN375" s="85"/>
      <c r="CO375" s="85"/>
      <c r="CP375" s="85"/>
      <c r="CQ375" s="85"/>
      <c r="CR375" s="335" t="s">
        <v>12643</v>
      </c>
      <c r="CS375" s="335" t="s">
        <v>12644</v>
      </c>
      <c r="CT375" s="335" t="s">
        <v>4002</v>
      </c>
      <c r="CU375" s="335" t="s">
        <v>21001</v>
      </c>
      <c r="CV375" s="335" t="s">
        <v>1361</v>
      </c>
      <c r="CW375" s="335" t="s">
        <v>20994</v>
      </c>
      <c r="CX375" s="335" t="s">
        <v>20995</v>
      </c>
      <c r="CY375" s="335" t="s">
        <v>21002</v>
      </c>
      <c r="CZ375" s="335" t="s">
        <v>21003</v>
      </c>
      <c r="DA375" s="335" t="s">
        <v>21004</v>
      </c>
      <c r="DB375" s="335" t="s">
        <v>8023</v>
      </c>
      <c r="DC375" s="335" t="s">
        <v>3846</v>
      </c>
      <c r="DD375" s="335" t="s">
        <v>21005</v>
      </c>
      <c r="DE375" s="335" t="s">
        <v>21006</v>
      </c>
      <c r="DF375" s="335" t="s">
        <v>21007</v>
      </c>
      <c r="DG375" s="335" t="s">
        <v>8855</v>
      </c>
      <c r="DH375" s="335" t="s">
        <v>6603</v>
      </c>
      <c r="DI375" s="335" t="s">
        <v>21008</v>
      </c>
      <c r="DJ375" s="335" t="s">
        <v>21009</v>
      </c>
      <c r="DK375" s="335" t="s">
        <v>3849</v>
      </c>
      <c r="DL375" s="335" t="s">
        <v>21008</v>
      </c>
      <c r="DM375" s="335" t="s">
        <v>3914</v>
      </c>
      <c r="DN375" s="335" t="s">
        <v>4062</v>
      </c>
      <c r="DO375" s="335" t="s">
        <v>3853</v>
      </c>
      <c r="DP375" s="335" t="s">
        <v>3854</v>
      </c>
      <c r="DQ375" s="335" t="s">
        <v>21010</v>
      </c>
      <c r="DR375" s="335" t="s">
        <v>21011</v>
      </c>
      <c r="DS375" s="335" t="s">
        <v>21012</v>
      </c>
      <c r="DT375" s="335" t="s">
        <v>21013</v>
      </c>
      <c r="DU375" s="335" t="s">
        <v>21014</v>
      </c>
      <c r="DV375" s="335" t="s">
        <v>3848</v>
      </c>
      <c r="DW375" s="335" t="s">
        <v>3848</v>
      </c>
      <c r="DX375" s="335" t="s">
        <v>21015</v>
      </c>
      <c r="DY375" s="335" t="s">
        <v>3848</v>
      </c>
      <c r="DZ375" s="335" t="s">
        <v>3848</v>
      </c>
      <c r="EA375" s="335" t="s">
        <v>3848</v>
      </c>
      <c r="EB375" s="335" t="s">
        <v>3861</v>
      </c>
      <c r="EC375" s="335" t="s">
        <v>3862</v>
      </c>
      <c r="ED375" s="335" t="s">
        <v>3848</v>
      </c>
      <c r="EE375" s="335" t="s">
        <v>21016</v>
      </c>
      <c r="EF375" s="335" t="s">
        <v>432</v>
      </c>
      <c r="EG375" s="335" t="s">
        <v>3919</v>
      </c>
      <c r="EH375" s="335" t="s">
        <v>3920</v>
      </c>
      <c r="EI375" s="335" t="s">
        <v>282</v>
      </c>
      <c r="EJ375" s="335" t="s">
        <v>21017</v>
      </c>
      <c r="EK375" s="335" t="s">
        <v>3848</v>
      </c>
      <c r="EL375" s="335" t="s">
        <v>3868</v>
      </c>
      <c r="EM375" s="335" t="s">
        <v>4002</v>
      </c>
      <c r="EN375" s="335" t="s">
        <v>4002</v>
      </c>
      <c r="EO375" s="335" t="s">
        <v>3870</v>
      </c>
      <c r="EP375" s="335" t="s">
        <v>4002</v>
      </c>
      <c r="EQ375" s="335" t="s">
        <v>21018</v>
      </c>
      <c r="ER375" s="335" t="s">
        <v>3872</v>
      </c>
      <c r="ES375" s="335" t="s">
        <v>21019</v>
      </c>
      <c r="ET375" s="335" t="s">
        <v>9121</v>
      </c>
      <c r="EU375" s="335" t="s">
        <v>12593</v>
      </c>
      <c r="EV375" s="335" t="s">
        <v>3876</v>
      </c>
      <c r="EW375" s="335" t="s">
        <v>3876</v>
      </c>
      <c r="EX375" s="335" t="s">
        <v>3848</v>
      </c>
      <c r="EY375" s="335" t="s">
        <v>3848</v>
      </c>
      <c r="EZ375" s="335" t="s">
        <v>3877</v>
      </c>
      <c r="FA375" s="335" t="s">
        <v>5376</v>
      </c>
      <c r="FB375" s="335" t="s">
        <v>14001</v>
      </c>
      <c r="FC375" s="335" t="s">
        <v>21020</v>
      </c>
      <c r="FD375" s="335" t="s">
        <v>3892</v>
      </c>
      <c r="FE375" s="335" t="s">
        <v>4011</v>
      </c>
      <c r="FF375" s="335" t="s">
        <v>4012</v>
      </c>
      <c r="FG375" s="335" t="s">
        <v>21021</v>
      </c>
      <c r="FH375" s="335" t="s">
        <v>21022</v>
      </c>
      <c r="FI375" s="335" t="s">
        <v>21023</v>
      </c>
      <c r="FJ375" s="335" t="s">
        <v>4446</v>
      </c>
      <c r="FK375" s="335" t="s">
        <v>4963</v>
      </c>
      <c r="FL375" s="335" t="s">
        <v>4736</v>
      </c>
      <c r="FM375" s="335" t="s">
        <v>20995</v>
      </c>
      <c r="FN375" s="335" t="s">
        <v>21024</v>
      </c>
      <c r="FO375" s="335" t="s">
        <v>21025</v>
      </c>
      <c r="FP375" s="335" t="s">
        <v>3848</v>
      </c>
      <c r="FQ375" s="335" t="s">
        <v>3848</v>
      </c>
      <c r="FR375" s="335" t="s">
        <v>3848</v>
      </c>
      <c r="FS375" s="335" t="s">
        <v>3848</v>
      </c>
      <c r="FT375" s="335" t="s">
        <v>21026</v>
      </c>
      <c r="FU375" s="335" t="s">
        <v>21027</v>
      </c>
      <c r="FV375" s="335" t="s">
        <v>21028</v>
      </c>
      <c r="FW375" s="335" t="s">
        <v>21029</v>
      </c>
      <c r="FX375" s="335" t="s">
        <v>3894</v>
      </c>
      <c r="FY375" s="335" t="s">
        <v>3848</v>
      </c>
      <c r="FZ375" s="335" t="s">
        <v>21030</v>
      </c>
      <c r="GA375" s="335" t="s">
        <v>3945</v>
      </c>
      <c r="GB375" s="335" t="s">
        <v>3946</v>
      </c>
      <c r="GC375" s="335" t="s">
        <v>3945</v>
      </c>
      <c r="GD375" s="44" t="s">
        <v>4194</v>
      </c>
      <c r="GE375" s="44" t="s">
        <v>6676</v>
      </c>
      <c r="GF375" s="44" t="s">
        <v>19442</v>
      </c>
      <c r="GG375" s="44" t="s">
        <v>6505</v>
      </c>
      <c r="HN375" s="213" t="s">
        <v>6676</v>
      </c>
      <c r="IA375" s="44" t="s">
        <v>6505</v>
      </c>
      <c r="IC375" s="44" t="s">
        <v>12683</v>
      </c>
      <c r="IE375" s="44" t="s">
        <v>3403</v>
      </c>
    </row>
    <row r="376" spans="1:239" s="44" customFormat="1" ht="12.75" x14ac:dyDescent="0.2">
      <c r="A376" s="85">
        <v>99</v>
      </c>
      <c r="B376" s="59">
        <v>0.49027777777777781</v>
      </c>
      <c r="C376" s="85"/>
      <c r="D376" s="44" t="s">
        <v>20438</v>
      </c>
      <c r="E376" s="85" t="s">
        <v>212</v>
      </c>
      <c r="F376" s="282">
        <v>43285</v>
      </c>
      <c r="G376" s="255" t="s">
        <v>1202</v>
      </c>
      <c r="H376" s="44" t="s">
        <v>233</v>
      </c>
      <c r="I376" s="44" t="s">
        <v>4282</v>
      </c>
      <c r="J376" s="85"/>
      <c r="K376" s="471"/>
      <c r="L376" s="471"/>
      <c r="M376" s="471"/>
      <c r="N376" s="471"/>
      <c r="O376" s="85"/>
      <c r="P376" s="519" t="s">
        <v>21031</v>
      </c>
      <c r="Q376" s="44" t="s">
        <v>2424</v>
      </c>
      <c r="R376" s="44" t="s">
        <v>21032</v>
      </c>
      <c r="S376" s="351" t="s">
        <v>21033</v>
      </c>
      <c r="T376" s="354">
        <v>9205215117</v>
      </c>
      <c r="U376" s="516" t="s">
        <v>21034</v>
      </c>
      <c r="V376" s="514" t="s">
        <v>21035</v>
      </c>
      <c r="W376" s="255" t="s">
        <v>221</v>
      </c>
      <c r="X376" s="255" t="s">
        <v>221</v>
      </c>
      <c r="Y376" s="255" t="s">
        <v>221</v>
      </c>
      <c r="Z376" s="255" t="s">
        <v>221</v>
      </c>
      <c r="AA376" s="44" t="s">
        <v>21036</v>
      </c>
      <c r="AB376" s="44">
        <v>9157269856</v>
      </c>
      <c r="AC376" s="85" t="s">
        <v>314</v>
      </c>
      <c r="AD376" s="255" t="s">
        <v>366</v>
      </c>
      <c r="AE376" s="44" t="s">
        <v>1239</v>
      </c>
      <c r="AF376" s="85" t="s">
        <v>259</v>
      </c>
      <c r="AG376" s="85" t="s">
        <v>221</v>
      </c>
      <c r="AH376" s="85" t="s">
        <v>221</v>
      </c>
      <c r="AN376" s="85" t="s">
        <v>432</v>
      </c>
      <c r="AO376" s="85" t="s">
        <v>432</v>
      </c>
      <c r="AP376" s="85" t="s">
        <v>434</v>
      </c>
      <c r="AQ376" s="85" t="s">
        <v>10785</v>
      </c>
      <c r="AR376" s="85" t="s">
        <v>20980</v>
      </c>
      <c r="AS376" s="85"/>
      <c r="AT376" s="85"/>
      <c r="AU376" s="85"/>
      <c r="AV376" s="85"/>
      <c r="AW376" s="85"/>
      <c r="AX376" s="85" t="s">
        <v>6970</v>
      </c>
      <c r="AY376" s="85" t="s">
        <v>227</v>
      </c>
      <c r="AZ376" s="85" t="s">
        <v>227</v>
      </c>
      <c r="BA376" s="275"/>
      <c r="BB376" s="275" t="s">
        <v>14945</v>
      </c>
      <c r="BC376" s="59">
        <v>0.49027777777777781</v>
      </c>
      <c r="BD376" s="59">
        <v>0.49236111111111108</v>
      </c>
      <c r="BE376" s="44">
        <v>3</v>
      </c>
      <c r="CG376" s="85"/>
      <c r="CH376" s="85"/>
      <c r="CI376" s="85"/>
      <c r="CJ376" s="85"/>
      <c r="CK376" s="85"/>
      <c r="CL376" s="85"/>
      <c r="CM376" s="85"/>
      <c r="CN376" s="85"/>
      <c r="CO376" s="85"/>
      <c r="CP376" s="85"/>
      <c r="CQ376" s="85"/>
      <c r="CR376" s="335" t="s">
        <v>12643</v>
      </c>
      <c r="CS376" s="335" t="s">
        <v>12644</v>
      </c>
      <c r="CT376" s="335" t="s">
        <v>4002</v>
      </c>
      <c r="CU376" s="335" t="s">
        <v>21037</v>
      </c>
      <c r="CV376" s="335" t="s">
        <v>2424</v>
      </c>
      <c r="CW376" s="335" t="s">
        <v>21032</v>
      </c>
      <c r="CX376" s="335" t="s">
        <v>21033</v>
      </c>
      <c r="CY376" s="335" t="s">
        <v>21038</v>
      </c>
      <c r="CZ376" s="335" t="s">
        <v>3848</v>
      </c>
      <c r="DA376" s="335" t="s">
        <v>9403</v>
      </c>
      <c r="DB376" s="335" t="s">
        <v>4037</v>
      </c>
      <c r="DC376" s="335" t="s">
        <v>4038</v>
      </c>
      <c r="DD376" s="335" t="s">
        <v>4039</v>
      </c>
      <c r="DE376" s="335" t="s">
        <v>3848</v>
      </c>
      <c r="DF376" s="335" t="s">
        <v>9403</v>
      </c>
      <c r="DG376" s="335" t="s">
        <v>4037</v>
      </c>
      <c r="DH376" s="335" t="s">
        <v>4038</v>
      </c>
      <c r="DI376" s="335" t="s">
        <v>4039</v>
      </c>
      <c r="DJ376" s="335" t="s">
        <v>3848</v>
      </c>
      <c r="DK376" s="335" t="s">
        <v>3849</v>
      </c>
      <c r="DL376" s="335" t="s">
        <v>3848</v>
      </c>
      <c r="DM376" s="335" t="s">
        <v>3914</v>
      </c>
      <c r="DN376" s="335" t="s">
        <v>3852</v>
      </c>
      <c r="DO376" s="335" t="s">
        <v>3848</v>
      </c>
      <c r="DP376" s="335" t="s">
        <v>3848</v>
      </c>
      <c r="DQ376" s="335" t="s">
        <v>21039</v>
      </c>
      <c r="DR376" s="335" t="s">
        <v>3403</v>
      </c>
      <c r="DS376" s="335" t="s">
        <v>21034</v>
      </c>
      <c r="DT376" s="335" t="s">
        <v>3848</v>
      </c>
      <c r="DU376" s="335" t="s">
        <v>3848</v>
      </c>
      <c r="DV376" s="335" t="s">
        <v>3848</v>
      </c>
      <c r="DW376" s="335" t="s">
        <v>3848</v>
      </c>
      <c r="DX376" s="335" t="s">
        <v>3848</v>
      </c>
      <c r="DY376" s="335" t="s">
        <v>3848</v>
      </c>
      <c r="DZ376" s="335" t="s">
        <v>3848</v>
      </c>
      <c r="EA376" s="335" t="s">
        <v>3848</v>
      </c>
      <c r="EB376" s="335" t="s">
        <v>3861</v>
      </c>
      <c r="EC376" s="335" t="s">
        <v>3862</v>
      </c>
      <c r="ED376" s="335" t="s">
        <v>3848</v>
      </c>
      <c r="EE376" s="335" t="s">
        <v>4212</v>
      </c>
      <c r="EF376" s="335" t="s">
        <v>432</v>
      </c>
      <c r="EG376" s="335" t="s">
        <v>3919</v>
      </c>
      <c r="EH376" s="335" t="s">
        <v>3920</v>
      </c>
      <c r="EI376" s="335" t="s">
        <v>20984</v>
      </c>
      <c r="EJ376" s="335" t="s">
        <v>3848</v>
      </c>
      <c r="EK376" s="335" t="s">
        <v>3848</v>
      </c>
      <c r="EL376" s="335" t="s">
        <v>3868</v>
      </c>
      <c r="EM376" s="335" t="s">
        <v>4002</v>
      </c>
      <c r="EN376" s="335" t="s">
        <v>4002</v>
      </c>
      <c r="EO376" s="335" t="s">
        <v>3870</v>
      </c>
      <c r="EP376" s="335" t="s">
        <v>3870</v>
      </c>
      <c r="EQ376" s="335" t="s">
        <v>15305</v>
      </c>
      <c r="ER376" s="335" t="s">
        <v>4017</v>
      </c>
      <c r="ES376" s="335" t="s">
        <v>4017</v>
      </c>
      <c r="ET376" s="335" t="s">
        <v>4017</v>
      </c>
      <c r="EU376" s="335" t="s">
        <v>4017</v>
      </c>
      <c r="EV376" s="335" t="s">
        <v>3848</v>
      </c>
      <c r="EW376" s="335" t="s">
        <v>3848</v>
      </c>
      <c r="EX376" s="335" t="s">
        <v>3848</v>
      </c>
      <c r="EY376" s="335" t="s">
        <v>3848</v>
      </c>
      <c r="EZ376" s="335" t="s">
        <v>3848</v>
      </c>
      <c r="FA376" s="335" t="s">
        <v>3848</v>
      </c>
      <c r="FB376" s="335" t="s">
        <v>3848</v>
      </c>
      <c r="FC376" s="335" t="s">
        <v>3848</v>
      </c>
      <c r="FD376" s="335" t="s">
        <v>3848</v>
      </c>
      <c r="FE376" s="335" t="s">
        <v>4017</v>
      </c>
      <c r="FF376" s="335" t="s">
        <v>4017</v>
      </c>
      <c r="FG376" s="335" t="s">
        <v>3848</v>
      </c>
      <c r="FH376" s="335" t="s">
        <v>3848</v>
      </c>
      <c r="FI376" s="335" t="s">
        <v>3848</v>
      </c>
      <c r="FJ376" s="335" t="s">
        <v>4017</v>
      </c>
      <c r="FK376" s="335" t="s">
        <v>4017</v>
      </c>
      <c r="FL376" s="335" t="s">
        <v>4017</v>
      </c>
      <c r="FM376" s="335" t="s">
        <v>3403</v>
      </c>
      <c r="FN376" s="335" t="s">
        <v>3403</v>
      </c>
      <c r="FO376" s="335" t="s">
        <v>3403</v>
      </c>
      <c r="FP376" s="335" t="s">
        <v>3403</v>
      </c>
      <c r="FQ376" s="335" t="s">
        <v>5943</v>
      </c>
      <c r="FR376" s="335" t="s">
        <v>5943</v>
      </c>
      <c r="FS376" s="335" t="s">
        <v>5943</v>
      </c>
      <c r="FT376" s="335" t="s">
        <v>3943</v>
      </c>
      <c r="FU376" s="335" t="s">
        <v>3943</v>
      </c>
      <c r="FV376" s="335" t="s">
        <v>3943</v>
      </c>
      <c r="FW376" s="335" t="s">
        <v>3943</v>
      </c>
      <c r="FX376" s="335" t="s">
        <v>3944</v>
      </c>
      <c r="FY376" s="335" t="s">
        <v>3848</v>
      </c>
      <c r="FZ376" s="335" t="s">
        <v>3848</v>
      </c>
      <c r="GA376" s="335" t="s">
        <v>3848</v>
      </c>
      <c r="GB376" s="335" t="s">
        <v>3848</v>
      </c>
      <c r="GC376" s="335" t="s">
        <v>3848</v>
      </c>
      <c r="IC376" s="44" t="s">
        <v>3403</v>
      </c>
      <c r="IE376" s="44" t="s">
        <v>3403</v>
      </c>
    </row>
    <row r="377" spans="1:239" s="44" customFormat="1" ht="12.75" x14ac:dyDescent="0.2">
      <c r="A377" s="85">
        <v>100</v>
      </c>
      <c r="B377" s="59">
        <v>0.49444444444444446</v>
      </c>
      <c r="C377" s="85"/>
      <c r="D377" s="44" t="s">
        <v>20438</v>
      </c>
      <c r="E377" s="85" t="s">
        <v>212</v>
      </c>
      <c r="F377" s="282">
        <v>43285</v>
      </c>
      <c r="G377" s="255" t="s">
        <v>357</v>
      </c>
      <c r="H377" s="85" t="s">
        <v>233</v>
      </c>
      <c r="I377" s="85" t="s">
        <v>12683</v>
      </c>
      <c r="J377" s="85"/>
      <c r="L377" s="471"/>
      <c r="M377" s="471"/>
      <c r="N377" s="471"/>
      <c r="O377" s="85"/>
      <c r="P377" s="519" t="s">
        <v>21040</v>
      </c>
      <c r="Q377" s="44" t="s">
        <v>15022</v>
      </c>
      <c r="R377" s="44" t="s">
        <v>21041</v>
      </c>
      <c r="S377" s="351" t="s">
        <v>633</v>
      </c>
      <c r="T377" s="354">
        <v>9959004610</v>
      </c>
      <c r="U377" s="516" t="s">
        <v>21042</v>
      </c>
      <c r="V377" s="52" t="s">
        <v>221</v>
      </c>
      <c r="W377" s="255" t="s">
        <v>221</v>
      </c>
      <c r="X377" s="255" t="s">
        <v>221</v>
      </c>
      <c r="Y377" s="255" t="s">
        <v>221</v>
      </c>
      <c r="Z377" s="255" t="s">
        <v>221</v>
      </c>
      <c r="AA377" s="44" t="s">
        <v>21043</v>
      </c>
      <c r="AB377" s="44">
        <v>9239799355</v>
      </c>
      <c r="AC377" s="85" t="s">
        <v>314</v>
      </c>
      <c r="AD377" s="85" t="s">
        <v>241</v>
      </c>
      <c r="AE377" s="44" t="s">
        <v>21044</v>
      </c>
      <c r="AF377" s="85" t="s">
        <v>259</v>
      </c>
      <c r="AG377" s="85" t="s">
        <v>221</v>
      </c>
      <c r="AH377" s="85" t="s">
        <v>221</v>
      </c>
      <c r="AI377" s="44" t="s">
        <v>21045</v>
      </c>
      <c r="AJ377" s="44" t="s">
        <v>227</v>
      </c>
      <c r="AK377" s="44">
        <v>2</v>
      </c>
      <c r="AL377" s="44" t="s">
        <v>3115</v>
      </c>
      <c r="AM377" s="44" t="s">
        <v>21046</v>
      </c>
      <c r="AN377" s="85" t="s">
        <v>432</v>
      </c>
      <c r="AO377" s="85" t="s">
        <v>432</v>
      </c>
      <c r="AP377" s="85" t="s">
        <v>434</v>
      </c>
      <c r="AQ377" s="85" t="s">
        <v>10785</v>
      </c>
      <c r="AR377" s="85" t="s">
        <v>20980</v>
      </c>
      <c r="AS377" s="85"/>
      <c r="AT377" s="85"/>
      <c r="AU377" s="85"/>
      <c r="AV377" s="85"/>
      <c r="AW377" s="85"/>
      <c r="AX377" s="85" t="s">
        <v>6970</v>
      </c>
      <c r="AY377" s="85" t="s">
        <v>227</v>
      </c>
      <c r="AZ377" s="85" t="s">
        <v>227</v>
      </c>
      <c r="BA377" s="275"/>
      <c r="BB377" s="275" t="s">
        <v>14945</v>
      </c>
      <c r="BC377" s="59">
        <v>0.49444444444444446</v>
      </c>
      <c r="BD377" s="59">
        <v>0.50486111111111109</v>
      </c>
      <c r="BE377" s="44">
        <v>15</v>
      </c>
      <c r="BF377" s="44">
        <v>3</v>
      </c>
      <c r="BG377" s="44">
        <v>3</v>
      </c>
      <c r="BH377" s="44">
        <v>3</v>
      </c>
      <c r="BI377" s="44">
        <v>3</v>
      </c>
      <c r="BJ377" s="44">
        <v>3</v>
      </c>
      <c r="BK377" s="44">
        <v>3</v>
      </c>
      <c r="BL377" s="44">
        <v>3</v>
      </c>
      <c r="BM377" s="44">
        <v>3</v>
      </c>
      <c r="BN377" s="44">
        <v>3</v>
      </c>
      <c r="BO377" s="44">
        <v>3</v>
      </c>
      <c r="BP377" s="44">
        <v>3</v>
      </c>
      <c r="BQ377" s="44">
        <v>3</v>
      </c>
      <c r="BR377" s="44">
        <v>3</v>
      </c>
      <c r="BS377" s="44">
        <v>3</v>
      </c>
      <c r="BT377" s="44">
        <v>3</v>
      </c>
      <c r="BV377" s="44" t="s">
        <v>14945</v>
      </c>
      <c r="BW377" s="59">
        <v>0.50486111111111109</v>
      </c>
      <c r="BX377" s="59">
        <v>0.51180555555555551</v>
      </c>
      <c r="BY377" s="44">
        <v>10</v>
      </c>
      <c r="BZ377" s="44">
        <v>3</v>
      </c>
      <c r="CA377" s="44">
        <v>3</v>
      </c>
      <c r="CB377" s="44">
        <v>3</v>
      </c>
      <c r="CC377" s="44">
        <v>3</v>
      </c>
      <c r="CD377" s="44" t="s">
        <v>260</v>
      </c>
      <c r="CE377" s="44" t="s">
        <v>14945</v>
      </c>
      <c r="CF377" s="44">
        <v>15</v>
      </c>
      <c r="CG377" s="85"/>
      <c r="CH377" s="85"/>
      <c r="CI377" s="85"/>
      <c r="CJ377" s="85"/>
      <c r="CK377" s="85"/>
      <c r="CL377" s="85"/>
      <c r="CM377" s="85"/>
      <c r="CN377" s="85"/>
      <c r="CO377" s="85"/>
      <c r="CP377" s="85"/>
      <c r="CQ377" s="85"/>
      <c r="CR377" s="335" t="s">
        <v>12643</v>
      </c>
      <c r="CS377" s="335" t="s">
        <v>12644</v>
      </c>
      <c r="CT377" s="335" t="s">
        <v>4002</v>
      </c>
      <c r="CU377" s="335" t="s">
        <v>21047</v>
      </c>
      <c r="CV377" s="335" t="s">
        <v>15049</v>
      </c>
      <c r="CW377" s="335" t="s">
        <v>21041</v>
      </c>
      <c r="CX377" s="335" t="s">
        <v>633</v>
      </c>
      <c r="CY377" s="335" t="s">
        <v>21048</v>
      </c>
      <c r="CZ377" s="335" t="s">
        <v>11200</v>
      </c>
      <c r="DA377" s="335" t="s">
        <v>21049</v>
      </c>
      <c r="DB377" s="335" t="s">
        <v>3840</v>
      </c>
      <c r="DC377" s="335" t="s">
        <v>3841</v>
      </c>
      <c r="DD377" s="335" t="s">
        <v>11202</v>
      </c>
      <c r="DE377" s="335" t="s">
        <v>11200</v>
      </c>
      <c r="DF377" s="335" t="s">
        <v>21049</v>
      </c>
      <c r="DG377" s="335" t="s">
        <v>3840</v>
      </c>
      <c r="DH377" s="335" t="s">
        <v>3841</v>
      </c>
      <c r="DI377" s="335" t="s">
        <v>11202</v>
      </c>
      <c r="DJ377" s="335" t="s">
        <v>21050</v>
      </c>
      <c r="DK377" s="335" t="s">
        <v>3849</v>
      </c>
      <c r="DL377" s="335" t="s">
        <v>264</v>
      </c>
      <c r="DM377" s="335" t="s">
        <v>3914</v>
      </c>
      <c r="DN377" s="335" t="s">
        <v>3852</v>
      </c>
      <c r="DO377" s="335" t="s">
        <v>3853</v>
      </c>
      <c r="DP377" s="335" t="s">
        <v>4299</v>
      </c>
      <c r="DQ377" s="335" t="s">
        <v>21051</v>
      </c>
      <c r="DR377" s="335" t="s">
        <v>21051</v>
      </c>
      <c r="DS377" s="335" t="s">
        <v>21052</v>
      </c>
      <c r="DT377" s="335" t="s">
        <v>21053</v>
      </c>
      <c r="DU377" s="335" t="s">
        <v>21054</v>
      </c>
      <c r="DV377" s="335" t="s">
        <v>21055</v>
      </c>
      <c r="DW377" s="335" t="s">
        <v>21056</v>
      </c>
      <c r="DX377" s="335" t="s">
        <v>3848</v>
      </c>
      <c r="DY377" s="335" t="s">
        <v>3848</v>
      </c>
      <c r="DZ377" s="335" t="s">
        <v>3848</v>
      </c>
      <c r="EA377" s="335" t="s">
        <v>3848</v>
      </c>
      <c r="EB377" s="335" t="s">
        <v>3861</v>
      </c>
      <c r="EC377" s="335" t="s">
        <v>4118</v>
      </c>
      <c r="ED377" s="335" t="s">
        <v>3848</v>
      </c>
      <c r="EE377" s="335" t="s">
        <v>4212</v>
      </c>
      <c r="EF377" s="335" t="s">
        <v>432</v>
      </c>
      <c r="EG377" s="335" t="s">
        <v>3919</v>
      </c>
      <c r="EH377" s="335" t="s">
        <v>3920</v>
      </c>
      <c r="EI377" s="335" t="s">
        <v>10560</v>
      </c>
      <c r="EJ377" s="335" t="s">
        <v>3848</v>
      </c>
      <c r="EK377" s="335" t="s">
        <v>3848</v>
      </c>
      <c r="EL377" s="335" t="s">
        <v>4473</v>
      </c>
      <c r="EM377" s="335" t="s">
        <v>4002</v>
      </c>
      <c r="EN377" s="335" t="s">
        <v>4002</v>
      </c>
      <c r="EO377" s="335" t="s">
        <v>3869</v>
      </c>
      <c r="EP377" s="335" t="s">
        <v>3870</v>
      </c>
      <c r="EQ377" s="335" t="s">
        <v>21057</v>
      </c>
      <c r="ER377" s="335" t="s">
        <v>12728</v>
      </c>
      <c r="ES377" s="335" t="s">
        <v>21058</v>
      </c>
      <c r="ET377" s="335" t="s">
        <v>21059</v>
      </c>
      <c r="EU377" s="335" t="s">
        <v>21060</v>
      </c>
      <c r="EV377" s="335" t="s">
        <v>3877</v>
      </c>
      <c r="EW377" s="335" t="s">
        <v>3876</v>
      </c>
      <c r="EX377" s="335" t="s">
        <v>3848</v>
      </c>
      <c r="EY377" s="335" t="s">
        <v>3848</v>
      </c>
      <c r="EZ377" s="335" t="s">
        <v>3877</v>
      </c>
      <c r="FA377" s="335" t="s">
        <v>4008</v>
      </c>
      <c r="FB377" s="335" t="s">
        <v>21061</v>
      </c>
      <c r="FC377" s="335" t="s">
        <v>21062</v>
      </c>
      <c r="FD377" s="335" t="s">
        <v>3848</v>
      </c>
      <c r="FE377" s="335" t="s">
        <v>4357</v>
      </c>
      <c r="FF377" s="335" t="s">
        <v>21063</v>
      </c>
      <c r="FG377" s="335" t="s">
        <v>21064</v>
      </c>
      <c r="FH377" s="335" t="s">
        <v>21065</v>
      </c>
      <c r="FI377" s="335" t="s">
        <v>21066</v>
      </c>
      <c r="FJ377" s="335" t="s">
        <v>21067</v>
      </c>
      <c r="FK377" s="335" t="s">
        <v>21068</v>
      </c>
      <c r="FL377" s="335" t="s">
        <v>4363</v>
      </c>
      <c r="FM377" s="335" t="s">
        <v>633</v>
      </c>
      <c r="FN377" s="335" t="s">
        <v>8569</v>
      </c>
      <c r="FO377" s="335" t="s">
        <v>21069</v>
      </c>
      <c r="FP377" s="335" t="s">
        <v>3848</v>
      </c>
      <c r="FQ377" s="335" t="s">
        <v>3848</v>
      </c>
      <c r="FR377" s="335" t="s">
        <v>3848</v>
      </c>
      <c r="FS377" s="335" t="s">
        <v>3848</v>
      </c>
      <c r="FT377" s="335" t="s">
        <v>21070</v>
      </c>
      <c r="FU377" s="335" t="s">
        <v>21071</v>
      </c>
      <c r="FV377" s="335" t="s">
        <v>21072</v>
      </c>
      <c r="FW377" s="335" t="s">
        <v>21073</v>
      </c>
      <c r="FX377" s="335" t="s">
        <v>3894</v>
      </c>
      <c r="FY377" s="335" t="s">
        <v>3848</v>
      </c>
      <c r="FZ377" s="335" t="s">
        <v>21074</v>
      </c>
      <c r="GA377" s="335" t="s">
        <v>3945</v>
      </c>
      <c r="GB377" s="335" t="s">
        <v>3946</v>
      </c>
      <c r="GC377" s="335" t="s">
        <v>3946</v>
      </c>
      <c r="GD377" s="44" t="s">
        <v>12711</v>
      </c>
      <c r="GE377" s="44" t="s">
        <v>6505</v>
      </c>
      <c r="HS377" s="44" t="s">
        <v>6505</v>
      </c>
      <c r="IC377" s="44" t="s">
        <v>12683</v>
      </c>
      <c r="IE377" s="44" t="s">
        <v>3403</v>
      </c>
    </row>
    <row r="378" spans="1:239" s="44" customFormat="1" ht="12.75" x14ac:dyDescent="0.2">
      <c r="A378" s="85">
        <v>101</v>
      </c>
      <c r="B378" s="59">
        <v>0.51388888888888895</v>
      </c>
      <c r="C378" s="85"/>
      <c r="D378" s="44" t="s">
        <v>20438</v>
      </c>
      <c r="E378" s="85" t="s">
        <v>212</v>
      </c>
      <c r="F378" s="282">
        <v>43285</v>
      </c>
      <c r="G378" s="255" t="s">
        <v>3082</v>
      </c>
      <c r="H378" s="44" t="s">
        <v>246</v>
      </c>
      <c r="I378" s="255" t="s">
        <v>247</v>
      </c>
      <c r="J378" s="85" t="s">
        <v>12805</v>
      </c>
      <c r="K378" s="471" t="s">
        <v>12806</v>
      </c>
      <c r="L378" s="471" t="s">
        <v>250</v>
      </c>
      <c r="M378" s="471">
        <v>43285</v>
      </c>
      <c r="N378" s="471">
        <v>43299</v>
      </c>
      <c r="O378" s="85" t="s">
        <v>18971</v>
      </c>
      <c r="P378" s="519" t="s">
        <v>21075</v>
      </c>
      <c r="Q378" s="44" t="s">
        <v>5985</v>
      </c>
      <c r="R378" s="44" t="s">
        <v>21076</v>
      </c>
      <c r="S378" s="351" t="s">
        <v>21077</v>
      </c>
      <c r="T378" s="354">
        <v>9064070363</v>
      </c>
      <c r="U378" s="516" t="s">
        <v>21078</v>
      </c>
      <c r="V378" s="517" t="s">
        <v>221</v>
      </c>
      <c r="W378" s="255" t="s">
        <v>221</v>
      </c>
      <c r="X378" s="255" t="s">
        <v>221</v>
      </c>
      <c r="Y378" s="255" t="s">
        <v>221</v>
      </c>
      <c r="Z378" s="255" t="s">
        <v>221</v>
      </c>
      <c r="AA378" s="44" t="s">
        <v>21079</v>
      </c>
      <c r="AB378" s="44">
        <v>9952738516</v>
      </c>
      <c r="AC378" s="44" t="s">
        <v>223</v>
      </c>
      <c r="AD378" s="85" t="s">
        <v>267</v>
      </c>
      <c r="AE378" s="44" t="s">
        <v>21080</v>
      </c>
      <c r="AF378" s="85" t="s">
        <v>226</v>
      </c>
      <c r="AG378" s="85" t="s">
        <v>221</v>
      </c>
      <c r="AH378" s="85" t="s">
        <v>221</v>
      </c>
      <c r="AI378" s="44" t="s">
        <v>21081</v>
      </c>
      <c r="AJ378" s="44" t="s">
        <v>446</v>
      </c>
      <c r="AK378" s="44">
        <v>0</v>
      </c>
      <c r="AL378" s="44" t="s">
        <v>18467</v>
      </c>
      <c r="AM378" s="44" t="s">
        <v>21045</v>
      </c>
      <c r="AN378" s="85" t="s">
        <v>432</v>
      </c>
      <c r="AO378" s="85" t="s">
        <v>432</v>
      </c>
      <c r="AP378" s="85" t="s">
        <v>434</v>
      </c>
      <c r="AQ378" s="85" t="s">
        <v>10785</v>
      </c>
      <c r="AR378" s="85" t="s">
        <v>20980</v>
      </c>
      <c r="AS378" s="85"/>
      <c r="AT378" s="85"/>
      <c r="AU378" s="85"/>
      <c r="AV378" s="85"/>
      <c r="AW378" s="85"/>
      <c r="AX378" s="85" t="s">
        <v>6970</v>
      </c>
      <c r="AY378" s="85" t="s">
        <v>227</v>
      </c>
      <c r="AZ378" s="85" t="s">
        <v>227</v>
      </c>
      <c r="BA378" s="275"/>
      <c r="BB378" s="275" t="s">
        <v>14945</v>
      </c>
      <c r="BC378" s="59">
        <v>0.51388888888888895</v>
      </c>
      <c r="BD378" s="59">
        <v>0.52430555555555558</v>
      </c>
      <c r="BE378" s="44">
        <v>15</v>
      </c>
      <c r="BF378" s="44">
        <v>3</v>
      </c>
      <c r="BG378" s="44">
        <v>3</v>
      </c>
      <c r="BH378" s="44">
        <v>3</v>
      </c>
      <c r="BI378" s="44">
        <v>3</v>
      </c>
      <c r="BJ378" s="44">
        <v>3</v>
      </c>
      <c r="BK378" s="44">
        <v>3</v>
      </c>
      <c r="BL378" s="44">
        <v>3</v>
      </c>
      <c r="BM378" s="44">
        <v>3</v>
      </c>
      <c r="BN378" s="44">
        <v>3</v>
      </c>
      <c r="BO378" s="44">
        <v>3</v>
      </c>
      <c r="BP378" s="44">
        <v>3</v>
      </c>
      <c r="BQ378" s="44">
        <v>3</v>
      </c>
      <c r="BR378" s="44">
        <v>3</v>
      </c>
      <c r="BS378" s="44">
        <v>3</v>
      </c>
      <c r="BT378" s="44">
        <v>3</v>
      </c>
      <c r="BV378" s="44" t="s">
        <v>14945</v>
      </c>
      <c r="BW378" s="59">
        <v>0.52430555555555558</v>
      </c>
      <c r="BX378" s="59">
        <v>0.53125</v>
      </c>
      <c r="BY378" s="44">
        <v>10</v>
      </c>
      <c r="BZ378" s="44">
        <v>3</v>
      </c>
      <c r="CA378" s="44">
        <v>3</v>
      </c>
      <c r="CB378" s="44">
        <v>3</v>
      </c>
      <c r="CC378" s="44">
        <v>3</v>
      </c>
      <c r="CD378" s="44" t="s">
        <v>260</v>
      </c>
      <c r="CE378" s="44" t="s">
        <v>14945</v>
      </c>
      <c r="CF378" s="44">
        <v>15</v>
      </c>
      <c r="CG378" s="85"/>
      <c r="CH378" s="85"/>
      <c r="CI378" s="85"/>
      <c r="CJ378" s="85"/>
      <c r="CK378" s="85"/>
      <c r="CL378" s="85"/>
      <c r="CM378" s="85"/>
      <c r="CN378" s="85"/>
      <c r="CO378" s="85"/>
      <c r="CP378" s="85"/>
      <c r="CQ378" s="85"/>
      <c r="CR378" s="335" t="s">
        <v>12643</v>
      </c>
      <c r="CS378" s="335" t="s">
        <v>12644</v>
      </c>
      <c r="CT378" s="335" t="s">
        <v>4002</v>
      </c>
      <c r="CU378" s="335" t="s">
        <v>21082</v>
      </c>
      <c r="CV378" s="335" t="s">
        <v>5985</v>
      </c>
      <c r="CW378" s="335" t="s">
        <v>21076</v>
      </c>
      <c r="CX378" s="335" t="s">
        <v>21077</v>
      </c>
      <c r="CY378" s="335" t="s">
        <v>21083</v>
      </c>
      <c r="CZ378" s="335" t="s">
        <v>15346</v>
      </c>
      <c r="DA378" s="335" t="s">
        <v>21084</v>
      </c>
      <c r="DB378" s="335" t="s">
        <v>3840</v>
      </c>
      <c r="DC378" s="335" t="s">
        <v>3841</v>
      </c>
      <c r="DD378" s="335" t="s">
        <v>4838</v>
      </c>
      <c r="DE378" s="335" t="s">
        <v>18897</v>
      </c>
      <c r="DF378" s="335" t="s">
        <v>21085</v>
      </c>
      <c r="DG378" s="335" t="s">
        <v>5140</v>
      </c>
      <c r="DH378" s="335" t="s">
        <v>5141</v>
      </c>
      <c r="DI378" s="335" t="s">
        <v>4342</v>
      </c>
      <c r="DJ378" s="335" t="s">
        <v>3848</v>
      </c>
      <c r="DK378" s="335" t="s">
        <v>3849</v>
      </c>
      <c r="DL378" s="335" t="s">
        <v>21086</v>
      </c>
      <c r="DM378" s="335" t="s">
        <v>3914</v>
      </c>
      <c r="DN378" s="335" t="s">
        <v>3852</v>
      </c>
      <c r="DO378" s="335" t="s">
        <v>3853</v>
      </c>
      <c r="DP378" s="335" t="s">
        <v>3854</v>
      </c>
      <c r="DQ378" s="335" t="s">
        <v>21087</v>
      </c>
      <c r="DR378" s="335" t="s">
        <v>1239</v>
      </c>
      <c r="DS378" s="335" t="s">
        <v>21078</v>
      </c>
      <c r="DT378" s="335" t="s">
        <v>3848</v>
      </c>
      <c r="DU378" s="335" t="s">
        <v>3848</v>
      </c>
      <c r="DV378" s="335" t="s">
        <v>3848</v>
      </c>
      <c r="DW378" s="335" t="s">
        <v>3848</v>
      </c>
      <c r="DX378" s="335" t="s">
        <v>3848</v>
      </c>
      <c r="DY378" s="335" t="s">
        <v>3848</v>
      </c>
      <c r="DZ378" s="335" t="s">
        <v>3848</v>
      </c>
      <c r="EA378" s="335" t="s">
        <v>3848</v>
      </c>
      <c r="EB378" s="335" t="s">
        <v>3861</v>
      </c>
      <c r="EC378" s="335" t="s">
        <v>4118</v>
      </c>
      <c r="ED378" s="335" t="s">
        <v>3848</v>
      </c>
      <c r="EE378" s="335" t="s">
        <v>4950</v>
      </c>
      <c r="EF378" s="335" t="s">
        <v>432</v>
      </c>
      <c r="EG378" s="335" t="s">
        <v>3919</v>
      </c>
      <c r="EH378" s="335" t="s">
        <v>3920</v>
      </c>
      <c r="EI378" s="335" t="s">
        <v>10560</v>
      </c>
      <c r="EJ378" s="335" t="s">
        <v>3848</v>
      </c>
      <c r="EK378" s="335" t="s">
        <v>3848</v>
      </c>
      <c r="EL378" s="335" t="s">
        <v>3868</v>
      </c>
      <c r="EM378" s="335" t="s">
        <v>4002</v>
      </c>
      <c r="EN378" s="335" t="s">
        <v>4002</v>
      </c>
      <c r="EO378" s="335" t="s">
        <v>4401</v>
      </c>
      <c r="EP378" s="335" t="s">
        <v>7885</v>
      </c>
      <c r="EQ378" s="335" t="s">
        <v>4017</v>
      </c>
      <c r="ER378" s="335" t="s">
        <v>4073</v>
      </c>
      <c r="ES378" s="335" t="s">
        <v>4017</v>
      </c>
      <c r="ET378" s="335" t="s">
        <v>4017</v>
      </c>
      <c r="EU378" s="335" t="s">
        <v>4017</v>
      </c>
      <c r="EV378" s="335" t="s">
        <v>3876</v>
      </c>
      <c r="EW378" s="335" t="s">
        <v>3876</v>
      </c>
      <c r="EX378" s="335" t="s">
        <v>3848</v>
      </c>
      <c r="EY378" s="335" t="s">
        <v>3848</v>
      </c>
      <c r="EZ378" s="335" t="s">
        <v>3877</v>
      </c>
      <c r="FA378" s="335" t="s">
        <v>3878</v>
      </c>
      <c r="FB378" s="335" t="s">
        <v>3848</v>
      </c>
      <c r="FC378" s="335" t="s">
        <v>3848</v>
      </c>
      <c r="FD378" s="335" t="s">
        <v>3848</v>
      </c>
      <c r="FE378" s="335" t="s">
        <v>4017</v>
      </c>
      <c r="FF378" s="335" t="s">
        <v>4017</v>
      </c>
      <c r="FG378" s="335" t="s">
        <v>3848</v>
      </c>
      <c r="FH378" s="335" t="s">
        <v>3848</v>
      </c>
      <c r="FI378" s="335" t="s">
        <v>3848</v>
      </c>
      <c r="FJ378" s="335" t="s">
        <v>4017</v>
      </c>
      <c r="FK378" s="335" t="s">
        <v>4017</v>
      </c>
      <c r="FL378" s="335" t="s">
        <v>4017</v>
      </c>
      <c r="FM378" s="335" t="s">
        <v>21077</v>
      </c>
      <c r="FN378" s="335" t="s">
        <v>4816</v>
      </c>
      <c r="FO378" s="335" t="s">
        <v>3848</v>
      </c>
      <c r="FP378" s="335" t="s">
        <v>3848</v>
      </c>
      <c r="FQ378" s="335" t="s">
        <v>21088</v>
      </c>
      <c r="FR378" s="335" t="s">
        <v>3941</v>
      </c>
      <c r="FS378" s="335" t="s">
        <v>21089</v>
      </c>
      <c r="FT378" s="335" t="s">
        <v>3943</v>
      </c>
      <c r="FU378" s="335" t="s">
        <v>3943</v>
      </c>
      <c r="FV378" s="335" t="s">
        <v>3943</v>
      </c>
      <c r="FW378" s="335" t="s">
        <v>3943</v>
      </c>
      <c r="FX378" s="335" t="s">
        <v>176</v>
      </c>
      <c r="FY378" s="335" t="s">
        <v>20475</v>
      </c>
      <c r="FZ378" s="335" t="s">
        <v>21090</v>
      </c>
      <c r="GA378" s="335" t="s">
        <v>3945</v>
      </c>
      <c r="GB378" s="335" t="s">
        <v>3946</v>
      </c>
      <c r="GC378" s="335" t="s">
        <v>3946</v>
      </c>
      <c r="GD378" s="44" t="s">
        <v>4194</v>
      </c>
      <c r="GE378" s="44" t="s">
        <v>6676</v>
      </c>
      <c r="HL378" s="471">
        <v>43285</v>
      </c>
      <c r="HM378" s="30" t="s">
        <v>4194</v>
      </c>
      <c r="HN378" s="213" t="s">
        <v>6676</v>
      </c>
      <c r="IC378" s="44" t="s">
        <v>247</v>
      </c>
      <c r="IE378" s="44" t="s">
        <v>12843</v>
      </c>
    </row>
    <row r="379" spans="1:239" s="44" customFormat="1" ht="12.75" x14ac:dyDescent="0.2">
      <c r="A379" s="85">
        <v>102</v>
      </c>
      <c r="B379" s="59">
        <v>0.53402777777777777</v>
      </c>
      <c r="C379" s="85"/>
      <c r="D379" s="44" t="s">
        <v>20438</v>
      </c>
      <c r="E379" s="85" t="s">
        <v>212</v>
      </c>
      <c r="F379" s="282">
        <v>43285</v>
      </c>
      <c r="G379" s="255" t="s">
        <v>425</v>
      </c>
      <c r="H379" s="44" t="s">
        <v>233</v>
      </c>
      <c r="I379" s="44" t="s">
        <v>591</v>
      </c>
      <c r="J379" s="85"/>
      <c r="K379" s="471"/>
      <c r="L379" s="471"/>
      <c r="M379" s="471"/>
      <c r="N379" s="471"/>
      <c r="O379" s="85"/>
      <c r="P379" s="519" t="s">
        <v>21091</v>
      </c>
      <c r="Q379" s="44" t="s">
        <v>21092</v>
      </c>
      <c r="R379" s="44" t="s">
        <v>21093</v>
      </c>
      <c r="S379" s="351" t="s">
        <v>21094</v>
      </c>
      <c r="T379" s="354">
        <v>91502175864</v>
      </c>
      <c r="U379" s="516" t="s">
        <v>21095</v>
      </c>
      <c r="V379" s="52" t="s">
        <v>21096</v>
      </c>
      <c r="W379" s="255" t="s">
        <v>221</v>
      </c>
      <c r="X379" s="255" t="s">
        <v>221</v>
      </c>
      <c r="Y379" s="255" t="s">
        <v>221</v>
      </c>
      <c r="Z379" s="255" t="s">
        <v>221</v>
      </c>
      <c r="AA379" s="44" t="s">
        <v>21097</v>
      </c>
      <c r="AB379" s="44">
        <v>9101398543</v>
      </c>
      <c r="AC379" s="85" t="s">
        <v>314</v>
      </c>
      <c r="AD379" s="85" t="s">
        <v>241</v>
      </c>
      <c r="AE379" s="44" t="s">
        <v>21098</v>
      </c>
      <c r="AF379" s="85" t="s">
        <v>259</v>
      </c>
      <c r="AG379" s="85" t="s">
        <v>221</v>
      </c>
      <c r="AH379" s="85" t="s">
        <v>221</v>
      </c>
      <c r="AN379" s="85" t="s">
        <v>432</v>
      </c>
      <c r="AO379" s="85" t="s">
        <v>432</v>
      </c>
      <c r="AP379" s="85" t="s">
        <v>434</v>
      </c>
      <c r="AQ379" s="85" t="s">
        <v>10785</v>
      </c>
      <c r="AR379" s="85" t="s">
        <v>20980</v>
      </c>
      <c r="AS379" s="85"/>
      <c r="AT379" s="85"/>
      <c r="AU379" s="85"/>
      <c r="AV379" s="85"/>
      <c r="AW379" s="85"/>
      <c r="AX379" s="85" t="s">
        <v>6970</v>
      </c>
      <c r="AY379" s="85" t="s">
        <v>227</v>
      </c>
      <c r="AZ379" s="85" t="s">
        <v>227</v>
      </c>
      <c r="BA379" s="275"/>
      <c r="BB379" s="275" t="s">
        <v>14945</v>
      </c>
      <c r="BC379" s="59">
        <v>0.53402777777777777</v>
      </c>
      <c r="BD379" s="59">
        <v>0.54027777777777775</v>
      </c>
      <c r="BE379" s="44">
        <v>9</v>
      </c>
      <c r="BF379" s="44">
        <v>1</v>
      </c>
      <c r="BG379" s="44">
        <v>2</v>
      </c>
      <c r="BH379" s="44">
        <v>2</v>
      </c>
      <c r="BI379" s="44">
        <v>2</v>
      </c>
      <c r="BJ379" s="44">
        <v>2</v>
      </c>
      <c r="BK379" s="44">
        <v>1</v>
      </c>
      <c r="BL379" s="44">
        <v>1</v>
      </c>
      <c r="BM379" s="44">
        <v>1</v>
      </c>
      <c r="BN379" s="44">
        <v>1</v>
      </c>
      <c r="BO379" s="44">
        <v>1</v>
      </c>
      <c r="BP379" s="44">
        <v>3</v>
      </c>
      <c r="BQ379" s="44">
        <v>1</v>
      </c>
      <c r="BR379" s="44">
        <v>1</v>
      </c>
      <c r="BS379" s="44">
        <v>1</v>
      </c>
      <c r="BT379" s="44">
        <v>2</v>
      </c>
      <c r="BV379" s="44" t="s">
        <v>14945</v>
      </c>
      <c r="BW379" s="59"/>
      <c r="BX379" s="59"/>
      <c r="CG379" s="85"/>
      <c r="CH379" s="85"/>
      <c r="CI379" s="85"/>
      <c r="CJ379" s="85"/>
      <c r="CK379" s="85"/>
      <c r="CL379" s="85"/>
      <c r="CM379" s="85"/>
      <c r="CN379" s="85"/>
      <c r="CO379" s="85"/>
      <c r="CP379" s="85"/>
      <c r="CQ379" s="85"/>
      <c r="CR379" s="335" t="s">
        <v>12643</v>
      </c>
      <c r="CS379" s="335" t="s">
        <v>12644</v>
      </c>
      <c r="CT379" s="335" t="s">
        <v>4002</v>
      </c>
      <c r="CU379" s="335" t="s">
        <v>21099</v>
      </c>
      <c r="CV379" s="335" t="s">
        <v>21092</v>
      </c>
      <c r="CW379" s="335" t="s">
        <v>21093</v>
      </c>
      <c r="CX379" s="335" t="s">
        <v>21094</v>
      </c>
      <c r="CY379" s="335" t="s">
        <v>21100</v>
      </c>
      <c r="CZ379" s="335" t="s">
        <v>3848</v>
      </c>
      <c r="DA379" s="335" t="s">
        <v>9403</v>
      </c>
      <c r="DB379" s="335" t="s">
        <v>4037</v>
      </c>
      <c r="DC379" s="335" t="s">
        <v>4038</v>
      </c>
      <c r="DD379" s="335" t="s">
        <v>4039</v>
      </c>
      <c r="DE379" s="335" t="s">
        <v>3848</v>
      </c>
      <c r="DF379" s="335" t="s">
        <v>9403</v>
      </c>
      <c r="DG379" s="335" t="s">
        <v>4037</v>
      </c>
      <c r="DH379" s="335" t="s">
        <v>4038</v>
      </c>
      <c r="DI379" s="335" t="s">
        <v>4039</v>
      </c>
      <c r="DJ379" s="335" t="s">
        <v>3848</v>
      </c>
      <c r="DK379" s="335" t="s">
        <v>3957</v>
      </c>
      <c r="DL379" s="335" t="s">
        <v>3848</v>
      </c>
      <c r="DM379" s="335" t="s">
        <v>3914</v>
      </c>
      <c r="DN379" s="335" t="s">
        <v>3852</v>
      </c>
      <c r="DO379" s="335" t="s">
        <v>3848</v>
      </c>
      <c r="DP379" s="335" t="s">
        <v>3848</v>
      </c>
      <c r="DQ379" s="335" t="s">
        <v>21101</v>
      </c>
      <c r="DR379" s="335" t="s">
        <v>3403</v>
      </c>
      <c r="DS379" s="335" t="s">
        <v>21095</v>
      </c>
      <c r="DT379" s="335" t="s">
        <v>3848</v>
      </c>
      <c r="DU379" s="335" t="s">
        <v>3848</v>
      </c>
      <c r="DV379" s="335" t="s">
        <v>3848</v>
      </c>
      <c r="DW379" s="335" t="s">
        <v>3848</v>
      </c>
      <c r="DX379" s="335" t="s">
        <v>3848</v>
      </c>
      <c r="DY379" s="335" t="s">
        <v>3848</v>
      </c>
      <c r="DZ379" s="335" t="s">
        <v>3848</v>
      </c>
      <c r="EA379" s="335" t="s">
        <v>3848</v>
      </c>
      <c r="EB379" s="335" t="s">
        <v>3861</v>
      </c>
      <c r="EC379" s="335" t="s">
        <v>3862</v>
      </c>
      <c r="ED379" s="335" t="s">
        <v>3848</v>
      </c>
      <c r="EE379" s="335" t="s">
        <v>4212</v>
      </c>
      <c r="EF379" s="335" t="s">
        <v>432</v>
      </c>
      <c r="EG379" s="335" t="s">
        <v>3919</v>
      </c>
      <c r="EH379" s="335" t="s">
        <v>3920</v>
      </c>
      <c r="EI379" s="335" t="s">
        <v>20984</v>
      </c>
      <c r="EJ379" s="335" t="s">
        <v>3848</v>
      </c>
      <c r="EK379" s="335" t="s">
        <v>3848</v>
      </c>
      <c r="EL379" s="335" t="s">
        <v>3868</v>
      </c>
      <c r="EM379" s="335" t="s">
        <v>4002</v>
      </c>
      <c r="EN379" s="335" t="s">
        <v>4002</v>
      </c>
      <c r="EO379" s="335" t="s">
        <v>3870</v>
      </c>
      <c r="EP379" s="335" t="s">
        <v>3870</v>
      </c>
      <c r="EQ379" s="335" t="s">
        <v>4017</v>
      </c>
      <c r="ER379" s="335" t="s">
        <v>4017</v>
      </c>
      <c r="ES379" s="335" t="s">
        <v>4017</v>
      </c>
      <c r="ET379" s="335" t="s">
        <v>4017</v>
      </c>
      <c r="EU379" s="335" t="s">
        <v>4017</v>
      </c>
      <c r="EV379" s="335" t="s">
        <v>3848</v>
      </c>
      <c r="EW379" s="335" t="s">
        <v>3848</v>
      </c>
      <c r="EX379" s="335" t="s">
        <v>3848</v>
      </c>
      <c r="EY379" s="335" t="s">
        <v>3848</v>
      </c>
      <c r="EZ379" s="335" t="s">
        <v>3848</v>
      </c>
      <c r="FA379" s="335" t="s">
        <v>3848</v>
      </c>
      <c r="FB379" s="335" t="s">
        <v>3848</v>
      </c>
      <c r="FC379" s="335" t="s">
        <v>3848</v>
      </c>
      <c r="FD379" s="335" t="s">
        <v>3848</v>
      </c>
      <c r="FE379" s="335" t="s">
        <v>4017</v>
      </c>
      <c r="FF379" s="335" t="s">
        <v>4017</v>
      </c>
      <c r="FG379" s="335" t="s">
        <v>3848</v>
      </c>
      <c r="FH379" s="335" t="s">
        <v>3848</v>
      </c>
      <c r="FI379" s="335" t="s">
        <v>3848</v>
      </c>
      <c r="FJ379" s="335" t="s">
        <v>4017</v>
      </c>
      <c r="FK379" s="335" t="s">
        <v>4017</v>
      </c>
      <c r="FL379" s="335" t="s">
        <v>4017</v>
      </c>
      <c r="FM379" s="335" t="s">
        <v>3403</v>
      </c>
      <c r="FN379" s="335" t="s">
        <v>3403</v>
      </c>
      <c r="FO379" s="335" t="s">
        <v>3403</v>
      </c>
      <c r="FP379" s="335" t="s">
        <v>3403</v>
      </c>
      <c r="FQ379" s="335" t="s">
        <v>5943</v>
      </c>
      <c r="FR379" s="335" t="s">
        <v>5943</v>
      </c>
      <c r="FS379" s="335" t="s">
        <v>5943</v>
      </c>
      <c r="FT379" s="335" t="s">
        <v>3943</v>
      </c>
      <c r="FU379" s="335" t="s">
        <v>3943</v>
      </c>
      <c r="FV379" s="335" t="s">
        <v>3943</v>
      </c>
      <c r="FW379" s="335" t="s">
        <v>3943</v>
      </c>
      <c r="FX379" s="335" t="s">
        <v>3944</v>
      </c>
      <c r="FY379" s="335" t="s">
        <v>3848</v>
      </c>
      <c r="FZ379" s="335" t="s">
        <v>3848</v>
      </c>
      <c r="GA379" s="335" t="s">
        <v>3848</v>
      </c>
      <c r="GB379" s="335" t="s">
        <v>3848</v>
      </c>
      <c r="GC379" s="335" t="s">
        <v>3848</v>
      </c>
      <c r="IC379" s="44" t="s">
        <v>3403</v>
      </c>
      <c r="IE379" s="44" t="s">
        <v>3403</v>
      </c>
    </row>
    <row r="380" spans="1:239" s="44" customFormat="1" ht="12.75" x14ac:dyDescent="0.2">
      <c r="A380" s="85">
        <v>103</v>
      </c>
      <c r="B380" s="59">
        <v>0.54166666666666663</v>
      </c>
      <c r="C380" s="85"/>
      <c r="D380" s="44" t="s">
        <v>20438</v>
      </c>
      <c r="E380" s="85" t="s">
        <v>212</v>
      </c>
      <c r="F380" s="282">
        <v>43285</v>
      </c>
      <c r="G380" s="255" t="s">
        <v>1202</v>
      </c>
      <c r="H380" s="44" t="s">
        <v>233</v>
      </c>
      <c r="I380" s="44" t="s">
        <v>3057</v>
      </c>
      <c r="J380" s="85"/>
      <c r="L380" s="471"/>
      <c r="M380" s="471"/>
      <c r="N380" s="471"/>
      <c r="O380" s="85"/>
      <c r="P380" s="519" t="s">
        <v>21102</v>
      </c>
      <c r="Q380" s="44" t="s">
        <v>798</v>
      </c>
      <c r="R380" s="44" t="s">
        <v>21103</v>
      </c>
      <c r="S380" s="351" t="s">
        <v>21104</v>
      </c>
      <c r="T380" s="354">
        <v>9058264130</v>
      </c>
      <c r="U380" s="516" t="s">
        <v>21105</v>
      </c>
      <c r="V380" s="517" t="s">
        <v>21106</v>
      </c>
      <c r="W380" s="255" t="s">
        <v>221</v>
      </c>
      <c r="X380" s="255" t="s">
        <v>221</v>
      </c>
      <c r="Y380" s="255" t="s">
        <v>221</v>
      </c>
      <c r="Z380" s="255" t="s">
        <v>221</v>
      </c>
      <c r="AA380" s="44" t="s">
        <v>21107</v>
      </c>
      <c r="AB380" s="44">
        <v>9393224</v>
      </c>
      <c r="AC380" s="44" t="s">
        <v>1303</v>
      </c>
      <c r="AD380" s="255" t="s">
        <v>224</v>
      </c>
      <c r="AE380" s="44" t="s">
        <v>221</v>
      </c>
      <c r="AF380" s="44" t="s">
        <v>221</v>
      </c>
      <c r="AG380" s="44" t="s">
        <v>221</v>
      </c>
      <c r="AH380" s="44" t="s">
        <v>221</v>
      </c>
      <c r="AN380" s="85" t="s">
        <v>432</v>
      </c>
      <c r="AO380" s="85" t="s">
        <v>432</v>
      </c>
      <c r="AP380" s="85" t="s">
        <v>434</v>
      </c>
      <c r="AQ380" s="85" t="s">
        <v>10785</v>
      </c>
      <c r="AR380" s="85" t="s">
        <v>20980</v>
      </c>
      <c r="AS380" s="85"/>
      <c r="AT380" s="85"/>
      <c r="AU380" s="85"/>
      <c r="AV380" s="85"/>
      <c r="AW380" s="85"/>
      <c r="AX380" s="85" t="s">
        <v>6970</v>
      </c>
      <c r="AY380" s="85" t="s">
        <v>227</v>
      </c>
      <c r="AZ380" s="85" t="s">
        <v>227</v>
      </c>
      <c r="BA380" s="275"/>
      <c r="BB380" s="275" t="s">
        <v>14945</v>
      </c>
      <c r="BC380" s="59">
        <v>0.54166666666666663</v>
      </c>
      <c r="BD380" s="59">
        <v>0.5444444444444444</v>
      </c>
      <c r="BE380" s="44">
        <v>4</v>
      </c>
      <c r="BF380" s="44">
        <v>1</v>
      </c>
      <c r="BG380" s="44">
        <v>2</v>
      </c>
      <c r="BH380" s="44">
        <v>2</v>
      </c>
      <c r="BI380" s="44">
        <v>2</v>
      </c>
      <c r="BJ380" s="44">
        <v>2</v>
      </c>
      <c r="BK380" s="44">
        <v>1</v>
      </c>
      <c r="BL380" s="44">
        <v>1</v>
      </c>
      <c r="BM380" s="44">
        <v>1</v>
      </c>
      <c r="BN380" s="44">
        <v>1</v>
      </c>
      <c r="BO380" s="44">
        <v>1</v>
      </c>
      <c r="BP380" s="44">
        <v>3</v>
      </c>
      <c r="BQ380" s="44">
        <v>1</v>
      </c>
      <c r="BR380" s="44">
        <v>1</v>
      </c>
      <c r="BS380" s="44">
        <v>2</v>
      </c>
      <c r="BT380" s="44">
        <v>2</v>
      </c>
      <c r="BW380" s="59"/>
      <c r="BX380" s="59"/>
      <c r="CG380" s="85"/>
      <c r="CH380" s="85"/>
      <c r="CI380" s="85"/>
      <c r="CJ380" s="85"/>
      <c r="CK380" s="85"/>
      <c r="CL380" s="85"/>
      <c r="CM380" s="85"/>
      <c r="CN380" s="85"/>
      <c r="CO380" s="85"/>
      <c r="CP380" s="85"/>
      <c r="CQ380" s="85"/>
      <c r="CR380" s="335" t="s">
        <v>12643</v>
      </c>
      <c r="CS380" s="335" t="s">
        <v>12644</v>
      </c>
      <c r="CT380" s="335" t="s">
        <v>4002</v>
      </c>
      <c r="CU380" s="335" t="s">
        <v>21108</v>
      </c>
      <c r="CV380" s="335" t="s">
        <v>798</v>
      </c>
      <c r="CW380" s="335" t="s">
        <v>21103</v>
      </c>
      <c r="CX380" s="335" t="s">
        <v>21104</v>
      </c>
      <c r="CY380" s="335" t="s">
        <v>21109</v>
      </c>
      <c r="CZ380" s="335" t="s">
        <v>3848</v>
      </c>
      <c r="DA380" s="335" t="s">
        <v>9403</v>
      </c>
      <c r="DB380" s="335" t="s">
        <v>4037</v>
      </c>
      <c r="DC380" s="335" t="s">
        <v>4038</v>
      </c>
      <c r="DD380" s="335" t="s">
        <v>4039</v>
      </c>
      <c r="DE380" s="335" t="s">
        <v>3848</v>
      </c>
      <c r="DF380" s="335" t="s">
        <v>9403</v>
      </c>
      <c r="DG380" s="335" t="s">
        <v>4037</v>
      </c>
      <c r="DH380" s="335" t="s">
        <v>4038</v>
      </c>
      <c r="DI380" s="335" t="s">
        <v>4039</v>
      </c>
      <c r="DJ380" s="335" t="s">
        <v>3848</v>
      </c>
      <c r="DK380" s="335" t="s">
        <v>3849</v>
      </c>
      <c r="DL380" s="335" t="s">
        <v>3848</v>
      </c>
      <c r="DM380" s="335" t="s">
        <v>3914</v>
      </c>
      <c r="DN380" s="335" t="s">
        <v>3852</v>
      </c>
      <c r="DO380" s="335" t="s">
        <v>3848</v>
      </c>
      <c r="DP380" s="335" t="s">
        <v>3848</v>
      </c>
      <c r="DQ380" s="335" t="s">
        <v>21110</v>
      </c>
      <c r="DR380" s="335" t="s">
        <v>3403</v>
      </c>
      <c r="DS380" s="335" t="s">
        <v>21105</v>
      </c>
      <c r="DT380" s="335" t="s">
        <v>3848</v>
      </c>
      <c r="DU380" s="335" t="s">
        <v>3848</v>
      </c>
      <c r="DV380" s="335" t="s">
        <v>3848</v>
      </c>
      <c r="DW380" s="335" t="s">
        <v>3848</v>
      </c>
      <c r="DX380" s="335" t="s">
        <v>3848</v>
      </c>
      <c r="DY380" s="335" t="s">
        <v>3848</v>
      </c>
      <c r="DZ380" s="335" t="s">
        <v>3848</v>
      </c>
      <c r="EA380" s="335" t="s">
        <v>3848</v>
      </c>
      <c r="EB380" s="335" t="s">
        <v>3861</v>
      </c>
      <c r="EC380" s="335" t="s">
        <v>3862</v>
      </c>
      <c r="ED380" s="335" t="s">
        <v>3848</v>
      </c>
      <c r="EE380" s="335" t="s">
        <v>4212</v>
      </c>
      <c r="EF380" s="335" t="s">
        <v>432</v>
      </c>
      <c r="EG380" s="335" t="s">
        <v>3919</v>
      </c>
      <c r="EH380" s="335" t="s">
        <v>3920</v>
      </c>
      <c r="EI380" s="335" t="s">
        <v>20984</v>
      </c>
      <c r="EJ380" s="335" t="s">
        <v>3848</v>
      </c>
      <c r="EK380" s="335" t="s">
        <v>3848</v>
      </c>
      <c r="EL380" s="335" t="s">
        <v>3868</v>
      </c>
      <c r="EM380" s="335" t="s">
        <v>4002</v>
      </c>
      <c r="EN380" s="335" t="s">
        <v>4002</v>
      </c>
      <c r="EO380" s="335" t="s">
        <v>4002</v>
      </c>
      <c r="EP380" s="335" t="s">
        <v>3870</v>
      </c>
      <c r="EQ380" s="335" t="s">
        <v>4017</v>
      </c>
      <c r="ER380" s="335" t="s">
        <v>4017</v>
      </c>
      <c r="ES380" s="335" t="s">
        <v>4017</v>
      </c>
      <c r="ET380" s="335" t="s">
        <v>4017</v>
      </c>
      <c r="EU380" s="335" t="s">
        <v>4017</v>
      </c>
      <c r="EV380" s="335" t="s">
        <v>3848</v>
      </c>
      <c r="EW380" s="335" t="s">
        <v>3848</v>
      </c>
      <c r="EX380" s="335" t="s">
        <v>3848</v>
      </c>
      <c r="EY380" s="335" t="s">
        <v>3848</v>
      </c>
      <c r="EZ380" s="335" t="s">
        <v>3848</v>
      </c>
      <c r="FA380" s="335" t="s">
        <v>3848</v>
      </c>
      <c r="FB380" s="335" t="s">
        <v>3848</v>
      </c>
      <c r="FC380" s="335" t="s">
        <v>3848</v>
      </c>
      <c r="FD380" s="335" t="s">
        <v>3848</v>
      </c>
      <c r="FE380" s="335" t="s">
        <v>4017</v>
      </c>
      <c r="FF380" s="335" t="s">
        <v>4017</v>
      </c>
      <c r="FG380" s="335" t="s">
        <v>3848</v>
      </c>
      <c r="FH380" s="335" t="s">
        <v>3848</v>
      </c>
      <c r="FI380" s="335" t="s">
        <v>3848</v>
      </c>
      <c r="FJ380" s="335" t="s">
        <v>4017</v>
      </c>
      <c r="FK380" s="335" t="s">
        <v>4017</v>
      </c>
      <c r="FL380" s="335" t="s">
        <v>4017</v>
      </c>
      <c r="FM380" s="335" t="s">
        <v>3403</v>
      </c>
      <c r="FN380" s="335" t="s">
        <v>3403</v>
      </c>
      <c r="FO380" s="335" t="s">
        <v>3403</v>
      </c>
      <c r="FP380" s="335" t="s">
        <v>3403</v>
      </c>
      <c r="FQ380" s="335" t="s">
        <v>5943</v>
      </c>
      <c r="FR380" s="335" t="s">
        <v>5943</v>
      </c>
      <c r="FS380" s="335" t="s">
        <v>5943</v>
      </c>
      <c r="FT380" s="335" t="s">
        <v>3943</v>
      </c>
      <c r="FU380" s="335" t="s">
        <v>3943</v>
      </c>
      <c r="FV380" s="335" t="s">
        <v>3943</v>
      </c>
      <c r="FW380" s="335" t="s">
        <v>3943</v>
      </c>
      <c r="FX380" s="335" t="s">
        <v>3944</v>
      </c>
      <c r="FY380" s="335" t="s">
        <v>3848</v>
      </c>
      <c r="FZ380" s="335" t="s">
        <v>3848</v>
      </c>
      <c r="GA380" s="335" t="s">
        <v>3848</v>
      </c>
      <c r="GB380" s="335" t="s">
        <v>3848</v>
      </c>
      <c r="GC380" s="335" t="s">
        <v>3848</v>
      </c>
      <c r="IC380" s="44" t="s">
        <v>3403</v>
      </c>
      <c r="IE380" s="44" t="s">
        <v>3403</v>
      </c>
    </row>
    <row r="381" spans="1:239" s="44" customFormat="1" ht="12.75" x14ac:dyDescent="0.2">
      <c r="A381" s="85">
        <v>104</v>
      </c>
      <c r="B381" s="59">
        <v>0.55972222222222223</v>
      </c>
      <c r="C381" s="85"/>
      <c r="D381" s="44" t="s">
        <v>20438</v>
      </c>
      <c r="E381" s="85" t="s">
        <v>212</v>
      </c>
      <c r="F381" s="282">
        <v>43285</v>
      </c>
      <c r="G381" s="255" t="s">
        <v>357</v>
      </c>
      <c r="H381" s="44" t="s">
        <v>214</v>
      </c>
      <c r="I381" s="44" t="s">
        <v>1222</v>
      </c>
      <c r="J381" s="85"/>
      <c r="K381" s="471"/>
      <c r="L381" s="471"/>
      <c r="M381" s="471"/>
      <c r="N381" s="471"/>
      <c r="O381" s="85"/>
      <c r="P381" s="519" t="s">
        <v>21111</v>
      </c>
      <c r="Q381" s="44" t="s">
        <v>21112</v>
      </c>
      <c r="R381" s="44" t="s">
        <v>21113</v>
      </c>
      <c r="S381" s="351" t="s">
        <v>21114</v>
      </c>
      <c r="T381" s="354">
        <v>9456185865</v>
      </c>
      <c r="U381" s="516" t="s">
        <v>21115</v>
      </c>
      <c r="V381" s="52" t="s">
        <v>21113</v>
      </c>
      <c r="W381" s="255" t="s">
        <v>221</v>
      </c>
      <c r="X381" s="255" t="s">
        <v>221</v>
      </c>
      <c r="Y381" s="255" t="s">
        <v>221</v>
      </c>
      <c r="Z381" s="255" t="s">
        <v>221</v>
      </c>
      <c r="AA381" s="44" t="s">
        <v>21116</v>
      </c>
      <c r="AB381" s="44">
        <v>9058649113</v>
      </c>
      <c r="AC381" s="85" t="s">
        <v>1303</v>
      </c>
      <c r="AD381" s="255" t="s">
        <v>224</v>
      </c>
      <c r="AE381" s="44" t="s">
        <v>221</v>
      </c>
      <c r="AF381" s="85" t="s">
        <v>221</v>
      </c>
      <c r="AG381" s="85" t="s">
        <v>221</v>
      </c>
      <c r="AH381" s="85" t="s">
        <v>221</v>
      </c>
      <c r="AN381" s="85" t="s">
        <v>432</v>
      </c>
      <c r="AO381" s="85" t="s">
        <v>432</v>
      </c>
      <c r="AP381" s="85" t="s">
        <v>434</v>
      </c>
      <c r="AQ381" s="85" t="s">
        <v>10785</v>
      </c>
      <c r="AR381" s="85" t="s">
        <v>20980</v>
      </c>
      <c r="AS381" s="85"/>
      <c r="AT381" s="85"/>
      <c r="AU381" s="85"/>
      <c r="AV381" s="85"/>
      <c r="AW381" s="85"/>
      <c r="AX381" s="85" t="s">
        <v>6970</v>
      </c>
      <c r="AY381" s="85" t="s">
        <v>227</v>
      </c>
      <c r="AZ381" s="85" t="s">
        <v>227</v>
      </c>
      <c r="BA381" s="275"/>
      <c r="BB381" s="275" t="s">
        <v>14945</v>
      </c>
      <c r="BC381" s="59">
        <v>0.55972222222222223</v>
      </c>
      <c r="BD381" s="59">
        <v>0.98472222222222217</v>
      </c>
      <c r="BE381" s="44">
        <v>14</v>
      </c>
      <c r="BF381" s="44">
        <v>3</v>
      </c>
      <c r="BG381" s="44">
        <v>3</v>
      </c>
      <c r="BH381" s="44">
        <v>3</v>
      </c>
      <c r="BI381" s="44">
        <v>3</v>
      </c>
      <c r="BJ381" s="44">
        <v>3</v>
      </c>
      <c r="BK381" s="44">
        <v>3</v>
      </c>
      <c r="BL381" s="44">
        <v>3</v>
      </c>
      <c r="BM381" s="44">
        <v>3</v>
      </c>
      <c r="BN381" s="44">
        <v>3</v>
      </c>
      <c r="BO381" s="44">
        <v>3</v>
      </c>
      <c r="BP381" s="44">
        <v>3</v>
      </c>
      <c r="BQ381" s="44">
        <v>3</v>
      </c>
      <c r="BR381" s="44">
        <v>3</v>
      </c>
      <c r="BS381" s="44">
        <v>3</v>
      </c>
      <c r="BT381" s="44">
        <v>3</v>
      </c>
      <c r="BV381" s="44" t="s">
        <v>14945</v>
      </c>
      <c r="BW381" s="59">
        <v>0.56805555555555554</v>
      </c>
      <c r="BX381" s="59">
        <v>0.57500000000000007</v>
      </c>
      <c r="BY381" s="44">
        <v>10</v>
      </c>
      <c r="BZ381" s="44">
        <v>3</v>
      </c>
      <c r="CA381" s="44">
        <v>3</v>
      </c>
      <c r="CB381" s="44">
        <v>3</v>
      </c>
      <c r="CC381" s="44">
        <v>3</v>
      </c>
      <c r="CD381" s="44" t="s">
        <v>260</v>
      </c>
      <c r="CE381" s="44" t="s">
        <v>14945</v>
      </c>
      <c r="CF381" s="44">
        <v>15</v>
      </c>
      <c r="CG381" s="85"/>
      <c r="CH381" s="85"/>
      <c r="CI381" s="85"/>
      <c r="CJ381" s="85"/>
      <c r="CK381" s="85"/>
      <c r="CL381" s="85"/>
      <c r="CM381" s="85"/>
      <c r="CN381" s="85"/>
      <c r="CO381" s="85"/>
      <c r="CP381" s="85"/>
      <c r="CQ381" s="85"/>
      <c r="CR381" s="335" t="s">
        <v>12643</v>
      </c>
      <c r="CS381" s="335" t="s">
        <v>12644</v>
      </c>
      <c r="CT381" s="335" t="s">
        <v>4002</v>
      </c>
      <c r="CU381" s="335" t="s">
        <v>21117</v>
      </c>
      <c r="CV381" s="335" t="s">
        <v>21112</v>
      </c>
      <c r="CW381" s="335" t="s">
        <v>21113</v>
      </c>
      <c r="CX381" s="335" t="s">
        <v>21114</v>
      </c>
      <c r="CY381" s="335" t="s">
        <v>21118</v>
      </c>
      <c r="CZ381" s="335" t="s">
        <v>18413</v>
      </c>
      <c r="DA381" s="335" t="s">
        <v>21119</v>
      </c>
      <c r="DB381" s="335" t="s">
        <v>3840</v>
      </c>
      <c r="DC381" s="335" t="s">
        <v>3841</v>
      </c>
      <c r="DD381" s="335" t="s">
        <v>4838</v>
      </c>
      <c r="DE381" s="335" t="s">
        <v>3848</v>
      </c>
      <c r="DF381" s="335" t="s">
        <v>21120</v>
      </c>
      <c r="DG381" s="335" t="s">
        <v>4541</v>
      </c>
      <c r="DH381" s="335" t="s">
        <v>4542</v>
      </c>
      <c r="DI381" s="335" t="s">
        <v>6643</v>
      </c>
      <c r="DJ381" s="335" t="s">
        <v>21121</v>
      </c>
      <c r="DK381" s="335" t="s">
        <v>3957</v>
      </c>
      <c r="DL381" s="335" t="s">
        <v>4002</v>
      </c>
      <c r="DM381" s="335" t="s">
        <v>3914</v>
      </c>
      <c r="DN381" s="335" t="s">
        <v>3852</v>
      </c>
      <c r="DO381" s="335" t="s">
        <v>3853</v>
      </c>
      <c r="DP381" s="335" t="s">
        <v>8413</v>
      </c>
      <c r="DQ381" s="335" t="s">
        <v>21122</v>
      </c>
      <c r="DR381" s="335" t="s">
        <v>2718</v>
      </c>
      <c r="DS381" s="335" t="s">
        <v>21123</v>
      </c>
      <c r="DT381" s="335" t="s">
        <v>3848</v>
      </c>
      <c r="DU381" s="335" t="s">
        <v>3848</v>
      </c>
      <c r="DV381" s="335" t="s">
        <v>3848</v>
      </c>
      <c r="DW381" s="335" t="s">
        <v>3848</v>
      </c>
      <c r="DX381" s="335" t="s">
        <v>3848</v>
      </c>
      <c r="DY381" s="335" t="s">
        <v>3848</v>
      </c>
      <c r="DZ381" s="335" t="s">
        <v>3848</v>
      </c>
      <c r="EA381" s="335" t="s">
        <v>3848</v>
      </c>
      <c r="EB381" s="335" t="s">
        <v>3861</v>
      </c>
      <c r="EC381" s="335" t="s">
        <v>3862</v>
      </c>
      <c r="ED381" s="335" t="s">
        <v>3848</v>
      </c>
      <c r="EE381" s="335" t="s">
        <v>4212</v>
      </c>
      <c r="EF381" s="335" t="s">
        <v>432</v>
      </c>
      <c r="EG381" s="335" t="s">
        <v>3919</v>
      </c>
      <c r="EH381" s="335" t="s">
        <v>3920</v>
      </c>
      <c r="EI381" s="335" t="s">
        <v>21124</v>
      </c>
      <c r="EJ381" s="335" t="s">
        <v>3848</v>
      </c>
      <c r="EK381" s="335" t="s">
        <v>3848</v>
      </c>
      <c r="EL381" s="335" t="s">
        <v>3868</v>
      </c>
      <c r="EM381" s="335" t="s">
        <v>4002</v>
      </c>
      <c r="EN381" s="335" t="s">
        <v>4002</v>
      </c>
      <c r="EO381" s="335" t="s">
        <v>3870</v>
      </c>
      <c r="EP381" s="335" t="s">
        <v>3869</v>
      </c>
      <c r="EQ381" s="335" t="s">
        <v>21125</v>
      </c>
      <c r="ER381" s="335" t="s">
        <v>3924</v>
      </c>
      <c r="ES381" s="335" t="s">
        <v>16982</v>
      </c>
      <c r="ET381" s="335" t="s">
        <v>8714</v>
      </c>
      <c r="EU381" s="335" t="s">
        <v>21126</v>
      </c>
      <c r="EV381" s="335" t="s">
        <v>3876</v>
      </c>
      <c r="EW381" s="335" t="s">
        <v>3876</v>
      </c>
      <c r="EX381" s="335" t="s">
        <v>3848</v>
      </c>
      <c r="EY381" s="335" t="s">
        <v>3848</v>
      </c>
      <c r="EZ381" s="335" t="s">
        <v>3876</v>
      </c>
      <c r="FA381" s="335" t="s">
        <v>3848</v>
      </c>
      <c r="FB381" s="335" t="s">
        <v>3848</v>
      </c>
      <c r="FC381" s="335" t="s">
        <v>3848</v>
      </c>
      <c r="FD381" s="335" t="s">
        <v>3848</v>
      </c>
      <c r="FE381" s="335" t="s">
        <v>4017</v>
      </c>
      <c r="FF381" s="335" t="s">
        <v>4017</v>
      </c>
      <c r="FG381" s="335" t="s">
        <v>3848</v>
      </c>
      <c r="FH381" s="335" t="s">
        <v>3848</v>
      </c>
      <c r="FI381" s="335" t="s">
        <v>3848</v>
      </c>
      <c r="FJ381" s="335" t="s">
        <v>4017</v>
      </c>
      <c r="FK381" s="335" t="s">
        <v>4017</v>
      </c>
      <c r="FL381" s="335" t="s">
        <v>4017</v>
      </c>
      <c r="FM381" s="335" t="s">
        <v>21114</v>
      </c>
      <c r="FN381" s="335" t="s">
        <v>21127</v>
      </c>
      <c r="FO381" s="335" t="s">
        <v>21128</v>
      </c>
      <c r="FP381" s="335" t="s">
        <v>3848</v>
      </c>
      <c r="FQ381" s="335" t="s">
        <v>21129</v>
      </c>
      <c r="FR381" s="335" t="s">
        <v>5276</v>
      </c>
      <c r="FS381" s="335" t="s">
        <v>21130</v>
      </c>
      <c r="FT381" s="335" t="s">
        <v>3943</v>
      </c>
      <c r="FU381" s="335" t="s">
        <v>3943</v>
      </c>
      <c r="FV381" s="335" t="s">
        <v>3943</v>
      </c>
      <c r="FW381" s="335" t="s">
        <v>3943</v>
      </c>
      <c r="FX381" s="335" t="s">
        <v>3894</v>
      </c>
      <c r="FY381" s="335" t="s">
        <v>3848</v>
      </c>
      <c r="FZ381" s="335" t="s">
        <v>21131</v>
      </c>
      <c r="GA381" s="335" t="s">
        <v>3945</v>
      </c>
      <c r="GB381" s="335" t="s">
        <v>3946</v>
      </c>
      <c r="GC381" s="335" t="s">
        <v>3946</v>
      </c>
      <c r="IC381" s="44" t="s">
        <v>13139</v>
      </c>
      <c r="IE381" s="44" t="s">
        <v>3403</v>
      </c>
    </row>
    <row r="382" spans="1:239" s="44" customFormat="1" ht="12.75" x14ac:dyDescent="0.2">
      <c r="A382" s="85">
        <v>105</v>
      </c>
      <c r="B382" s="59">
        <v>0.58333333333333337</v>
      </c>
      <c r="C382" s="85"/>
      <c r="D382" s="44" t="s">
        <v>20438</v>
      </c>
      <c r="E382" s="85" t="s">
        <v>212</v>
      </c>
      <c r="F382" s="282">
        <v>43285</v>
      </c>
      <c r="G382" s="255" t="s">
        <v>1202</v>
      </c>
      <c r="H382" s="44" t="s">
        <v>233</v>
      </c>
      <c r="I382" s="44" t="s">
        <v>3057</v>
      </c>
      <c r="J382" s="85"/>
      <c r="K382" s="471"/>
      <c r="L382" s="471"/>
      <c r="M382" s="471"/>
      <c r="N382" s="471"/>
      <c r="O382" s="85"/>
      <c r="P382" s="519" t="s">
        <v>21132</v>
      </c>
      <c r="Q382" s="44" t="s">
        <v>21133</v>
      </c>
      <c r="R382" s="44" t="s">
        <v>14654</v>
      </c>
      <c r="S382" s="351" t="s">
        <v>21134</v>
      </c>
      <c r="T382" s="354">
        <v>9071730495</v>
      </c>
      <c r="U382" s="516" t="s">
        <v>21135</v>
      </c>
      <c r="V382" s="517" t="s">
        <v>221</v>
      </c>
      <c r="W382" s="255" t="s">
        <v>221</v>
      </c>
      <c r="X382" s="255" t="s">
        <v>221</v>
      </c>
      <c r="Y382" s="255" t="s">
        <v>221</v>
      </c>
      <c r="Z382" s="255" t="s">
        <v>221</v>
      </c>
      <c r="AA382" s="44" t="s">
        <v>21136</v>
      </c>
      <c r="AB382" s="44">
        <v>9096637499</v>
      </c>
      <c r="AC382" s="44" t="s">
        <v>402</v>
      </c>
      <c r="AD382" s="255" t="s">
        <v>802</v>
      </c>
      <c r="AE382" s="44" t="s">
        <v>19843</v>
      </c>
      <c r="AF382" s="85" t="s">
        <v>221</v>
      </c>
      <c r="AG382" s="85" t="s">
        <v>221</v>
      </c>
      <c r="AH382" s="85" t="s">
        <v>221</v>
      </c>
      <c r="AN382" s="85" t="s">
        <v>432</v>
      </c>
      <c r="AO382" s="85" t="s">
        <v>432</v>
      </c>
      <c r="AP382" s="85" t="s">
        <v>434</v>
      </c>
      <c r="AQ382" s="85" t="s">
        <v>10785</v>
      </c>
      <c r="AR382" s="85" t="s">
        <v>20980</v>
      </c>
      <c r="AS382" s="85"/>
      <c r="AT382" s="85"/>
      <c r="AU382" s="85"/>
      <c r="AV382" s="85"/>
      <c r="AW382" s="85"/>
      <c r="AX382" s="85" t="s">
        <v>6970</v>
      </c>
      <c r="AY382" s="85" t="s">
        <v>227</v>
      </c>
      <c r="AZ382" s="85" t="s">
        <v>227</v>
      </c>
      <c r="BA382" s="275"/>
      <c r="BB382" s="275" t="s">
        <v>14945</v>
      </c>
      <c r="BC382" s="59">
        <v>0.58333333333333337</v>
      </c>
      <c r="BD382" s="59">
        <v>0.58680555555555558</v>
      </c>
      <c r="BE382" s="44">
        <v>5</v>
      </c>
      <c r="BF382" s="44">
        <v>1</v>
      </c>
      <c r="BG382" s="44">
        <v>2</v>
      </c>
      <c r="BH382" s="44">
        <v>2</v>
      </c>
      <c r="BI382" s="44">
        <v>2</v>
      </c>
      <c r="BJ382" s="44">
        <v>2</v>
      </c>
      <c r="BK382" s="44">
        <v>1</v>
      </c>
      <c r="BL382" s="44">
        <v>1</v>
      </c>
      <c r="BM382" s="44">
        <v>1</v>
      </c>
      <c r="BN382" s="44">
        <v>1</v>
      </c>
      <c r="BO382" s="44">
        <v>1</v>
      </c>
      <c r="BP382" s="44">
        <v>2</v>
      </c>
      <c r="BQ382" s="44">
        <v>1</v>
      </c>
      <c r="BR382" s="44">
        <v>1</v>
      </c>
      <c r="BS382" s="44">
        <v>3</v>
      </c>
      <c r="BT382" s="44">
        <v>1</v>
      </c>
      <c r="BW382" s="59"/>
      <c r="BX382" s="59"/>
      <c r="CG382" s="85"/>
      <c r="CH382" s="85"/>
      <c r="CI382" s="85"/>
      <c r="CJ382" s="85"/>
      <c r="CK382" s="85"/>
      <c r="CL382" s="85"/>
      <c r="CM382" s="85"/>
      <c r="CN382" s="85"/>
      <c r="CO382" s="85"/>
      <c r="CP382" s="85"/>
      <c r="CQ382" s="85"/>
      <c r="CR382" s="335" t="s">
        <v>12643</v>
      </c>
      <c r="CS382" s="335" t="s">
        <v>12644</v>
      </c>
      <c r="CT382" s="335" t="s">
        <v>4002</v>
      </c>
      <c r="CU382" s="335" t="s">
        <v>21137</v>
      </c>
      <c r="CV382" s="335" t="s">
        <v>21133</v>
      </c>
      <c r="CW382" s="335" t="s">
        <v>14654</v>
      </c>
      <c r="CX382" s="335" t="s">
        <v>21134</v>
      </c>
      <c r="CY382" s="335" t="s">
        <v>21138</v>
      </c>
      <c r="CZ382" s="335" t="s">
        <v>3848</v>
      </c>
      <c r="DA382" s="335" t="s">
        <v>9403</v>
      </c>
      <c r="DB382" s="335" t="s">
        <v>4037</v>
      </c>
      <c r="DC382" s="335" t="s">
        <v>4038</v>
      </c>
      <c r="DD382" s="335" t="s">
        <v>4039</v>
      </c>
      <c r="DE382" s="335" t="s">
        <v>3848</v>
      </c>
      <c r="DF382" s="335" t="s">
        <v>9403</v>
      </c>
      <c r="DG382" s="335" t="s">
        <v>4037</v>
      </c>
      <c r="DH382" s="335" t="s">
        <v>4038</v>
      </c>
      <c r="DI382" s="335" t="s">
        <v>4039</v>
      </c>
      <c r="DJ382" s="335" t="s">
        <v>3848</v>
      </c>
      <c r="DK382" s="335" t="s">
        <v>3957</v>
      </c>
      <c r="DL382" s="335" t="s">
        <v>3848</v>
      </c>
      <c r="DM382" s="335" t="s">
        <v>3914</v>
      </c>
      <c r="DN382" s="335" t="s">
        <v>3852</v>
      </c>
      <c r="DO382" s="335" t="s">
        <v>3848</v>
      </c>
      <c r="DP382" s="335" t="s">
        <v>3848</v>
      </c>
      <c r="DQ382" s="335" t="s">
        <v>21139</v>
      </c>
      <c r="DR382" s="335" t="s">
        <v>3403</v>
      </c>
      <c r="DS382" s="335" t="s">
        <v>21135</v>
      </c>
      <c r="DT382" s="335" t="s">
        <v>3848</v>
      </c>
      <c r="DU382" s="335" t="s">
        <v>3848</v>
      </c>
      <c r="DV382" s="335" t="s">
        <v>3848</v>
      </c>
      <c r="DW382" s="335" t="s">
        <v>3848</v>
      </c>
      <c r="DX382" s="335" t="s">
        <v>3848</v>
      </c>
      <c r="DY382" s="335" t="s">
        <v>3848</v>
      </c>
      <c r="DZ382" s="335" t="s">
        <v>3848</v>
      </c>
      <c r="EA382" s="335" t="s">
        <v>3848</v>
      </c>
      <c r="EB382" s="335" t="s">
        <v>3861</v>
      </c>
      <c r="EC382" s="335" t="s">
        <v>3862</v>
      </c>
      <c r="ED382" s="335" t="s">
        <v>3848</v>
      </c>
      <c r="EE382" s="335" t="s">
        <v>4212</v>
      </c>
      <c r="EF382" s="335" t="s">
        <v>432</v>
      </c>
      <c r="EG382" s="335" t="s">
        <v>3919</v>
      </c>
      <c r="EH382" s="335" t="s">
        <v>3920</v>
      </c>
      <c r="EI382" s="335" t="s">
        <v>20984</v>
      </c>
      <c r="EJ382" s="335" t="s">
        <v>3848</v>
      </c>
      <c r="EK382" s="335" t="s">
        <v>3848</v>
      </c>
      <c r="EL382" s="335" t="s">
        <v>3868</v>
      </c>
      <c r="EM382" s="335" t="s">
        <v>4002</v>
      </c>
      <c r="EN382" s="335" t="s">
        <v>4002</v>
      </c>
      <c r="EO382" s="335" t="s">
        <v>3870</v>
      </c>
      <c r="EP382" s="335" t="s">
        <v>3870</v>
      </c>
      <c r="EQ382" s="335" t="s">
        <v>4017</v>
      </c>
      <c r="ER382" s="335" t="s">
        <v>4017</v>
      </c>
      <c r="ES382" s="335" t="s">
        <v>4017</v>
      </c>
      <c r="ET382" s="335" t="s">
        <v>4017</v>
      </c>
      <c r="EU382" s="335" t="s">
        <v>4017</v>
      </c>
      <c r="EV382" s="335" t="s">
        <v>3848</v>
      </c>
      <c r="EW382" s="335" t="s">
        <v>3848</v>
      </c>
      <c r="EX382" s="335" t="s">
        <v>3848</v>
      </c>
      <c r="EY382" s="335" t="s">
        <v>3848</v>
      </c>
      <c r="EZ382" s="335" t="s">
        <v>3848</v>
      </c>
      <c r="FA382" s="335" t="s">
        <v>3848</v>
      </c>
      <c r="FB382" s="335" t="s">
        <v>3848</v>
      </c>
      <c r="FC382" s="335" t="s">
        <v>3848</v>
      </c>
      <c r="FD382" s="335" t="s">
        <v>3848</v>
      </c>
      <c r="FE382" s="335" t="s">
        <v>4017</v>
      </c>
      <c r="FF382" s="335" t="s">
        <v>4017</v>
      </c>
      <c r="FG382" s="335" t="s">
        <v>3848</v>
      </c>
      <c r="FH382" s="335" t="s">
        <v>3848</v>
      </c>
      <c r="FI382" s="335" t="s">
        <v>3848</v>
      </c>
      <c r="FJ382" s="335" t="s">
        <v>4017</v>
      </c>
      <c r="FK382" s="335" t="s">
        <v>4017</v>
      </c>
      <c r="FL382" s="335" t="s">
        <v>4017</v>
      </c>
      <c r="FM382" s="335" t="s">
        <v>3403</v>
      </c>
      <c r="FN382" s="335" t="s">
        <v>3403</v>
      </c>
      <c r="FO382" s="335" t="s">
        <v>3403</v>
      </c>
      <c r="FP382" s="335" t="s">
        <v>3403</v>
      </c>
      <c r="FQ382" s="335" t="s">
        <v>5943</v>
      </c>
      <c r="FR382" s="335" t="s">
        <v>5943</v>
      </c>
      <c r="FS382" s="335" t="s">
        <v>5943</v>
      </c>
      <c r="FT382" s="335" t="s">
        <v>3943</v>
      </c>
      <c r="FU382" s="335" t="s">
        <v>3943</v>
      </c>
      <c r="FV382" s="335" t="s">
        <v>3943</v>
      </c>
      <c r="FW382" s="335" t="s">
        <v>3943</v>
      </c>
      <c r="FX382" s="335" t="s">
        <v>3944</v>
      </c>
      <c r="FY382" s="335" t="s">
        <v>3848</v>
      </c>
      <c r="FZ382" s="335" t="s">
        <v>3848</v>
      </c>
      <c r="GA382" s="335" t="s">
        <v>3848</v>
      </c>
      <c r="GB382" s="335" t="s">
        <v>3848</v>
      </c>
      <c r="GC382" s="335" t="s">
        <v>3848</v>
      </c>
      <c r="IC382" s="44" t="s">
        <v>3403</v>
      </c>
      <c r="IE382" s="44" t="s">
        <v>3403</v>
      </c>
    </row>
    <row r="383" spans="1:239" s="44" customFormat="1" ht="12.75" x14ac:dyDescent="0.2">
      <c r="A383" s="85">
        <v>106</v>
      </c>
      <c r="B383" s="59">
        <v>0.59236111111111112</v>
      </c>
      <c r="C383" s="85"/>
      <c r="D383" s="44" t="s">
        <v>20438</v>
      </c>
      <c r="E383" s="85" t="s">
        <v>212</v>
      </c>
      <c r="F383" s="282">
        <v>43285</v>
      </c>
      <c r="G383" s="255" t="s">
        <v>1202</v>
      </c>
      <c r="H383" s="44" t="s">
        <v>233</v>
      </c>
      <c r="I383" s="44" t="s">
        <v>3057</v>
      </c>
      <c r="J383" s="85"/>
      <c r="K383" s="471"/>
      <c r="L383" s="471"/>
      <c r="M383" s="471"/>
      <c r="N383" s="471"/>
      <c r="O383" s="85"/>
      <c r="P383" s="519" t="s">
        <v>21140</v>
      </c>
      <c r="Q383" s="44" t="s">
        <v>21141</v>
      </c>
      <c r="R383" s="44" t="s">
        <v>21142</v>
      </c>
      <c r="S383" s="351" t="s">
        <v>21143</v>
      </c>
      <c r="T383" s="354">
        <v>9558172316</v>
      </c>
      <c r="U383" s="516" t="s">
        <v>21144</v>
      </c>
      <c r="V383" s="514" t="s">
        <v>21145</v>
      </c>
      <c r="W383" s="255" t="s">
        <v>221</v>
      </c>
      <c r="X383" s="255" t="s">
        <v>221</v>
      </c>
      <c r="Y383" s="255" t="s">
        <v>221</v>
      </c>
      <c r="Z383" s="255" t="s">
        <v>221</v>
      </c>
      <c r="AA383" s="44" t="s">
        <v>21146</v>
      </c>
      <c r="AB383" s="44">
        <v>9773463983</v>
      </c>
      <c r="AC383" s="44" t="s">
        <v>1303</v>
      </c>
      <c r="AD383" s="255" t="s">
        <v>224</v>
      </c>
      <c r="AE383" s="44" t="s">
        <v>221</v>
      </c>
      <c r="AF383" s="44" t="s">
        <v>221</v>
      </c>
      <c r="AG383" s="44" t="s">
        <v>221</v>
      </c>
      <c r="AH383" s="85" t="s">
        <v>221</v>
      </c>
      <c r="AN383" s="85" t="s">
        <v>432</v>
      </c>
      <c r="AO383" s="85" t="s">
        <v>432</v>
      </c>
      <c r="AP383" s="85" t="s">
        <v>434</v>
      </c>
      <c r="AQ383" s="85" t="s">
        <v>10785</v>
      </c>
      <c r="AR383" s="85" t="s">
        <v>20980</v>
      </c>
      <c r="AS383" s="85"/>
      <c r="AT383" s="85"/>
      <c r="AU383" s="85"/>
      <c r="AV383" s="85"/>
      <c r="AW383" s="85"/>
      <c r="AX383" s="85" t="s">
        <v>6970</v>
      </c>
      <c r="AY383" s="85" t="s">
        <v>227</v>
      </c>
      <c r="AZ383" s="85" t="s">
        <v>227</v>
      </c>
      <c r="BA383" s="275"/>
      <c r="BB383" s="275" t="s">
        <v>14945</v>
      </c>
      <c r="BC383" s="59">
        <v>0.59236111111111112</v>
      </c>
      <c r="BD383" s="59">
        <v>0.59583333333333333</v>
      </c>
      <c r="BE383" s="44">
        <v>5</v>
      </c>
      <c r="BF383" s="44">
        <v>1</v>
      </c>
      <c r="BG383" s="44">
        <v>2</v>
      </c>
      <c r="BH383" s="44">
        <v>2</v>
      </c>
      <c r="BI383" s="44">
        <v>2</v>
      </c>
      <c r="BJ383" s="44">
        <v>2</v>
      </c>
      <c r="BK383" s="44">
        <v>1</v>
      </c>
      <c r="BL383" s="44">
        <v>1</v>
      </c>
      <c r="BM383" s="44">
        <v>1</v>
      </c>
      <c r="BN383" s="44">
        <v>1</v>
      </c>
      <c r="BO383" s="44">
        <v>1</v>
      </c>
      <c r="BP383" s="44">
        <v>3</v>
      </c>
      <c r="BQ383" s="44">
        <v>1</v>
      </c>
      <c r="BR383" s="44">
        <v>1</v>
      </c>
      <c r="BS383" s="44">
        <v>2</v>
      </c>
      <c r="BT383" s="44">
        <v>2</v>
      </c>
      <c r="BW383" s="59"/>
      <c r="BX383" s="59"/>
      <c r="CG383" s="85"/>
      <c r="CH383" s="85"/>
      <c r="CI383" s="85"/>
      <c r="CJ383" s="85"/>
      <c r="CK383" s="85"/>
      <c r="CL383" s="85"/>
      <c r="CM383" s="85"/>
      <c r="CN383" s="85"/>
      <c r="CO383" s="85"/>
      <c r="CP383" s="85"/>
      <c r="CQ383" s="85"/>
      <c r="CR383" s="335" t="s">
        <v>12643</v>
      </c>
      <c r="CS383" s="335" t="s">
        <v>12644</v>
      </c>
      <c r="CT383" s="335" t="s">
        <v>4002</v>
      </c>
      <c r="CU383" s="335" t="s">
        <v>21147</v>
      </c>
      <c r="CV383" s="335" t="s">
        <v>21141</v>
      </c>
      <c r="CW383" s="335" t="s">
        <v>21142</v>
      </c>
      <c r="CX383" s="335" t="s">
        <v>21143</v>
      </c>
      <c r="CY383" s="335" t="s">
        <v>21148</v>
      </c>
      <c r="CZ383" s="335" t="s">
        <v>3848</v>
      </c>
      <c r="DA383" s="335" t="s">
        <v>9403</v>
      </c>
      <c r="DB383" s="335" t="s">
        <v>4037</v>
      </c>
      <c r="DC383" s="335" t="s">
        <v>4038</v>
      </c>
      <c r="DD383" s="335" t="s">
        <v>4039</v>
      </c>
      <c r="DE383" s="335" t="s">
        <v>3848</v>
      </c>
      <c r="DF383" s="335" t="s">
        <v>9403</v>
      </c>
      <c r="DG383" s="335" t="s">
        <v>4037</v>
      </c>
      <c r="DH383" s="335" t="s">
        <v>4038</v>
      </c>
      <c r="DI383" s="335" t="s">
        <v>4039</v>
      </c>
      <c r="DJ383" s="335" t="s">
        <v>3848</v>
      </c>
      <c r="DK383" s="335" t="s">
        <v>3957</v>
      </c>
      <c r="DL383" s="335" t="s">
        <v>3848</v>
      </c>
      <c r="DM383" s="335" t="s">
        <v>3914</v>
      </c>
      <c r="DN383" s="335" t="s">
        <v>3852</v>
      </c>
      <c r="DO383" s="335" t="s">
        <v>3848</v>
      </c>
      <c r="DP383" s="335" t="s">
        <v>3848</v>
      </c>
      <c r="DQ383" s="335" t="s">
        <v>21149</v>
      </c>
      <c r="DR383" s="335" t="s">
        <v>3403</v>
      </c>
      <c r="DS383" s="335" t="s">
        <v>21144</v>
      </c>
      <c r="DT383" s="335" t="s">
        <v>3848</v>
      </c>
      <c r="DU383" s="335" t="s">
        <v>3848</v>
      </c>
      <c r="DV383" s="335" t="s">
        <v>3848</v>
      </c>
      <c r="DW383" s="335" t="s">
        <v>3848</v>
      </c>
      <c r="DX383" s="335" t="s">
        <v>3848</v>
      </c>
      <c r="DY383" s="335" t="s">
        <v>3848</v>
      </c>
      <c r="DZ383" s="335" t="s">
        <v>3848</v>
      </c>
      <c r="EA383" s="335" t="s">
        <v>3848</v>
      </c>
      <c r="EB383" s="335" t="s">
        <v>3861</v>
      </c>
      <c r="EC383" s="335" t="s">
        <v>3862</v>
      </c>
      <c r="ED383" s="335" t="s">
        <v>3848</v>
      </c>
      <c r="EE383" s="335" t="s">
        <v>4212</v>
      </c>
      <c r="EF383" s="335" t="s">
        <v>432</v>
      </c>
      <c r="EG383" s="335" t="s">
        <v>3919</v>
      </c>
      <c r="EH383" s="335" t="s">
        <v>3920</v>
      </c>
      <c r="EI383" s="335" t="s">
        <v>20984</v>
      </c>
      <c r="EJ383" s="335" t="s">
        <v>3848</v>
      </c>
      <c r="EK383" s="335" t="s">
        <v>3848</v>
      </c>
      <c r="EL383" s="335" t="s">
        <v>3868</v>
      </c>
      <c r="EM383" s="335" t="s">
        <v>4002</v>
      </c>
      <c r="EN383" s="335" t="s">
        <v>4002</v>
      </c>
      <c r="EO383" s="335" t="s">
        <v>3870</v>
      </c>
      <c r="EP383" s="335" t="s">
        <v>3870</v>
      </c>
      <c r="EQ383" s="335" t="s">
        <v>15305</v>
      </c>
      <c r="ER383" s="335" t="s">
        <v>4017</v>
      </c>
      <c r="ES383" s="335" t="s">
        <v>4017</v>
      </c>
      <c r="ET383" s="335" t="s">
        <v>4017</v>
      </c>
      <c r="EU383" s="335" t="s">
        <v>4017</v>
      </c>
      <c r="EV383" s="335" t="s">
        <v>3848</v>
      </c>
      <c r="EW383" s="335" t="s">
        <v>3848</v>
      </c>
      <c r="EX383" s="335" t="s">
        <v>3848</v>
      </c>
      <c r="EY383" s="335" t="s">
        <v>3848</v>
      </c>
      <c r="EZ383" s="335" t="s">
        <v>3848</v>
      </c>
      <c r="FA383" s="335" t="s">
        <v>3848</v>
      </c>
      <c r="FB383" s="335" t="s">
        <v>3848</v>
      </c>
      <c r="FC383" s="335" t="s">
        <v>3848</v>
      </c>
      <c r="FD383" s="335" t="s">
        <v>3848</v>
      </c>
      <c r="FE383" s="335" t="s">
        <v>4017</v>
      </c>
      <c r="FF383" s="335" t="s">
        <v>4017</v>
      </c>
      <c r="FG383" s="335" t="s">
        <v>3848</v>
      </c>
      <c r="FH383" s="335" t="s">
        <v>3848</v>
      </c>
      <c r="FI383" s="335" t="s">
        <v>3848</v>
      </c>
      <c r="FJ383" s="335" t="s">
        <v>4017</v>
      </c>
      <c r="FK383" s="335" t="s">
        <v>4017</v>
      </c>
      <c r="FL383" s="335" t="s">
        <v>4017</v>
      </c>
      <c r="FM383" s="335" t="s">
        <v>3403</v>
      </c>
      <c r="FN383" s="335" t="s">
        <v>3403</v>
      </c>
      <c r="FO383" s="335" t="s">
        <v>3403</v>
      </c>
      <c r="FP383" s="335" t="s">
        <v>3403</v>
      </c>
      <c r="FQ383" s="335" t="s">
        <v>5943</v>
      </c>
      <c r="FR383" s="335" t="s">
        <v>5943</v>
      </c>
      <c r="FS383" s="335" t="s">
        <v>5943</v>
      </c>
      <c r="FT383" s="335" t="s">
        <v>3943</v>
      </c>
      <c r="FU383" s="335" t="s">
        <v>3943</v>
      </c>
      <c r="FV383" s="335" t="s">
        <v>3943</v>
      </c>
      <c r="FW383" s="335" t="s">
        <v>3943</v>
      </c>
      <c r="FX383" s="335" t="s">
        <v>3944</v>
      </c>
      <c r="FY383" s="335" t="s">
        <v>3848</v>
      </c>
      <c r="FZ383" s="335" t="s">
        <v>3848</v>
      </c>
      <c r="GA383" s="335" t="s">
        <v>3848</v>
      </c>
      <c r="GB383" s="335" t="s">
        <v>3848</v>
      </c>
      <c r="GC383" s="335" t="s">
        <v>3848</v>
      </c>
      <c r="IC383" s="44" t="s">
        <v>3403</v>
      </c>
      <c r="IE383" s="44" t="s">
        <v>3403</v>
      </c>
    </row>
    <row r="384" spans="1:239" s="44" customFormat="1" ht="12.75" x14ac:dyDescent="0.2">
      <c r="A384" s="85">
        <v>107</v>
      </c>
      <c r="B384" s="59">
        <v>0.59236111111111112</v>
      </c>
      <c r="C384" s="85"/>
      <c r="D384" s="44" t="s">
        <v>20438</v>
      </c>
      <c r="E384" s="85" t="s">
        <v>212</v>
      </c>
      <c r="F384" s="282">
        <v>43285</v>
      </c>
      <c r="G384" s="255" t="s">
        <v>1202</v>
      </c>
      <c r="H384" s="44" t="s">
        <v>233</v>
      </c>
      <c r="I384" s="44" t="s">
        <v>3057</v>
      </c>
      <c r="J384" s="85"/>
      <c r="K384" s="471"/>
      <c r="L384" s="471"/>
      <c r="M384" s="471"/>
      <c r="N384" s="471"/>
      <c r="O384" s="85"/>
      <c r="P384" s="519" t="s">
        <v>21150</v>
      </c>
      <c r="Q384" s="44" t="s">
        <v>21151</v>
      </c>
      <c r="R384" s="44" t="s">
        <v>21152</v>
      </c>
      <c r="S384" s="351" t="s">
        <v>21153</v>
      </c>
      <c r="T384" s="354">
        <v>9214605510</v>
      </c>
      <c r="U384" s="367" t="s">
        <v>21154</v>
      </c>
      <c r="V384" s="52" t="s">
        <v>21155</v>
      </c>
      <c r="W384" s="255" t="s">
        <v>221</v>
      </c>
      <c r="X384" s="255" t="s">
        <v>221</v>
      </c>
      <c r="Y384" s="255" t="s">
        <v>221</v>
      </c>
      <c r="Z384" s="255" t="s">
        <v>221</v>
      </c>
      <c r="AA384" s="52" t="s">
        <v>21156</v>
      </c>
      <c r="AB384" s="56">
        <v>9289766473</v>
      </c>
      <c r="AC384" s="44" t="s">
        <v>1303</v>
      </c>
      <c r="AD384" s="255" t="s">
        <v>224</v>
      </c>
      <c r="AE384" s="44" t="s">
        <v>221</v>
      </c>
      <c r="AF384" s="44" t="s">
        <v>221</v>
      </c>
      <c r="AG384" s="44" t="s">
        <v>221</v>
      </c>
      <c r="AH384" s="85" t="s">
        <v>221</v>
      </c>
      <c r="AN384" s="85" t="s">
        <v>432</v>
      </c>
      <c r="AO384" s="85" t="s">
        <v>432</v>
      </c>
      <c r="AP384" s="85" t="s">
        <v>434</v>
      </c>
      <c r="AQ384" s="85" t="s">
        <v>10785</v>
      </c>
      <c r="AR384" s="85" t="s">
        <v>20980</v>
      </c>
      <c r="AS384" s="85"/>
      <c r="AT384" s="85"/>
      <c r="AU384" s="85"/>
      <c r="AV384" s="85"/>
      <c r="AW384" s="85"/>
      <c r="AX384" s="85" t="s">
        <v>6970</v>
      </c>
      <c r="AY384" s="85" t="s">
        <v>227</v>
      </c>
      <c r="AZ384" s="85" t="s">
        <v>227</v>
      </c>
      <c r="BA384" s="275"/>
      <c r="BB384" s="275" t="s">
        <v>14945</v>
      </c>
      <c r="BC384" s="59">
        <v>0.59236111111111112</v>
      </c>
      <c r="BD384" s="59">
        <v>0.59583333333333333</v>
      </c>
      <c r="BE384" s="44">
        <v>5</v>
      </c>
      <c r="BF384" s="44">
        <v>1</v>
      </c>
      <c r="BG384" s="44">
        <v>2</v>
      </c>
      <c r="BH384" s="44">
        <v>2</v>
      </c>
      <c r="BI384" s="44">
        <v>2</v>
      </c>
      <c r="BJ384" s="44">
        <v>2</v>
      </c>
      <c r="BK384" s="44">
        <v>1</v>
      </c>
      <c r="BL384" s="44">
        <v>1</v>
      </c>
      <c r="BM384" s="44">
        <v>2</v>
      </c>
      <c r="BN384" s="44">
        <v>1</v>
      </c>
      <c r="BO384" s="44">
        <v>1</v>
      </c>
      <c r="BP384" s="44">
        <v>3</v>
      </c>
      <c r="BQ384" s="44">
        <v>1</v>
      </c>
      <c r="BR384" s="44">
        <v>1</v>
      </c>
      <c r="BS384" s="44">
        <v>2</v>
      </c>
      <c r="BT384" s="44">
        <v>3</v>
      </c>
      <c r="CG384" s="85"/>
      <c r="CH384" s="85"/>
      <c r="CI384" s="85"/>
      <c r="CJ384" s="85"/>
      <c r="CK384" s="85"/>
      <c r="CL384" s="85"/>
      <c r="CM384" s="85"/>
      <c r="CN384" s="85"/>
      <c r="CO384" s="85"/>
      <c r="CP384" s="85"/>
      <c r="CQ384" s="85"/>
      <c r="CR384" s="335" t="s">
        <v>12643</v>
      </c>
      <c r="CS384" s="335" t="s">
        <v>12644</v>
      </c>
      <c r="CT384" s="335" t="s">
        <v>4002</v>
      </c>
      <c r="CU384" s="335" t="s">
        <v>21157</v>
      </c>
      <c r="CV384" s="335" t="s">
        <v>21151</v>
      </c>
      <c r="CW384" s="335" t="s">
        <v>21152</v>
      </c>
      <c r="CX384" s="335" t="s">
        <v>21153</v>
      </c>
      <c r="CY384" s="335" t="s">
        <v>21158</v>
      </c>
      <c r="CZ384" s="335" t="s">
        <v>3848</v>
      </c>
      <c r="DA384" s="335" t="s">
        <v>9403</v>
      </c>
      <c r="DB384" s="335" t="s">
        <v>4037</v>
      </c>
      <c r="DC384" s="335" t="s">
        <v>4038</v>
      </c>
      <c r="DD384" s="335" t="s">
        <v>4039</v>
      </c>
      <c r="DE384" s="335" t="s">
        <v>3848</v>
      </c>
      <c r="DF384" s="335" t="s">
        <v>9403</v>
      </c>
      <c r="DG384" s="335" t="s">
        <v>4037</v>
      </c>
      <c r="DH384" s="335" t="s">
        <v>4038</v>
      </c>
      <c r="DI384" s="335" t="s">
        <v>4039</v>
      </c>
      <c r="DJ384" s="335" t="s">
        <v>3848</v>
      </c>
      <c r="DK384" s="335" t="s">
        <v>3849</v>
      </c>
      <c r="DL384" s="335" t="s">
        <v>3848</v>
      </c>
      <c r="DM384" s="335" t="s">
        <v>3914</v>
      </c>
      <c r="DN384" s="335" t="s">
        <v>3852</v>
      </c>
      <c r="DO384" s="335" t="s">
        <v>3848</v>
      </c>
      <c r="DP384" s="335" t="s">
        <v>3848</v>
      </c>
      <c r="DQ384" s="335" t="s">
        <v>21159</v>
      </c>
      <c r="DR384" s="335" t="s">
        <v>3403</v>
      </c>
      <c r="DS384" s="335" t="s">
        <v>21154</v>
      </c>
      <c r="DT384" s="335" t="s">
        <v>3848</v>
      </c>
      <c r="DU384" s="335" t="s">
        <v>3848</v>
      </c>
      <c r="DV384" s="335" t="s">
        <v>3848</v>
      </c>
      <c r="DW384" s="335" t="s">
        <v>3848</v>
      </c>
      <c r="DX384" s="335" t="s">
        <v>3848</v>
      </c>
      <c r="DY384" s="335" t="s">
        <v>3848</v>
      </c>
      <c r="DZ384" s="335" t="s">
        <v>3848</v>
      </c>
      <c r="EA384" s="335" t="s">
        <v>3848</v>
      </c>
      <c r="EB384" s="335" t="s">
        <v>3861</v>
      </c>
      <c r="EC384" s="335" t="s">
        <v>3862</v>
      </c>
      <c r="ED384" s="335" t="s">
        <v>3848</v>
      </c>
      <c r="EE384" s="335" t="s">
        <v>4212</v>
      </c>
      <c r="EF384" s="335" t="s">
        <v>432</v>
      </c>
      <c r="EG384" s="335" t="s">
        <v>3919</v>
      </c>
      <c r="EH384" s="335" t="s">
        <v>3920</v>
      </c>
      <c r="EI384" s="335" t="s">
        <v>20984</v>
      </c>
      <c r="EJ384" s="335" t="s">
        <v>3848</v>
      </c>
      <c r="EK384" s="335" t="s">
        <v>3848</v>
      </c>
      <c r="EL384" s="335" t="s">
        <v>4473</v>
      </c>
      <c r="EM384" s="335" t="s">
        <v>4002</v>
      </c>
      <c r="EN384" s="335" t="s">
        <v>4002</v>
      </c>
      <c r="EO384" s="335" t="s">
        <v>3870</v>
      </c>
      <c r="EP384" s="335" t="s">
        <v>3870</v>
      </c>
      <c r="EQ384" s="335" t="s">
        <v>4017</v>
      </c>
      <c r="ER384" s="335" t="s">
        <v>4017</v>
      </c>
      <c r="ES384" s="335" t="s">
        <v>4017</v>
      </c>
      <c r="ET384" s="335" t="s">
        <v>4017</v>
      </c>
      <c r="EU384" s="335" t="s">
        <v>4017</v>
      </c>
      <c r="EV384" s="335" t="s">
        <v>3848</v>
      </c>
      <c r="EW384" s="335" t="s">
        <v>3848</v>
      </c>
      <c r="EX384" s="335" t="s">
        <v>3848</v>
      </c>
      <c r="EY384" s="335" t="s">
        <v>3848</v>
      </c>
      <c r="EZ384" s="335" t="s">
        <v>3848</v>
      </c>
      <c r="FA384" s="335" t="s">
        <v>3848</v>
      </c>
      <c r="FB384" s="335" t="s">
        <v>3848</v>
      </c>
      <c r="FC384" s="335" t="s">
        <v>3848</v>
      </c>
      <c r="FD384" s="335" t="s">
        <v>3848</v>
      </c>
      <c r="FE384" s="335" t="s">
        <v>4017</v>
      </c>
      <c r="FF384" s="335" t="s">
        <v>4017</v>
      </c>
      <c r="FG384" s="335" t="s">
        <v>3848</v>
      </c>
      <c r="FH384" s="335" t="s">
        <v>3848</v>
      </c>
      <c r="FI384" s="335" t="s">
        <v>3848</v>
      </c>
      <c r="FJ384" s="335" t="s">
        <v>4017</v>
      </c>
      <c r="FK384" s="335" t="s">
        <v>4017</v>
      </c>
      <c r="FL384" s="335" t="s">
        <v>4017</v>
      </c>
      <c r="FM384" s="335" t="s">
        <v>3403</v>
      </c>
      <c r="FN384" s="335" t="s">
        <v>3403</v>
      </c>
      <c r="FO384" s="335" t="s">
        <v>3403</v>
      </c>
      <c r="FP384" s="335" t="s">
        <v>3403</v>
      </c>
      <c r="FQ384" s="335" t="s">
        <v>5943</v>
      </c>
      <c r="FR384" s="335" t="s">
        <v>5943</v>
      </c>
      <c r="FS384" s="335" t="s">
        <v>5943</v>
      </c>
      <c r="FT384" s="335" t="s">
        <v>3943</v>
      </c>
      <c r="FU384" s="335" t="s">
        <v>3943</v>
      </c>
      <c r="FV384" s="335" t="s">
        <v>3943</v>
      </c>
      <c r="FW384" s="335" t="s">
        <v>3943</v>
      </c>
      <c r="FX384" s="335" t="s">
        <v>3944</v>
      </c>
      <c r="FY384" s="335" t="s">
        <v>3848</v>
      </c>
      <c r="FZ384" s="335" t="s">
        <v>3848</v>
      </c>
      <c r="GA384" s="335" t="s">
        <v>3848</v>
      </c>
      <c r="GB384" s="335" t="s">
        <v>3848</v>
      </c>
      <c r="GC384" s="335" t="s">
        <v>3848</v>
      </c>
      <c r="IC384" s="44" t="s">
        <v>3403</v>
      </c>
      <c r="IE384" s="44" t="s">
        <v>3403</v>
      </c>
    </row>
    <row r="385" spans="1:239" s="44" customFormat="1" ht="12.75" x14ac:dyDescent="0.2">
      <c r="A385" s="85">
        <v>108</v>
      </c>
      <c r="B385" s="59">
        <v>0.59583333333333333</v>
      </c>
      <c r="C385" s="85"/>
      <c r="D385" s="44" t="s">
        <v>20438</v>
      </c>
      <c r="E385" s="85" t="s">
        <v>212</v>
      </c>
      <c r="F385" s="282">
        <v>43285</v>
      </c>
      <c r="G385" s="255" t="s">
        <v>1202</v>
      </c>
      <c r="H385" s="44" t="s">
        <v>233</v>
      </c>
      <c r="I385" s="44" t="s">
        <v>3057</v>
      </c>
      <c r="J385" s="85"/>
      <c r="K385" s="471"/>
      <c r="L385" s="471"/>
      <c r="M385" s="471"/>
      <c r="N385" s="471"/>
      <c r="O385" s="85"/>
      <c r="P385" s="519" t="s">
        <v>21160</v>
      </c>
      <c r="Q385" s="44" t="s">
        <v>20815</v>
      </c>
      <c r="R385" s="44" t="s">
        <v>21161</v>
      </c>
      <c r="S385" s="351" t="s">
        <v>21162</v>
      </c>
      <c r="T385" s="354">
        <v>9062119329</v>
      </c>
      <c r="U385" s="367" t="s">
        <v>21163</v>
      </c>
      <c r="V385" s="51" t="s">
        <v>21164</v>
      </c>
      <c r="W385" s="255" t="s">
        <v>221</v>
      </c>
      <c r="X385" s="255" t="s">
        <v>221</v>
      </c>
      <c r="Y385" s="255" t="s">
        <v>221</v>
      </c>
      <c r="Z385" s="255" t="s">
        <v>221</v>
      </c>
      <c r="AA385" s="44" t="s">
        <v>21165</v>
      </c>
      <c r="AB385" s="44">
        <v>9451163639</v>
      </c>
      <c r="AC385" s="85" t="s">
        <v>1303</v>
      </c>
      <c r="AD385" s="85" t="s">
        <v>241</v>
      </c>
      <c r="AE385" s="44" t="s">
        <v>221</v>
      </c>
      <c r="AF385" s="44" t="s">
        <v>221</v>
      </c>
      <c r="AG385" s="44" t="s">
        <v>221</v>
      </c>
      <c r="AH385" s="85" t="s">
        <v>221</v>
      </c>
      <c r="AN385" s="85" t="s">
        <v>432</v>
      </c>
      <c r="AO385" s="85" t="s">
        <v>432</v>
      </c>
      <c r="AP385" s="85" t="s">
        <v>434</v>
      </c>
      <c r="AQ385" s="85" t="s">
        <v>10785</v>
      </c>
      <c r="AR385" s="85" t="s">
        <v>20980</v>
      </c>
      <c r="AS385" s="85"/>
      <c r="AT385" s="85"/>
      <c r="AU385" s="85"/>
      <c r="AV385" s="85"/>
      <c r="AW385" s="85"/>
      <c r="AX385" s="85" t="s">
        <v>6970</v>
      </c>
      <c r="AY385" s="85" t="s">
        <v>227</v>
      </c>
      <c r="AZ385" s="85" t="s">
        <v>227</v>
      </c>
      <c r="BA385" s="275"/>
      <c r="BB385" s="275" t="s">
        <v>14945</v>
      </c>
      <c r="BC385" s="59">
        <v>0.59583333333333333</v>
      </c>
      <c r="BD385" s="59">
        <v>0.59930555555555554</v>
      </c>
      <c r="BE385" s="44">
        <v>5</v>
      </c>
      <c r="BF385" s="44">
        <v>1</v>
      </c>
      <c r="BG385" s="44">
        <v>2</v>
      </c>
      <c r="BH385" s="44">
        <v>2</v>
      </c>
      <c r="BI385" s="44">
        <v>2</v>
      </c>
      <c r="BJ385" s="44">
        <v>2</v>
      </c>
      <c r="BK385" s="44">
        <v>1</v>
      </c>
      <c r="BL385" s="44">
        <v>1</v>
      </c>
      <c r="BM385" s="44">
        <v>3</v>
      </c>
      <c r="BN385" s="44">
        <v>1</v>
      </c>
      <c r="BO385" s="44">
        <v>1</v>
      </c>
      <c r="BP385" s="44">
        <v>3</v>
      </c>
      <c r="BQ385" s="44">
        <v>1</v>
      </c>
      <c r="BR385" s="44">
        <v>1</v>
      </c>
      <c r="BS385" s="44">
        <v>3</v>
      </c>
      <c r="BT385" s="44">
        <v>3</v>
      </c>
      <c r="BW385" s="59"/>
      <c r="BX385" s="59"/>
      <c r="CG385" s="85"/>
      <c r="CH385" s="85"/>
      <c r="CI385" s="85"/>
      <c r="CJ385" s="85"/>
      <c r="CK385" s="85"/>
      <c r="CL385" s="85"/>
      <c r="CM385" s="85"/>
      <c r="CN385" s="85"/>
      <c r="CO385" s="85"/>
      <c r="CP385" s="85"/>
      <c r="CQ385" s="85"/>
      <c r="CR385" s="335" t="s">
        <v>12643</v>
      </c>
      <c r="CS385" s="335" t="s">
        <v>12644</v>
      </c>
      <c r="CT385" s="335" t="s">
        <v>4002</v>
      </c>
      <c r="CU385" s="335" t="s">
        <v>21166</v>
      </c>
      <c r="CV385" s="335" t="s">
        <v>20815</v>
      </c>
      <c r="CW385" s="335" t="s">
        <v>21161</v>
      </c>
      <c r="CX385" s="335" t="s">
        <v>21162</v>
      </c>
      <c r="CY385" s="335" t="s">
        <v>21167</v>
      </c>
      <c r="CZ385" s="335" t="s">
        <v>3848</v>
      </c>
      <c r="DA385" s="335" t="s">
        <v>9403</v>
      </c>
      <c r="DB385" s="335" t="s">
        <v>4037</v>
      </c>
      <c r="DC385" s="335" t="s">
        <v>4038</v>
      </c>
      <c r="DD385" s="335" t="s">
        <v>4039</v>
      </c>
      <c r="DE385" s="335" t="s">
        <v>3848</v>
      </c>
      <c r="DF385" s="335" t="s">
        <v>9403</v>
      </c>
      <c r="DG385" s="335" t="s">
        <v>4037</v>
      </c>
      <c r="DH385" s="335" t="s">
        <v>4038</v>
      </c>
      <c r="DI385" s="335" t="s">
        <v>4039</v>
      </c>
      <c r="DJ385" s="335" t="s">
        <v>3848</v>
      </c>
      <c r="DK385" s="335" t="s">
        <v>3849</v>
      </c>
      <c r="DL385" s="335" t="s">
        <v>3848</v>
      </c>
      <c r="DM385" s="335" t="s">
        <v>3914</v>
      </c>
      <c r="DN385" s="335" t="s">
        <v>3852</v>
      </c>
      <c r="DO385" s="335" t="s">
        <v>3848</v>
      </c>
      <c r="DP385" s="335" t="s">
        <v>3848</v>
      </c>
      <c r="DQ385" s="335" t="s">
        <v>21168</v>
      </c>
      <c r="DR385" s="335" t="s">
        <v>3403</v>
      </c>
      <c r="DS385" s="335" t="s">
        <v>21163</v>
      </c>
      <c r="DT385" s="335" t="s">
        <v>3848</v>
      </c>
      <c r="DU385" s="335" t="s">
        <v>3848</v>
      </c>
      <c r="DV385" s="335" t="s">
        <v>3848</v>
      </c>
      <c r="DW385" s="335" t="s">
        <v>3848</v>
      </c>
      <c r="DX385" s="335" t="s">
        <v>3848</v>
      </c>
      <c r="DY385" s="335" t="s">
        <v>3848</v>
      </c>
      <c r="DZ385" s="335" t="s">
        <v>3848</v>
      </c>
      <c r="EA385" s="335" t="s">
        <v>3848</v>
      </c>
      <c r="EB385" s="335" t="s">
        <v>3861</v>
      </c>
      <c r="EC385" s="335" t="s">
        <v>3862</v>
      </c>
      <c r="ED385" s="335" t="s">
        <v>3848</v>
      </c>
      <c r="EE385" s="335" t="s">
        <v>4212</v>
      </c>
      <c r="EF385" s="335" t="s">
        <v>432</v>
      </c>
      <c r="EG385" s="335" t="s">
        <v>3919</v>
      </c>
      <c r="EH385" s="335" t="s">
        <v>3920</v>
      </c>
      <c r="EI385" s="335" t="s">
        <v>20984</v>
      </c>
      <c r="EJ385" s="335" t="s">
        <v>3848</v>
      </c>
      <c r="EK385" s="335" t="s">
        <v>3848</v>
      </c>
      <c r="EL385" s="335" t="s">
        <v>3868</v>
      </c>
      <c r="EM385" s="335" t="s">
        <v>4002</v>
      </c>
      <c r="EN385" s="335" t="s">
        <v>4002</v>
      </c>
      <c r="EO385" s="335" t="s">
        <v>3870</v>
      </c>
      <c r="EP385" s="335" t="s">
        <v>3870</v>
      </c>
      <c r="EQ385" s="335" t="s">
        <v>4017</v>
      </c>
      <c r="ER385" s="335" t="s">
        <v>4017</v>
      </c>
      <c r="ES385" s="335" t="s">
        <v>4017</v>
      </c>
      <c r="ET385" s="335" t="s">
        <v>4017</v>
      </c>
      <c r="EU385" s="335" t="s">
        <v>4017</v>
      </c>
      <c r="EV385" s="335" t="s">
        <v>3848</v>
      </c>
      <c r="EW385" s="335" t="s">
        <v>3848</v>
      </c>
      <c r="EX385" s="335" t="s">
        <v>3848</v>
      </c>
      <c r="EY385" s="335" t="s">
        <v>3848</v>
      </c>
      <c r="EZ385" s="335" t="s">
        <v>3848</v>
      </c>
      <c r="FA385" s="335" t="s">
        <v>3848</v>
      </c>
      <c r="FB385" s="335" t="s">
        <v>3848</v>
      </c>
      <c r="FC385" s="335" t="s">
        <v>3848</v>
      </c>
      <c r="FD385" s="335" t="s">
        <v>3848</v>
      </c>
      <c r="FE385" s="335" t="s">
        <v>4017</v>
      </c>
      <c r="FF385" s="335" t="s">
        <v>4017</v>
      </c>
      <c r="FG385" s="335" t="s">
        <v>3848</v>
      </c>
      <c r="FH385" s="335" t="s">
        <v>3848</v>
      </c>
      <c r="FI385" s="335" t="s">
        <v>3848</v>
      </c>
      <c r="FJ385" s="335" t="s">
        <v>4017</v>
      </c>
      <c r="FK385" s="335" t="s">
        <v>4017</v>
      </c>
      <c r="FL385" s="335" t="s">
        <v>4017</v>
      </c>
      <c r="FM385" s="335" t="s">
        <v>3403</v>
      </c>
      <c r="FN385" s="335" t="s">
        <v>3403</v>
      </c>
      <c r="FO385" s="335" t="s">
        <v>3403</v>
      </c>
      <c r="FP385" s="335" t="s">
        <v>3403</v>
      </c>
      <c r="FQ385" s="335" t="s">
        <v>5943</v>
      </c>
      <c r="FR385" s="335" t="s">
        <v>5943</v>
      </c>
      <c r="FS385" s="335" t="s">
        <v>5943</v>
      </c>
      <c r="FT385" s="335" t="s">
        <v>3943</v>
      </c>
      <c r="FU385" s="335" t="s">
        <v>3943</v>
      </c>
      <c r="FV385" s="335" t="s">
        <v>3943</v>
      </c>
      <c r="FW385" s="335" t="s">
        <v>3943</v>
      </c>
      <c r="FX385" s="335" t="s">
        <v>3944</v>
      </c>
      <c r="FY385" s="335" t="s">
        <v>3848</v>
      </c>
      <c r="FZ385" s="335" t="s">
        <v>3848</v>
      </c>
      <c r="GA385" s="335" t="s">
        <v>3848</v>
      </c>
      <c r="GB385" s="335" t="s">
        <v>3848</v>
      </c>
      <c r="GC385" s="335" t="s">
        <v>3848</v>
      </c>
      <c r="IC385" s="44" t="s">
        <v>3403</v>
      </c>
      <c r="IE385" s="44" t="s">
        <v>3403</v>
      </c>
    </row>
    <row r="386" spans="1:239" s="44" customFormat="1" ht="12.75" x14ac:dyDescent="0.2">
      <c r="A386" s="85">
        <v>109</v>
      </c>
      <c r="B386" s="59">
        <v>0.60486111111111118</v>
      </c>
      <c r="C386" s="85"/>
      <c r="D386" s="44" t="s">
        <v>20438</v>
      </c>
      <c r="E386" s="85" t="s">
        <v>212</v>
      </c>
      <c r="F386" s="282">
        <v>43285</v>
      </c>
      <c r="G386" s="255" t="s">
        <v>3082</v>
      </c>
      <c r="H386" s="44" t="s">
        <v>246</v>
      </c>
      <c r="I386" s="44" t="s">
        <v>247</v>
      </c>
      <c r="J386" s="85" t="s">
        <v>12805</v>
      </c>
      <c r="K386" s="471" t="s">
        <v>12806</v>
      </c>
      <c r="L386" s="471" t="s">
        <v>250</v>
      </c>
      <c r="M386" s="471">
        <v>43285</v>
      </c>
      <c r="N386" s="471">
        <v>43299</v>
      </c>
      <c r="O386" s="85" t="s">
        <v>18971</v>
      </c>
      <c r="P386" s="519" t="s">
        <v>21169</v>
      </c>
      <c r="Q386" s="44" t="s">
        <v>21170</v>
      </c>
      <c r="R386" s="44" t="s">
        <v>21171</v>
      </c>
      <c r="S386" s="351" t="s">
        <v>21172</v>
      </c>
      <c r="T386" s="531">
        <v>9215087342</v>
      </c>
      <c r="U386" s="516" t="s">
        <v>21173</v>
      </c>
      <c r="V386" s="516" t="s">
        <v>21173</v>
      </c>
      <c r="W386" s="255" t="s">
        <v>221</v>
      </c>
      <c r="X386" s="255" t="s">
        <v>221</v>
      </c>
      <c r="Y386" s="255" t="s">
        <v>221</v>
      </c>
      <c r="Z386" s="255" t="s">
        <v>221</v>
      </c>
      <c r="AA386" s="85" t="s">
        <v>21174</v>
      </c>
      <c r="AB386" s="85">
        <v>9997723474</v>
      </c>
      <c r="AC386" s="44" t="s">
        <v>223</v>
      </c>
      <c r="AD386" s="85" t="s">
        <v>241</v>
      </c>
      <c r="AE386" s="44" t="s">
        <v>6313</v>
      </c>
      <c r="AF386" s="85" t="s">
        <v>226</v>
      </c>
      <c r="AG386" s="85" t="s">
        <v>221</v>
      </c>
      <c r="AH386" s="85" t="s">
        <v>221</v>
      </c>
      <c r="AI386" s="85" t="s">
        <v>21175</v>
      </c>
      <c r="AJ386" s="44" t="s">
        <v>227</v>
      </c>
      <c r="AK386" s="85">
        <v>1</v>
      </c>
      <c r="AL386" s="85" t="s">
        <v>21176</v>
      </c>
      <c r="AM386" s="85" t="s">
        <v>3138</v>
      </c>
      <c r="AN386" s="85" t="s">
        <v>432</v>
      </c>
      <c r="AO386" s="85" t="s">
        <v>432</v>
      </c>
      <c r="AP386" s="85" t="s">
        <v>434</v>
      </c>
      <c r="AQ386" s="85" t="s">
        <v>10785</v>
      </c>
      <c r="AR386" s="85" t="s">
        <v>20980</v>
      </c>
      <c r="AS386" s="85"/>
      <c r="AT386" s="85"/>
      <c r="AU386" s="85"/>
      <c r="AV386" s="85"/>
      <c r="AW386" s="85"/>
      <c r="AX386" s="85" t="s">
        <v>6970</v>
      </c>
      <c r="AY386" s="85" t="s">
        <v>227</v>
      </c>
      <c r="AZ386" s="85" t="s">
        <v>227</v>
      </c>
      <c r="BA386" s="275"/>
      <c r="BB386" s="275" t="s">
        <v>14945</v>
      </c>
      <c r="BC386" s="275">
        <v>0.60486111111111118</v>
      </c>
      <c r="BD386" s="275">
        <v>0.61736111111111114</v>
      </c>
      <c r="BE386" s="306">
        <v>18</v>
      </c>
      <c r="BF386" s="85">
        <v>3</v>
      </c>
      <c r="BG386" s="85">
        <v>3</v>
      </c>
      <c r="BH386" s="85">
        <v>3</v>
      </c>
      <c r="BI386" s="85">
        <v>3</v>
      </c>
      <c r="BJ386" s="85">
        <v>3</v>
      </c>
      <c r="BK386" s="85">
        <v>3</v>
      </c>
      <c r="BL386" s="85">
        <v>3</v>
      </c>
      <c r="BM386" s="85">
        <v>3</v>
      </c>
      <c r="BN386" s="85">
        <v>3</v>
      </c>
      <c r="BO386" s="85">
        <v>3</v>
      </c>
      <c r="BP386" s="85">
        <v>3</v>
      </c>
      <c r="BQ386" s="85">
        <v>3</v>
      </c>
      <c r="BR386" s="85">
        <v>3</v>
      </c>
      <c r="BS386" s="85">
        <v>3</v>
      </c>
      <c r="BT386" s="85">
        <v>3</v>
      </c>
      <c r="BU386" s="85"/>
      <c r="BV386" s="44" t="s">
        <v>14945</v>
      </c>
      <c r="BW386" s="59">
        <v>0.61736111111111114</v>
      </c>
      <c r="BX386" s="59">
        <v>0.62430555555555556</v>
      </c>
      <c r="BY386" s="44">
        <v>10</v>
      </c>
      <c r="BZ386" s="44">
        <v>3</v>
      </c>
      <c r="CA386" s="44">
        <v>3</v>
      </c>
      <c r="CB386" s="44">
        <v>3</v>
      </c>
      <c r="CC386" s="44">
        <v>3</v>
      </c>
      <c r="CD386" s="44" t="s">
        <v>260</v>
      </c>
      <c r="CE386" s="44" t="s">
        <v>14945</v>
      </c>
      <c r="CF386" s="44">
        <v>15</v>
      </c>
      <c r="CG386" s="85"/>
      <c r="CH386" s="85"/>
      <c r="CI386" s="85"/>
      <c r="CJ386" s="85"/>
      <c r="CK386" s="85"/>
      <c r="CL386" s="85"/>
      <c r="CM386" s="85"/>
      <c r="CN386" s="85"/>
      <c r="CO386" s="85"/>
      <c r="CP386" s="85"/>
      <c r="CQ386" s="85"/>
      <c r="CR386" s="335" t="s">
        <v>12643</v>
      </c>
      <c r="CS386" s="335" t="s">
        <v>12644</v>
      </c>
      <c r="CT386" s="335" t="s">
        <v>4002</v>
      </c>
      <c r="CU386" s="335" t="s">
        <v>21177</v>
      </c>
      <c r="CV386" s="335" t="s">
        <v>21178</v>
      </c>
      <c r="CW386" s="335" t="s">
        <v>21171</v>
      </c>
      <c r="CX386" s="335" t="s">
        <v>21172</v>
      </c>
      <c r="CY386" s="335" t="s">
        <v>21179</v>
      </c>
      <c r="CZ386" s="335" t="s">
        <v>14553</v>
      </c>
      <c r="DA386" s="335" t="s">
        <v>21180</v>
      </c>
      <c r="DB386" s="335" t="s">
        <v>3840</v>
      </c>
      <c r="DC386" s="335" t="s">
        <v>3841</v>
      </c>
      <c r="DD386" s="335" t="s">
        <v>11695</v>
      </c>
      <c r="DE386" s="335" t="s">
        <v>14553</v>
      </c>
      <c r="DF386" s="335" t="s">
        <v>21180</v>
      </c>
      <c r="DG386" s="335" t="s">
        <v>5401</v>
      </c>
      <c r="DH386" s="335" t="s">
        <v>4159</v>
      </c>
      <c r="DI386" s="335" t="s">
        <v>19219</v>
      </c>
      <c r="DJ386" s="335" t="s">
        <v>21181</v>
      </c>
      <c r="DK386" s="335" t="s">
        <v>3849</v>
      </c>
      <c r="DL386" s="335" t="s">
        <v>5480</v>
      </c>
      <c r="DM386" s="335" t="s">
        <v>3914</v>
      </c>
      <c r="DN386" s="335" t="s">
        <v>3852</v>
      </c>
      <c r="DO386" s="335" t="s">
        <v>3853</v>
      </c>
      <c r="DP386" s="335" t="s">
        <v>4299</v>
      </c>
      <c r="DQ386" s="335" t="s">
        <v>21182</v>
      </c>
      <c r="DR386" s="335" t="s">
        <v>21183</v>
      </c>
      <c r="DS386" s="335" t="s">
        <v>21184</v>
      </c>
      <c r="DT386" s="335" t="s">
        <v>21185</v>
      </c>
      <c r="DU386" s="335" t="s">
        <v>21186</v>
      </c>
      <c r="DV386" s="335" t="s">
        <v>21187</v>
      </c>
      <c r="DW386" s="335" t="s">
        <v>21188</v>
      </c>
      <c r="DX386" s="335" t="s">
        <v>21189</v>
      </c>
      <c r="DY386" s="335" t="s">
        <v>3848</v>
      </c>
      <c r="DZ386" s="335" t="s">
        <v>21190</v>
      </c>
      <c r="EA386" s="335" t="s">
        <v>3848</v>
      </c>
      <c r="EB386" s="335" t="s">
        <v>3861</v>
      </c>
      <c r="EC386" s="335" t="s">
        <v>4118</v>
      </c>
      <c r="ED386" s="335" t="s">
        <v>3848</v>
      </c>
      <c r="EE386" s="335" t="s">
        <v>4067</v>
      </c>
      <c r="EF386" s="335" t="s">
        <v>3864</v>
      </c>
      <c r="EG386" s="335" t="s">
        <v>3919</v>
      </c>
      <c r="EH386" s="335" t="s">
        <v>3920</v>
      </c>
      <c r="EI386" s="335" t="s">
        <v>21191</v>
      </c>
      <c r="EJ386" s="335" t="s">
        <v>3848</v>
      </c>
      <c r="EK386" s="335" t="s">
        <v>3848</v>
      </c>
      <c r="EL386" s="335" t="s">
        <v>5147</v>
      </c>
      <c r="EM386" s="335" t="s">
        <v>4002</v>
      </c>
      <c r="EN386" s="335" t="s">
        <v>4002</v>
      </c>
      <c r="EO386" s="335" t="s">
        <v>3870</v>
      </c>
      <c r="EP386" s="335" t="s">
        <v>3869</v>
      </c>
      <c r="EQ386" s="335" t="s">
        <v>21192</v>
      </c>
      <c r="ER386" s="335" t="s">
        <v>3872</v>
      </c>
      <c r="ES386" s="335" t="s">
        <v>21193</v>
      </c>
      <c r="ET386" s="335" t="s">
        <v>21194</v>
      </c>
      <c r="EU386" s="335" t="s">
        <v>21195</v>
      </c>
      <c r="EV386" s="335" t="s">
        <v>3876</v>
      </c>
      <c r="EW386" s="335" t="s">
        <v>3876</v>
      </c>
      <c r="EX386" s="335" t="s">
        <v>3848</v>
      </c>
      <c r="EY386" s="335" t="s">
        <v>3848</v>
      </c>
      <c r="EZ386" s="335" t="s">
        <v>3877</v>
      </c>
      <c r="FA386" s="335" t="s">
        <v>3878</v>
      </c>
      <c r="FB386" s="335" t="s">
        <v>14001</v>
      </c>
      <c r="FC386" s="335" t="s">
        <v>21196</v>
      </c>
      <c r="FD386" s="335" t="s">
        <v>10101</v>
      </c>
      <c r="FE386" s="335" t="s">
        <v>4011</v>
      </c>
      <c r="FF386" s="335" t="s">
        <v>4017</v>
      </c>
      <c r="FG386" s="335" t="s">
        <v>3848</v>
      </c>
      <c r="FH386" s="335" t="s">
        <v>12013</v>
      </c>
      <c r="FI386" s="335" t="s">
        <v>10294</v>
      </c>
      <c r="FJ386" s="335" t="s">
        <v>4271</v>
      </c>
      <c r="FK386" s="335" t="s">
        <v>21197</v>
      </c>
      <c r="FL386" s="335" t="s">
        <v>4017</v>
      </c>
      <c r="FM386" s="335" t="s">
        <v>21172</v>
      </c>
      <c r="FN386" s="335" t="s">
        <v>21198</v>
      </c>
      <c r="FO386" s="335" t="s">
        <v>21199</v>
      </c>
      <c r="FP386" s="335" t="s">
        <v>3848</v>
      </c>
      <c r="FQ386" s="335" t="s">
        <v>3848</v>
      </c>
      <c r="FR386" s="335" t="s">
        <v>3848</v>
      </c>
      <c r="FS386" s="335" t="s">
        <v>3848</v>
      </c>
      <c r="FT386" s="335" t="s">
        <v>21200</v>
      </c>
      <c r="FU386" s="335" t="s">
        <v>4568</v>
      </c>
      <c r="FV386" s="335" t="s">
        <v>21201</v>
      </c>
      <c r="FW386" s="335" t="s">
        <v>21202</v>
      </c>
      <c r="FX386" s="335" t="s">
        <v>176</v>
      </c>
      <c r="FY386" s="335" t="s">
        <v>20475</v>
      </c>
      <c r="FZ386" s="335" t="s">
        <v>21203</v>
      </c>
      <c r="GA386" s="335" t="s">
        <v>3945</v>
      </c>
      <c r="GB386" s="335" t="s">
        <v>3945</v>
      </c>
      <c r="GC386" s="335" t="s">
        <v>3946</v>
      </c>
      <c r="GD386" s="44" t="s">
        <v>4194</v>
      </c>
      <c r="GE386" s="44" t="s">
        <v>6676</v>
      </c>
      <c r="HL386" s="471">
        <v>43285</v>
      </c>
      <c r="HM386" s="30" t="s">
        <v>4194</v>
      </c>
      <c r="HN386" s="213" t="s">
        <v>6676</v>
      </c>
      <c r="IC386" s="44" t="s">
        <v>247</v>
      </c>
      <c r="IE386" s="44" t="s">
        <v>12843</v>
      </c>
    </row>
    <row r="387" spans="1:239" s="44" customFormat="1" ht="12.75" x14ac:dyDescent="0.2">
      <c r="A387" s="85">
        <v>110</v>
      </c>
      <c r="B387" s="59">
        <v>0.62708333333333333</v>
      </c>
      <c r="C387" s="85"/>
      <c r="D387" s="44" t="s">
        <v>20438</v>
      </c>
      <c r="E387" s="85" t="s">
        <v>212</v>
      </c>
      <c r="F387" s="282">
        <v>43285</v>
      </c>
      <c r="G387" s="255" t="s">
        <v>1202</v>
      </c>
      <c r="H387" s="44" t="s">
        <v>233</v>
      </c>
      <c r="I387" s="44" t="s">
        <v>3057</v>
      </c>
      <c r="J387" s="85"/>
      <c r="K387" s="471"/>
      <c r="L387" s="471"/>
      <c r="M387" s="471"/>
      <c r="N387" s="471"/>
      <c r="O387" s="85"/>
      <c r="P387" s="472" t="s">
        <v>21204</v>
      </c>
      <c r="Q387" s="85" t="s">
        <v>1433</v>
      </c>
      <c r="R387" s="85" t="s">
        <v>21205</v>
      </c>
      <c r="S387" s="471" t="s">
        <v>4530</v>
      </c>
      <c r="T387" s="276">
        <v>9162460841</v>
      </c>
      <c r="U387" s="478" t="s">
        <v>21206</v>
      </c>
      <c r="V387" s="70" t="s">
        <v>21207</v>
      </c>
      <c r="W387" s="255" t="s">
        <v>221</v>
      </c>
      <c r="X387" s="255" t="s">
        <v>221</v>
      </c>
      <c r="Y387" s="255" t="s">
        <v>221</v>
      </c>
      <c r="Z387" s="255" t="s">
        <v>221</v>
      </c>
      <c r="AA387" s="85" t="s">
        <v>21208</v>
      </c>
      <c r="AB387" s="44">
        <v>9239903186</v>
      </c>
      <c r="AC387" s="44" t="s">
        <v>1303</v>
      </c>
      <c r="AD387" s="85" t="s">
        <v>241</v>
      </c>
      <c r="AE387" s="481" t="s">
        <v>221</v>
      </c>
      <c r="AF387" s="481" t="s">
        <v>221</v>
      </c>
      <c r="AG387" s="481" t="s">
        <v>221</v>
      </c>
      <c r="AH387" s="85" t="s">
        <v>221</v>
      </c>
      <c r="AI387" s="85"/>
      <c r="AJ387" s="85"/>
      <c r="AK387" s="85"/>
      <c r="AL387" s="85"/>
      <c r="AM387" s="85"/>
      <c r="AN387" s="85" t="s">
        <v>432</v>
      </c>
      <c r="AO387" s="85" t="s">
        <v>432</v>
      </c>
      <c r="AP387" s="85" t="s">
        <v>434</v>
      </c>
      <c r="AQ387" s="85" t="s">
        <v>10785</v>
      </c>
      <c r="AR387" s="85" t="s">
        <v>20980</v>
      </c>
      <c r="AS387" s="85"/>
      <c r="AT387" s="85"/>
      <c r="AU387" s="85"/>
      <c r="AV387" s="85"/>
      <c r="AW387" s="85"/>
      <c r="AX387" s="85" t="s">
        <v>6970</v>
      </c>
      <c r="AY387" s="85" t="s">
        <v>227</v>
      </c>
      <c r="AZ387" s="85" t="s">
        <v>227</v>
      </c>
      <c r="BA387" s="275"/>
      <c r="BB387" s="275" t="s">
        <v>14945</v>
      </c>
      <c r="BC387" s="275">
        <v>0.62708333333333333</v>
      </c>
      <c r="BD387" s="275">
        <v>0.62916666666666665</v>
      </c>
      <c r="BE387" s="306">
        <v>3</v>
      </c>
      <c r="BF387" s="85">
        <v>1</v>
      </c>
      <c r="BG387" s="85">
        <v>2</v>
      </c>
      <c r="BH387" s="85">
        <v>2</v>
      </c>
      <c r="BI387" s="85">
        <v>2</v>
      </c>
      <c r="BJ387" s="85">
        <v>2</v>
      </c>
      <c r="BK387" s="85">
        <v>1</v>
      </c>
      <c r="BL387" s="85">
        <v>1</v>
      </c>
      <c r="BM387" s="85">
        <v>1</v>
      </c>
      <c r="BN387" s="85">
        <v>1</v>
      </c>
      <c r="BO387" s="85">
        <v>1</v>
      </c>
      <c r="BP387" s="85">
        <v>3</v>
      </c>
      <c r="BQ387" s="85">
        <v>1</v>
      </c>
      <c r="BR387" s="85">
        <v>1</v>
      </c>
      <c r="BS387" s="85">
        <v>2</v>
      </c>
      <c r="BT387" s="85">
        <v>2</v>
      </c>
      <c r="BU387" s="85"/>
      <c r="BW387" s="59"/>
      <c r="BX387" s="59"/>
      <c r="CG387" s="85"/>
      <c r="CH387" s="85"/>
      <c r="CI387" s="85"/>
      <c r="CJ387" s="85"/>
      <c r="CK387" s="85"/>
      <c r="CL387" s="85"/>
      <c r="CM387" s="85"/>
      <c r="CN387" s="85"/>
      <c r="CO387" s="85"/>
      <c r="CP387" s="85"/>
      <c r="CQ387" s="85"/>
      <c r="CR387" s="335" t="s">
        <v>12643</v>
      </c>
      <c r="CS387" s="335" t="s">
        <v>12644</v>
      </c>
      <c r="CT387" s="335" t="s">
        <v>4002</v>
      </c>
      <c r="CU387" s="335" t="s">
        <v>21209</v>
      </c>
      <c r="CV387" s="335" t="s">
        <v>1433</v>
      </c>
      <c r="CW387" s="335" t="s">
        <v>21205</v>
      </c>
      <c r="CX387" s="335" t="s">
        <v>4530</v>
      </c>
      <c r="CY387" s="335" t="s">
        <v>21210</v>
      </c>
      <c r="CZ387" s="335" t="s">
        <v>3848</v>
      </c>
      <c r="DA387" s="335" t="s">
        <v>9403</v>
      </c>
      <c r="DB387" s="335" t="s">
        <v>4037</v>
      </c>
      <c r="DC387" s="335" t="s">
        <v>4038</v>
      </c>
      <c r="DD387" s="335" t="s">
        <v>4039</v>
      </c>
      <c r="DE387" s="335" t="s">
        <v>3848</v>
      </c>
      <c r="DF387" s="335" t="s">
        <v>9403</v>
      </c>
      <c r="DG387" s="335" t="s">
        <v>4037</v>
      </c>
      <c r="DH387" s="335" t="s">
        <v>4038</v>
      </c>
      <c r="DI387" s="335" t="s">
        <v>4039</v>
      </c>
      <c r="DJ387" s="335" t="s">
        <v>3848</v>
      </c>
      <c r="DK387" s="335" t="s">
        <v>3957</v>
      </c>
      <c r="DL387" s="335" t="s">
        <v>3848</v>
      </c>
      <c r="DM387" s="335" t="s">
        <v>3914</v>
      </c>
      <c r="DN387" s="335" t="s">
        <v>3852</v>
      </c>
      <c r="DO387" s="335" t="s">
        <v>3848</v>
      </c>
      <c r="DP387" s="335" t="s">
        <v>3848</v>
      </c>
      <c r="DQ387" s="335" t="s">
        <v>21211</v>
      </c>
      <c r="DR387" s="335" t="s">
        <v>3403</v>
      </c>
      <c r="DS387" s="335" t="s">
        <v>21206</v>
      </c>
      <c r="DT387" s="335" t="s">
        <v>3848</v>
      </c>
      <c r="DU387" s="335" t="s">
        <v>3848</v>
      </c>
      <c r="DV387" s="335" t="s">
        <v>3848</v>
      </c>
      <c r="DW387" s="335" t="s">
        <v>3848</v>
      </c>
      <c r="DX387" s="335" t="s">
        <v>3848</v>
      </c>
      <c r="DY387" s="335" t="s">
        <v>3848</v>
      </c>
      <c r="DZ387" s="335" t="s">
        <v>3848</v>
      </c>
      <c r="EA387" s="335" t="s">
        <v>3848</v>
      </c>
      <c r="EB387" s="335" t="s">
        <v>3861</v>
      </c>
      <c r="EC387" s="335" t="s">
        <v>3862</v>
      </c>
      <c r="ED387" s="335" t="s">
        <v>3848</v>
      </c>
      <c r="EE387" s="335" t="s">
        <v>4212</v>
      </c>
      <c r="EF387" s="335" t="s">
        <v>432</v>
      </c>
      <c r="EG387" s="335" t="s">
        <v>3919</v>
      </c>
      <c r="EH387" s="335" t="s">
        <v>3920</v>
      </c>
      <c r="EI387" s="335" t="s">
        <v>20984</v>
      </c>
      <c r="EJ387" s="335" t="s">
        <v>3848</v>
      </c>
      <c r="EK387" s="335" t="s">
        <v>3848</v>
      </c>
      <c r="EL387" s="335" t="s">
        <v>3868</v>
      </c>
      <c r="EM387" s="335" t="s">
        <v>4002</v>
      </c>
      <c r="EN387" s="335" t="s">
        <v>4002</v>
      </c>
      <c r="EO387" s="335" t="s">
        <v>3870</v>
      </c>
      <c r="EP387" s="335" t="s">
        <v>3870</v>
      </c>
      <c r="EQ387" s="335" t="s">
        <v>4017</v>
      </c>
      <c r="ER387" s="335" t="s">
        <v>4017</v>
      </c>
      <c r="ES387" s="335" t="s">
        <v>4017</v>
      </c>
      <c r="ET387" s="335" t="s">
        <v>4017</v>
      </c>
      <c r="EU387" s="335" t="s">
        <v>4017</v>
      </c>
      <c r="EV387" s="335" t="s">
        <v>3848</v>
      </c>
      <c r="EW387" s="335" t="s">
        <v>3848</v>
      </c>
      <c r="EX387" s="335" t="s">
        <v>3848</v>
      </c>
      <c r="EY387" s="335" t="s">
        <v>3848</v>
      </c>
      <c r="EZ387" s="335" t="s">
        <v>3848</v>
      </c>
      <c r="FA387" s="335" t="s">
        <v>3848</v>
      </c>
      <c r="FB387" s="335" t="s">
        <v>3848</v>
      </c>
      <c r="FC387" s="335" t="s">
        <v>3848</v>
      </c>
      <c r="FD387" s="335" t="s">
        <v>3848</v>
      </c>
      <c r="FE387" s="335" t="s">
        <v>4017</v>
      </c>
      <c r="FF387" s="335" t="s">
        <v>4017</v>
      </c>
      <c r="FG387" s="335" t="s">
        <v>3848</v>
      </c>
      <c r="FH387" s="335" t="s">
        <v>3848</v>
      </c>
      <c r="FI387" s="335" t="s">
        <v>3848</v>
      </c>
      <c r="FJ387" s="335" t="s">
        <v>4017</v>
      </c>
      <c r="FK387" s="335" t="s">
        <v>4017</v>
      </c>
      <c r="FL387" s="335" t="s">
        <v>4017</v>
      </c>
      <c r="FM387" s="335" t="s">
        <v>3403</v>
      </c>
      <c r="FN387" s="335" t="s">
        <v>3403</v>
      </c>
      <c r="FO387" s="335" t="s">
        <v>3403</v>
      </c>
      <c r="FP387" s="335" t="s">
        <v>3403</v>
      </c>
      <c r="FQ387" s="335" t="s">
        <v>5943</v>
      </c>
      <c r="FR387" s="335" t="s">
        <v>5943</v>
      </c>
      <c r="FS387" s="335" t="s">
        <v>5943</v>
      </c>
      <c r="FT387" s="335" t="s">
        <v>3943</v>
      </c>
      <c r="FU387" s="335" t="s">
        <v>3943</v>
      </c>
      <c r="FV387" s="335" t="s">
        <v>3943</v>
      </c>
      <c r="FW387" s="335" t="s">
        <v>3943</v>
      </c>
      <c r="FX387" s="335" t="s">
        <v>3944</v>
      </c>
      <c r="FY387" s="335" t="s">
        <v>3848</v>
      </c>
      <c r="FZ387" s="335" t="s">
        <v>3848</v>
      </c>
      <c r="GA387" s="335" t="s">
        <v>3848</v>
      </c>
      <c r="GB387" s="335" t="s">
        <v>3848</v>
      </c>
      <c r="GC387" s="335" t="s">
        <v>3848</v>
      </c>
      <c r="IC387" s="44" t="s">
        <v>3403</v>
      </c>
      <c r="IE387" s="44" t="s">
        <v>3403</v>
      </c>
    </row>
    <row r="388" spans="1:239" s="44" customFormat="1" ht="12.75" x14ac:dyDescent="0.2">
      <c r="A388" s="85">
        <v>111</v>
      </c>
      <c r="B388" s="470">
        <v>0.62916666666666665</v>
      </c>
      <c r="C388" s="85"/>
      <c r="D388" s="44" t="s">
        <v>20438</v>
      </c>
      <c r="E388" s="85" t="s">
        <v>212</v>
      </c>
      <c r="F388" s="282">
        <v>43285</v>
      </c>
      <c r="G388" s="255" t="s">
        <v>1202</v>
      </c>
      <c r="H388" s="44" t="s">
        <v>233</v>
      </c>
      <c r="I388" s="44" t="s">
        <v>1203</v>
      </c>
      <c r="J388" s="85"/>
      <c r="K388" s="471"/>
      <c r="L388" s="471"/>
      <c r="M388" s="471"/>
      <c r="N388" s="471"/>
      <c r="O388" s="85"/>
      <c r="P388" s="472" t="s">
        <v>21212</v>
      </c>
      <c r="Q388" s="85" t="s">
        <v>21213</v>
      </c>
      <c r="R388" s="85" t="s">
        <v>21214</v>
      </c>
      <c r="S388" s="471" t="s">
        <v>2809</v>
      </c>
      <c r="T388" s="276">
        <v>9264358074</v>
      </c>
      <c r="U388" s="478" t="s">
        <v>21215</v>
      </c>
      <c r="V388" s="478" t="s">
        <v>21216</v>
      </c>
      <c r="W388" s="255" t="s">
        <v>221</v>
      </c>
      <c r="X388" s="255" t="s">
        <v>221</v>
      </c>
      <c r="Y388" s="255" t="s">
        <v>221</v>
      </c>
      <c r="Z388" s="255" t="s">
        <v>221</v>
      </c>
      <c r="AA388" s="85" t="s">
        <v>21217</v>
      </c>
      <c r="AB388" s="85">
        <v>9258938113</v>
      </c>
      <c r="AC388" s="44" t="s">
        <v>402</v>
      </c>
      <c r="AD388" s="255" t="s">
        <v>224</v>
      </c>
      <c r="AE388" s="85" t="s">
        <v>13263</v>
      </c>
      <c r="AF388" s="481" t="s">
        <v>221</v>
      </c>
      <c r="AG388" s="85" t="s">
        <v>221</v>
      </c>
      <c r="AH388" s="85" t="s">
        <v>221</v>
      </c>
      <c r="AI388" s="85"/>
      <c r="AJ388" s="85"/>
      <c r="AK388" s="85"/>
      <c r="AL388" s="85"/>
      <c r="AM388" s="85"/>
      <c r="AN388" s="85" t="s">
        <v>432</v>
      </c>
      <c r="AO388" s="85" t="s">
        <v>432</v>
      </c>
      <c r="AP388" s="85" t="s">
        <v>434</v>
      </c>
      <c r="AQ388" s="85" t="s">
        <v>10785</v>
      </c>
      <c r="AR388" s="85" t="s">
        <v>20980</v>
      </c>
      <c r="AS388" s="85"/>
      <c r="AT388" s="85"/>
      <c r="AU388" s="85"/>
      <c r="AV388" s="85"/>
      <c r="AW388" s="85"/>
      <c r="AX388" s="85" t="s">
        <v>6970</v>
      </c>
      <c r="AY388" s="85" t="s">
        <v>227</v>
      </c>
      <c r="AZ388" s="85" t="s">
        <v>227</v>
      </c>
      <c r="BA388" s="275"/>
      <c r="BB388" s="275" t="s">
        <v>14945</v>
      </c>
      <c r="BC388" s="275">
        <v>0.62916666666666665</v>
      </c>
      <c r="BD388" s="275">
        <v>0.63263888888888886</v>
      </c>
      <c r="BE388" s="306">
        <v>5</v>
      </c>
      <c r="BF388" s="85">
        <v>1</v>
      </c>
      <c r="BG388" s="85">
        <v>2</v>
      </c>
      <c r="BH388" s="85">
        <v>2</v>
      </c>
      <c r="BI388" s="85">
        <v>2</v>
      </c>
      <c r="BJ388" s="85">
        <v>2</v>
      </c>
      <c r="BK388" s="85">
        <v>1</v>
      </c>
      <c r="BL388" s="85">
        <v>1</v>
      </c>
      <c r="BM388" s="85">
        <v>1</v>
      </c>
      <c r="BN388" s="85">
        <v>1</v>
      </c>
      <c r="BO388" s="85">
        <v>1</v>
      </c>
      <c r="BP388" s="85">
        <v>3</v>
      </c>
      <c r="BQ388" s="85">
        <v>1</v>
      </c>
      <c r="BR388" s="85">
        <v>1</v>
      </c>
      <c r="BS388" s="85">
        <v>1</v>
      </c>
      <c r="BT388" s="85">
        <v>2</v>
      </c>
      <c r="BU388" s="85"/>
      <c r="BW388" s="483"/>
      <c r="BX388" s="483"/>
      <c r="BY388" s="85"/>
      <c r="BZ388" s="85"/>
      <c r="CA388" s="85"/>
      <c r="CB388" s="85"/>
      <c r="CC388" s="85"/>
      <c r="CG388" s="85"/>
      <c r="CH388" s="85"/>
      <c r="CI388" s="85"/>
      <c r="CJ388" s="85"/>
      <c r="CK388" s="85"/>
      <c r="CL388" s="85"/>
      <c r="CM388" s="85"/>
      <c r="CN388" s="85"/>
      <c r="CO388" s="85"/>
      <c r="CP388" s="85"/>
      <c r="CQ388" s="85"/>
      <c r="CR388" s="335" t="s">
        <v>12643</v>
      </c>
      <c r="CS388" s="335" t="s">
        <v>12644</v>
      </c>
      <c r="CT388" s="335" t="s">
        <v>4002</v>
      </c>
      <c r="CU388" s="335" t="s">
        <v>21218</v>
      </c>
      <c r="CV388" s="335" t="s">
        <v>21213</v>
      </c>
      <c r="CW388" s="335" t="s">
        <v>21214</v>
      </c>
      <c r="CX388" s="335" t="s">
        <v>2809</v>
      </c>
      <c r="CY388" s="335" t="s">
        <v>21219</v>
      </c>
      <c r="CZ388" s="335" t="s">
        <v>3848</v>
      </c>
      <c r="DA388" s="335" t="s">
        <v>9403</v>
      </c>
      <c r="DB388" s="335" t="s">
        <v>4037</v>
      </c>
      <c r="DC388" s="335" t="s">
        <v>4038</v>
      </c>
      <c r="DD388" s="335" t="s">
        <v>4039</v>
      </c>
      <c r="DE388" s="335" t="s">
        <v>3848</v>
      </c>
      <c r="DF388" s="335" t="s">
        <v>9403</v>
      </c>
      <c r="DG388" s="335" t="s">
        <v>4037</v>
      </c>
      <c r="DH388" s="335" t="s">
        <v>4038</v>
      </c>
      <c r="DI388" s="335" t="s">
        <v>4039</v>
      </c>
      <c r="DJ388" s="335" t="s">
        <v>3848</v>
      </c>
      <c r="DK388" s="335" t="s">
        <v>3957</v>
      </c>
      <c r="DL388" s="335" t="s">
        <v>3848</v>
      </c>
      <c r="DM388" s="335" t="s">
        <v>3914</v>
      </c>
      <c r="DN388" s="335" t="s">
        <v>3852</v>
      </c>
      <c r="DO388" s="335" t="s">
        <v>3848</v>
      </c>
      <c r="DP388" s="335" t="s">
        <v>3848</v>
      </c>
      <c r="DQ388" s="335" t="s">
        <v>21220</v>
      </c>
      <c r="DR388" s="335" t="s">
        <v>3403</v>
      </c>
      <c r="DS388" s="335" t="s">
        <v>21215</v>
      </c>
      <c r="DT388" s="335" t="s">
        <v>3848</v>
      </c>
      <c r="DU388" s="335" t="s">
        <v>3848</v>
      </c>
      <c r="DV388" s="335" t="s">
        <v>3848</v>
      </c>
      <c r="DW388" s="335" t="s">
        <v>3848</v>
      </c>
      <c r="DX388" s="335" t="s">
        <v>3848</v>
      </c>
      <c r="DY388" s="335" t="s">
        <v>3848</v>
      </c>
      <c r="DZ388" s="335" t="s">
        <v>3848</v>
      </c>
      <c r="EA388" s="335" t="s">
        <v>3848</v>
      </c>
      <c r="EB388" s="335" t="s">
        <v>3861</v>
      </c>
      <c r="EC388" s="335" t="s">
        <v>3862</v>
      </c>
      <c r="ED388" s="335" t="s">
        <v>3848</v>
      </c>
      <c r="EE388" s="335" t="s">
        <v>4212</v>
      </c>
      <c r="EF388" s="335" t="s">
        <v>432</v>
      </c>
      <c r="EG388" s="335" t="s">
        <v>3919</v>
      </c>
      <c r="EH388" s="335" t="s">
        <v>3920</v>
      </c>
      <c r="EI388" s="335" t="s">
        <v>20984</v>
      </c>
      <c r="EJ388" s="335" t="s">
        <v>3848</v>
      </c>
      <c r="EK388" s="335" t="s">
        <v>3848</v>
      </c>
      <c r="EL388" s="335" t="s">
        <v>3868</v>
      </c>
      <c r="EM388" s="335" t="s">
        <v>4002</v>
      </c>
      <c r="EN388" s="335" t="s">
        <v>4002</v>
      </c>
      <c r="EO388" s="335" t="s">
        <v>3870</v>
      </c>
      <c r="EP388" s="335" t="s">
        <v>3870</v>
      </c>
      <c r="EQ388" s="335" t="s">
        <v>4017</v>
      </c>
      <c r="ER388" s="335" t="s">
        <v>4017</v>
      </c>
      <c r="ES388" s="335" t="s">
        <v>4017</v>
      </c>
      <c r="ET388" s="335" t="s">
        <v>4017</v>
      </c>
      <c r="EU388" s="335" t="s">
        <v>4017</v>
      </c>
      <c r="EV388" s="335" t="s">
        <v>3848</v>
      </c>
      <c r="EW388" s="335" t="s">
        <v>3848</v>
      </c>
      <c r="EX388" s="335" t="s">
        <v>3848</v>
      </c>
      <c r="EY388" s="335" t="s">
        <v>3848</v>
      </c>
      <c r="EZ388" s="335" t="s">
        <v>3848</v>
      </c>
      <c r="FA388" s="335" t="s">
        <v>3848</v>
      </c>
      <c r="FB388" s="335" t="s">
        <v>3848</v>
      </c>
      <c r="FC388" s="335" t="s">
        <v>3848</v>
      </c>
      <c r="FD388" s="335" t="s">
        <v>3848</v>
      </c>
      <c r="FE388" s="335" t="s">
        <v>4017</v>
      </c>
      <c r="FF388" s="335" t="s">
        <v>4017</v>
      </c>
      <c r="FG388" s="335" t="s">
        <v>3848</v>
      </c>
      <c r="FH388" s="335" t="s">
        <v>3848</v>
      </c>
      <c r="FI388" s="335" t="s">
        <v>3848</v>
      </c>
      <c r="FJ388" s="335" t="s">
        <v>4017</v>
      </c>
      <c r="FK388" s="335" t="s">
        <v>4017</v>
      </c>
      <c r="FL388" s="335" t="s">
        <v>4017</v>
      </c>
      <c r="FM388" s="335" t="s">
        <v>3403</v>
      </c>
      <c r="FN388" s="335" t="s">
        <v>3403</v>
      </c>
      <c r="FO388" s="335" t="s">
        <v>3403</v>
      </c>
      <c r="FP388" s="335" t="s">
        <v>3403</v>
      </c>
      <c r="FQ388" s="335" t="s">
        <v>5943</v>
      </c>
      <c r="FR388" s="335" t="s">
        <v>5943</v>
      </c>
      <c r="FS388" s="335" t="s">
        <v>5943</v>
      </c>
      <c r="FT388" s="335" t="s">
        <v>3943</v>
      </c>
      <c r="FU388" s="335" t="s">
        <v>3943</v>
      </c>
      <c r="FV388" s="335" t="s">
        <v>3943</v>
      </c>
      <c r="FW388" s="335" t="s">
        <v>3943</v>
      </c>
      <c r="FX388" s="335" t="s">
        <v>3944</v>
      </c>
      <c r="FY388" s="335" t="s">
        <v>3848</v>
      </c>
      <c r="FZ388" s="335" t="s">
        <v>3848</v>
      </c>
      <c r="GA388" s="335" t="s">
        <v>3848</v>
      </c>
      <c r="GB388" s="335" t="s">
        <v>3848</v>
      </c>
      <c r="GC388" s="335" t="s">
        <v>3848</v>
      </c>
      <c r="IC388" s="44" t="s">
        <v>3403</v>
      </c>
      <c r="IE388" s="44" t="s">
        <v>3403</v>
      </c>
    </row>
    <row r="389" spans="1:239" s="44" customFormat="1" ht="12.75" x14ac:dyDescent="0.2">
      <c r="A389" s="85">
        <v>112</v>
      </c>
      <c r="B389" s="470">
        <v>0.63402777777777775</v>
      </c>
      <c r="C389" s="85"/>
      <c r="D389" s="44" t="s">
        <v>20438</v>
      </c>
      <c r="E389" s="85" t="s">
        <v>212</v>
      </c>
      <c r="F389" s="282">
        <v>43285</v>
      </c>
      <c r="G389" s="255" t="s">
        <v>3082</v>
      </c>
      <c r="H389" s="44" t="s">
        <v>246</v>
      </c>
      <c r="I389" s="44" t="s">
        <v>247</v>
      </c>
      <c r="J389" s="255" t="s">
        <v>13140</v>
      </c>
      <c r="K389" s="255" t="s">
        <v>13141</v>
      </c>
      <c r="L389" s="471" t="s">
        <v>250</v>
      </c>
      <c r="M389" s="471">
        <v>43285</v>
      </c>
      <c r="N389" s="471">
        <v>43299</v>
      </c>
      <c r="O389" s="255" t="s">
        <v>13142</v>
      </c>
      <c r="P389" s="472" t="s">
        <v>21221</v>
      </c>
      <c r="Q389" s="85" t="s">
        <v>21222</v>
      </c>
      <c r="R389" s="85" t="s">
        <v>21223</v>
      </c>
      <c r="S389" s="471" t="s">
        <v>21224</v>
      </c>
      <c r="T389" s="276">
        <v>9269008734</v>
      </c>
      <c r="U389" s="478" t="s">
        <v>21225</v>
      </c>
      <c r="V389" s="70" t="s">
        <v>221</v>
      </c>
      <c r="W389" s="255" t="s">
        <v>221</v>
      </c>
      <c r="X389" s="255" t="s">
        <v>221</v>
      </c>
      <c r="Y389" s="255" t="s">
        <v>221</v>
      </c>
      <c r="Z389" s="255" t="s">
        <v>221</v>
      </c>
      <c r="AA389" s="70" t="s">
        <v>21226</v>
      </c>
      <c r="AB389" s="306">
        <v>97709236570</v>
      </c>
      <c r="AC389" s="44" t="s">
        <v>402</v>
      </c>
      <c r="AD389" s="255" t="s">
        <v>802</v>
      </c>
      <c r="AE389" s="85" t="s">
        <v>3065</v>
      </c>
      <c r="AF389" s="481" t="s">
        <v>221</v>
      </c>
      <c r="AG389" s="85" t="s">
        <v>221</v>
      </c>
      <c r="AH389" s="85" t="s">
        <v>221</v>
      </c>
      <c r="AI389" s="85" t="s">
        <v>21000</v>
      </c>
      <c r="AJ389" s="85" t="s">
        <v>446</v>
      </c>
      <c r="AK389" s="85">
        <v>0</v>
      </c>
      <c r="AL389" s="85">
        <v>0</v>
      </c>
      <c r="AM389" s="85" t="s">
        <v>21000</v>
      </c>
      <c r="AN389" s="85" t="s">
        <v>432</v>
      </c>
      <c r="AO389" s="85" t="s">
        <v>432</v>
      </c>
      <c r="AP389" s="85" t="s">
        <v>434</v>
      </c>
      <c r="AQ389" s="85" t="s">
        <v>10785</v>
      </c>
      <c r="AR389" s="85" t="s">
        <v>20980</v>
      </c>
      <c r="AS389" s="85"/>
      <c r="AT389" s="85"/>
      <c r="AU389" s="85"/>
      <c r="AV389" s="85"/>
      <c r="AW389" s="85"/>
      <c r="AX389" s="85" t="s">
        <v>6970</v>
      </c>
      <c r="AY389" s="85" t="s">
        <v>227</v>
      </c>
      <c r="AZ389" s="85" t="s">
        <v>227</v>
      </c>
      <c r="BA389" s="275"/>
      <c r="BB389" s="275" t="s">
        <v>14945</v>
      </c>
      <c r="BC389" s="275">
        <v>0.63402777777777775</v>
      </c>
      <c r="BD389" s="275">
        <v>0.64097222222222217</v>
      </c>
      <c r="BE389" s="306">
        <v>10</v>
      </c>
      <c r="BF389" s="85">
        <v>2</v>
      </c>
      <c r="BG389" s="85">
        <v>2</v>
      </c>
      <c r="BH389" s="85">
        <v>2</v>
      </c>
      <c r="BI389" s="85">
        <v>2</v>
      </c>
      <c r="BJ389" s="85">
        <v>2</v>
      </c>
      <c r="BK389" s="85">
        <v>2</v>
      </c>
      <c r="BL389" s="85">
        <v>2</v>
      </c>
      <c r="BM389" s="85">
        <v>2</v>
      </c>
      <c r="BN389" s="85">
        <v>2</v>
      </c>
      <c r="BO389" s="85">
        <v>2</v>
      </c>
      <c r="BP389" s="85">
        <v>2</v>
      </c>
      <c r="BQ389" s="85">
        <v>2</v>
      </c>
      <c r="BR389" s="85">
        <v>2</v>
      </c>
      <c r="BS389" s="85">
        <v>2</v>
      </c>
      <c r="BT389" s="85">
        <v>2</v>
      </c>
      <c r="BU389" s="85"/>
      <c r="BV389" s="44" t="s">
        <v>14945</v>
      </c>
      <c r="BW389" s="59">
        <v>0.64097222222222217</v>
      </c>
      <c r="BX389" s="59">
        <v>0.6479166666666667</v>
      </c>
      <c r="BY389" s="44">
        <v>10</v>
      </c>
      <c r="BZ389" s="44">
        <v>3</v>
      </c>
      <c r="CA389" s="44">
        <v>3</v>
      </c>
      <c r="CB389" s="44">
        <v>3</v>
      </c>
      <c r="CC389" s="44">
        <v>3</v>
      </c>
      <c r="CD389" s="44" t="s">
        <v>260</v>
      </c>
      <c r="CE389" s="44" t="s">
        <v>14945</v>
      </c>
      <c r="CF389" s="44">
        <v>15</v>
      </c>
      <c r="CG389" s="85"/>
      <c r="CH389" s="85"/>
      <c r="CI389" s="85"/>
      <c r="CJ389" s="85"/>
      <c r="CK389" s="85"/>
      <c r="CL389" s="85"/>
      <c r="CM389" s="85"/>
      <c r="CN389" s="85"/>
      <c r="CO389" s="85"/>
      <c r="CP389" s="85"/>
      <c r="CQ389" s="85"/>
      <c r="CR389" s="335" t="s">
        <v>12643</v>
      </c>
      <c r="CS389" s="335" t="s">
        <v>12644</v>
      </c>
      <c r="CT389" s="335" t="s">
        <v>4002</v>
      </c>
      <c r="CU389" s="335" t="s">
        <v>21227</v>
      </c>
      <c r="CV389" s="335" t="s">
        <v>21222</v>
      </c>
      <c r="CW389" s="335" t="s">
        <v>21223</v>
      </c>
      <c r="CX389" s="335" t="s">
        <v>21224</v>
      </c>
      <c r="CY389" s="335" t="s">
        <v>21228</v>
      </c>
      <c r="CZ389" s="335" t="s">
        <v>14748</v>
      </c>
      <c r="DA389" s="335" t="s">
        <v>21229</v>
      </c>
      <c r="DB389" s="335" t="s">
        <v>3840</v>
      </c>
      <c r="DC389" s="335" t="s">
        <v>3841</v>
      </c>
      <c r="DD389" s="335" t="s">
        <v>4838</v>
      </c>
      <c r="DE389" s="335" t="s">
        <v>14748</v>
      </c>
      <c r="DF389" s="335" t="s">
        <v>21229</v>
      </c>
      <c r="DG389" s="335" t="s">
        <v>3848</v>
      </c>
      <c r="DH389" s="335" t="s">
        <v>4203</v>
      </c>
      <c r="DI389" s="335" t="s">
        <v>4039</v>
      </c>
      <c r="DJ389" s="335" t="s">
        <v>3848</v>
      </c>
      <c r="DK389" s="335" t="s">
        <v>3957</v>
      </c>
      <c r="DL389" s="335" t="s">
        <v>3848</v>
      </c>
      <c r="DM389" s="335" t="s">
        <v>3914</v>
      </c>
      <c r="DN389" s="335" t="s">
        <v>6337</v>
      </c>
      <c r="DO389" s="335" t="s">
        <v>3848</v>
      </c>
      <c r="DP389" s="335" t="s">
        <v>3848</v>
      </c>
      <c r="DQ389" s="335" t="s">
        <v>21230</v>
      </c>
      <c r="DR389" s="335" t="s">
        <v>21230</v>
      </c>
      <c r="DS389" s="335" t="s">
        <v>21225</v>
      </c>
      <c r="DT389" s="335" t="s">
        <v>21231</v>
      </c>
      <c r="DU389" s="335" t="s">
        <v>21232</v>
      </c>
      <c r="DV389" s="335" t="s">
        <v>21233</v>
      </c>
      <c r="DW389" s="335" t="s">
        <v>3848</v>
      </c>
      <c r="DX389" s="335" t="s">
        <v>3848</v>
      </c>
      <c r="DY389" s="335" t="s">
        <v>3848</v>
      </c>
      <c r="DZ389" s="335" t="s">
        <v>3848</v>
      </c>
      <c r="EA389" s="335" t="s">
        <v>3848</v>
      </c>
      <c r="EB389" s="335" t="s">
        <v>3861</v>
      </c>
      <c r="EC389" s="335" t="s">
        <v>3862</v>
      </c>
      <c r="ED389" s="335" t="s">
        <v>3848</v>
      </c>
      <c r="EE389" s="335" t="s">
        <v>4067</v>
      </c>
      <c r="EF389" s="335" t="s">
        <v>3864</v>
      </c>
      <c r="EG389" s="335" t="s">
        <v>598</v>
      </c>
      <c r="EH389" s="335" t="s">
        <v>5303</v>
      </c>
      <c r="EI389" s="335" t="s">
        <v>11204</v>
      </c>
      <c r="EJ389" s="335" t="s">
        <v>3848</v>
      </c>
      <c r="EK389" s="335" t="s">
        <v>3848</v>
      </c>
      <c r="EL389" s="335" t="s">
        <v>3868</v>
      </c>
      <c r="EM389" s="335" t="s">
        <v>4002</v>
      </c>
      <c r="EN389" s="335" t="s">
        <v>4002</v>
      </c>
      <c r="EO389" s="335" t="s">
        <v>3870</v>
      </c>
      <c r="EP389" s="335" t="s">
        <v>3869</v>
      </c>
      <c r="EQ389" s="335" t="s">
        <v>17905</v>
      </c>
      <c r="ER389" s="335" t="s">
        <v>3872</v>
      </c>
      <c r="ES389" s="335" t="s">
        <v>21234</v>
      </c>
      <c r="ET389" s="335" t="s">
        <v>21235</v>
      </c>
      <c r="EU389" s="335" t="s">
        <v>21236</v>
      </c>
      <c r="EV389" s="335" t="s">
        <v>3876</v>
      </c>
      <c r="EW389" s="335" t="s">
        <v>3876</v>
      </c>
      <c r="EX389" s="335" t="s">
        <v>3848</v>
      </c>
      <c r="EY389" s="335" t="s">
        <v>3848</v>
      </c>
      <c r="EZ389" s="335" t="s">
        <v>3876</v>
      </c>
      <c r="FA389" s="335" t="s">
        <v>3848</v>
      </c>
      <c r="FB389" s="335" t="s">
        <v>3848</v>
      </c>
      <c r="FC389" s="335" t="s">
        <v>3848</v>
      </c>
      <c r="FD389" s="335" t="s">
        <v>3848</v>
      </c>
      <c r="FE389" s="335" t="s">
        <v>4017</v>
      </c>
      <c r="FF389" s="335" t="s">
        <v>4017</v>
      </c>
      <c r="FG389" s="335" t="s">
        <v>3848</v>
      </c>
      <c r="FH389" s="335" t="s">
        <v>3848</v>
      </c>
      <c r="FI389" s="335" t="s">
        <v>3848</v>
      </c>
      <c r="FJ389" s="335" t="s">
        <v>4017</v>
      </c>
      <c r="FK389" s="335" t="s">
        <v>4017</v>
      </c>
      <c r="FL389" s="335" t="s">
        <v>4017</v>
      </c>
      <c r="FM389" s="335" t="s">
        <v>21222</v>
      </c>
      <c r="FN389" s="335" t="s">
        <v>21223</v>
      </c>
      <c r="FO389" s="335" t="s">
        <v>21224</v>
      </c>
      <c r="FP389" s="335" t="s">
        <v>3848</v>
      </c>
      <c r="FQ389" s="335" t="s">
        <v>3848</v>
      </c>
      <c r="FR389" s="335" t="s">
        <v>3848</v>
      </c>
      <c r="FS389" s="335" t="s">
        <v>3848</v>
      </c>
      <c r="FT389" s="335" t="s">
        <v>21237</v>
      </c>
      <c r="FU389" s="335" t="s">
        <v>21238</v>
      </c>
      <c r="FV389" s="335" t="s">
        <v>21239</v>
      </c>
      <c r="FW389" s="335" t="s">
        <v>21240</v>
      </c>
      <c r="FX389" s="335" t="s">
        <v>176</v>
      </c>
      <c r="FY389" s="335" t="s">
        <v>20475</v>
      </c>
      <c r="FZ389" s="335" t="s">
        <v>21241</v>
      </c>
      <c r="GA389" s="335" t="s">
        <v>3945</v>
      </c>
      <c r="GB389" s="335" t="s">
        <v>3946</v>
      </c>
      <c r="GC389" s="335" t="s">
        <v>3946</v>
      </c>
      <c r="GD389" s="44" t="s">
        <v>13178</v>
      </c>
      <c r="GE389" s="44" t="s">
        <v>6676</v>
      </c>
      <c r="HL389" s="471">
        <v>43285</v>
      </c>
      <c r="HM389" s="44" t="s">
        <v>13178</v>
      </c>
      <c r="HV389" s="44" t="s">
        <v>6676</v>
      </c>
      <c r="IC389" s="44" t="s">
        <v>247</v>
      </c>
      <c r="IE389" s="44" t="s">
        <v>12843</v>
      </c>
    </row>
    <row r="390" spans="1:239" s="44" customFormat="1" ht="12.75" x14ac:dyDescent="0.2">
      <c r="A390" s="85">
        <v>113</v>
      </c>
      <c r="B390" s="470">
        <v>0.65625</v>
      </c>
      <c r="C390" s="85"/>
      <c r="D390" s="44" t="s">
        <v>20438</v>
      </c>
      <c r="E390" s="85" t="s">
        <v>212</v>
      </c>
      <c r="F390" s="282">
        <v>43285</v>
      </c>
      <c r="G390" s="255" t="s">
        <v>1202</v>
      </c>
      <c r="H390" s="44" t="s">
        <v>233</v>
      </c>
      <c r="I390" s="44" t="s">
        <v>3057</v>
      </c>
      <c r="J390" s="85"/>
      <c r="K390" s="471"/>
      <c r="L390" s="471"/>
      <c r="M390" s="471"/>
      <c r="N390" s="471"/>
      <c r="O390" s="85"/>
      <c r="P390" s="472" t="s">
        <v>21242</v>
      </c>
      <c r="Q390" s="85" t="s">
        <v>21243</v>
      </c>
      <c r="R390" s="85" t="s">
        <v>21244</v>
      </c>
      <c r="S390" s="471" t="s">
        <v>6356</v>
      </c>
      <c r="T390" s="276">
        <v>9752259720</v>
      </c>
      <c r="U390" s="478" t="s">
        <v>21245</v>
      </c>
      <c r="V390" s="478" t="s">
        <v>21245</v>
      </c>
      <c r="W390" s="255" t="s">
        <v>221</v>
      </c>
      <c r="X390" s="255" t="s">
        <v>221</v>
      </c>
      <c r="Y390" s="255" t="s">
        <v>221</v>
      </c>
      <c r="Z390" s="255" t="s">
        <v>221</v>
      </c>
      <c r="AA390" s="85" t="s">
        <v>21246</v>
      </c>
      <c r="AB390" s="276">
        <v>9263947073</v>
      </c>
      <c r="AC390" s="85" t="s">
        <v>1303</v>
      </c>
      <c r="AD390" s="255" t="s">
        <v>224</v>
      </c>
      <c r="AE390" s="481" t="s">
        <v>221</v>
      </c>
      <c r="AF390" s="481" t="s">
        <v>221</v>
      </c>
      <c r="AG390" s="481" t="s">
        <v>221</v>
      </c>
      <c r="AH390" s="85" t="s">
        <v>221</v>
      </c>
      <c r="AI390" s="85"/>
      <c r="AJ390" s="85"/>
      <c r="AK390" s="85"/>
      <c r="AL390" s="85"/>
      <c r="AM390" s="85"/>
      <c r="AN390" s="85" t="s">
        <v>432</v>
      </c>
      <c r="AO390" s="85" t="s">
        <v>432</v>
      </c>
      <c r="AP390" s="85" t="s">
        <v>434</v>
      </c>
      <c r="AQ390" s="85" t="s">
        <v>10785</v>
      </c>
      <c r="AR390" s="85" t="s">
        <v>20980</v>
      </c>
      <c r="AS390" s="85"/>
      <c r="AT390" s="85"/>
      <c r="AU390" s="85"/>
      <c r="AV390" s="85"/>
      <c r="AW390" s="85"/>
      <c r="AX390" s="85" t="s">
        <v>6970</v>
      </c>
      <c r="AY390" s="85" t="s">
        <v>227</v>
      </c>
      <c r="AZ390" s="85" t="s">
        <v>227</v>
      </c>
      <c r="BA390" s="275"/>
      <c r="BB390" s="275" t="s">
        <v>14945</v>
      </c>
      <c r="BC390" s="275">
        <v>0.65625</v>
      </c>
      <c r="BD390" s="275">
        <v>0.65972222222222221</v>
      </c>
      <c r="BE390" s="306">
        <v>5</v>
      </c>
      <c r="BF390" s="85">
        <v>1</v>
      </c>
      <c r="BG390" s="85">
        <v>2</v>
      </c>
      <c r="BH390" s="85">
        <v>2</v>
      </c>
      <c r="BI390" s="85">
        <v>2</v>
      </c>
      <c r="BJ390" s="85">
        <v>2</v>
      </c>
      <c r="BK390" s="85">
        <v>1</v>
      </c>
      <c r="BL390" s="85">
        <v>1</v>
      </c>
      <c r="BM390" s="85">
        <v>2</v>
      </c>
      <c r="BN390" s="85">
        <v>1</v>
      </c>
      <c r="BO390" s="85">
        <v>1</v>
      </c>
      <c r="BP390" s="85">
        <v>3</v>
      </c>
      <c r="BQ390" s="85">
        <v>1</v>
      </c>
      <c r="BR390" s="85">
        <v>1</v>
      </c>
      <c r="BS390" s="85">
        <v>2</v>
      </c>
      <c r="BT390" s="85">
        <v>2</v>
      </c>
      <c r="BU390" s="85"/>
      <c r="BV390" s="85"/>
      <c r="BW390" s="85"/>
      <c r="BX390" s="85"/>
      <c r="BY390" s="85"/>
      <c r="BZ390" s="85"/>
      <c r="CA390" s="85"/>
      <c r="CB390" s="85"/>
      <c r="CC390" s="85"/>
      <c r="CD390" s="85"/>
      <c r="CE390" s="85"/>
      <c r="CF390" s="85"/>
      <c r="CG390" s="85"/>
      <c r="CH390" s="85"/>
      <c r="CI390" s="85"/>
      <c r="CJ390" s="85"/>
      <c r="CK390" s="85"/>
      <c r="CL390" s="85"/>
      <c r="CM390" s="85"/>
      <c r="CN390" s="85"/>
      <c r="CO390" s="85"/>
      <c r="CP390" s="85"/>
      <c r="CQ390" s="85"/>
      <c r="CR390" s="335" t="s">
        <v>12643</v>
      </c>
      <c r="CS390" s="335" t="s">
        <v>12644</v>
      </c>
      <c r="CT390" s="335" t="s">
        <v>4002</v>
      </c>
      <c r="CU390" s="335" t="s">
        <v>21247</v>
      </c>
      <c r="CV390" s="335" t="s">
        <v>21243</v>
      </c>
      <c r="CW390" s="335" t="s">
        <v>21244</v>
      </c>
      <c r="CX390" s="335" t="s">
        <v>6356</v>
      </c>
      <c r="CY390" s="335" t="s">
        <v>21248</v>
      </c>
      <c r="CZ390" s="335" t="s">
        <v>3848</v>
      </c>
      <c r="DA390" s="335" t="s">
        <v>9403</v>
      </c>
      <c r="DB390" s="335" t="s">
        <v>4037</v>
      </c>
      <c r="DC390" s="335" t="s">
        <v>4038</v>
      </c>
      <c r="DD390" s="335" t="s">
        <v>4039</v>
      </c>
      <c r="DE390" s="335" t="s">
        <v>3848</v>
      </c>
      <c r="DF390" s="335" t="s">
        <v>9403</v>
      </c>
      <c r="DG390" s="335" t="s">
        <v>4037</v>
      </c>
      <c r="DH390" s="335" t="s">
        <v>4038</v>
      </c>
      <c r="DI390" s="335" t="s">
        <v>4039</v>
      </c>
      <c r="DJ390" s="335" t="s">
        <v>3848</v>
      </c>
      <c r="DK390" s="335" t="s">
        <v>3957</v>
      </c>
      <c r="DL390" s="335" t="s">
        <v>3848</v>
      </c>
      <c r="DM390" s="335" t="s">
        <v>3914</v>
      </c>
      <c r="DN390" s="335" t="s">
        <v>3852</v>
      </c>
      <c r="DO390" s="335" t="s">
        <v>3848</v>
      </c>
      <c r="DP390" s="335" t="s">
        <v>3848</v>
      </c>
      <c r="DQ390" s="335" t="s">
        <v>21249</v>
      </c>
      <c r="DR390" s="335" t="s">
        <v>3403</v>
      </c>
      <c r="DS390" s="335" t="s">
        <v>21245</v>
      </c>
      <c r="DT390" s="335" t="s">
        <v>3848</v>
      </c>
      <c r="DU390" s="335" t="s">
        <v>3848</v>
      </c>
      <c r="DV390" s="335" t="s">
        <v>3848</v>
      </c>
      <c r="DW390" s="335" t="s">
        <v>3848</v>
      </c>
      <c r="DX390" s="335" t="s">
        <v>3848</v>
      </c>
      <c r="DY390" s="335" t="s">
        <v>3848</v>
      </c>
      <c r="DZ390" s="335" t="s">
        <v>3848</v>
      </c>
      <c r="EA390" s="335" t="s">
        <v>3848</v>
      </c>
      <c r="EB390" s="335" t="s">
        <v>3861</v>
      </c>
      <c r="EC390" s="335" t="s">
        <v>3862</v>
      </c>
      <c r="ED390" s="335" t="s">
        <v>3848</v>
      </c>
      <c r="EE390" s="335" t="s">
        <v>4212</v>
      </c>
      <c r="EF390" s="335" t="s">
        <v>432</v>
      </c>
      <c r="EG390" s="335" t="s">
        <v>3919</v>
      </c>
      <c r="EH390" s="335" t="s">
        <v>3920</v>
      </c>
      <c r="EI390" s="335" t="s">
        <v>20984</v>
      </c>
      <c r="EJ390" s="335" t="s">
        <v>3848</v>
      </c>
      <c r="EK390" s="335" t="s">
        <v>3848</v>
      </c>
      <c r="EL390" s="335" t="s">
        <v>3868</v>
      </c>
      <c r="EM390" s="335" t="s">
        <v>4002</v>
      </c>
      <c r="EN390" s="335" t="s">
        <v>4002</v>
      </c>
      <c r="EO390" s="335" t="s">
        <v>3870</v>
      </c>
      <c r="EP390" s="335" t="s">
        <v>3870</v>
      </c>
      <c r="EQ390" s="335" t="s">
        <v>4017</v>
      </c>
      <c r="ER390" s="335" t="s">
        <v>4017</v>
      </c>
      <c r="ES390" s="335" t="s">
        <v>4017</v>
      </c>
      <c r="ET390" s="335" t="s">
        <v>4017</v>
      </c>
      <c r="EU390" s="335" t="s">
        <v>4017</v>
      </c>
      <c r="EV390" s="335" t="s">
        <v>3848</v>
      </c>
      <c r="EW390" s="335" t="s">
        <v>3848</v>
      </c>
      <c r="EX390" s="335" t="s">
        <v>3848</v>
      </c>
      <c r="EY390" s="335" t="s">
        <v>3848</v>
      </c>
      <c r="EZ390" s="335" t="s">
        <v>3848</v>
      </c>
      <c r="FA390" s="335" t="s">
        <v>3848</v>
      </c>
      <c r="FB390" s="335" t="s">
        <v>3848</v>
      </c>
      <c r="FC390" s="335" t="s">
        <v>3848</v>
      </c>
      <c r="FD390" s="335" t="s">
        <v>3848</v>
      </c>
      <c r="FE390" s="335" t="s">
        <v>4017</v>
      </c>
      <c r="FF390" s="335" t="s">
        <v>4017</v>
      </c>
      <c r="FG390" s="335" t="s">
        <v>3848</v>
      </c>
      <c r="FH390" s="335" t="s">
        <v>3848</v>
      </c>
      <c r="FI390" s="335" t="s">
        <v>3848</v>
      </c>
      <c r="FJ390" s="335" t="s">
        <v>4017</v>
      </c>
      <c r="FK390" s="335" t="s">
        <v>4017</v>
      </c>
      <c r="FL390" s="335" t="s">
        <v>4017</v>
      </c>
      <c r="FM390" s="335" t="s">
        <v>3403</v>
      </c>
      <c r="FN390" s="335" t="s">
        <v>3403</v>
      </c>
      <c r="FO390" s="335" t="s">
        <v>3403</v>
      </c>
      <c r="FP390" s="335" t="s">
        <v>3403</v>
      </c>
      <c r="FQ390" s="335" t="s">
        <v>5943</v>
      </c>
      <c r="FR390" s="335" t="s">
        <v>5943</v>
      </c>
      <c r="FS390" s="335" t="s">
        <v>5943</v>
      </c>
      <c r="FT390" s="335" t="s">
        <v>3943</v>
      </c>
      <c r="FU390" s="335" t="s">
        <v>3943</v>
      </c>
      <c r="FV390" s="335" t="s">
        <v>3943</v>
      </c>
      <c r="FW390" s="335" t="s">
        <v>3943</v>
      </c>
      <c r="FX390" s="335" t="s">
        <v>3944</v>
      </c>
      <c r="FY390" s="335" t="s">
        <v>3848</v>
      </c>
      <c r="FZ390" s="335" t="s">
        <v>3848</v>
      </c>
      <c r="GA390" s="335" t="s">
        <v>3848</v>
      </c>
      <c r="GB390" s="335" t="s">
        <v>3848</v>
      </c>
      <c r="GC390" s="335" t="s">
        <v>3848</v>
      </c>
      <c r="IC390" s="44" t="s">
        <v>3403</v>
      </c>
      <c r="IE390" s="44" t="s">
        <v>3403</v>
      </c>
    </row>
    <row r="391" spans="1:239" s="44" customFormat="1" ht="12.75" x14ac:dyDescent="0.2">
      <c r="A391" s="85">
        <v>114</v>
      </c>
      <c r="B391" s="470">
        <v>0.66527777777777775</v>
      </c>
      <c r="C391" s="85"/>
      <c r="D391" s="44" t="s">
        <v>20438</v>
      </c>
      <c r="E391" s="85" t="s">
        <v>212</v>
      </c>
      <c r="F391" s="282">
        <v>43285</v>
      </c>
      <c r="G391" s="255" t="s">
        <v>1202</v>
      </c>
      <c r="H391" s="44" t="s">
        <v>233</v>
      </c>
      <c r="I391" s="44" t="s">
        <v>3983</v>
      </c>
      <c r="J391" s="85"/>
      <c r="K391" s="471"/>
      <c r="L391" s="471"/>
      <c r="M391" s="471"/>
      <c r="N391" s="471"/>
      <c r="O391" s="85"/>
      <c r="P391" s="472" t="s">
        <v>21250</v>
      </c>
      <c r="Q391" s="85" t="s">
        <v>593</v>
      </c>
      <c r="R391" s="85" t="s">
        <v>21251</v>
      </c>
      <c r="S391" s="471" t="s">
        <v>21252</v>
      </c>
      <c r="T391" s="276">
        <v>9395018942</v>
      </c>
      <c r="U391" s="478" t="s">
        <v>21253</v>
      </c>
      <c r="V391" s="70" t="s">
        <v>221</v>
      </c>
      <c r="W391" s="255" t="s">
        <v>221</v>
      </c>
      <c r="X391" s="255" t="s">
        <v>221</v>
      </c>
      <c r="Y391" s="255" t="s">
        <v>221</v>
      </c>
      <c r="Z391" s="255" t="s">
        <v>221</v>
      </c>
      <c r="AA391" s="44" t="s">
        <v>21254</v>
      </c>
      <c r="AB391" s="85">
        <v>9624992</v>
      </c>
      <c r="AC391" s="44" t="s">
        <v>314</v>
      </c>
      <c r="AD391" s="255" t="s">
        <v>224</v>
      </c>
      <c r="AE391" s="44" t="s">
        <v>11019</v>
      </c>
      <c r="AF391" s="85" t="s">
        <v>259</v>
      </c>
      <c r="AG391" s="85" t="s">
        <v>221</v>
      </c>
      <c r="AH391" s="85" t="s">
        <v>221</v>
      </c>
      <c r="AI391" s="85"/>
      <c r="AJ391" s="85"/>
      <c r="AK391" s="85"/>
      <c r="AL391" s="85"/>
      <c r="AM391" s="85"/>
      <c r="AN391" s="85" t="s">
        <v>432</v>
      </c>
      <c r="AO391" s="85" t="s">
        <v>432</v>
      </c>
      <c r="AP391" s="85" t="s">
        <v>434</v>
      </c>
      <c r="AQ391" s="85" t="s">
        <v>10785</v>
      </c>
      <c r="AR391" s="85" t="s">
        <v>20980</v>
      </c>
      <c r="AS391" s="85"/>
      <c r="AT391" s="85"/>
      <c r="AU391" s="85"/>
      <c r="AV391" s="85"/>
      <c r="AW391" s="85"/>
      <c r="AX391" s="85" t="s">
        <v>6970</v>
      </c>
      <c r="AY391" s="85" t="s">
        <v>227</v>
      </c>
      <c r="AZ391" s="85" t="s">
        <v>227</v>
      </c>
      <c r="BA391" s="275"/>
      <c r="BB391" s="275" t="s">
        <v>14945</v>
      </c>
      <c r="BC391" s="275">
        <v>0.66527777777777775</v>
      </c>
      <c r="BD391" s="275">
        <v>0.67083333333333339</v>
      </c>
      <c r="BE391" s="306">
        <v>8</v>
      </c>
      <c r="BF391" s="85">
        <v>2</v>
      </c>
      <c r="BG391" s="85">
        <v>2</v>
      </c>
      <c r="BH391" s="85">
        <v>2</v>
      </c>
      <c r="BI391" s="85">
        <v>2</v>
      </c>
      <c r="BJ391" s="85">
        <v>2</v>
      </c>
      <c r="BK391" s="85">
        <v>2</v>
      </c>
      <c r="BL391" s="85">
        <v>2</v>
      </c>
      <c r="BM391" s="85">
        <v>2</v>
      </c>
      <c r="BN391" s="85">
        <v>2</v>
      </c>
      <c r="BO391" s="85">
        <v>2</v>
      </c>
      <c r="BP391" s="85">
        <v>2</v>
      </c>
      <c r="BQ391" s="85">
        <v>2</v>
      </c>
      <c r="BR391" s="85">
        <v>2</v>
      </c>
      <c r="BS391" s="85">
        <v>2</v>
      </c>
      <c r="BT391" s="85">
        <v>2</v>
      </c>
      <c r="BU391" s="85"/>
      <c r="BV391" s="85"/>
      <c r="BW391" s="85"/>
      <c r="BX391" s="85"/>
      <c r="BY391" s="85"/>
      <c r="BZ391" s="85"/>
      <c r="CA391" s="85"/>
      <c r="CB391" s="85"/>
      <c r="CC391" s="85"/>
      <c r="CD391" s="85"/>
      <c r="CE391" s="85"/>
      <c r="CF391" s="85"/>
      <c r="CG391" s="85"/>
      <c r="CH391" s="85"/>
      <c r="CI391" s="85"/>
      <c r="CJ391" s="85"/>
      <c r="CK391" s="85"/>
      <c r="CL391" s="85"/>
      <c r="CM391" s="85"/>
      <c r="CN391" s="85"/>
      <c r="CO391" s="85"/>
      <c r="CP391" s="85"/>
      <c r="CQ391" s="85"/>
      <c r="CR391" s="532" t="s">
        <v>12643</v>
      </c>
      <c r="CS391" s="532" t="s">
        <v>12644</v>
      </c>
      <c r="CT391" s="532" t="s">
        <v>4002</v>
      </c>
      <c r="CU391" s="532" t="s">
        <v>21255</v>
      </c>
      <c r="CV391" s="532" t="s">
        <v>593</v>
      </c>
      <c r="CW391" s="532" t="s">
        <v>21251</v>
      </c>
      <c r="CX391" s="532" t="s">
        <v>21252</v>
      </c>
      <c r="CY391" s="532" t="s">
        <v>21256</v>
      </c>
      <c r="CZ391" s="532" t="s">
        <v>3848</v>
      </c>
      <c r="DA391" s="532" t="s">
        <v>9403</v>
      </c>
      <c r="DB391" s="532" t="s">
        <v>4037</v>
      </c>
      <c r="DC391" s="532" t="s">
        <v>4038</v>
      </c>
      <c r="DD391" s="532" t="s">
        <v>4039</v>
      </c>
      <c r="DE391" s="532" t="s">
        <v>3848</v>
      </c>
      <c r="DF391" s="532" t="s">
        <v>9403</v>
      </c>
      <c r="DG391" s="532" t="s">
        <v>4037</v>
      </c>
      <c r="DH391" s="532" t="s">
        <v>4038</v>
      </c>
      <c r="DI391" s="532" t="s">
        <v>4039</v>
      </c>
      <c r="DJ391" s="532" t="s">
        <v>3848</v>
      </c>
      <c r="DK391" s="532" t="s">
        <v>3957</v>
      </c>
      <c r="DL391" s="532" t="s">
        <v>3848</v>
      </c>
      <c r="DM391" s="532" t="s">
        <v>3914</v>
      </c>
      <c r="DN391" s="532" t="s">
        <v>3852</v>
      </c>
      <c r="DO391" s="532" t="s">
        <v>3848</v>
      </c>
      <c r="DP391" s="532" t="s">
        <v>3848</v>
      </c>
      <c r="DQ391" s="532" t="s">
        <v>21257</v>
      </c>
      <c r="DR391" s="532" t="s">
        <v>3403</v>
      </c>
      <c r="DS391" s="532" t="s">
        <v>21253</v>
      </c>
      <c r="DT391" s="532" t="s">
        <v>3848</v>
      </c>
      <c r="DU391" s="532" t="s">
        <v>3848</v>
      </c>
      <c r="DV391" s="532" t="s">
        <v>3848</v>
      </c>
      <c r="DW391" s="532" t="s">
        <v>3848</v>
      </c>
      <c r="DX391" s="532" t="s">
        <v>3848</v>
      </c>
      <c r="DY391" s="532" t="s">
        <v>3848</v>
      </c>
      <c r="DZ391" s="532" t="s">
        <v>3848</v>
      </c>
      <c r="EA391" s="532" t="s">
        <v>3848</v>
      </c>
      <c r="EB391" s="532" t="s">
        <v>3861</v>
      </c>
      <c r="EC391" s="532" t="s">
        <v>3862</v>
      </c>
      <c r="ED391" s="532" t="s">
        <v>3848</v>
      </c>
      <c r="EE391" s="532" t="s">
        <v>4212</v>
      </c>
      <c r="EF391" s="532" t="s">
        <v>432</v>
      </c>
      <c r="EG391" s="532" t="s">
        <v>3919</v>
      </c>
      <c r="EH391" s="532" t="s">
        <v>3920</v>
      </c>
      <c r="EI391" s="532" t="s">
        <v>20984</v>
      </c>
      <c r="EJ391" s="532" t="s">
        <v>3848</v>
      </c>
      <c r="EK391" s="532" t="s">
        <v>3848</v>
      </c>
      <c r="EL391" s="532" t="s">
        <v>3868</v>
      </c>
      <c r="EM391" s="532" t="s">
        <v>4002</v>
      </c>
      <c r="EN391" s="532" t="s">
        <v>4002</v>
      </c>
      <c r="EO391" s="532" t="s">
        <v>3870</v>
      </c>
      <c r="EP391" s="532" t="s">
        <v>3870</v>
      </c>
      <c r="EQ391" s="532" t="s">
        <v>4017</v>
      </c>
      <c r="ER391" s="532" t="s">
        <v>4017</v>
      </c>
      <c r="ES391" s="532" t="s">
        <v>4017</v>
      </c>
      <c r="ET391" s="532" t="s">
        <v>4017</v>
      </c>
      <c r="EU391" s="532" t="s">
        <v>4017</v>
      </c>
      <c r="EV391" s="532" t="s">
        <v>3848</v>
      </c>
      <c r="EW391" s="532" t="s">
        <v>3848</v>
      </c>
      <c r="EX391" s="532" t="s">
        <v>3848</v>
      </c>
      <c r="EY391" s="532" t="s">
        <v>3848</v>
      </c>
      <c r="EZ391" s="532" t="s">
        <v>3848</v>
      </c>
      <c r="FA391" s="532" t="s">
        <v>3848</v>
      </c>
      <c r="FB391" s="532" t="s">
        <v>3848</v>
      </c>
      <c r="FC391" s="532" t="s">
        <v>3848</v>
      </c>
      <c r="FD391" s="532" t="s">
        <v>3848</v>
      </c>
      <c r="FE391" s="532" t="s">
        <v>4017</v>
      </c>
      <c r="FF391" s="532" t="s">
        <v>4017</v>
      </c>
      <c r="FG391" s="532" t="s">
        <v>3848</v>
      </c>
      <c r="FH391" s="532" t="s">
        <v>3848</v>
      </c>
      <c r="FI391" s="532" t="s">
        <v>3848</v>
      </c>
      <c r="FJ391" s="532" t="s">
        <v>4017</v>
      </c>
      <c r="FK391" s="532" t="s">
        <v>4017</v>
      </c>
      <c r="FL391" s="532" t="s">
        <v>4017</v>
      </c>
      <c r="FM391" s="532" t="s">
        <v>3403</v>
      </c>
      <c r="FN391" s="532" t="s">
        <v>3403</v>
      </c>
      <c r="FO391" s="532" t="s">
        <v>3403</v>
      </c>
      <c r="FP391" s="532" t="s">
        <v>3403</v>
      </c>
      <c r="FQ391" s="532" t="s">
        <v>5943</v>
      </c>
      <c r="FR391" s="532" t="s">
        <v>5943</v>
      </c>
      <c r="FS391" s="532" t="s">
        <v>5943</v>
      </c>
      <c r="FT391" s="532" t="s">
        <v>3943</v>
      </c>
      <c r="FU391" s="532" t="s">
        <v>3943</v>
      </c>
      <c r="FV391" s="532" t="s">
        <v>3943</v>
      </c>
      <c r="FW391" s="532" t="s">
        <v>3943</v>
      </c>
      <c r="FX391" s="532" t="s">
        <v>3944</v>
      </c>
      <c r="FY391" s="532" t="s">
        <v>3848</v>
      </c>
      <c r="FZ391" s="532" t="s">
        <v>3848</v>
      </c>
      <c r="GA391" s="532" t="s">
        <v>3848</v>
      </c>
      <c r="GB391" s="532" t="s">
        <v>3848</v>
      </c>
      <c r="GC391" s="532" t="s">
        <v>3848</v>
      </c>
      <c r="IC391" s="44" t="s">
        <v>3403</v>
      </c>
      <c r="IE391" s="44" t="s">
        <v>3403</v>
      </c>
    </row>
    <row r="392" spans="1:239" s="44" customFormat="1" ht="12.75" x14ac:dyDescent="0.2">
      <c r="A392" s="85">
        <v>115</v>
      </c>
      <c r="B392" s="470">
        <v>0.67083333333333339</v>
      </c>
      <c r="C392" s="85"/>
      <c r="D392" s="44" t="s">
        <v>20438</v>
      </c>
      <c r="E392" s="85" t="s">
        <v>212</v>
      </c>
      <c r="F392" s="282">
        <v>43285</v>
      </c>
      <c r="G392" s="255" t="s">
        <v>1202</v>
      </c>
      <c r="H392" s="44" t="s">
        <v>233</v>
      </c>
      <c r="I392" s="44" t="s">
        <v>3057</v>
      </c>
      <c r="J392" s="85"/>
      <c r="K392" s="471"/>
      <c r="L392" s="471"/>
      <c r="M392" s="471"/>
      <c r="N392" s="471"/>
      <c r="O392" s="85"/>
      <c r="P392" s="472" t="s">
        <v>21258</v>
      </c>
      <c r="Q392" s="85" t="s">
        <v>21259</v>
      </c>
      <c r="R392" s="85" t="s">
        <v>5285</v>
      </c>
      <c r="S392" s="471" t="s">
        <v>21260</v>
      </c>
      <c r="T392" s="276">
        <v>9454979363</v>
      </c>
      <c r="U392" s="478" t="s">
        <v>21261</v>
      </c>
      <c r="V392" s="70" t="s">
        <v>221</v>
      </c>
      <c r="W392" s="255" t="s">
        <v>221</v>
      </c>
      <c r="X392" s="255" t="s">
        <v>221</v>
      </c>
      <c r="Y392" s="255" t="s">
        <v>221</v>
      </c>
      <c r="Z392" s="255" t="s">
        <v>221</v>
      </c>
      <c r="AA392" s="70" t="s">
        <v>21262</v>
      </c>
      <c r="AB392" s="306">
        <v>9273650150</v>
      </c>
      <c r="AC392" s="44" t="s">
        <v>402</v>
      </c>
      <c r="AD392" s="255" t="s">
        <v>224</v>
      </c>
      <c r="AE392" s="85" t="s">
        <v>21263</v>
      </c>
      <c r="AF392" s="85" t="s">
        <v>221</v>
      </c>
      <c r="AG392" s="85" t="s">
        <v>221</v>
      </c>
      <c r="AH392" s="85" t="s">
        <v>221</v>
      </c>
      <c r="AI392" s="85"/>
      <c r="AJ392" s="85"/>
      <c r="AK392" s="85"/>
      <c r="AL392" s="85"/>
      <c r="AM392" s="85"/>
      <c r="AN392" s="85" t="s">
        <v>432</v>
      </c>
      <c r="AO392" s="85" t="s">
        <v>432</v>
      </c>
      <c r="AP392" s="85" t="s">
        <v>434</v>
      </c>
      <c r="AQ392" s="85" t="s">
        <v>10785</v>
      </c>
      <c r="AR392" s="85" t="s">
        <v>20980</v>
      </c>
      <c r="AS392" s="85"/>
      <c r="AT392" s="85"/>
      <c r="AU392" s="85"/>
      <c r="AV392" s="85"/>
      <c r="AW392" s="85"/>
      <c r="AX392" s="85" t="s">
        <v>6970</v>
      </c>
      <c r="AY392" s="85" t="s">
        <v>227</v>
      </c>
      <c r="AZ392" s="85" t="s">
        <v>227</v>
      </c>
      <c r="BA392" s="275"/>
      <c r="BB392" s="275" t="s">
        <v>14945</v>
      </c>
      <c r="BC392" s="275">
        <v>0.67083333333333339</v>
      </c>
      <c r="BD392" s="275">
        <v>0.67291666666666661</v>
      </c>
      <c r="BE392" s="306">
        <v>3</v>
      </c>
      <c r="BF392" s="85">
        <v>1</v>
      </c>
      <c r="BG392" s="85">
        <v>2</v>
      </c>
      <c r="BH392" s="85">
        <v>2</v>
      </c>
      <c r="BI392" s="85">
        <v>2</v>
      </c>
      <c r="BJ392" s="85">
        <v>2</v>
      </c>
      <c r="BK392" s="85">
        <v>1</v>
      </c>
      <c r="BL392" s="85">
        <v>1</v>
      </c>
      <c r="BM392" s="85">
        <v>2</v>
      </c>
      <c r="BN392" s="85">
        <v>1</v>
      </c>
      <c r="BO392" s="85">
        <v>1</v>
      </c>
      <c r="BP392" s="85">
        <v>3</v>
      </c>
      <c r="BQ392" s="85">
        <v>1</v>
      </c>
      <c r="BR392" s="85">
        <v>1</v>
      </c>
      <c r="BS392" s="85">
        <v>2</v>
      </c>
      <c r="BT392" s="85">
        <v>2</v>
      </c>
      <c r="BU392" s="85"/>
      <c r="BW392" s="59"/>
      <c r="BX392" s="59"/>
      <c r="CG392" s="85"/>
      <c r="CH392" s="85"/>
      <c r="CI392" s="85"/>
      <c r="CJ392" s="85"/>
      <c r="CK392" s="85"/>
      <c r="CL392" s="85"/>
      <c r="CM392" s="85"/>
      <c r="CN392" s="85"/>
      <c r="CO392" s="85"/>
      <c r="CP392" s="85"/>
      <c r="CQ392" s="85"/>
      <c r="CR392" s="335" t="s">
        <v>12643</v>
      </c>
      <c r="CS392" s="335" t="s">
        <v>12644</v>
      </c>
      <c r="CT392" s="335" t="s">
        <v>4002</v>
      </c>
      <c r="CU392" s="335" t="s">
        <v>21264</v>
      </c>
      <c r="CV392" s="335" t="s">
        <v>21259</v>
      </c>
      <c r="CW392" s="335" t="s">
        <v>5285</v>
      </c>
      <c r="CX392" s="335" t="s">
        <v>21260</v>
      </c>
      <c r="CY392" s="335" t="s">
        <v>21265</v>
      </c>
      <c r="CZ392" s="335" t="s">
        <v>3848</v>
      </c>
      <c r="DA392" s="335" t="s">
        <v>9403</v>
      </c>
      <c r="DB392" s="335" t="s">
        <v>4037</v>
      </c>
      <c r="DC392" s="335" t="s">
        <v>4038</v>
      </c>
      <c r="DD392" s="335" t="s">
        <v>4039</v>
      </c>
      <c r="DE392" s="335" t="s">
        <v>3848</v>
      </c>
      <c r="DF392" s="335" t="s">
        <v>9403</v>
      </c>
      <c r="DG392" s="335" t="s">
        <v>4037</v>
      </c>
      <c r="DH392" s="335" t="s">
        <v>4038</v>
      </c>
      <c r="DI392" s="335" t="s">
        <v>4039</v>
      </c>
      <c r="DJ392" s="335" t="s">
        <v>3848</v>
      </c>
      <c r="DK392" s="335" t="s">
        <v>3957</v>
      </c>
      <c r="DL392" s="335" t="s">
        <v>3848</v>
      </c>
      <c r="DM392" s="335" t="s">
        <v>3914</v>
      </c>
      <c r="DN392" s="335" t="s">
        <v>3852</v>
      </c>
      <c r="DO392" s="335" t="s">
        <v>3848</v>
      </c>
      <c r="DP392" s="335" t="s">
        <v>3848</v>
      </c>
      <c r="DQ392" s="335" t="s">
        <v>21266</v>
      </c>
      <c r="DR392" s="335" t="s">
        <v>3403</v>
      </c>
      <c r="DS392" s="335" t="s">
        <v>21261</v>
      </c>
      <c r="DT392" s="335" t="s">
        <v>3848</v>
      </c>
      <c r="DU392" s="335" t="s">
        <v>3848</v>
      </c>
      <c r="DV392" s="335" t="s">
        <v>3848</v>
      </c>
      <c r="DW392" s="335" t="s">
        <v>3848</v>
      </c>
      <c r="DX392" s="335" t="s">
        <v>3848</v>
      </c>
      <c r="DY392" s="335" t="s">
        <v>3848</v>
      </c>
      <c r="DZ392" s="335" t="s">
        <v>3848</v>
      </c>
      <c r="EA392" s="335" t="s">
        <v>3848</v>
      </c>
      <c r="EB392" s="335" t="s">
        <v>3861</v>
      </c>
      <c r="EC392" s="335" t="s">
        <v>3862</v>
      </c>
      <c r="ED392" s="335" t="s">
        <v>3848</v>
      </c>
      <c r="EE392" s="335" t="s">
        <v>4212</v>
      </c>
      <c r="EF392" s="335" t="s">
        <v>432</v>
      </c>
      <c r="EG392" s="335" t="s">
        <v>3919</v>
      </c>
      <c r="EH392" s="335" t="s">
        <v>3920</v>
      </c>
      <c r="EI392" s="335" t="s">
        <v>20984</v>
      </c>
      <c r="EJ392" s="335" t="s">
        <v>3848</v>
      </c>
      <c r="EK392" s="335" t="s">
        <v>3848</v>
      </c>
      <c r="EL392" s="335" t="s">
        <v>3868</v>
      </c>
      <c r="EM392" s="335" t="s">
        <v>4002</v>
      </c>
      <c r="EN392" s="335" t="s">
        <v>4002</v>
      </c>
      <c r="EO392" s="335" t="s">
        <v>4002</v>
      </c>
      <c r="EP392" s="335" t="s">
        <v>3870</v>
      </c>
      <c r="EQ392" s="335" t="s">
        <v>15305</v>
      </c>
      <c r="ER392" s="335" t="s">
        <v>4017</v>
      </c>
      <c r="ES392" s="335" t="s">
        <v>4017</v>
      </c>
      <c r="ET392" s="335" t="s">
        <v>4017</v>
      </c>
      <c r="EU392" s="335" t="s">
        <v>4017</v>
      </c>
      <c r="EV392" s="335" t="s">
        <v>3848</v>
      </c>
      <c r="EW392" s="335" t="s">
        <v>3848</v>
      </c>
      <c r="EX392" s="335" t="s">
        <v>3848</v>
      </c>
      <c r="EY392" s="335" t="s">
        <v>3848</v>
      </c>
      <c r="EZ392" s="335" t="s">
        <v>3848</v>
      </c>
      <c r="FA392" s="335" t="s">
        <v>3848</v>
      </c>
      <c r="FB392" s="335" t="s">
        <v>3848</v>
      </c>
      <c r="FC392" s="335" t="s">
        <v>3848</v>
      </c>
      <c r="FD392" s="335" t="s">
        <v>3848</v>
      </c>
      <c r="FE392" s="335" t="s">
        <v>4017</v>
      </c>
      <c r="FF392" s="335" t="s">
        <v>4017</v>
      </c>
      <c r="FG392" s="335" t="s">
        <v>3848</v>
      </c>
      <c r="FH392" s="335" t="s">
        <v>3848</v>
      </c>
      <c r="FI392" s="335" t="s">
        <v>3848</v>
      </c>
      <c r="FJ392" s="335" t="s">
        <v>4017</v>
      </c>
      <c r="FK392" s="335" t="s">
        <v>4017</v>
      </c>
      <c r="FL392" s="335" t="s">
        <v>4017</v>
      </c>
      <c r="FM392" s="335" t="s">
        <v>3403</v>
      </c>
      <c r="FN392" s="335" t="s">
        <v>3403</v>
      </c>
      <c r="FO392" s="335" t="s">
        <v>3403</v>
      </c>
      <c r="FP392" s="335" t="s">
        <v>3403</v>
      </c>
      <c r="FQ392" s="335" t="s">
        <v>5943</v>
      </c>
      <c r="FR392" s="335" t="s">
        <v>5943</v>
      </c>
      <c r="FS392" s="335" t="s">
        <v>5943</v>
      </c>
      <c r="FT392" s="335" t="s">
        <v>3943</v>
      </c>
      <c r="FU392" s="335" t="s">
        <v>3943</v>
      </c>
      <c r="FV392" s="335" t="s">
        <v>3943</v>
      </c>
      <c r="FW392" s="335" t="s">
        <v>3943</v>
      </c>
      <c r="FX392" s="335" t="s">
        <v>3944</v>
      </c>
      <c r="FY392" s="335" t="s">
        <v>3848</v>
      </c>
      <c r="FZ392" s="335" t="s">
        <v>3848</v>
      </c>
      <c r="GA392" s="335" t="s">
        <v>3848</v>
      </c>
      <c r="GB392" s="335" t="s">
        <v>3848</v>
      </c>
      <c r="GC392" s="335" t="s">
        <v>3848</v>
      </c>
      <c r="IC392" s="44" t="s">
        <v>3403</v>
      </c>
      <c r="IE392" s="44" t="s">
        <v>3403</v>
      </c>
    </row>
    <row r="393" spans="1:239" s="44" customFormat="1" ht="12.75" x14ac:dyDescent="0.2">
      <c r="A393" s="85">
        <v>116</v>
      </c>
      <c r="B393" s="470">
        <v>0.7055555555555556</v>
      </c>
      <c r="C393" s="85"/>
      <c r="D393" s="44" t="s">
        <v>20438</v>
      </c>
      <c r="E393" s="85" t="s">
        <v>212</v>
      </c>
      <c r="F393" s="282">
        <v>43285</v>
      </c>
      <c r="G393" s="255" t="s">
        <v>1202</v>
      </c>
      <c r="H393" s="44" t="s">
        <v>214</v>
      </c>
      <c r="I393" s="44" t="s">
        <v>1222</v>
      </c>
      <c r="J393" s="85"/>
      <c r="K393" s="471"/>
      <c r="L393" s="471"/>
      <c r="M393" s="471"/>
      <c r="N393" s="471"/>
      <c r="O393" s="85"/>
      <c r="P393" s="472" t="s">
        <v>21267</v>
      </c>
      <c r="Q393" s="85" t="s">
        <v>18962</v>
      </c>
      <c r="R393" s="85" t="s">
        <v>2728</v>
      </c>
      <c r="S393" s="471" t="s">
        <v>21268</v>
      </c>
      <c r="T393" s="276">
        <v>9395061018</v>
      </c>
      <c r="U393" s="478" t="s">
        <v>21269</v>
      </c>
      <c r="V393" s="70" t="s">
        <v>221</v>
      </c>
      <c r="W393" s="255" t="s">
        <v>221</v>
      </c>
      <c r="X393" s="255" t="s">
        <v>221</v>
      </c>
      <c r="Y393" s="255" t="s">
        <v>221</v>
      </c>
      <c r="Z393" s="255" t="s">
        <v>221</v>
      </c>
      <c r="AA393" s="85" t="s">
        <v>21270</v>
      </c>
      <c r="AB393" s="85">
        <v>9275635663</v>
      </c>
      <c r="AC393" s="44" t="s">
        <v>223</v>
      </c>
      <c r="AD393" s="255" t="s">
        <v>333</v>
      </c>
      <c r="AE393" s="85" t="s">
        <v>11019</v>
      </c>
      <c r="AF393" s="85" t="s">
        <v>226</v>
      </c>
      <c r="AG393" s="85" t="s">
        <v>221</v>
      </c>
      <c r="AH393" s="85" t="s">
        <v>221</v>
      </c>
      <c r="AI393" s="85"/>
      <c r="AJ393" s="85"/>
      <c r="AK393" s="85"/>
      <c r="AL393" s="85"/>
      <c r="AM393" s="85"/>
      <c r="AN393" s="85" t="s">
        <v>432</v>
      </c>
      <c r="AO393" s="85" t="s">
        <v>432</v>
      </c>
      <c r="AP393" s="85" t="s">
        <v>434</v>
      </c>
      <c r="AQ393" s="85" t="s">
        <v>10785</v>
      </c>
      <c r="AR393" s="85" t="s">
        <v>20980</v>
      </c>
      <c r="AS393" s="85"/>
      <c r="AT393" s="85"/>
      <c r="AU393" s="85"/>
      <c r="AV393" s="85"/>
      <c r="AW393" s="85"/>
      <c r="AX393" s="85" t="s">
        <v>6970</v>
      </c>
      <c r="AY393" s="85" t="s">
        <v>227</v>
      </c>
      <c r="AZ393" s="85" t="s">
        <v>227</v>
      </c>
      <c r="BA393" s="275"/>
      <c r="BB393" s="275" t="s">
        <v>14945</v>
      </c>
      <c r="BC393" s="275">
        <v>0.7055555555555556</v>
      </c>
      <c r="BD393" s="275">
        <v>0.7104166666666667</v>
      </c>
      <c r="BE393" s="306">
        <v>7</v>
      </c>
      <c r="BF393" s="85">
        <v>2</v>
      </c>
      <c r="BG393" s="85">
        <v>2</v>
      </c>
      <c r="BH393" s="85">
        <v>2</v>
      </c>
      <c r="BI393" s="85">
        <v>2</v>
      </c>
      <c r="BJ393" s="85">
        <v>2</v>
      </c>
      <c r="BK393" s="85">
        <v>2</v>
      </c>
      <c r="BL393" s="85">
        <v>2</v>
      </c>
      <c r="BM393" s="85">
        <v>2</v>
      </c>
      <c r="BN393" s="85">
        <v>2</v>
      </c>
      <c r="BO393" s="85">
        <v>2</v>
      </c>
      <c r="BP393" s="85">
        <v>2</v>
      </c>
      <c r="BQ393" s="85">
        <v>2</v>
      </c>
      <c r="BR393" s="85">
        <v>2</v>
      </c>
      <c r="BS393" s="85">
        <v>2</v>
      </c>
      <c r="BT393" s="85">
        <v>2</v>
      </c>
      <c r="BU393" s="85"/>
      <c r="BV393" s="85"/>
      <c r="BW393" s="85"/>
      <c r="BX393" s="85"/>
      <c r="BY393" s="85"/>
      <c r="BZ393" s="85"/>
      <c r="CA393" s="85"/>
      <c r="CB393" s="85"/>
      <c r="CC393" s="85"/>
      <c r="CD393" s="85"/>
      <c r="CE393" s="85"/>
      <c r="CF393" s="85"/>
      <c r="CG393" s="85"/>
      <c r="CH393" s="85"/>
      <c r="CI393" s="85"/>
      <c r="CJ393" s="85"/>
      <c r="CK393" s="85"/>
      <c r="CL393" s="85"/>
      <c r="CM393" s="85"/>
      <c r="CN393" s="85"/>
      <c r="CO393" s="85"/>
      <c r="CP393" s="85"/>
      <c r="CQ393" s="85"/>
      <c r="CR393" s="335" t="s">
        <v>12643</v>
      </c>
      <c r="CS393" s="335" t="s">
        <v>12644</v>
      </c>
      <c r="CT393" s="335" t="s">
        <v>4002</v>
      </c>
      <c r="CU393" s="335" t="s">
        <v>21271</v>
      </c>
      <c r="CV393" s="335" t="s">
        <v>18962</v>
      </c>
      <c r="CW393" s="335" t="s">
        <v>2728</v>
      </c>
      <c r="CX393" s="335" t="s">
        <v>21268</v>
      </c>
      <c r="CY393" s="335" t="s">
        <v>21272</v>
      </c>
      <c r="CZ393" s="335" t="s">
        <v>3848</v>
      </c>
      <c r="DA393" s="335" t="s">
        <v>9403</v>
      </c>
      <c r="DB393" s="335" t="s">
        <v>4037</v>
      </c>
      <c r="DC393" s="335" t="s">
        <v>4038</v>
      </c>
      <c r="DD393" s="335" t="s">
        <v>4039</v>
      </c>
      <c r="DE393" s="335" t="s">
        <v>3848</v>
      </c>
      <c r="DF393" s="335" t="s">
        <v>9403</v>
      </c>
      <c r="DG393" s="335" t="s">
        <v>4037</v>
      </c>
      <c r="DH393" s="335" t="s">
        <v>4038</v>
      </c>
      <c r="DI393" s="335" t="s">
        <v>4039</v>
      </c>
      <c r="DJ393" s="335" t="s">
        <v>3848</v>
      </c>
      <c r="DK393" s="335" t="s">
        <v>3957</v>
      </c>
      <c r="DL393" s="335" t="s">
        <v>3848</v>
      </c>
      <c r="DM393" s="335" t="s">
        <v>3914</v>
      </c>
      <c r="DN393" s="335" t="s">
        <v>3852</v>
      </c>
      <c r="DO393" s="335" t="s">
        <v>3848</v>
      </c>
      <c r="DP393" s="335" t="s">
        <v>3848</v>
      </c>
      <c r="DQ393" s="335" t="s">
        <v>21273</v>
      </c>
      <c r="DR393" s="335" t="s">
        <v>3403</v>
      </c>
      <c r="DS393" s="335" t="s">
        <v>21269</v>
      </c>
      <c r="DT393" s="335" t="s">
        <v>3848</v>
      </c>
      <c r="DU393" s="335" t="s">
        <v>3848</v>
      </c>
      <c r="DV393" s="335" t="s">
        <v>3848</v>
      </c>
      <c r="DW393" s="335" t="s">
        <v>3848</v>
      </c>
      <c r="DX393" s="335" t="s">
        <v>3848</v>
      </c>
      <c r="DY393" s="335" t="s">
        <v>3848</v>
      </c>
      <c r="DZ393" s="335" t="s">
        <v>3848</v>
      </c>
      <c r="EA393" s="335" t="s">
        <v>3848</v>
      </c>
      <c r="EB393" s="335" t="s">
        <v>3861</v>
      </c>
      <c r="EC393" s="335" t="s">
        <v>3862</v>
      </c>
      <c r="ED393" s="335" t="s">
        <v>3848</v>
      </c>
      <c r="EE393" s="335" t="s">
        <v>15111</v>
      </c>
      <c r="EF393" s="335" t="s">
        <v>432</v>
      </c>
      <c r="EG393" s="335" t="s">
        <v>3919</v>
      </c>
      <c r="EH393" s="335" t="s">
        <v>3920</v>
      </c>
      <c r="EI393" s="335" t="s">
        <v>20984</v>
      </c>
      <c r="EJ393" s="335" t="s">
        <v>3848</v>
      </c>
      <c r="EK393" s="335" t="s">
        <v>3848</v>
      </c>
      <c r="EL393" s="335" t="s">
        <v>3868</v>
      </c>
      <c r="EM393" s="335" t="s">
        <v>4002</v>
      </c>
      <c r="EN393" s="335" t="s">
        <v>4002</v>
      </c>
      <c r="EO393" s="335" t="s">
        <v>4002</v>
      </c>
      <c r="EP393" s="335" t="s">
        <v>3870</v>
      </c>
      <c r="EQ393" s="335" t="s">
        <v>4017</v>
      </c>
      <c r="ER393" s="335" t="s">
        <v>4017</v>
      </c>
      <c r="ES393" s="335" t="s">
        <v>4017</v>
      </c>
      <c r="ET393" s="335" t="s">
        <v>4017</v>
      </c>
      <c r="EU393" s="335" t="s">
        <v>4017</v>
      </c>
      <c r="EV393" s="335" t="s">
        <v>3848</v>
      </c>
      <c r="EW393" s="335" t="s">
        <v>3848</v>
      </c>
      <c r="EX393" s="335" t="s">
        <v>3848</v>
      </c>
      <c r="EY393" s="335" t="s">
        <v>3848</v>
      </c>
      <c r="EZ393" s="335" t="s">
        <v>3848</v>
      </c>
      <c r="FA393" s="335" t="s">
        <v>3848</v>
      </c>
      <c r="FB393" s="335" t="s">
        <v>3848</v>
      </c>
      <c r="FC393" s="335" t="s">
        <v>3848</v>
      </c>
      <c r="FD393" s="335" t="s">
        <v>3848</v>
      </c>
      <c r="FE393" s="335" t="s">
        <v>4017</v>
      </c>
      <c r="FF393" s="335" t="s">
        <v>4017</v>
      </c>
      <c r="FG393" s="335" t="s">
        <v>3848</v>
      </c>
      <c r="FH393" s="335" t="s">
        <v>3848</v>
      </c>
      <c r="FI393" s="335" t="s">
        <v>3848</v>
      </c>
      <c r="FJ393" s="335" t="s">
        <v>4017</v>
      </c>
      <c r="FK393" s="335" t="s">
        <v>4017</v>
      </c>
      <c r="FL393" s="335" t="s">
        <v>4017</v>
      </c>
      <c r="FM393" s="335" t="s">
        <v>3403</v>
      </c>
      <c r="FN393" s="335" t="s">
        <v>3403</v>
      </c>
      <c r="FO393" s="335" t="s">
        <v>3403</v>
      </c>
      <c r="FP393" s="335" t="s">
        <v>3403</v>
      </c>
      <c r="FQ393" s="335" t="s">
        <v>5943</v>
      </c>
      <c r="FR393" s="335" t="s">
        <v>5943</v>
      </c>
      <c r="FS393" s="335" t="s">
        <v>5943</v>
      </c>
      <c r="FT393" s="335" t="s">
        <v>3943</v>
      </c>
      <c r="FU393" s="335" t="s">
        <v>3943</v>
      </c>
      <c r="FV393" s="335" t="s">
        <v>3943</v>
      </c>
      <c r="FW393" s="335" t="s">
        <v>3943</v>
      </c>
      <c r="FX393" s="335" t="s">
        <v>3944</v>
      </c>
      <c r="FY393" s="335" t="s">
        <v>3848</v>
      </c>
      <c r="FZ393" s="335" t="s">
        <v>3848</v>
      </c>
      <c r="GA393" s="335" t="s">
        <v>3848</v>
      </c>
      <c r="GB393" s="335" t="s">
        <v>3848</v>
      </c>
      <c r="GC393" s="335" t="s">
        <v>3848</v>
      </c>
      <c r="IC393" s="44" t="s">
        <v>3403</v>
      </c>
      <c r="IE393" s="44" t="s">
        <v>3403</v>
      </c>
    </row>
    <row r="394" spans="1:239" s="44" customFormat="1" ht="12.75" x14ac:dyDescent="0.2">
      <c r="A394" s="85">
        <v>117</v>
      </c>
      <c r="B394" s="470">
        <v>0.67013888888888884</v>
      </c>
      <c r="C394" s="85"/>
      <c r="D394" s="44" t="s">
        <v>20438</v>
      </c>
      <c r="E394" s="85" t="s">
        <v>212</v>
      </c>
      <c r="F394" s="282">
        <v>43285</v>
      </c>
      <c r="G394" s="255" t="s">
        <v>1202</v>
      </c>
      <c r="H394" s="44" t="s">
        <v>233</v>
      </c>
      <c r="I394" s="44" t="s">
        <v>4282</v>
      </c>
      <c r="J394" s="85"/>
      <c r="K394" s="471"/>
      <c r="L394" s="471"/>
      <c r="M394" s="471"/>
      <c r="N394" s="471"/>
      <c r="O394" s="85"/>
      <c r="P394" s="472" t="s">
        <v>21274</v>
      </c>
      <c r="Q394" s="85" t="s">
        <v>1029</v>
      </c>
      <c r="R394" s="85" t="s">
        <v>21275</v>
      </c>
      <c r="S394" s="471" t="s">
        <v>2718</v>
      </c>
      <c r="T394" s="276">
        <v>9069236759</v>
      </c>
      <c r="U394" s="478" t="s">
        <v>21276</v>
      </c>
      <c r="V394" s="70" t="s">
        <v>21277</v>
      </c>
      <c r="W394" s="255" t="s">
        <v>221</v>
      </c>
      <c r="X394" s="255" t="s">
        <v>221</v>
      </c>
      <c r="Y394" s="255" t="s">
        <v>221</v>
      </c>
      <c r="Z394" s="255" t="s">
        <v>221</v>
      </c>
      <c r="AA394" s="85" t="s">
        <v>21278</v>
      </c>
      <c r="AB394" s="85">
        <v>927406220</v>
      </c>
      <c r="AC394" s="44" t="s">
        <v>278</v>
      </c>
      <c r="AD394" s="255" t="s">
        <v>333</v>
      </c>
      <c r="AE394" s="85" t="s">
        <v>1239</v>
      </c>
      <c r="AF394" s="85" t="s">
        <v>2219</v>
      </c>
      <c r="AG394" s="85" t="s">
        <v>221</v>
      </c>
      <c r="AH394" s="85" t="s">
        <v>221</v>
      </c>
      <c r="AI394" s="85"/>
      <c r="AJ394" s="85"/>
      <c r="AK394" s="85"/>
      <c r="AL394" s="85"/>
      <c r="AM394" s="85"/>
      <c r="AN394" s="85" t="s">
        <v>432</v>
      </c>
      <c r="AO394" s="85" t="s">
        <v>432</v>
      </c>
      <c r="AP394" s="85" t="s">
        <v>434</v>
      </c>
      <c r="AQ394" s="85" t="s">
        <v>10785</v>
      </c>
      <c r="AR394" s="85" t="s">
        <v>20980</v>
      </c>
      <c r="AS394" s="85"/>
      <c r="AT394" s="85"/>
      <c r="AU394" s="85"/>
      <c r="AV394" s="85"/>
      <c r="AW394" s="85"/>
      <c r="AX394" s="85" t="s">
        <v>6970</v>
      </c>
      <c r="AY394" s="85" t="s">
        <v>227</v>
      </c>
      <c r="AZ394" s="85" t="s">
        <v>227</v>
      </c>
      <c r="BA394" s="275"/>
      <c r="BB394" s="275" t="s">
        <v>14945</v>
      </c>
      <c r="BC394" s="275">
        <v>0.67013888888888884</v>
      </c>
      <c r="BD394" s="275">
        <v>0.67152777777777783</v>
      </c>
      <c r="BE394" s="306">
        <v>1</v>
      </c>
      <c r="BF394" s="85"/>
      <c r="BG394" s="85"/>
      <c r="BH394" s="85"/>
      <c r="BI394" s="85"/>
      <c r="BJ394" s="85"/>
      <c r="BK394" s="85"/>
      <c r="BL394" s="85"/>
      <c r="BM394" s="85"/>
      <c r="BN394" s="85"/>
      <c r="BO394" s="85"/>
      <c r="BP394" s="85"/>
      <c r="BQ394" s="85"/>
      <c r="BR394" s="85"/>
      <c r="BS394" s="85"/>
      <c r="BT394" s="85"/>
      <c r="BU394" s="85"/>
      <c r="BV394" s="85"/>
      <c r="BW394" s="85"/>
      <c r="BX394" s="85"/>
      <c r="BY394" s="85"/>
      <c r="BZ394" s="85"/>
      <c r="CA394" s="85"/>
      <c r="CB394" s="85"/>
      <c r="CC394" s="85"/>
      <c r="CD394" s="85"/>
      <c r="CE394" s="85"/>
      <c r="CF394" s="85"/>
      <c r="CG394" s="85"/>
      <c r="CH394" s="85"/>
      <c r="CI394" s="85"/>
      <c r="CJ394" s="85"/>
      <c r="CK394" s="85"/>
      <c r="CL394" s="85"/>
      <c r="CM394" s="85"/>
      <c r="CN394" s="85"/>
      <c r="CO394" s="85"/>
      <c r="CP394" s="85"/>
      <c r="CQ394" s="85"/>
      <c r="CR394" s="335" t="s">
        <v>12643</v>
      </c>
      <c r="CS394" s="335" t="s">
        <v>12644</v>
      </c>
      <c r="CT394" s="335" t="s">
        <v>4002</v>
      </c>
      <c r="CU394" s="335" t="s">
        <v>21279</v>
      </c>
      <c r="CV394" s="335" t="s">
        <v>1029</v>
      </c>
      <c r="CW394" s="335" t="s">
        <v>21275</v>
      </c>
      <c r="CX394" s="335" t="s">
        <v>3403</v>
      </c>
      <c r="CY394" s="335" t="s">
        <v>21280</v>
      </c>
      <c r="CZ394" s="335" t="s">
        <v>3848</v>
      </c>
      <c r="DA394" s="335" t="s">
        <v>9403</v>
      </c>
      <c r="DB394" s="335" t="s">
        <v>4037</v>
      </c>
      <c r="DC394" s="335" t="s">
        <v>4038</v>
      </c>
      <c r="DD394" s="335" t="s">
        <v>4039</v>
      </c>
      <c r="DE394" s="335" t="s">
        <v>3848</v>
      </c>
      <c r="DF394" s="335" t="s">
        <v>9403</v>
      </c>
      <c r="DG394" s="335" t="s">
        <v>4037</v>
      </c>
      <c r="DH394" s="335" t="s">
        <v>4038</v>
      </c>
      <c r="DI394" s="335" t="s">
        <v>4039</v>
      </c>
      <c r="DJ394" s="335" t="s">
        <v>3848</v>
      </c>
      <c r="DK394" s="335" t="s">
        <v>3957</v>
      </c>
      <c r="DL394" s="335" t="s">
        <v>3848</v>
      </c>
      <c r="DM394" s="335" t="s">
        <v>3914</v>
      </c>
      <c r="DN394" s="335" t="s">
        <v>3852</v>
      </c>
      <c r="DO394" s="335" t="s">
        <v>3848</v>
      </c>
      <c r="DP394" s="335" t="s">
        <v>3848</v>
      </c>
      <c r="DQ394" s="335" t="s">
        <v>21281</v>
      </c>
      <c r="DR394" s="335" t="s">
        <v>3403</v>
      </c>
      <c r="DS394" s="335" t="s">
        <v>21276</v>
      </c>
      <c r="DT394" s="335" t="s">
        <v>3848</v>
      </c>
      <c r="DU394" s="335" t="s">
        <v>3848</v>
      </c>
      <c r="DV394" s="335" t="s">
        <v>3848</v>
      </c>
      <c r="DW394" s="335" t="s">
        <v>3848</v>
      </c>
      <c r="DX394" s="335" t="s">
        <v>3848</v>
      </c>
      <c r="DY394" s="335" t="s">
        <v>3848</v>
      </c>
      <c r="DZ394" s="335" t="s">
        <v>3848</v>
      </c>
      <c r="EA394" s="335" t="s">
        <v>3848</v>
      </c>
      <c r="EB394" s="335" t="s">
        <v>3861</v>
      </c>
      <c r="EC394" s="335" t="s">
        <v>3862</v>
      </c>
      <c r="ED394" s="335" t="s">
        <v>3848</v>
      </c>
      <c r="EE394" s="335" t="s">
        <v>4212</v>
      </c>
      <c r="EF394" s="335" t="s">
        <v>432</v>
      </c>
      <c r="EG394" s="335" t="s">
        <v>3919</v>
      </c>
      <c r="EH394" s="335" t="s">
        <v>3920</v>
      </c>
      <c r="EI394" s="335" t="s">
        <v>20984</v>
      </c>
      <c r="EJ394" s="335" t="s">
        <v>3848</v>
      </c>
      <c r="EK394" s="335" t="s">
        <v>3848</v>
      </c>
      <c r="EL394" s="335" t="s">
        <v>3868</v>
      </c>
      <c r="EM394" s="335" t="s">
        <v>4002</v>
      </c>
      <c r="EN394" s="335" t="s">
        <v>4002</v>
      </c>
      <c r="EO394" s="335" t="s">
        <v>3870</v>
      </c>
      <c r="EP394" s="335" t="s">
        <v>3870</v>
      </c>
      <c r="EQ394" s="335" t="s">
        <v>4017</v>
      </c>
      <c r="ER394" s="335" t="s">
        <v>4017</v>
      </c>
      <c r="ES394" s="335" t="s">
        <v>4017</v>
      </c>
      <c r="ET394" s="335" t="s">
        <v>4017</v>
      </c>
      <c r="EU394" s="335" t="s">
        <v>4017</v>
      </c>
      <c r="EV394" s="335" t="s">
        <v>3848</v>
      </c>
      <c r="EW394" s="335" t="s">
        <v>3848</v>
      </c>
      <c r="EX394" s="335" t="s">
        <v>3848</v>
      </c>
      <c r="EY394" s="335" t="s">
        <v>3848</v>
      </c>
      <c r="EZ394" s="335" t="s">
        <v>3848</v>
      </c>
      <c r="FA394" s="335" t="s">
        <v>3848</v>
      </c>
      <c r="FB394" s="335" t="s">
        <v>3848</v>
      </c>
      <c r="FC394" s="335" t="s">
        <v>3848</v>
      </c>
      <c r="FD394" s="335" t="s">
        <v>3848</v>
      </c>
      <c r="FE394" s="335" t="s">
        <v>4017</v>
      </c>
      <c r="FF394" s="335" t="s">
        <v>4017</v>
      </c>
      <c r="FG394" s="335" t="s">
        <v>3848</v>
      </c>
      <c r="FH394" s="335" t="s">
        <v>3848</v>
      </c>
      <c r="FI394" s="335" t="s">
        <v>3848</v>
      </c>
      <c r="FJ394" s="335" t="s">
        <v>4017</v>
      </c>
      <c r="FK394" s="335" t="s">
        <v>4017</v>
      </c>
      <c r="FL394" s="335" t="s">
        <v>4017</v>
      </c>
      <c r="FM394" s="335" t="s">
        <v>3403</v>
      </c>
      <c r="FN394" s="335" t="s">
        <v>3403</v>
      </c>
      <c r="FO394" s="335" t="s">
        <v>3403</v>
      </c>
      <c r="FP394" s="335" t="s">
        <v>3403</v>
      </c>
      <c r="FQ394" s="335" t="s">
        <v>9123</v>
      </c>
      <c r="FR394" s="335" t="s">
        <v>5943</v>
      </c>
      <c r="FS394" s="335" t="s">
        <v>5943</v>
      </c>
      <c r="FT394" s="335" t="s">
        <v>3943</v>
      </c>
      <c r="FU394" s="335" t="s">
        <v>3943</v>
      </c>
      <c r="FV394" s="335" t="s">
        <v>3943</v>
      </c>
      <c r="FW394" s="335" t="s">
        <v>3943</v>
      </c>
      <c r="FX394" s="335" t="s">
        <v>3944</v>
      </c>
      <c r="FY394" s="335" t="s">
        <v>3848</v>
      </c>
      <c r="FZ394" s="335" t="s">
        <v>3848</v>
      </c>
      <c r="GA394" s="335" t="s">
        <v>3848</v>
      </c>
      <c r="GB394" s="335" t="s">
        <v>3848</v>
      </c>
      <c r="GC394" s="335" t="s">
        <v>3848</v>
      </c>
      <c r="IC394" s="44" t="s">
        <v>3403</v>
      </c>
      <c r="IE394" s="44" t="s">
        <v>3403</v>
      </c>
    </row>
    <row r="395" spans="1:239" s="44" customFormat="1" ht="12.75" x14ac:dyDescent="0.2">
      <c r="A395" s="85">
        <v>118</v>
      </c>
      <c r="B395" s="470">
        <v>0.67152777777777783</v>
      </c>
      <c r="C395" s="85"/>
      <c r="D395" s="44" t="s">
        <v>20438</v>
      </c>
      <c r="E395" s="85" t="s">
        <v>212</v>
      </c>
      <c r="F395" s="282">
        <v>43285</v>
      </c>
      <c r="G395" s="255" t="s">
        <v>1202</v>
      </c>
      <c r="H395" s="44" t="s">
        <v>233</v>
      </c>
      <c r="I395" s="44" t="s">
        <v>1203</v>
      </c>
      <c r="J395" s="85"/>
      <c r="K395" s="471"/>
      <c r="L395" s="471"/>
      <c r="M395" s="471"/>
      <c r="N395" s="471"/>
      <c r="O395" s="85"/>
      <c r="P395" s="472" t="s">
        <v>21282</v>
      </c>
      <c r="Q395" s="85" t="s">
        <v>21283</v>
      </c>
      <c r="R395" s="85" t="s">
        <v>21284</v>
      </c>
      <c r="S395" s="471" t="s">
        <v>21285</v>
      </c>
      <c r="T395" s="306">
        <v>9462833948</v>
      </c>
      <c r="U395" s="478" t="s">
        <v>21286</v>
      </c>
      <c r="V395" s="70" t="s">
        <v>21287</v>
      </c>
      <c r="W395" s="255" t="s">
        <v>221</v>
      </c>
      <c r="X395" s="255" t="s">
        <v>221</v>
      </c>
      <c r="Y395" s="255" t="s">
        <v>221</v>
      </c>
      <c r="Z395" s="255" t="s">
        <v>221</v>
      </c>
      <c r="AA395" s="471" t="s">
        <v>21288</v>
      </c>
      <c r="AB395" s="44">
        <v>9079793236</v>
      </c>
      <c r="AC395" s="44" t="s">
        <v>402</v>
      </c>
      <c r="AD395" s="255" t="s">
        <v>224</v>
      </c>
      <c r="AE395" s="85" t="s">
        <v>21289</v>
      </c>
      <c r="AF395" s="85" t="s">
        <v>221</v>
      </c>
      <c r="AG395" s="85" t="s">
        <v>221</v>
      </c>
      <c r="AH395" s="85" t="s">
        <v>221</v>
      </c>
      <c r="AI395" s="85"/>
      <c r="AJ395" s="85"/>
      <c r="AK395" s="85"/>
      <c r="AL395" s="85"/>
      <c r="AM395" s="85"/>
      <c r="AN395" s="85" t="s">
        <v>432</v>
      </c>
      <c r="AO395" s="85" t="s">
        <v>432</v>
      </c>
      <c r="AP395" s="85" t="s">
        <v>434</v>
      </c>
      <c r="AQ395" s="85" t="s">
        <v>10785</v>
      </c>
      <c r="AR395" s="85" t="s">
        <v>20980</v>
      </c>
      <c r="AS395" s="85"/>
      <c r="AT395" s="85"/>
      <c r="AU395" s="85"/>
      <c r="AV395" s="85"/>
      <c r="AW395" s="85"/>
      <c r="AX395" s="85" t="s">
        <v>6970</v>
      </c>
      <c r="AY395" s="85" t="s">
        <v>227</v>
      </c>
      <c r="AZ395" s="85" t="s">
        <v>227</v>
      </c>
      <c r="BA395" s="275"/>
      <c r="BB395" s="275" t="s">
        <v>14945</v>
      </c>
      <c r="BC395" s="275">
        <v>0.67152777777777783</v>
      </c>
      <c r="BD395" s="275">
        <v>0.6743055555555556</v>
      </c>
      <c r="BE395" s="306">
        <v>4</v>
      </c>
      <c r="BF395" s="85">
        <v>1</v>
      </c>
      <c r="BG395" s="85">
        <v>2</v>
      </c>
      <c r="BH395" s="85">
        <v>2</v>
      </c>
      <c r="BI395" s="85">
        <v>2</v>
      </c>
      <c r="BJ395" s="85">
        <v>2</v>
      </c>
      <c r="BK395" s="85">
        <v>1</v>
      </c>
      <c r="BL395" s="85">
        <v>1</v>
      </c>
      <c r="BM395" s="85">
        <v>2</v>
      </c>
      <c r="BN395" s="85">
        <v>1</v>
      </c>
      <c r="BO395" s="85">
        <v>1</v>
      </c>
      <c r="BP395" s="85">
        <v>3</v>
      </c>
      <c r="BQ395" s="85">
        <v>1</v>
      </c>
      <c r="BR395" s="85">
        <v>1</v>
      </c>
      <c r="BS395" s="85">
        <v>2</v>
      </c>
      <c r="BT395" s="85">
        <v>2</v>
      </c>
      <c r="BU395" s="85"/>
      <c r="BV395" s="85"/>
      <c r="BW395" s="85"/>
      <c r="BX395" s="85"/>
      <c r="BY395" s="85"/>
      <c r="BZ395" s="85"/>
      <c r="CA395" s="85"/>
      <c r="CB395" s="85"/>
      <c r="CC395" s="85"/>
      <c r="CD395" s="85"/>
      <c r="CE395" s="85"/>
      <c r="CF395" s="85"/>
      <c r="CG395" s="85"/>
      <c r="CH395" s="85"/>
      <c r="CI395" s="85"/>
      <c r="CJ395" s="85"/>
      <c r="CK395" s="85"/>
      <c r="CL395" s="85"/>
      <c r="CM395" s="85"/>
      <c r="CN395" s="85"/>
      <c r="CO395" s="85"/>
      <c r="CP395" s="85"/>
      <c r="CQ395" s="85"/>
      <c r="CR395" s="335" t="s">
        <v>12643</v>
      </c>
      <c r="CS395" s="335" t="s">
        <v>12644</v>
      </c>
      <c r="CT395" s="335" t="s">
        <v>4002</v>
      </c>
      <c r="CU395" s="335" t="s">
        <v>21290</v>
      </c>
      <c r="CV395" s="335" t="s">
        <v>21283</v>
      </c>
      <c r="CW395" s="335" t="s">
        <v>21284</v>
      </c>
      <c r="CX395" s="335" t="s">
        <v>21285</v>
      </c>
      <c r="CY395" s="335" t="s">
        <v>21291</v>
      </c>
      <c r="CZ395" s="335" t="s">
        <v>3848</v>
      </c>
      <c r="DA395" s="335" t="s">
        <v>9403</v>
      </c>
      <c r="DB395" s="335" t="s">
        <v>4037</v>
      </c>
      <c r="DC395" s="335" t="s">
        <v>4038</v>
      </c>
      <c r="DD395" s="335" t="s">
        <v>4039</v>
      </c>
      <c r="DE395" s="335" t="s">
        <v>3848</v>
      </c>
      <c r="DF395" s="335" t="s">
        <v>9403</v>
      </c>
      <c r="DG395" s="335" t="s">
        <v>4037</v>
      </c>
      <c r="DH395" s="335" t="s">
        <v>4038</v>
      </c>
      <c r="DI395" s="335" t="s">
        <v>4039</v>
      </c>
      <c r="DJ395" s="335" t="s">
        <v>3848</v>
      </c>
      <c r="DK395" s="335" t="s">
        <v>3849</v>
      </c>
      <c r="DL395" s="335" t="s">
        <v>3848</v>
      </c>
      <c r="DM395" s="335" t="s">
        <v>3914</v>
      </c>
      <c r="DN395" s="335" t="s">
        <v>3852</v>
      </c>
      <c r="DO395" s="335" t="s">
        <v>3848</v>
      </c>
      <c r="DP395" s="335" t="s">
        <v>3848</v>
      </c>
      <c r="DQ395" s="335" t="s">
        <v>21292</v>
      </c>
      <c r="DR395" s="335" t="s">
        <v>3403</v>
      </c>
      <c r="DS395" s="335" t="s">
        <v>21286</v>
      </c>
      <c r="DT395" s="335" t="s">
        <v>3848</v>
      </c>
      <c r="DU395" s="335" t="s">
        <v>3848</v>
      </c>
      <c r="DV395" s="335" t="s">
        <v>3848</v>
      </c>
      <c r="DW395" s="335" t="s">
        <v>3848</v>
      </c>
      <c r="DX395" s="335" t="s">
        <v>3848</v>
      </c>
      <c r="DY395" s="335" t="s">
        <v>3848</v>
      </c>
      <c r="DZ395" s="335" t="s">
        <v>3848</v>
      </c>
      <c r="EA395" s="335" t="s">
        <v>3848</v>
      </c>
      <c r="EB395" s="335" t="s">
        <v>3861</v>
      </c>
      <c r="EC395" s="335" t="s">
        <v>3862</v>
      </c>
      <c r="ED395" s="335" t="s">
        <v>3848</v>
      </c>
      <c r="EE395" s="335" t="s">
        <v>4212</v>
      </c>
      <c r="EF395" s="335" t="s">
        <v>432</v>
      </c>
      <c r="EG395" s="335" t="s">
        <v>3919</v>
      </c>
      <c r="EH395" s="335" t="s">
        <v>3920</v>
      </c>
      <c r="EI395" s="335" t="s">
        <v>20984</v>
      </c>
      <c r="EJ395" s="335" t="s">
        <v>3848</v>
      </c>
      <c r="EK395" s="335" t="s">
        <v>3848</v>
      </c>
      <c r="EL395" s="335" t="s">
        <v>3868</v>
      </c>
      <c r="EM395" s="335" t="s">
        <v>4002</v>
      </c>
      <c r="EN395" s="335" t="s">
        <v>4002</v>
      </c>
      <c r="EO395" s="335" t="s">
        <v>3870</v>
      </c>
      <c r="EP395" s="335" t="s">
        <v>3870</v>
      </c>
      <c r="EQ395" s="335" t="s">
        <v>4017</v>
      </c>
      <c r="ER395" s="335" t="s">
        <v>4017</v>
      </c>
      <c r="ES395" s="335" t="s">
        <v>4017</v>
      </c>
      <c r="ET395" s="335" t="s">
        <v>4017</v>
      </c>
      <c r="EU395" s="335" t="s">
        <v>4017</v>
      </c>
      <c r="EV395" s="335" t="s">
        <v>3848</v>
      </c>
      <c r="EW395" s="335" t="s">
        <v>3848</v>
      </c>
      <c r="EX395" s="335" t="s">
        <v>3848</v>
      </c>
      <c r="EY395" s="335" t="s">
        <v>3848</v>
      </c>
      <c r="EZ395" s="335" t="s">
        <v>3848</v>
      </c>
      <c r="FA395" s="335" t="s">
        <v>3848</v>
      </c>
      <c r="FB395" s="335" t="s">
        <v>3848</v>
      </c>
      <c r="FC395" s="335" t="s">
        <v>3848</v>
      </c>
      <c r="FD395" s="335" t="s">
        <v>3848</v>
      </c>
      <c r="FE395" s="335" t="s">
        <v>4017</v>
      </c>
      <c r="FF395" s="335" t="s">
        <v>4017</v>
      </c>
      <c r="FG395" s="335" t="s">
        <v>3848</v>
      </c>
      <c r="FH395" s="335" t="s">
        <v>3848</v>
      </c>
      <c r="FI395" s="335" t="s">
        <v>3848</v>
      </c>
      <c r="FJ395" s="335" t="s">
        <v>4017</v>
      </c>
      <c r="FK395" s="335" t="s">
        <v>4017</v>
      </c>
      <c r="FL395" s="335" t="s">
        <v>4017</v>
      </c>
      <c r="FM395" s="335" t="s">
        <v>3403</v>
      </c>
      <c r="FN395" s="335" t="s">
        <v>3403</v>
      </c>
      <c r="FO395" s="335" t="s">
        <v>3403</v>
      </c>
      <c r="FP395" s="335" t="s">
        <v>3403</v>
      </c>
      <c r="FQ395" s="335" t="s">
        <v>5943</v>
      </c>
      <c r="FR395" s="335" t="s">
        <v>5943</v>
      </c>
      <c r="FS395" s="335" t="s">
        <v>5943</v>
      </c>
      <c r="FT395" s="335" t="s">
        <v>3943</v>
      </c>
      <c r="FU395" s="335" t="s">
        <v>3943</v>
      </c>
      <c r="FV395" s="335" t="s">
        <v>3943</v>
      </c>
      <c r="FW395" s="335" t="s">
        <v>3943</v>
      </c>
      <c r="FX395" s="335" t="s">
        <v>3944</v>
      </c>
      <c r="FY395" s="335" t="s">
        <v>3848</v>
      </c>
      <c r="FZ395" s="335" t="s">
        <v>3848</v>
      </c>
      <c r="GA395" s="335" t="s">
        <v>3848</v>
      </c>
      <c r="GB395" s="335" t="s">
        <v>3848</v>
      </c>
      <c r="GC395" s="335" t="s">
        <v>3848</v>
      </c>
      <c r="IC395" s="44" t="s">
        <v>3403</v>
      </c>
      <c r="IE395" s="44" t="s">
        <v>3403</v>
      </c>
    </row>
    <row r="396" spans="1:239" s="44" customFormat="1" ht="12.75" x14ac:dyDescent="0.2">
      <c r="A396" s="85">
        <v>119</v>
      </c>
      <c r="B396" s="470">
        <v>0.72222222222222221</v>
      </c>
      <c r="C396" s="85"/>
      <c r="D396" s="44" t="s">
        <v>20438</v>
      </c>
      <c r="E396" s="85" t="s">
        <v>212</v>
      </c>
      <c r="F396" s="282">
        <v>43285</v>
      </c>
      <c r="G396" s="255" t="s">
        <v>1202</v>
      </c>
      <c r="H396" s="44" t="s">
        <v>233</v>
      </c>
      <c r="I396" s="44" t="s">
        <v>1203</v>
      </c>
      <c r="J396" s="85"/>
      <c r="K396" s="471"/>
      <c r="L396" s="471"/>
      <c r="M396" s="471"/>
      <c r="N396" s="471"/>
      <c r="O396" s="85"/>
      <c r="P396" s="472" t="s">
        <v>21293</v>
      </c>
      <c r="Q396" s="85" t="s">
        <v>21294</v>
      </c>
      <c r="R396" s="85" t="s">
        <v>21295</v>
      </c>
      <c r="S396" s="471" t="s">
        <v>21296</v>
      </c>
      <c r="T396" s="276">
        <v>9234190794</v>
      </c>
      <c r="U396" s="478" t="s">
        <v>21297</v>
      </c>
      <c r="V396" s="498" t="s">
        <v>21298</v>
      </c>
      <c r="W396" s="255" t="s">
        <v>221</v>
      </c>
      <c r="X396" s="255" t="s">
        <v>221</v>
      </c>
      <c r="Y396" s="255" t="s">
        <v>221</v>
      </c>
      <c r="Z396" s="255" t="s">
        <v>221</v>
      </c>
      <c r="AA396" s="85" t="s">
        <v>21299</v>
      </c>
      <c r="AB396" s="85">
        <v>9282401031</v>
      </c>
      <c r="AC396" s="85" t="s">
        <v>1303</v>
      </c>
      <c r="AD396" s="255" t="s">
        <v>224</v>
      </c>
      <c r="AE396" s="85" t="s">
        <v>221</v>
      </c>
      <c r="AF396" s="85" t="s">
        <v>221</v>
      </c>
      <c r="AG396" s="85" t="s">
        <v>221</v>
      </c>
      <c r="AH396" s="85" t="s">
        <v>221</v>
      </c>
      <c r="AI396" s="85"/>
      <c r="AJ396" s="85"/>
      <c r="AK396" s="85"/>
      <c r="AL396" s="85"/>
      <c r="AM396" s="85"/>
      <c r="AN396" s="85" t="s">
        <v>432</v>
      </c>
      <c r="AO396" s="85" t="s">
        <v>432</v>
      </c>
      <c r="AP396" s="85" t="s">
        <v>434</v>
      </c>
      <c r="AQ396" s="85" t="s">
        <v>10785</v>
      </c>
      <c r="AR396" s="85" t="s">
        <v>20980</v>
      </c>
      <c r="AS396" s="85"/>
      <c r="AT396" s="85"/>
      <c r="AU396" s="85"/>
      <c r="AV396" s="85"/>
      <c r="AW396" s="85"/>
      <c r="AX396" s="85" t="s">
        <v>6970</v>
      </c>
      <c r="AY396" s="85" t="s">
        <v>227</v>
      </c>
      <c r="AZ396" s="85" t="s">
        <v>227</v>
      </c>
      <c r="BA396" s="275"/>
      <c r="BB396" s="275" t="s">
        <v>14945</v>
      </c>
      <c r="BC396" s="275">
        <v>0.72222222222222221</v>
      </c>
      <c r="BD396" s="275">
        <v>0.7270833333333333</v>
      </c>
      <c r="BE396" s="306">
        <v>7</v>
      </c>
      <c r="BF396" s="85">
        <v>1</v>
      </c>
      <c r="BG396" s="85">
        <v>2</v>
      </c>
      <c r="BH396" s="85">
        <v>2</v>
      </c>
      <c r="BI396" s="85">
        <v>2</v>
      </c>
      <c r="BJ396" s="85">
        <v>2</v>
      </c>
      <c r="BK396" s="85">
        <v>1</v>
      </c>
      <c r="BL396" s="85">
        <v>1</v>
      </c>
      <c r="BM396" s="85">
        <v>3</v>
      </c>
      <c r="BN396" s="85">
        <v>1</v>
      </c>
      <c r="BO396" s="85">
        <v>1</v>
      </c>
      <c r="BP396" s="85">
        <v>2</v>
      </c>
      <c r="BQ396" s="85">
        <v>1</v>
      </c>
      <c r="BR396" s="85">
        <v>1</v>
      </c>
      <c r="BS396" s="85">
        <v>2</v>
      </c>
      <c r="BT396" s="85">
        <v>2</v>
      </c>
      <c r="BU396" s="85"/>
      <c r="BV396" s="85"/>
      <c r="BW396" s="85"/>
      <c r="BX396" s="85"/>
      <c r="BY396" s="85"/>
      <c r="BZ396" s="85"/>
      <c r="CA396" s="85"/>
      <c r="CB396" s="85"/>
      <c r="CC396" s="85"/>
      <c r="CD396" s="85"/>
      <c r="CE396" s="85"/>
      <c r="CF396" s="85"/>
      <c r="CG396" s="85"/>
      <c r="CH396" s="85"/>
      <c r="CI396" s="85"/>
      <c r="CJ396" s="85"/>
      <c r="CK396" s="85"/>
      <c r="CL396" s="85"/>
      <c r="CM396" s="85"/>
      <c r="CN396" s="85"/>
      <c r="CO396" s="85"/>
      <c r="CP396" s="85"/>
      <c r="CQ396" s="85"/>
      <c r="CR396" s="335" t="s">
        <v>12643</v>
      </c>
      <c r="CS396" s="335" t="s">
        <v>12644</v>
      </c>
      <c r="CT396" s="335" t="s">
        <v>4002</v>
      </c>
      <c r="CU396" s="335" t="s">
        <v>21300</v>
      </c>
      <c r="CV396" s="335" t="s">
        <v>21294</v>
      </c>
      <c r="CW396" s="335" t="s">
        <v>21295</v>
      </c>
      <c r="CX396" s="335" t="s">
        <v>21296</v>
      </c>
      <c r="CY396" s="335" t="s">
        <v>21301</v>
      </c>
      <c r="CZ396" s="335" t="s">
        <v>3848</v>
      </c>
      <c r="DA396" s="335" t="s">
        <v>9403</v>
      </c>
      <c r="DB396" s="335" t="s">
        <v>4037</v>
      </c>
      <c r="DC396" s="335" t="s">
        <v>4038</v>
      </c>
      <c r="DD396" s="335" t="s">
        <v>4039</v>
      </c>
      <c r="DE396" s="335" t="s">
        <v>3848</v>
      </c>
      <c r="DF396" s="335" t="s">
        <v>9403</v>
      </c>
      <c r="DG396" s="335" t="s">
        <v>4037</v>
      </c>
      <c r="DH396" s="335" t="s">
        <v>4038</v>
      </c>
      <c r="DI396" s="335" t="s">
        <v>4039</v>
      </c>
      <c r="DJ396" s="335" t="s">
        <v>3848</v>
      </c>
      <c r="DK396" s="335" t="s">
        <v>3957</v>
      </c>
      <c r="DL396" s="335" t="s">
        <v>3848</v>
      </c>
      <c r="DM396" s="335" t="s">
        <v>3914</v>
      </c>
      <c r="DN396" s="335" t="s">
        <v>3852</v>
      </c>
      <c r="DO396" s="335" t="s">
        <v>3848</v>
      </c>
      <c r="DP396" s="335" t="s">
        <v>3848</v>
      </c>
      <c r="DQ396" s="335" t="s">
        <v>21302</v>
      </c>
      <c r="DR396" s="335" t="s">
        <v>3403</v>
      </c>
      <c r="DS396" s="335" t="s">
        <v>21297</v>
      </c>
      <c r="DT396" s="335" t="s">
        <v>3848</v>
      </c>
      <c r="DU396" s="335" t="s">
        <v>3848</v>
      </c>
      <c r="DV396" s="335" t="s">
        <v>3848</v>
      </c>
      <c r="DW396" s="335" t="s">
        <v>3848</v>
      </c>
      <c r="DX396" s="335" t="s">
        <v>3848</v>
      </c>
      <c r="DY396" s="335" t="s">
        <v>3848</v>
      </c>
      <c r="DZ396" s="335" t="s">
        <v>3848</v>
      </c>
      <c r="EA396" s="335" t="s">
        <v>3848</v>
      </c>
      <c r="EB396" s="335" t="s">
        <v>3861</v>
      </c>
      <c r="EC396" s="335" t="s">
        <v>3862</v>
      </c>
      <c r="ED396" s="335" t="s">
        <v>3848</v>
      </c>
      <c r="EE396" s="335" t="s">
        <v>4212</v>
      </c>
      <c r="EF396" s="335" t="s">
        <v>432</v>
      </c>
      <c r="EG396" s="335" t="s">
        <v>3919</v>
      </c>
      <c r="EH396" s="335" t="s">
        <v>3920</v>
      </c>
      <c r="EI396" s="335" t="s">
        <v>20984</v>
      </c>
      <c r="EJ396" s="335" t="s">
        <v>3848</v>
      </c>
      <c r="EK396" s="335" t="s">
        <v>3848</v>
      </c>
      <c r="EL396" s="335" t="s">
        <v>3868</v>
      </c>
      <c r="EM396" s="335" t="s">
        <v>4002</v>
      </c>
      <c r="EN396" s="335" t="s">
        <v>4002</v>
      </c>
      <c r="EO396" s="335" t="s">
        <v>3870</v>
      </c>
      <c r="EP396" s="335" t="s">
        <v>3870</v>
      </c>
      <c r="EQ396" s="335" t="s">
        <v>4017</v>
      </c>
      <c r="ER396" s="335" t="s">
        <v>4017</v>
      </c>
      <c r="ES396" s="335" t="s">
        <v>4017</v>
      </c>
      <c r="ET396" s="335" t="s">
        <v>4017</v>
      </c>
      <c r="EU396" s="335" t="s">
        <v>4017</v>
      </c>
      <c r="EV396" s="335" t="s">
        <v>3848</v>
      </c>
      <c r="EW396" s="335" t="s">
        <v>3848</v>
      </c>
      <c r="EX396" s="335" t="s">
        <v>3848</v>
      </c>
      <c r="EY396" s="335" t="s">
        <v>3848</v>
      </c>
      <c r="EZ396" s="335" t="s">
        <v>3848</v>
      </c>
      <c r="FA396" s="335" t="s">
        <v>3848</v>
      </c>
      <c r="FB396" s="335" t="s">
        <v>3848</v>
      </c>
      <c r="FC396" s="335" t="s">
        <v>3848</v>
      </c>
      <c r="FD396" s="335" t="s">
        <v>3848</v>
      </c>
      <c r="FE396" s="335" t="s">
        <v>4017</v>
      </c>
      <c r="FF396" s="335" t="s">
        <v>4017</v>
      </c>
      <c r="FG396" s="335" t="s">
        <v>3848</v>
      </c>
      <c r="FH396" s="335" t="s">
        <v>3848</v>
      </c>
      <c r="FI396" s="335" t="s">
        <v>3848</v>
      </c>
      <c r="FJ396" s="335" t="s">
        <v>4017</v>
      </c>
      <c r="FK396" s="335" t="s">
        <v>4017</v>
      </c>
      <c r="FL396" s="335" t="s">
        <v>4017</v>
      </c>
      <c r="FM396" s="335" t="s">
        <v>3403</v>
      </c>
      <c r="FN396" s="335" t="s">
        <v>3403</v>
      </c>
      <c r="FO396" s="335" t="s">
        <v>3403</v>
      </c>
      <c r="FP396" s="335" t="s">
        <v>3848</v>
      </c>
      <c r="FQ396" s="335" t="s">
        <v>5943</v>
      </c>
      <c r="FR396" s="335" t="s">
        <v>5943</v>
      </c>
      <c r="FS396" s="335" t="s">
        <v>5943</v>
      </c>
      <c r="FT396" s="335" t="s">
        <v>3943</v>
      </c>
      <c r="FU396" s="335" t="s">
        <v>3943</v>
      </c>
      <c r="FV396" s="335" t="s">
        <v>3943</v>
      </c>
      <c r="FW396" s="335" t="s">
        <v>3943</v>
      </c>
      <c r="FX396" s="335" t="s">
        <v>3944</v>
      </c>
      <c r="FY396" s="335" t="s">
        <v>3848</v>
      </c>
      <c r="FZ396" s="335" t="s">
        <v>3848</v>
      </c>
      <c r="GA396" s="335" t="s">
        <v>3848</v>
      </c>
      <c r="GB396" s="335" t="s">
        <v>3848</v>
      </c>
      <c r="GC396" s="335" t="s">
        <v>3848</v>
      </c>
      <c r="IC396" s="44" t="s">
        <v>3403</v>
      </c>
      <c r="IE396" s="44" t="s">
        <v>3403</v>
      </c>
    </row>
    <row r="397" spans="1:239" s="44" customFormat="1" ht="15" customHeight="1" x14ac:dyDescent="0.2">
      <c r="A397" s="85"/>
      <c r="B397" s="470"/>
      <c r="C397" s="85"/>
      <c r="D397" s="44" t="s">
        <v>20438</v>
      </c>
      <c r="E397" s="85" t="s">
        <v>212</v>
      </c>
      <c r="F397" s="282">
        <v>43285</v>
      </c>
      <c r="G397" s="183" t="s">
        <v>1202</v>
      </c>
      <c r="H397" s="183" t="s">
        <v>233</v>
      </c>
      <c r="I397" s="183" t="s">
        <v>3057</v>
      </c>
      <c r="J397" s="85"/>
      <c r="K397" s="471"/>
      <c r="L397" s="471"/>
      <c r="M397" s="471"/>
      <c r="N397" s="471"/>
      <c r="O397" s="85"/>
      <c r="P397" s="472" t="s">
        <v>21303</v>
      </c>
      <c r="Q397" s="351" t="s">
        <v>21304</v>
      </c>
      <c r="R397" s="354" t="s">
        <v>21305</v>
      </c>
      <c r="S397" s="351" t="s">
        <v>2718</v>
      </c>
      <c r="T397" s="64">
        <v>9977241876</v>
      </c>
      <c r="U397" s="44" t="s">
        <v>21306</v>
      </c>
      <c r="V397" s="44" t="s">
        <v>221</v>
      </c>
      <c r="W397" s="252" t="s">
        <v>221</v>
      </c>
      <c r="X397" s="252" t="s">
        <v>221</v>
      </c>
      <c r="Y397" s="252" t="s">
        <v>221</v>
      </c>
      <c r="Z397" s="252" t="s">
        <v>221</v>
      </c>
      <c r="AA397" s="44" t="s">
        <v>221</v>
      </c>
      <c r="AB397" s="44" t="s">
        <v>221</v>
      </c>
      <c r="AC397" s="44" t="s">
        <v>402</v>
      </c>
      <c r="AD397" s="44" t="s">
        <v>241</v>
      </c>
      <c r="AE397" s="44" t="s">
        <v>15618</v>
      </c>
      <c r="AF397" s="44" t="s">
        <v>259</v>
      </c>
      <c r="AG397" s="44" t="s">
        <v>259</v>
      </c>
      <c r="AH397" s="44" t="s">
        <v>221</v>
      </c>
      <c r="AI397" s="44">
        <v>6</v>
      </c>
      <c r="AJ397" s="44" t="s">
        <v>227</v>
      </c>
      <c r="AK397" s="44">
        <v>1</v>
      </c>
      <c r="AL397" s="44">
        <v>6</v>
      </c>
      <c r="AM397" s="44">
        <v>0</v>
      </c>
      <c r="AN397" s="64" t="s">
        <v>394</v>
      </c>
      <c r="AO397" s="64" t="s">
        <v>1210</v>
      </c>
      <c r="AP397" s="85" t="s">
        <v>281</v>
      </c>
      <c r="AQ397" s="36" t="s">
        <v>15604</v>
      </c>
      <c r="BA397" s="350"/>
      <c r="BB397" s="350" t="s">
        <v>15605</v>
      </c>
      <c r="BC397" s="350">
        <v>0.4236111111111111</v>
      </c>
      <c r="BD397" s="59">
        <v>0.42499999999999999</v>
      </c>
      <c r="BF397" s="44">
        <v>1</v>
      </c>
      <c r="BG397" s="44">
        <v>1</v>
      </c>
      <c r="BH397" s="44">
        <v>1</v>
      </c>
      <c r="BI397" s="44">
        <v>1</v>
      </c>
      <c r="BJ397" s="44">
        <v>1</v>
      </c>
      <c r="BK397" s="44">
        <v>1</v>
      </c>
      <c r="BL397" s="44">
        <v>1</v>
      </c>
      <c r="BM397" s="44">
        <v>1</v>
      </c>
      <c r="BN397" s="44">
        <v>1</v>
      </c>
      <c r="BO397" s="44">
        <v>1</v>
      </c>
      <c r="BP397" s="44">
        <v>1</v>
      </c>
      <c r="BQ397" s="44">
        <v>1</v>
      </c>
      <c r="BR397" s="44">
        <v>1</v>
      </c>
      <c r="BS397" s="44">
        <v>1</v>
      </c>
      <c r="BU397" s="349"/>
      <c r="CG397" s="85"/>
      <c r="CH397" s="85"/>
      <c r="CI397" s="85"/>
      <c r="CJ397" s="85"/>
      <c r="CK397" s="85"/>
      <c r="CL397" s="85"/>
      <c r="CM397" s="85"/>
      <c r="CN397" s="85"/>
      <c r="CO397" s="85"/>
      <c r="CP397" s="85"/>
      <c r="CR397" s="335" t="s">
        <v>12643</v>
      </c>
      <c r="CS397" s="335" t="s">
        <v>12644</v>
      </c>
      <c r="CT397" s="335" t="s">
        <v>4002</v>
      </c>
      <c r="CU397" s="335" t="s">
        <v>21307</v>
      </c>
      <c r="CV397" s="335" t="s">
        <v>21304</v>
      </c>
      <c r="CW397" s="335" t="s">
        <v>21305</v>
      </c>
      <c r="CX397" s="335" t="s">
        <v>2718</v>
      </c>
      <c r="CY397" s="335" t="s">
        <v>21308</v>
      </c>
      <c r="CZ397" s="335" t="s">
        <v>3848</v>
      </c>
      <c r="DA397" s="335" t="s">
        <v>4002</v>
      </c>
      <c r="DB397" s="335" t="s">
        <v>3840</v>
      </c>
      <c r="DC397" s="335" t="s">
        <v>3841</v>
      </c>
      <c r="DD397" s="335" t="s">
        <v>4838</v>
      </c>
      <c r="DE397" s="335" t="s">
        <v>3848</v>
      </c>
      <c r="DF397" s="335" t="s">
        <v>4002</v>
      </c>
      <c r="DG397" s="335" t="s">
        <v>3840</v>
      </c>
      <c r="DH397" s="335" t="s">
        <v>3841</v>
      </c>
      <c r="DI397" s="335" t="s">
        <v>4838</v>
      </c>
      <c r="DJ397" s="335" t="s">
        <v>3848</v>
      </c>
      <c r="DK397" s="335" t="s">
        <v>3849</v>
      </c>
      <c r="DL397" s="335" t="s">
        <v>3848</v>
      </c>
      <c r="DM397" s="335" t="s">
        <v>3914</v>
      </c>
      <c r="DN397" s="335" t="s">
        <v>3852</v>
      </c>
      <c r="DO397" s="335" t="s">
        <v>3848</v>
      </c>
      <c r="DP397" s="335" t="s">
        <v>3848</v>
      </c>
      <c r="DQ397" s="335" t="s">
        <v>21309</v>
      </c>
      <c r="DR397" s="335" t="s">
        <v>21309</v>
      </c>
      <c r="DS397" s="335" t="s">
        <v>21306</v>
      </c>
      <c r="DT397" s="335" t="s">
        <v>3848</v>
      </c>
      <c r="DU397" s="335" t="s">
        <v>3848</v>
      </c>
      <c r="DV397" s="335" t="s">
        <v>3848</v>
      </c>
      <c r="DW397" s="335" t="s">
        <v>3848</v>
      </c>
      <c r="DX397" s="335" t="s">
        <v>3848</v>
      </c>
      <c r="DY397" s="335" t="s">
        <v>3848</v>
      </c>
      <c r="DZ397" s="335" t="s">
        <v>3848</v>
      </c>
      <c r="EA397" s="335" t="s">
        <v>3848</v>
      </c>
      <c r="EB397" s="335" t="s">
        <v>3861</v>
      </c>
      <c r="EC397" s="335" t="s">
        <v>3862</v>
      </c>
      <c r="ED397" s="335" t="s">
        <v>3848</v>
      </c>
      <c r="EE397" s="335" t="s">
        <v>5981</v>
      </c>
      <c r="EF397" s="335" t="s">
        <v>5081</v>
      </c>
      <c r="EG397" s="335" t="s">
        <v>2755</v>
      </c>
      <c r="EH397" s="335" t="s">
        <v>282</v>
      </c>
      <c r="EI397" s="335" t="s">
        <v>7956</v>
      </c>
      <c r="EJ397" s="335" t="s">
        <v>3848</v>
      </c>
      <c r="EK397" s="335" t="s">
        <v>3848</v>
      </c>
      <c r="EL397" s="335" t="s">
        <v>3868</v>
      </c>
      <c r="EM397" s="335" t="s">
        <v>4002</v>
      </c>
      <c r="EN397" s="335" t="s">
        <v>4002</v>
      </c>
      <c r="EO397" s="335" t="s">
        <v>4002</v>
      </c>
      <c r="EP397" s="335" t="s">
        <v>4002</v>
      </c>
      <c r="EQ397" s="335" t="s">
        <v>4017</v>
      </c>
      <c r="ER397" s="335" t="s">
        <v>4017</v>
      </c>
      <c r="ES397" s="335" t="s">
        <v>4017</v>
      </c>
      <c r="ET397" s="335" t="s">
        <v>4017</v>
      </c>
      <c r="EU397" s="335" t="s">
        <v>4017</v>
      </c>
      <c r="EV397" s="335" t="s">
        <v>3848</v>
      </c>
      <c r="EW397" s="335" t="s">
        <v>3848</v>
      </c>
      <c r="EX397" s="335" t="s">
        <v>3848</v>
      </c>
      <c r="EY397" s="335" t="s">
        <v>3848</v>
      </c>
      <c r="EZ397" s="335" t="s">
        <v>3848</v>
      </c>
      <c r="FA397" s="335" t="s">
        <v>3848</v>
      </c>
      <c r="FB397" s="335" t="s">
        <v>3848</v>
      </c>
      <c r="FC397" s="335" t="s">
        <v>3848</v>
      </c>
      <c r="FD397" s="335" t="s">
        <v>3848</v>
      </c>
      <c r="FE397" s="335" t="s">
        <v>4017</v>
      </c>
      <c r="FF397" s="335" t="s">
        <v>4017</v>
      </c>
      <c r="FG397" s="335" t="s">
        <v>3848</v>
      </c>
      <c r="FH397" s="335" t="s">
        <v>3848</v>
      </c>
      <c r="FI397" s="335" t="s">
        <v>3848</v>
      </c>
      <c r="FJ397" s="335" t="s">
        <v>4017</v>
      </c>
      <c r="FK397" s="335" t="s">
        <v>4017</v>
      </c>
      <c r="FL397" s="335" t="s">
        <v>4017</v>
      </c>
      <c r="FM397" s="335" t="s">
        <v>221</v>
      </c>
      <c r="FN397" s="335" t="s">
        <v>221</v>
      </c>
      <c r="FO397" s="335" t="s">
        <v>3848</v>
      </c>
      <c r="FP397" s="335" t="s">
        <v>3848</v>
      </c>
      <c r="FQ397" s="335" t="s">
        <v>4736</v>
      </c>
      <c r="FR397" s="335" t="s">
        <v>4736</v>
      </c>
      <c r="FS397" s="335" t="s">
        <v>4736</v>
      </c>
      <c r="FT397" s="335" t="s">
        <v>3943</v>
      </c>
      <c r="FU397" s="335" t="s">
        <v>3943</v>
      </c>
      <c r="FV397" s="335" t="s">
        <v>3943</v>
      </c>
      <c r="FW397" s="335" t="s">
        <v>3943</v>
      </c>
      <c r="FX397" s="335" t="s">
        <v>3944</v>
      </c>
      <c r="FY397" s="335" t="s">
        <v>3848</v>
      </c>
      <c r="FZ397" s="335" t="s">
        <v>3848</v>
      </c>
      <c r="GA397" s="335" t="s">
        <v>3848</v>
      </c>
      <c r="GB397" s="335" t="s">
        <v>3848</v>
      </c>
      <c r="GC397" s="335" t="s">
        <v>3848</v>
      </c>
      <c r="IC397" s="44" t="s">
        <v>3403</v>
      </c>
      <c r="IE397" s="44" t="s">
        <v>3403</v>
      </c>
    </row>
    <row r="398" spans="1:239" s="44" customFormat="1" ht="15" customHeight="1" x14ac:dyDescent="0.2">
      <c r="A398" s="85"/>
      <c r="B398" s="470"/>
      <c r="C398" s="85"/>
      <c r="D398" s="44" t="s">
        <v>20438</v>
      </c>
      <c r="E398" s="85" t="s">
        <v>212</v>
      </c>
      <c r="F398" s="282">
        <v>43285</v>
      </c>
      <c r="G398" s="183" t="s">
        <v>1202</v>
      </c>
      <c r="H398" s="183" t="s">
        <v>233</v>
      </c>
      <c r="I398" s="183" t="s">
        <v>3057</v>
      </c>
      <c r="J398" s="85"/>
      <c r="K398" s="471"/>
      <c r="L398" s="471"/>
      <c r="M398" s="471"/>
      <c r="N398" s="471"/>
      <c r="O398" s="85"/>
      <c r="P398" s="370" t="s">
        <v>21310</v>
      </c>
      <c r="Q398" s="85" t="s">
        <v>21311</v>
      </c>
      <c r="R398" s="354" t="s">
        <v>1072</v>
      </c>
      <c r="S398" s="85" t="s">
        <v>21312</v>
      </c>
      <c r="T398" s="276">
        <v>9066168172</v>
      </c>
      <c r="U398" s="473" t="s">
        <v>21313</v>
      </c>
      <c r="V398" s="44" t="s">
        <v>221</v>
      </c>
      <c r="W398" s="252" t="s">
        <v>221</v>
      </c>
      <c r="X398" s="252" t="s">
        <v>221</v>
      </c>
      <c r="Y398" s="252" t="s">
        <v>221</v>
      </c>
      <c r="Z398" s="252" t="s">
        <v>221</v>
      </c>
      <c r="AA398" s="85" t="s">
        <v>21314</v>
      </c>
      <c r="AB398" s="85">
        <v>9050269544</v>
      </c>
      <c r="AC398" s="85" t="s">
        <v>402</v>
      </c>
      <c r="AD398" s="44" t="s">
        <v>241</v>
      </c>
      <c r="AE398" s="85" t="s">
        <v>21315</v>
      </c>
      <c r="AF398" s="85" t="s">
        <v>259</v>
      </c>
      <c r="AG398" s="85" t="s">
        <v>221</v>
      </c>
      <c r="AH398" s="85" t="s">
        <v>221</v>
      </c>
      <c r="AI398" s="85">
        <v>23</v>
      </c>
      <c r="AJ398" s="85" t="s">
        <v>227</v>
      </c>
      <c r="AK398" s="85">
        <v>1</v>
      </c>
      <c r="AL398" s="85">
        <v>6</v>
      </c>
      <c r="AM398" s="85">
        <v>16</v>
      </c>
      <c r="AN398" s="64" t="s">
        <v>394</v>
      </c>
      <c r="AO398" s="64" t="s">
        <v>1210</v>
      </c>
      <c r="AP398" s="85" t="s">
        <v>281</v>
      </c>
      <c r="AQ398" s="36" t="s">
        <v>15604</v>
      </c>
      <c r="AR398" s="85"/>
      <c r="AS398" s="85"/>
      <c r="AT398" s="85"/>
      <c r="AU398" s="85"/>
      <c r="AV398" s="85"/>
      <c r="AW398" s="85"/>
      <c r="AX398" s="85"/>
      <c r="AY398" s="85"/>
      <c r="AZ398" s="85"/>
      <c r="BA398" s="275"/>
      <c r="BB398" s="275" t="s">
        <v>15605</v>
      </c>
      <c r="BC398" s="275">
        <v>0.45555555555555555</v>
      </c>
      <c r="BD398" s="483">
        <v>0.46180555555555558</v>
      </c>
      <c r="BE398" s="85"/>
      <c r="BF398" s="85">
        <v>1</v>
      </c>
      <c r="BG398" s="85">
        <v>1</v>
      </c>
      <c r="BH398" s="85">
        <v>1</v>
      </c>
      <c r="BI398" s="85">
        <v>1</v>
      </c>
      <c r="BJ398" s="85">
        <v>1</v>
      </c>
      <c r="BK398" s="85">
        <v>1</v>
      </c>
      <c r="BL398" s="85">
        <v>1</v>
      </c>
      <c r="BM398" s="85">
        <v>1</v>
      </c>
      <c r="BN398" s="85">
        <v>1</v>
      </c>
      <c r="BO398" s="85">
        <v>1</v>
      </c>
      <c r="BP398" s="85">
        <v>1</v>
      </c>
      <c r="BQ398" s="85">
        <v>1</v>
      </c>
      <c r="BR398" s="85">
        <v>1</v>
      </c>
      <c r="BS398" s="85">
        <v>1</v>
      </c>
      <c r="BT398" s="85"/>
      <c r="BU398" s="405"/>
      <c r="BV398" s="85"/>
      <c r="BW398" s="85"/>
      <c r="BX398" s="85"/>
      <c r="BY398" s="85"/>
      <c r="BZ398" s="85"/>
      <c r="CA398" s="85"/>
      <c r="CB398" s="85"/>
      <c r="CC398" s="85"/>
      <c r="CD398" s="85"/>
      <c r="CE398" s="85"/>
      <c r="CF398" s="85"/>
      <c r="CG398" s="85"/>
      <c r="CH398" s="85"/>
      <c r="CI398" s="85"/>
      <c r="CJ398" s="85"/>
      <c r="CK398" s="85"/>
      <c r="CL398" s="85"/>
      <c r="CM398" s="85"/>
      <c r="CN398" s="85"/>
      <c r="CO398" s="85"/>
      <c r="CP398" s="85"/>
      <c r="CR398" s="335" t="s">
        <v>12643</v>
      </c>
      <c r="CS398" s="335" t="s">
        <v>12644</v>
      </c>
      <c r="CT398" s="335" t="s">
        <v>4002</v>
      </c>
      <c r="CU398" s="335" t="s">
        <v>21316</v>
      </c>
      <c r="CV398" s="335" t="s">
        <v>21311</v>
      </c>
      <c r="CW398" s="335" t="s">
        <v>1072</v>
      </c>
      <c r="CX398" s="335" t="s">
        <v>21312</v>
      </c>
      <c r="CY398" s="335" t="s">
        <v>21317</v>
      </c>
      <c r="CZ398" s="335" t="s">
        <v>3848</v>
      </c>
      <c r="DA398" s="335" t="s">
        <v>4002</v>
      </c>
      <c r="DB398" s="335" t="s">
        <v>3840</v>
      </c>
      <c r="DC398" s="335" t="s">
        <v>3841</v>
      </c>
      <c r="DD398" s="335" t="s">
        <v>5700</v>
      </c>
      <c r="DE398" s="335" t="s">
        <v>3848</v>
      </c>
      <c r="DF398" s="335" t="s">
        <v>4002</v>
      </c>
      <c r="DG398" s="335" t="s">
        <v>3840</v>
      </c>
      <c r="DH398" s="335" t="s">
        <v>3841</v>
      </c>
      <c r="DI398" s="335" t="s">
        <v>5700</v>
      </c>
      <c r="DJ398" s="335" t="s">
        <v>3848</v>
      </c>
      <c r="DK398" s="335" t="s">
        <v>3957</v>
      </c>
      <c r="DL398" s="335" t="s">
        <v>3848</v>
      </c>
      <c r="DM398" s="335" t="s">
        <v>4116</v>
      </c>
      <c r="DN398" s="335" t="s">
        <v>3852</v>
      </c>
      <c r="DO398" s="335" t="s">
        <v>3848</v>
      </c>
      <c r="DP398" s="335" t="s">
        <v>3848</v>
      </c>
      <c r="DQ398" s="335" t="s">
        <v>21318</v>
      </c>
      <c r="DR398" s="335" t="s">
        <v>21318</v>
      </c>
      <c r="DS398" s="335" t="s">
        <v>21313</v>
      </c>
      <c r="DT398" s="335" t="s">
        <v>3848</v>
      </c>
      <c r="DU398" s="335" t="s">
        <v>3848</v>
      </c>
      <c r="DV398" s="335" t="s">
        <v>3848</v>
      </c>
      <c r="DW398" s="335" t="s">
        <v>3848</v>
      </c>
      <c r="DX398" s="335" t="s">
        <v>3848</v>
      </c>
      <c r="DY398" s="335" t="s">
        <v>3848</v>
      </c>
      <c r="DZ398" s="335" t="s">
        <v>3848</v>
      </c>
      <c r="EA398" s="335" t="s">
        <v>3848</v>
      </c>
      <c r="EB398" s="335" t="s">
        <v>3861</v>
      </c>
      <c r="EC398" s="335" t="s">
        <v>3862</v>
      </c>
      <c r="ED398" s="335" t="s">
        <v>3848</v>
      </c>
      <c r="EE398" s="335" t="s">
        <v>5981</v>
      </c>
      <c r="EF398" s="335" t="s">
        <v>5081</v>
      </c>
      <c r="EG398" s="335" t="s">
        <v>2755</v>
      </c>
      <c r="EH398" s="335" t="s">
        <v>282</v>
      </c>
      <c r="EI398" s="335" t="s">
        <v>7956</v>
      </c>
      <c r="EJ398" s="335" t="s">
        <v>3848</v>
      </c>
      <c r="EK398" s="335" t="s">
        <v>3848</v>
      </c>
      <c r="EL398" s="335" t="s">
        <v>3868</v>
      </c>
      <c r="EM398" s="335" t="s">
        <v>4002</v>
      </c>
      <c r="EN398" s="335" t="s">
        <v>4002</v>
      </c>
      <c r="EO398" s="335" t="s">
        <v>4002</v>
      </c>
      <c r="EP398" s="335" t="s">
        <v>4002</v>
      </c>
      <c r="EQ398" s="335" t="s">
        <v>4017</v>
      </c>
      <c r="ER398" s="335" t="s">
        <v>4017</v>
      </c>
      <c r="ES398" s="335" t="s">
        <v>4017</v>
      </c>
      <c r="ET398" s="335" t="s">
        <v>4017</v>
      </c>
      <c r="EU398" s="335" t="s">
        <v>4017</v>
      </c>
      <c r="EV398" s="335" t="s">
        <v>3848</v>
      </c>
      <c r="EW398" s="335" t="s">
        <v>3848</v>
      </c>
      <c r="EX398" s="335" t="s">
        <v>3848</v>
      </c>
      <c r="EY398" s="335" t="s">
        <v>3848</v>
      </c>
      <c r="EZ398" s="335" t="s">
        <v>3848</v>
      </c>
      <c r="FA398" s="335" t="s">
        <v>3848</v>
      </c>
      <c r="FB398" s="335" t="s">
        <v>3848</v>
      </c>
      <c r="FC398" s="335" t="s">
        <v>3848</v>
      </c>
      <c r="FD398" s="335" t="s">
        <v>3848</v>
      </c>
      <c r="FE398" s="335" t="s">
        <v>4017</v>
      </c>
      <c r="FF398" s="335" t="s">
        <v>4017</v>
      </c>
      <c r="FG398" s="335" t="s">
        <v>3848</v>
      </c>
      <c r="FH398" s="335" t="s">
        <v>3848</v>
      </c>
      <c r="FI398" s="335" t="s">
        <v>3848</v>
      </c>
      <c r="FJ398" s="335" t="s">
        <v>4017</v>
      </c>
      <c r="FK398" s="335" t="s">
        <v>4017</v>
      </c>
      <c r="FL398" s="335" t="s">
        <v>4017</v>
      </c>
      <c r="FM398" s="335" t="s">
        <v>21311</v>
      </c>
      <c r="FN398" s="335" t="s">
        <v>21319</v>
      </c>
      <c r="FO398" s="335" t="s">
        <v>3848</v>
      </c>
      <c r="FP398" s="335" t="s">
        <v>3848</v>
      </c>
      <c r="FQ398" s="335" t="s">
        <v>21320</v>
      </c>
      <c r="FR398" s="335" t="s">
        <v>4367</v>
      </c>
      <c r="FS398" s="335" t="s">
        <v>21321</v>
      </c>
      <c r="FT398" s="335" t="s">
        <v>3943</v>
      </c>
      <c r="FU398" s="335" t="s">
        <v>3943</v>
      </c>
      <c r="FV398" s="335" t="s">
        <v>3943</v>
      </c>
      <c r="FW398" s="335" t="s">
        <v>3943</v>
      </c>
      <c r="FX398" s="335" t="s">
        <v>3944</v>
      </c>
      <c r="FY398" s="335" t="s">
        <v>3848</v>
      </c>
      <c r="FZ398" s="335" t="s">
        <v>3848</v>
      </c>
      <c r="GA398" s="335" t="s">
        <v>3848</v>
      </c>
      <c r="GB398" s="335" t="s">
        <v>3848</v>
      </c>
      <c r="GC398" s="335" t="s">
        <v>3848</v>
      </c>
      <c r="IC398" s="44" t="s">
        <v>3403</v>
      </c>
      <c r="IE398" s="44" t="s">
        <v>3403</v>
      </c>
    </row>
    <row r="399" spans="1:239" s="44" customFormat="1" ht="15" customHeight="1" x14ac:dyDescent="0.2">
      <c r="A399" s="85"/>
      <c r="B399" s="470"/>
      <c r="C399" s="85"/>
      <c r="D399" s="44" t="s">
        <v>20438</v>
      </c>
      <c r="E399" s="85" t="s">
        <v>212</v>
      </c>
      <c r="F399" s="282">
        <v>43285</v>
      </c>
      <c r="G399" s="183" t="s">
        <v>1202</v>
      </c>
      <c r="H399" s="183" t="s">
        <v>233</v>
      </c>
      <c r="I399" s="183" t="s">
        <v>3057</v>
      </c>
      <c r="J399" s="85"/>
      <c r="K399" s="471"/>
      <c r="L399" s="471"/>
      <c r="M399" s="471"/>
      <c r="N399" s="471"/>
      <c r="O399" s="85"/>
      <c r="P399" s="488" t="s">
        <v>21322</v>
      </c>
      <c r="Q399" s="85" t="s">
        <v>21323</v>
      </c>
      <c r="R399" s="85" t="s">
        <v>21324</v>
      </c>
      <c r="S399" s="471" t="s">
        <v>21325</v>
      </c>
      <c r="T399" s="276">
        <v>9212322776</v>
      </c>
      <c r="U399" s="473" t="s">
        <v>21326</v>
      </c>
      <c r="V399" s="44" t="s">
        <v>221</v>
      </c>
      <c r="W399" s="252" t="s">
        <v>221</v>
      </c>
      <c r="X399" s="252" t="s">
        <v>221</v>
      </c>
      <c r="Y399" s="252" t="s">
        <v>221</v>
      </c>
      <c r="Z399" s="252" t="s">
        <v>221</v>
      </c>
      <c r="AA399" s="85" t="s">
        <v>21327</v>
      </c>
      <c r="AB399" s="85">
        <v>9099022287</v>
      </c>
      <c r="AC399" s="85" t="s">
        <v>1303</v>
      </c>
      <c r="AD399" s="85" t="s">
        <v>224</v>
      </c>
      <c r="AE399" s="85" t="s">
        <v>221</v>
      </c>
      <c r="AF399" s="85" t="s">
        <v>221</v>
      </c>
      <c r="AG399" s="85" t="s">
        <v>221</v>
      </c>
      <c r="AH399" s="85" t="s">
        <v>221</v>
      </c>
      <c r="AI399" s="85">
        <v>0</v>
      </c>
      <c r="AJ399" s="85" t="s">
        <v>446</v>
      </c>
      <c r="AK399" s="85">
        <v>0</v>
      </c>
      <c r="AL399" s="85">
        <v>0</v>
      </c>
      <c r="AM399" s="85">
        <v>0</v>
      </c>
      <c r="AN399" s="64" t="s">
        <v>394</v>
      </c>
      <c r="AO399" s="64" t="s">
        <v>1210</v>
      </c>
      <c r="AP399" s="85" t="s">
        <v>281</v>
      </c>
      <c r="AQ399" s="36" t="s">
        <v>15604</v>
      </c>
      <c r="AR399" s="85"/>
      <c r="AS399" s="85"/>
      <c r="AT399" s="85"/>
      <c r="AU399" s="85"/>
      <c r="AV399" s="85"/>
      <c r="AW399" s="85"/>
      <c r="AX399" s="85"/>
      <c r="AY399" s="85"/>
      <c r="AZ399" s="85"/>
      <c r="BA399" s="275"/>
      <c r="BB399" s="275" t="s">
        <v>15605</v>
      </c>
      <c r="BC399" s="275">
        <v>0.50069444444444444</v>
      </c>
      <c r="BD399" s="483">
        <v>0.50486111111111109</v>
      </c>
      <c r="BE399" s="85"/>
      <c r="BF399" s="85">
        <v>1</v>
      </c>
      <c r="BG399" s="85">
        <v>1</v>
      </c>
      <c r="BH399" s="85">
        <v>1</v>
      </c>
      <c r="BI399" s="85">
        <v>1</v>
      </c>
      <c r="BJ399" s="85">
        <v>1</v>
      </c>
      <c r="BK399" s="85">
        <v>1</v>
      </c>
      <c r="BL399" s="85">
        <v>1</v>
      </c>
      <c r="BM399" s="85">
        <v>1</v>
      </c>
      <c r="BN399" s="85">
        <v>1</v>
      </c>
      <c r="BO399" s="85">
        <v>1</v>
      </c>
      <c r="BP399" s="85">
        <v>1</v>
      </c>
      <c r="BQ399" s="85">
        <v>1</v>
      </c>
      <c r="BR399" s="85">
        <v>1</v>
      </c>
      <c r="BS399" s="85">
        <v>1</v>
      </c>
      <c r="BT399" s="85"/>
      <c r="BU399" s="405"/>
      <c r="BV399" s="85"/>
      <c r="BW399" s="85"/>
      <c r="BX399" s="85"/>
      <c r="BY399" s="85"/>
      <c r="BZ399" s="85"/>
      <c r="CA399" s="85"/>
      <c r="CB399" s="85"/>
      <c r="CC399" s="85"/>
      <c r="CD399" s="85"/>
      <c r="CE399" s="85"/>
      <c r="CF399" s="85"/>
      <c r="CG399" s="85"/>
      <c r="CH399" s="85"/>
      <c r="CI399" s="85"/>
      <c r="CJ399" s="85"/>
      <c r="CK399" s="85"/>
      <c r="CL399" s="85"/>
      <c r="CM399" s="85"/>
      <c r="CN399" s="85"/>
      <c r="CO399" s="85"/>
      <c r="CP399" s="85"/>
      <c r="CR399" s="335" t="s">
        <v>12643</v>
      </c>
      <c r="CS399" s="335" t="s">
        <v>12644</v>
      </c>
      <c r="CT399" s="335" t="s">
        <v>4002</v>
      </c>
      <c r="CU399" s="335" t="s">
        <v>21328</v>
      </c>
      <c r="CV399" s="335" t="s">
        <v>21323</v>
      </c>
      <c r="CW399" s="335" t="s">
        <v>21324</v>
      </c>
      <c r="CX399" s="335" t="s">
        <v>21325</v>
      </c>
      <c r="CY399" s="335" t="s">
        <v>21329</v>
      </c>
      <c r="CZ399" s="335" t="s">
        <v>3848</v>
      </c>
      <c r="DA399" s="335" t="s">
        <v>5480</v>
      </c>
      <c r="DB399" s="335" t="s">
        <v>3840</v>
      </c>
      <c r="DC399" s="335" t="s">
        <v>3841</v>
      </c>
      <c r="DD399" s="335" t="s">
        <v>4882</v>
      </c>
      <c r="DE399" s="335" t="s">
        <v>3848</v>
      </c>
      <c r="DF399" s="335" t="s">
        <v>5480</v>
      </c>
      <c r="DG399" s="335" t="s">
        <v>3840</v>
      </c>
      <c r="DH399" s="335" t="s">
        <v>3841</v>
      </c>
      <c r="DI399" s="335" t="s">
        <v>4882</v>
      </c>
      <c r="DJ399" s="335" t="s">
        <v>3848</v>
      </c>
      <c r="DK399" s="335" t="s">
        <v>3957</v>
      </c>
      <c r="DL399" s="335" t="s">
        <v>3848</v>
      </c>
      <c r="DM399" s="335" t="s">
        <v>3914</v>
      </c>
      <c r="DN399" s="335" t="s">
        <v>3852</v>
      </c>
      <c r="DO399" s="335" t="s">
        <v>3848</v>
      </c>
      <c r="DP399" s="335" t="s">
        <v>3848</v>
      </c>
      <c r="DQ399" s="335" t="s">
        <v>21330</v>
      </c>
      <c r="DR399" s="335" t="s">
        <v>21330</v>
      </c>
      <c r="DS399" s="335" t="s">
        <v>21326</v>
      </c>
      <c r="DT399" s="335" t="s">
        <v>3848</v>
      </c>
      <c r="DU399" s="335" t="s">
        <v>3848</v>
      </c>
      <c r="DV399" s="335" t="s">
        <v>3848</v>
      </c>
      <c r="DW399" s="335" t="s">
        <v>3848</v>
      </c>
      <c r="DX399" s="335" t="s">
        <v>3848</v>
      </c>
      <c r="DY399" s="335" t="s">
        <v>3848</v>
      </c>
      <c r="DZ399" s="335" t="s">
        <v>3848</v>
      </c>
      <c r="EA399" s="335" t="s">
        <v>3848</v>
      </c>
      <c r="EB399" s="335" t="s">
        <v>3861</v>
      </c>
      <c r="EC399" s="335" t="s">
        <v>3862</v>
      </c>
      <c r="ED399" s="335" t="s">
        <v>3848</v>
      </c>
      <c r="EE399" s="335" t="s">
        <v>5981</v>
      </c>
      <c r="EF399" s="335" t="s">
        <v>5081</v>
      </c>
      <c r="EG399" s="335" t="s">
        <v>2755</v>
      </c>
      <c r="EH399" s="335" t="s">
        <v>282</v>
      </c>
      <c r="EI399" s="335" t="s">
        <v>7956</v>
      </c>
      <c r="EJ399" s="335" t="s">
        <v>3848</v>
      </c>
      <c r="EK399" s="335" t="s">
        <v>3848</v>
      </c>
      <c r="EL399" s="335" t="s">
        <v>3868</v>
      </c>
      <c r="EM399" s="335" t="s">
        <v>4002</v>
      </c>
      <c r="EN399" s="335" t="s">
        <v>4002</v>
      </c>
      <c r="EO399" s="335" t="s">
        <v>4002</v>
      </c>
      <c r="EP399" s="335" t="s">
        <v>4002</v>
      </c>
      <c r="EQ399" s="335" t="s">
        <v>4017</v>
      </c>
      <c r="ER399" s="335" t="s">
        <v>4017</v>
      </c>
      <c r="ES399" s="335" t="s">
        <v>4017</v>
      </c>
      <c r="ET399" s="335" t="s">
        <v>4017</v>
      </c>
      <c r="EU399" s="335" t="s">
        <v>4017</v>
      </c>
      <c r="EV399" s="335" t="s">
        <v>3848</v>
      </c>
      <c r="EW399" s="335" t="s">
        <v>3848</v>
      </c>
      <c r="EX399" s="335" t="s">
        <v>3848</v>
      </c>
      <c r="EY399" s="335" t="s">
        <v>3848</v>
      </c>
      <c r="EZ399" s="335" t="s">
        <v>3848</v>
      </c>
      <c r="FA399" s="335" t="s">
        <v>3848</v>
      </c>
      <c r="FB399" s="335" t="s">
        <v>3848</v>
      </c>
      <c r="FC399" s="335" t="s">
        <v>3848</v>
      </c>
      <c r="FD399" s="335" t="s">
        <v>3848</v>
      </c>
      <c r="FE399" s="335" t="s">
        <v>4017</v>
      </c>
      <c r="FF399" s="335" t="s">
        <v>4017</v>
      </c>
      <c r="FG399" s="335" t="s">
        <v>3848</v>
      </c>
      <c r="FH399" s="335" t="s">
        <v>3848</v>
      </c>
      <c r="FI399" s="335" t="s">
        <v>3848</v>
      </c>
      <c r="FJ399" s="335" t="s">
        <v>4017</v>
      </c>
      <c r="FK399" s="335" t="s">
        <v>4017</v>
      </c>
      <c r="FL399" s="335" t="s">
        <v>4017</v>
      </c>
      <c r="FM399" s="335" t="s">
        <v>221</v>
      </c>
      <c r="FN399" s="335" t="s">
        <v>221</v>
      </c>
      <c r="FO399" s="335" t="s">
        <v>3848</v>
      </c>
      <c r="FP399" s="335" t="s">
        <v>3848</v>
      </c>
      <c r="FQ399" s="335" t="s">
        <v>21331</v>
      </c>
      <c r="FR399" s="335" t="s">
        <v>10904</v>
      </c>
      <c r="FS399" s="335" t="s">
        <v>21332</v>
      </c>
      <c r="FT399" s="335" t="s">
        <v>3943</v>
      </c>
      <c r="FU399" s="335" t="s">
        <v>3943</v>
      </c>
      <c r="FV399" s="335" t="s">
        <v>3943</v>
      </c>
      <c r="FW399" s="335" t="s">
        <v>3943</v>
      </c>
      <c r="FX399" s="335" t="s">
        <v>3944</v>
      </c>
      <c r="FY399" s="335" t="s">
        <v>3848</v>
      </c>
      <c r="FZ399" s="335" t="s">
        <v>3848</v>
      </c>
      <c r="GA399" s="335" t="s">
        <v>3848</v>
      </c>
      <c r="GB399" s="335" t="s">
        <v>3848</v>
      </c>
      <c r="GC399" s="335" t="s">
        <v>3848</v>
      </c>
      <c r="IC399" s="44" t="s">
        <v>3403</v>
      </c>
      <c r="IE399" s="44" t="s">
        <v>3403</v>
      </c>
    </row>
    <row r="400" spans="1:239" s="44" customFormat="1" ht="15" customHeight="1" x14ac:dyDescent="0.2">
      <c r="A400" s="85"/>
      <c r="B400" s="470"/>
      <c r="C400" s="85"/>
      <c r="D400" s="44" t="s">
        <v>20438</v>
      </c>
      <c r="E400" s="85" t="s">
        <v>212</v>
      </c>
      <c r="F400" s="282">
        <v>43285</v>
      </c>
      <c r="G400" s="183" t="s">
        <v>1202</v>
      </c>
      <c r="H400" s="183" t="s">
        <v>233</v>
      </c>
      <c r="I400" s="183" t="s">
        <v>3057</v>
      </c>
      <c r="J400" s="85"/>
      <c r="K400" s="471"/>
      <c r="L400" s="471"/>
      <c r="M400" s="471"/>
      <c r="N400" s="471"/>
      <c r="O400" s="85"/>
      <c r="P400" s="472" t="s">
        <v>21333</v>
      </c>
      <c r="Q400" s="85" t="s">
        <v>21334</v>
      </c>
      <c r="R400" s="85" t="s">
        <v>1536</v>
      </c>
      <c r="S400" s="471" t="s">
        <v>21335</v>
      </c>
      <c r="T400" s="276">
        <v>9101040728</v>
      </c>
      <c r="U400" s="473" t="s">
        <v>21336</v>
      </c>
      <c r="V400" s="44" t="s">
        <v>221</v>
      </c>
      <c r="W400" s="252" t="s">
        <v>221</v>
      </c>
      <c r="X400" s="252" t="s">
        <v>221</v>
      </c>
      <c r="Y400" s="252" t="s">
        <v>221</v>
      </c>
      <c r="Z400" s="252" t="s">
        <v>221</v>
      </c>
      <c r="AA400" s="85" t="s">
        <v>221</v>
      </c>
      <c r="AB400" s="85" t="s">
        <v>221</v>
      </c>
      <c r="AC400" s="85" t="s">
        <v>402</v>
      </c>
      <c r="AD400" s="85" t="s">
        <v>224</v>
      </c>
      <c r="AE400" s="85" t="s">
        <v>3457</v>
      </c>
      <c r="AF400" s="85" t="s">
        <v>259</v>
      </c>
      <c r="AG400" s="85" t="s">
        <v>221</v>
      </c>
      <c r="AH400" s="85" t="s">
        <v>221</v>
      </c>
      <c r="AI400" s="85">
        <v>6</v>
      </c>
      <c r="AJ400" s="85" t="s">
        <v>227</v>
      </c>
      <c r="AK400" s="85">
        <v>1</v>
      </c>
      <c r="AL400" s="85">
        <v>6</v>
      </c>
      <c r="AM400" s="85">
        <v>0</v>
      </c>
      <c r="AN400" s="64" t="s">
        <v>394</v>
      </c>
      <c r="AO400" s="64" t="s">
        <v>1210</v>
      </c>
      <c r="AP400" s="85" t="s">
        <v>281</v>
      </c>
      <c r="AQ400" s="36" t="s">
        <v>15604</v>
      </c>
      <c r="AR400" s="85"/>
      <c r="AS400" s="85"/>
      <c r="AT400" s="85"/>
      <c r="AU400" s="85"/>
      <c r="AV400" s="85"/>
      <c r="AW400" s="85"/>
      <c r="AX400" s="85"/>
      <c r="AY400" s="85"/>
      <c r="AZ400" s="85"/>
      <c r="BA400" s="275"/>
      <c r="BB400" s="275" t="s">
        <v>15605</v>
      </c>
      <c r="BC400" s="275">
        <v>0.53472222222222221</v>
      </c>
      <c r="BD400" s="483">
        <v>0.53819444444444442</v>
      </c>
      <c r="BE400" s="85"/>
      <c r="BF400" s="85">
        <v>1</v>
      </c>
      <c r="BG400" s="85">
        <v>1</v>
      </c>
      <c r="BH400" s="85">
        <v>1</v>
      </c>
      <c r="BI400" s="85">
        <v>1</v>
      </c>
      <c r="BJ400" s="85">
        <v>1</v>
      </c>
      <c r="BK400" s="85">
        <v>1</v>
      </c>
      <c r="BL400" s="85">
        <v>1</v>
      </c>
      <c r="BM400" s="85">
        <v>1</v>
      </c>
      <c r="BN400" s="85">
        <v>1</v>
      </c>
      <c r="BO400" s="85">
        <v>1</v>
      </c>
      <c r="BP400" s="85">
        <v>1</v>
      </c>
      <c r="BQ400" s="85">
        <v>1</v>
      </c>
      <c r="BR400" s="85">
        <v>1</v>
      </c>
      <c r="BS400" s="85">
        <v>1</v>
      </c>
      <c r="BT400" s="85"/>
      <c r="BU400" s="405"/>
      <c r="BV400" s="85"/>
      <c r="BW400" s="85"/>
      <c r="BX400" s="85"/>
      <c r="BY400" s="85"/>
      <c r="BZ400" s="85"/>
      <c r="CA400" s="85"/>
      <c r="CB400" s="85"/>
      <c r="CC400" s="85"/>
      <c r="CD400" s="85"/>
      <c r="CE400" s="85"/>
      <c r="CF400" s="85"/>
      <c r="CG400" s="85"/>
      <c r="CH400" s="85"/>
      <c r="CI400" s="85"/>
      <c r="CJ400" s="85"/>
      <c r="CK400" s="85"/>
      <c r="CL400" s="85"/>
      <c r="CM400" s="85"/>
      <c r="CN400" s="85"/>
      <c r="CO400" s="85"/>
      <c r="CP400" s="85"/>
      <c r="CR400" s="335" t="s">
        <v>12643</v>
      </c>
      <c r="CS400" s="335" t="s">
        <v>12644</v>
      </c>
      <c r="CT400" s="335" t="s">
        <v>4002</v>
      </c>
      <c r="CU400" s="335" t="s">
        <v>21337</v>
      </c>
      <c r="CV400" s="335" t="s">
        <v>21334</v>
      </c>
      <c r="CW400" s="335" t="s">
        <v>1536</v>
      </c>
      <c r="CX400" s="335" t="s">
        <v>21335</v>
      </c>
      <c r="CY400" s="335" t="s">
        <v>21338</v>
      </c>
      <c r="CZ400" s="335" t="s">
        <v>3848</v>
      </c>
      <c r="DA400" s="335" t="s">
        <v>4002</v>
      </c>
      <c r="DB400" s="335" t="s">
        <v>3840</v>
      </c>
      <c r="DC400" s="335" t="s">
        <v>3841</v>
      </c>
      <c r="DD400" s="335" t="s">
        <v>4838</v>
      </c>
      <c r="DE400" s="335" t="s">
        <v>3848</v>
      </c>
      <c r="DF400" s="335" t="s">
        <v>4002</v>
      </c>
      <c r="DG400" s="335" t="s">
        <v>3840</v>
      </c>
      <c r="DH400" s="335" t="s">
        <v>3841</v>
      </c>
      <c r="DI400" s="335" t="s">
        <v>4838</v>
      </c>
      <c r="DJ400" s="335" t="s">
        <v>3848</v>
      </c>
      <c r="DK400" s="335" t="s">
        <v>3957</v>
      </c>
      <c r="DL400" s="335" t="s">
        <v>3848</v>
      </c>
      <c r="DM400" s="335" t="s">
        <v>3914</v>
      </c>
      <c r="DN400" s="335" t="s">
        <v>3852</v>
      </c>
      <c r="DO400" s="335" t="s">
        <v>3848</v>
      </c>
      <c r="DP400" s="335" t="s">
        <v>3848</v>
      </c>
      <c r="DQ400" s="335" t="s">
        <v>21339</v>
      </c>
      <c r="DR400" s="335" t="s">
        <v>21339</v>
      </c>
      <c r="DS400" s="335" t="s">
        <v>21336</v>
      </c>
      <c r="DT400" s="335" t="s">
        <v>3848</v>
      </c>
      <c r="DU400" s="335" t="s">
        <v>3848</v>
      </c>
      <c r="DV400" s="335" t="s">
        <v>3848</v>
      </c>
      <c r="DW400" s="335" t="s">
        <v>3848</v>
      </c>
      <c r="DX400" s="335" t="s">
        <v>3848</v>
      </c>
      <c r="DY400" s="335" t="s">
        <v>3848</v>
      </c>
      <c r="DZ400" s="335" t="s">
        <v>3848</v>
      </c>
      <c r="EA400" s="335" t="s">
        <v>3848</v>
      </c>
      <c r="EB400" s="335" t="s">
        <v>3861</v>
      </c>
      <c r="EC400" s="335" t="s">
        <v>3862</v>
      </c>
      <c r="ED400" s="335" t="s">
        <v>3848</v>
      </c>
      <c r="EE400" s="335" t="s">
        <v>5981</v>
      </c>
      <c r="EF400" s="335" t="s">
        <v>5081</v>
      </c>
      <c r="EG400" s="335" t="s">
        <v>2755</v>
      </c>
      <c r="EH400" s="335" t="s">
        <v>282</v>
      </c>
      <c r="EI400" s="335" t="s">
        <v>7956</v>
      </c>
      <c r="EJ400" s="335" t="s">
        <v>3848</v>
      </c>
      <c r="EK400" s="335" t="s">
        <v>3848</v>
      </c>
      <c r="EL400" s="335" t="s">
        <v>3868</v>
      </c>
      <c r="EM400" s="335" t="s">
        <v>4002</v>
      </c>
      <c r="EN400" s="335" t="s">
        <v>4002</v>
      </c>
      <c r="EO400" s="335" t="s">
        <v>4002</v>
      </c>
      <c r="EP400" s="335" t="s">
        <v>4002</v>
      </c>
      <c r="EQ400" s="335" t="s">
        <v>4017</v>
      </c>
      <c r="ER400" s="335" t="s">
        <v>4017</v>
      </c>
      <c r="ES400" s="335" t="s">
        <v>4017</v>
      </c>
      <c r="ET400" s="335" t="s">
        <v>4017</v>
      </c>
      <c r="EU400" s="335" t="s">
        <v>4017</v>
      </c>
      <c r="EV400" s="335" t="s">
        <v>3848</v>
      </c>
      <c r="EW400" s="335" t="s">
        <v>3848</v>
      </c>
      <c r="EX400" s="335" t="s">
        <v>3848</v>
      </c>
      <c r="EY400" s="335" t="s">
        <v>3848</v>
      </c>
      <c r="EZ400" s="335" t="s">
        <v>3848</v>
      </c>
      <c r="FA400" s="335" t="s">
        <v>3848</v>
      </c>
      <c r="FB400" s="335" t="s">
        <v>3848</v>
      </c>
      <c r="FC400" s="335" t="s">
        <v>3848</v>
      </c>
      <c r="FD400" s="335" t="s">
        <v>3848</v>
      </c>
      <c r="FE400" s="335" t="s">
        <v>4017</v>
      </c>
      <c r="FF400" s="335" t="s">
        <v>4017</v>
      </c>
      <c r="FG400" s="335" t="s">
        <v>3848</v>
      </c>
      <c r="FH400" s="335" t="s">
        <v>3848</v>
      </c>
      <c r="FI400" s="335" t="s">
        <v>3848</v>
      </c>
      <c r="FJ400" s="335" t="s">
        <v>4017</v>
      </c>
      <c r="FK400" s="335" t="s">
        <v>4017</v>
      </c>
      <c r="FL400" s="335" t="s">
        <v>4017</v>
      </c>
      <c r="FM400" s="335" t="s">
        <v>221</v>
      </c>
      <c r="FN400" s="335" t="s">
        <v>221</v>
      </c>
      <c r="FO400" s="335" t="s">
        <v>3848</v>
      </c>
      <c r="FP400" s="335" t="s">
        <v>3848</v>
      </c>
      <c r="FQ400" s="335" t="s">
        <v>4736</v>
      </c>
      <c r="FR400" s="335" t="s">
        <v>4736</v>
      </c>
      <c r="FS400" s="335" t="s">
        <v>4736</v>
      </c>
      <c r="FT400" s="335" t="s">
        <v>3943</v>
      </c>
      <c r="FU400" s="335" t="s">
        <v>3943</v>
      </c>
      <c r="FV400" s="335" t="s">
        <v>3943</v>
      </c>
      <c r="FW400" s="335" t="s">
        <v>3943</v>
      </c>
      <c r="FX400" s="335" t="s">
        <v>3944</v>
      </c>
      <c r="FY400" s="335" t="s">
        <v>3848</v>
      </c>
      <c r="FZ400" s="335" t="s">
        <v>3848</v>
      </c>
      <c r="GA400" s="335" t="s">
        <v>3848</v>
      </c>
      <c r="GB400" s="335" t="s">
        <v>3848</v>
      </c>
      <c r="GC400" s="335" t="s">
        <v>3848</v>
      </c>
      <c r="IC400" s="44" t="s">
        <v>3403</v>
      </c>
      <c r="IE400" s="44" t="s">
        <v>3403</v>
      </c>
    </row>
    <row r="401" spans="1:239" s="44" customFormat="1" ht="15" customHeight="1" x14ac:dyDescent="0.2">
      <c r="A401" s="85"/>
      <c r="B401" s="470"/>
      <c r="C401" s="85"/>
      <c r="D401" s="44" t="s">
        <v>20438</v>
      </c>
      <c r="E401" s="85" t="s">
        <v>212</v>
      </c>
      <c r="F401" s="282">
        <v>43285</v>
      </c>
      <c r="G401" s="183" t="s">
        <v>1202</v>
      </c>
      <c r="H401" s="183" t="s">
        <v>233</v>
      </c>
      <c r="I401" s="183" t="s">
        <v>3057</v>
      </c>
      <c r="J401" s="85"/>
      <c r="K401" s="471"/>
      <c r="L401" s="471"/>
      <c r="M401" s="471"/>
      <c r="N401" s="471"/>
      <c r="O401" s="85"/>
      <c r="P401" s="472" t="s">
        <v>21340</v>
      </c>
      <c r="Q401" s="85" t="s">
        <v>21341</v>
      </c>
      <c r="R401" s="85" t="s">
        <v>21342</v>
      </c>
      <c r="S401" s="85" t="s">
        <v>21343</v>
      </c>
      <c r="T401" s="276">
        <v>9500533502</v>
      </c>
      <c r="U401" s="473" t="s">
        <v>21344</v>
      </c>
      <c r="V401" s="44" t="s">
        <v>221</v>
      </c>
      <c r="W401" s="252" t="s">
        <v>221</v>
      </c>
      <c r="X401" s="252" t="s">
        <v>221</v>
      </c>
      <c r="Y401" s="252" t="s">
        <v>221</v>
      </c>
      <c r="Z401" s="252" t="s">
        <v>221</v>
      </c>
      <c r="AA401" s="85" t="s">
        <v>21345</v>
      </c>
      <c r="AB401" s="85">
        <v>9474003526</v>
      </c>
      <c r="AC401" s="85" t="s">
        <v>402</v>
      </c>
      <c r="AD401" s="85" t="s">
        <v>224</v>
      </c>
      <c r="AE401" s="85" t="s">
        <v>21346</v>
      </c>
      <c r="AF401" s="85" t="s">
        <v>226</v>
      </c>
      <c r="AG401" s="85" t="s">
        <v>221</v>
      </c>
      <c r="AH401" s="85" t="s">
        <v>221</v>
      </c>
      <c r="AI401" s="85">
        <v>36</v>
      </c>
      <c r="AJ401" s="85" t="s">
        <v>227</v>
      </c>
      <c r="AK401" s="85">
        <v>1</v>
      </c>
      <c r="AL401" s="85">
        <v>36</v>
      </c>
      <c r="AM401" s="85">
        <v>0</v>
      </c>
      <c r="AN401" s="64" t="s">
        <v>394</v>
      </c>
      <c r="AO401" s="64" t="s">
        <v>1210</v>
      </c>
      <c r="AP401" s="85" t="s">
        <v>281</v>
      </c>
      <c r="AQ401" s="36" t="s">
        <v>15604</v>
      </c>
      <c r="AR401" s="85"/>
      <c r="AS401" s="85"/>
      <c r="AT401" s="85"/>
      <c r="AU401" s="85"/>
      <c r="AV401" s="85"/>
      <c r="AW401" s="85"/>
      <c r="AX401" s="85"/>
      <c r="AY401" s="85"/>
      <c r="AZ401" s="85"/>
      <c r="BA401" s="275"/>
      <c r="BB401" s="275" t="s">
        <v>15605</v>
      </c>
      <c r="BC401" s="275">
        <v>0.59722222222222221</v>
      </c>
      <c r="BD401" s="483">
        <v>0.60277777777777775</v>
      </c>
      <c r="BE401" s="85"/>
      <c r="BF401" s="85">
        <v>1</v>
      </c>
      <c r="BG401" s="85">
        <v>1</v>
      </c>
      <c r="BH401" s="85">
        <v>1</v>
      </c>
      <c r="BI401" s="85">
        <v>1</v>
      </c>
      <c r="BJ401" s="85">
        <v>1</v>
      </c>
      <c r="BK401" s="85">
        <v>1</v>
      </c>
      <c r="BL401" s="85">
        <v>1</v>
      </c>
      <c r="BM401" s="85">
        <v>1</v>
      </c>
      <c r="BN401" s="85">
        <v>1</v>
      </c>
      <c r="BO401" s="85">
        <v>1</v>
      </c>
      <c r="BP401" s="85">
        <v>1</v>
      </c>
      <c r="BQ401" s="85">
        <v>1</v>
      </c>
      <c r="BR401" s="85">
        <v>1</v>
      </c>
      <c r="BS401" s="85">
        <v>1</v>
      </c>
      <c r="BT401" s="85"/>
      <c r="BU401" s="405"/>
      <c r="BV401" s="85"/>
      <c r="BW401" s="85"/>
      <c r="BX401" s="85"/>
      <c r="BY401" s="85"/>
      <c r="BZ401" s="85"/>
      <c r="CA401" s="85"/>
      <c r="CB401" s="85"/>
      <c r="CC401" s="85"/>
      <c r="CD401" s="85"/>
      <c r="CE401" s="85"/>
      <c r="CF401" s="85"/>
      <c r="CG401" s="85"/>
      <c r="CH401" s="85"/>
      <c r="CI401" s="85"/>
      <c r="CJ401" s="85"/>
      <c r="CK401" s="85"/>
      <c r="CL401" s="85"/>
      <c r="CM401" s="85"/>
      <c r="CN401" s="85"/>
      <c r="CO401" s="85"/>
      <c r="CP401" s="85"/>
      <c r="CR401" s="335" t="s">
        <v>12643</v>
      </c>
      <c r="CS401" s="335" t="s">
        <v>12644</v>
      </c>
      <c r="CT401" s="335" t="s">
        <v>4002</v>
      </c>
      <c r="CU401" s="335" t="s">
        <v>21347</v>
      </c>
      <c r="CV401" s="335" t="s">
        <v>21341</v>
      </c>
      <c r="CW401" s="335" t="s">
        <v>21342</v>
      </c>
      <c r="CX401" s="335" t="s">
        <v>21343</v>
      </c>
      <c r="CY401" s="335" t="s">
        <v>21348</v>
      </c>
      <c r="CZ401" s="335" t="s">
        <v>3848</v>
      </c>
      <c r="DA401" s="335" t="s">
        <v>9980</v>
      </c>
      <c r="DB401" s="335" t="s">
        <v>8885</v>
      </c>
      <c r="DC401" s="335" t="s">
        <v>3846</v>
      </c>
      <c r="DD401" s="335" t="s">
        <v>8569</v>
      </c>
      <c r="DE401" s="335" t="s">
        <v>3848</v>
      </c>
      <c r="DF401" s="335" t="s">
        <v>9980</v>
      </c>
      <c r="DG401" s="335" t="s">
        <v>8885</v>
      </c>
      <c r="DH401" s="335" t="s">
        <v>3846</v>
      </c>
      <c r="DI401" s="335" t="s">
        <v>8569</v>
      </c>
      <c r="DJ401" s="335" t="s">
        <v>3848</v>
      </c>
      <c r="DK401" s="335" t="s">
        <v>3957</v>
      </c>
      <c r="DL401" s="335" t="s">
        <v>3848</v>
      </c>
      <c r="DM401" s="335" t="s">
        <v>3914</v>
      </c>
      <c r="DN401" s="335" t="s">
        <v>3852</v>
      </c>
      <c r="DO401" s="335" t="s">
        <v>3848</v>
      </c>
      <c r="DP401" s="335" t="s">
        <v>3848</v>
      </c>
      <c r="DQ401" s="335" t="s">
        <v>21349</v>
      </c>
      <c r="DR401" s="335" t="s">
        <v>21349</v>
      </c>
      <c r="DS401" s="335" t="s">
        <v>21344</v>
      </c>
      <c r="DT401" s="335" t="s">
        <v>3848</v>
      </c>
      <c r="DU401" s="335" t="s">
        <v>3848</v>
      </c>
      <c r="DV401" s="335" t="s">
        <v>3848</v>
      </c>
      <c r="DW401" s="335" t="s">
        <v>3848</v>
      </c>
      <c r="DX401" s="335" t="s">
        <v>3848</v>
      </c>
      <c r="DY401" s="335" t="s">
        <v>3848</v>
      </c>
      <c r="DZ401" s="335" t="s">
        <v>3848</v>
      </c>
      <c r="EA401" s="335" t="s">
        <v>3848</v>
      </c>
      <c r="EB401" s="335" t="s">
        <v>3861</v>
      </c>
      <c r="EC401" s="335" t="s">
        <v>3862</v>
      </c>
      <c r="ED401" s="335" t="s">
        <v>3848</v>
      </c>
      <c r="EE401" s="335" t="s">
        <v>5981</v>
      </c>
      <c r="EF401" s="335" t="s">
        <v>5081</v>
      </c>
      <c r="EG401" s="335" t="s">
        <v>2755</v>
      </c>
      <c r="EH401" s="335" t="s">
        <v>282</v>
      </c>
      <c r="EI401" s="335" t="s">
        <v>7956</v>
      </c>
      <c r="EJ401" s="335" t="s">
        <v>3848</v>
      </c>
      <c r="EK401" s="335" t="s">
        <v>3848</v>
      </c>
      <c r="EL401" s="335" t="s">
        <v>3868</v>
      </c>
      <c r="EM401" s="335" t="s">
        <v>4002</v>
      </c>
      <c r="EN401" s="335" t="s">
        <v>4002</v>
      </c>
      <c r="EO401" s="335" t="s">
        <v>4002</v>
      </c>
      <c r="EP401" s="335" t="s">
        <v>4002</v>
      </c>
      <c r="EQ401" s="335" t="s">
        <v>4017</v>
      </c>
      <c r="ER401" s="335" t="s">
        <v>4017</v>
      </c>
      <c r="ES401" s="335" t="s">
        <v>4017</v>
      </c>
      <c r="ET401" s="335" t="s">
        <v>4017</v>
      </c>
      <c r="EU401" s="335" t="s">
        <v>4017</v>
      </c>
      <c r="EV401" s="335" t="s">
        <v>3848</v>
      </c>
      <c r="EW401" s="335" t="s">
        <v>3848</v>
      </c>
      <c r="EX401" s="335" t="s">
        <v>3848</v>
      </c>
      <c r="EY401" s="335" t="s">
        <v>3848</v>
      </c>
      <c r="EZ401" s="335" t="s">
        <v>3848</v>
      </c>
      <c r="FA401" s="335" t="s">
        <v>3848</v>
      </c>
      <c r="FB401" s="335" t="s">
        <v>3848</v>
      </c>
      <c r="FC401" s="335" t="s">
        <v>3848</v>
      </c>
      <c r="FD401" s="335" t="s">
        <v>3848</v>
      </c>
      <c r="FE401" s="335" t="s">
        <v>4017</v>
      </c>
      <c r="FF401" s="335" t="s">
        <v>4017</v>
      </c>
      <c r="FG401" s="335" t="s">
        <v>3848</v>
      </c>
      <c r="FH401" s="335" t="s">
        <v>3848</v>
      </c>
      <c r="FI401" s="335" t="s">
        <v>3848</v>
      </c>
      <c r="FJ401" s="335" t="s">
        <v>4017</v>
      </c>
      <c r="FK401" s="335" t="s">
        <v>4017</v>
      </c>
      <c r="FL401" s="335" t="s">
        <v>4017</v>
      </c>
      <c r="FM401" s="335" t="s">
        <v>221</v>
      </c>
      <c r="FN401" s="335" t="s">
        <v>221</v>
      </c>
      <c r="FO401" s="335" t="s">
        <v>3848</v>
      </c>
      <c r="FP401" s="335" t="s">
        <v>3848</v>
      </c>
      <c r="FQ401" s="335" t="s">
        <v>21350</v>
      </c>
      <c r="FR401" s="335" t="s">
        <v>4925</v>
      </c>
      <c r="FS401" s="335" t="s">
        <v>21351</v>
      </c>
      <c r="FT401" s="335" t="s">
        <v>3943</v>
      </c>
      <c r="FU401" s="335" t="s">
        <v>3943</v>
      </c>
      <c r="FV401" s="335" t="s">
        <v>3943</v>
      </c>
      <c r="FW401" s="335" t="s">
        <v>3943</v>
      </c>
      <c r="FX401" s="335" t="s">
        <v>3944</v>
      </c>
      <c r="FY401" s="335" t="s">
        <v>3848</v>
      </c>
      <c r="FZ401" s="335" t="s">
        <v>3848</v>
      </c>
      <c r="GA401" s="335" t="s">
        <v>3848</v>
      </c>
      <c r="GB401" s="335" t="s">
        <v>3848</v>
      </c>
      <c r="GC401" s="335" t="s">
        <v>3848</v>
      </c>
      <c r="IC401" s="44" t="s">
        <v>3403</v>
      </c>
      <c r="IE401" s="44" t="s">
        <v>3403</v>
      </c>
    </row>
    <row r="402" spans="1:239" s="44" customFormat="1" ht="15" customHeight="1" x14ac:dyDescent="0.2">
      <c r="A402" s="85"/>
      <c r="B402" s="470"/>
      <c r="C402" s="85"/>
      <c r="D402" s="44" t="s">
        <v>20438</v>
      </c>
      <c r="E402" s="85" t="s">
        <v>212</v>
      </c>
      <c r="F402" s="282">
        <v>43285</v>
      </c>
      <c r="G402" s="183" t="s">
        <v>1202</v>
      </c>
      <c r="H402" s="183" t="s">
        <v>233</v>
      </c>
      <c r="I402" s="183" t="s">
        <v>3057</v>
      </c>
      <c r="J402" s="85"/>
      <c r="K402" s="471"/>
      <c r="L402" s="471"/>
      <c r="M402" s="471"/>
      <c r="N402" s="471"/>
      <c r="O402" s="85"/>
      <c r="P402" s="472" t="s">
        <v>21352</v>
      </c>
      <c r="Q402" s="85" t="s">
        <v>798</v>
      </c>
      <c r="R402" s="85" t="s">
        <v>21353</v>
      </c>
      <c r="S402" s="471" t="s">
        <v>21354</v>
      </c>
      <c r="T402" s="64">
        <v>9758709751</v>
      </c>
      <c r="U402" s="473" t="s">
        <v>21355</v>
      </c>
      <c r="V402" s="44" t="s">
        <v>221</v>
      </c>
      <c r="W402" s="252" t="s">
        <v>221</v>
      </c>
      <c r="X402" s="252" t="s">
        <v>221</v>
      </c>
      <c r="Y402" s="252" t="s">
        <v>221</v>
      </c>
      <c r="Z402" s="252" t="s">
        <v>221</v>
      </c>
      <c r="AA402" s="85" t="s">
        <v>21356</v>
      </c>
      <c r="AB402" s="85">
        <v>9099380341</v>
      </c>
      <c r="AC402" s="85" t="s">
        <v>402</v>
      </c>
      <c r="AD402" s="85" t="s">
        <v>224</v>
      </c>
      <c r="AE402" s="85" t="s">
        <v>21346</v>
      </c>
      <c r="AF402" s="85" t="s">
        <v>259</v>
      </c>
      <c r="AG402" s="85" t="s">
        <v>221</v>
      </c>
      <c r="AH402" s="85" t="s">
        <v>221</v>
      </c>
      <c r="AI402" s="85">
        <v>6</v>
      </c>
      <c r="AJ402" s="85" t="s">
        <v>227</v>
      </c>
      <c r="AK402" s="85">
        <v>1</v>
      </c>
      <c r="AL402" s="85">
        <v>6</v>
      </c>
      <c r="AM402" s="85">
        <v>0</v>
      </c>
      <c r="AN402" s="64" t="s">
        <v>394</v>
      </c>
      <c r="AO402" s="64" t="s">
        <v>1210</v>
      </c>
      <c r="AP402" s="85" t="s">
        <v>281</v>
      </c>
      <c r="AQ402" s="36" t="s">
        <v>15604</v>
      </c>
      <c r="AR402" s="85"/>
      <c r="AS402" s="85"/>
      <c r="AT402" s="85"/>
      <c r="AU402" s="85"/>
      <c r="AV402" s="85"/>
      <c r="AW402" s="85"/>
      <c r="AX402" s="85"/>
      <c r="AY402" s="85"/>
      <c r="AZ402" s="85"/>
      <c r="BA402" s="275"/>
      <c r="BB402" s="275" t="s">
        <v>15605</v>
      </c>
      <c r="BC402" s="275">
        <v>0.61111111111111105</v>
      </c>
      <c r="BD402" s="483">
        <v>0.61805555555555558</v>
      </c>
      <c r="BE402" s="85"/>
      <c r="BF402" s="85">
        <v>1</v>
      </c>
      <c r="BG402" s="85">
        <v>1</v>
      </c>
      <c r="BH402" s="85">
        <v>1</v>
      </c>
      <c r="BI402" s="85">
        <v>1</v>
      </c>
      <c r="BJ402" s="85">
        <v>1</v>
      </c>
      <c r="BK402" s="85">
        <v>1</v>
      </c>
      <c r="BL402" s="85">
        <v>1</v>
      </c>
      <c r="BM402" s="85">
        <v>1</v>
      </c>
      <c r="BN402" s="85">
        <v>1</v>
      </c>
      <c r="BO402" s="85">
        <v>1</v>
      </c>
      <c r="BP402" s="85">
        <v>1</v>
      </c>
      <c r="BQ402" s="85">
        <v>1</v>
      </c>
      <c r="BR402" s="85">
        <v>1</v>
      </c>
      <c r="BS402" s="85">
        <v>1</v>
      </c>
      <c r="BT402" s="85"/>
      <c r="BU402" s="405"/>
      <c r="BV402" s="85"/>
      <c r="BW402" s="85"/>
      <c r="BX402" s="85"/>
      <c r="BY402" s="85"/>
      <c r="BZ402" s="85"/>
      <c r="CA402" s="85"/>
      <c r="CB402" s="85"/>
      <c r="CC402" s="85"/>
      <c r="CD402" s="85"/>
      <c r="CE402" s="85"/>
      <c r="CF402" s="85"/>
      <c r="CG402" s="85"/>
      <c r="CH402" s="85"/>
      <c r="CI402" s="85"/>
      <c r="CJ402" s="85"/>
      <c r="CK402" s="85"/>
      <c r="CL402" s="85"/>
      <c r="CM402" s="85"/>
      <c r="CN402" s="85"/>
      <c r="CO402" s="85"/>
      <c r="CP402" s="85"/>
      <c r="CR402" s="335" t="s">
        <v>12643</v>
      </c>
      <c r="CS402" s="335" t="s">
        <v>12644</v>
      </c>
      <c r="CT402" s="335" t="s">
        <v>4002</v>
      </c>
      <c r="CU402" s="335" t="s">
        <v>21357</v>
      </c>
      <c r="CV402" s="335" t="s">
        <v>798</v>
      </c>
      <c r="CW402" s="335" t="s">
        <v>21353</v>
      </c>
      <c r="CX402" s="335" t="s">
        <v>21354</v>
      </c>
      <c r="CY402" s="335" t="s">
        <v>21358</v>
      </c>
      <c r="CZ402" s="335" t="s">
        <v>3848</v>
      </c>
      <c r="DA402" s="335" t="s">
        <v>4002</v>
      </c>
      <c r="DB402" s="335" t="s">
        <v>3840</v>
      </c>
      <c r="DC402" s="335" t="s">
        <v>3841</v>
      </c>
      <c r="DD402" s="335" t="s">
        <v>4838</v>
      </c>
      <c r="DE402" s="335" t="s">
        <v>3848</v>
      </c>
      <c r="DF402" s="335" t="s">
        <v>4002</v>
      </c>
      <c r="DG402" s="335" t="s">
        <v>3840</v>
      </c>
      <c r="DH402" s="335" t="s">
        <v>3841</v>
      </c>
      <c r="DI402" s="335" t="s">
        <v>4838</v>
      </c>
      <c r="DJ402" s="335" t="s">
        <v>3848</v>
      </c>
      <c r="DK402" s="335" t="s">
        <v>3957</v>
      </c>
      <c r="DL402" s="335" t="s">
        <v>3848</v>
      </c>
      <c r="DM402" s="335" t="s">
        <v>3914</v>
      </c>
      <c r="DN402" s="335" t="s">
        <v>3852</v>
      </c>
      <c r="DO402" s="335" t="s">
        <v>3848</v>
      </c>
      <c r="DP402" s="335" t="s">
        <v>3848</v>
      </c>
      <c r="DQ402" s="335" t="s">
        <v>21359</v>
      </c>
      <c r="DR402" s="335" t="s">
        <v>21360</v>
      </c>
      <c r="DS402" s="335" t="s">
        <v>21355</v>
      </c>
      <c r="DT402" s="335" t="s">
        <v>3848</v>
      </c>
      <c r="DU402" s="335" t="s">
        <v>3848</v>
      </c>
      <c r="DV402" s="335" t="s">
        <v>3848</v>
      </c>
      <c r="DW402" s="335" t="s">
        <v>3848</v>
      </c>
      <c r="DX402" s="335" t="s">
        <v>3848</v>
      </c>
      <c r="DY402" s="335" t="s">
        <v>3848</v>
      </c>
      <c r="DZ402" s="335" t="s">
        <v>3848</v>
      </c>
      <c r="EA402" s="335" t="s">
        <v>3848</v>
      </c>
      <c r="EB402" s="335" t="s">
        <v>3861</v>
      </c>
      <c r="EC402" s="335" t="s">
        <v>3862</v>
      </c>
      <c r="ED402" s="335" t="s">
        <v>3848</v>
      </c>
      <c r="EE402" s="335" t="s">
        <v>5981</v>
      </c>
      <c r="EF402" s="335" t="s">
        <v>5081</v>
      </c>
      <c r="EG402" s="335" t="s">
        <v>2755</v>
      </c>
      <c r="EH402" s="335" t="s">
        <v>282</v>
      </c>
      <c r="EI402" s="335" t="s">
        <v>7956</v>
      </c>
      <c r="EJ402" s="335" t="s">
        <v>3848</v>
      </c>
      <c r="EK402" s="335" t="s">
        <v>3848</v>
      </c>
      <c r="EL402" s="335" t="s">
        <v>3868</v>
      </c>
      <c r="EM402" s="335" t="s">
        <v>4002</v>
      </c>
      <c r="EN402" s="335" t="s">
        <v>4002</v>
      </c>
      <c r="EO402" s="335" t="s">
        <v>4002</v>
      </c>
      <c r="EP402" s="335" t="s">
        <v>4002</v>
      </c>
      <c r="EQ402" s="335" t="s">
        <v>4017</v>
      </c>
      <c r="ER402" s="335" t="s">
        <v>4017</v>
      </c>
      <c r="ES402" s="335" t="s">
        <v>4017</v>
      </c>
      <c r="ET402" s="335" t="s">
        <v>4017</v>
      </c>
      <c r="EU402" s="335" t="s">
        <v>4017</v>
      </c>
      <c r="EV402" s="335" t="s">
        <v>3848</v>
      </c>
      <c r="EW402" s="335" t="s">
        <v>3848</v>
      </c>
      <c r="EX402" s="335" t="s">
        <v>3848</v>
      </c>
      <c r="EY402" s="335" t="s">
        <v>3848</v>
      </c>
      <c r="EZ402" s="335" t="s">
        <v>3848</v>
      </c>
      <c r="FA402" s="335" t="s">
        <v>3848</v>
      </c>
      <c r="FB402" s="335" t="s">
        <v>3848</v>
      </c>
      <c r="FC402" s="335" t="s">
        <v>3848</v>
      </c>
      <c r="FD402" s="335" t="s">
        <v>3848</v>
      </c>
      <c r="FE402" s="335" t="s">
        <v>4017</v>
      </c>
      <c r="FF402" s="335" t="s">
        <v>4017</v>
      </c>
      <c r="FG402" s="335" t="s">
        <v>3848</v>
      </c>
      <c r="FH402" s="335" t="s">
        <v>3848</v>
      </c>
      <c r="FI402" s="335" t="s">
        <v>3848</v>
      </c>
      <c r="FJ402" s="335" t="s">
        <v>4017</v>
      </c>
      <c r="FK402" s="335" t="s">
        <v>4017</v>
      </c>
      <c r="FL402" s="335" t="s">
        <v>4017</v>
      </c>
      <c r="FM402" s="335" t="s">
        <v>798</v>
      </c>
      <c r="FN402" s="335" t="s">
        <v>3976</v>
      </c>
      <c r="FO402" s="335" t="s">
        <v>3848</v>
      </c>
      <c r="FP402" s="335" t="s">
        <v>3848</v>
      </c>
      <c r="FQ402" s="335" t="s">
        <v>21361</v>
      </c>
      <c r="FR402" s="335" t="s">
        <v>4367</v>
      </c>
      <c r="FS402" s="335" t="s">
        <v>21362</v>
      </c>
      <c r="FT402" s="335" t="s">
        <v>3943</v>
      </c>
      <c r="FU402" s="335" t="s">
        <v>3943</v>
      </c>
      <c r="FV402" s="335" t="s">
        <v>3943</v>
      </c>
      <c r="FW402" s="335" t="s">
        <v>3943</v>
      </c>
      <c r="FX402" s="335" t="s">
        <v>3944</v>
      </c>
      <c r="FY402" s="335" t="s">
        <v>3848</v>
      </c>
      <c r="FZ402" s="335" t="s">
        <v>3848</v>
      </c>
      <c r="GA402" s="335" t="s">
        <v>3848</v>
      </c>
      <c r="GB402" s="335" t="s">
        <v>3848</v>
      </c>
      <c r="GC402" s="335" t="s">
        <v>3848</v>
      </c>
      <c r="IC402" s="44" t="s">
        <v>3403</v>
      </c>
      <c r="IE402" s="44" t="s">
        <v>3403</v>
      </c>
    </row>
    <row r="403" spans="1:239" s="44" customFormat="1" ht="15" customHeight="1" x14ac:dyDescent="0.2">
      <c r="A403" s="85"/>
      <c r="B403" s="470"/>
      <c r="C403" s="85"/>
      <c r="D403" s="44" t="s">
        <v>20438</v>
      </c>
      <c r="E403" s="85" t="s">
        <v>212</v>
      </c>
      <c r="F403" s="282">
        <v>43285</v>
      </c>
      <c r="G403" s="85" t="s">
        <v>1202</v>
      </c>
      <c r="H403" s="85" t="s">
        <v>214</v>
      </c>
      <c r="I403" s="85" t="s">
        <v>1222</v>
      </c>
      <c r="J403" s="85"/>
      <c r="K403" s="471"/>
      <c r="L403" s="471"/>
      <c r="M403" s="471"/>
      <c r="N403" s="471"/>
      <c r="O403" s="85"/>
      <c r="P403" s="370" t="s">
        <v>21363</v>
      </c>
      <c r="Q403" s="85" t="s">
        <v>21213</v>
      </c>
      <c r="R403" s="85" t="s">
        <v>770</v>
      </c>
      <c r="S403" s="471" t="s">
        <v>21364</v>
      </c>
      <c r="T403" s="276">
        <v>9958558394</v>
      </c>
      <c r="U403" s="473" t="s">
        <v>21365</v>
      </c>
      <c r="V403" s="44" t="s">
        <v>221</v>
      </c>
      <c r="W403" s="252" t="s">
        <v>221</v>
      </c>
      <c r="X403" s="252" t="s">
        <v>221</v>
      </c>
      <c r="Y403" s="252" t="s">
        <v>221</v>
      </c>
      <c r="Z403" s="252" t="s">
        <v>221</v>
      </c>
      <c r="AA403" s="85" t="s">
        <v>21366</v>
      </c>
      <c r="AB403" s="85">
        <v>9755578590</v>
      </c>
      <c r="AC403" s="85" t="s">
        <v>402</v>
      </c>
      <c r="AD403" s="85" t="s">
        <v>224</v>
      </c>
      <c r="AE403" s="85" t="s">
        <v>2341</v>
      </c>
      <c r="AF403" s="85" t="s">
        <v>221</v>
      </c>
      <c r="AG403" s="85" t="s">
        <v>221</v>
      </c>
      <c r="AH403" s="85" t="s">
        <v>259</v>
      </c>
      <c r="AI403" s="85">
        <v>6</v>
      </c>
      <c r="AJ403" s="85" t="s">
        <v>227</v>
      </c>
      <c r="AK403" s="85">
        <v>1</v>
      </c>
      <c r="AL403" s="85">
        <v>6</v>
      </c>
      <c r="AM403" s="85">
        <v>0</v>
      </c>
      <c r="AN403" s="64" t="s">
        <v>394</v>
      </c>
      <c r="AO403" s="64" t="s">
        <v>1210</v>
      </c>
      <c r="AP403" s="85" t="s">
        <v>1076</v>
      </c>
      <c r="AQ403" s="85" t="s">
        <v>1077</v>
      </c>
      <c r="AR403" s="85"/>
      <c r="AS403" s="85"/>
      <c r="AT403" s="85"/>
      <c r="AU403" s="85"/>
      <c r="AV403" s="85"/>
      <c r="AW403" s="85"/>
      <c r="AX403" s="85"/>
      <c r="AY403" s="85"/>
      <c r="AZ403" s="85"/>
      <c r="BA403" s="275"/>
      <c r="BB403" s="275" t="s">
        <v>15605</v>
      </c>
      <c r="BC403" s="275">
        <v>0.71666666666666667</v>
      </c>
      <c r="BD403" s="483">
        <v>0.71875</v>
      </c>
      <c r="BE403" s="85"/>
      <c r="BF403" s="85">
        <v>1</v>
      </c>
      <c r="BG403" s="85">
        <v>1</v>
      </c>
      <c r="BH403" s="85">
        <v>1</v>
      </c>
      <c r="BI403" s="85">
        <v>1</v>
      </c>
      <c r="BJ403" s="85">
        <v>1</v>
      </c>
      <c r="BK403" s="85">
        <v>1</v>
      </c>
      <c r="BL403" s="85">
        <v>1</v>
      </c>
      <c r="BM403" s="85">
        <v>1</v>
      </c>
      <c r="BN403" s="85">
        <v>1</v>
      </c>
      <c r="BO403" s="85">
        <v>1</v>
      </c>
      <c r="BP403" s="85">
        <v>1</v>
      </c>
      <c r="BQ403" s="85">
        <v>1</v>
      </c>
      <c r="BR403" s="85">
        <v>1</v>
      </c>
      <c r="BS403" s="85">
        <v>1</v>
      </c>
      <c r="BT403" s="85"/>
      <c r="BU403" s="405"/>
      <c r="BV403" s="85"/>
      <c r="BW403" s="85"/>
      <c r="BX403" s="85"/>
      <c r="BY403" s="85"/>
      <c r="BZ403" s="85"/>
      <c r="CA403" s="85"/>
      <c r="CB403" s="85"/>
      <c r="CC403" s="85"/>
      <c r="CD403" s="85"/>
      <c r="CE403" s="85"/>
      <c r="CF403" s="85"/>
      <c r="CG403" s="85"/>
      <c r="CH403" s="85"/>
      <c r="CI403" s="85"/>
      <c r="CJ403" s="85"/>
      <c r="CK403" s="85"/>
      <c r="CL403" s="85"/>
      <c r="CM403" s="85"/>
      <c r="CN403" s="85"/>
      <c r="CO403" s="85"/>
      <c r="CP403" s="85"/>
      <c r="CR403" s="335" t="s">
        <v>12643</v>
      </c>
      <c r="CS403" s="335" t="s">
        <v>12644</v>
      </c>
      <c r="CT403" s="335" t="s">
        <v>4002</v>
      </c>
      <c r="CU403" s="335" t="s">
        <v>21367</v>
      </c>
      <c r="CV403" s="335" t="s">
        <v>21213</v>
      </c>
      <c r="CW403" s="335" t="s">
        <v>770</v>
      </c>
      <c r="CX403" s="335" t="s">
        <v>21364</v>
      </c>
      <c r="CY403" s="335" t="s">
        <v>21368</v>
      </c>
      <c r="CZ403" s="335" t="s">
        <v>3848</v>
      </c>
      <c r="DA403" s="335" t="s">
        <v>4002</v>
      </c>
      <c r="DB403" s="335" t="s">
        <v>3840</v>
      </c>
      <c r="DC403" s="335" t="s">
        <v>3841</v>
      </c>
      <c r="DD403" s="335" t="s">
        <v>4838</v>
      </c>
      <c r="DE403" s="335" t="s">
        <v>3848</v>
      </c>
      <c r="DF403" s="335" t="s">
        <v>4002</v>
      </c>
      <c r="DG403" s="335" t="s">
        <v>3840</v>
      </c>
      <c r="DH403" s="335" t="s">
        <v>3841</v>
      </c>
      <c r="DI403" s="335" t="s">
        <v>4838</v>
      </c>
      <c r="DJ403" s="335" t="s">
        <v>3848</v>
      </c>
      <c r="DK403" s="335" t="s">
        <v>3849</v>
      </c>
      <c r="DL403" s="335" t="s">
        <v>3848</v>
      </c>
      <c r="DM403" s="335" t="s">
        <v>3914</v>
      </c>
      <c r="DN403" s="335" t="s">
        <v>3852</v>
      </c>
      <c r="DO403" s="335" t="s">
        <v>3848</v>
      </c>
      <c r="DP403" s="335" t="s">
        <v>3848</v>
      </c>
      <c r="DQ403" s="335" t="s">
        <v>21369</v>
      </c>
      <c r="DR403" s="335" t="s">
        <v>21369</v>
      </c>
      <c r="DS403" s="335" t="s">
        <v>21365</v>
      </c>
      <c r="DT403" s="335" t="s">
        <v>3848</v>
      </c>
      <c r="DU403" s="335" t="s">
        <v>3848</v>
      </c>
      <c r="DV403" s="335" t="s">
        <v>3848</v>
      </c>
      <c r="DW403" s="335" t="s">
        <v>3848</v>
      </c>
      <c r="DX403" s="335" t="s">
        <v>3848</v>
      </c>
      <c r="DY403" s="335" t="s">
        <v>3848</v>
      </c>
      <c r="DZ403" s="335" t="s">
        <v>3848</v>
      </c>
      <c r="EA403" s="335" t="s">
        <v>3848</v>
      </c>
      <c r="EB403" s="335" t="s">
        <v>3861</v>
      </c>
      <c r="EC403" s="335" t="s">
        <v>3862</v>
      </c>
      <c r="ED403" s="335" t="s">
        <v>3848</v>
      </c>
      <c r="EE403" s="335" t="s">
        <v>5981</v>
      </c>
      <c r="EF403" s="335" t="s">
        <v>5081</v>
      </c>
      <c r="EG403" s="335" t="s">
        <v>2755</v>
      </c>
      <c r="EH403" s="335" t="s">
        <v>282</v>
      </c>
      <c r="EI403" s="335" t="s">
        <v>3848</v>
      </c>
      <c r="EJ403" s="335" t="s">
        <v>3848</v>
      </c>
      <c r="EK403" s="335" t="s">
        <v>3848</v>
      </c>
      <c r="EL403" s="335" t="s">
        <v>3868</v>
      </c>
      <c r="EM403" s="335" t="s">
        <v>4002</v>
      </c>
      <c r="EN403" s="335" t="s">
        <v>4002</v>
      </c>
      <c r="EO403" s="335" t="s">
        <v>4002</v>
      </c>
      <c r="EP403" s="335" t="s">
        <v>4002</v>
      </c>
      <c r="EQ403" s="335" t="s">
        <v>4017</v>
      </c>
      <c r="ER403" s="335" t="s">
        <v>4017</v>
      </c>
      <c r="ES403" s="335" t="s">
        <v>4017</v>
      </c>
      <c r="ET403" s="335" t="s">
        <v>4017</v>
      </c>
      <c r="EU403" s="335" t="s">
        <v>4017</v>
      </c>
      <c r="EV403" s="335" t="s">
        <v>3848</v>
      </c>
      <c r="EW403" s="335" t="s">
        <v>3848</v>
      </c>
      <c r="EX403" s="335" t="s">
        <v>3848</v>
      </c>
      <c r="EY403" s="335" t="s">
        <v>3848</v>
      </c>
      <c r="EZ403" s="335" t="s">
        <v>3848</v>
      </c>
      <c r="FA403" s="335" t="s">
        <v>3848</v>
      </c>
      <c r="FB403" s="335" t="s">
        <v>3848</v>
      </c>
      <c r="FC403" s="335" t="s">
        <v>3848</v>
      </c>
      <c r="FD403" s="335" t="s">
        <v>3848</v>
      </c>
      <c r="FE403" s="335" t="s">
        <v>4017</v>
      </c>
      <c r="FF403" s="335" t="s">
        <v>4017</v>
      </c>
      <c r="FG403" s="335" t="s">
        <v>3848</v>
      </c>
      <c r="FH403" s="335" t="s">
        <v>3848</v>
      </c>
      <c r="FI403" s="335" t="s">
        <v>3848</v>
      </c>
      <c r="FJ403" s="335" t="s">
        <v>4017</v>
      </c>
      <c r="FK403" s="335" t="s">
        <v>4017</v>
      </c>
      <c r="FL403" s="335" t="s">
        <v>4017</v>
      </c>
      <c r="FM403" s="335" t="s">
        <v>21213</v>
      </c>
      <c r="FN403" s="335" t="s">
        <v>2608</v>
      </c>
      <c r="FO403" s="335" t="s">
        <v>3848</v>
      </c>
      <c r="FP403" s="335" t="s">
        <v>3848</v>
      </c>
      <c r="FQ403" s="335" t="s">
        <v>21370</v>
      </c>
      <c r="FR403" s="335" t="s">
        <v>4367</v>
      </c>
      <c r="FS403" s="335" t="s">
        <v>21371</v>
      </c>
      <c r="FT403" s="335" t="s">
        <v>3943</v>
      </c>
      <c r="FU403" s="335" t="s">
        <v>3943</v>
      </c>
      <c r="FV403" s="335" t="s">
        <v>3943</v>
      </c>
      <c r="FW403" s="335" t="s">
        <v>3943</v>
      </c>
      <c r="FX403" s="335" t="s">
        <v>3944</v>
      </c>
      <c r="FY403" s="335" t="s">
        <v>3848</v>
      </c>
      <c r="FZ403" s="335" t="s">
        <v>3848</v>
      </c>
      <c r="GA403" s="335" t="s">
        <v>3848</v>
      </c>
      <c r="GB403" s="335" t="s">
        <v>3848</v>
      </c>
      <c r="GC403" s="335" t="s">
        <v>3848</v>
      </c>
      <c r="IC403" s="44" t="s">
        <v>3403</v>
      </c>
      <c r="IE403" s="44" t="s">
        <v>3403</v>
      </c>
    </row>
    <row r="404" spans="1:239" s="44" customFormat="1" ht="15" customHeight="1" x14ac:dyDescent="0.2">
      <c r="A404" s="85"/>
      <c r="B404" s="470"/>
      <c r="C404" s="85"/>
      <c r="D404" s="44" t="s">
        <v>20438</v>
      </c>
      <c r="E404" s="85" t="s">
        <v>212</v>
      </c>
      <c r="F404" s="282">
        <v>43285</v>
      </c>
      <c r="G404" s="183" t="s">
        <v>1202</v>
      </c>
      <c r="H404" s="183" t="s">
        <v>233</v>
      </c>
      <c r="I404" s="183" t="s">
        <v>3057</v>
      </c>
      <c r="J404" s="85"/>
      <c r="K404" s="471"/>
      <c r="L404" s="471"/>
      <c r="M404" s="471"/>
      <c r="N404" s="471"/>
      <c r="O404" s="85"/>
      <c r="P404" s="472" t="s">
        <v>21372</v>
      </c>
      <c r="Q404" s="85" t="s">
        <v>478</v>
      </c>
      <c r="R404" s="85" t="s">
        <v>21373</v>
      </c>
      <c r="S404" s="351" t="s">
        <v>2718</v>
      </c>
      <c r="T404" s="276">
        <v>9358707258</v>
      </c>
      <c r="U404" s="471" t="s">
        <v>21374</v>
      </c>
      <c r="V404" s="44" t="s">
        <v>221</v>
      </c>
      <c r="W404" s="252" t="s">
        <v>221</v>
      </c>
      <c r="X404" s="252" t="s">
        <v>221</v>
      </c>
      <c r="Y404" s="252" t="s">
        <v>221</v>
      </c>
      <c r="Z404" s="252" t="s">
        <v>221</v>
      </c>
      <c r="AA404" s="85" t="s">
        <v>21375</v>
      </c>
      <c r="AB404" s="85">
        <v>9555511261</v>
      </c>
      <c r="AC404" s="85" t="s">
        <v>1303</v>
      </c>
      <c r="AD404" s="85" t="s">
        <v>224</v>
      </c>
      <c r="AE404" s="85" t="s">
        <v>221</v>
      </c>
      <c r="AF404" s="85" t="s">
        <v>221</v>
      </c>
      <c r="AG404" s="85" t="s">
        <v>221</v>
      </c>
      <c r="AH404" s="85" t="s">
        <v>221</v>
      </c>
      <c r="AI404" s="85">
        <v>0</v>
      </c>
      <c r="AJ404" s="85" t="s">
        <v>446</v>
      </c>
      <c r="AK404" s="85">
        <v>0</v>
      </c>
      <c r="AL404" s="85">
        <v>0</v>
      </c>
      <c r="AM404" s="85">
        <v>0</v>
      </c>
      <c r="AN404" s="64" t="s">
        <v>394</v>
      </c>
      <c r="AO404" s="64" t="s">
        <v>1210</v>
      </c>
      <c r="AP404" s="85" t="s">
        <v>1076</v>
      </c>
      <c r="AQ404" s="85" t="s">
        <v>1077</v>
      </c>
      <c r="AR404" s="85"/>
      <c r="AS404" s="85"/>
      <c r="AT404" s="85"/>
      <c r="AU404" s="85"/>
      <c r="AV404" s="85"/>
      <c r="AW404" s="85"/>
      <c r="AX404" s="85"/>
      <c r="AY404" s="85"/>
      <c r="AZ404" s="85"/>
      <c r="BA404" s="275"/>
      <c r="BB404" s="275" t="s">
        <v>15605</v>
      </c>
      <c r="BC404" s="275">
        <v>0.73125000000000007</v>
      </c>
      <c r="BD404" s="483">
        <v>0.73819444444444438</v>
      </c>
      <c r="BE404" s="85"/>
      <c r="BF404" s="85">
        <v>1</v>
      </c>
      <c r="BG404" s="85">
        <v>1</v>
      </c>
      <c r="BH404" s="85">
        <v>1</v>
      </c>
      <c r="BI404" s="85">
        <v>1</v>
      </c>
      <c r="BJ404" s="85">
        <v>1</v>
      </c>
      <c r="BK404" s="85">
        <v>1</v>
      </c>
      <c r="BL404" s="85">
        <v>1</v>
      </c>
      <c r="BM404" s="85">
        <v>1</v>
      </c>
      <c r="BN404" s="85">
        <v>1</v>
      </c>
      <c r="BO404" s="85">
        <v>1</v>
      </c>
      <c r="BP404" s="85">
        <v>1</v>
      </c>
      <c r="BQ404" s="85">
        <v>1</v>
      </c>
      <c r="BR404" s="85">
        <v>1</v>
      </c>
      <c r="BS404" s="85">
        <v>1</v>
      </c>
      <c r="BT404" s="85"/>
      <c r="BU404" s="405"/>
      <c r="BV404" s="85"/>
      <c r="BW404" s="85"/>
      <c r="BX404" s="85"/>
      <c r="BY404" s="85"/>
      <c r="BZ404" s="85"/>
      <c r="CA404" s="85"/>
      <c r="CB404" s="85"/>
      <c r="CC404" s="85"/>
      <c r="CD404" s="85"/>
      <c r="CE404" s="85"/>
      <c r="CF404" s="85"/>
      <c r="CG404" s="85"/>
      <c r="CH404" s="85"/>
      <c r="CI404" s="85"/>
      <c r="CJ404" s="85"/>
      <c r="CK404" s="85"/>
      <c r="CL404" s="85"/>
      <c r="CM404" s="85"/>
      <c r="CN404" s="85"/>
      <c r="CO404" s="85"/>
      <c r="CP404" s="85"/>
      <c r="CR404" s="335" t="s">
        <v>12643</v>
      </c>
      <c r="CS404" s="335" t="s">
        <v>12644</v>
      </c>
      <c r="CT404" s="335" t="s">
        <v>4002</v>
      </c>
      <c r="CU404" s="335" t="s">
        <v>21376</v>
      </c>
      <c r="CV404" s="335" t="s">
        <v>478</v>
      </c>
      <c r="CW404" s="335" t="s">
        <v>21373</v>
      </c>
      <c r="CX404" s="335" t="s">
        <v>2718</v>
      </c>
      <c r="CY404" s="335" t="s">
        <v>21377</v>
      </c>
      <c r="CZ404" s="335" t="s">
        <v>3848</v>
      </c>
      <c r="DA404" s="335" t="s">
        <v>14122</v>
      </c>
      <c r="DB404" s="335" t="s">
        <v>4158</v>
      </c>
      <c r="DC404" s="335" t="s">
        <v>4159</v>
      </c>
      <c r="DD404" s="335" t="s">
        <v>5335</v>
      </c>
      <c r="DE404" s="335" t="s">
        <v>3848</v>
      </c>
      <c r="DF404" s="335" t="s">
        <v>14122</v>
      </c>
      <c r="DG404" s="335" t="s">
        <v>4158</v>
      </c>
      <c r="DH404" s="335" t="s">
        <v>4159</v>
      </c>
      <c r="DI404" s="335" t="s">
        <v>5335</v>
      </c>
      <c r="DJ404" s="335" t="s">
        <v>3848</v>
      </c>
      <c r="DK404" s="335" t="s">
        <v>3957</v>
      </c>
      <c r="DL404" s="335" t="s">
        <v>3848</v>
      </c>
      <c r="DM404" s="335" t="s">
        <v>3914</v>
      </c>
      <c r="DN404" s="335" t="s">
        <v>3852</v>
      </c>
      <c r="DO404" s="335" t="s">
        <v>3848</v>
      </c>
      <c r="DP404" s="335" t="s">
        <v>3848</v>
      </c>
      <c r="DQ404" s="335" t="s">
        <v>21378</v>
      </c>
      <c r="DR404" s="335" t="s">
        <v>21378</v>
      </c>
      <c r="DS404" s="335" t="s">
        <v>21374</v>
      </c>
      <c r="DT404" s="335" t="s">
        <v>3848</v>
      </c>
      <c r="DU404" s="335" t="s">
        <v>3848</v>
      </c>
      <c r="DV404" s="335" t="s">
        <v>3848</v>
      </c>
      <c r="DW404" s="335" t="s">
        <v>3848</v>
      </c>
      <c r="DX404" s="335" t="s">
        <v>3848</v>
      </c>
      <c r="DY404" s="335" t="s">
        <v>3848</v>
      </c>
      <c r="DZ404" s="335" t="s">
        <v>3848</v>
      </c>
      <c r="EA404" s="335" t="s">
        <v>3848</v>
      </c>
      <c r="EB404" s="335" t="s">
        <v>3861</v>
      </c>
      <c r="EC404" s="335" t="s">
        <v>3862</v>
      </c>
      <c r="ED404" s="335" t="s">
        <v>3848</v>
      </c>
      <c r="EE404" s="335" t="s">
        <v>5981</v>
      </c>
      <c r="EF404" s="335" t="s">
        <v>5081</v>
      </c>
      <c r="EG404" s="335" t="s">
        <v>1720</v>
      </c>
      <c r="EH404" s="335" t="s">
        <v>1077</v>
      </c>
      <c r="EI404" s="335" t="s">
        <v>3848</v>
      </c>
      <c r="EJ404" s="335" t="s">
        <v>3848</v>
      </c>
      <c r="EK404" s="335" t="s">
        <v>3848</v>
      </c>
      <c r="EL404" s="335" t="s">
        <v>3868</v>
      </c>
      <c r="EM404" s="335" t="s">
        <v>4002</v>
      </c>
      <c r="EN404" s="335" t="s">
        <v>4002</v>
      </c>
      <c r="EO404" s="335" t="s">
        <v>4002</v>
      </c>
      <c r="EP404" s="335" t="s">
        <v>4002</v>
      </c>
      <c r="EQ404" s="335" t="s">
        <v>4017</v>
      </c>
      <c r="ER404" s="335" t="s">
        <v>4017</v>
      </c>
      <c r="ES404" s="335" t="s">
        <v>4017</v>
      </c>
      <c r="ET404" s="335" t="s">
        <v>4017</v>
      </c>
      <c r="EU404" s="335" t="s">
        <v>4017</v>
      </c>
      <c r="EV404" s="335" t="s">
        <v>3848</v>
      </c>
      <c r="EW404" s="335" t="s">
        <v>3848</v>
      </c>
      <c r="EX404" s="335" t="s">
        <v>3848</v>
      </c>
      <c r="EY404" s="335" t="s">
        <v>3848</v>
      </c>
      <c r="EZ404" s="335" t="s">
        <v>3848</v>
      </c>
      <c r="FA404" s="335" t="s">
        <v>3848</v>
      </c>
      <c r="FB404" s="335" t="s">
        <v>3848</v>
      </c>
      <c r="FC404" s="335" t="s">
        <v>3848</v>
      </c>
      <c r="FD404" s="335" t="s">
        <v>3848</v>
      </c>
      <c r="FE404" s="335" t="s">
        <v>4017</v>
      </c>
      <c r="FF404" s="335" t="s">
        <v>4017</v>
      </c>
      <c r="FG404" s="335" t="s">
        <v>3848</v>
      </c>
      <c r="FH404" s="335" t="s">
        <v>3848</v>
      </c>
      <c r="FI404" s="335" t="s">
        <v>3848</v>
      </c>
      <c r="FJ404" s="335" t="s">
        <v>4017</v>
      </c>
      <c r="FK404" s="335" t="s">
        <v>4017</v>
      </c>
      <c r="FL404" s="335" t="s">
        <v>4017</v>
      </c>
      <c r="FM404" s="335" t="s">
        <v>21379</v>
      </c>
      <c r="FN404" s="335" t="s">
        <v>21380</v>
      </c>
      <c r="FO404" s="335" t="s">
        <v>3848</v>
      </c>
      <c r="FP404" s="335" t="s">
        <v>3848</v>
      </c>
      <c r="FQ404" s="335" t="s">
        <v>21381</v>
      </c>
      <c r="FR404" s="335" t="s">
        <v>4367</v>
      </c>
      <c r="FS404" s="335" t="s">
        <v>21382</v>
      </c>
      <c r="FT404" s="335" t="s">
        <v>3943</v>
      </c>
      <c r="FU404" s="335" t="s">
        <v>3943</v>
      </c>
      <c r="FV404" s="335" t="s">
        <v>3943</v>
      </c>
      <c r="FW404" s="335" t="s">
        <v>3943</v>
      </c>
      <c r="FX404" s="335" t="s">
        <v>3944</v>
      </c>
      <c r="FY404" s="335" t="s">
        <v>3848</v>
      </c>
      <c r="FZ404" s="335" t="s">
        <v>3848</v>
      </c>
      <c r="GA404" s="335" t="s">
        <v>3848</v>
      </c>
      <c r="GB404" s="335" t="s">
        <v>3848</v>
      </c>
      <c r="GC404" s="335" t="s">
        <v>3848</v>
      </c>
      <c r="IC404" s="44" t="s">
        <v>3403</v>
      </c>
      <c r="IE404" s="44" t="s">
        <v>3403</v>
      </c>
    </row>
    <row r="405" spans="1:239" s="44" customFormat="1" ht="15" customHeight="1" x14ac:dyDescent="0.2">
      <c r="A405" s="85"/>
      <c r="B405" s="470"/>
      <c r="C405" s="85"/>
      <c r="D405" s="44" t="s">
        <v>20438</v>
      </c>
      <c r="E405" s="85" t="s">
        <v>212</v>
      </c>
      <c r="F405" s="282">
        <v>43285</v>
      </c>
      <c r="G405" s="183" t="s">
        <v>1202</v>
      </c>
      <c r="H405" s="183" t="s">
        <v>233</v>
      </c>
      <c r="I405" s="183" t="s">
        <v>3057</v>
      </c>
      <c r="J405" s="85"/>
      <c r="K405" s="471"/>
      <c r="L405" s="471"/>
      <c r="M405" s="471"/>
      <c r="N405" s="471"/>
      <c r="O405" s="85"/>
      <c r="P405" s="472" t="s">
        <v>21383</v>
      </c>
      <c r="Q405" s="85" t="s">
        <v>21384</v>
      </c>
      <c r="R405" s="85" t="s">
        <v>21385</v>
      </c>
      <c r="S405" s="471" t="s">
        <v>21386</v>
      </c>
      <c r="T405" s="276">
        <v>9957830446</v>
      </c>
      <c r="U405" s="473" t="s">
        <v>21387</v>
      </c>
      <c r="V405" s="44" t="s">
        <v>221</v>
      </c>
      <c r="W405" s="252" t="s">
        <v>221</v>
      </c>
      <c r="X405" s="252" t="s">
        <v>221</v>
      </c>
      <c r="Y405" s="252" t="s">
        <v>221</v>
      </c>
      <c r="Z405" s="252" t="s">
        <v>221</v>
      </c>
      <c r="AA405" s="85" t="s">
        <v>21388</v>
      </c>
      <c r="AB405" s="85">
        <v>9367492772</v>
      </c>
      <c r="AC405" s="85" t="s">
        <v>223</v>
      </c>
      <c r="AD405" s="85" t="s">
        <v>224</v>
      </c>
      <c r="AE405" s="85" t="s">
        <v>21389</v>
      </c>
      <c r="AF405" s="85" t="s">
        <v>226</v>
      </c>
      <c r="AG405" s="85" t="s">
        <v>221</v>
      </c>
      <c r="AH405" s="85" t="s">
        <v>221</v>
      </c>
      <c r="AI405" s="85">
        <v>48</v>
      </c>
      <c r="AJ405" s="85" t="s">
        <v>227</v>
      </c>
      <c r="AK405" s="85">
        <v>1</v>
      </c>
      <c r="AL405" s="85">
        <v>48</v>
      </c>
      <c r="AM405" s="85">
        <v>0</v>
      </c>
      <c r="AN405" s="64" t="s">
        <v>394</v>
      </c>
      <c r="AO405" s="64" t="s">
        <v>1210</v>
      </c>
      <c r="AP405" s="85" t="s">
        <v>281</v>
      </c>
      <c r="AQ405" s="36" t="s">
        <v>15604</v>
      </c>
      <c r="AR405" s="85"/>
      <c r="AS405" s="85"/>
      <c r="AT405" s="85"/>
      <c r="AU405" s="85"/>
      <c r="AV405" s="85"/>
      <c r="AW405" s="85"/>
      <c r="AX405" s="85"/>
      <c r="AY405" s="85"/>
      <c r="AZ405" s="85"/>
      <c r="BA405" s="275"/>
      <c r="BB405" s="275" t="s">
        <v>15605</v>
      </c>
      <c r="BC405" s="275">
        <v>0.74513888888888891</v>
      </c>
      <c r="BD405" s="483">
        <v>0.75277777777777777</v>
      </c>
      <c r="BE405" s="85"/>
      <c r="BF405" s="85">
        <v>1</v>
      </c>
      <c r="BG405" s="85">
        <v>1</v>
      </c>
      <c r="BH405" s="85">
        <v>1</v>
      </c>
      <c r="BI405" s="85">
        <v>1</v>
      </c>
      <c r="BJ405" s="85">
        <v>1</v>
      </c>
      <c r="BK405" s="85">
        <v>1</v>
      </c>
      <c r="BL405" s="85">
        <v>1</v>
      </c>
      <c r="BM405" s="85">
        <v>1</v>
      </c>
      <c r="BN405" s="85">
        <v>1</v>
      </c>
      <c r="BO405" s="85">
        <v>1</v>
      </c>
      <c r="BP405" s="85">
        <v>1</v>
      </c>
      <c r="BQ405" s="85">
        <v>1</v>
      </c>
      <c r="BR405" s="85">
        <v>1</v>
      </c>
      <c r="BS405" s="85">
        <v>1</v>
      </c>
      <c r="BT405" s="85"/>
      <c r="BU405" s="405"/>
      <c r="BV405" s="85"/>
      <c r="BW405" s="85"/>
      <c r="BX405" s="85"/>
      <c r="BY405" s="85"/>
      <c r="BZ405" s="85"/>
      <c r="CA405" s="85"/>
      <c r="CB405" s="85"/>
      <c r="CC405" s="85"/>
      <c r="CD405" s="85"/>
      <c r="CE405" s="85"/>
      <c r="CF405" s="85"/>
      <c r="CG405" s="85"/>
      <c r="CH405" s="85"/>
      <c r="CI405" s="85"/>
      <c r="CJ405" s="85"/>
      <c r="CK405" s="85"/>
      <c r="CL405" s="85"/>
      <c r="CM405" s="85"/>
      <c r="CN405" s="85"/>
      <c r="CO405" s="85"/>
      <c r="CP405" s="85"/>
      <c r="CR405" s="335" t="s">
        <v>12643</v>
      </c>
      <c r="CS405" s="335" t="s">
        <v>12644</v>
      </c>
      <c r="CT405" s="335" t="s">
        <v>4002</v>
      </c>
      <c r="CU405" s="335" t="s">
        <v>21390</v>
      </c>
      <c r="CV405" s="335" t="s">
        <v>21384</v>
      </c>
      <c r="CW405" s="335" t="s">
        <v>21385</v>
      </c>
      <c r="CX405" s="335" t="s">
        <v>21386</v>
      </c>
      <c r="CY405" s="335" t="s">
        <v>21391</v>
      </c>
      <c r="CZ405" s="335" t="s">
        <v>3848</v>
      </c>
      <c r="DA405" s="335" t="s">
        <v>15635</v>
      </c>
      <c r="DB405" s="335" t="s">
        <v>3840</v>
      </c>
      <c r="DC405" s="335" t="s">
        <v>3841</v>
      </c>
      <c r="DD405" s="335" t="s">
        <v>8608</v>
      </c>
      <c r="DE405" s="335" t="s">
        <v>3848</v>
      </c>
      <c r="DF405" s="335" t="s">
        <v>15635</v>
      </c>
      <c r="DG405" s="335" t="s">
        <v>3840</v>
      </c>
      <c r="DH405" s="335" t="s">
        <v>3841</v>
      </c>
      <c r="DI405" s="335" t="s">
        <v>8608</v>
      </c>
      <c r="DJ405" s="335" t="s">
        <v>3848</v>
      </c>
      <c r="DK405" s="335" t="s">
        <v>3849</v>
      </c>
      <c r="DL405" s="335" t="s">
        <v>3848</v>
      </c>
      <c r="DM405" s="335" t="s">
        <v>3914</v>
      </c>
      <c r="DN405" s="335" t="s">
        <v>4062</v>
      </c>
      <c r="DO405" s="335" t="s">
        <v>3848</v>
      </c>
      <c r="DP405" s="335" t="s">
        <v>3848</v>
      </c>
      <c r="DQ405" s="335" t="s">
        <v>21392</v>
      </c>
      <c r="DR405" s="335" t="s">
        <v>21392</v>
      </c>
      <c r="DS405" s="335" t="s">
        <v>21387</v>
      </c>
      <c r="DT405" s="335" t="s">
        <v>3848</v>
      </c>
      <c r="DU405" s="335" t="s">
        <v>3848</v>
      </c>
      <c r="DV405" s="335" t="s">
        <v>3848</v>
      </c>
      <c r="DW405" s="335" t="s">
        <v>3848</v>
      </c>
      <c r="DX405" s="335" t="s">
        <v>3848</v>
      </c>
      <c r="DY405" s="335" t="s">
        <v>3848</v>
      </c>
      <c r="DZ405" s="335" t="s">
        <v>3848</v>
      </c>
      <c r="EA405" s="335" t="s">
        <v>3848</v>
      </c>
      <c r="EB405" s="335" t="s">
        <v>3861</v>
      </c>
      <c r="EC405" s="335" t="s">
        <v>3862</v>
      </c>
      <c r="ED405" s="335" t="s">
        <v>3848</v>
      </c>
      <c r="EE405" s="335" t="s">
        <v>5981</v>
      </c>
      <c r="EF405" s="335" t="s">
        <v>5081</v>
      </c>
      <c r="EG405" s="335" t="s">
        <v>2755</v>
      </c>
      <c r="EH405" s="335" t="s">
        <v>282</v>
      </c>
      <c r="EI405" s="335" t="s">
        <v>7956</v>
      </c>
      <c r="EJ405" s="335" t="s">
        <v>3848</v>
      </c>
      <c r="EK405" s="335" t="s">
        <v>3848</v>
      </c>
      <c r="EL405" s="335" t="s">
        <v>3868</v>
      </c>
      <c r="EM405" s="335" t="s">
        <v>4002</v>
      </c>
      <c r="EN405" s="335" t="s">
        <v>4002</v>
      </c>
      <c r="EO405" s="335" t="s">
        <v>4002</v>
      </c>
      <c r="EP405" s="335" t="s">
        <v>4002</v>
      </c>
      <c r="EQ405" s="335" t="s">
        <v>4017</v>
      </c>
      <c r="ER405" s="335" t="s">
        <v>4017</v>
      </c>
      <c r="ES405" s="335" t="s">
        <v>4017</v>
      </c>
      <c r="ET405" s="335" t="s">
        <v>4017</v>
      </c>
      <c r="EU405" s="335" t="s">
        <v>4017</v>
      </c>
      <c r="EV405" s="335" t="s">
        <v>3848</v>
      </c>
      <c r="EW405" s="335" t="s">
        <v>3848</v>
      </c>
      <c r="EX405" s="335" t="s">
        <v>3848</v>
      </c>
      <c r="EY405" s="335" t="s">
        <v>3848</v>
      </c>
      <c r="EZ405" s="335" t="s">
        <v>3848</v>
      </c>
      <c r="FA405" s="335" t="s">
        <v>3848</v>
      </c>
      <c r="FB405" s="335" t="s">
        <v>3848</v>
      </c>
      <c r="FC405" s="335" t="s">
        <v>3848</v>
      </c>
      <c r="FD405" s="335" t="s">
        <v>3848</v>
      </c>
      <c r="FE405" s="335" t="s">
        <v>4017</v>
      </c>
      <c r="FF405" s="335" t="s">
        <v>4017</v>
      </c>
      <c r="FG405" s="335" t="s">
        <v>3848</v>
      </c>
      <c r="FH405" s="335" t="s">
        <v>3848</v>
      </c>
      <c r="FI405" s="335" t="s">
        <v>3848</v>
      </c>
      <c r="FJ405" s="335" t="s">
        <v>4017</v>
      </c>
      <c r="FK405" s="335" t="s">
        <v>4017</v>
      </c>
      <c r="FL405" s="335" t="s">
        <v>4017</v>
      </c>
      <c r="FM405" s="335" t="s">
        <v>21386</v>
      </c>
      <c r="FN405" s="335" t="s">
        <v>21393</v>
      </c>
      <c r="FO405" s="335" t="s">
        <v>21394</v>
      </c>
      <c r="FP405" s="335" t="s">
        <v>3848</v>
      </c>
      <c r="FQ405" s="335" t="s">
        <v>21395</v>
      </c>
      <c r="FR405" s="335" t="s">
        <v>7597</v>
      </c>
      <c r="FS405" s="335" t="s">
        <v>21396</v>
      </c>
      <c r="FT405" s="335" t="s">
        <v>3943</v>
      </c>
      <c r="FU405" s="335" t="s">
        <v>3943</v>
      </c>
      <c r="FV405" s="335" t="s">
        <v>3943</v>
      </c>
      <c r="FW405" s="335" t="s">
        <v>3943</v>
      </c>
      <c r="FX405" s="335" t="s">
        <v>3944</v>
      </c>
      <c r="FY405" s="335" t="s">
        <v>3848</v>
      </c>
      <c r="FZ405" s="335" t="s">
        <v>3848</v>
      </c>
      <c r="GA405" s="335" t="s">
        <v>3848</v>
      </c>
      <c r="GB405" s="335" t="s">
        <v>3848</v>
      </c>
      <c r="GC405" s="335" t="s">
        <v>3848</v>
      </c>
      <c r="IC405" s="44" t="s">
        <v>3403</v>
      </c>
      <c r="IE405" s="44" t="s">
        <v>3403</v>
      </c>
    </row>
    <row r="406" spans="1:239" s="44" customFormat="1" ht="15" customHeight="1" x14ac:dyDescent="0.2">
      <c r="A406" s="85"/>
      <c r="B406" s="470"/>
      <c r="C406" s="85"/>
      <c r="D406" s="44" t="s">
        <v>20438</v>
      </c>
      <c r="E406" s="85" t="s">
        <v>212</v>
      </c>
      <c r="F406" s="282">
        <v>43285</v>
      </c>
      <c r="G406" s="85" t="s">
        <v>387</v>
      </c>
      <c r="H406" s="85" t="s">
        <v>3127</v>
      </c>
      <c r="I406" s="85" t="s">
        <v>5678</v>
      </c>
      <c r="J406" s="85"/>
      <c r="K406" s="471"/>
      <c r="L406" s="471"/>
      <c r="M406" s="471"/>
      <c r="N406" s="471"/>
      <c r="O406" s="85"/>
      <c r="P406" s="533" t="s">
        <v>21397</v>
      </c>
      <c r="Q406" s="85" t="s">
        <v>3462</v>
      </c>
      <c r="R406" s="85" t="s">
        <v>13348</v>
      </c>
      <c r="S406" s="30" t="s">
        <v>572</v>
      </c>
      <c r="T406" s="534">
        <v>9654234956</v>
      </c>
      <c r="U406" s="473" t="s">
        <v>221</v>
      </c>
      <c r="V406" s="44" t="s">
        <v>221</v>
      </c>
      <c r="W406" s="252" t="s">
        <v>221</v>
      </c>
      <c r="X406" s="252" t="s">
        <v>221</v>
      </c>
      <c r="Y406" s="252" t="s">
        <v>221</v>
      </c>
      <c r="Z406" s="252" t="s">
        <v>221</v>
      </c>
      <c r="AA406" s="85" t="s">
        <v>221</v>
      </c>
      <c r="AB406" s="85" t="s">
        <v>221</v>
      </c>
      <c r="AC406" s="85" t="s">
        <v>1303</v>
      </c>
      <c r="AD406" s="85" t="s">
        <v>224</v>
      </c>
      <c r="AE406" s="85" t="s">
        <v>221</v>
      </c>
      <c r="AF406" s="85" t="s">
        <v>221</v>
      </c>
      <c r="AG406" s="85" t="s">
        <v>221</v>
      </c>
      <c r="AH406" s="85" t="s">
        <v>221</v>
      </c>
      <c r="AI406" s="85">
        <v>0</v>
      </c>
      <c r="AJ406" s="85" t="s">
        <v>446</v>
      </c>
      <c r="AK406" s="85">
        <v>0</v>
      </c>
      <c r="AL406" s="85">
        <v>0</v>
      </c>
      <c r="AM406" s="85">
        <v>0</v>
      </c>
      <c r="AN406" s="64" t="s">
        <v>394</v>
      </c>
      <c r="AO406" s="64" t="s">
        <v>1210</v>
      </c>
      <c r="AP406" s="85" t="s">
        <v>281</v>
      </c>
      <c r="AQ406" s="36" t="s">
        <v>15604</v>
      </c>
      <c r="AR406" s="85"/>
      <c r="AS406" s="85"/>
      <c r="AT406" s="85"/>
      <c r="AU406" s="85"/>
      <c r="AV406" s="85"/>
      <c r="AW406" s="85"/>
      <c r="AX406" s="85"/>
      <c r="AY406" s="85"/>
      <c r="AZ406" s="85"/>
      <c r="BA406" s="275"/>
      <c r="BB406" s="275" t="s">
        <v>15605</v>
      </c>
      <c r="BC406" s="275">
        <v>0.67708333333333337</v>
      </c>
      <c r="BD406" s="483">
        <v>0.67847222222222225</v>
      </c>
      <c r="BE406" s="85"/>
      <c r="BF406" s="85">
        <v>1</v>
      </c>
      <c r="BG406" s="85">
        <v>1</v>
      </c>
      <c r="BH406" s="85">
        <v>1</v>
      </c>
      <c r="BI406" s="85">
        <v>1</v>
      </c>
      <c r="BJ406" s="85">
        <v>1</v>
      </c>
      <c r="BK406" s="85">
        <v>1</v>
      </c>
      <c r="BL406" s="85">
        <v>1</v>
      </c>
      <c r="BM406" s="85">
        <v>1</v>
      </c>
      <c r="BN406" s="85">
        <v>1</v>
      </c>
      <c r="BO406" s="85">
        <v>1</v>
      </c>
      <c r="BP406" s="85">
        <v>1</v>
      </c>
      <c r="BQ406" s="85">
        <v>1</v>
      </c>
      <c r="BR406" s="85">
        <v>1</v>
      </c>
      <c r="BS406" s="85">
        <v>1</v>
      </c>
      <c r="BT406" s="85"/>
      <c r="BU406" s="405"/>
      <c r="BV406" s="85"/>
      <c r="BW406" s="85"/>
      <c r="BX406" s="85"/>
      <c r="BY406" s="85"/>
      <c r="CA406" s="85"/>
      <c r="CB406" s="85"/>
      <c r="CC406" s="85"/>
      <c r="CD406" s="85"/>
      <c r="CE406" s="85"/>
      <c r="CF406" s="85"/>
      <c r="CG406" s="85"/>
      <c r="CH406" s="85"/>
      <c r="CI406" s="85"/>
      <c r="CJ406" s="85"/>
      <c r="CK406" s="85"/>
      <c r="CL406" s="85"/>
      <c r="CM406" s="85"/>
      <c r="CN406" s="85"/>
      <c r="CO406" s="85"/>
      <c r="CP406" s="85"/>
      <c r="CQ406" s="85"/>
      <c r="CR406" s="335" t="s">
        <v>12643</v>
      </c>
      <c r="CS406" s="335" t="s">
        <v>12644</v>
      </c>
      <c r="CT406" s="335" t="s">
        <v>4002</v>
      </c>
      <c r="CU406" s="335" t="s">
        <v>13352</v>
      </c>
      <c r="CV406" s="335" t="s">
        <v>13353</v>
      </c>
      <c r="CW406" s="335" t="s">
        <v>13354</v>
      </c>
      <c r="CX406" s="335" t="s">
        <v>13355</v>
      </c>
      <c r="CY406" s="335" t="s">
        <v>13356</v>
      </c>
      <c r="CZ406" s="335" t="s">
        <v>13357</v>
      </c>
      <c r="DA406" s="335" t="s">
        <v>13358</v>
      </c>
      <c r="DB406" s="335" t="s">
        <v>4158</v>
      </c>
      <c r="DC406" s="335" t="s">
        <v>4159</v>
      </c>
      <c r="DD406" s="335" t="s">
        <v>7155</v>
      </c>
      <c r="DE406" s="335" t="s">
        <v>13357</v>
      </c>
      <c r="DF406" s="335" t="s">
        <v>13358</v>
      </c>
      <c r="DG406" s="335" t="s">
        <v>4158</v>
      </c>
      <c r="DH406" s="335" t="s">
        <v>4159</v>
      </c>
      <c r="DI406" s="335" t="s">
        <v>7155</v>
      </c>
      <c r="DJ406" s="335" t="s">
        <v>13359</v>
      </c>
      <c r="DK406" s="335" t="s">
        <v>3957</v>
      </c>
      <c r="DL406" s="335" t="s">
        <v>3848</v>
      </c>
      <c r="DM406" s="335" t="s">
        <v>3914</v>
      </c>
      <c r="DN406" s="335" t="s">
        <v>3852</v>
      </c>
      <c r="DO406" s="335" t="s">
        <v>3853</v>
      </c>
      <c r="DP406" s="335" t="s">
        <v>3854</v>
      </c>
      <c r="DQ406" s="335" t="s">
        <v>13360</v>
      </c>
      <c r="DR406" s="335" t="s">
        <v>13361</v>
      </c>
      <c r="DS406" s="335" t="s">
        <v>13349</v>
      </c>
      <c r="DT406" s="335" t="s">
        <v>3848</v>
      </c>
      <c r="DU406" s="335" t="s">
        <v>3848</v>
      </c>
      <c r="DV406" s="335" t="s">
        <v>3848</v>
      </c>
      <c r="DW406" s="335" t="s">
        <v>3848</v>
      </c>
      <c r="DX406" s="335" t="s">
        <v>13350</v>
      </c>
      <c r="DY406" s="335" t="s">
        <v>13350</v>
      </c>
      <c r="DZ406" s="335" t="s">
        <v>13350</v>
      </c>
      <c r="EA406" s="335" t="s">
        <v>3848</v>
      </c>
      <c r="EB406" s="335" t="s">
        <v>3861</v>
      </c>
      <c r="EC406" s="335" t="s">
        <v>3862</v>
      </c>
      <c r="ED406" s="335" t="s">
        <v>3848</v>
      </c>
      <c r="EE406" s="335" t="s">
        <v>6828</v>
      </c>
      <c r="EF406" s="335" t="s">
        <v>5081</v>
      </c>
      <c r="EG406" s="335" t="s">
        <v>2755</v>
      </c>
      <c r="EH406" s="335" t="s">
        <v>282</v>
      </c>
      <c r="EI406" s="335" t="s">
        <v>3848</v>
      </c>
      <c r="EJ406" s="335" t="s">
        <v>13362</v>
      </c>
      <c r="EK406" s="335" t="s">
        <v>3848</v>
      </c>
      <c r="EL406" s="335" t="s">
        <v>4473</v>
      </c>
      <c r="EM406" s="335" t="s">
        <v>4002</v>
      </c>
      <c r="EN406" s="335" t="s">
        <v>4002</v>
      </c>
      <c r="EO406" s="335" t="s">
        <v>4002</v>
      </c>
      <c r="EP406" s="335" t="s">
        <v>4002</v>
      </c>
      <c r="EQ406" s="335" t="s">
        <v>13363</v>
      </c>
      <c r="ER406" s="335" t="s">
        <v>3872</v>
      </c>
      <c r="ES406" s="335" t="s">
        <v>13364</v>
      </c>
      <c r="ET406" s="335" t="s">
        <v>13365</v>
      </c>
      <c r="EU406" s="335" t="s">
        <v>4017</v>
      </c>
      <c r="EV406" s="335" t="s">
        <v>3876</v>
      </c>
      <c r="EW406" s="335" t="s">
        <v>3876</v>
      </c>
      <c r="EX406" s="335" t="s">
        <v>3848</v>
      </c>
      <c r="EY406" s="335" t="s">
        <v>3848</v>
      </c>
      <c r="EZ406" s="335" t="s">
        <v>3876</v>
      </c>
      <c r="FA406" s="335" t="s">
        <v>3848</v>
      </c>
      <c r="FB406" s="335" t="s">
        <v>3848</v>
      </c>
      <c r="FC406" s="335" t="s">
        <v>3848</v>
      </c>
      <c r="FD406" s="335" t="s">
        <v>3848</v>
      </c>
      <c r="FE406" s="335" t="s">
        <v>4017</v>
      </c>
      <c r="FF406" s="335" t="s">
        <v>4017</v>
      </c>
      <c r="FG406" s="335" t="s">
        <v>3848</v>
      </c>
      <c r="FH406" s="335" t="s">
        <v>3848</v>
      </c>
      <c r="FI406" s="335" t="s">
        <v>3848</v>
      </c>
      <c r="FJ406" s="335" t="s">
        <v>4017</v>
      </c>
      <c r="FK406" s="335" t="s">
        <v>4017</v>
      </c>
      <c r="FL406" s="335" t="s">
        <v>4017</v>
      </c>
      <c r="FM406" s="335" t="s">
        <v>3462</v>
      </c>
      <c r="FN406" s="335" t="s">
        <v>13366</v>
      </c>
      <c r="FO406" s="335" t="s">
        <v>572</v>
      </c>
      <c r="FP406" s="335" t="s">
        <v>3848</v>
      </c>
      <c r="FQ406" s="335" t="s">
        <v>13367</v>
      </c>
      <c r="FR406" s="335" t="s">
        <v>13368</v>
      </c>
      <c r="FS406" s="335" t="s">
        <v>13369</v>
      </c>
      <c r="FT406" s="335" t="s">
        <v>3943</v>
      </c>
      <c r="FU406" s="335" t="s">
        <v>3943</v>
      </c>
      <c r="FV406" s="335" t="s">
        <v>3943</v>
      </c>
      <c r="FW406" s="335" t="s">
        <v>3943</v>
      </c>
      <c r="FX406" s="335" t="s">
        <v>3944</v>
      </c>
      <c r="FY406" s="335" t="s">
        <v>3848</v>
      </c>
      <c r="FZ406" s="335" t="s">
        <v>3848</v>
      </c>
      <c r="GA406" s="335" t="s">
        <v>3945</v>
      </c>
      <c r="GB406" s="335" t="s">
        <v>3945</v>
      </c>
      <c r="GC406" s="335" t="s">
        <v>3946</v>
      </c>
      <c r="IC406" s="44" t="s">
        <v>3403</v>
      </c>
      <c r="IE406" s="44" t="s">
        <v>3403</v>
      </c>
    </row>
    <row r="407" spans="1:239" s="44" customFormat="1" ht="15" customHeight="1" x14ac:dyDescent="0.2">
      <c r="A407" s="85">
        <v>1</v>
      </c>
      <c r="B407" s="470">
        <v>0.37916666666666665</v>
      </c>
      <c r="C407" s="85"/>
      <c r="D407" s="85" t="s">
        <v>12630</v>
      </c>
      <c r="E407" s="85" t="s">
        <v>212</v>
      </c>
      <c r="F407" s="282">
        <v>43286</v>
      </c>
      <c r="G407" s="85" t="s">
        <v>1202</v>
      </c>
      <c r="H407" s="85" t="s">
        <v>233</v>
      </c>
      <c r="I407" s="85" t="s">
        <v>1713</v>
      </c>
      <c r="J407" s="85"/>
      <c r="K407" s="471"/>
      <c r="L407" s="471"/>
      <c r="M407" s="471"/>
      <c r="N407" s="471"/>
      <c r="O407" s="85"/>
      <c r="P407" s="311" t="s">
        <v>21398</v>
      </c>
      <c r="Q407" s="85" t="s">
        <v>21399</v>
      </c>
      <c r="R407" s="85" t="s">
        <v>20648</v>
      </c>
      <c r="S407" s="471" t="s">
        <v>21400</v>
      </c>
      <c r="T407" s="276">
        <v>9260681926</v>
      </c>
      <c r="U407" s="478" t="s">
        <v>21401</v>
      </c>
      <c r="V407" s="478" t="s">
        <v>21401</v>
      </c>
      <c r="W407" s="471" t="s">
        <v>221</v>
      </c>
      <c r="X407" s="471" t="s">
        <v>221</v>
      </c>
      <c r="Y407" s="471" t="s">
        <v>221</v>
      </c>
      <c r="Z407" s="471" t="s">
        <v>221</v>
      </c>
      <c r="AA407" s="85" t="s">
        <v>21402</v>
      </c>
      <c r="AB407" s="85">
        <v>9298464419</v>
      </c>
      <c r="AC407" s="85" t="s">
        <v>223</v>
      </c>
      <c r="AD407" s="85" t="s">
        <v>224</v>
      </c>
      <c r="AE407" s="85"/>
      <c r="AF407" s="85" t="s">
        <v>226</v>
      </c>
      <c r="AG407" s="85" t="s">
        <v>221</v>
      </c>
      <c r="AH407" s="85" t="s">
        <v>226</v>
      </c>
      <c r="AI407" s="85"/>
      <c r="AJ407" s="85"/>
      <c r="AK407" s="85"/>
      <c r="AL407" s="85"/>
      <c r="AM407" s="85"/>
      <c r="AN407" s="85" t="s">
        <v>228</v>
      </c>
      <c r="AO407" s="85" t="s">
        <v>228</v>
      </c>
      <c r="AP407" s="85" t="s">
        <v>643</v>
      </c>
      <c r="AQ407" s="85" t="s">
        <v>643</v>
      </c>
      <c r="AR407" s="85"/>
      <c r="AT407" s="85"/>
      <c r="AU407" s="85"/>
      <c r="AV407" s="85" t="s">
        <v>21403</v>
      </c>
      <c r="AW407" s="85"/>
      <c r="AX407" s="85"/>
      <c r="AY407" s="85" t="s">
        <v>227</v>
      </c>
      <c r="AZ407" s="85" t="s">
        <v>227</v>
      </c>
      <c r="BA407" s="275"/>
      <c r="BB407" s="474" t="s">
        <v>12636</v>
      </c>
      <c r="BC407" s="275">
        <v>0.50763888888888886</v>
      </c>
      <c r="BD407" s="275">
        <v>0.51527777777777783</v>
      </c>
      <c r="BE407" s="475">
        <v>11</v>
      </c>
      <c r="BF407" s="85">
        <v>2</v>
      </c>
      <c r="BG407" s="85">
        <v>3</v>
      </c>
      <c r="BH407" s="85">
        <v>3</v>
      </c>
      <c r="BI407" s="85">
        <v>2</v>
      </c>
      <c r="BJ407" s="85">
        <v>2</v>
      </c>
      <c r="BK407" s="85">
        <v>2</v>
      </c>
      <c r="BL407" s="85">
        <v>2</v>
      </c>
      <c r="BM407" s="85">
        <v>2</v>
      </c>
      <c r="BN407" s="85">
        <v>3</v>
      </c>
      <c r="BO407" s="85">
        <v>2</v>
      </c>
      <c r="BP407" s="85">
        <v>3</v>
      </c>
      <c r="BQ407" s="85">
        <v>2</v>
      </c>
      <c r="BR407" s="85">
        <v>3</v>
      </c>
      <c r="BS407" s="85">
        <v>2</v>
      </c>
      <c r="BT407" s="85">
        <v>3</v>
      </c>
      <c r="BU407" s="476">
        <v>0</v>
      </c>
      <c r="BV407" s="405"/>
      <c r="BW407" s="85"/>
      <c r="BX407" s="85"/>
      <c r="BY407" s="475">
        <v>0</v>
      </c>
      <c r="BZ407" s="85"/>
      <c r="CA407" s="85"/>
      <c r="CB407" s="85"/>
      <c r="CC407" s="85"/>
      <c r="CD407" s="85"/>
      <c r="CE407" s="85"/>
      <c r="CF407" s="85"/>
      <c r="CG407" s="85"/>
      <c r="CH407" s="85"/>
      <c r="CI407" s="85"/>
      <c r="CJ407" s="85"/>
      <c r="CK407" s="85"/>
      <c r="CL407" s="85"/>
      <c r="CM407" s="85"/>
      <c r="CN407" s="85"/>
      <c r="CO407" s="85"/>
      <c r="CP407" s="85"/>
      <c r="CQ407" s="85"/>
      <c r="CR407" s="335" t="s">
        <v>12643</v>
      </c>
      <c r="CS407" s="335" t="s">
        <v>12644</v>
      </c>
      <c r="CT407" s="335" t="s">
        <v>4002</v>
      </c>
      <c r="CU407" s="335" t="s">
        <v>21404</v>
      </c>
      <c r="CV407" s="335" t="s">
        <v>21399</v>
      </c>
      <c r="CW407" s="335" t="s">
        <v>20648</v>
      </c>
      <c r="CX407" s="335" t="s">
        <v>21400</v>
      </c>
      <c r="CY407" s="335" t="s">
        <v>21405</v>
      </c>
      <c r="CZ407" s="335" t="s">
        <v>3848</v>
      </c>
      <c r="DA407" s="335" t="s">
        <v>21406</v>
      </c>
      <c r="DB407" s="335" t="s">
        <v>3840</v>
      </c>
      <c r="DC407" s="335" t="s">
        <v>3841</v>
      </c>
      <c r="DD407" s="335" t="s">
        <v>10974</v>
      </c>
      <c r="DE407" s="335" t="s">
        <v>3848</v>
      </c>
      <c r="DF407" s="335" t="s">
        <v>21407</v>
      </c>
      <c r="DG407" s="335" t="s">
        <v>11010</v>
      </c>
      <c r="DH407" s="335" t="s">
        <v>4159</v>
      </c>
      <c r="DI407" s="335" t="s">
        <v>3910</v>
      </c>
      <c r="DJ407" s="335" t="s">
        <v>3848</v>
      </c>
      <c r="DK407" s="335" t="s">
        <v>4249</v>
      </c>
      <c r="DL407" s="335" t="s">
        <v>3848</v>
      </c>
      <c r="DM407" s="335" t="s">
        <v>3914</v>
      </c>
      <c r="DN407" s="335" t="s">
        <v>3852</v>
      </c>
      <c r="DO407" s="335" t="s">
        <v>3848</v>
      </c>
      <c r="DP407" s="335" t="s">
        <v>3848</v>
      </c>
      <c r="DQ407" s="335" t="s">
        <v>21408</v>
      </c>
      <c r="DR407" s="335" t="s">
        <v>21408</v>
      </c>
      <c r="DS407" s="335" t="s">
        <v>21401</v>
      </c>
      <c r="DT407" s="335" t="s">
        <v>3848</v>
      </c>
      <c r="DU407" s="335" t="s">
        <v>3848</v>
      </c>
      <c r="DV407" s="335" t="s">
        <v>3848</v>
      </c>
      <c r="DW407" s="335" t="s">
        <v>3848</v>
      </c>
      <c r="DX407" s="335" t="s">
        <v>3848</v>
      </c>
      <c r="DY407" s="335" t="s">
        <v>3848</v>
      </c>
      <c r="DZ407" s="335" t="s">
        <v>3848</v>
      </c>
      <c r="EA407" s="335" t="s">
        <v>3848</v>
      </c>
      <c r="EB407" s="335" t="s">
        <v>3861</v>
      </c>
      <c r="EC407" s="335" t="s">
        <v>3862</v>
      </c>
      <c r="ED407" s="335" t="s">
        <v>3848</v>
      </c>
      <c r="EE407" s="335" t="s">
        <v>4067</v>
      </c>
      <c r="EF407" s="335" t="s">
        <v>3864</v>
      </c>
      <c r="EG407" s="335" t="s">
        <v>4068</v>
      </c>
      <c r="EH407" s="335" t="s">
        <v>4438</v>
      </c>
      <c r="EI407" s="335" t="s">
        <v>21409</v>
      </c>
      <c r="EJ407" s="335" t="s">
        <v>21410</v>
      </c>
      <c r="EK407" s="335" t="s">
        <v>3848</v>
      </c>
      <c r="EL407" s="335" t="s">
        <v>4473</v>
      </c>
      <c r="EM407" s="335" t="s">
        <v>4002</v>
      </c>
      <c r="EN407" s="335" t="s">
        <v>4002</v>
      </c>
      <c r="EO407" s="335" t="s">
        <v>3870</v>
      </c>
      <c r="EP407" s="335" t="s">
        <v>3869</v>
      </c>
      <c r="EQ407" s="335" t="s">
        <v>21411</v>
      </c>
      <c r="ER407" s="335" t="s">
        <v>21412</v>
      </c>
      <c r="ES407" s="335" t="s">
        <v>21413</v>
      </c>
      <c r="ET407" s="335" t="s">
        <v>19638</v>
      </c>
      <c r="EU407" s="335" t="s">
        <v>21414</v>
      </c>
      <c r="EV407" s="335" t="s">
        <v>3876</v>
      </c>
      <c r="EW407" s="335" t="s">
        <v>3876</v>
      </c>
      <c r="EX407" s="335" t="s">
        <v>3848</v>
      </c>
      <c r="EY407" s="335" t="s">
        <v>3848</v>
      </c>
      <c r="EZ407" s="335" t="s">
        <v>3877</v>
      </c>
      <c r="FA407" s="335" t="s">
        <v>3878</v>
      </c>
      <c r="FB407" s="335" t="s">
        <v>21415</v>
      </c>
      <c r="FC407" s="335" t="s">
        <v>21416</v>
      </c>
      <c r="FD407" s="335" t="s">
        <v>3848</v>
      </c>
      <c r="FE407" s="335" t="s">
        <v>18112</v>
      </c>
      <c r="FF407" s="335" t="s">
        <v>21417</v>
      </c>
      <c r="FG407" s="335" t="s">
        <v>3848</v>
      </c>
      <c r="FH407" s="335" t="s">
        <v>21418</v>
      </c>
      <c r="FI407" s="335" t="s">
        <v>21419</v>
      </c>
      <c r="FJ407" s="335" t="s">
        <v>21420</v>
      </c>
      <c r="FK407" s="335" t="s">
        <v>4363</v>
      </c>
      <c r="FL407" s="335" t="s">
        <v>4363</v>
      </c>
      <c r="FM407" s="335" t="s">
        <v>21421</v>
      </c>
      <c r="FN407" s="335" t="s">
        <v>4320</v>
      </c>
      <c r="FO407" s="335" t="s">
        <v>3848</v>
      </c>
      <c r="FP407" s="335" t="s">
        <v>3848</v>
      </c>
      <c r="FQ407" s="335" t="s">
        <v>21422</v>
      </c>
      <c r="FR407" s="335" t="s">
        <v>4367</v>
      </c>
      <c r="FS407" s="335" t="s">
        <v>21423</v>
      </c>
      <c r="FT407" s="335" t="s">
        <v>21424</v>
      </c>
      <c r="FU407" s="335" t="s">
        <v>4363</v>
      </c>
      <c r="FV407" s="335" t="s">
        <v>4363</v>
      </c>
      <c r="FW407" s="335" t="s">
        <v>21425</v>
      </c>
      <c r="FX407" s="335" t="s">
        <v>3944</v>
      </c>
      <c r="FY407" s="335" t="s">
        <v>3848</v>
      </c>
      <c r="FZ407" s="335" t="s">
        <v>3848</v>
      </c>
      <c r="GA407" s="335" t="s">
        <v>3945</v>
      </c>
      <c r="GB407" s="335" t="s">
        <v>3946</v>
      </c>
      <c r="GC407" s="335" t="s">
        <v>3946</v>
      </c>
      <c r="IC407" s="44" t="s">
        <v>3403</v>
      </c>
      <c r="IE407" s="44" t="s">
        <v>3403</v>
      </c>
    </row>
    <row r="408" spans="1:239" s="44" customFormat="1" ht="15" customHeight="1" x14ac:dyDescent="0.2">
      <c r="A408" s="85">
        <v>2</v>
      </c>
      <c r="B408" s="470">
        <v>0.38194444444444442</v>
      </c>
      <c r="C408" s="85"/>
      <c r="D408" s="85" t="s">
        <v>12630</v>
      </c>
      <c r="E408" s="85" t="s">
        <v>212</v>
      </c>
      <c r="F408" s="282">
        <v>43286</v>
      </c>
      <c r="G408" s="85" t="s">
        <v>3082</v>
      </c>
      <c r="H408" s="85" t="s">
        <v>246</v>
      </c>
      <c r="I408" s="85" t="s">
        <v>247</v>
      </c>
      <c r="J408" s="85" t="s">
        <v>12805</v>
      </c>
      <c r="K408" s="471" t="s">
        <v>12806</v>
      </c>
      <c r="L408" s="471" t="s">
        <v>250</v>
      </c>
      <c r="M408" s="374">
        <v>43286</v>
      </c>
      <c r="N408" s="374">
        <v>43299</v>
      </c>
      <c r="O408" s="85" t="s">
        <v>12807</v>
      </c>
      <c r="P408" s="521" t="s">
        <v>21426</v>
      </c>
      <c r="Q408" s="85" t="s">
        <v>21427</v>
      </c>
      <c r="R408" s="85" t="s">
        <v>21428</v>
      </c>
      <c r="S408" s="471" t="s">
        <v>21429</v>
      </c>
      <c r="T408" s="276">
        <v>9566598118</v>
      </c>
      <c r="U408" s="473" t="s">
        <v>21430</v>
      </c>
      <c r="V408" s="473" t="s">
        <v>21430</v>
      </c>
      <c r="W408" s="471" t="s">
        <v>221</v>
      </c>
      <c r="X408" s="471" t="s">
        <v>221</v>
      </c>
      <c r="Y408" s="471" t="s">
        <v>221</v>
      </c>
      <c r="Z408" s="471" t="s">
        <v>221</v>
      </c>
      <c r="AA408" s="85" t="s">
        <v>21431</v>
      </c>
      <c r="AB408" s="85">
        <v>9776566204</v>
      </c>
      <c r="AC408" s="85" t="s">
        <v>223</v>
      </c>
      <c r="AD408" s="85" t="s">
        <v>802</v>
      </c>
      <c r="AE408" s="85"/>
      <c r="AF408" s="85" t="s">
        <v>226</v>
      </c>
      <c r="AG408" s="85" t="s">
        <v>221</v>
      </c>
      <c r="AH408" s="85" t="s">
        <v>226</v>
      </c>
      <c r="AI408" s="85"/>
      <c r="AJ408" s="85"/>
      <c r="AK408" s="85"/>
      <c r="AL408" s="85"/>
      <c r="AM408" s="85"/>
      <c r="AN408" s="85" t="s">
        <v>228</v>
      </c>
      <c r="AO408" s="85" t="s">
        <v>228</v>
      </c>
      <c r="AP408" s="85" t="s">
        <v>229</v>
      </c>
      <c r="AQ408" s="85" t="s">
        <v>229</v>
      </c>
      <c r="AR408" s="85"/>
      <c r="AS408" s="85" t="s">
        <v>21432</v>
      </c>
      <c r="AT408" s="85">
        <v>248728</v>
      </c>
      <c r="AU408" s="85" t="s">
        <v>12692</v>
      </c>
      <c r="AV408" s="85"/>
      <c r="AW408" s="85"/>
      <c r="AX408" s="85"/>
      <c r="AY408" s="85" t="s">
        <v>227</v>
      </c>
      <c r="AZ408" s="85" t="s">
        <v>446</v>
      </c>
      <c r="BA408" s="275"/>
      <c r="BB408" s="474" t="s">
        <v>12636</v>
      </c>
      <c r="BC408" s="275">
        <v>0.51736111111111105</v>
      </c>
      <c r="BD408" s="275">
        <v>0.52569444444444446</v>
      </c>
      <c r="BE408" s="85"/>
      <c r="BF408" s="85">
        <v>3</v>
      </c>
      <c r="BG408" s="85">
        <v>3</v>
      </c>
      <c r="BH408" s="85">
        <v>3</v>
      </c>
      <c r="BI408" s="85">
        <v>3</v>
      </c>
      <c r="BJ408" s="85">
        <v>3</v>
      </c>
      <c r="BK408" s="85">
        <v>3</v>
      </c>
      <c r="BL408" s="85">
        <v>3</v>
      </c>
      <c r="BM408" s="85">
        <v>3</v>
      </c>
      <c r="BN408" s="85">
        <v>3</v>
      </c>
      <c r="BO408" s="85">
        <v>3</v>
      </c>
      <c r="BP408" s="85">
        <v>3</v>
      </c>
      <c r="BQ408" s="85">
        <v>3</v>
      </c>
      <c r="BR408" s="85">
        <v>3</v>
      </c>
      <c r="BS408" s="85">
        <v>3</v>
      </c>
      <c r="BT408" s="85">
        <v>3</v>
      </c>
      <c r="BU408" s="85"/>
      <c r="BV408" s="474" t="s">
        <v>12636</v>
      </c>
      <c r="BW408" s="483">
        <v>0.52569444444444446</v>
      </c>
      <c r="BX408" s="483">
        <v>0.53194444444444444</v>
      </c>
      <c r="BY408" s="85"/>
      <c r="BZ408" s="85">
        <v>3</v>
      </c>
      <c r="CA408" s="85">
        <v>3</v>
      </c>
      <c r="CB408" s="85">
        <v>3</v>
      </c>
      <c r="CC408" s="85">
        <v>3</v>
      </c>
      <c r="CD408" s="85" t="s">
        <v>260</v>
      </c>
      <c r="CE408" s="85" t="s">
        <v>12636</v>
      </c>
      <c r="CF408" s="85">
        <v>15</v>
      </c>
      <c r="CG408" s="85"/>
      <c r="CH408" s="85"/>
      <c r="CI408" s="85"/>
      <c r="CJ408" s="85"/>
      <c r="CK408" s="85"/>
      <c r="CL408" s="85"/>
      <c r="CM408" s="85"/>
      <c r="CN408" s="85"/>
      <c r="CO408" s="85"/>
      <c r="CP408" s="85"/>
      <c r="CQ408" s="85"/>
      <c r="CR408" s="335" t="s">
        <v>12643</v>
      </c>
      <c r="CS408" s="335" t="s">
        <v>12644</v>
      </c>
      <c r="CT408" s="335" t="s">
        <v>4002</v>
      </c>
      <c r="CU408" s="335" t="s">
        <v>21433</v>
      </c>
      <c r="CV408" s="335" t="s">
        <v>21427</v>
      </c>
      <c r="CW408" s="335" t="s">
        <v>21428</v>
      </c>
      <c r="CX408" s="335" t="s">
        <v>21429</v>
      </c>
      <c r="CY408" s="335" t="s">
        <v>21434</v>
      </c>
      <c r="CZ408" s="335" t="s">
        <v>13267</v>
      </c>
      <c r="DA408" s="335" t="s">
        <v>21435</v>
      </c>
      <c r="DB408" s="335" t="s">
        <v>3840</v>
      </c>
      <c r="DC408" s="335" t="s">
        <v>3841</v>
      </c>
      <c r="DD408" s="335" t="s">
        <v>4838</v>
      </c>
      <c r="DE408" s="335" t="s">
        <v>13267</v>
      </c>
      <c r="DF408" s="335" t="s">
        <v>21435</v>
      </c>
      <c r="DG408" s="335" t="s">
        <v>3840</v>
      </c>
      <c r="DH408" s="335" t="s">
        <v>3841</v>
      </c>
      <c r="DI408" s="335" t="s">
        <v>4838</v>
      </c>
      <c r="DJ408" s="335" t="s">
        <v>21436</v>
      </c>
      <c r="DK408" s="335" t="s">
        <v>3957</v>
      </c>
      <c r="DL408" s="335" t="s">
        <v>5336</v>
      </c>
      <c r="DM408" s="335" t="s">
        <v>3914</v>
      </c>
      <c r="DN408" s="335" t="s">
        <v>3852</v>
      </c>
      <c r="DO408" s="335" t="s">
        <v>3853</v>
      </c>
      <c r="DP408" s="335" t="s">
        <v>3854</v>
      </c>
      <c r="DQ408" s="335" t="s">
        <v>21437</v>
      </c>
      <c r="DR408" s="335" t="s">
        <v>21437</v>
      </c>
      <c r="DS408" s="335" t="s">
        <v>21438</v>
      </c>
      <c r="DT408" s="335" t="s">
        <v>21439</v>
      </c>
      <c r="DU408" s="335" t="s">
        <v>21440</v>
      </c>
      <c r="DV408" s="335" t="s">
        <v>21441</v>
      </c>
      <c r="DW408" s="335" t="s">
        <v>21442</v>
      </c>
      <c r="DX408" s="335" t="s">
        <v>21443</v>
      </c>
      <c r="DY408" s="335" t="s">
        <v>3848</v>
      </c>
      <c r="DZ408" s="335" t="s">
        <v>3848</v>
      </c>
      <c r="EA408" s="335" t="s">
        <v>3848</v>
      </c>
      <c r="EB408" s="335" t="s">
        <v>3861</v>
      </c>
      <c r="EC408" s="335" t="s">
        <v>3862</v>
      </c>
      <c r="ED408" s="335" t="s">
        <v>3848</v>
      </c>
      <c r="EE408" s="335" t="s">
        <v>4212</v>
      </c>
      <c r="EF408" s="335" t="s">
        <v>3864</v>
      </c>
      <c r="EG408" s="335" t="s">
        <v>4068</v>
      </c>
      <c r="EH408" s="335" t="s">
        <v>4069</v>
      </c>
      <c r="EI408" s="335" t="s">
        <v>6188</v>
      </c>
      <c r="EJ408" s="335" t="s">
        <v>21432</v>
      </c>
      <c r="EK408" s="335" t="s">
        <v>3848</v>
      </c>
      <c r="EL408" s="335" t="s">
        <v>4473</v>
      </c>
      <c r="EM408" s="335" t="s">
        <v>4002</v>
      </c>
      <c r="EN408" s="335" t="s">
        <v>4002</v>
      </c>
      <c r="EO408" s="335" t="s">
        <v>4002</v>
      </c>
      <c r="EP408" s="335" t="s">
        <v>4002</v>
      </c>
      <c r="EQ408" s="335" t="s">
        <v>21444</v>
      </c>
      <c r="ER408" s="335" t="s">
        <v>4073</v>
      </c>
      <c r="ES408" s="335" t="s">
        <v>10170</v>
      </c>
      <c r="ET408" s="335" t="s">
        <v>21445</v>
      </c>
      <c r="EU408" s="335" t="s">
        <v>21446</v>
      </c>
      <c r="EV408" s="335" t="s">
        <v>3877</v>
      </c>
      <c r="EW408" s="335" t="s">
        <v>3876</v>
      </c>
      <c r="EX408" s="335" t="s">
        <v>3848</v>
      </c>
      <c r="EY408" s="335" t="s">
        <v>3195</v>
      </c>
      <c r="EZ408" s="335" t="s">
        <v>3877</v>
      </c>
      <c r="FA408" s="335" t="s">
        <v>3878</v>
      </c>
      <c r="FB408" s="335" t="s">
        <v>21447</v>
      </c>
      <c r="FC408" s="335" t="s">
        <v>21448</v>
      </c>
      <c r="FD408" s="335" t="s">
        <v>21449</v>
      </c>
      <c r="FE408" s="335" t="s">
        <v>21450</v>
      </c>
      <c r="FF408" s="335" t="s">
        <v>21451</v>
      </c>
      <c r="FG408" s="335" t="s">
        <v>21452</v>
      </c>
      <c r="FH408" s="335" t="s">
        <v>21453</v>
      </c>
      <c r="FI408" s="335" t="s">
        <v>21454</v>
      </c>
      <c r="FJ408" s="335" t="s">
        <v>21455</v>
      </c>
      <c r="FK408" s="335" t="s">
        <v>21456</v>
      </c>
      <c r="FL408" s="335" t="s">
        <v>21457</v>
      </c>
      <c r="FM408" s="335" t="s">
        <v>21429</v>
      </c>
      <c r="FN408" s="335" t="s">
        <v>14654</v>
      </c>
      <c r="FO408" s="335" t="s">
        <v>21458</v>
      </c>
      <c r="FP408" s="335" t="s">
        <v>3848</v>
      </c>
      <c r="FQ408" s="335" t="s">
        <v>3848</v>
      </c>
      <c r="FR408" s="335" t="s">
        <v>3848</v>
      </c>
      <c r="FS408" s="335" t="s">
        <v>3848</v>
      </c>
      <c r="FT408" s="335" t="s">
        <v>21459</v>
      </c>
      <c r="FU408" s="335" t="s">
        <v>21460</v>
      </c>
      <c r="FV408" s="335" t="s">
        <v>21461</v>
      </c>
      <c r="FW408" s="335" t="s">
        <v>21462</v>
      </c>
      <c r="FX408" s="335" t="s">
        <v>176</v>
      </c>
      <c r="FY408" s="335" t="s">
        <v>6538</v>
      </c>
      <c r="FZ408" s="335" t="s">
        <v>21463</v>
      </c>
      <c r="GA408" s="335" t="s">
        <v>3946</v>
      </c>
      <c r="GB408" s="335" t="s">
        <v>3946</v>
      </c>
      <c r="GC408" s="335" t="s">
        <v>3946</v>
      </c>
      <c r="GD408" s="44" t="s">
        <v>4194</v>
      </c>
      <c r="GE408" s="44" t="s">
        <v>6676</v>
      </c>
      <c r="HL408" s="282">
        <v>43286</v>
      </c>
      <c r="HM408" s="30" t="s">
        <v>4194</v>
      </c>
      <c r="HN408" s="44" t="s">
        <v>6676</v>
      </c>
      <c r="IC408" s="44" t="s">
        <v>247</v>
      </c>
      <c r="IE408" s="44" t="s">
        <v>12843</v>
      </c>
    </row>
    <row r="409" spans="1:239" s="44" customFormat="1" ht="15" customHeight="1" x14ac:dyDescent="0.2">
      <c r="A409" s="85">
        <v>3</v>
      </c>
      <c r="B409" s="470">
        <v>0.38750000000000001</v>
      </c>
      <c r="C409" s="85"/>
      <c r="D409" s="85" t="s">
        <v>12630</v>
      </c>
      <c r="E409" s="85" t="s">
        <v>212</v>
      </c>
      <c r="F409" s="282">
        <v>43286</v>
      </c>
      <c r="G409" s="85" t="s">
        <v>1202</v>
      </c>
      <c r="H409" s="85" t="s">
        <v>233</v>
      </c>
      <c r="I409" s="85" t="s">
        <v>3057</v>
      </c>
      <c r="J409" s="85"/>
      <c r="K409" s="471"/>
      <c r="L409" s="471"/>
      <c r="M409" s="471"/>
      <c r="N409" s="471"/>
      <c r="O409" s="85"/>
      <c r="P409" s="472" t="s">
        <v>21464</v>
      </c>
      <c r="Q409" s="85" t="s">
        <v>21465</v>
      </c>
      <c r="R409" s="85" t="s">
        <v>21466</v>
      </c>
      <c r="S409" s="471" t="s">
        <v>21467</v>
      </c>
      <c r="T409" s="276">
        <v>9979272393</v>
      </c>
      <c r="U409" s="473" t="s">
        <v>21468</v>
      </c>
      <c r="V409" s="471" t="s">
        <v>21469</v>
      </c>
      <c r="W409" s="471" t="s">
        <v>221</v>
      </c>
      <c r="X409" s="471" t="s">
        <v>221</v>
      </c>
      <c r="Y409" s="471" t="s">
        <v>221</v>
      </c>
      <c r="Z409" s="471" t="s">
        <v>221</v>
      </c>
      <c r="AA409" s="85" t="s">
        <v>21470</v>
      </c>
      <c r="AB409" s="85">
        <v>9236354906</v>
      </c>
      <c r="AC409" s="85" t="s">
        <v>402</v>
      </c>
      <c r="AD409" s="85" t="s">
        <v>5205</v>
      </c>
      <c r="AE409" s="85" t="s">
        <v>14497</v>
      </c>
      <c r="AF409" s="85" t="s">
        <v>221</v>
      </c>
      <c r="AG409" s="85" t="s">
        <v>280</v>
      </c>
      <c r="AH409" s="85" t="s">
        <v>221</v>
      </c>
      <c r="AI409" s="85"/>
      <c r="AJ409" s="85"/>
      <c r="AK409" s="85"/>
      <c r="AL409" s="85"/>
      <c r="AM409" s="85"/>
      <c r="AN409" s="85" t="s">
        <v>228</v>
      </c>
      <c r="AO409" s="85" t="s">
        <v>228</v>
      </c>
      <c r="AP409" s="85" t="s">
        <v>229</v>
      </c>
      <c r="AQ409" s="85" t="s">
        <v>229</v>
      </c>
      <c r="AR409" s="85"/>
      <c r="AS409" s="85" t="s">
        <v>21471</v>
      </c>
      <c r="AT409" s="85">
        <v>210353</v>
      </c>
      <c r="AU409" s="85" t="s">
        <v>13187</v>
      </c>
      <c r="AV409" s="85"/>
      <c r="AW409" s="85"/>
      <c r="AX409" s="85"/>
      <c r="AY409" s="85" t="s">
        <v>227</v>
      </c>
      <c r="AZ409" s="85" t="s">
        <v>446</v>
      </c>
      <c r="BA409" s="275"/>
      <c r="BB409" s="474" t="s">
        <v>12636</v>
      </c>
      <c r="BC409" s="275">
        <v>0.50347222222222221</v>
      </c>
      <c r="BD409" s="275">
        <v>0.50694444444444442</v>
      </c>
      <c r="BE409" s="85"/>
      <c r="BF409" s="85">
        <v>1</v>
      </c>
      <c r="BG409" s="85">
        <v>2</v>
      </c>
      <c r="BH409" s="85">
        <v>3</v>
      </c>
      <c r="BI409" s="85">
        <v>2</v>
      </c>
      <c r="BJ409" s="85">
        <v>1</v>
      </c>
      <c r="BK409" s="85">
        <v>1</v>
      </c>
      <c r="BL409" s="85">
        <v>2</v>
      </c>
      <c r="BM409" s="85">
        <v>3</v>
      </c>
      <c r="BN409" s="85">
        <v>2</v>
      </c>
      <c r="BO409" s="85">
        <v>1</v>
      </c>
      <c r="BP409" s="85">
        <v>3</v>
      </c>
      <c r="BQ409" s="85">
        <v>2</v>
      </c>
      <c r="BR409" s="85">
        <v>3</v>
      </c>
      <c r="BS409" s="85">
        <v>1</v>
      </c>
      <c r="BT409" s="85">
        <v>3</v>
      </c>
      <c r="BU409" s="85"/>
      <c r="BV409" s="405"/>
      <c r="BW409" s="85"/>
      <c r="BX409" s="85"/>
      <c r="BY409" s="85"/>
      <c r="BZ409" s="85"/>
      <c r="CA409" s="85"/>
      <c r="CB409" s="85"/>
      <c r="CC409" s="85"/>
      <c r="CD409" s="85"/>
      <c r="CE409" s="85"/>
      <c r="CF409" s="85"/>
      <c r="CG409" s="85"/>
      <c r="CH409" s="85"/>
      <c r="CI409" s="85"/>
      <c r="CJ409" s="85"/>
      <c r="CK409" s="85"/>
      <c r="CL409" s="85"/>
      <c r="CM409" s="85"/>
      <c r="CN409" s="85"/>
      <c r="CO409" s="85"/>
      <c r="CP409" s="85"/>
      <c r="CQ409" s="85"/>
      <c r="CR409" s="335" t="s">
        <v>12643</v>
      </c>
      <c r="CS409" s="335" t="s">
        <v>12644</v>
      </c>
      <c r="CT409" s="335" t="s">
        <v>4002</v>
      </c>
      <c r="CU409" s="335" t="s">
        <v>21472</v>
      </c>
      <c r="CV409" s="335" t="s">
        <v>21465</v>
      </c>
      <c r="CW409" s="335" t="s">
        <v>21466</v>
      </c>
      <c r="CX409" s="335" t="s">
        <v>21467</v>
      </c>
      <c r="CY409" s="335" t="s">
        <v>21473</v>
      </c>
      <c r="CZ409" s="335" t="s">
        <v>15124</v>
      </c>
      <c r="DA409" s="335" t="s">
        <v>21474</v>
      </c>
      <c r="DB409" s="335" t="s">
        <v>4158</v>
      </c>
      <c r="DC409" s="335" t="s">
        <v>4159</v>
      </c>
      <c r="DD409" s="335" t="s">
        <v>13384</v>
      </c>
      <c r="DE409" s="335" t="s">
        <v>15124</v>
      </c>
      <c r="DF409" s="335" t="s">
        <v>21474</v>
      </c>
      <c r="DG409" s="335" t="s">
        <v>4158</v>
      </c>
      <c r="DH409" s="335" t="s">
        <v>4159</v>
      </c>
      <c r="DI409" s="335" t="s">
        <v>13384</v>
      </c>
      <c r="DJ409" s="335" t="s">
        <v>21475</v>
      </c>
      <c r="DK409" s="335" t="s">
        <v>3957</v>
      </c>
      <c r="DL409" s="335" t="s">
        <v>14122</v>
      </c>
      <c r="DM409" s="335" t="s">
        <v>3914</v>
      </c>
      <c r="DN409" s="335" t="s">
        <v>3852</v>
      </c>
      <c r="DO409" s="335" t="s">
        <v>3853</v>
      </c>
      <c r="DP409" s="335" t="s">
        <v>3854</v>
      </c>
      <c r="DQ409" s="335" t="s">
        <v>21476</v>
      </c>
      <c r="DR409" s="335" t="s">
        <v>2718</v>
      </c>
      <c r="DS409" s="335" t="s">
        <v>21468</v>
      </c>
      <c r="DT409" s="335" t="s">
        <v>3848</v>
      </c>
      <c r="DU409" s="335" t="s">
        <v>3848</v>
      </c>
      <c r="DV409" s="335" t="s">
        <v>3848</v>
      </c>
      <c r="DW409" s="335" t="s">
        <v>3848</v>
      </c>
      <c r="DX409" s="335" t="s">
        <v>21469</v>
      </c>
      <c r="DY409" s="335" t="s">
        <v>3848</v>
      </c>
      <c r="DZ409" s="335" t="s">
        <v>21477</v>
      </c>
      <c r="EA409" s="335" t="s">
        <v>3848</v>
      </c>
      <c r="EB409" s="335" t="s">
        <v>3861</v>
      </c>
      <c r="EC409" s="335" t="s">
        <v>3862</v>
      </c>
      <c r="ED409" s="335" t="s">
        <v>3848</v>
      </c>
      <c r="EE409" s="335" t="s">
        <v>4067</v>
      </c>
      <c r="EF409" s="335" t="s">
        <v>3864</v>
      </c>
      <c r="EG409" s="335" t="s">
        <v>4068</v>
      </c>
      <c r="EH409" s="335" t="s">
        <v>4438</v>
      </c>
      <c r="EI409" s="335" t="s">
        <v>21478</v>
      </c>
      <c r="EJ409" s="335" t="s">
        <v>21479</v>
      </c>
      <c r="EK409" s="335" t="s">
        <v>3848</v>
      </c>
      <c r="EL409" s="335" t="s">
        <v>3868</v>
      </c>
      <c r="EM409" s="335" t="s">
        <v>4002</v>
      </c>
      <c r="EN409" s="335" t="s">
        <v>4002</v>
      </c>
      <c r="EO409" s="335" t="s">
        <v>4002</v>
      </c>
      <c r="EP409" s="335" t="s">
        <v>4002</v>
      </c>
      <c r="EQ409" s="335" t="s">
        <v>21480</v>
      </c>
      <c r="ER409" s="335" t="s">
        <v>4004</v>
      </c>
      <c r="ES409" s="335" t="s">
        <v>15958</v>
      </c>
      <c r="ET409" s="335" t="s">
        <v>21481</v>
      </c>
      <c r="EU409" s="335" t="s">
        <v>19151</v>
      </c>
      <c r="EV409" s="335" t="s">
        <v>3876</v>
      </c>
      <c r="EW409" s="335" t="s">
        <v>3876</v>
      </c>
      <c r="EX409" s="335" t="s">
        <v>3848</v>
      </c>
      <c r="EY409" s="335" t="s">
        <v>3848</v>
      </c>
      <c r="EZ409" s="335" t="s">
        <v>3876</v>
      </c>
      <c r="FA409" s="335" t="s">
        <v>3848</v>
      </c>
      <c r="FB409" s="335" t="s">
        <v>3848</v>
      </c>
      <c r="FC409" s="335" t="s">
        <v>3848</v>
      </c>
      <c r="FD409" s="335" t="s">
        <v>3848</v>
      </c>
      <c r="FE409" s="335" t="s">
        <v>4017</v>
      </c>
      <c r="FF409" s="335" t="s">
        <v>4017</v>
      </c>
      <c r="FG409" s="335" t="s">
        <v>3848</v>
      </c>
      <c r="FH409" s="335" t="s">
        <v>3848</v>
      </c>
      <c r="FI409" s="335" t="s">
        <v>3848</v>
      </c>
      <c r="FJ409" s="335" t="s">
        <v>4017</v>
      </c>
      <c r="FK409" s="335" t="s">
        <v>4017</v>
      </c>
      <c r="FL409" s="335" t="s">
        <v>4017</v>
      </c>
      <c r="FM409" s="335" t="s">
        <v>21467</v>
      </c>
      <c r="FN409" s="335" t="s">
        <v>21482</v>
      </c>
      <c r="FO409" s="335" t="s">
        <v>21483</v>
      </c>
      <c r="FP409" s="335" t="s">
        <v>3848</v>
      </c>
      <c r="FQ409" s="335" t="s">
        <v>3848</v>
      </c>
      <c r="FR409" s="335" t="s">
        <v>3848</v>
      </c>
      <c r="FS409" s="335" t="s">
        <v>3848</v>
      </c>
      <c r="FT409" s="335" t="s">
        <v>21484</v>
      </c>
      <c r="FU409" s="335" t="s">
        <v>21485</v>
      </c>
      <c r="FV409" s="335" t="s">
        <v>21486</v>
      </c>
      <c r="FW409" s="335" t="s">
        <v>21487</v>
      </c>
      <c r="FX409" s="335" t="s">
        <v>3944</v>
      </c>
      <c r="FY409" s="335" t="s">
        <v>3848</v>
      </c>
      <c r="FZ409" s="335" t="s">
        <v>13539</v>
      </c>
      <c r="GA409" s="335" t="s">
        <v>3945</v>
      </c>
      <c r="GB409" s="335" t="s">
        <v>3946</v>
      </c>
      <c r="GC409" s="335" t="s">
        <v>3946</v>
      </c>
      <c r="IC409" s="44" t="s">
        <v>3403</v>
      </c>
      <c r="IE409" s="44" t="s">
        <v>3403</v>
      </c>
    </row>
    <row r="410" spans="1:239" s="44" customFormat="1" ht="15" customHeight="1" x14ac:dyDescent="0.2">
      <c r="A410" s="85">
        <v>4</v>
      </c>
      <c r="B410" s="470">
        <v>0.40972222222222227</v>
      </c>
      <c r="C410" s="85"/>
      <c r="D410" s="85" t="s">
        <v>12630</v>
      </c>
      <c r="E410" s="85" t="s">
        <v>212</v>
      </c>
      <c r="F410" s="282">
        <v>43286</v>
      </c>
      <c r="G410" s="85" t="s">
        <v>1202</v>
      </c>
      <c r="H410" s="85" t="s">
        <v>233</v>
      </c>
      <c r="I410" s="85" t="s">
        <v>3057</v>
      </c>
      <c r="J410" s="85"/>
      <c r="K410" s="471"/>
      <c r="L410" s="471"/>
      <c r="M410" s="471"/>
      <c r="N410" s="471"/>
      <c r="O410" s="85"/>
      <c r="P410" s="472" t="s">
        <v>21488</v>
      </c>
      <c r="Q410" s="85" t="s">
        <v>15562</v>
      </c>
      <c r="R410" s="85" t="s">
        <v>21489</v>
      </c>
      <c r="S410" s="471" t="s">
        <v>21490</v>
      </c>
      <c r="T410" s="276">
        <v>9974865665</v>
      </c>
      <c r="U410" s="473" t="s">
        <v>21491</v>
      </c>
      <c r="V410" s="471" t="s">
        <v>21492</v>
      </c>
      <c r="W410" s="471" t="s">
        <v>221</v>
      </c>
      <c r="X410" s="471" t="s">
        <v>221</v>
      </c>
      <c r="Y410" s="471" t="s">
        <v>221</v>
      </c>
      <c r="Z410" s="471" t="s">
        <v>221</v>
      </c>
      <c r="AA410" s="85" t="s">
        <v>21493</v>
      </c>
      <c r="AB410" s="85">
        <v>9384386595</v>
      </c>
      <c r="AC410" s="85" t="s">
        <v>1303</v>
      </c>
      <c r="AD410" s="85" t="s">
        <v>224</v>
      </c>
      <c r="AE410" s="44" t="s">
        <v>221</v>
      </c>
      <c r="AF410" s="85" t="s">
        <v>221</v>
      </c>
      <c r="AG410" s="85" t="s">
        <v>221</v>
      </c>
      <c r="AH410" s="85" t="s">
        <v>221</v>
      </c>
      <c r="AI410" s="85"/>
      <c r="AJ410" s="85"/>
      <c r="AK410" s="85"/>
      <c r="AL410" s="85"/>
      <c r="AM410" s="85"/>
      <c r="AN410" s="85" t="s">
        <v>394</v>
      </c>
      <c r="AO410" s="85" t="s">
        <v>395</v>
      </c>
      <c r="AP410" s="85" t="s">
        <v>1076</v>
      </c>
      <c r="AQ410" s="85" t="s">
        <v>1077</v>
      </c>
      <c r="AR410" s="85"/>
      <c r="AS410" s="85"/>
      <c r="AT410" s="85"/>
      <c r="AU410" s="85"/>
      <c r="AV410" s="85"/>
      <c r="AW410" s="85" t="s">
        <v>12988</v>
      </c>
      <c r="AX410" s="85"/>
      <c r="AY410" s="85" t="s">
        <v>227</v>
      </c>
      <c r="AZ410" s="85" t="s">
        <v>227</v>
      </c>
      <c r="BA410" s="275"/>
      <c r="BB410" s="474" t="s">
        <v>12636</v>
      </c>
      <c r="BC410" s="275">
        <v>0.53472222222222221</v>
      </c>
      <c r="BD410" s="275">
        <v>0.53819444444444442</v>
      </c>
      <c r="BE410" s="85"/>
      <c r="BF410" s="85">
        <v>1</v>
      </c>
      <c r="BG410" s="85">
        <v>2</v>
      </c>
      <c r="BH410" s="85">
        <v>3</v>
      </c>
      <c r="BI410" s="85">
        <v>2</v>
      </c>
      <c r="BJ410" s="85">
        <v>1</v>
      </c>
      <c r="BK410" s="85">
        <v>1</v>
      </c>
      <c r="BL410" s="85">
        <v>2</v>
      </c>
      <c r="BM410" s="85">
        <v>3</v>
      </c>
      <c r="BN410" s="85">
        <v>2</v>
      </c>
      <c r="BO410" s="85">
        <v>1</v>
      </c>
      <c r="BP410" s="85">
        <v>3</v>
      </c>
      <c r="BQ410" s="85">
        <v>2</v>
      </c>
      <c r="BR410" s="85">
        <v>3</v>
      </c>
      <c r="BS410" s="85">
        <v>1</v>
      </c>
      <c r="BT410" s="85">
        <v>3</v>
      </c>
      <c r="BU410" s="85"/>
      <c r="BV410" s="405"/>
      <c r="BW410" s="85"/>
      <c r="BX410" s="85"/>
      <c r="BY410" s="85"/>
      <c r="BZ410" s="85"/>
      <c r="CA410" s="85"/>
      <c r="CB410" s="85"/>
      <c r="CC410" s="85"/>
      <c r="CD410" s="85"/>
      <c r="CE410" s="85"/>
      <c r="CF410" s="85"/>
      <c r="CG410" s="85"/>
      <c r="CH410" s="85"/>
      <c r="CI410" s="85"/>
      <c r="CJ410" s="85"/>
      <c r="CK410" s="85"/>
      <c r="CL410" s="85"/>
      <c r="CM410" s="85"/>
      <c r="CN410" s="85"/>
      <c r="CO410" s="85"/>
      <c r="CP410" s="85"/>
      <c r="CQ410" s="85"/>
      <c r="CR410" s="335" t="s">
        <v>12643</v>
      </c>
      <c r="CS410" s="335" t="s">
        <v>12644</v>
      </c>
      <c r="CT410" s="335" t="s">
        <v>4002</v>
      </c>
      <c r="CU410" s="335" t="s">
        <v>21494</v>
      </c>
      <c r="CV410" s="335" t="s">
        <v>21495</v>
      </c>
      <c r="CW410" s="335" t="s">
        <v>21496</v>
      </c>
      <c r="CX410" s="335" t="s">
        <v>21497</v>
      </c>
      <c r="CY410" s="335" t="s">
        <v>21498</v>
      </c>
      <c r="CZ410" s="335" t="s">
        <v>3848</v>
      </c>
      <c r="DA410" s="335" t="s">
        <v>21499</v>
      </c>
      <c r="DB410" s="335" t="s">
        <v>3840</v>
      </c>
      <c r="DC410" s="335" t="s">
        <v>3841</v>
      </c>
      <c r="DD410" s="335" t="s">
        <v>5700</v>
      </c>
      <c r="DE410" s="335" t="s">
        <v>3848</v>
      </c>
      <c r="DF410" s="335" t="s">
        <v>21500</v>
      </c>
      <c r="DG410" s="335" t="s">
        <v>8819</v>
      </c>
      <c r="DH410" s="335" t="s">
        <v>6790</v>
      </c>
      <c r="DI410" s="335" t="s">
        <v>8820</v>
      </c>
      <c r="DJ410" s="335" t="s">
        <v>21501</v>
      </c>
      <c r="DK410" s="335" t="s">
        <v>3957</v>
      </c>
      <c r="DL410" s="335" t="s">
        <v>21502</v>
      </c>
      <c r="DM410" s="335" t="s">
        <v>4116</v>
      </c>
      <c r="DN410" s="335" t="s">
        <v>3852</v>
      </c>
      <c r="DO410" s="335" t="s">
        <v>3853</v>
      </c>
      <c r="DP410" s="335" t="s">
        <v>3854</v>
      </c>
      <c r="DQ410" s="335" t="s">
        <v>21503</v>
      </c>
      <c r="DR410" s="335" t="s">
        <v>1239</v>
      </c>
      <c r="DS410" s="335" t="s">
        <v>21504</v>
      </c>
      <c r="DT410" s="335" t="s">
        <v>1239</v>
      </c>
      <c r="DU410" s="335" t="s">
        <v>1239</v>
      </c>
      <c r="DV410" s="335" t="s">
        <v>1239</v>
      </c>
      <c r="DW410" s="335" t="s">
        <v>1239</v>
      </c>
      <c r="DX410" s="335" t="s">
        <v>21492</v>
      </c>
      <c r="DY410" s="335" t="s">
        <v>3848</v>
      </c>
      <c r="DZ410" s="335" t="s">
        <v>3848</v>
      </c>
      <c r="EA410" s="335" t="s">
        <v>3848</v>
      </c>
      <c r="EB410" s="335" t="s">
        <v>16562</v>
      </c>
      <c r="EC410" s="335" t="s">
        <v>8677</v>
      </c>
      <c r="ED410" s="335" t="s">
        <v>21505</v>
      </c>
      <c r="EE410" s="335" t="s">
        <v>5408</v>
      </c>
      <c r="EF410" s="335" t="s">
        <v>395</v>
      </c>
      <c r="EG410" s="335" t="s">
        <v>598</v>
      </c>
      <c r="EH410" s="335" t="s">
        <v>5303</v>
      </c>
      <c r="EI410" s="335" t="s">
        <v>21506</v>
      </c>
      <c r="EJ410" s="335" t="s">
        <v>21507</v>
      </c>
      <c r="EK410" s="335" t="s">
        <v>3848</v>
      </c>
      <c r="EL410" s="335" t="s">
        <v>3868</v>
      </c>
      <c r="EM410" s="335" t="s">
        <v>4002</v>
      </c>
      <c r="EN410" s="335" t="s">
        <v>4002</v>
      </c>
      <c r="EO410" s="335" t="s">
        <v>4002</v>
      </c>
      <c r="EP410" s="335" t="s">
        <v>4002</v>
      </c>
      <c r="EQ410" s="335" t="s">
        <v>21508</v>
      </c>
      <c r="ER410" s="335" t="s">
        <v>3924</v>
      </c>
      <c r="ES410" s="335" t="s">
        <v>21509</v>
      </c>
      <c r="ET410" s="335" t="s">
        <v>21510</v>
      </c>
      <c r="EU410" s="335" t="s">
        <v>21511</v>
      </c>
      <c r="EV410" s="335" t="s">
        <v>3876</v>
      </c>
      <c r="EW410" s="335" t="s">
        <v>3876</v>
      </c>
      <c r="EX410" s="335" t="s">
        <v>3848</v>
      </c>
      <c r="EY410" s="335" t="s">
        <v>3848</v>
      </c>
      <c r="EZ410" s="335" t="s">
        <v>3876</v>
      </c>
      <c r="FA410" s="335" t="s">
        <v>3848</v>
      </c>
      <c r="FB410" s="335" t="s">
        <v>3848</v>
      </c>
      <c r="FC410" s="335" t="s">
        <v>3848</v>
      </c>
      <c r="FD410" s="335" t="s">
        <v>3848</v>
      </c>
      <c r="FE410" s="335" t="s">
        <v>4017</v>
      </c>
      <c r="FF410" s="335" t="s">
        <v>4017</v>
      </c>
      <c r="FG410" s="335" t="s">
        <v>3848</v>
      </c>
      <c r="FH410" s="335" t="s">
        <v>3848</v>
      </c>
      <c r="FI410" s="335" t="s">
        <v>3848</v>
      </c>
      <c r="FJ410" s="335" t="s">
        <v>4017</v>
      </c>
      <c r="FK410" s="335" t="s">
        <v>4017</v>
      </c>
      <c r="FL410" s="335" t="s">
        <v>4017</v>
      </c>
      <c r="FM410" s="335" t="s">
        <v>21497</v>
      </c>
      <c r="FN410" s="335" t="s">
        <v>21512</v>
      </c>
      <c r="FO410" s="335" t="s">
        <v>21513</v>
      </c>
      <c r="FP410" s="335" t="s">
        <v>3848</v>
      </c>
      <c r="FQ410" s="335" t="s">
        <v>21514</v>
      </c>
      <c r="FR410" s="335" t="s">
        <v>4414</v>
      </c>
      <c r="FS410" s="335" t="s">
        <v>21515</v>
      </c>
      <c r="FT410" s="335" t="s">
        <v>21516</v>
      </c>
      <c r="FU410" s="335" t="s">
        <v>21517</v>
      </c>
      <c r="FV410" s="335" t="s">
        <v>21518</v>
      </c>
      <c r="FW410" s="335" t="s">
        <v>21519</v>
      </c>
      <c r="FX410" s="335" t="s">
        <v>3944</v>
      </c>
      <c r="FY410" s="335" t="s">
        <v>3848</v>
      </c>
      <c r="FZ410" s="335" t="s">
        <v>3848</v>
      </c>
      <c r="GA410" s="335" t="s">
        <v>3945</v>
      </c>
      <c r="GB410" s="335" t="s">
        <v>3946</v>
      </c>
      <c r="GC410" s="335" t="s">
        <v>3946</v>
      </c>
      <c r="IC410" s="44" t="s">
        <v>3403</v>
      </c>
      <c r="IE410" s="44" t="s">
        <v>3403</v>
      </c>
    </row>
    <row r="411" spans="1:239" s="44" customFormat="1" ht="15" customHeight="1" x14ac:dyDescent="0.2">
      <c r="A411" s="85">
        <v>5</v>
      </c>
      <c r="B411" s="470">
        <v>0.4152777777777778</v>
      </c>
      <c r="C411" s="85"/>
      <c r="D411" s="85" t="s">
        <v>12630</v>
      </c>
      <c r="E411" s="85" t="s">
        <v>212</v>
      </c>
      <c r="F411" s="282">
        <v>43286</v>
      </c>
      <c r="G411" s="85" t="s">
        <v>1202</v>
      </c>
      <c r="H411" s="85" t="s">
        <v>233</v>
      </c>
      <c r="I411" s="85" t="s">
        <v>3057</v>
      </c>
      <c r="J411" s="85"/>
      <c r="K411" s="471"/>
      <c r="L411" s="471"/>
      <c r="M411" s="471"/>
      <c r="N411" s="471"/>
      <c r="O411" s="85"/>
      <c r="P411" s="472" t="s">
        <v>21520</v>
      </c>
      <c r="Q411" s="85" t="s">
        <v>21521</v>
      </c>
      <c r="R411" s="85" t="s">
        <v>12563</v>
      </c>
      <c r="S411" s="471" t="s">
        <v>21522</v>
      </c>
      <c r="T411" s="276">
        <v>9772644947</v>
      </c>
      <c r="U411" s="471" t="s">
        <v>21523</v>
      </c>
      <c r="V411" s="471" t="s">
        <v>21523</v>
      </c>
      <c r="W411" s="471" t="s">
        <v>221</v>
      </c>
      <c r="X411" s="471" t="s">
        <v>221</v>
      </c>
      <c r="Y411" s="471" t="s">
        <v>221</v>
      </c>
      <c r="Z411" s="471" t="s">
        <v>221</v>
      </c>
      <c r="AA411" s="85" t="s">
        <v>21524</v>
      </c>
      <c r="AB411" s="85">
        <v>9055387854</v>
      </c>
      <c r="AC411" s="85" t="s">
        <v>1303</v>
      </c>
      <c r="AD411" s="85" t="s">
        <v>224</v>
      </c>
      <c r="AE411" s="85" t="s">
        <v>221</v>
      </c>
      <c r="AF411" s="85" t="s">
        <v>221</v>
      </c>
      <c r="AG411" s="85" t="s">
        <v>221</v>
      </c>
      <c r="AH411" s="85" t="s">
        <v>221</v>
      </c>
      <c r="AI411" s="85"/>
      <c r="AJ411" s="85"/>
      <c r="AK411" s="85"/>
      <c r="AL411" s="85"/>
      <c r="AM411" s="85"/>
      <c r="AN411" s="85" t="s">
        <v>228</v>
      </c>
      <c r="AO411" s="85" t="s">
        <v>228</v>
      </c>
      <c r="AP411" s="85" t="s">
        <v>229</v>
      </c>
      <c r="AQ411" s="85" t="s">
        <v>229</v>
      </c>
      <c r="AR411" s="85"/>
      <c r="AS411" s="85" t="s">
        <v>21525</v>
      </c>
      <c r="AT411" s="85">
        <v>16992</v>
      </c>
      <c r="AU411" s="85" t="s">
        <v>13738</v>
      </c>
      <c r="AV411" s="85"/>
      <c r="AW411" s="85"/>
      <c r="AX411" s="85"/>
      <c r="AY411" s="85" t="s">
        <v>227</v>
      </c>
      <c r="AZ411" s="85" t="s">
        <v>227</v>
      </c>
      <c r="BA411" s="275"/>
      <c r="BB411" s="474" t="s">
        <v>12636</v>
      </c>
      <c r="BC411" s="275">
        <v>0.54027777777777775</v>
      </c>
      <c r="BD411" s="275">
        <v>0.54375000000000007</v>
      </c>
      <c r="BE411" s="85"/>
      <c r="BF411" s="85">
        <v>1</v>
      </c>
      <c r="BG411" s="85">
        <v>2</v>
      </c>
      <c r="BH411" s="85">
        <v>3</v>
      </c>
      <c r="BI411" s="85">
        <v>3</v>
      </c>
      <c r="BJ411" s="85">
        <v>2</v>
      </c>
      <c r="BK411" s="85">
        <v>1</v>
      </c>
      <c r="BL411" s="85">
        <v>1</v>
      </c>
      <c r="BM411" s="85">
        <v>3</v>
      </c>
      <c r="BN411" s="85">
        <v>2</v>
      </c>
      <c r="BO411" s="85">
        <v>1</v>
      </c>
      <c r="BP411" s="85">
        <v>3</v>
      </c>
      <c r="BQ411" s="85">
        <v>2</v>
      </c>
      <c r="BR411" s="85">
        <v>3</v>
      </c>
      <c r="BS411" s="85">
        <v>2</v>
      </c>
      <c r="BT411" s="85">
        <v>3</v>
      </c>
      <c r="BU411" s="85"/>
      <c r="BV411" s="405"/>
      <c r="BW411" s="85"/>
      <c r="BX411" s="85"/>
      <c r="BY411" s="85"/>
      <c r="BZ411" s="85"/>
      <c r="CA411" s="85"/>
      <c r="CB411" s="85"/>
      <c r="CC411" s="85"/>
      <c r="CD411" s="85"/>
      <c r="CE411" s="85"/>
      <c r="CF411" s="85"/>
      <c r="CG411" s="85"/>
      <c r="CH411" s="85"/>
      <c r="CI411" s="85"/>
      <c r="CJ411" s="85"/>
      <c r="CK411" s="85"/>
      <c r="CL411" s="85"/>
      <c r="CM411" s="85"/>
      <c r="CN411" s="85"/>
      <c r="CO411" s="85"/>
      <c r="CP411" s="85"/>
      <c r="CQ411" s="85"/>
      <c r="CR411" s="335" t="s">
        <v>12643</v>
      </c>
      <c r="CS411" s="335" t="s">
        <v>12644</v>
      </c>
      <c r="CT411" s="335" t="s">
        <v>4002</v>
      </c>
      <c r="CU411" s="335" t="s">
        <v>21526</v>
      </c>
      <c r="CV411" s="335" t="s">
        <v>21521</v>
      </c>
      <c r="CW411" s="335" t="s">
        <v>12563</v>
      </c>
      <c r="CX411" s="335" t="s">
        <v>21522</v>
      </c>
      <c r="CY411" s="335" t="s">
        <v>21527</v>
      </c>
      <c r="CZ411" s="335" t="s">
        <v>11200</v>
      </c>
      <c r="DA411" s="335" t="s">
        <v>21528</v>
      </c>
      <c r="DB411" s="335" t="s">
        <v>4037</v>
      </c>
      <c r="DC411" s="335" t="s">
        <v>4038</v>
      </c>
      <c r="DD411" s="335" t="s">
        <v>4039</v>
      </c>
      <c r="DE411" s="335" t="s">
        <v>9501</v>
      </c>
      <c r="DF411" s="335" t="s">
        <v>21529</v>
      </c>
      <c r="DG411" s="335" t="s">
        <v>6602</v>
      </c>
      <c r="DH411" s="335" t="s">
        <v>6603</v>
      </c>
      <c r="DI411" s="335" t="s">
        <v>6605</v>
      </c>
      <c r="DJ411" s="335" t="s">
        <v>21530</v>
      </c>
      <c r="DK411" s="335" t="s">
        <v>3849</v>
      </c>
      <c r="DL411" s="335" t="s">
        <v>5480</v>
      </c>
      <c r="DM411" s="335" t="s">
        <v>3914</v>
      </c>
      <c r="DN411" s="335" t="s">
        <v>3852</v>
      </c>
      <c r="DO411" s="335" t="s">
        <v>3853</v>
      </c>
      <c r="DP411" s="335" t="s">
        <v>3854</v>
      </c>
      <c r="DQ411" s="335" t="s">
        <v>21531</v>
      </c>
      <c r="DR411" s="335" t="s">
        <v>1228</v>
      </c>
      <c r="DS411" s="335" t="s">
        <v>21523</v>
      </c>
      <c r="DT411" s="335" t="s">
        <v>3848</v>
      </c>
      <c r="DU411" s="335" t="s">
        <v>3848</v>
      </c>
      <c r="DV411" s="335" t="s">
        <v>3848</v>
      </c>
      <c r="DW411" s="335" t="s">
        <v>3848</v>
      </c>
      <c r="DX411" s="335" t="s">
        <v>21532</v>
      </c>
      <c r="DY411" s="335" t="s">
        <v>3848</v>
      </c>
      <c r="DZ411" s="335" t="s">
        <v>3848</v>
      </c>
      <c r="EA411" s="335" t="s">
        <v>3848</v>
      </c>
      <c r="EB411" s="335" t="s">
        <v>3861</v>
      </c>
      <c r="EC411" s="335" t="s">
        <v>3862</v>
      </c>
      <c r="ED411" s="335" t="s">
        <v>3848</v>
      </c>
      <c r="EE411" s="335" t="s">
        <v>10915</v>
      </c>
      <c r="EF411" s="335" t="s">
        <v>3864</v>
      </c>
      <c r="EG411" s="335" t="s">
        <v>4068</v>
      </c>
      <c r="EH411" s="335" t="s">
        <v>4438</v>
      </c>
      <c r="EI411" s="335" t="s">
        <v>21533</v>
      </c>
      <c r="EJ411" s="335" t="s">
        <v>21534</v>
      </c>
      <c r="EK411" s="335" t="s">
        <v>3848</v>
      </c>
      <c r="EL411" s="335" t="s">
        <v>3868</v>
      </c>
      <c r="EM411" s="335" t="s">
        <v>4002</v>
      </c>
      <c r="EN411" s="335" t="s">
        <v>4002</v>
      </c>
      <c r="EO411" s="335" t="s">
        <v>4002</v>
      </c>
      <c r="EP411" s="335" t="s">
        <v>4002</v>
      </c>
      <c r="EQ411" s="335" t="s">
        <v>21535</v>
      </c>
      <c r="ER411" s="335" t="s">
        <v>3924</v>
      </c>
      <c r="ES411" s="335" t="s">
        <v>21536</v>
      </c>
      <c r="ET411" s="335" t="s">
        <v>21537</v>
      </c>
      <c r="EU411" s="335" t="s">
        <v>8004</v>
      </c>
      <c r="EV411" s="335" t="s">
        <v>3876</v>
      </c>
      <c r="EW411" s="335" t="s">
        <v>3876</v>
      </c>
      <c r="EX411" s="335" t="s">
        <v>3848</v>
      </c>
      <c r="EY411" s="335" t="s">
        <v>3848</v>
      </c>
      <c r="EZ411" s="335" t="s">
        <v>3876</v>
      </c>
      <c r="FA411" s="335" t="s">
        <v>3848</v>
      </c>
      <c r="FB411" s="335" t="s">
        <v>3848</v>
      </c>
      <c r="FC411" s="335" t="s">
        <v>3848</v>
      </c>
      <c r="FD411" s="335" t="s">
        <v>3848</v>
      </c>
      <c r="FE411" s="335" t="s">
        <v>4017</v>
      </c>
      <c r="FF411" s="335" t="s">
        <v>4017</v>
      </c>
      <c r="FG411" s="335" t="s">
        <v>3848</v>
      </c>
      <c r="FH411" s="335" t="s">
        <v>3848</v>
      </c>
      <c r="FI411" s="335" t="s">
        <v>3848</v>
      </c>
      <c r="FJ411" s="335" t="s">
        <v>4017</v>
      </c>
      <c r="FK411" s="335" t="s">
        <v>4017</v>
      </c>
      <c r="FL411" s="335" t="s">
        <v>4017</v>
      </c>
      <c r="FM411" s="335" t="s">
        <v>21521</v>
      </c>
      <c r="FN411" s="335" t="s">
        <v>21538</v>
      </c>
      <c r="FO411" s="335" t="s">
        <v>21522</v>
      </c>
      <c r="FP411" s="335" t="s">
        <v>3848</v>
      </c>
      <c r="FQ411" s="335" t="s">
        <v>21539</v>
      </c>
      <c r="FR411" s="335" t="s">
        <v>4925</v>
      </c>
      <c r="FS411" s="335" t="s">
        <v>21540</v>
      </c>
      <c r="FT411" s="335" t="s">
        <v>3943</v>
      </c>
      <c r="FU411" s="335" t="s">
        <v>3943</v>
      </c>
      <c r="FV411" s="335" t="s">
        <v>3943</v>
      </c>
      <c r="FW411" s="335" t="s">
        <v>3943</v>
      </c>
      <c r="FX411" s="335" t="s">
        <v>3944</v>
      </c>
      <c r="FY411" s="335" t="s">
        <v>3848</v>
      </c>
      <c r="FZ411" s="335" t="s">
        <v>3848</v>
      </c>
      <c r="GA411" s="335" t="s">
        <v>3945</v>
      </c>
      <c r="GB411" s="335" t="s">
        <v>3945</v>
      </c>
      <c r="GC411" s="335" t="s">
        <v>3945</v>
      </c>
      <c r="IC411" s="44" t="s">
        <v>3403</v>
      </c>
      <c r="IE411" s="44" t="s">
        <v>3403</v>
      </c>
    </row>
    <row r="412" spans="1:239" s="44" customFormat="1" ht="15" customHeight="1" x14ac:dyDescent="0.2">
      <c r="A412" s="85">
        <v>6</v>
      </c>
      <c r="B412" s="470">
        <v>0.41944444444444445</v>
      </c>
      <c r="C412" s="85"/>
      <c r="D412" s="85" t="s">
        <v>12630</v>
      </c>
      <c r="E412" s="85" t="s">
        <v>212</v>
      </c>
      <c r="F412" s="282">
        <v>43286</v>
      </c>
      <c r="G412" s="85" t="s">
        <v>1202</v>
      </c>
      <c r="H412" s="281" t="s">
        <v>233</v>
      </c>
      <c r="I412" s="281" t="s">
        <v>3057</v>
      </c>
      <c r="K412" s="351"/>
      <c r="L412" s="351"/>
      <c r="M412" s="351"/>
      <c r="N412" s="351"/>
      <c r="P412" s="521" t="s">
        <v>21520</v>
      </c>
      <c r="Q412" s="85" t="s">
        <v>2389</v>
      </c>
      <c r="R412" s="85" t="s">
        <v>21541</v>
      </c>
      <c r="S412" s="471" t="s">
        <v>21542</v>
      </c>
      <c r="T412" s="276">
        <v>9754593391</v>
      </c>
      <c r="U412" s="473" t="s">
        <v>21543</v>
      </c>
      <c r="V412" s="471" t="s">
        <v>21544</v>
      </c>
      <c r="W412" s="471" t="s">
        <v>221</v>
      </c>
      <c r="X412" s="471" t="s">
        <v>221</v>
      </c>
      <c r="Y412" s="471" t="s">
        <v>221</v>
      </c>
      <c r="Z412" s="471" t="s">
        <v>221</v>
      </c>
      <c r="AA412" s="85" t="s">
        <v>21545</v>
      </c>
      <c r="AB412" s="85">
        <v>9487319447</v>
      </c>
      <c r="AC412" s="85" t="s">
        <v>1303</v>
      </c>
      <c r="AD412" s="85" t="s">
        <v>224</v>
      </c>
      <c r="AE412" s="85" t="s">
        <v>221</v>
      </c>
      <c r="AF412" s="85" t="s">
        <v>221</v>
      </c>
      <c r="AG412" s="85" t="s">
        <v>221</v>
      </c>
      <c r="AH412" s="85" t="s">
        <v>221</v>
      </c>
      <c r="AI412" s="85"/>
      <c r="AJ412" s="85"/>
      <c r="AK412" s="85"/>
      <c r="AL412" s="85"/>
      <c r="AM412" s="85"/>
      <c r="AN412" s="85" t="s">
        <v>228</v>
      </c>
      <c r="AO412" s="85" t="s">
        <v>228</v>
      </c>
      <c r="AP412" s="85" t="s">
        <v>598</v>
      </c>
      <c r="AQ412" s="85" t="s">
        <v>3069</v>
      </c>
      <c r="AS412" s="85"/>
      <c r="AT412" s="85"/>
      <c r="AU412" s="85"/>
      <c r="AV412" s="85"/>
      <c r="AW412" s="85"/>
      <c r="AX412" s="85"/>
      <c r="AY412" s="85" t="s">
        <v>227</v>
      </c>
      <c r="AZ412" s="85" t="s">
        <v>227</v>
      </c>
      <c r="BA412" s="275"/>
      <c r="BB412" s="535" t="s">
        <v>12636</v>
      </c>
      <c r="BC412" s="350">
        <v>0.59930555555555554</v>
      </c>
      <c r="BD412" s="275">
        <v>0.60277777777777775</v>
      </c>
      <c r="BE412" s="85"/>
      <c r="BF412" s="85">
        <v>1</v>
      </c>
      <c r="BG412" s="85">
        <v>2</v>
      </c>
      <c r="BH412" s="85">
        <v>3</v>
      </c>
      <c r="BI412" s="85">
        <v>3</v>
      </c>
      <c r="BJ412" s="85">
        <v>2</v>
      </c>
      <c r="BK412" s="85">
        <v>1</v>
      </c>
      <c r="BL412" s="85">
        <v>1</v>
      </c>
      <c r="BM412" s="85">
        <v>3</v>
      </c>
      <c r="BN412" s="85">
        <v>2</v>
      </c>
      <c r="BO412" s="85">
        <v>1</v>
      </c>
      <c r="BP412" s="85">
        <v>3</v>
      </c>
      <c r="BQ412" s="85">
        <v>2</v>
      </c>
      <c r="BR412" s="85">
        <v>3</v>
      </c>
      <c r="BS412" s="85">
        <v>2</v>
      </c>
      <c r="BT412" s="85">
        <v>3</v>
      </c>
      <c r="BU412" s="85"/>
      <c r="BV412" s="405"/>
      <c r="BW412" s="85"/>
      <c r="BX412" s="85"/>
      <c r="BY412" s="85"/>
      <c r="BZ412" s="85"/>
      <c r="CA412" s="85"/>
      <c r="CB412" s="85"/>
      <c r="CC412" s="85"/>
      <c r="CD412" s="85"/>
      <c r="CE412" s="85"/>
      <c r="CF412" s="85"/>
      <c r="CG412" s="85"/>
      <c r="CH412" s="85"/>
      <c r="CI412" s="85"/>
      <c r="CJ412" s="85"/>
      <c r="CK412" s="85"/>
      <c r="CL412" s="85"/>
      <c r="CM412" s="85"/>
      <c r="CN412" s="85"/>
      <c r="CO412" s="85"/>
      <c r="CP412" s="85"/>
      <c r="CQ412" s="85"/>
      <c r="CR412" s="335" t="s">
        <v>12643</v>
      </c>
      <c r="CS412" s="335" t="s">
        <v>12644</v>
      </c>
      <c r="CT412" s="335" t="s">
        <v>4002</v>
      </c>
      <c r="CU412" s="335" t="s">
        <v>21546</v>
      </c>
      <c r="CV412" s="335" t="s">
        <v>2389</v>
      </c>
      <c r="CW412" s="335" t="s">
        <v>21541</v>
      </c>
      <c r="CX412" s="335" t="s">
        <v>21542</v>
      </c>
      <c r="CY412" s="335" t="s">
        <v>21547</v>
      </c>
      <c r="CZ412" s="335" t="s">
        <v>3848</v>
      </c>
      <c r="DA412" s="335" t="s">
        <v>21548</v>
      </c>
      <c r="DB412" s="335" t="s">
        <v>4037</v>
      </c>
      <c r="DC412" s="335" t="s">
        <v>4038</v>
      </c>
      <c r="DD412" s="335" t="s">
        <v>4039</v>
      </c>
      <c r="DE412" s="335" t="s">
        <v>3848</v>
      </c>
      <c r="DF412" s="335" t="s">
        <v>21549</v>
      </c>
      <c r="DG412" s="335" t="s">
        <v>4037</v>
      </c>
      <c r="DH412" s="335" t="s">
        <v>4038</v>
      </c>
      <c r="DI412" s="335" t="s">
        <v>4039</v>
      </c>
      <c r="DJ412" s="335" t="s">
        <v>21550</v>
      </c>
      <c r="DK412" s="335" t="s">
        <v>3957</v>
      </c>
      <c r="DL412" s="335" t="s">
        <v>5665</v>
      </c>
      <c r="DM412" s="335" t="s">
        <v>3914</v>
      </c>
      <c r="DN412" s="335" t="s">
        <v>3852</v>
      </c>
      <c r="DO412" s="335" t="s">
        <v>3848</v>
      </c>
      <c r="DP412" s="335" t="s">
        <v>3848</v>
      </c>
      <c r="DQ412" s="335" t="s">
        <v>21551</v>
      </c>
      <c r="DR412" s="335" t="s">
        <v>21552</v>
      </c>
      <c r="DS412" s="335" t="s">
        <v>21543</v>
      </c>
      <c r="DT412" s="335" t="s">
        <v>3848</v>
      </c>
      <c r="DU412" s="335" t="s">
        <v>3848</v>
      </c>
      <c r="DV412" s="335" t="s">
        <v>3848</v>
      </c>
      <c r="DW412" s="335" t="s">
        <v>3848</v>
      </c>
      <c r="DX412" s="335" t="s">
        <v>3848</v>
      </c>
      <c r="DY412" s="335" t="s">
        <v>3848</v>
      </c>
      <c r="DZ412" s="335" t="s">
        <v>3848</v>
      </c>
      <c r="EA412" s="335" t="s">
        <v>3848</v>
      </c>
      <c r="EB412" s="335" t="s">
        <v>3861</v>
      </c>
      <c r="EC412" s="335" t="s">
        <v>3862</v>
      </c>
      <c r="ED412" s="335" t="s">
        <v>3848</v>
      </c>
      <c r="EE412" s="335" t="s">
        <v>5339</v>
      </c>
      <c r="EF412" s="335" t="s">
        <v>3864</v>
      </c>
      <c r="EG412" s="335" t="s">
        <v>598</v>
      </c>
      <c r="EH412" s="335" t="s">
        <v>1008</v>
      </c>
      <c r="EI412" s="335" t="s">
        <v>9075</v>
      </c>
      <c r="EJ412" s="335" t="s">
        <v>3848</v>
      </c>
      <c r="EK412" s="335" t="s">
        <v>3848</v>
      </c>
      <c r="EL412" s="335" t="s">
        <v>3868</v>
      </c>
      <c r="EM412" s="335" t="s">
        <v>4002</v>
      </c>
      <c r="EN412" s="335" t="s">
        <v>4002</v>
      </c>
      <c r="EO412" s="335" t="s">
        <v>3870</v>
      </c>
      <c r="EP412" s="335" t="s">
        <v>3869</v>
      </c>
      <c r="EQ412" s="335" t="s">
        <v>21553</v>
      </c>
      <c r="ER412" s="335" t="s">
        <v>15377</v>
      </c>
      <c r="ES412" s="335" t="s">
        <v>21554</v>
      </c>
      <c r="ET412" s="335" t="s">
        <v>21555</v>
      </c>
      <c r="EU412" s="335" t="s">
        <v>21556</v>
      </c>
      <c r="EV412" s="335" t="s">
        <v>3876</v>
      </c>
      <c r="EW412" s="335" t="s">
        <v>3876</v>
      </c>
      <c r="EX412" s="335" t="s">
        <v>3848</v>
      </c>
      <c r="EY412" s="335" t="s">
        <v>3848</v>
      </c>
      <c r="EZ412" s="335" t="s">
        <v>3876</v>
      </c>
      <c r="FA412" s="335" t="s">
        <v>3848</v>
      </c>
      <c r="FB412" s="335" t="s">
        <v>3848</v>
      </c>
      <c r="FC412" s="335" t="s">
        <v>3848</v>
      </c>
      <c r="FD412" s="335" t="s">
        <v>3848</v>
      </c>
      <c r="FE412" s="335" t="s">
        <v>4017</v>
      </c>
      <c r="FF412" s="335" t="s">
        <v>4017</v>
      </c>
      <c r="FG412" s="335" t="s">
        <v>3848</v>
      </c>
      <c r="FH412" s="335" t="s">
        <v>3848</v>
      </c>
      <c r="FI412" s="335" t="s">
        <v>3848</v>
      </c>
      <c r="FJ412" s="335" t="s">
        <v>4017</v>
      </c>
      <c r="FK412" s="335" t="s">
        <v>4017</v>
      </c>
      <c r="FL412" s="335" t="s">
        <v>4017</v>
      </c>
      <c r="FM412" s="335" t="s">
        <v>21542</v>
      </c>
      <c r="FN412" s="335" t="s">
        <v>12074</v>
      </c>
      <c r="FO412" s="335" t="s">
        <v>3848</v>
      </c>
      <c r="FP412" s="335" t="s">
        <v>3848</v>
      </c>
      <c r="FQ412" s="335" t="s">
        <v>3848</v>
      </c>
      <c r="FR412" s="335" t="s">
        <v>3848</v>
      </c>
      <c r="FS412" s="335" t="s">
        <v>3848</v>
      </c>
      <c r="FT412" s="335" t="s">
        <v>21557</v>
      </c>
      <c r="FU412" s="335" t="s">
        <v>21558</v>
      </c>
      <c r="FV412" s="335" t="s">
        <v>21559</v>
      </c>
      <c r="FW412" s="335" t="s">
        <v>21560</v>
      </c>
      <c r="FX412" s="335" t="s">
        <v>3944</v>
      </c>
      <c r="FY412" s="335" t="s">
        <v>3848</v>
      </c>
      <c r="FZ412" s="335" t="s">
        <v>15143</v>
      </c>
      <c r="GA412" s="335" t="s">
        <v>3945</v>
      </c>
      <c r="GB412" s="335" t="s">
        <v>3946</v>
      </c>
      <c r="GC412" s="335" t="s">
        <v>3946</v>
      </c>
      <c r="IC412" s="44" t="s">
        <v>3403</v>
      </c>
      <c r="IE412" s="44" t="s">
        <v>3403</v>
      </c>
    </row>
    <row r="413" spans="1:239" s="44" customFormat="1" ht="15" customHeight="1" x14ac:dyDescent="0.2">
      <c r="A413" s="85">
        <v>7</v>
      </c>
      <c r="B413" s="470">
        <v>0.42430555555555555</v>
      </c>
      <c r="C413" s="85"/>
      <c r="D413" s="85" t="s">
        <v>12630</v>
      </c>
      <c r="E413" s="85" t="s">
        <v>212</v>
      </c>
      <c r="F413" s="282">
        <v>43286</v>
      </c>
      <c r="G413" s="85" t="s">
        <v>357</v>
      </c>
      <c r="H413" s="85" t="s">
        <v>233</v>
      </c>
      <c r="I413" s="85" t="s">
        <v>12683</v>
      </c>
      <c r="J413" s="85"/>
      <c r="K413" s="471"/>
      <c r="L413" s="471"/>
      <c r="M413" s="471"/>
      <c r="N413" s="471"/>
      <c r="O413" s="85"/>
      <c r="P413" s="505" t="s">
        <v>21561</v>
      </c>
      <c r="Q413" s="85" t="s">
        <v>798</v>
      </c>
      <c r="R413" s="85" t="s">
        <v>21562</v>
      </c>
      <c r="S413" s="471" t="s">
        <v>633</v>
      </c>
      <c r="T413" s="276">
        <v>9778416385</v>
      </c>
      <c r="U413" s="473" t="s">
        <v>21563</v>
      </c>
      <c r="V413" s="471" t="s">
        <v>21564</v>
      </c>
      <c r="W413" s="471" t="s">
        <v>221</v>
      </c>
      <c r="X413" s="471" t="s">
        <v>221</v>
      </c>
      <c r="Y413" s="471" t="s">
        <v>221</v>
      </c>
      <c r="Z413" s="471" t="s">
        <v>221</v>
      </c>
      <c r="AA413" s="85" t="s">
        <v>21565</v>
      </c>
      <c r="AB413" s="85">
        <v>9175216224</v>
      </c>
      <c r="AC413" s="85" t="s">
        <v>223</v>
      </c>
      <c r="AD413" s="85" t="s">
        <v>224</v>
      </c>
      <c r="AE413" s="85"/>
      <c r="AF413" s="85" t="s">
        <v>226</v>
      </c>
      <c r="AG413" s="85" t="s">
        <v>221</v>
      </c>
      <c r="AH413" s="85" t="s">
        <v>221</v>
      </c>
      <c r="AI413" s="85"/>
      <c r="AJ413" s="85"/>
      <c r="AK413" s="85"/>
      <c r="AL413" s="85"/>
      <c r="AM413" s="85"/>
      <c r="AN413" s="85" t="s">
        <v>394</v>
      </c>
      <c r="AO413" s="85" t="s">
        <v>395</v>
      </c>
      <c r="AP413" s="85" t="s">
        <v>281</v>
      </c>
      <c r="AQ413" s="85" t="s">
        <v>282</v>
      </c>
      <c r="AR413" s="85"/>
      <c r="AS413" s="85"/>
      <c r="AT413" s="85"/>
      <c r="AU413" s="85"/>
      <c r="AV413" s="85"/>
      <c r="AW413" s="85" t="s">
        <v>12988</v>
      </c>
      <c r="AX413" s="85"/>
      <c r="AY413" s="85" t="s">
        <v>227</v>
      </c>
      <c r="AZ413" s="85" t="s">
        <v>227</v>
      </c>
      <c r="BA413" s="275"/>
      <c r="BB413" s="474" t="s">
        <v>12636</v>
      </c>
      <c r="BC413" s="275">
        <v>0.55625000000000002</v>
      </c>
      <c r="BD413" s="275">
        <v>0.57013888888888886</v>
      </c>
      <c r="BE413" s="85"/>
      <c r="BF413" s="85">
        <v>3</v>
      </c>
      <c r="BG413" s="85">
        <v>3</v>
      </c>
      <c r="BH413" s="85">
        <v>3</v>
      </c>
      <c r="BI413" s="85">
        <v>3</v>
      </c>
      <c r="BJ413" s="85">
        <v>3</v>
      </c>
      <c r="BK413" s="85">
        <v>3</v>
      </c>
      <c r="BL413" s="85">
        <v>3</v>
      </c>
      <c r="BM413" s="85">
        <v>3</v>
      </c>
      <c r="BN413" s="85">
        <v>3</v>
      </c>
      <c r="BO413" s="85">
        <v>3</v>
      </c>
      <c r="BP413" s="85">
        <v>3</v>
      </c>
      <c r="BQ413" s="85">
        <v>3</v>
      </c>
      <c r="BR413" s="85">
        <v>3</v>
      </c>
      <c r="BS413" s="85">
        <v>3</v>
      </c>
      <c r="BT413" s="85">
        <v>3</v>
      </c>
      <c r="BU413" s="85"/>
      <c r="BV413" s="474" t="s">
        <v>12636</v>
      </c>
      <c r="BW413" s="483">
        <v>0.57013888888888886</v>
      </c>
      <c r="BX413" s="483">
        <v>0.57708333333333328</v>
      </c>
      <c r="BY413" s="85"/>
      <c r="BZ413" s="85">
        <v>3</v>
      </c>
      <c r="CA413" s="85">
        <v>3</v>
      </c>
      <c r="CB413" s="85">
        <v>3</v>
      </c>
      <c r="CC413" s="85">
        <v>3</v>
      </c>
      <c r="CD413" s="85" t="s">
        <v>260</v>
      </c>
      <c r="CE413" s="85" t="s">
        <v>12636</v>
      </c>
      <c r="CF413" s="85">
        <v>15</v>
      </c>
      <c r="CG413" s="85"/>
      <c r="CH413" s="85"/>
      <c r="CI413" s="85"/>
      <c r="CJ413" s="85"/>
      <c r="CK413" s="85"/>
      <c r="CL413" s="85"/>
      <c r="CM413" s="85"/>
      <c r="CN413" s="85"/>
      <c r="CO413" s="85"/>
      <c r="CP413" s="85"/>
      <c r="CQ413" s="85"/>
      <c r="CR413" s="335" t="s">
        <v>12643</v>
      </c>
      <c r="CS413" s="335" t="s">
        <v>12644</v>
      </c>
      <c r="CT413" s="335" t="s">
        <v>4002</v>
      </c>
      <c r="CU413" s="335" t="s">
        <v>21566</v>
      </c>
      <c r="CV413" s="335" t="s">
        <v>798</v>
      </c>
      <c r="CW413" s="335" t="s">
        <v>21567</v>
      </c>
      <c r="CX413" s="335" t="s">
        <v>633</v>
      </c>
      <c r="CY413" s="335" t="s">
        <v>21568</v>
      </c>
      <c r="CZ413" s="335" t="s">
        <v>15157</v>
      </c>
      <c r="DA413" s="335" t="s">
        <v>21569</v>
      </c>
      <c r="DB413" s="335" t="s">
        <v>3840</v>
      </c>
      <c r="DC413" s="335" t="s">
        <v>3841</v>
      </c>
      <c r="DD413" s="335" t="s">
        <v>4838</v>
      </c>
      <c r="DE413" s="335" t="s">
        <v>3848</v>
      </c>
      <c r="DF413" s="335" t="s">
        <v>21570</v>
      </c>
      <c r="DG413" s="335" t="s">
        <v>4158</v>
      </c>
      <c r="DH413" s="335" t="s">
        <v>4159</v>
      </c>
      <c r="DI413" s="335" t="s">
        <v>13384</v>
      </c>
      <c r="DJ413" s="335" t="s">
        <v>3848</v>
      </c>
      <c r="DK413" s="335" t="s">
        <v>4249</v>
      </c>
      <c r="DL413" s="335" t="s">
        <v>3848</v>
      </c>
      <c r="DM413" s="335" t="s">
        <v>3914</v>
      </c>
      <c r="DN413" s="335" t="s">
        <v>3852</v>
      </c>
      <c r="DO413" s="335" t="s">
        <v>3853</v>
      </c>
      <c r="DP413" s="335" t="s">
        <v>3848</v>
      </c>
      <c r="DQ413" s="335" t="s">
        <v>21571</v>
      </c>
      <c r="DR413" s="335" t="s">
        <v>21572</v>
      </c>
      <c r="DS413" s="335" t="s">
        <v>21573</v>
      </c>
      <c r="DT413" s="335" t="s">
        <v>3848</v>
      </c>
      <c r="DU413" s="335" t="s">
        <v>3848</v>
      </c>
      <c r="DV413" s="335" t="s">
        <v>3848</v>
      </c>
      <c r="DW413" s="335" t="s">
        <v>3848</v>
      </c>
      <c r="DX413" s="335" t="s">
        <v>21574</v>
      </c>
      <c r="DY413" s="335" t="s">
        <v>3848</v>
      </c>
      <c r="DZ413" s="335" t="s">
        <v>3848</v>
      </c>
      <c r="EA413" s="335" t="s">
        <v>3848</v>
      </c>
      <c r="EB413" s="335" t="s">
        <v>3861</v>
      </c>
      <c r="EC413" s="335" t="s">
        <v>3862</v>
      </c>
      <c r="ED413" s="335" t="s">
        <v>3848</v>
      </c>
      <c r="EE413" s="335" t="s">
        <v>8821</v>
      </c>
      <c r="EF413" s="335" t="s">
        <v>395</v>
      </c>
      <c r="EG413" s="335" t="s">
        <v>2755</v>
      </c>
      <c r="EH413" s="335" t="s">
        <v>282</v>
      </c>
      <c r="EI413" s="335" t="s">
        <v>3848</v>
      </c>
      <c r="EJ413" s="335" t="s">
        <v>12988</v>
      </c>
      <c r="EK413" s="335" t="s">
        <v>3848</v>
      </c>
      <c r="EL413" s="335" t="s">
        <v>3868</v>
      </c>
      <c r="EM413" s="335" t="s">
        <v>4002</v>
      </c>
      <c r="EN413" s="335" t="s">
        <v>4002</v>
      </c>
      <c r="EO413" s="335" t="s">
        <v>3870</v>
      </c>
      <c r="EP413" s="335" t="s">
        <v>3869</v>
      </c>
      <c r="EQ413" s="335" t="s">
        <v>21575</v>
      </c>
      <c r="ER413" s="335" t="s">
        <v>3924</v>
      </c>
      <c r="ES413" s="335" t="s">
        <v>4512</v>
      </c>
      <c r="ET413" s="335" t="s">
        <v>21576</v>
      </c>
      <c r="EU413" s="335" t="s">
        <v>21577</v>
      </c>
      <c r="EV413" s="335" t="s">
        <v>3877</v>
      </c>
      <c r="EW413" s="335" t="s">
        <v>3876</v>
      </c>
      <c r="EX413" s="335" t="s">
        <v>3848</v>
      </c>
      <c r="EY413" s="335" t="s">
        <v>3848</v>
      </c>
      <c r="EZ413" s="335" t="s">
        <v>3877</v>
      </c>
      <c r="FA413" s="335" t="s">
        <v>3878</v>
      </c>
      <c r="FB413" s="335" t="s">
        <v>21578</v>
      </c>
      <c r="FC413" s="335" t="s">
        <v>21579</v>
      </c>
      <c r="FD413" s="335" t="s">
        <v>21580</v>
      </c>
      <c r="FE413" s="335" t="s">
        <v>4011</v>
      </c>
      <c r="FF413" s="335" t="s">
        <v>4012</v>
      </c>
      <c r="FG413" s="335" t="s">
        <v>3848</v>
      </c>
      <c r="FH413" s="335" t="s">
        <v>21581</v>
      </c>
      <c r="FI413" s="335" t="s">
        <v>21582</v>
      </c>
      <c r="FJ413" s="335" t="s">
        <v>4446</v>
      </c>
      <c r="FK413" s="335" t="s">
        <v>6529</v>
      </c>
      <c r="FL413" s="335" t="s">
        <v>4017</v>
      </c>
      <c r="FM413" s="335" t="s">
        <v>633</v>
      </c>
      <c r="FN413" s="335" t="s">
        <v>21583</v>
      </c>
      <c r="FO413" s="335" t="s">
        <v>21584</v>
      </c>
      <c r="FP413" s="335" t="s">
        <v>3848</v>
      </c>
      <c r="FQ413" s="335" t="s">
        <v>3848</v>
      </c>
      <c r="FR413" s="335" t="s">
        <v>3848</v>
      </c>
      <c r="FS413" s="335" t="s">
        <v>3848</v>
      </c>
      <c r="FT413" s="335" t="s">
        <v>21585</v>
      </c>
      <c r="FU413" s="335" t="s">
        <v>9849</v>
      </c>
      <c r="FV413" s="335" t="s">
        <v>21586</v>
      </c>
      <c r="FW413" s="335" t="s">
        <v>21587</v>
      </c>
      <c r="FX413" s="335" t="s">
        <v>3894</v>
      </c>
      <c r="FY413" s="335" t="s">
        <v>3848</v>
      </c>
      <c r="FZ413" s="335" t="s">
        <v>21588</v>
      </c>
      <c r="GA413" s="335" t="s">
        <v>3946</v>
      </c>
      <c r="GB413" s="335" t="s">
        <v>3945</v>
      </c>
      <c r="GC413" s="335" t="s">
        <v>3946</v>
      </c>
      <c r="GD413" s="44" t="s">
        <v>4194</v>
      </c>
      <c r="GE413" s="44" t="s">
        <v>6676</v>
      </c>
      <c r="GF413" s="44" t="s">
        <v>12615</v>
      </c>
      <c r="GG413" s="44" t="s">
        <v>6505</v>
      </c>
      <c r="HN413" s="44" t="s">
        <v>6676</v>
      </c>
      <c r="HP413" s="44" t="s">
        <v>6505</v>
      </c>
      <c r="IB413" s="44" t="s">
        <v>21589</v>
      </c>
      <c r="IC413" s="44" t="s">
        <v>12683</v>
      </c>
      <c r="IE413" s="44" t="s">
        <v>3403</v>
      </c>
    </row>
    <row r="414" spans="1:239" s="44" customFormat="1" ht="15" customHeight="1" x14ac:dyDescent="0.2">
      <c r="A414" s="85">
        <v>8</v>
      </c>
      <c r="B414" s="470">
        <v>0.4284722222222222</v>
      </c>
      <c r="C414" s="85"/>
      <c r="D414" s="85" t="s">
        <v>12630</v>
      </c>
      <c r="E414" s="85" t="s">
        <v>212</v>
      </c>
      <c r="F414" s="282">
        <v>43286</v>
      </c>
      <c r="G414" s="85" t="s">
        <v>1202</v>
      </c>
      <c r="H414" s="85" t="s">
        <v>233</v>
      </c>
      <c r="I414" s="85" t="s">
        <v>3057</v>
      </c>
      <c r="J414" s="85"/>
      <c r="K414" s="471"/>
      <c r="L414" s="471"/>
      <c r="M414" s="471"/>
      <c r="N414" s="471"/>
      <c r="O414" s="85"/>
      <c r="P414" s="472" t="s">
        <v>21590</v>
      </c>
      <c r="Q414" s="85" t="s">
        <v>21591</v>
      </c>
      <c r="R414" s="85" t="s">
        <v>1724</v>
      </c>
      <c r="S414" s="471" t="s">
        <v>2248</v>
      </c>
      <c r="T414" s="276">
        <v>9128860185</v>
      </c>
      <c r="U414" s="473" t="s">
        <v>21592</v>
      </c>
      <c r="V414" s="471" t="s">
        <v>21593</v>
      </c>
      <c r="W414" s="471" t="s">
        <v>221</v>
      </c>
      <c r="X414" s="471" t="s">
        <v>221</v>
      </c>
      <c r="Y414" s="471" t="s">
        <v>221</v>
      </c>
      <c r="Z414" s="471" t="s">
        <v>221</v>
      </c>
      <c r="AA414" s="85" t="s">
        <v>21594</v>
      </c>
      <c r="AB414" s="85">
        <v>9463097237</v>
      </c>
      <c r="AC414" s="85" t="s">
        <v>1303</v>
      </c>
      <c r="AD414" s="85" t="s">
        <v>224</v>
      </c>
      <c r="AE414" s="85" t="s">
        <v>221</v>
      </c>
      <c r="AF414" s="85" t="s">
        <v>221</v>
      </c>
      <c r="AG414" s="85" t="s">
        <v>221</v>
      </c>
      <c r="AH414" s="85" t="s">
        <v>221</v>
      </c>
      <c r="AI414" s="85"/>
      <c r="AJ414" s="85"/>
      <c r="AK414" s="85"/>
      <c r="AL414" s="85"/>
      <c r="AM414" s="85"/>
      <c r="AN414" s="85" t="s">
        <v>228</v>
      </c>
      <c r="AO414" s="85" t="s">
        <v>228</v>
      </c>
      <c r="AP414" s="85" t="s">
        <v>598</v>
      </c>
      <c r="AQ414" s="85" t="s">
        <v>12635</v>
      </c>
      <c r="AR414" s="85"/>
      <c r="AS414" s="85"/>
      <c r="AT414" s="85"/>
      <c r="AU414" s="85"/>
      <c r="AV414" s="85"/>
      <c r="AW414" s="85"/>
      <c r="AX414" s="85"/>
      <c r="AY414" s="85" t="s">
        <v>227</v>
      </c>
      <c r="AZ414" s="85" t="s">
        <v>227</v>
      </c>
      <c r="BA414" s="275"/>
      <c r="BB414" s="474" t="s">
        <v>12636</v>
      </c>
      <c r="BC414" s="275">
        <v>0.54513888888888895</v>
      </c>
      <c r="BD414" s="275">
        <v>0.54861111111111105</v>
      </c>
      <c r="BE414" s="85"/>
      <c r="BF414" s="85">
        <v>1</v>
      </c>
      <c r="BG414" s="85">
        <v>2</v>
      </c>
      <c r="BH414" s="85">
        <v>3</v>
      </c>
      <c r="BI414" s="85">
        <v>2</v>
      </c>
      <c r="BJ414" s="85">
        <v>2</v>
      </c>
      <c r="BK414" s="85">
        <v>1</v>
      </c>
      <c r="BL414" s="85">
        <v>1</v>
      </c>
      <c r="BM414" s="85">
        <v>3</v>
      </c>
      <c r="BN414" s="85">
        <v>2</v>
      </c>
      <c r="BO414" s="85">
        <v>1</v>
      </c>
      <c r="BP414" s="85">
        <v>2</v>
      </c>
      <c r="BQ414" s="85">
        <v>3</v>
      </c>
      <c r="BR414" s="85">
        <v>2</v>
      </c>
      <c r="BS414" s="85">
        <v>1</v>
      </c>
      <c r="BT414" s="85">
        <v>3</v>
      </c>
      <c r="BU414" s="85"/>
      <c r="BV414" s="405"/>
      <c r="BW414" s="85"/>
      <c r="BX414" s="85"/>
      <c r="BY414" s="85"/>
      <c r="BZ414" s="85"/>
      <c r="CA414" s="85"/>
      <c r="CB414" s="85"/>
      <c r="CC414" s="85"/>
      <c r="CD414" s="85"/>
      <c r="CE414" s="85"/>
      <c r="CF414" s="85"/>
      <c r="CG414" s="85"/>
      <c r="CH414" s="85"/>
      <c r="CI414" s="85"/>
      <c r="CJ414" s="85"/>
      <c r="CK414" s="85"/>
      <c r="CL414" s="85"/>
      <c r="CM414" s="85"/>
      <c r="CN414" s="85"/>
      <c r="CO414" s="85"/>
      <c r="CP414" s="85"/>
      <c r="CQ414" s="85"/>
      <c r="CR414" s="335" t="s">
        <v>12643</v>
      </c>
      <c r="CS414" s="335" t="s">
        <v>12644</v>
      </c>
      <c r="CT414" s="335" t="s">
        <v>4002</v>
      </c>
      <c r="CU414" s="335" t="s">
        <v>21595</v>
      </c>
      <c r="CV414" s="335" t="s">
        <v>21591</v>
      </c>
      <c r="CW414" s="335" t="s">
        <v>1724</v>
      </c>
      <c r="CX414" s="335" t="s">
        <v>2248</v>
      </c>
      <c r="CY414" s="335" t="s">
        <v>21596</v>
      </c>
      <c r="CZ414" s="335" t="s">
        <v>15712</v>
      </c>
      <c r="DA414" s="335" t="s">
        <v>21597</v>
      </c>
      <c r="DB414" s="335" t="s">
        <v>3840</v>
      </c>
      <c r="DC414" s="335" t="s">
        <v>3841</v>
      </c>
      <c r="DD414" s="335" t="s">
        <v>11695</v>
      </c>
      <c r="DE414" s="335" t="s">
        <v>1228</v>
      </c>
      <c r="DF414" s="335" t="s">
        <v>1228</v>
      </c>
      <c r="DG414" s="335" t="s">
        <v>3840</v>
      </c>
      <c r="DH414" s="335" t="s">
        <v>3841</v>
      </c>
      <c r="DI414" s="335" t="s">
        <v>11695</v>
      </c>
      <c r="DJ414" s="335" t="s">
        <v>21598</v>
      </c>
      <c r="DK414" s="335" t="s">
        <v>3957</v>
      </c>
      <c r="DL414" s="335" t="s">
        <v>264</v>
      </c>
      <c r="DM414" s="335" t="s">
        <v>4116</v>
      </c>
      <c r="DN414" s="335" t="s">
        <v>3852</v>
      </c>
      <c r="DO414" s="335" t="s">
        <v>3853</v>
      </c>
      <c r="DP414" s="335" t="s">
        <v>3854</v>
      </c>
      <c r="DQ414" s="335" t="s">
        <v>21599</v>
      </c>
      <c r="DR414" s="335" t="s">
        <v>13334</v>
      </c>
      <c r="DS414" s="335" t="s">
        <v>21600</v>
      </c>
      <c r="DT414" s="335" t="s">
        <v>21601</v>
      </c>
      <c r="DU414" s="335" t="s">
        <v>3848</v>
      </c>
      <c r="DV414" s="335" t="s">
        <v>21602</v>
      </c>
      <c r="DW414" s="335" t="s">
        <v>21603</v>
      </c>
      <c r="DX414" s="335" t="s">
        <v>21604</v>
      </c>
      <c r="DY414" s="335" t="s">
        <v>3848</v>
      </c>
      <c r="DZ414" s="335" t="s">
        <v>3848</v>
      </c>
      <c r="EA414" s="335" t="s">
        <v>3848</v>
      </c>
      <c r="EB414" s="335" t="s">
        <v>3861</v>
      </c>
      <c r="EC414" s="335" t="s">
        <v>3862</v>
      </c>
      <c r="ED414" s="335" t="s">
        <v>3848</v>
      </c>
      <c r="EE414" s="335" t="s">
        <v>5408</v>
      </c>
      <c r="EF414" s="335" t="s">
        <v>3864</v>
      </c>
      <c r="EG414" s="335" t="s">
        <v>598</v>
      </c>
      <c r="EH414" s="335" t="s">
        <v>12635</v>
      </c>
      <c r="EI414" s="335" t="s">
        <v>16648</v>
      </c>
      <c r="EJ414" s="335" t="s">
        <v>3848</v>
      </c>
      <c r="EK414" s="335" t="s">
        <v>3848</v>
      </c>
      <c r="EL414" s="335" t="s">
        <v>3868</v>
      </c>
      <c r="EM414" s="335" t="s">
        <v>4002</v>
      </c>
      <c r="EN414" s="335" t="s">
        <v>4002</v>
      </c>
      <c r="EO414" s="335" t="s">
        <v>4002</v>
      </c>
      <c r="EP414" s="335" t="s">
        <v>4002</v>
      </c>
      <c r="EQ414" s="335" t="s">
        <v>21605</v>
      </c>
      <c r="ER414" s="335" t="s">
        <v>8278</v>
      </c>
      <c r="ES414" s="335" t="s">
        <v>21606</v>
      </c>
      <c r="ET414" s="335" t="s">
        <v>21607</v>
      </c>
      <c r="EU414" s="335" t="s">
        <v>21608</v>
      </c>
      <c r="EV414" s="335" t="s">
        <v>3876</v>
      </c>
      <c r="EW414" s="335" t="s">
        <v>3876</v>
      </c>
      <c r="EX414" s="335" t="s">
        <v>3848</v>
      </c>
      <c r="EY414" s="335" t="s">
        <v>3848</v>
      </c>
      <c r="EZ414" s="335" t="s">
        <v>3876</v>
      </c>
      <c r="FA414" s="335" t="s">
        <v>3848</v>
      </c>
      <c r="FB414" s="335" t="s">
        <v>3848</v>
      </c>
      <c r="FC414" s="335" t="s">
        <v>3848</v>
      </c>
      <c r="FD414" s="335" t="s">
        <v>3848</v>
      </c>
      <c r="FE414" s="335" t="s">
        <v>4017</v>
      </c>
      <c r="FF414" s="335" t="s">
        <v>4017</v>
      </c>
      <c r="FG414" s="335" t="s">
        <v>3848</v>
      </c>
      <c r="FH414" s="335" t="s">
        <v>3848</v>
      </c>
      <c r="FI414" s="335" t="s">
        <v>3848</v>
      </c>
      <c r="FJ414" s="335" t="s">
        <v>4017</v>
      </c>
      <c r="FK414" s="335" t="s">
        <v>4017</v>
      </c>
      <c r="FL414" s="335" t="s">
        <v>4017</v>
      </c>
      <c r="FM414" s="335" t="s">
        <v>21591</v>
      </c>
      <c r="FN414" s="335" t="s">
        <v>21609</v>
      </c>
      <c r="FO414" s="335" t="s">
        <v>593</v>
      </c>
      <c r="FP414" s="335" t="s">
        <v>3848</v>
      </c>
      <c r="FQ414" s="335" t="s">
        <v>21610</v>
      </c>
      <c r="FR414" s="335" t="s">
        <v>4414</v>
      </c>
      <c r="FS414" s="335" t="s">
        <v>21611</v>
      </c>
      <c r="FT414" s="335" t="s">
        <v>21612</v>
      </c>
      <c r="FU414" s="335" t="s">
        <v>21613</v>
      </c>
      <c r="FV414" s="335" t="s">
        <v>21614</v>
      </c>
      <c r="FW414" s="335" t="s">
        <v>21615</v>
      </c>
      <c r="FX414" s="335" t="s">
        <v>3944</v>
      </c>
      <c r="FY414" s="335" t="s">
        <v>3848</v>
      </c>
      <c r="FZ414" s="335" t="s">
        <v>3848</v>
      </c>
      <c r="GA414" s="335" t="s">
        <v>3945</v>
      </c>
      <c r="GB414" s="335" t="s">
        <v>3946</v>
      </c>
      <c r="GC414" s="335" t="s">
        <v>3946</v>
      </c>
      <c r="IC414" s="44" t="s">
        <v>3403</v>
      </c>
      <c r="IE414" s="44" t="s">
        <v>3403</v>
      </c>
    </row>
    <row r="415" spans="1:239" s="44" customFormat="1" ht="15" customHeight="1" x14ac:dyDescent="0.2">
      <c r="A415" s="85">
        <v>9</v>
      </c>
      <c r="B415" s="470">
        <v>0.43333333333333335</v>
      </c>
      <c r="C415" s="85"/>
      <c r="D415" s="85" t="s">
        <v>12630</v>
      </c>
      <c r="E415" s="85" t="s">
        <v>212</v>
      </c>
      <c r="F415" s="282">
        <v>43286</v>
      </c>
      <c r="G415" s="85" t="s">
        <v>1202</v>
      </c>
      <c r="H415" s="85" t="s">
        <v>233</v>
      </c>
      <c r="I415" s="85" t="s">
        <v>3057</v>
      </c>
      <c r="J415" s="85"/>
      <c r="K415" s="471"/>
      <c r="L415" s="471"/>
      <c r="M415" s="471"/>
      <c r="N415" s="471"/>
      <c r="O415" s="85"/>
      <c r="P415" s="472" t="s">
        <v>21616</v>
      </c>
      <c r="Q415" s="85" t="s">
        <v>21617</v>
      </c>
      <c r="R415" s="85" t="s">
        <v>21618</v>
      </c>
      <c r="S415" s="471" t="s">
        <v>21619</v>
      </c>
      <c r="T415" s="276">
        <v>9460028446</v>
      </c>
      <c r="U415" s="473" t="s">
        <v>21620</v>
      </c>
      <c r="V415" s="471" t="s">
        <v>21621</v>
      </c>
      <c r="W415" s="471" t="s">
        <v>221</v>
      </c>
      <c r="X415" s="471" t="s">
        <v>221</v>
      </c>
      <c r="Y415" s="471" t="s">
        <v>221</v>
      </c>
      <c r="Z415" s="471" t="s">
        <v>221</v>
      </c>
      <c r="AA415" s="85" t="s">
        <v>21622</v>
      </c>
      <c r="AB415" s="85">
        <v>9075146145</v>
      </c>
      <c r="AC415" s="85" t="s">
        <v>402</v>
      </c>
      <c r="AD415" s="85" t="s">
        <v>224</v>
      </c>
      <c r="AE415" s="85" t="s">
        <v>642</v>
      </c>
      <c r="AF415" s="85" t="s">
        <v>221</v>
      </c>
      <c r="AG415" s="85" t="s">
        <v>221</v>
      </c>
      <c r="AH415" s="85" t="s">
        <v>221</v>
      </c>
      <c r="AI415" s="85"/>
      <c r="AJ415" s="85"/>
      <c r="AK415" s="85"/>
      <c r="AL415" s="85"/>
      <c r="AM415" s="85"/>
      <c r="AN415" s="85" t="s">
        <v>228</v>
      </c>
      <c r="AO415" s="85" t="s">
        <v>228</v>
      </c>
      <c r="AP415" s="85" t="s">
        <v>229</v>
      </c>
      <c r="AQ415" s="85" t="s">
        <v>229</v>
      </c>
      <c r="AR415" s="85"/>
      <c r="AS415" s="85" t="s">
        <v>21623</v>
      </c>
      <c r="AT415" s="85">
        <v>234491</v>
      </c>
      <c r="AU415" s="85" t="s">
        <v>21624</v>
      </c>
      <c r="AV415" s="85"/>
      <c r="AW415" s="85"/>
      <c r="AX415" s="85"/>
      <c r="AY415" s="85" t="s">
        <v>227</v>
      </c>
      <c r="AZ415" s="85" t="s">
        <v>446</v>
      </c>
      <c r="BA415" s="275"/>
      <c r="BB415" s="474" t="s">
        <v>12636</v>
      </c>
      <c r="BC415" s="275">
        <v>0.54861111111111105</v>
      </c>
      <c r="BD415" s="275">
        <v>0.55208333333333337</v>
      </c>
      <c r="BE415" s="85"/>
      <c r="BF415" s="85">
        <v>1</v>
      </c>
      <c r="BG415" s="85">
        <v>2</v>
      </c>
      <c r="BH415" s="85">
        <v>3</v>
      </c>
      <c r="BI415" s="85">
        <v>2</v>
      </c>
      <c r="BJ415" s="85">
        <v>1</v>
      </c>
      <c r="BK415" s="85">
        <v>1</v>
      </c>
      <c r="BL415" s="85">
        <v>2</v>
      </c>
      <c r="BM415" s="85">
        <v>3</v>
      </c>
      <c r="BN415" s="85">
        <v>2</v>
      </c>
      <c r="BO415" s="85">
        <v>1</v>
      </c>
      <c r="BP415" s="85">
        <v>3</v>
      </c>
      <c r="BQ415" s="85">
        <v>2</v>
      </c>
      <c r="BR415" s="85">
        <v>3</v>
      </c>
      <c r="BS415" s="85">
        <v>2</v>
      </c>
      <c r="BT415" s="85">
        <v>3</v>
      </c>
      <c r="BU415" s="85"/>
      <c r="BV415" s="405"/>
      <c r="BW415" s="85"/>
      <c r="BX415" s="85"/>
      <c r="BY415" s="85"/>
      <c r="BZ415" s="85"/>
      <c r="CA415" s="85"/>
      <c r="CB415" s="85"/>
      <c r="CC415" s="85"/>
      <c r="CD415" s="85"/>
      <c r="CE415" s="85"/>
      <c r="CF415" s="85"/>
      <c r="CG415" s="85"/>
      <c r="CH415" s="85"/>
      <c r="CI415" s="85"/>
      <c r="CJ415" s="85"/>
      <c r="CK415" s="85"/>
      <c r="CL415" s="85"/>
      <c r="CM415" s="85"/>
      <c r="CN415" s="85"/>
      <c r="CO415" s="85"/>
      <c r="CP415" s="85"/>
      <c r="CQ415" s="85"/>
      <c r="CR415" s="335" t="s">
        <v>12643</v>
      </c>
      <c r="CS415" s="335" t="s">
        <v>12644</v>
      </c>
      <c r="CT415" s="335" t="s">
        <v>4002</v>
      </c>
      <c r="CU415" s="335" t="s">
        <v>21625</v>
      </c>
      <c r="CV415" s="335" t="s">
        <v>21617</v>
      </c>
      <c r="CW415" s="335" t="s">
        <v>21618</v>
      </c>
      <c r="CX415" s="335" t="s">
        <v>21619</v>
      </c>
      <c r="CY415" s="335" t="s">
        <v>21626</v>
      </c>
      <c r="CZ415" s="335" t="s">
        <v>3848</v>
      </c>
      <c r="DA415" s="335" t="s">
        <v>21627</v>
      </c>
      <c r="DB415" s="335" t="s">
        <v>3840</v>
      </c>
      <c r="DC415" s="335" t="s">
        <v>3841</v>
      </c>
      <c r="DD415" s="335" t="s">
        <v>4838</v>
      </c>
      <c r="DE415" s="335" t="s">
        <v>3848</v>
      </c>
      <c r="DF415" s="335" t="s">
        <v>21628</v>
      </c>
      <c r="DG415" s="335" t="s">
        <v>21629</v>
      </c>
      <c r="DH415" s="335" t="s">
        <v>6790</v>
      </c>
      <c r="DI415" s="335" t="s">
        <v>21630</v>
      </c>
      <c r="DJ415" s="335" t="s">
        <v>19664</v>
      </c>
      <c r="DK415" s="335" t="s">
        <v>3957</v>
      </c>
      <c r="DL415" s="335" t="s">
        <v>21631</v>
      </c>
      <c r="DM415" s="335" t="s">
        <v>3914</v>
      </c>
      <c r="DN415" s="335" t="s">
        <v>3852</v>
      </c>
      <c r="DO415" s="335" t="s">
        <v>3848</v>
      </c>
      <c r="DP415" s="335" t="s">
        <v>4986</v>
      </c>
      <c r="DQ415" s="335" t="s">
        <v>21632</v>
      </c>
      <c r="DR415" s="335" t="s">
        <v>5405</v>
      </c>
      <c r="DS415" s="335" t="s">
        <v>21620</v>
      </c>
      <c r="DT415" s="335" t="s">
        <v>21633</v>
      </c>
      <c r="DU415" s="335" t="s">
        <v>3848</v>
      </c>
      <c r="DV415" s="335" t="s">
        <v>21634</v>
      </c>
      <c r="DW415" s="335" t="s">
        <v>3848</v>
      </c>
      <c r="DX415" s="335" t="s">
        <v>21621</v>
      </c>
      <c r="DY415" s="335" t="s">
        <v>3848</v>
      </c>
      <c r="DZ415" s="335" t="s">
        <v>3848</v>
      </c>
      <c r="EA415" s="335" t="s">
        <v>3848</v>
      </c>
      <c r="EB415" s="335" t="s">
        <v>3861</v>
      </c>
      <c r="EC415" s="335" t="s">
        <v>3862</v>
      </c>
      <c r="ED415" s="335" t="s">
        <v>3848</v>
      </c>
      <c r="EE415" s="335" t="s">
        <v>4212</v>
      </c>
      <c r="EF415" s="335" t="s">
        <v>3864</v>
      </c>
      <c r="EG415" s="335" t="s">
        <v>598</v>
      </c>
      <c r="EH415" s="335" t="s">
        <v>3865</v>
      </c>
      <c r="EI415" s="335" t="s">
        <v>3403</v>
      </c>
      <c r="EJ415" s="335" t="s">
        <v>3848</v>
      </c>
      <c r="EK415" s="335" t="s">
        <v>3848</v>
      </c>
      <c r="EL415" s="335" t="s">
        <v>3868</v>
      </c>
      <c r="EM415" s="335" t="s">
        <v>4002</v>
      </c>
      <c r="EN415" s="335" t="s">
        <v>4002</v>
      </c>
      <c r="EO415" s="335" t="s">
        <v>3869</v>
      </c>
      <c r="EP415" s="335" t="s">
        <v>3870</v>
      </c>
      <c r="EQ415" s="335" t="s">
        <v>14103</v>
      </c>
      <c r="ER415" s="335" t="s">
        <v>3924</v>
      </c>
      <c r="ES415" s="335" t="s">
        <v>21635</v>
      </c>
      <c r="ET415" s="335" t="s">
        <v>9040</v>
      </c>
      <c r="EU415" s="335" t="s">
        <v>9668</v>
      </c>
      <c r="EV415" s="335" t="s">
        <v>3876</v>
      </c>
      <c r="EW415" s="335" t="s">
        <v>3876</v>
      </c>
      <c r="EX415" s="335" t="s">
        <v>3848</v>
      </c>
      <c r="EY415" s="335" t="s">
        <v>3848</v>
      </c>
      <c r="EZ415" s="335" t="s">
        <v>3876</v>
      </c>
      <c r="FA415" s="335" t="s">
        <v>3848</v>
      </c>
      <c r="FB415" s="335" t="s">
        <v>3848</v>
      </c>
      <c r="FC415" s="335" t="s">
        <v>3848</v>
      </c>
      <c r="FD415" s="335" t="s">
        <v>3848</v>
      </c>
      <c r="FE415" s="335" t="s">
        <v>3943</v>
      </c>
      <c r="FF415" s="335" t="s">
        <v>3943</v>
      </c>
      <c r="FG415" s="335" t="s">
        <v>3848</v>
      </c>
      <c r="FH415" s="335" t="s">
        <v>3848</v>
      </c>
      <c r="FI415" s="335" t="s">
        <v>3848</v>
      </c>
      <c r="FJ415" s="335" t="s">
        <v>3943</v>
      </c>
      <c r="FK415" s="335" t="s">
        <v>3943</v>
      </c>
      <c r="FL415" s="335" t="s">
        <v>3943</v>
      </c>
      <c r="FM415" s="335" t="s">
        <v>21619</v>
      </c>
      <c r="FN415" s="335" t="s">
        <v>16401</v>
      </c>
      <c r="FO415" s="335" t="s">
        <v>1038</v>
      </c>
      <c r="FP415" s="335" t="s">
        <v>3848</v>
      </c>
      <c r="FQ415" s="335" t="s">
        <v>21636</v>
      </c>
      <c r="FR415" s="335" t="s">
        <v>5276</v>
      </c>
      <c r="FS415" s="335" t="s">
        <v>21637</v>
      </c>
      <c r="FT415" s="335" t="s">
        <v>21638</v>
      </c>
      <c r="FU415" s="335" t="s">
        <v>21639</v>
      </c>
      <c r="FV415" s="335" t="s">
        <v>21640</v>
      </c>
      <c r="FW415" s="335" t="s">
        <v>21641</v>
      </c>
      <c r="FX415" s="335" t="s">
        <v>3944</v>
      </c>
      <c r="FY415" s="335" t="s">
        <v>3848</v>
      </c>
      <c r="FZ415" s="335" t="s">
        <v>3848</v>
      </c>
      <c r="GA415" s="335" t="s">
        <v>3945</v>
      </c>
      <c r="GB415" s="335" t="s">
        <v>3945</v>
      </c>
      <c r="GC415" s="335" t="s">
        <v>3946</v>
      </c>
      <c r="IC415" s="44" t="s">
        <v>3403</v>
      </c>
      <c r="IE415" s="44" t="s">
        <v>3403</v>
      </c>
    </row>
    <row r="416" spans="1:239" s="44" customFormat="1" ht="15" customHeight="1" x14ac:dyDescent="0.2">
      <c r="A416" s="85">
        <v>10</v>
      </c>
      <c r="B416" s="470">
        <v>0.43888888888888888</v>
      </c>
      <c r="C416" s="85"/>
      <c r="D416" s="85" t="s">
        <v>12630</v>
      </c>
      <c r="E416" s="85" t="s">
        <v>212</v>
      </c>
      <c r="F416" s="282">
        <v>43286</v>
      </c>
      <c r="G416" s="85" t="s">
        <v>1202</v>
      </c>
      <c r="H416" s="85" t="s">
        <v>233</v>
      </c>
      <c r="I416" s="85" t="s">
        <v>3057</v>
      </c>
      <c r="J416" s="85"/>
      <c r="K416" s="471"/>
      <c r="L416" s="471"/>
      <c r="M416" s="471"/>
      <c r="N416" s="471"/>
      <c r="O416" s="85"/>
      <c r="P416" s="472" t="s">
        <v>21642</v>
      </c>
      <c r="Q416" s="85" t="s">
        <v>21643</v>
      </c>
      <c r="R416" s="85" t="s">
        <v>21644</v>
      </c>
      <c r="S416" s="471" t="s">
        <v>21645</v>
      </c>
      <c r="T416" s="276">
        <v>9086147487</v>
      </c>
      <c r="U416" s="473" t="s">
        <v>21646</v>
      </c>
      <c r="V416" s="471" t="s">
        <v>21646</v>
      </c>
      <c r="W416" s="471" t="s">
        <v>221</v>
      </c>
      <c r="X416" s="471" t="s">
        <v>221</v>
      </c>
      <c r="Y416" s="471" t="s">
        <v>221</v>
      </c>
      <c r="Z416" s="471" t="s">
        <v>221</v>
      </c>
      <c r="AA416" s="85" t="s">
        <v>21647</v>
      </c>
      <c r="AB416" s="85">
        <v>9084912789</v>
      </c>
      <c r="AC416" s="85" t="s">
        <v>402</v>
      </c>
      <c r="AD416" s="85" t="s">
        <v>224</v>
      </c>
      <c r="AE416" s="85" t="s">
        <v>21648</v>
      </c>
      <c r="AF416" s="85" t="s">
        <v>221</v>
      </c>
      <c r="AG416" s="85" t="s">
        <v>221</v>
      </c>
      <c r="AH416" s="85" t="s">
        <v>221</v>
      </c>
      <c r="AI416" s="85"/>
      <c r="AJ416" s="85"/>
      <c r="AK416" s="85"/>
      <c r="AL416" s="85"/>
      <c r="AM416" s="85"/>
      <c r="AN416" s="85" t="s">
        <v>228</v>
      </c>
      <c r="AO416" s="85" t="s">
        <v>228</v>
      </c>
      <c r="AP416" s="85" t="s">
        <v>281</v>
      </c>
      <c r="AQ416" s="85" t="s">
        <v>282</v>
      </c>
      <c r="AR416" s="85"/>
      <c r="AS416" s="85"/>
      <c r="AT416" s="85"/>
      <c r="AU416" s="85"/>
      <c r="AV416" s="85"/>
      <c r="AW416" s="85"/>
      <c r="AX416" s="85"/>
      <c r="AY416" s="85" t="s">
        <v>227</v>
      </c>
      <c r="AZ416" s="85" t="s">
        <v>446</v>
      </c>
      <c r="BA416" s="275"/>
      <c r="BB416" s="474" t="s">
        <v>12636</v>
      </c>
      <c r="BC416" s="275">
        <v>0.57777777777777783</v>
      </c>
      <c r="BD416" s="275">
        <v>0.58124999999999993</v>
      </c>
      <c r="BE416" s="85"/>
      <c r="BF416" s="85">
        <v>1</v>
      </c>
      <c r="BG416" s="85">
        <v>2</v>
      </c>
      <c r="BH416" s="85">
        <v>3</v>
      </c>
      <c r="BI416" s="85">
        <v>2</v>
      </c>
      <c r="BJ416" s="85">
        <v>3</v>
      </c>
      <c r="BK416" s="85">
        <v>1</v>
      </c>
      <c r="BL416" s="85">
        <v>1</v>
      </c>
      <c r="BM416" s="85">
        <v>2</v>
      </c>
      <c r="BN416" s="85">
        <v>3</v>
      </c>
      <c r="BO416" s="85">
        <v>2</v>
      </c>
      <c r="BP416" s="85">
        <v>3</v>
      </c>
      <c r="BQ416" s="85">
        <v>2</v>
      </c>
      <c r="BR416" s="85">
        <v>3</v>
      </c>
      <c r="BS416" s="85">
        <v>2</v>
      </c>
      <c r="BT416" s="85">
        <v>3</v>
      </c>
      <c r="BU416" s="85"/>
      <c r="BV416" s="405"/>
      <c r="BW416" s="85"/>
      <c r="BX416" s="85"/>
      <c r="BY416" s="85"/>
      <c r="BZ416" s="85"/>
      <c r="CA416" s="85"/>
      <c r="CB416" s="85"/>
      <c r="CC416" s="85"/>
      <c r="CD416" s="85"/>
      <c r="CE416" s="85"/>
      <c r="CF416" s="85"/>
      <c r="CG416" s="85"/>
      <c r="CH416" s="85"/>
      <c r="CI416" s="85"/>
      <c r="CJ416" s="85"/>
      <c r="CK416" s="85"/>
      <c r="CL416" s="85"/>
      <c r="CM416" s="85"/>
      <c r="CN416" s="85"/>
      <c r="CO416" s="85"/>
      <c r="CP416" s="85"/>
      <c r="CQ416" s="85"/>
      <c r="CR416" s="335" t="s">
        <v>12643</v>
      </c>
      <c r="CS416" s="335" t="s">
        <v>12644</v>
      </c>
      <c r="CT416" s="335" t="s">
        <v>4002</v>
      </c>
      <c r="CU416" s="335" t="s">
        <v>21649</v>
      </c>
      <c r="CV416" s="335" t="s">
        <v>21650</v>
      </c>
      <c r="CW416" s="335" t="s">
        <v>21651</v>
      </c>
      <c r="CX416" s="335" t="s">
        <v>21652</v>
      </c>
      <c r="CY416" s="335" t="s">
        <v>21653</v>
      </c>
      <c r="CZ416" s="335" t="s">
        <v>6752</v>
      </c>
      <c r="DA416" s="335" t="s">
        <v>21654</v>
      </c>
      <c r="DB416" s="335" t="s">
        <v>3840</v>
      </c>
      <c r="DC416" s="335" t="s">
        <v>3841</v>
      </c>
      <c r="DD416" s="335" t="s">
        <v>4200</v>
      </c>
      <c r="DE416" s="335" t="s">
        <v>21655</v>
      </c>
      <c r="DF416" s="335" t="s">
        <v>21656</v>
      </c>
      <c r="DG416" s="335" t="s">
        <v>21629</v>
      </c>
      <c r="DH416" s="335" t="s">
        <v>6790</v>
      </c>
      <c r="DI416" s="335" t="s">
        <v>21630</v>
      </c>
      <c r="DJ416" s="335" t="s">
        <v>3848</v>
      </c>
      <c r="DK416" s="335" t="s">
        <v>3849</v>
      </c>
      <c r="DL416" s="335" t="s">
        <v>21631</v>
      </c>
      <c r="DM416" s="335" t="s">
        <v>3851</v>
      </c>
      <c r="DN416" s="335" t="s">
        <v>4062</v>
      </c>
      <c r="DO416" s="335" t="s">
        <v>3853</v>
      </c>
      <c r="DP416" s="335" t="s">
        <v>3854</v>
      </c>
      <c r="DQ416" s="335" t="s">
        <v>21657</v>
      </c>
      <c r="DR416" s="335" t="s">
        <v>21658</v>
      </c>
      <c r="DS416" s="335" t="s">
        <v>21646</v>
      </c>
      <c r="DT416" s="335" t="s">
        <v>21659</v>
      </c>
      <c r="DU416" s="335" t="s">
        <v>21660</v>
      </c>
      <c r="DV416" s="335" t="s">
        <v>21661</v>
      </c>
      <c r="DW416" s="335" t="s">
        <v>21662</v>
      </c>
      <c r="DX416" s="335" t="s">
        <v>21646</v>
      </c>
      <c r="DY416" s="335" t="s">
        <v>3848</v>
      </c>
      <c r="DZ416" s="335" t="s">
        <v>3848</v>
      </c>
      <c r="EA416" s="335" t="s">
        <v>3848</v>
      </c>
      <c r="EB416" s="335" t="s">
        <v>3861</v>
      </c>
      <c r="EC416" s="335" t="s">
        <v>3862</v>
      </c>
      <c r="ED416" s="335" t="s">
        <v>3848</v>
      </c>
      <c r="EE416" s="335" t="s">
        <v>5408</v>
      </c>
      <c r="EF416" s="335" t="s">
        <v>3864</v>
      </c>
      <c r="EG416" s="335" t="s">
        <v>2755</v>
      </c>
      <c r="EH416" s="335" t="s">
        <v>282</v>
      </c>
      <c r="EI416" s="335" t="s">
        <v>3848</v>
      </c>
      <c r="EJ416" s="335" t="s">
        <v>3848</v>
      </c>
      <c r="EK416" s="335" t="s">
        <v>3848</v>
      </c>
      <c r="EL416" s="335" t="s">
        <v>3868</v>
      </c>
      <c r="EM416" s="335" t="s">
        <v>4002</v>
      </c>
      <c r="EN416" s="335" t="s">
        <v>4002</v>
      </c>
      <c r="EO416" s="335" t="s">
        <v>3869</v>
      </c>
      <c r="EP416" s="335" t="s">
        <v>3870</v>
      </c>
      <c r="EQ416" s="335" t="s">
        <v>21663</v>
      </c>
      <c r="ER416" s="335" t="s">
        <v>3924</v>
      </c>
      <c r="ES416" s="335" t="s">
        <v>21664</v>
      </c>
      <c r="ET416" s="335" t="s">
        <v>21665</v>
      </c>
      <c r="EU416" s="335" t="s">
        <v>21666</v>
      </c>
      <c r="EV416" s="335" t="s">
        <v>3876</v>
      </c>
      <c r="EW416" s="335" t="s">
        <v>3876</v>
      </c>
      <c r="EX416" s="335" t="s">
        <v>3848</v>
      </c>
      <c r="EY416" s="335" t="s">
        <v>3848</v>
      </c>
      <c r="EZ416" s="335" t="s">
        <v>3876</v>
      </c>
      <c r="FA416" s="335" t="s">
        <v>3848</v>
      </c>
      <c r="FB416" s="335" t="s">
        <v>21667</v>
      </c>
      <c r="FC416" s="335" t="s">
        <v>21668</v>
      </c>
      <c r="FD416" s="335" t="s">
        <v>21669</v>
      </c>
      <c r="FE416" s="335" t="s">
        <v>4011</v>
      </c>
      <c r="FF416" s="335" t="s">
        <v>6196</v>
      </c>
      <c r="FG416" s="335" t="s">
        <v>3848</v>
      </c>
      <c r="FH416" s="335" t="s">
        <v>21670</v>
      </c>
      <c r="FI416" s="335" t="s">
        <v>21671</v>
      </c>
      <c r="FJ416" s="335" t="s">
        <v>3935</v>
      </c>
      <c r="FK416" s="335" t="s">
        <v>21672</v>
      </c>
      <c r="FL416" s="335" t="s">
        <v>4017</v>
      </c>
      <c r="FM416" s="335" t="s">
        <v>21652</v>
      </c>
      <c r="FN416" s="335" t="s">
        <v>21673</v>
      </c>
      <c r="FO416" s="335" t="s">
        <v>21674</v>
      </c>
      <c r="FP416" s="335" t="s">
        <v>3848</v>
      </c>
      <c r="FQ416" s="335" t="s">
        <v>21675</v>
      </c>
      <c r="FR416" s="335" t="s">
        <v>5530</v>
      </c>
      <c r="FS416" s="335" t="s">
        <v>21676</v>
      </c>
      <c r="FT416" s="335" t="s">
        <v>21677</v>
      </c>
      <c r="FU416" s="335" t="s">
        <v>21678</v>
      </c>
      <c r="FV416" s="335" t="s">
        <v>21679</v>
      </c>
      <c r="FW416" s="335" t="s">
        <v>21680</v>
      </c>
      <c r="FX416" s="335" t="s">
        <v>3944</v>
      </c>
      <c r="FY416" s="335" t="s">
        <v>3848</v>
      </c>
      <c r="FZ416" s="335" t="s">
        <v>3848</v>
      </c>
      <c r="GA416" s="335" t="s">
        <v>3946</v>
      </c>
      <c r="GB416" s="335" t="s">
        <v>3946</v>
      </c>
      <c r="GC416" s="335" t="s">
        <v>3946</v>
      </c>
      <c r="IC416" s="44" t="s">
        <v>3403</v>
      </c>
      <c r="IE416" s="44" t="s">
        <v>3403</v>
      </c>
    </row>
    <row r="417" spans="1:239" s="44" customFormat="1" ht="15" customHeight="1" x14ac:dyDescent="0.2">
      <c r="A417" s="85">
        <v>11</v>
      </c>
      <c r="B417" s="470">
        <v>0.4458333333333333</v>
      </c>
      <c r="C417" s="85"/>
      <c r="D417" s="85" t="s">
        <v>12630</v>
      </c>
      <c r="E417" s="85" t="s">
        <v>212</v>
      </c>
      <c r="F417" s="282">
        <v>43286</v>
      </c>
      <c r="G417" s="85" t="s">
        <v>1202</v>
      </c>
      <c r="H417" s="85" t="s">
        <v>233</v>
      </c>
      <c r="I417" s="85" t="s">
        <v>3057</v>
      </c>
      <c r="J417" s="85"/>
      <c r="K417" s="471"/>
      <c r="L417" s="471"/>
      <c r="M417" s="471"/>
      <c r="N417" s="471"/>
      <c r="O417" s="85"/>
      <c r="P417" s="472" t="s">
        <v>21681</v>
      </c>
      <c r="Q417" s="85" t="s">
        <v>1059</v>
      </c>
      <c r="R417" s="85" t="s">
        <v>4498</v>
      </c>
      <c r="S417" s="471" t="s">
        <v>6743</v>
      </c>
      <c r="T417" s="276">
        <v>9171401702</v>
      </c>
      <c r="U417" s="473" t="s">
        <v>21682</v>
      </c>
      <c r="V417" s="471" t="s">
        <v>21683</v>
      </c>
      <c r="W417" s="471" t="s">
        <v>221</v>
      </c>
      <c r="X417" s="471" t="s">
        <v>221</v>
      </c>
      <c r="Y417" s="471" t="s">
        <v>221</v>
      </c>
      <c r="Z417" s="471" t="s">
        <v>221</v>
      </c>
      <c r="AA417" s="85" t="s">
        <v>21684</v>
      </c>
      <c r="AB417" s="85">
        <v>9324516313</v>
      </c>
      <c r="AC417" s="85" t="s">
        <v>402</v>
      </c>
      <c r="AD417" s="85" t="s">
        <v>224</v>
      </c>
      <c r="AE417" s="85" t="s">
        <v>21685</v>
      </c>
      <c r="AF417" s="85" t="s">
        <v>221</v>
      </c>
      <c r="AG417" s="85" t="s">
        <v>221</v>
      </c>
      <c r="AH417" s="85" t="s">
        <v>221</v>
      </c>
      <c r="AI417" s="85"/>
      <c r="AJ417" s="85"/>
      <c r="AK417" s="85"/>
      <c r="AL417" s="85"/>
      <c r="AM417" s="85"/>
      <c r="AN417" s="85" t="s">
        <v>228</v>
      </c>
      <c r="AO417" s="85" t="s">
        <v>228</v>
      </c>
      <c r="AP417" s="85" t="s">
        <v>229</v>
      </c>
      <c r="AQ417" s="85" t="s">
        <v>229</v>
      </c>
      <c r="AR417" s="85"/>
      <c r="AS417" s="85" t="s">
        <v>21686</v>
      </c>
      <c r="AT417" s="85">
        <v>220113</v>
      </c>
      <c r="AU417" s="85" t="s">
        <v>12625</v>
      </c>
      <c r="AV417" s="85"/>
      <c r="AW417" s="85"/>
      <c r="AX417" s="85"/>
      <c r="AY417" s="85" t="s">
        <v>227</v>
      </c>
      <c r="AZ417" s="85" t="s">
        <v>446</v>
      </c>
      <c r="BA417" s="275"/>
      <c r="BB417" s="474" t="s">
        <v>12636</v>
      </c>
      <c r="BC417" s="275">
        <v>0.60347222222222219</v>
      </c>
      <c r="BD417" s="275">
        <v>0.6069444444444444</v>
      </c>
      <c r="BE417" s="85"/>
      <c r="BF417" s="85">
        <v>1</v>
      </c>
      <c r="BG417" s="85">
        <v>2</v>
      </c>
      <c r="BH417" s="85">
        <v>3</v>
      </c>
      <c r="BI417" s="85">
        <v>3</v>
      </c>
      <c r="BJ417" s="85">
        <v>2</v>
      </c>
      <c r="BK417" s="85">
        <v>1</v>
      </c>
      <c r="BL417" s="85">
        <v>1</v>
      </c>
      <c r="BM417" s="85">
        <v>3</v>
      </c>
      <c r="BN417" s="85">
        <v>2</v>
      </c>
      <c r="BO417" s="85">
        <v>1</v>
      </c>
      <c r="BP417" s="85">
        <v>3</v>
      </c>
      <c r="BQ417" s="85">
        <v>3</v>
      </c>
      <c r="BR417" s="85">
        <v>3</v>
      </c>
      <c r="BS417" s="85">
        <v>2</v>
      </c>
      <c r="BT417" s="85">
        <v>3</v>
      </c>
      <c r="BU417" s="85"/>
      <c r="BV417" s="405"/>
      <c r="BW417" s="85"/>
      <c r="BX417" s="85"/>
      <c r="BY417" s="85"/>
      <c r="BZ417" s="85"/>
      <c r="CA417" s="85"/>
      <c r="CB417" s="85"/>
      <c r="CC417" s="85"/>
      <c r="CD417" s="85"/>
      <c r="CE417" s="85"/>
      <c r="CF417" s="85"/>
      <c r="CG417" s="85"/>
      <c r="CH417" s="85"/>
      <c r="CI417" s="85"/>
      <c r="CJ417" s="85"/>
      <c r="CK417" s="85"/>
      <c r="CL417" s="85"/>
      <c r="CM417" s="85"/>
      <c r="CN417" s="85"/>
      <c r="CO417" s="85"/>
      <c r="CP417" s="85"/>
      <c r="CQ417" s="85"/>
      <c r="CR417" s="335" t="s">
        <v>12643</v>
      </c>
      <c r="CS417" s="335" t="s">
        <v>12644</v>
      </c>
      <c r="CT417" s="335" t="s">
        <v>4002</v>
      </c>
      <c r="CU417" s="335" t="s">
        <v>21687</v>
      </c>
      <c r="CV417" s="335" t="s">
        <v>1059</v>
      </c>
      <c r="CW417" s="335" t="s">
        <v>21688</v>
      </c>
      <c r="CX417" s="335" t="s">
        <v>6743</v>
      </c>
      <c r="CY417" s="335" t="s">
        <v>21689</v>
      </c>
      <c r="CZ417" s="335" t="s">
        <v>20355</v>
      </c>
      <c r="DA417" s="335" t="s">
        <v>21690</v>
      </c>
      <c r="DB417" s="335" t="s">
        <v>3840</v>
      </c>
      <c r="DC417" s="335" t="s">
        <v>3841</v>
      </c>
      <c r="DD417" s="335" t="s">
        <v>4838</v>
      </c>
      <c r="DE417" s="335" t="s">
        <v>20355</v>
      </c>
      <c r="DF417" s="335" t="s">
        <v>21690</v>
      </c>
      <c r="DG417" s="335" t="s">
        <v>3840</v>
      </c>
      <c r="DH417" s="335" t="s">
        <v>3841</v>
      </c>
      <c r="DI417" s="335" t="s">
        <v>4838</v>
      </c>
      <c r="DJ417" s="335" t="s">
        <v>6899</v>
      </c>
      <c r="DK417" s="335" t="s">
        <v>3957</v>
      </c>
      <c r="DL417" s="335" t="s">
        <v>4298</v>
      </c>
      <c r="DM417" s="335" t="s">
        <v>3914</v>
      </c>
      <c r="DN417" s="335" t="s">
        <v>3852</v>
      </c>
      <c r="DO417" s="335" t="s">
        <v>3853</v>
      </c>
      <c r="DP417" s="335" t="s">
        <v>3854</v>
      </c>
      <c r="DQ417" s="335" t="s">
        <v>21691</v>
      </c>
      <c r="DR417" s="335" t="s">
        <v>3666</v>
      </c>
      <c r="DS417" s="335" t="s">
        <v>21682</v>
      </c>
      <c r="DT417" s="335" t="s">
        <v>21692</v>
      </c>
      <c r="DU417" s="335" t="s">
        <v>21693</v>
      </c>
      <c r="DV417" s="335" t="s">
        <v>21694</v>
      </c>
      <c r="DW417" s="335" t="s">
        <v>21695</v>
      </c>
      <c r="DX417" s="335" t="s">
        <v>21683</v>
      </c>
      <c r="DY417" s="335" t="s">
        <v>3848</v>
      </c>
      <c r="DZ417" s="335" t="s">
        <v>3848</v>
      </c>
      <c r="EA417" s="335" t="s">
        <v>3848</v>
      </c>
      <c r="EB417" s="335" t="s">
        <v>16562</v>
      </c>
      <c r="EC417" s="335" t="s">
        <v>17126</v>
      </c>
      <c r="ED417" s="335" t="s">
        <v>21696</v>
      </c>
      <c r="EE417" s="335" t="s">
        <v>5408</v>
      </c>
      <c r="EF417" s="335" t="s">
        <v>3864</v>
      </c>
      <c r="EG417" s="335" t="s">
        <v>4068</v>
      </c>
      <c r="EH417" s="335" t="s">
        <v>10230</v>
      </c>
      <c r="EI417" s="335" t="s">
        <v>21697</v>
      </c>
      <c r="EJ417" s="335" t="s">
        <v>21686</v>
      </c>
      <c r="EK417" s="335" t="s">
        <v>3848</v>
      </c>
      <c r="EL417" s="335" t="s">
        <v>4260</v>
      </c>
      <c r="EM417" s="335" t="s">
        <v>4002</v>
      </c>
      <c r="EN417" s="335" t="s">
        <v>4002</v>
      </c>
      <c r="EO417" s="335" t="s">
        <v>4002</v>
      </c>
      <c r="EP417" s="335" t="s">
        <v>4002</v>
      </c>
      <c r="EQ417" s="335" t="s">
        <v>4918</v>
      </c>
      <c r="ER417" s="335" t="s">
        <v>3924</v>
      </c>
      <c r="ES417" s="335" t="s">
        <v>21698</v>
      </c>
      <c r="ET417" s="335" t="s">
        <v>21699</v>
      </c>
      <c r="EU417" s="335" t="s">
        <v>21700</v>
      </c>
      <c r="EV417" s="335" t="s">
        <v>3876</v>
      </c>
      <c r="EW417" s="335" t="s">
        <v>3876</v>
      </c>
      <c r="EX417" s="335" t="s">
        <v>3848</v>
      </c>
      <c r="EY417" s="335" t="s">
        <v>3848</v>
      </c>
      <c r="EZ417" s="335" t="s">
        <v>3876</v>
      </c>
      <c r="FA417" s="335" t="s">
        <v>3848</v>
      </c>
      <c r="FB417" s="335" t="s">
        <v>21701</v>
      </c>
      <c r="FC417" s="335" t="s">
        <v>21702</v>
      </c>
      <c r="FD417" s="335" t="s">
        <v>3848</v>
      </c>
      <c r="FE417" s="335" t="s">
        <v>3930</v>
      </c>
      <c r="FF417" s="335" t="s">
        <v>6835</v>
      </c>
      <c r="FG417" s="335" t="s">
        <v>3848</v>
      </c>
      <c r="FH417" s="335" t="s">
        <v>21703</v>
      </c>
      <c r="FI417" s="335" t="s">
        <v>11056</v>
      </c>
      <c r="FJ417" s="335" t="s">
        <v>4271</v>
      </c>
      <c r="FK417" s="335" t="s">
        <v>21704</v>
      </c>
      <c r="FL417" s="335" t="s">
        <v>9868</v>
      </c>
      <c r="FM417" s="335" t="s">
        <v>6743</v>
      </c>
      <c r="FN417" s="335" t="s">
        <v>15177</v>
      </c>
      <c r="FO417" s="335" t="s">
        <v>575</v>
      </c>
      <c r="FP417" s="335" t="s">
        <v>3848</v>
      </c>
      <c r="FQ417" s="335" t="s">
        <v>3848</v>
      </c>
      <c r="FR417" s="335" t="s">
        <v>3848</v>
      </c>
      <c r="FS417" s="335" t="s">
        <v>3848</v>
      </c>
      <c r="FT417" s="335" t="s">
        <v>21705</v>
      </c>
      <c r="FU417" s="335" t="s">
        <v>21706</v>
      </c>
      <c r="FV417" s="335" t="s">
        <v>21707</v>
      </c>
      <c r="FW417" s="335" t="s">
        <v>21708</v>
      </c>
      <c r="FX417" s="335" t="s">
        <v>3894</v>
      </c>
      <c r="FY417" s="335" t="s">
        <v>3848</v>
      </c>
      <c r="FZ417" s="335" t="s">
        <v>13539</v>
      </c>
      <c r="GA417" s="335" t="s">
        <v>3945</v>
      </c>
      <c r="GB417" s="335" t="s">
        <v>3945</v>
      </c>
      <c r="GC417" s="335" t="s">
        <v>3945</v>
      </c>
      <c r="IC417" s="44" t="s">
        <v>3403</v>
      </c>
      <c r="IE417" s="44" t="s">
        <v>3403</v>
      </c>
    </row>
    <row r="418" spans="1:239" s="44" customFormat="1" ht="15" customHeight="1" x14ac:dyDescent="0.2">
      <c r="A418" s="85">
        <v>12</v>
      </c>
      <c r="B418" s="470">
        <v>0.45</v>
      </c>
      <c r="C418" s="85"/>
      <c r="D418" s="85" t="s">
        <v>12630</v>
      </c>
      <c r="E418" s="85" t="s">
        <v>212</v>
      </c>
      <c r="F418" s="282">
        <v>43286</v>
      </c>
      <c r="G418" s="85" t="s">
        <v>1202</v>
      </c>
      <c r="H418" s="85" t="s">
        <v>233</v>
      </c>
      <c r="I418" s="85" t="s">
        <v>3057</v>
      </c>
      <c r="J418" s="85"/>
      <c r="K418" s="471"/>
      <c r="L418" s="471"/>
      <c r="M418" s="471"/>
      <c r="N418" s="471"/>
      <c r="O418" s="85"/>
      <c r="P418" s="472" t="s">
        <v>21709</v>
      </c>
      <c r="Q418" s="85" t="s">
        <v>4066</v>
      </c>
      <c r="R418" s="85" t="s">
        <v>21710</v>
      </c>
      <c r="S418" s="471" t="s">
        <v>21711</v>
      </c>
      <c r="T418" s="276">
        <v>9058612353</v>
      </c>
      <c r="U418" s="473" t="s">
        <v>21712</v>
      </c>
      <c r="V418" s="471" t="s">
        <v>21713</v>
      </c>
      <c r="W418" s="471" t="s">
        <v>221</v>
      </c>
      <c r="X418" s="471" t="s">
        <v>221</v>
      </c>
      <c r="Y418" s="471" t="s">
        <v>221</v>
      </c>
      <c r="Z418" s="471" t="s">
        <v>221</v>
      </c>
      <c r="AA418" s="85" t="s">
        <v>21714</v>
      </c>
      <c r="AB418" s="85">
        <v>9974087497</v>
      </c>
      <c r="AC418" s="85" t="s">
        <v>402</v>
      </c>
      <c r="AD418" s="85" t="s">
        <v>241</v>
      </c>
      <c r="AE418" s="85" t="s">
        <v>642</v>
      </c>
      <c r="AF418" s="85" t="s">
        <v>221</v>
      </c>
      <c r="AG418" s="85" t="s">
        <v>221</v>
      </c>
      <c r="AH418" s="85" t="s">
        <v>221</v>
      </c>
      <c r="AI418" s="85"/>
      <c r="AJ418" s="85"/>
      <c r="AK418" s="85"/>
      <c r="AL418" s="85"/>
      <c r="AM418" s="85"/>
      <c r="AN418" s="85" t="s">
        <v>394</v>
      </c>
      <c r="AO418" s="85" t="s">
        <v>395</v>
      </c>
      <c r="AP418" s="85" t="s">
        <v>1076</v>
      </c>
      <c r="AQ418" s="85" t="s">
        <v>1077</v>
      </c>
      <c r="AR418" s="85"/>
      <c r="AS418" s="85"/>
      <c r="AT418" s="85"/>
      <c r="AU418" s="85"/>
      <c r="AV418" s="85"/>
      <c r="AW418" s="85" t="s">
        <v>16869</v>
      </c>
      <c r="AX418" s="85"/>
      <c r="AY418" s="85" t="s">
        <v>227</v>
      </c>
      <c r="AZ418" s="85" t="s">
        <v>227</v>
      </c>
      <c r="BA418" s="275"/>
      <c r="BB418" s="474" t="s">
        <v>12636</v>
      </c>
      <c r="BC418" s="275">
        <v>0.60902777777777783</v>
      </c>
      <c r="BD418" s="275">
        <v>0.61249999999999993</v>
      </c>
      <c r="BE418" s="85"/>
      <c r="BF418" s="85">
        <v>1</v>
      </c>
      <c r="BG418" s="85">
        <v>2</v>
      </c>
      <c r="BH418" s="85">
        <v>3</v>
      </c>
      <c r="BI418" s="85">
        <v>3</v>
      </c>
      <c r="BJ418" s="85">
        <v>2</v>
      </c>
      <c r="BK418" s="85">
        <v>1</v>
      </c>
      <c r="BL418" s="85">
        <v>1</v>
      </c>
      <c r="BM418" s="85">
        <v>3</v>
      </c>
      <c r="BN418" s="85">
        <v>1</v>
      </c>
      <c r="BO418" s="85">
        <v>1</v>
      </c>
      <c r="BP418" s="85">
        <v>3</v>
      </c>
      <c r="BQ418" s="85">
        <v>1</v>
      </c>
      <c r="BR418" s="85">
        <v>3</v>
      </c>
      <c r="BS418" s="85">
        <v>2</v>
      </c>
      <c r="BT418" s="85">
        <v>3</v>
      </c>
      <c r="BU418" s="85"/>
      <c r="BV418" s="405"/>
      <c r="BW418" s="85"/>
      <c r="BX418" s="85"/>
      <c r="BY418" s="85"/>
      <c r="BZ418" s="85"/>
      <c r="CA418" s="85"/>
      <c r="CB418" s="85"/>
      <c r="CC418" s="85"/>
      <c r="CD418" s="85"/>
      <c r="CE418" s="85"/>
      <c r="CF418" s="85"/>
      <c r="CG418" s="85"/>
      <c r="CH418" s="85"/>
      <c r="CI418" s="85"/>
      <c r="CJ418" s="85"/>
      <c r="CK418" s="85"/>
      <c r="CL418" s="85"/>
      <c r="CM418" s="85"/>
      <c r="CN418" s="85"/>
      <c r="CO418" s="85"/>
      <c r="CP418" s="85"/>
      <c r="CQ418" s="85"/>
      <c r="CR418" s="335" t="s">
        <v>12643</v>
      </c>
      <c r="CS418" s="335" t="s">
        <v>12644</v>
      </c>
      <c r="CT418" s="335" t="s">
        <v>4002</v>
      </c>
      <c r="CU418" s="335" t="s">
        <v>21715</v>
      </c>
      <c r="CV418" s="335" t="s">
        <v>4066</v>
      </c>
      <c r="CW418" s="335" t="s">
        <v>21710</v>
      </c>
      <c r="CX418" s="335" t="s">
        <v>21711</v>
      </c>
      <c r="CY418" s="335" t="s">
        <v>21716</v>
      </c>
      <c r="CZ418" s="335" t="s">
        <v>3848</v>
      </c>
      <c r="DA418" s="335" t="s">
        <v>21717</v>
      </c>
      <c r="DB418" s="335" t="s">
        <v>4158</v>
      </c>
      <c r="DC418" s="335" t="s">
        <v>4159</v>
      </c>
      <c r="DD418" s="335" t="s">
        <v>5335</v>
      </c>
      <c r="DE418" s="335" t="s">
        <v>3848</v>
      </c>
      <c r="DF418" s="335" t="s">
        <v>21717</v>
      </c>
      <c r="DG418" s="335" t="s">
        <v>4158</v>
      </c>
      <c r="DH418" s="335" t="s">
        <v>4159</v>
      </c>
      <c r="DI418" s="335" t="s">
        <v>5335</v>
      </c>
      <c r="DJ418" s="335" t="s">
        <v>3848</v>
      </c>
      <c r="DK418" s="335" t="s">
        <v>3957</v>
      </c>
      <c r="DL418" s="335" t="s">
        <v>4722</v>
      </c>
      <c r="DM418" s="335" t="s">
        <v>3914</v>
      </c>
      <c r="DN418" s="335" t="s">
        <v>3852</v>
      </c>
      <c r="DO418" s="335" t="s">
        <v>3848</v>
      </c>
      <c r="DP418" s="335" t="s">
        <v>3854</v>
      </c>
      <c r="DQ418" s="335" t="s">
        <v>21718</v>
      </c>
      <c r="DR418" s="335" t="s">
        <v>21719</v>
      </c>
      <c r="DS418" s="335" t="s">
        <v>21712</v>
      </c>
      <c r="DT418" s="335" t="s">
        <v>3848</v>
      </c>
      <c r="DU418" s="335" t="s">
        <v>3848</v>
      </c>
      <c r="DV418" s="335" t="s">
        <v>3848</v>
      </c>
      <c r="DW418" s="335" t="s">
        <v>3848</v>
      </c>
      <c r="DX418" s="335" t="s">
        <v>21713</v>
      </c>
      <c r="DY418" s="335" t="s">
        <v>3848</v>
      </c>
      <c r="DZ418" s="335" t="s">
        <v>3848</v>
      </c>
      <c r="EA418" s="335" t="s">
        <v>3848</v>
      </c>
      <c r="EB418" s="335" t="s">
        <v>16562</v>
      </c>
      <c r="EC418" s="335" t="s">
        <v>21720</v>
      </c>
      <c r="ED418" s="335" t="s">
        <v>21721</v>
      </c>
      <c r="EE418" s="335" t="s">
        <v>4067</v>
      </c>
      <c r="EF418" s="335" t="s">
        <v>395</v>
      </c>
      <c r="EG418" s="335" t="s">
        <v>1720</v>
      </c>
      <c r="EH418" s="335" t="s">
        <v>1077</v>
      </c>
      <c r="EI418" s="335" t="s">
        <v>3848</v>
      </c>
      <c r="EJ418" s="335" t="s">
        <v>21722</v>
      </c>
      <c r="EK418" s="335" t="s">
        <v>3848</v>
      </c>
      <c r="EL418" s="335" t="s">
        <v>3868</v>
      </c>
      <c r="EM418" s="335" t="s">
        <v>4002</v>
      </c>
      <c r="EN418" s="335" t="s">
        <v>4002</v>
      </c>
      <c r="EO418" s="335" t="s">
        <v>4401</v>
      </c>
      <c r="EP418" s="335" t="s">
        <v>3870</v>
      </c>
      <c r="EQ418" s="335" t="s">
        <v>21723</v>
      </c>
      <c r="ER418" s="335" t="s">
        <v>3872</v>
      </c>
      <c r="ES418" s="335" t="s">
        <v>21724</v>
      </c>
      <c r="ET418" s="335" t="s">
        <v>8494</v>
      </c>
      <c r="EU418" s="335" t="s">
        <v>17520</v>
      </c>
      <c r="EV418" s="335" t="s">
        <v>3876</v>
      </c>
      <c r="EW418" s="335" t="s">
        <v>3876</v>
      </c>
      <c r="EX418" s="335" t="s">
        <v>3848</v>
      </c>
      <c r="EY418" s="335" t="s">
        <v>3848</v>
      </c>
      <c r="EZ418" s="335" t="s">
        <v>3876</v>
      </c>
      <c r="FA418" s="335" t="s">
        <v>3848</v>
      </c>
      <c r="FB418" s="335" t="s">
        <v>21725</v>
      </c>
      <c r="FC418" s="335" t="s">
        <v>21726</v>
      </c>
      <c r="FD418" s="335" t="s">
        <v>3848</v>
      </c>
      <c r="FE418" s="335" t="s">
        <v>3930</v>
      </c>
      <c r="FF418" s="335" t="s">
        <v>14184</v>
      </c>
      <c r="FG418" s="335" t="s">
        <v>3848</v>
      </c>
      <c r="FH418" s="335" t="s">
        <v>6728</v>
      </c>
      <c r="FI418" s="335" t="s">
        <v>21727</v>
      </c>
      <c r="FJ418" s="335" t="s">
        <v>4083</v>
      </c>
      <c r="FK418" s="335" t="s">
        <v>21728</v>
      </c>
      <c r="FL418" s="335" t="s">
        <v>4017</v>
      </c>
      <c r="FM418" s="335" t="s">
        <v>21711</v>
      </c>
      <c r="FN418" s="335" t="s">
        <v>21729</v>
      </c>
      <c r="FO418" s="335" t="s">
        <v>21730</v>
      </c>
      <c r="FP418" s="335" t="s">
        <v>3848</v>
      </c>
      <c r="FQ418" s="335" t="s">
        <v>3848</v>
      </c>
      <c r="FR418" s="335" t="s">
        <v>3848</v>
      </c>
      <c r="FS418" s="335" t="s">
        <v>3848</v>
      </c>
      <c r="FT418" s="335" t="s">
        <v>21731</v>
      </c>
      <c r="FU418" s="335" t="s">
        <v>21732</v>
      </c>
      <c r="FV418" s="335" t="s">
        <v>21733</v>
      </c>
      <c r="FW418" s="335" t="s">
        <v>21734</v>
      </c>
      <c r="FX418" s="335" t="s">
        <v>3944</v>
      </c>
      <c r="FY418" s="335" t="s">
        <v>3848</v>
      </c>
      <c r="FZ418" s="335" t="s">
        <v>13539</v>
      </c>
      <c r="GA418" s="335" t="s">
        <v>3946</v>
      </c>
      <c r="GB418" s="335" t="s">
        <v>3946</v>
      </c>
      <c r="GC418" s="335" t="s">
        <v>3946</v>
      </c>
      <c r="IC418" s="44" t="s">
        <v>3403</v>
      </c>
      <c r="IE418" s="44" t="s">
        <v>3403</v>
      </c>
    </row>
    <row r="419" spans="1:239" s="44" customFormat="1" ht="15" customHeight="1" x14ac:dyDescent="0.2">
      <c r="A419" s="85">
        <v>13</v>
      </c>
      <c r="B419" s="470">
        <v>0.45277777777777778</v>
      </c>
      <c r="C419" s="85"/>
      <c r="D419" s="85" t="s">
        <v>12630</v>
      </c>
      <c r="E419" s="85" t="s">
        <v>212</v>
      </c>
      <c r="F419" s="282">
        <v>43286</v>
      </c>
      <c r="G419" s="85" t="s">
        <v>1202</v>
      </c>
      <c r="H419" s="85" t="s">
        <v>233</v>
      </c>
      <c r="I419" s="85" t="s">
        <v>3057</v>
      </c>
      <c r="J419" s="85"/>
      <c r="K419" s="471"/>
      <c r="L419" s="471"/>
      <c r="M419" s="471"/>
      <c r="N419" s="471"/>
      <c r="O419" s="85"/>
      <c r="P419" s="472" t="s">
        <v>21735</v>
      </c>
      <c r="Q419" s="85" t="s">
        <v>21736</v>
      </c>
      <c r="R419" s="85" t="s">
        <v>21737</v>
      </c>
      <c r="S419" s="471" t="s">
        <v>21738</v>
      </c>
      <c r="T419" s="276">
        <v>9758259558</v>
      </c>
      <c r="U419" s="473" t="s">
        <v>21739</v>
      </c>
      <c r="V419" s="471" t="s">
        <v>221</v>
      </c>
      <c r="W419" s="471" t="s">
        <v>221</v>
      </c>
      <c r="X419" s="471" t="s">
        <v>221</v>
      </c>
      <c r="Y419" s="471" t="s">
        <v>221</v>
      </c>
      <c r="Z419" s="471" t="s">
        <v>221</v>
      </c>
      <c r="AA419" s="85" t="s">
        <v>21740</v>
      </c>
      <c r="AB419" s="85">
        <v>8767601</v>
      </c>
      <c r="AC419" s="85" t="s">
        <v>278</v>
      </c>
      <c r="AD419" s="85" t="s">
        <v>224</v>
      </c>
      <c r="AE419" s="85"/>
      <c r="AF419" s="85" t="s">
        <v>221</v>
      </c>
      <c r="AG419" s="85" t="s">
        <v>280</v>
      </c>
      <c r="AH419" s="85" t="s">
        <v>221</v>
      </c>
      <c r="AI419" s="85"/>
      <c r="AJ419" s="85"/>
      <c r="AK419" s="85"/>
      <c r="AL419" s="85"/>
      <c r="AM419" s="85"/>
      <c r="AN419" s="85" t="s">
        <v>228</v>
      </c>
      <c r="AO419" s="85" t="s">
        <v>228</v>
      </c>
      <c r="AP419" s="85" t="s">
        <v>598</v>
      </c>
      <c r="AQ419" s="85" t="s">
        <v>377</v>
      </c>
      <c r="AR419" s="85"/>
      <c r="AS419" s="85"/>
      <c r="AT419" s="85"/>
      <c r="AU419" s="85"/>
      <c r="AV419" s="85"/>
      <c r="AW419" s="85"/>
      <c r="AX419" s="85"/>
      <c r="AY419" s="85" t="s">
        <v>227</v>
      </c>
      <c r="AZ419" s="85" t="s">
        <v>446</v>
      </c>
      <c r="BA419" s="275"/>
      <c r="BB419" s="474" t="s">
        <v>12636</v>
      </c>
      <c r="BC419" s="275">
        <v>0.59236111111111112</v>
      </c>
      <c r="BD419" s="275">
        <v>0.59583333333333333</v>
      </c>
      <c r="BE419" s="85"/>
      <c r="BF419" s="85">
        <v>1</v>
      </c>
      <c r="BG419" s="85">
        <v>2</v>
      </c>
      <c r="BH419" s="85">
        <v>3</v>
      </c>
      <c r="BI419" s="85">
        <v>3</v>
      </c>
      <c r="BJ419" s="85">
        <v>2</v>
      </c>
      <c r="BK419" s="85">
        <v>1</v>
      </c>
      <c r="BL419" s="85">
        <v>2</v>
      </c>
      <c r="BM419" s="85">
        <v>3</v>
      </c>
      <c r="BN419" s="85">
        <v>2</v>
      </c>
      <c r="BO419" s="85">
        <v>1</v>
      </c>
      <c r="BP419" s="85">
        <v>3</v>
      </c>
      <c r="BQ419" s="85">
        <v>3</v>
      </c>
      <c r="BR419" s="85">
        <v>3</v>
      </c>
      <c r="BS419" s="85">
        <v>2</v>
      </c>
      <c r="BT419" s="85">
        <v>3</v>
      </c>
      <c r="BU419" s="85"/>
      <c r="BV419" s="405"/>
      <c r="BW419" s="85"/>
      <c r="BX419" s="85"/>
      <c r="BY419" s="85"/>
      <c r="BZ419" s="85"/>
      <c r="CA419" s="85"/>
      <c r="CB419" s="85"/>
      <c r="CC419" s="85"/>
      <c r="CD419" s="85"/>
      <c r="CE419" s="85"/>
      <c r="CF419" s="85"/>
      <c r="CG419" s="85"/>
      <c r="CH419" s="85"/>
      <c r="CI419" s="85"/>
      <c r="CJ419" s="85"/>
      <c r="CK419" s="85"/>
      <c r="CL419" s="85"/>
      <c r="CM419" s="85"/>
      <c r="CN419" s="85"/>
      <c r="CO419" s="85"/>
      <c r="CP419" s="85"/>
      <c r="CQ419" s="85"/>
      <c r="CR419" s="335" t="s">
        <v>12643</v>
      </c>
      <c r="CS419" s="335" t="s">
        <v>12644</v>
      </c>
      <c r="CT419" s="335" t="s">
        <v>4002</v>
      </c>
      <c r="CU419" s="335" t="s">
        <v>21741</v>
      </c>
      <c r="CV419" s="335" t="s">
        <v>21736</v>
      </c>
      <c r="CW419" s="335" t="s">
        <v>21742</v>
      </c>
      <c r="CX419" s="335" t="s">
        <v>21743</v>
      </c>
      <c r="CY419" s="335" t="s">
        <v>21744</v>
      </c>
      <c r="CZ419" s="335" t="s">
        <v>3848</v>
      </c>
      <c r="DA419" s="335" t="s">
        <v>21745</v>
      </c>
      <c r="DB419" s="335" t="s">
        <v>3840</v>
      </c>
      <c r="DC419" s="335" t="s">
        <v>3841</v>
      </c>
      <c r="DD419" s="335" t="s">
        <v>11695</v>
      </c>
      <c r="DE419" s="335" t="s">
        <v>3848</v>
      </c>
      <c r="DF419" s="335" t="s">
        <v>4044</v>
      </c>
      <c r="DG419" s="335" t="s">
        <v>4037</v>
      </c>
      <c r="DH419" s="335" t="s">
        <v>4038</v>
      </c>
      <c r="DI419" s="335" t="s">
        <v>4039</v>
      </c>
      <c r="DJ419" s="335" t="s">
        <v>21746</v>
      </c>
      <c r="DK419" s="335" t="s">
        <v>3849</v>
      </c>
      <c r="DL419" s="335" t="s">
        <v>4298</v>
      </c>
      <c r="DM419" s="335" t="s">
        <v>3914</v>
      </c>
      <c r="DN419" s="335" t="s">
        <v>3852</v>
      </c>
      <c r="DO419" s="335" t="s">
        <v>3853</v>
      </c>
      <c r="DP419" s="335" t="s">
        <v>3854</v>
      </c>
      <c r="DQ419" s="335" t="s">
        <v>21747</v>
      </c>
      <c r="DR419" s="335" t="s">
        <v>21748</v>
      </c>
      <c r="DS419" s="335" t="s">
        <v>21739</v>
      </c>
      <c r="DT419" s="335" t="s">
        <v>21749</v>
      </c>
      <c r="DU419" s="335" t="s">
        <v>21750</v>
      </c>
      <c r="DV419" s="335" t="s">
        <v>3848</v>
      </c>
      <c r="DW419" s="335" t="s">
        <v>21751</v>
      </c>
      <c r="DX419" s="335" t="s">
        <v>3848</v>
      </c>
      <c r="DY419" s="335" t="s">
        <v>3848</v>
      </c>
      <c r="DZ419" s="335" t="s">
        <v>3848</v>
      </c>
      <c r="EA419" s="335" t="s">
        <v>3848</v>
      </c>
      <c r="EB419" s="335" t="s">
        <v>3861</v>
      </c>
      <c r="EC419" s="335" t="s">
        <v>3862</v>
      </c>
      <c r="ED419" s="335" t="s">
        <v>3848</v>
      </c>
      <c r="EE419" s="335" t="s">
        <v>5408</v>
      </c>
      <c r="EF419" s="335" t="s">
        <v>3864</v>
      </c>
      <c r="EG419" s="335" t="s">
        <v>598</v>
      </c>
      <c r="EH419" s="335" t="s">
        <v>3865</v>
      </c>
      <c r="EI419" s="335" t="s">
        <v>17516</v>
      </c>
      <c r="EJ419" s="335" t="s">
        <v>3848</v>
      </c>
      <c r="EK419" s="335" t="s">
        <v>3848</v>
      </c>
      <c r="EL419" s="335" t="s">
        <v>3868</v>
      </c>
      <c r="EM419" s="335" t="s">
        <v>4002</v>
      </c>
      <c r="EN419" s="335" t="s">
        <v>4002</v>
      </c>
      <c r="EO419" s="335" t="s">
        <v>4002</v>
      </c>
      <c r="EP419" s="335" t="s">
        <v>4002</v>
      </c>
      <c r="EQ419" s="335" t="s">
        <v>6386</v>
      </c>
      <c r="ER419" s="335" t="s">
        <v>3924</v>
      </c>
      <c r="ES419" s="335" t="s">
        <v>21752</v>
      </c>
      <c r="ET419" s="335" t="s">
        <v>5792</v>
      </c>
      <c r="EU419" s="335" t="s">
        <v>21753</v>
      </c>
      <c r="EV419" s="335" t="s">
        <v>3877</v>
      </c>
      <c r="EW419" s="335" t="s">
        <v>3848</v>
      </c>
      <c r="EX419" s="335" t="s">
        <v>3848</v>
      </c>
      <c r="EY419" s="335" t="s">
        <v>3848</v>
      </c>
      <c r="EZ419" s="335" t="s">
        <v>3877</v>
      </c>
      <c r="FA419" s="335" t="s">
        <v>4956</v>
      </c>
      <c r="FB419" s="335" t="s">
        <v>13305</v>
      </c>
      <c r="FC419" s="335" t="s">
        <v>8893</v>
      </c>
      <c r="FD419" s="335" t="s">
        <v>3848</v>
      </c>
      <c r="FE419" s="335" t="s">
        <v>4011</v>
      </c>
      <c r="FF419" s="335" t="s">
        <v>4130</v>
      </c>
      <c r="FG419" s="335" t="s">
        <v>21754</v>
      </c>
      <c r="FH419" s="335" t="s">
        <v>21755</v>
      </c>
      <c r="FI419" s="335" t="s">
        <v>17211</v>
      </c>
      <c r="FJ419" s="335" t="s">
        <v>4083</v>
      </c>
      <c r="FK419" s="335" t="s">
        <v>4735</v>
      </c>
      <c r="FL419" s="335" t="s">
        <v>4017</v>
      </c>
      <c r="FM419" s="335" t="s">
        <v>21743</v>
      </c>
      <c r="FN419" s="335" t="s">
        <v>21756</v>
      </c>
      <c r="FO419" s="335" t="s">
        <v>633</v>
      </c>
      <c r="FP419" s="335" t="s">
        <v>3848</v>
      </c>
      <c r="FQ419" s="335" t="s">
        <v>3848</v>
      </c>
      <c r="FR419" s="335" t="s">
        <v>3848</v>
      </c>
      <c r="FS419" s="335" t="s">
        <v>3848</v>
      </c>
      <c r="FT419" s="335" t="s">
        <v>21757</v>
      </c>
      <c r="FU419" s="335" t="s">
        <v>21758</v>
      </c>
      <c r="FV419" s="335" t="s">
        <v>21759</v>
      </c>
      <c r="FW419" s="335" t="s">
        <v>21760</v>
      </c>
      <c r="FX419" s="335" t="s">
        <v>3944</v>
      </c>
      <c r="FY419" s="335" t="s">
        <v>3848</v>
      </c>
      <c r="FZ419" s="335" t="s">
        <v>13539</v>
      </c>
      <c r="GA419" s="335" t="s">
        <v>3946</v>
      </c>
      <c r="GB419" s="335" t="s">
        <v>3945</v>
      </c>
      <c r="GC419" s="335" t="s">
        <v>3945</v>
      </c>
      <c r="IC419" s="44" t="s">
        <v>3403</v>
      </c>
      <c r="IE419" s="44" t="s">
        <v>3403</v>
      </c>
    </row>
    <row r="420" spans="1:239" s="44" customFormat="1" ht="15" customHeight="1" x14ac:dyDescent="0.2">
      <c r="A420" s="85">
        <v>14</v>
      </c>
      <c r="B420" s="470">
        <v>0.45624999999999999</v>
      </c>
      <c r="C420" s="85"/>
      <c r="D420" s="85" t="s">
        <v>12630</v>
      </c>
      <c r="E420" s="85" t="s">
        <v>212</v>
      </c>
      <c r="F420" s="282">
        <v>43286</v>
      </c>
      <c r="G420" s="85" t="s">
        <v>1202</v>
      </c>
      <c r="H420" s="85" t="s">
        <v>233</v>
      </c>
      <c r="I420" s="85" t="s">
        <v>1713</v>
      </c>
      <c r="J420" s="85"/>
      <c r="K420" s="471"/>
      <c r="L420" s="471"/>
      <c r="M420" s="471"/>
      <c r="N420" s="471"/>
      <c r="O420" s="85"/>
      <c r="P420" s="472" t="s">
        <v>21761</v>
      </c>
      <c r="Q420" s="85" t="s">
        <v>21762</v>
      </c>
      <c r="R420" s="85" t="s">
        <v>21763</v>
      </c>
      <c r="S420" s="471" t="s">
        <v>21764</v>
      </c>
      <c r="T420" s="276">
        <v>9752031478</v>
      </c>
      <c r="U420" s="473" t="s">
        <v>21765</v>
      </c>
      <c r="V420" s="471" t="s">
        <v>21766</v>
      </c>
      <c r="W420" s="471" t="s">
        <v>221</v>
      </c>
      <c r="X420" s="471" t="s">
        <v>221</v>
      </c>
      <c r="Y420" s="471" t="s">
        <v>221</v>
      </c>
      <c r="Z420" s="471" t="s">
        <v>221</v>
      </c>
      <c r="AA420" s="85" t="s">
        <v>21767</v>
      </c>
      <c r="AB420" s="85">
        <v>9354761478</v>
      </c>
      <c r="AC420" s="85" t="s">
        <v>223</v>
      </c>
      <c r="AD420" s="85" t="s">
        <v>224</v>
      </c>
      <c r="AE420" s="85"/>
      <c r="AF420" s="85" t="s">
        <v>226</v>
      </c>
      <c r="AG420" s="85" t="s">
        <v>221</v>
      </c>
      <c r="AH420" s="85" t="s">
        <v>226</v>
      </c>
      <c r="AI420" s="85"/>
      <c r="AJ420" s="85"/>
      <c r="AK420" s="85"/>
      <c r="AL420" s="85"/>
      <c r="AM420" s="85"/>
      <c r="AN420" s="85" t="s">
        <v>228</v>
      </c>
      <c r="AO420" s="85" t="s">
        <v>228</v>
      </c>
      <c r="AP420" s="85" t="s">
        <v>598</v>
      </c>
      <c r="AQ420" s="85" t="s">
        <v>3069</v>
      </c>
      <c r="AR420" s="85"/>
      <c r="AS420" s="85"/>
      <c r="AT420" s="85"/>
      <c r="AU420" s="85"/>
      <c r="AV420" s="85"/>
      <c r="AW420" s="85"/>
      <c r="AX420" s="85"/>
      <c r="AY420" s="85" t="s">
        <v>227</v>
      </c>
      <c r="AZ420" s="85" t="s">
        <v>227</v>
      </c>
      <c r="BA420" s="275"/>
      <c r="BB420" s="474" t="s">
        <v>12636</v>
      </c>
      <c r="BC420" s="275">
        <v>0.58472222222222225</v>
      </c>
      <c r="BD420" s="275">
        <v>0.59027777777777779</v>
      </c>
      <c r="BE420" s="85"/>
      <c r="BF420" s="85">
        <v>1</v>
      </c>
      <c r="BG420" s="85">
        <v>2</v>
      </c>
      <c r="BH420" s="85">
        <v>3</v>
      </c>
      <c r="BI420" s="85">
        <v>3</v>
      </c>
      <c r="BJ420" s="85">
        <v>3</v>
      </c>
      <c r="BK420" s="85">
        <v>2</v>
      </c>
      <c r="BL420" s="85">
        <v>2</v>
      </c>
      <c r="BM420" s="85">
        <v>3</v>
      </c>
      <c r="BN420" s="85">
        <v>3</v>
      </c>
      <c r="BO420" s="85">
        <v>2</v>
      </c>
      <c r="BP420" s="85">
        <v>3</v>
      </c>
      <c r="BQ420" s="85">
        <v>3</v>
      </c>
      <c r="BR420" s="85">
        <v>3</v>
      </c>
      <c r="BS420" s="85">
        <v>3</v>
      </c>
      <c r="BT420" s="85">
        <v>3</v>
      </c>
      <c r="BU420" s="85"/>
      <c r="BV420" s="405"/>
      <c r="BW420" s="85"/>
      <c r="BX420" s="85"/>
      <c r="BY420" s="85"/>
      <c r="BZ420" s="85"/>
      <c r="CA420" s="85"/>
      <c r="CB420" s="85"/>
      <c r="CC420" s="85"/>
      <c r="CD420" s="85"/>
      <c r="CE420" s="85"/>
      <c r="CF420" s="85"/>
      <c r="CG420" s="85"/>
      <c r="CH420" s="85"/>
      <c r="CI420" s="85"/>
      <c r="CJ420" s="85"/>
      <c r="CK420" s="85"/>
      <c r="CL420" s="85"/>
      <c r="CM420" s="85"/>
      <c r="CN420" s="85"/>
      <c r="CO420" s="85"/>
      <c r="CP420" s="85"/>
      <c r="CQ420" s="85"/>
      <c r="CR420" s="335" t="s">
        <v>12643</v>
      </c>
      <c r="CS420" s="335" t="s">
        <v>12644</v>
      </c>
      <c r="CT420" s="335" t="s">
        <v>4002</v>
      </c>
      <c r="CU420" s="335" t="s">
        <v>21768</v>
      </c>
      <c r="CV420" s="335" t="s">
        <v>21762</v>
      </c>
      <c r="CW420" s="335" t="s">
        <v>21763</v>
      </c>
      <c r="CX420" s="335" t="s">
        <v>21764</v>
      </c>
      <c r="CY420" s="335" t="s">
        <v>21769</v>
      </c>
      <c r="CZ420" s="335" t="s">
        <v>14262</v>
      </c>
      <c r="DA420" s="335" t="s">
        <v>21770</v>
      </c>
      <c r="DB420" s="335" t="s">
        <v>3840</v>
      </c>
      <c r="DC420" s="335" t="s">
        <v>3841</v>
      </c>
      <c r="DD420" s="335" t="s">
        <v>5700</v>
      </c>
      <c r="DE420" s="335" t="s">
        <v>21771</v>
      </c>
      <c r="DF420" s="335" t="s">
        <v>21772</v>
      </c>
      <c r="DG420" s="335" t="s">
        <v>19013</v>
      </c>
      <c r="DH420" s="335" t="s">
        <v>4159</v>
      </c>
      <c r="DI420" s="335" t="s">
        <v>19014</v>
      </c>
      <c r="DJ420" s="335" t="s">
        <v>21773</v>
      </c>
      <c r="DK420" s="335" t="s">
        <v>3849</v>
      </c>
      <c r="DL420" s="335" t="s">
        <v>16912</v>
      </c>
      <c r="DM420" s="335" t="s">
        <v>3914</v>
      </c>
      <c r="DN420" s="335" t="s">
        <v>4062</v>
      </c>
      <c r="DO420" s="335" t="s">
        <v>3853</v>
      </c>
      <c r="DP420" s="335" t="s">
        <v>8096</v>
      </c>
      <c r="DQ420" s="335" t="s">
        <v>21774</v>
      </c>
      <c r="DR420" s="335" t="s">
        <v>2718</v>
      </c>
      <c r="DS420" s="335" t="s">
        <v>21765</v>
      </c>
      <c r="DT420" s="335" t="s">
        <v>21775</v>
      </c>
      <c r="DU420" s="335" t="s">
        <v>21776</v>
      </c>
      <c r="DV420" s="335" t="s">
        <v>21777</v>
      </c>
      <c r="DW420" s="335" t="s">
        <v>21778</v>
      </c>
      <c r="DX420" s="335" t="s">
        <v>21766</v>
      </c>
      <c r="DY420" s="335" t="s">
        <v>2718</v>
      </c>
      <c r="DZ420" s="335" t="s">
        <v>2718</v>
      </c>
      <c r="EA420" s="335" t="s">
        <v>2718</v>
      </c>
      <c r="EB420" s="335" t="s">
        <v>3861</v>
      </c>
      <c r="EC420" s="335" t="s">
        <v>4118</v>
      </c>
      <c r="ED420" s="335" t="s">
        <v>3848</v>
      </c>
      <c r="EE420" s="335" t="s">
        <v>5910</v>
      </c>
      <c r="EF420" s="335" t="s">
        <v>3864</v>
      </c>
      <c r="EG420" s="335" t="s">
        <v>598</v>
      </c>
      <c r="EH420" s="335" t="s">
        <v>1008</v>
      </c>
      <c r="EI420" s="335" t="s">
        <v>21779</v>
      </c>
      <c r="EJ420" s="335" t="s">
        <v>8774</v>
      </c>
      <c r="EK420" s="335" t="s">
        <v>3848</v>
      </c>
      <c r="EL420" s="335" t="s">
        <v>3868</v>
      </c>
      <c r="EM420" s="335" t="s">
        <v>4002</v>
      </c>
      <c r="EN420" s="335" t="s">
        <v>4002</v>
      </c>
      <c r="EO420" s="335" t="s">
        <v>3869</v>
      </c>
      <c r="EP420" s="335" t="s">
        <v>3870</v>
      </c>
      <c r="EQ420" s="335" t="s">
        <v>21780</v>
      </c>
      <c r="ER420" s="335" t="s">
        <v>3924</v>
      </c>
      <c r="ES420" s="335" t="s">
        <v>21781</v>
      </c>
      <c r="ET420" s="335" t="s">
        <v>21782</v>
      </c>
      <c r="EU420" s="335" t="s">
        <v>21783</v>
      </c>
      <c r="EV420" s="335" t="s">
        <v>3877</v>
      </c>
      <c r="EW420" s="335" t="s">
        <v>3876</v>
      </c>
      <c r="EX420" s="335" t="s">
        <v>3848</v>
      </c>
      <c r="EY420" s="335" t="s">
        <v>3848</v>
      </c>
      <c r="EZ420" s="335" t="s">
        <v>3877</v>
      </c>
      <c r="FA420" s="335" t="s">
        <v>4008</v>
      </c>
      <c r="FB420" s="335" t="s">
        <v>21784</v>
      </c>
      <c r="FC420" s="335" t="s">
        <v>21785</v>
      </c>
      <c r="FD420" s="335" t="s">
        <v>21786</v>
      </c>
      <c r="FE420" s="335" t="s">
        <v>6570</v>
      </c>
      <c r="FF420" s="335" t="s">
        <v>21787</v>
      </c>
      <c r="FG420" s="335" t="s">
        <v>14735</v>
      </c>
      <c r="FH420" s="335" t="s">
        <v>21788</v>
      </c>
      <c r="FI420" s="335" t="s">
        <v>21789</v>
      </c>
      <c r="FJ420" s="335" t="s">
        <v>21790</v>
      </c>
      <c r="FK420" s="335" t="s">
        <v>21791</v>
      </c>
      <c r="FL420" s="335" t="s">
        <v>21792</v>
      </c>
      <c r="FM420" s="335" t="s">
        <v>21764</v>
      </c>
      <c r="FN420" s="335" t="s">
        <v>21793</v>
      </c>
      <c r="FO420" s="335" t="s">
        <v>21794</v>
      </c>
      <c r="FP420" s="335" t="s">
        <v>3848</v>
      </c>
      <c r="FQ420" s="335" t="s">
        <v>21795</v>
      </c>
      <c r="FR420" s="335" t="s">
        <v>7597</v>
      </c>
      <c r="FS420" s="335" t="s">
        <v>21796</v>
      </c>
      <c r="FT420" s="335" t="s">
        <v>21797</v>
      </c>
      <c r="FU420" s="335" t="s">
        <v>21798</v>
      </c>
      <c r="FV420" s="335" t="s">
        <v>21799</v>
      </c>
      <c r="FW420" s="335" t="s">
        <v>21800</v>
      </c>
      <c r="FX420" s="335" t="s">
        <v>3944</v>
      </c>
      <c r="FY420" s="335" t="s">
        <v>3848</v>
      </c>
      <c r="FZ420" s="335" t="s">
        <v>3848</v>
      </c>
      <c r="GA420" s="335" t="s">
        <v>3945</v>
      </c>
      <c r="GB420" s="335" t="s">
        <v>3945</v>
      </c>
      <c r="GC420" s="335" t="s">
        <v>3946</v>
      </c>
      <c r="IC420" s="44" t="s">
        <v>3403</v>
      </c>
      <c r="IE420" s="44" t="s">
        <v>3403</v>
      </c>
    </row>
    <row r="421" spans="1:239" s="44" customFormat="1" ht="15" customHeight="1" x14ac:dyDescent="0.2">
      <c r="A421" s="85">
        <v>15</v>
      </c>
      <c r="B421" s="470">
        <v>0.46666666666666662</v>
      </c>
      <c r="C421" s="85"/>
      <c r="D421" s="85" t="s">
        <v>12630</v>
      </c>
      <c r="E421" s="85" t="s">
        <v>212</v>
      </c>
      <c r="F421" s="282">
        <v>43286</v>
      </c>
      <c r="G421" s="85" t="s">
        <v>1202</v>
      </c>
      <c r="H421" s="85" t="s">
        <v>233</v>
      </c>
      <c r="I421" s="85" t="s">
        <v>3057</v>
      </c>
      <c r="J421" s="85"/>
      <c r="K421" s="471"/>
      <c r="L421" s="471"/>
      <c r="M421" s="471"/>
      <c r="N421" s="471"/>
      <c r="O421" s="85"/>
      <c r="P421" s="472" t="s">
        <v>21801</v>
      </c>
      <c r="Q421" s="85" t="s">
        <v>1624</v>
      </c>
      <c r="R421" s="85" t="s">
        <v>21802</v>
      </c>
      <c r="S421" s="471" t="s">
        <v>21803</v>
      </c>
      <c r="T421" s="276">
        <v>9755776676</v>
      </c>
      <c r="U421" s="473" t="s">
        <v>21804</v>
      </c>
      <c r="V421" s="471" t="s">
        <v>21805</v>
      </c>
      <c r="W421" s="471" t="s">
        <v>221</v>
      </c>
      <c r="X421" s="471" t="s">
        <v>221</v>
      </c>
      <c r="Y421" s="471" t="s">
        <v>221</v>
      </c>
      <c r="Z421" s="471" t="s">
        <v>221</v>
      </c>
      <c r="AA421" s="85" t="s">
        <v>21806</v>
      </c>
      <c r="AB421" s="85">
        <v>9266872781</v>
      </c>
      <c r="AC421" s="85" t="s">
        <v>1303</v>
      </c>
      <c r="AD421" s="85" t="s">
        <v>5205</v>
      </c>
      <c r="AE421" s="481" t="s">
        <v>221</v>
      </c>
      <c r="AF421" s="85" t="s">
        <v>221</v>
      </c>
      <c r="AG421" s="85" t="s">
        <v>221</v>
      </c>
      <c r="AH421" s="85" t="s">
        <v>221</v>
      </c>
      <c r="AI421" s="85" t="s">
        <v>1239</v>
      </c>
      <c r="AJ421" s="85" t="s">
        <v>1239</v>
      </c>
      <c r="AK421" s="85" t="s">
        <v>1239</v>
      </c>
      <c r="AL421" s="85" t="s">
        <v>1239</v>
      </c>
      <c r="AM421" s="85" t="s">
        <v>1239</v>
      </c>
      <c r="AN421" s="85" t="s">
        <v>228</v>
      </c>
      <c r="AO421" s="85" t="s">
        <v>228</v>
      </c>
      <c r="AP421" s="85" t="s">
        <v>229</v>
      </c>
      <c r="AQ421" s="85" t="s">
        <v>229</v>
      </c>
      <c r="AR421" s="85"/>
      <c r="AS421" s="85" t="s">
        <v>21807</v>
      </c>
      <c r="AT421" s="85">
        <v>249524</v>
      </c>
      <c r="AU421" s="85" t="s">
        <v>13187</v>
      </c>
      <c r="AV421" s="85"/>
      <c r="AW421" s="85"/>
      <c r="AX421" s="85"/>
      <c r="AY421" s="85" t="s">
        <v>227</v>
      </c>
      <c r="AZ421" s="85" t="s">
        <v>227</v>
      </c>
      <c r="BA421" s="275"/>
      <c r="BB421" s="474" t="s">
        <v>12693</v>
      </c>
      <c r="BC421" s="275">
        <v>0.61041666666666672</v>
      </c>
      <c r="BD421" s="275">
        <v>0.61249999999999993</v>
      </c>
      <c r="BE421" s="85"/>
      <c r="BF421" s="85">
        <v>1</v>
      </c>
      <c r="BG421" s="85">
        <v>1</v>
      </c>
      <c r="BH421" s="85">
        <v>2</v>
      </c>
      <c r="BI421" s="85">
        <v>1</v>
      </c>
      <c r="BJ421" s="85">
        <v>2</v>
      </c>
      <c r="BK421" s="85">
        <v>1</v>
      </c>
      <c r="BL421" s="85">
        <v>1</v>
      </c>
      <c r="BM421" s="85">
        <v>2</v>
      </c>
      <c r="BN421" s="85">
        <v>1</v>
      </c>
      <c r="BO421" s="85">
        <v>1</v>
      </c>
      <c r="BP421" s="85">
        <v>2</v>
      </c>
      <c r="BQ421" s="85">
        <v>1</v>
      </c>
      <c r="BR421" s="85">
        <v>1</v>
      </c>
      <c r="BS421" s="85">
        <v>1</v>
      </c>
      <c r="BT421" s="85">
        <v>2</v>
      </c>
      <c r="BU421" s="85"/>
      <c r="BV421" s="405"/>
      <c r="BW421" s="85"/>
      <c r="BX421" s="85"/>
      <c r="BY421" s="85"/>
      <c r="BZ421" s="85"/>
      <c r="CA421" s="85"/>
      <c r="CB421" s="85"/>
      <c r="CC421" s="85"/>
      <c r="CD421" s="85"/>
      <c r="CE421" s="85"/>
      <c r="CF421" s="85"/>
      <c r="CG421" s="85"/>
      <c r="CH421" s="85"/>
      <c r="CI421" s="85"/>
      <c r="CJ421" s="85"/>
      <c r="CK421" s="85"/>
      <c r="CL421" s="85"/>
      <c r="CM421" s="85"/>
      <c r="CN421" s="85"/>
      <c r="CO421" s="85"/>
      <c r="CP421" s="85"/>
      <c r="CQ421" s="85"/>
      <c r="CR421" s="335" t="s">
        <v>12643</v>
      </c>
      <c r="CS421" s="335" t="s">
        <v>12644</v>
      </c>
      <c r="CT421" s="335" t="s">
        <v>4002</v>
      </c>
      <c r="CU421" s="335" t="s">
        <v>21808</v>
      </c>
      <c r="CV421" s="335" t="s">
        <v>1624</v>
      </c>
      <c r="CW421" s="335" t="s">
        <v>21802</v>
      </c>
      <c r="CX421" s="335" t="s">
        <v>21803</v>
      </c>
      <c r="CY421" s="335" t="s">
        <v>21809</v>
      </c>
      <c r="CZ421" s="335" t="s">
        <v>3848</v>
      </c>
      <c r="DA421" s="335" t="s">
        <v>21810</v>
      </c>
      <c r="DB421" s="335" t="s">
        <v>3840</v>
      </c>
      <c r="DC421" s="335" t="s">
        <v>3841</v>
      </c>
      <c r="DD421" s="335" t="s">
        <v>4882</v>
      </c>
      <c r="DE421" s="335" t="s">
        <v>3848</v>
      </c>
      <c r="DF421" s="335" t="s">
        <v>21811</v>
      </c>
      <c r="DG421" s="335" t="s">
        <v>3840</v>
      </c>
      <c r="DH421" s="335" t="s">
        <v>3841</v>
      </c>
      <c r="DI421" s="335" t="s">
        <v>4882</v>
      </c>
      <c r="DJ421" s="335" t="s">
        <v>21812</v>
      </c>
      <c r="DK421" s="335" t="s">
        <v>4249</v>
      </c>
      <c r="DL421" s="335" t="s">
        <v>3848</v>
      </c>
      <c r="DM421" s="335" t="s">
        <v>3914</v>
      </c>
      <c r="DN421" s="335" t="s">
        <v>3852</v>
      </c>
      <c r="DO421" s="335" t="s">
        <v>3853</v>
      </c>
      <c r="DP421" s="335" t="s">
        <v>3854</v>
      </c>
      <c r="DQ421" s="335" t="s">
        <v>21813</v>
      </c>
      <c r="DR421" s="335" t="s">
        <v>21814</v>
      </c>
      <c r="DS421" s="335" t="s">
        <v>21804</v>
      </c>
      <c r="DT421" s="335" t="s">
        <v>3848</v>
      </c>
      <c r="DU421" s="335" t="s">
        <v>3848</v>
      </c>
      <c r="DV421" s="335" t="s">
        <v>3848</v>
      </c>
      <c r="DW421" s="335" t="s">
        <v>3848</v>
      </c>
      <c r="DX421" s="335" t="s">
        <v>21805</v>
      </c>
      <c r="DY421" s="335" t="s">
        <v>21805</v>
      </c>
      <c r="DZ421" s="335" t="s">
        <v>3848</v>
      </c>
      <c r="EA421" s="335" t="s">
        <v>3848</v>
      </c>
      <c r="EB421" s="335" t="s">
        <v>3861</v>
      </c>
      <c r="EC421" s="335" t="s">
        <v>3862</v>
      </c>
      <c r="ED421" s="335" t="s">
        <v>3848</v>
      </c>
      <c r="EE421" s="335" t="s">
        <v>5339</v>
      </c>
      <c r="EF421" s="335" t="s">
        <v>3864</v>
      </c>
      <c r="EG421" s="335" t="s">
        <v>4068</v>
      </c>
      <c r="EH421" s="335" t="s">
        <v>4069</v>
      </c>
      <c r="EI421" s="335" t="s">
        <v>4068</v>
      </c>
      <c r="EJ421" s="335" t="s">
        <v>21807</v>
      </c>
      <c r="EK421" s="335" t="s">
        <v>3848</v>
      </c>
      <c r="EL421" s="335" t="s">
        <v>3868</v>
      </c>
      <c r="EM421" s="335" t="s">
        <v>4002</v>
      </c>
      <c r="EN421" s="335" t="s">
        <v>4002</v>
      </c>
      <c r="EO421" s="335" t="s">
        <v>4002</v>
      </c>
      <c r="EP421" s="335" t="s">
        <v>4002</v>
      </c>
      <c r="EQ421" s="335" t="s">
        <v>21815</v>
      </c>
      <c r="ER421" s="335" t="s">
        <v>3872</v>
      </c>
      <c r="ES421" s="335" t="s">
        <v>21816</v>
      </c>
      <c r="ET421" s="335" t="s">
        <v>17828</v>
      </c>
      <c r="EU421" s="335" t="s">
        <v>11455</v>
      </c>
      <c r="EV421" s="335" t="s">
        <v>3876</v>
      </c>
      <c r="EW421" s="335" t="s">
        <v>3876</v>
      </c>
      <c r="EX421" s="335" t="s">
        <v>3848</v>
      </c>
      <c r="EY421" s="335" t="s">
        <v>3848</v>
      </c>
      <c r="EZ421" s="335" t="s">
        <v>3876</v>
      </c>
      <c r="FA421" s="335" t="s">
        <v>3848</v>
      </c>
      <c r="FB421" s="335" t="s">
        <v>3848</v>
      </c>
      <c r="FC421" s="335" t="s">
        <v>3848</v>
      </c>
      <c r="FD421" s="335" t="s">
        <v>3848</v>
      </c>
      <c r="FE421" s="335" t="s">
        <v>4017</v>
      </c>
      <c r="FF421" s="335" t="s">
        <v>4017</v>
      </c>
      <c r="FG421" s="335" t="s">
        <v>3848</v>
      </c>
      <c r="FH421" s="335" t="s">
        <v>3848</v>
      </c>
      <c r="FI421" s="335" t="s">
        <v>3848</v>
      </c>
      <c r="FJ421" s="335" t="s">
        <v>4017</v>
      </c>
      <c r="FK421" s="335" t="s">
        <v>4017</v>
      </c>
      <c r="FL421" s="335" t="s">
        <v>4017</v>
      </c>
      <c r="FM421" s="335" t="s">
        <v>21803</v>
      </c>
      <c r="FN421" s="335" t="s">
        <v>5285</v>
      </c>
      <c r="FO421" s="335" t="s">
        <v>1470</v>
      </c>
      <c r="FP421" s="335" t="s">
        <v>3848</v>
      </c>
      <c r="FQ421" s="335" t="s">
        <v>21817</v>
      </c>
      <c r="FR421" s="335" t="s">
        <v>4367</v>
      </c>
      <c r="FS421" s="335" t="s">
        <v>21818</v>
      </c>
      <c r="FT421" s="335" t="s">
        <v>21819</v>
      </c>
      <c r="FU421" s="335" t="s">
        <v>21820</v>
      </c>
      <c r="FV421" s="335" t="s">
        <v>21821</v>
      </c>
      <c r="FW421" s="335" t="s">
        <v>21822</v>
      </c>
      <c r="FX421" s="335" t="s">
        <v>3944</v>
      </c>
      <c r="FY421" s="335" t="s">
        <v>3848</v>
      </c>
      <c r="FZ421" s="335" t="s">
        <v>3848</v>
      </c>
      <c r="GA421" s="335" t="s">
        <v>3945</v>
      </c>
      <c r="GB421" s="335" t="s">
        <v>3946</v>
      </c>
      <c r="GC421" s="335" t="s">
        <v>3946</v>
      </c>
      <c r="IC421" s="44" t="s">
        <v>3403</v>
      </c>
      <c r="IE421" s="44" t="s">
        <v>3403</v>
      </c>
    </row>
    <row r="422" spans="1:239" s="44" customFormat="1" ht="15" customHeight="1" x14ac:dyDescent="0.2">
      <c r="A422" s="85">
        <v>16</v>
      </c>
      <c r="B422" s="470">
        <v>0.4694444444444445</v>
      </c>
      <c r="C422" s="85"/>
      <c r="D422" s="85" t="s">
        <v>12630</v>
      </c>
      <c r="E422" s="85" t="s">
        <v>212</v>
      </c>
      <c r="F422" s="282">
        <v>43286</v>
      </c>
      <c r="G422" s="85" t="s">
        <v>1202</v>
      </c>
      <c r="H422" s="85" t="s">
        <v>233</v>
      </c>
      <c r="I422" s="85" t="s">
        <v>3057</v>
      </c>
      <c r="J422" s="85"/>
      <c r="K422" s="471"/>
      <c r="L422" s="471"/>
      <c r="M422" s="471"/>
      <c r="N422" s="471"/>
      <c r="O422" s="85"/>
      <c r="P422" s="472" t="s">
        <v>21801</v>
      </c>
      <c r="Q422" s="85" t="s">
        <v>1023</v>
      </c>
      <c r="R422" s="85" t="s">
        <v>6118</v>
      </c>
      <c r="S422" s="471" t="s">
        <v>1854</v>
      </c>
      <c r="T422" s="276">
        <v>9568339467</v>
      </c>
      <c r="U422" s="536" t="s">
        <v>21823</v>
      </c>
      <c r="V422" s="506" t="s">
        <v>21824</v>
      </c>
      <c r="W422" s="471" t="s">
        <v>221</v>
      </c>
      <c r="X422" s="471" t="s">
        <v>221</v>
      </c>
      <c r="Y422" s="471" t="s">
        <v>221</v>
      </c>
      <c r="Z422" s="471" t="s">
        <v>221</v>
      </c>
      <c r="AA422" s="85" t="s">
        <v>21825</v>
      </c>
      <c r="AB422" s="85">
        <v>9101631063</v>
      </c>
      <c r="AC422" s="85" t="s">
        <v>402</v>
      </c>
      <c r="AD422" s="85" t="s">
        <v>224</v>
      </c>
      <c r="AE422" s="85" t="s">
        <v>21826</v>
      </c>
      <c r="AF422" s="85" t="s">
        <v>221</v>
      </c>
      <c r="AG422" s="85" t="s">
        <v>221</v>
      </c>
      <c r="AH422" s="85" t="s">
        <v>221</v>
      </c>
      <c r="AI422" s="85" t="s">
        <v>1239</v>
      </c>
      <c r="AJ422" s="85" t="s">
        <v>1239</v>
      </c>
      <c r="AK422" s="85" t="s">
        <v>1239</v>
      </c>
      <c r="AL422" s="85" t="s">
        <v>1239</v>
      </c>
      <c r="AM422" s="85" t="s">
        <v>1239</v>
      </c>
      <c r="AN422" s="85" t="s">
        <v>228</v>
      </c>
      <c r="AO422" s="85" t="s">
        <v>228</v>
      </c>
      <c r="AP422" s="85" t="s">
        <v>229</v>
      </c>
      <c r="AQ422" s="85" t="s">
        <v>229</v>
      </c>
      <c r="AR422" s="85"/>
      <c r="AS422" s="85" t="s">
        <v>21807</v>
      </c>
      <c r="AT422" s="85">
        <v>249524</v>
      </c>
      <c r="AU422" s="85" t="s">
        <v>13187</v>
      </c>
      <c r="AV422" s="85"/>
      <c r="AW422" s="85"/>
      <c r="AX422" s="85"/>
      <c r="AY422" s="85" t="s">
        <v>227</v>
      </c>
      <c r="AZ422" s="85" t="s">
        <v>227</v>
      </c>
      <c r="BA422" s="275"/>
      <c r="BB422" s="474" t="s">
        <v>12693</v>
      </c>
      <c r="BC422" s="275">
        <v>0.61249999999999993</v>
      </c>
      <c r="BD422" s="275">
        <v>0.61458333333333337</v>
      </c>
      <c r="BE422" s="85"/>
      <c r="BF422" s="85">
        <v>1</v>
      </c>
      <c r="BG422" s="85">
        <v>1</v>
      </c>
      <c r="BH422" s="85">
        <v>2</v>
      </c>
      <c r="BI422" s="85">
        <v>1</v>
      </c>
      <c r="BJ422" s="85">
        <v>2</v>
      </c>
      <c r="BK422" s="85">
        <v>1</v>
      </c>
      <c r="BL422" s="85">
        <v>1</v>
      </c>
      <c r="BM422" s="85">
        <v>2</v>
      </c>
      <c r="BN422" s="85">
        <v>1</v>
      </c>
      <c r="BO422" s="85">
        <v>1</v>
      </c>
      <c r="BP422" s="85">
        <v>2</v>
      </c>
      <c r="BQ422" s="85">
        <v>1</v>
      </c>
      <c r="BR422" s="85">
        <v>1</v>
      </c>
      <c r="BS422" s="85">
        <v>1</v>
      </c>
      <c r="BT422" s="85">
        <v>2</v>
      </c>
      <c r="BU422" s="85"/>
      <c r="BV422" s="405"/>
      <c r="BW422" s="85"/>
      <c r="BX422" s="85"/>
      <c r="BY422" s="85"/>
      <c r="BZ422" s="85"/>
      <c r="CA422" s="85"/>
      <c r="CB422" s="85"/>
      <c r="CC422" s="85"/>
      <c r="CD422" s="85"/>
      <c r="CE422" s="85"/>
      <c r="CF422" s="85"/>
      <c r="CG422" s="85"/>
      <c r="CH422" s="85"/>
      <c r="CI422" s="85"/>
      <c r="CJ422" s="85"/>
      <c r="CK422" s="85"/>
      <c r="CL422" s="85"/>
      <c r="CM422" s="85"/>
      <c r="CN422" s="85"/>
      <c r="CO422" s="85"/>
      <c r="CP422" s="85"/>
      <c r="CQ422" s="85"/>
      <c r="CR422" s="335" t="s">
        <v>12643</v>
      </c>
      <c r="CS422" s="335" t="s">
        <v>12644</v>
      </c>
      <c r="CT422" s="335" t="s">
        <v>4002</v>
      </c>
      <c r="CU422" s="335" t="s">
        <v>21827</v>
      </c>
      <c r="CV422" s="335" t="s">
        <v>1023</v>
      </c>
      <c r="CW422" s="335" t="s">
        <v>6118</v>
      </c>
      <c r="CX422" s="335" t="s">
        <v>1854</v>
      </c>
      <c r="CY422" s="335" t="s">
        <v>21828</v>
      </c>
      <c r="CZ422" s="335" t="s">
        <v>21829</v>
      </c>
      <c r="DA422" s="335" t="s">
        <v>21830</v>
      </c>
      <c r="DB422" s="335" t="s">
        <v>3840</v>
      </c>
      <c r="DC422" s="335" t="s">
        <v>3841</v>
      </c>
      <c r="DD422" s="335" t="s">
        <v>4838</v>
      </c>
      <c r="DE422" s="335" t="s">
        <v>21829</v>
      </c>
      <c r="DF422" s="335" t="s">
        <v>21831</v>
      </c>
      <c r="DG422" s="335" t="s">
        <v>3840</v>
      </c>
      <c r="DH422" s="335" t="s">
        <v>3841</v>
      </c>
      <c r="DI422" s="335" t="s">
        <v>4838</v>
      </c>
      <c r="DJ422" s="335" t="s">
        <v>21832</v>
      </c>
      <c r="DK422" s="335" t="s">
        <v>3957</v>
      </c>
      <c r="DL422" s="335" t="s">
        <v>4002</v>
      </c>
      <c r="DM422" s="335" t="s">
        <v>3914</v>
      </c>
      <c r="DN422" s="335" t="s">
        <v>3852</v>
      </c>
      <c r="DO422" s="335" t="s">
        <v>3853</v>
      </c>
      <c r="DP422" s="335" t="s">
        <v>3854</v>
      </c>
      <c r="DQ422" s="335" t="s">
        <v>21833</v>
      </c>
      <c r="DR422" s="335" t="s">
        <v>1228</v>
      </c>
      <c r="DS422" s="335" t="s">
        <v>21823</v>
      </c>
      <c r="DT422" s="335" t="s">
        <v>21834</v>
      </c>
      <c r="DU422" s="335" t="s">
        <v>21835</v>
      </c>
      <c r="DV422" s="335" t="s">
        <v>21836</v>
      </c>
      <c r="DW422" s="335" t="s">
        <v>21837</v>
      </c>
      <c r="DX422" s="335" t="s">
        <v>21824</v>
      </c>
      <c r="DY422" s="335" t="s">
        <v>21838</v>
      </c>
      <c r="DZ422" s="335" t="s">
        <v>21838</v>
      </c>
      <c r="EA422" s="335" t="s">
        <v>3848</v>
      </c>
      <c r="EB422" s="335" t="s">
        <v>3861</v>
      </c>
      <c r="EC422" s="335" t="s">
        <v>3862</v>
      </c>
      <c r="ED422" s="335" t="s">
        <v>18483</v>
      </c>
      <c r="EE422" s="335" t="s">
        <v>10915</v>
      </c>
      <c r="EF422" s="335" t="s">
        <v>3864</v>
      </c>
      <c r="EG422" s="335" t="s">
        <v>4068</v>
      </c>
      <c r="EH422" s="335" t="s">
        <v>4069</v>
      </c>
      <c r="EI422" s="335" t="s">
        <v>4068</v>
      </c>
      <c r="EJ422" s="335" t="s">
        <v>21807</v>
      </c>
      <c r="EK422" s="335" t="s">
        <v>3848</v>
      </c>
      <c r="EL422" s="335" t="s">
        <v>3868</v>
      </c>
      <c r="EM422" s="335" t="s">
        <v>4002</v>
      </c>
      <c r="EN422" s="335" t="s">
        <v>4002</v>
      </c>
      <c r="EO422" s="335" t="s">
        <v>4002</v>
      </c>
      <c r="EP422" s="335" t="s">
        <v>4002</v>
      </c>
      <c r="EQ422" s="335" t="s">
        <v>19047</v>
      </c>
      <c r="ER422" s="335" t="s">
        <v>3924</v>
      </c>
      <c r="ES422" s="335" t="s">
        <v>21839</v>
      </c>
      <c r="ET422" s="335" t="s">
        <v>21840</v>
      </c>
      <c r="EU422" s="335" t="s">
        <v>21841</v>
      </c>
      <c r="EV422" s="335" t="s">
        <v>3876</v>
      </c>
      <c r="EW422" s="335" t="s">
        <v>3876</v>
      </c>
      <c r="EX422" s="335" t="s">
        <v>3848</v>
      </c>
      <c r="EY422" s="335" t="s">
        <v>3848</v>
      </c>
      <c r="EZ422" s="335" t="s">
        <v>3876</v>
      </c>
      <c r="FA422" s="335" t="s">
        <v>3848</v>
      </c>
      <c r="FB422" s="335" t="s">
        <v>21842</v>
      </c>
      <c r="FC422" s="335" t="s">
        <v>21843</v>
      </c>
      <c r="FD422" s="335" t="s">
        <v>3848</v>
      </c>
      <c r="FE422" s="335" t="s">
        <v>3930</v>
      </c>
      <c r="FF422" s="335" t="s">
        <v>6835</v>
      </c>
      <c r="FG422" s="335" t="s">
        <v>3848</v>
      </c>
      <c r="FH422" s="335" t="s">
        <v>21844</v>
      </c>
      <c r="FI422" s="335" t="s">
        <v>21845</v>
      </c>
      <c r="FJ422" s="335" t="s">
        <v>6196</v>
      </c>
      <c r="FK422" s="335" t="s">
        <v>21846</v>
      </c>
      <c r="FL422" s="335" t="s">
        <v>4017</v>
      </c>
      <c r="FM422" s="335" t="s">
        <v>1854</v>
      </c>
      <c r="FN422" s="335" t="s">
        <v>16401</v>
      </c>
      <c r="FO422" s="335" t="s">
        <v>21847</v>
      </c>
      <c r="FP422" s="335" t="s">
        <v>3848</v>
      </c>
      <c r="FQ422" s="335" t="s">
        <v>21848</v>
      </c>
      <c r="FR422" s="335" t="s">
        <v>4414</v>
      </c>
      <c r="FS422" s="335" t="s">
        <v>21849</v>
      </c>
      <c r="FT422" s="335" t="s">
        <v>21850</v>
      </c>
      <c r="FU422" s="335" t="s">
        <v>21851</v>
      </c>
      <c r="FV422" s="335" t="s">
        <v>21852</v>
      </c>
      <c r="FW422" s="335" t="s">
        <v>21853</v>
      </c>
      <c r="FX422" s="335" t="s">
        <v>3944</v>
      </c>
      <c r="FY422" s="335" t="s">
        <v>3848</v>
      </c>
      <c r="FZ422" s="335" t="s">
        <v>3848</v>
      </c>
      <c r="GA422" s="335" t="s">
        <v>3945</v>
      </c>
      <c r="GB422" s="335" t="s">
        <v>3945</v>
      </c>
      <c r="GC422" s="335" t="s">
        <v>3946</v>
      </c>
      <c r="IC422" s="44" t="s">
        <v>3403</v>
      </c>
      <c r="IE422" s="44" t="s">
        <v>3403</v>
      </c>
    </row>
    <row r="423" spans="1:239" s="44" customFormat="1" ht="15" customHeight="1" x14ac:dyDescent="0.2">
      <c r="A423" s="85">
        <v>17</v>
      </c>
      <c r="B423" s="470">
        <v>0.47222222222222227</v>
      </c>
      <c r="C423" s="85"/>
      <c r="D423" s="85" t="s">
        <v>12630</v>
      </c>
      <c r="E423" s="85" t="s">
        <v>212</v>
      </c>
      <c r="F423" s="282">
        <v>43286</v>
      </c>
      <c r="G423" s="85" t="s">
        <v>1202</v>
      </c>
      <c r="H423" s="85" t="s">
        <v>233</v>
      </c>
      <c r="I423" s="85" t="s">
        <v>3057</v>
      </c>
      <c r="J423" s="85"/>
      <c r="K423" s="471"/>
      <c r="L423" s="471"/>
      <c r="M423" s="471"/>
      <c r="N423" s="471"/>
      <c r="O423" s="85"/>
      <c r="P423" s="472" t="s">
        <v>21801</v>
      </c>
      <c r="Q423" s="85" t="s">
        <v>21854</v>
      </c>
      <c r="R423" s="85" t="s">
        <v>21855</v>
      </c>
      <c r="S423" s="471" t="s">
        <v>21856</v>
      </c>
      <c r="T423" s="276">
        <v>9759144837</v>
      </c>
      <c r="U423" s="473" t="s">
        <v>21857</v>
      </c>
      <c r="V423" s="471" t="s">
        <v>221</v>
      </c>
      <c r="W423" s="471" t="s">
        <v>221</v>
      </c>
      <c r="X423" s="471" t="s">
        <v>221</v>
      </c>
      <c r="Y423" s="471" t="s">
        <v>221</v>
      </c>
      <c r="Z423" s="471" t="s">
        <v>221</v>
      </c>
      <c r="AA423" s="85" t="s">
        <v>21858</v>
      </c>
      <c r="AB423" s="85">
        <v>9172026160</v>
      </c>
      <c r="AC423" s="85" t="s">
        <v>1303</v>
      </c>
      <c r="AD423" s="85" t="s">
        <v>224</v>
      </c>
      <c r="AE423" s="85" t="s">
        <v>221</v>
      </c>
      <c r="AF423" s="85" t="s">
        <v>221</v>
      </c>
      <c r="AG423" s="85" t="s">
        <v>221</v>
      </c>
      <c r="AH423" s="85" t="s">
        <v>221</v>
      </c>
      <c r="AI423" s="85" t="s">
        <v>1239</v>
      </c>
      <c r="AJ423" s="85" t="s">
        <v>1239</v>
      </c>
      <c r="AK423" s="85" t="s">
        <v>1239</v>
      </c>
      <c r="AL423" s="85" t="s">
        <v>1239</v>
      </c>
      <c r="AM423" s="85" t="s">
        <v>1239</v>
      </c>
      <c r="AN423" s="85" t="s">
        <v>394</v>
      </c>
      <c r="AO423" s="85" t="s">
        <v>395</v>
      </c>
      <c r="AP423" s="85" t="s">
        <v>281</v>
      </c>
      <c r="AQ423" s="85" t="s">
        <v>282</v>
      </c>
      <c r="AR423" s="85"/>
      <c r="AS423" s="85"/>
      <c r="AT423" s="85"/>
      <c r="AU423" s="85"/>
      <c r="AV423" s="85"/>
      <c r="AW423" s="85" t="s">
        <v>1469</v>
      </c>
      <c r="AX423" s="85"/>
      <c r="AY423" s="85" t="s">
        <v>227</v>
      </c>
      <c r="AZ423" s="85" t="s">
        <v>227</v>
      </c>
      <c r="BA423" s="275"/>
      <c r="BB423" s="474" t="s">
        <v>12693</v>
      </c>
      <c r="BC423" s="275">
        <v>0.61458333333333337</v>
      </c>
      <c r="BD423" s="275">
        <v>0.61736111111111114</v>
      </c>
      <c r="BE423" s="85"/>
      <c r="BF423" s="85">
        <v>1</v>
      </c>
      <c r="BG423" s="85">
        <v>1</v>
      </c>
      <c r="BH423" s="85">
        <v>2</v>
      </c>
      <c r="BI423" s="85">
        <v>1</v>
      </c>
      <c r="BJ423" s="85">
        <v>2</v>
      </c>
      <c r="BK423" s="85">
        <v>1</v>
      </c>
      <c r="BL423" s="85">
        <v>1</v>
      </c>
      <c r="BM423" s="85">
        <v>2</v>
      </c>
      <c r="BN423" s="85">
        <v>1</v>
      </c>
      <c r="BO423" s="85">
        <v>1</v>
      </c>
      <c r="BP423" s="85">
        <v>2</v>
      </c>
      <c r="BQ423" s="85">
        <v>1</v>
      </c>
      <c r="BR423" s="85">
        <v>1</v>
      </c>
      <c r="BS423" s="85">
        <v>1</v>
      </c>
      <c r="BT423" s="85">
        <v>2</v>
      </c>
      <c r="BU423" s="85"/>
      <c r="BV423" s="405"/>
      <c r="BW423" s="85"/>
      <c r="BX423" s="85"/>
      <c r="BY423" s="85"/>
      <c r="BZ423" s="85"/>
      <c r="CA423" s="85"/>
      <c r="CB423" s="85"/>
      <c r="CC423" s="85"/>
      <c r="CD423" s="85"/>
      <c r="CE423" s="85"/>
      <c r="CF423" s="85"/>
      <c r="CG423" s="85"/>
      <c r="CH423" s="85"/>
      <c r="CI423" s="85"/>
      <c r="CJ423" s="85"/>
      <c r="CK423" s="85"/>
      <c r="CL423" s="85"/>
      <c r="CM423" s="85"/>
      <c r="CN423" s="85"/>
      <c r="CO423" s="85"/>
      <c r="CP423" s="85"/>
      <c r="CQ423" s="85"/>
      <c r="CR423" s="335" t="s">
        <v>12643</v>
      </c>
      <c r="CS423" s="335" t="s">
        <v>12644</v>
      </c>
      <c r="CT423" s="335" t="s">
        <v>4002</v>
      </c>
      <c r="CU423" s="335" t="s">
        <v>21859</v>
      </c>
      <c r="CV423" s="335" t="s">
        <v>21854</v>
      </c>
      <c r="CW423" s="335" t="s">
        <v>21855</v>
      </c>
      <c r="CX423" s="335" t="s">
        <v>21856</v>
      </c>
      <c r="CY423" s="335" t="s">
        <v>21860</v>
      </c>
      <c r="CZ423" s="335" t="s">
        <v>21861</v>
      </c>
      <c r="DA423" s="335" t="s">
        <v>21862</v>
      </c>
      <c r="DB423" s="335" t="s">
        <v>16477</v>
      </c>
      <c r="DC423" s="335" t="s">
        <v>6790</v>
      </c>
      <c r="DD423" s="335" t="s">
        <v>12244</v>
      </c>
      <c r="DE423" s="335" t="s">
        <v>21861</v>
      </c>
      <c r="DF423" s="335" t="s">
        <v>21862</v>
      </c>
      <c r="DG423" s="335" t="s">
        <v>16477</v>
      </c>
      <c r="DH423" s="335" t="s">
        <v>6790</v>
      </c>
      <c r="DI423" s="335" t="s">
        <v>12244</v>
      </c>
      <c r="DJ423" s="335" t="s">
        <v>3848</v>
      </c>
      <c r="DK423" s="335" t="s">
        <v>3849</v>
      </c>
      <c r="DL423" s="335" t="s">
        <v>9837</v>
      </c>
      <c r="DM423" s="335" t="s">
        <v>3914</v>
      </c>
      <c r="DN423" s="335" t="s">
        <v>3852</v>
      </c>
      <c r="DO423" s="335" t="s">
        <v>3853</v>
      </c>
      <c r="DP423" s="335" t="s">
        <v>3854</v>
      </c>
      <c r="DQ423" s="335" t="s">
        <v>21863</v>
      </c>
      <c r="DR423" s="335" t="s">
        <v>221</v>
      </c>
      <c r="DS423" s="335" t="s">
        <v>21857</v>
      </c>
      <c r="DT423" s="335" t="s">
        <v>3848</v>
      </c>
      <c r="DU423" s="335" t="s">
        <v>3848</v>
      </c>
      <c r="DV423" s="335" t="s">
        <v>3848</v>
      </c>
      <c r="DW423" s="335" t="s">
        <v>3848</v>
      </c>
      <c r="DX423" s="335" t="s">
        <v>3848</v>
      </c>
      <c r="DY423" s="335" t="s">
        <v>3848</v>
      </c>
      <c r="DZ423" s="335" t="s">
        <v>3848</v>
      </c>
      <c r="EA423" s="335" t="s">
        <v>3848</v>
      </c>
      <c r="EB423" s="335" t="s">
        <v>3861</v>
      </c>
      <c r="EC423" s="335" t="s">
        <v>3862</v>
      </c>
      <c r="ED423" s="335" t="s">
        <v>3848</v>
      </c>
      <c r="EE423" s="335" t="s">
        <v>21864</v>
      </c>
      <c r="EF423" s="335" t="s">
        <v>5081</v>
      </c>
      <c r="EG423" s="335" t="s">
        <v>2755</v>
      </c>
      <c r="EH423" s="335" t="s">
        <v>282</v>
      </c>
      <c r="EI423" s="335" t="s">
        <v>3848</v>
      </c>
      <c r="EJ423" s="335" t="s">
        <v>1469</v>
      </c>
      <c r="EK423" s="335" t="s">
        <v>3848</v>
      </c>
      <c r="EL423" s="335" t="s">
        <v>3868</v>
      </c>
      <c r="EM423" s="335" t="s">
        <v>4002</v>
      </c>
      <c r="EN423" s="335" t="s">
        <v>4002</v>
      </c>
      <c r="EO423" s="335" t="s">
        <v>4002</v>
      </c>
      <c r="EP423" s="335" t="s">
        <v>4002</v>
      </c>
      <c r="EQ423" s="335" t="s">
        <v>21865</v>
      </c>
      <c r="ER423" s="335" t="s">
        <v>3924</v>
      </c>
      <c r="ES423" s="335" t="s">
        <v>21866</v>
      </c>
      <c r="ET423" s="335" t="s">
        <v>16379</v>
      </c>
      <c r="EU423" s="335" t="s">
        <v>21867</v>
      </c>
      <c r="EV423" s="335" t="s">
        <v>3876</v>
      </c>
      <c r="EW423" s="335" t="s">
        <v>3876</v>
      </c>
      <c r="EX423" s="335" t="s">
        <v>3848</v>
      </c>
      <c r="EY423" s="335" t="s">
        <v>3848</v>
      </c>
      <c r="EZ423" s="335" t="s">
        <v>3876</v>
      </c>
      <c r="FA423" s="335" t="s">
        <v>3848</v>
      </c>
      <c r="FB423" s="335" t="s">
        <v>3848</v>
      </c>
      <c r="FC423" s="335" t="s">
        <v>3848</v>
      </c>
      <c r="FD423" s="335" t="s">
        <v>3848</v>
      </c>
      <c r="FE423" s="335" t="s">
        <v>3943</v>
      </c>
      <c r="FF423" s="335" t="s">
        <v>3943</v>
      </c>
      <c r="FG423" s="335" t="s">
        <v>3848</v>
      </c>
      <c r="FH423" s="335" t="s">
        <v>3848</v>
      </c>
      <c r="FI423" s="335" t="s">
        <v>3848</v>
      </c>
      <c r="FJ423" s="335" t="s">
        <v>3943</v>
      </c>
      <c r="FK423" s="335" t="s">
        <v>3943</v>
      </c>
      <c r="FL423" s="335" t="s">
        <v>3943</v>
      </c>
      <c r="FM423" s="335" t="s">
        <v>21854</v>
      </c>
      <c r="FN423" s="335" t="s">
        <v>21868</v>
      </c>
      <c r="FO423" s="335" t="s">
        <v>21856</v>
      </c>
      <c r="FP423" s="335" t="s">
        <v>3848</v>
      </c>
      <c r="FQ423" s="335" t="s">
        <v>21869</v>
      </c>
      <c r="FR423" s="335" t="s">
        <v>21870</v>
      </c>
      <c r="FS423" s="335" t="s">
        <v>21871</v>
      </c>
      <c r="FT423" s="335" t="s">
        <v>21872</v>
      </c>
      <c r="FU423" s="335" t="s">
        <v>21873</v>
      </c>
      <c r="FV423" s="335" t="s">
        <v>21874</v>
      </c>
      <c r="FW423" s="335" t="s">
        <v>21875</v>
      </c>
      <c r="FX423" s="335" t="s">
        <v>3944</v>
      </c>
      <c r="FY423" s="335" t="s">
        <v>3848</v>
      </c>
      <c r="FZ423" s="335" t="s">
        <v>3848</v>
      </c>
      <c r="GA423" s="335" t="s">
        <v>3945</v>
      </c>
      <c r="GB423" s="335" t="s">
        <v>3945</v>
      </c>
      <c r="GC423" s="335" t="s">
        <v>3945</v>
      </c>
      <c r="IC423" s="44" t="s">
        <v>3403</v>
      </c>
      <c r="IE423" s="44" t="s">
        <v>3403</v>
      </c>
    </row>
    <row r="424" spans="1:239" s="44" customFormat="1" ht="15" customHeight="1" x14ac:dyDescent="0.2">
      <c r="A424" s="85">
        <v>18</v>
      </c>
      <c r="B424" s="470">
        <v>0.47986111111111113</v>
      </c>
      <c r="C424" s="85"/>
      <c r="D424" s="85" t="s">
        <v>12630</v>
      </c>
      <c r="E424" s="85" t="s">
        <v>212</v>
      </c>
      <c r="F424" s="282">
        <v>43286</v>
      </c>
      <c r="G424" s="85" t="s">
        <v>1202</v>
      </c>
      <c r="H424" s="85" t="s">
        <v>214</v>
      </c>
      <c r="I424" s="85" t="s">
        <v>7837</v>
      </c>
      <c r="J424" s="85"/>
      <c r="K424" s="471"/>
      <c r="L424" s="471"/>
      <c r="M424" s="471"/>
      <c r="N424" s="471"/>
      <c r="O424" s="85"/>
      <c r="P424" s="472" t="s">
        <v>21876</v>
      </c>
      <c r="Q424" s="85" t="s">
        <v>8117</v>
      </c>
      <c r="R424" s="85" t="s">
        <v>21877</v>
      </c>
      <c r="S424" s="471" t="s">
        <v>474</v>
      </c>
      <c r="T424" s="276">
        <v>9999973587</v>
      </c>
      <c r="U424" s="473" t="s">
        <v>21878</v>
      </c>
      <c r="V424" s="506" t="s">
        <v>21879</v>
      </c>
      <c r="W424" s="471" t="s">
        <v>221</v>
      </c>
      <c r="X424" s="471" t="s">
        <v>221</v>
      </c>
      <c r="Y424" s="471" t="s">
        <v>221</v>
      </c>
      <c r="Z424" s="471" t="s">
        <v>221</v>
      </c>
      <c r="AA424" s="85" t="s">
        <v>21880</v>
      </c>
      <c r="AB424" s="85">
        <v>9987927819</v>
      </c>
      <c r="AC424" s="85" t="s">
        <v>402</v>
      </c>
      <c r="AD424" s="85" t="s">
        <v>224</v>
      </c>
      <c r="AE424" s="85" t="s">
        <v>21881</v>
      </c>
      <c r="AF424" s="85" t="s">
        <v>221</v>
      </c>
      <c r="AG424" s="85" t="s">
        <v>221</v>
      </c>
      <c r="AH424" s="85" t="s">
        <v>221</v>
      </c>
      <c r="AI424" s="85" t="s">
        <v>21882</v>
      </c>
      <c r="AJ424" s="85" t="s">
        <v>446</v>
      </c>
      <c r="AK424" s="85">
        <v>1</v>
      </c>
      <c r="AL424" s="85" t="s">
        <v>17463</v>
      </c>
      <c r="AM424" s="85" t="s">
        <v>17562</v>
      </c>
      <c r="AN424" s="85" t="s">
        <v>228</v>
      </c>
      <c r="AO424" s="85" t="s">
        <v>228</v>
      </c>
      <c r="AP424" s="85" t="s">
        <v>1076</v>
      </c>
      <c r="AQ424" s="85" t="s">
        <v>1077</v>
      </c>
      <c r="AR424" s="85"/>
      <c r="AS424" s="85"/>
      <c r="AT424" s="85"/>
      <c r="AU424" s="85"/>
      <c r="AV424" s="85"/>
      <c r="AW424" s="85"/>
      <c r="AX424" s="85"/>
      <c r="AY424" s="85" t="s">
        <v>227</v>
      </c>
      <c r="AZ424" s="85" t="s">
        <v>446</v>
      </c>
      <c r="BA424" s="275"/>
      <c r="BB424" s="474" t="s">
        <v>12693</v>
      </c>
      <c r="BC424" s="275">
        <v>0.62013888888888891</v>
      </c>
      <c r="BD424" s="275">
        <v>0.6381944444444444</v>
      </c>
      <c r="BE424" s="85"/>
      <c r="BF424" s="85">
        <v>2</v>
      </c>
      <c r="BG424" s="85">
        <v>3</v>
      </c>
      <c r="BH424" s="85">
        <v>3</v>
      </c>
      <c r="BI424" s="85">
        <v>2</v>
      </c>
      <c r="BJ424" s="85">
        <v>3</v>
      </c>
      <c r="BK424" s="85">
        <v>2</v>
      </c>
      <c r="BL424" s="85">
        <v>3</v>
      </c>
      <c r="BM424" s="85">
        <v>3</v>
      </c>
      <c r="BN424" s="85">
        <v>2</v>
      </c>
      <c r="BO424" s="85">
        <v>3</v>
      </c>
      <c r="BP424" s="85">
        <v>3</v>
      </c>
      <c r="BQ424" s="85">
        <v>2</v>
      </c>
      <c r="BR424" s="85">
        <v>3</v>
      </c>
      <c r="BS424" s="85">
        <v>2</v>
      </c>
      <c r="BT424" s="85">
        <v>3</v>
      </c>
      <c r="BU424" s="85"/>
      <c r="BV424" s="405"/>
      <c r="BW424" s="85"/>
      <c r="BX424" s="85"/>
      <c r="BY424" s="85"/>
      <c r="BZ424" s="85"/>
      <c r="CA424" s="85"/>
      <c r="CB424" s="85"/>
      <c r="CC424" s="85"/>
      <c r="CD424" s="85"/>
      <c r="CE424" s="85"/>
      <c r="CF424" s="85"/>
      <c r="CG424" s="85"/>
      <c r="CH424" s="85"/>
      <c r="CI424" s="85"/>
      <c r="CJ424" s="85"/>
      <c r="CK424" s="85"/>
      <c r="CL424" s="85"/>
      <c r="CM424" s="85"/>
      <c r="CN424" s="85"/>
      <c r="CO424" s="85"/>
      <c r="CP424" s="85"/>
      <c r="CQ424" s="85"/>
      <c r="CR424" s="335" t="s">
        <v>12643</v>
      </c>
      <c r="CS424" s="335" t="s">
        <v>12644</v>
      </c>
      <c r="CT424" s="335" t="s">
        <v>4002</v>
      </c>
      <c r="CU424" s="335" t="s">
        <v>21883</v>
      </c>
      <c r="CV424" s="335" t="s">
        <v>8117</v>
      </c>
      <c r="CW424" s="335" t="s">
        <v>21877</v>
      </c>
      <c r="CX424" s="335" t="s">
        <v>474</v>
      </c>
      <c r="CY424" s="335" t="s">
        <v>21884</v>
      </c>
      <c r="CZ424" s="335" t="s">
        <v>3848</v>
      </c>
      <c r="DA424" s="335" t="s">
        <v>21885</v>
      </c>
      <c r="DB424" s="335" t="s">
        <v>3840</v>
      </c>
      <c r="DC424" s="335" t="s">
        <v>3841</v>
      </c>
      <c r="DD424" s="335" t="s">
        <v>4801</v>
      </c>
      <c r="DE424" s="335" t="s">
        <v>21886</v>
      </c>
      <c r="DF424" s="335" t="s">
        <v>21887</v>
      </c>
      <c r="DG424" s="335" t="s">
        <v>4341</v>
      </c>
      <c r="DH424" s="335" t="s">
        <v>3846</v>
      </c>
      <c r="DI424" s="335" t="s">
        <v>6557</v>
      </c>
      <c r="DJ424" s="335" t="s">
        <v>21888</v>
      </c>
      <c r="DK424" s="335" t="s">
        <v>3849</v>
      </c>
      <c r="DL424" s="335" t="s">
        <v>8520</v>
      </c>
      <c r="DM424" s="335" t="s">
        <v>3914</v>
      </c>
      <c r="DN424" s="335" t="s">
        <v>3852</v>
      </c>
      <c r="DO424" s="335" t="s">
        <v>3853</v>
      </c>
      <c r="DP424" s="335" t="s">
        <v>5217</v>
      </c>
      <c r="DQ424" s="335" t="s">
        <v>21889</v>
      </c>
      <c r="DR424" s="335" t="s">
        <v>21889</v>
      </c>
      <c r="DS424" s="335" t="s">
        <v>21878</v>
      </c>
      <c r="DT424" s="335" t="s">
        <v>21890</v>
      </c>
      <c r="DU424" s="335" t="s">
        <v>21891</v>
      </c>
      <c r="DV424" s="335" t="s">
        <v>21892</v>
      </c>
      <c r="DW424" s="335" t="s">
        <v>21893</v>
      </c>
      <c r="DX424" s="335" t="s">
        <v>21879</v>
      </c>
      <c r="DY424" s="335" t="s">
        <v>3848</v>
      </c>
      <c r="DZ424" s="335" t="s">
        <v>3848</v>
      </c>
      <c r="EA424" s="335" t="s">
        <v>3848</v>
      </c>
      <c r="EB424" s="335" t="s">
        <v>3861</v>
      </c>
      <c r="EC424" s="335" t="s">
        <v>3862</v>
      </c>
      <c r="ED424" s="335" t="s">
        <v>3848</v>
      </c>
      <c r="EE424" s="335" t="s">
        <v>3960</v>
      </c>
      <c r="EF424" s="335" t="s">
        <v>3864</v>
      </c>
      <c r="EG424" s="335" t="s">
        <v>1720</v>
      </c>
      <c r="EH424" s="335" t="s">
        <v>1077</v>
      </c>
      <c r="EI424" s="335" t="s">
        <v>3848</v>
      </c>
      <c r="EJ424" s="335" t="s">
        <v>3848</v>
      </c>
      <c r="EK424" s="335" t="s">
        <v>3848</v>
      </c>
      <c r="EL424" s="335" t="s">
        <v>3868</v>
      </c>
      <c r="EM424" s="335" t="s">
        <v>4002</v>
      </c>
      <c r="EN424" s="335" t="s">
        <v>4002</v>
      </c>
      <c r="EO424" s="335" t="s">
        <v>3869</v>
      </c>
      <c r="EP424" s="335" t="s">
        <v>3870</v>
      </c>
      <c r="EQ424" s="335" t="s">
        <v>21894</v>
      </c>
      <c r="ER424" s="335" t="s">
        <v>7126</v>
      </c>
      <c r="ES424" s="335" t="s">
        <v>21895</v>
      </c>
      <c r="ET424" s="335" t="s">
        <v>21896</v>
      </c>
      <c r="EU424" s="335" t="s">
        <v>21897</v>
      </c>
      <c r="EV424" s="335" t="s">
        <v>3876</v>
      </c>
      <c r="EW424" s="335" t="s">
        <v>3876</v>
      </c>
      <c r="EX424" s="335" t="s">
        <v>3848</v>
      </c>
      <c r="EY424" s="335" t="s">
        <v>3848</v>
      </c>
      <c r="EZ424" s="335" t="s">
        <v>3876</v>
      </c>
      <c r="FA424" s="335" t="s">
        <v>3848</v>
      </c>
      <c r="FB424" s="335" t="s">
        <v>21898</v>
      </c>
      <c r="FC424" s="335" t="s">
        <v>21899</v>
      </c>
      <c r="FD424" s="335" t="s">
        <v>3848</v>
      </c>
      <c r="FE424" s="335" t="s">
        <v>21900</v>
      </c>
      <c r="FF424" s="335" t="s">
        <v>21901</v>
      </c>
      <c r="FG424" s="335" t="s">
        <v>21902</v>
      </c>
      <c r="FH424" s="335" t="s">
        <v>21903</v>
      </c>
      <c r="FI424" s="335" t="s">
        <v>21904</v>
      </c>
      <c r="FJ424" s="335" t="s">
        <v>21905</v>
      </c>
      <c r="FK424" s="335" t="s">
        <v>21906</v>
      </c>
      <c r="FL424" s="335" t="s">
        <v>21907</v>
      </c>
      <c r="FM424" s="335" t="s">
        <v>474</v>
      </c>
      <c r="FN424" s="335" t="s">
        <v>19022</v>
      </c>
      <c r="FO424" s="335" t="s">
        <v>547</v>
      </c>
      <c r="FP424" s="335" t="s">
        <v>3848</v>
      </c>
      <c r="FQ424" s="335" t="s">
        <v>21908</v>
      </c>
      <c r="FR424" s="335" t="s">
        <v>4367</v>
      </c>
      <c r="FS424" s="335" t="s">
        <v>21909</v>
      </c>
      <c r="FT424" s="335" t="s">
        <v>21910</v>
      </c>
      <c r="FU424" s="335" t="s">
        <v>21911</v>
      </c>
      <c r="FV424" s="335" t="s">
        <v>21912</v>
      </c>
      <c r="FW424" s="335" t="s">
        <v>21913</v>
      </c>
      <c r="FX424" s="335" t="s">
        <v>3944</v>
      </c>
      <c r="FY424" s="335" t="s">
        <v>3848</v>
      </c>
      <c r="FZ424" s="335" t="s">
        <v>3848</v>
      </c>
      <c r="GA424" s="335" t="s">
        <v>3946</v>
      </c>
      <c r="GB424" s="335" t="s">
        <v>3945</v>
      </c>
      <c r="GC424" s="335" t="s">
        <v>3946</v>
      </c>
      <c r="IC424" s="44" t="s">
        <v>3403</v>
      </c>
      <c r="IE424" s="44" t="s">
        <v>3403</v>
      </c>
    </row>
    <row r="425" spans="1:239" s="44" customFormat="1" ht="15" customHeight="1" x14ac:dyDescent="0.2">
      <c r="A425" s="85">
        <v>19</v>
      </c>
      <c r="B425" s="470">
        <v>0.4826388888888889</v>
      </c>
      <c r="C425" s="85"/>
      <c r="D425" s="85" t="s">
        <v>12630</v>
      </c>
      <c r="E425" s="85" t="s">
        <v>212</v>
      </c>
      <c r="F425" s="282">
        <v>43286</v>
      </c>
      <c r="G425" s="85" t="s">
        <v>1202</v>
      </c>
      <c r="H425" s="85" t="s">
        <v>233</v>
      </c>
      <c r="I425" s="85" t="s">
        <v>3057</v>
      </c>
      <c r="J425" s="85"/>
      <c r="K425" s="471"/>
      <c r="L425" s="471"/>
      <c r="M425" s="471"/>
      <c r="N425" s="471"/>
      <c r="O425" s="85"/>
      <c r="P425" s="505" t="s">
        <v>21914</v>
      </c>
      <c r="Q425" s="85" t="s">
        <v>21915</v>
      </c>
      <c r="R425" s="85" t="s">
        <v>21916</v>
      </c>
      <c r="S425" s="471" t="s">
        <v>21917</v>
      </c>
      <c r="T425" s="276">
        <v>9773945148</v>
      </c>
      <c r="U425" s="479" t="s">
        <v>21918</v>
      </c>
      <c r="V425" s="506" t="s">
        <v>21919</v>
      </c>
      <c r="W425" s="471" t="s">
        <v>221</v>
      </c>
      <c r="X425" s="471" t="s">
        <v>221</v>
      </c>
      <c r="Y425" s="471" t="s">
        <v>221</v>
      </c>
      <c r="Z425" s="471" t="s">
        <v>221</v>
      </c>
      <c r="AA425" s="85" t="s">
        <v>21920</v>
      </c>
      <c r="AB425" s="85">
        <v>9176237670</v>
      </c>
      <c r="AC425" s="85" t="s">
        <v>402</v>
      </c>
      <c r="AD425" s="85" t="s">
        <v>224</v>
      </c>
      <c r="AE425" s="85" t="s">
        <v>21921</v>
      </c>
      <c r="AF425" s="85" t="s">
        <v>221</v>
      </c>
      <c r="AG425" s="85" t="s">
        <v>221</v>
      </c>
      <c r="AH425" s="85" t="s">
        <v>221</v>
      </c>
      <c r="AI425" s="85"/>
      <c r="AJ425" s="85"/>
      <c r="AK425" s="85"/>
      <c r="AL425" s="85"/>
      <c r="AM425" s="85"/>
      <c r="AN425" s="85" t="s">
        <v>394</v>
      </c>
      <c r="AO425" s="85" t="s">
        <v>395</v>
      </c>
      <c r="AP425" s="85" t="s">
        <v>281</v>
      </c>
      <c r="AQ425" s="85" t="s">
        <v>282</v>
      </c>
      <c r="AR425" s="85"/>
      <c r="AS425" s="85"/>
      <c r="AT425" s="85"/>
      <c r="AU425" s="85"/>
      <c r="AV425" s="85"/>
      <c r="AW425" s="85" t="s">
        <v>12988</v>
      </c>
      <c r="AX425" s="85"/>
      <c r="AY425" s="85" t="s">
        <v>227</v>
      </c>
      <c r="AZ425" s="85" t="s">
        <v>446</v>
      </c>
      <c r="BA425" s="275"/>
      <c r="BB425" s="474" t="s">
        <v>13264</v>
      </c>
      <c r="BC425" s="275"/>
      <c r="BD425" s="275"/>
      <c r="BE425" s="85"/>
      <c r="BF425" s="85"/>
      <c r="BG425" s="85"/>
      <c r="BH425" s="85"/>
      <c r="BI425" s="85"/>
      <c r="BJ425" s="85"/>
      <c r="BK425" s="85"/>
      <c r="BL425" s="85"/>
      <c r="BM425" s="85"/>
      <c r="BN425" s="85"/>
      <c r="BO425" s="85"/>
      <c r="BP425" s="85"/>
      <c r="BQ425" s="85"/>
      <c r="BR425" s="85"/>
      <c r="BS425" s="85"/>
      <c r="BT425" s="85"/>
      <c r="BU425" s="85"/>
      <c r="BV425" s="405"/>
      <c r="BW425" s="85"/>
      <c r="BX425" s="85"/>
      <c r="BY425" s="85"/>
      <c r="BZ425" s="85"/>
      <c r="CA425" s="85"/>
      <c r="CB425" s="85"/>
      <c r="CC425" s="85"/>
      <c r="CD425" s="85"/>
      <c r="CE425" s="85"/>
      <c r="CF425" s="85"/>
      <c r="CG425" s="85"/>
      <c r="CH425" s="85"/>
      <c r="CI425" s="85"/>
      <c r="CJ425" s="85"/>
      <c r="CK425" s="85"/>
      <c r="CL425" s="85"/>
      <c r="CM425" s="85"/>
      <c r="CN425" s="85"/>
      <c r="CO425" s="85"/>
      <c r="CP425" s="85"/>
      <c r="CQ425" s="85"/>
      <c r="CR425" s="335" t="s">
        <v>12643</v>
      </c>
      <c r="CS425" s="335" t="s">
        <v>12644</v>
      </c>
      <c r="CT425" s="335" t="s">
        <v>4002</v>
      </c>
      <c r="CU425" s="335" t="s">
        <v>21922</v>
      </c>
      <c r="CV425" s="335" t="s">
        <v>21915</v>
      </c>
      <c r="CW425" s="335" t="s">
        <v>21916</v>
      </c>
      <c r="CX425" s="335" t="s">
        <v>21917</v>
      </c>
      <c r="CY425" s="335" t="s">
        <v>21923</v>
      </c>
      <c r="CZ425" s="335" t="s">
        <v>21924</v>
      </c>
      <c r="DA425" s="335" t="s">
        <v>21925</v>
      </c>
      <c r="DB425" s="335" t="s">
        <v>3840</v>
      </c>
      <c r="DC425" s="335" t="s">
        <v>3841</v>
      </c>
      <c r="DD425" s="335" t="s">
        <v>4838</v>
      </c>
      <c r="DE425" s="335" t="s">
        <v>21924</v>
      </c>
      <c r="DF425" s="335" t="s">
        <v>21925</v>
      </c>
      <c r="DG425" s="335" t="s">
        <v>3840</v>
      </c>
      <c r="DH425" s="335" t="s">
        <v>3841</v>
      </c>
      <c r="DI425" s="335" t="s">
        <v>4838</v>
      </c>
      <c r="DJ425" s="335" t="s">
        <v>3848</v>
      </c>
      <c r="DK425" s="335" t="s">
        <v>3849</v>
      </c>
      <c r="DL425" s="335" t="s">
        <v>4002</v>
      </c>
      <c r="DM425" s="335" t="s">
        <v>4116</v>
      </c>
      <c r="DN425" s="335" t="s">
        <v>3852</v>
      </c>
      <c r="DO425" s="335" t="s">
        <v>3853</v>
      </c>
      <c r="DP425" s="335" t="s">
        <v>4299</v>
      </c>
      <c r="DQ425" s="335" t="s">
        <v>21926</v>
      </c>
      <c r="DR425" s="335" t="s">
        <v>21926</v>
      </c>
      <c r="DS425" s="335" t="s">
        <v>21918</v>
      </c>
      <c r="DT425" s="335" t="s">
        <v>21927</v>
      </c>
      <c r="DU425" s="335" t="s">
        <v>21928</v>
      </c>
      <c r="DV425" s="335" t="s">
        <v>3848</v>
      </c>
      <c r="DW425" s="335" t="s">
        <v>21929</v>
      </c>
      <c r="DX425" s="335" t="s">
        <v>21919</v>
      </c>
      <c r="DY425" s="335" t="s">
        <v>21930</v>
      </c>
      <c r="DZ425" s="335" t="s">
        <v>3848</v>
      </c>
      <c r="EA425" s="335" t="s">
        <v>3848</v>
      </c>
      <c r="EB425" s="335" t="s">
        <v>3861</v>
      </c>
      <c r="EC425" s="335" t="s">
        <v>4118</v>
      </c>
      <c r="ED425" s="335" t="s">
        <v>21931</v>
      </c>
      <c r="EE425" s="335" t="s">
        <v>4067</v>
      </c>
      <c r="EF425" s="335" t="s">
        <v>395</v>
      </c>
      <c r="EG425" s="335" t="s">
        <v>2755</v>
      </c>
      <c r="EH425" s="335" t="s">
        <v>282</v>
      </c>
      <c r="EI425" s="335" t="s">
        <v>21932</v>
      </c>
      <c r="EJ425" s="335" t="s">
        <v>12988</v>
      </c>
      <c r="EK425" s="335" t="s">
        <v>3848</v>
      </c>
      <c r="EL425" s="335" t="s">
        <v>3868</v>
      </c>
      <c r="EM425" s="335" t="s">
        <v>4002</v>
      </c>
      <c r="EN425" s="335" t="s">
        <v>4002</v>
      </c>
      <c r="EO425" s="335" t="s">
        <v>4002</v>
      </c>
      <c r="EP425" s="335" t="s">
        <v>4002</v>
      </c>
      <c r="EQ425" s="335" t="s">
        <v>21933</v>
      </c>
      <c r="ER425" s="335" t="s">
        <v>3924</v>
      </c>
      <c r="ES425" s="335" t="s">
        <v>4017</v>
      </c>
      <c r="ET425" s="335" t="s">
        <v>8494</v>
      </c>
      <c r="EU425" s="335" t="s">
        <v>21934</v>
      </c>
      <c r="EV425" s="335" t="s">
        <v>3876</v>
      </c>
      <c r="EW425" s="335" t="s">
        <v>3876</v>
      </c>
      <c r="EX425" s="335" t="s">
        <v>3848</v>
      </c>
      <c r="EY425" s="335" t="s">
        <v>3848</v>
      </c>
      <c r="EZ425" s="335" t="s">
        <v>3876</v>
      </c>
      <c r="FA425" s="335" t="s">
        <v>3848</v>
      </c>
      <c r="FB425" s="335" t="s">
        <v>21935</v>
      </c>
      <c r="FC425" s="335" t="s">
        <v>21936</v>
      </c>
      <c r="FD425" s="335" t="s">
        <v>3848</v>
      </c>
      <c r="FE425" s="335" t="s">
        <v>3930</v>
      </c>
      <c r="FF425" s="335" t="s">
        <v>6835</v>
      </c>
      <c r="FG425" s="335" t="s">
        <v>3848</v>
      </c>
      <c r="FH425" s="335" t="s">
        <v>21937</v>
      </c>
      <c r="FI425" s="335" t="s">
        <v>10294</v>
      </c>
      <c r="FJ425" s="335" t="s">
        <v>4271</v>
      </c>
      <c r="FK425" s="335" t="s">
        <v>21938</v>
      </c>
      <c r="FL425" s="335" t="s">
        <v>4017</v>
      </c>
      <c r="FM425" s="335" t="s">
        <v>21917</v>
      </c>
      <c r="FN425" s="335" t="s">
        <v>9633</v>
      </c>
      <c r="FO425" s="335" t="s">
        <v>21939</v>
      </c>
      <c r="FP425" s="335" t="s">
        <v>3848</v>
      </c>
      <c r="FQ425" s="335" t="s">
        <v>21940</v>
      </c>
      <c r="FR425" s="335" t="s">
        <v>4739</v>
      </c>
      <c r="FS425" s="335" t="s">
        <v>21941</v>
      </c>
      <c r="FT425" s="335" t="s">
        <v>21942</v>
      </c>
      <c r="FU425" s="335" t="s">
        <v>21943</v>
      </c>
      <c r="FV425" s="335" t="s">
        <v>21944</v>
      </c>
      <c r="FW425" s="335" t="s">
        <v>21945</v>
      </c>
      <c r="FX425" s="335" t="s">
        <v>3944</v>
      </c>
      <c r="FY425" s="335" t="s">
        <v>3848</v>
      </c>
      <c r="FZ425" s="335" t="s">
        <v>3848</v>
      </c>
      <c r="GA425" s="335" t="s">
        <v>3945</v>
      </c>
      <c r="GB425" s="335" t="s">
        <v>3945</v>
      </c>
      <c r="GC425" s="335" t="s">
        <v>3946</v>
      </c>
      <c r="IC425" s="44" t="s">
        <v>3403</v>
      </c>
      <c r="IE425" s="44" t="s">
        <v>3403</v>
      </c>
    </row>
    <row r="426" spans="1:239" s="44" customFormat="1" ht="15" customHeight="1" x14ac:dyDescent="0.2">
      <c r="A426" s="85">
        <v>20</v>
      </c>
      <c r="B426" s="470">
        <v>0.48749999999999999</v>
      </c>
      <c r="C426" s="85"/>
      <c r="D426" s="85" t="s">
        <v>12630</v>
      </c>
      <c r="E426" s="85" t="s">
        <v>212</v>
      </c>
      <c r="F426" s="282">
        <v>43286</v>
      </c>
      <c r="G426" s="85" t="s">
        <v>1202</v>
      </c>
      <c r="H426" s="85" t="s">
        <v>233</v>
      </c>
      <c r="I426" s="85" t="s">
        <v>3057</v>
      </c>
      <c r="J426" s="85"/>
      <c r="K426" s="471"/>
      <c r="L426" s="471"/>
      <c r="M426" s="471"/>
      <c r="N426" s="471"/>
      <c r="O426" s="85"/>
      <c r="P426" s="472" t="s">
        <v>21946</v>
      </c>
      <c r="Q426" s="85" t="s">
        <v>5284</v>
      </c>
      <c r="R426" s="85" t="s">
        <v>21947</v>
      </c>
      <c r="S426" s="471" t="s">
        <v>21948</v>
      </c>
      <c r="T426" s="276">
        <v>9562579628</v>
      </c>
      <c r="U426" s="473" t="s">
        <v>21949</v>
      </c>
      <c r="V426" s="506" t="s">
        <v>21950</v>
      </c>
      <c r="W426" s="471" t="s">
        <v>221</v>
      </c>
      <c r="X426" s="471" t="s">
        <v>221</v>
      </c>
      <c r="Y426" s="471" t="s">
        <v>221</v>
      </c>
      <c r="Z426" s="471" t="s">
        <v>221</v>
      </c>
      <c r="AA426" s="85" t="s">
        <v>21951</v>
      </c>
      <c r="AB426" s="85">
        <v>9063246169</v>
      </c>
      <c r="AC426" s="85" t="s">
        <v>1303</v>
      </c>
      <c r="AD426" s="85" t="s">
        <v>241</v>
      </c>
      <c r="AE426" s="85" t="s">
        <v>221</v>
      </c>
      <c r="AF426" s="85" t="s">
        <v>221</v>
      </c>
      <c r="AG426" s="85" t="s">
        <v>221</v>
      </c>
      <c r="AH426" s="85" t="s">
        <v>221</v>
      </c>
      <c r="AI426" s="85"/>
      <c r="AJ426" s="85"/>
      <c r="AK426" s="85"/>
      <c r="AL426" s="85"/>
      <c r="AM426" s="85"/>
      <c r="AN426" s="85" t="s">
        <v>228</v>
      </c>
      <c r="AO426" s="85" t="s">
        <v>228</v>
      </c>
      <c r="AP426" s="85" t="s">
        <v>598</v>
      </c>
      <c r="AQ426" s="85" t="s">
        <v>3069</v>
      </c>
      <c r="AR426" s="85"/>
      <c r="AS426" s="85"/>
      <c r="AT426" s="85"/>
      <c r="AU426" s="85"/>
      <c r="AV426" s="85"/>
      <c r="AW426" s="85"/>
      <c r="AX426" s="85"/>
      <c r="AY426" s="85" t="s">
        <v>227</v>
      </c>
      <c r="AZ426" s="85" t="s">
        <v>227</v>
      </c>
      <c r="BA426" s="275"/>
      <c r="BB426" s="474" t="s">
        <v>12636</v>
      </c>
      <c r="BC426" s="275">
        <v>0.61388888888888882</v>
      </c>
      <c r="BD426" s="275">
        <v>0.61805555555555558</v>
      </c>
      <c r="BE426" s="85"/>
      <c r="BF426" s="85">
        <v>2</v>
      </c>
      <c r="BG426" s="85">
        <v>3</v>
      </c>
      <c r="BH426" s="85">
        <v>1</v>
      </c>
      <c r="BI426" s="85">
        <v>3</v>
      </c>
      <c r="BJ426" s="85">
        <v>1</v>
      </c>
      <c r="BK426" s="85">
        <v>2</v>
      </c>
      <c r="BL426" s="85">
        <v>3</v>
      </c>
      <c r="BM426" s="85">
        <v>3</v>
      </c>
      <c r="BN426" s="85">
        <v>2</v>
      </c>
      <c r="BO426" s="85">
        <v>1</v>
      </c>
      <c r="BP426" s="85">
        <v>3</v>
      </c>
      <c r="BQ426" s="85">
        <v>2</v>
      </c>
      <c r="BR426" s="85">
        <v>3</v>
      </c>
      <c r="BS426" s="85">
        <v>2</v>
      </c>
      <c r="BT426" s="85">
        <v>3</v>
      </c>
      <c r="BU426" s="85"/>
      <c r="BV426" s="405"/>
      <c r="BW426" s="85"/>
      <c r="BX426" s="85"/>
      <c r="BY426" s="85"/>
      <c r="BZ426" s="85"/>
      <c r="CA426" s="85"/>
      <c r="CB426" s="85"/>
      <c r="CC426" s="85"/>
      <c r="CD426" s="85"/>
      <c r="CE426" s="85"/>
      <c r="CF426" s="85"/>
      <c r="CG426" s="85"/>
      <c r="CH426" s="85"/>
      <c r="CI426" s="85"/>
      <c r="CJ426" s="85"/>
      <c r="CK426" s="85"/>
      <c r="CL426" s="85"/>
      <c r="CM426" s="85"/>
      <c r="CN426" s="85"/>
      <c r="CO426" s="85"/>
      <c r="CP426" s="85"/>
      <c r="CQ426" s="85"/>
      <c r="CR426" s="335" t="s">
        <v>12643</v>
      </c>
      <c r="CS426" s="335" t="s">
        <v>12644</v>
      </c>
      <c r="CT426" s="335" t="s">
        <v>4002</v>
      </c>
      <c r="CU426" s="335" t="s">
        <v>21952</v>
      </c>
      <c r="CV426" s="335" t="s">
        <v>5284</v>
      </c>
      <c r="CW426" s="335" t="s">
        <v>21953</v>
      </c>
      <c r="CX426" s="335" t="s">
        <v>21948</v>
      </c>
      <c r="CY426" s="335" t="s">
        <v>21954</v>
      </c>
      <c r="CZ426" s="335" t="s">
        <v>15346</v>
      </c>
      <c r="DA426" s="335" t="s">
        <v>21955</v>
      </c>
      <c r="DB426" s="335" t="s">
        <v>3840</v>
      </c>
      <c r="DC426" s="335" t="s">
        <v>3841</v>
      </c>
      <c r="DD426" s="335" t="s">
        <v>4838</v>
      </c>
      <c r="DE426" s="335" t="s">
        <v>15346</v>
      </c>
      <c r="DF426" s="335" t="s">
        <v>21955</v>
      </c>
      <c r="DG426" s="335" t="s">
        <v>3840</v>
      </c>
      <c r="DH426" s="335" t="s">
        <v>3841</v>
      </c>
      <c r="DI426" s="335" t="s">
        <v>4838</v>
      </c>
      <c r="DJ426" s="335" t="s">
        <v>3848</v>
      </c>
      <c r="DK426" s="335" t="s">
        <v>3957</v>
      </c>
      <c r="DL426" s="335" t="s">
        <v>4002</v>
      </c>
      <c r="DM426" s="335" t="s">
        <v>3914</v>
      </c>
      <c r="DN426" s="335" t="s">
        <v>3852</v>
      </c>
      <c r="DO426" s="335" t="s">
        <v>3853</v>
      </c>
      <c r="DP426" s="335" t="s">
        <v>4299</v>
      </c>
      <c r="DQ426" s="335" t="s">
        <v>21956</v>
      </c>
      <c r="DR426" s="335" t="s">
        <v>21957</v>
      </c>
      <c r="DS426" s="335" t="s">
        <v>21949</v>
      </c>
      <c r="DT426" s="335" t="s">
        <v>3848</v>
      </c>
      <c r="DU426" s="335" t="s">
        <v>3848</v>
      </c>
      <c r="DV426" s="335" t="s">
        <v>3848</v>
      </c>
      <c r="DW426" s="335" t="s">
        <v>3848</v>
      </c>
      <c r="DX426" s="335" t="s">
        <v>21950</v>
      </c>
      <c r="DY426" s="335" t="s">
        <v>3848</v>
      </c>
      <c r="DZ426" s="335" t="s">
        <v>3848</v>
      </c>
      <c r="EA426" s="335" t="s">
        <v>21950</v>
      </c>
      <c r="EB426" s="335" t="s">
        <v>3861</v>
      </c>
      <c r="EC426" s="335" t="s">
        <v>3862</v>
      </c>
      <c r="ED426" s="335" t="s">
        <v>3848</v>
      </c>
      <c r="EE426" s="335" t="s">
        <v>5023</v>
      </c>
      <c r="EF426" s="335" t="s">
        <v>3864</v>
      </c>
      <c r="EG426" s="335" t="s">
        <v>598</v>
      </c>
      <c r="EH426" s="335" t="s">
        <v>1008</v>
      </c>
      <c r="EI426" s="335" t="s">
        <v>21958</v>
      </c>
      <c r="EJ426" s="335" t="s">
        <v>3848</v>
      </c>
      <c r="EK426" s="335" t="s">
        <v>3848</v>
      </c>
      <c r="EL426" s="335" t="s">
        <v>4473</v>
      </c>
      <c r="EM426" s="335" t="s">
        <v>4002</v>
      </c>
      <c r="EN426" s="335" t="s">
        <v>4002</v>
      </c>
      <c r="EO426" s="335" t="s">
        <v>3869</v>
      </c>
      <c r="EP426" s="335" t="s">
        <v>3870</v>
      </c>
      <c r="EQ426" s="335" t="s">
        <v>21959</v>
      </c>
      <c r="ER426" s="335" t="s">
        <v>3872</v>
      </c>
      <c r="ES426" s="335" t="s">
        <v>4017</v>
      </c>
      <c r="ET426" s="335" t="s">
        <v>21960</v>
      </c>
      <c r="EU426" s="335" t="s">
        <v>21755</v>
      </c>
      <c r="EV426" s="335" t="s">
        <v>3876</v>
      </c>
      <c r="EW426" s="335" t="s">
        <v>3876</v>
      </c>
      <c r="EX426" s="335" t="s">
        <v>3848</v>
      </c>
      <c r="EY426" s="335" t="s">
        <v>3848</v>
      </c>
      <c r="EZ426" s="335" t="s">
        <v>3876</v>
      </c>
      <c r="FA426" s="335" t="s">
        <v>3848</v>
      </c>
      <c r="FB426" s="335" t="s">
        <v>3848</v>
      </c>
      <c r="FC426" s="335" t="s">
        <v>3848</v>
      </c>
      <c r="FD426" s="335" t="s">
        <v>3848</v>
      </c>
      <c r="FE426" s="335" t="s">
        <v>4017</v>
      </c>
      <c r="FF426" s="335" t="s">
        <v>4017</v>
      </c>
      <c r="FG426" s="335" t="s">
        <v>3848</v>
      </c>
      <c r="FH426" s="335" t="s">
        <v>3848</v>
      </c>
      <c r="FI426" s="335" t="s">
        <v>3848</v>
      </c>
      <c r="FJ426" s="335" t="s">
        <v>4017</v>
      </c>
      <c r="FK426" s="335" t="s">
        <v>4017</v>
      </c>
      <c r="FL426" s="335" t="s">
        <v>4017</v>
      </c>
      <c r="FM426" s="335" t="s">
        <v>5284</v>
      </c>
      <c r="FN426" s="335" t="s">
        <v>17609</v>
      </c>
      <c r="FO426" s="335" t="s">
        <v>21948</v>
      </c>
      <c r="FP426" s="335" t="s">
        <v>3848</v>
      </c>
      <c r="FQ426" s="335" t="s">
        <v>21961</v>
      </c>
      <c r="FR426" s="335" t="s">
        <v>21962</v>
      </c>
      <c r="FS426" s="335" t="s">
        <v>21963</v>
      </c>
      <c r="FT426" s="335" t="s">
        <v>21964</v>
      </c>
      <c r="FU426" s="335" t="s">
        <v>9849</v>
      </c>
      <c r="FV426" s="335" t="s">
        <v>21965</v>
      </c>
      <c r="FW426" s="335" t="s">
        <v>3943</v>
      </c>
      <c r="FX426" s="335" t="s">
        <v>3944</v>
      </c>
      <c r="FY426" s="335" t="s">
        <v>3848</v>
      </c>
      <c r="FZ426" s="335" t="s">
        <v>3848</v>
      </c>
      <c r="GA426" s="335" t="s">
        <v>3945</v>
      </c>
      <c r="GB426" s="335" t="s">
        <v>3945</v>
      </c>
      <c r="GC426" s="335" t="s">
        <v>3946</v>
      </c>
      <c r="IC426" s="44" t="s">
        <v>3403</v>
      </c>
      <c r="IE426" s="44" t="s">
        <v>3403</v>
      </c>
    </row>
    <row r="427" spans="1:239" s="44" customFormat="1" ht="15" customHeight="1" x14ac:dyDescent="0.2">
      <c r="A427" s="85">
        <v>21</v>
      </c>
      <c r="B427" s="470">
        <v>0.4916666666666667</v>
      </c>
      <c r="C427" s="85"/>
      <c r="D427" s="85" t="s">
        <v>12630</v>
      </c>
      <c r="E427" s="85" t="s">
        <v>212</v>
      </c>
      <c r="F427" s="282">
        <v>43286</v>
      </c>
      <c r="G427" s="85" t="s">
        <v>1202</v>
      </c>
      <c r="H427" s="85" t="s">
        <v>233</v>
      </c>
      <c r="I427" s="85" t="s">
        <v>3057</v>
      </c>
      <c r="J427" s="85"/>
      <c r="K427" s="471"/>
      <c r="L427" s="471"/>
      <c r="M427" s="471"/>
      <c r="N427" s="471"/>
      <c r="O427" s="85"/>
      <c r="P427" s="472" t="s">
        <v>21966</v>
      </c>
      <c r="Q427" s="85" t="s">
        <v>13648</v>
      </c>
      <c r="R427" s="85" t="s">
        <v>21967</v>
      </c>
      <c r="S427" s="471" t="s">
        <v>1246</v>
      </c>
      <c r="T427" s="276">
        <v>9083827677</v>
      </c>
      <c r="U427" s="473" t="s">
        <v>21968</v>
      </c>
      <c r="V427" s="506" t="s">
        <v>21969</v>
      </c>
      <c r="W427" s="471" t="s">
        <v>221</v>
      </c>
      <c r="X427" s="471" t="s">
        <v>221</v>
      </c>
      <c r="Y427" s="471" t="s">
        <v>221</v>
      </c>
      <c r="Z427" s="471" t="s">
        <v>221</v>
      </c>
      <c r="AA427" s="85" t="s">
        <v>21970</v>
      </c>
      <c r="AB427" s="85">
        <v>9284160807</v>
      </c>
      <c r="AC427" s="85" t="s">
        <v>1303</v>
      </c>
      <c r="AD427" s="85" t="s">
        <v>241</v>
      </c>
      <c r="AE427" s="85" t="s">
        <v>221</v>
      </c>
      <c r="AF427" s="85" t="s">
        <v>221</v>
      </c>
      <c r="AG427" s="85" t="s">
        <v>221</v>
      </c>
      <c r="AH427" s="85" t="s">
        <v>221</v>
      </c>
      <c r="AI427" s="85"/>
      <c r="AJ427" s="85"/>
      <c r="AK427" s="85"/>
      <c r="AL427" s="85"/>
      <c r="AM427" s="85"/>
      <c r="AN427" s="85" t="s">
        <v>228</v>
      </c>
      <c r="AO427" s="85" t="s">
        <v>228</v>
      </c>
      <c r="AP427" s="85" t="s">
        <v>229</v>
      </c>
      <c r="AQ427" s="85" t="s">
        <v>229</v>
      </c>
      <c r="AR427" s="85"/>
      <c r="AS427" s="85" t="s">
        <v>21971</v>
      </c>
      <c r="AT427" s="85">
        <v>243979</v>
      </c>
      <c r="AU427" s="85" t="s">
        <v>12692</v>
      </c>
      <c r="AV427" s="85"/>
      <c r="AW427" s="85"/>
      <c r="AX427" s="85"/>
      <c r="AY427" s="85" t="s">
        <v>227</v>
      </c>
      <c r="AZ427" s="85" t="s">
        <v>227</v>
      </c>
      <c r="BA427" s="275"/>
      <c r="BB427" s="474" t="s">
        <v>12636</v>
      </c>
      <c r="BC427" s="275">
        <v>0.62013888888888891</v>
      </c>
      <c r="BD427" s="275">
        <v>0.62361111111111112</v>
      </c>
      <c r="BE427" s="85"/>
      <c r="BF427" s="85">
        <v>1</v>
      </c>
      <c r="BG427" s="85">
        <v>2</v>
      </c>
      <c r="BH427" s="85">
        <v>3</v>
      </c>
      <c r="BI427" s="85">
        <v>2</v>
      </c>
      <c r="BJ427" s="85">
        <v>2</v>
      </c>
      <c r="BK427" s="85">
        <v>1</v>
      </c>
      <c r="BL427" s="85">
        <v>1</v>
      </c>
      <c r="BM427" s="85">
        <v>3</v>
      </c>
      <c r="BN427" s="85">
        <v>2</v>
      </c>
      <c r="BO427" s="85">
        <v>1</v>
      </c>
      <c r="BP427" s="85">
        <v>3</v>
      </c>
      <c r="BQ427" s="85">
        <v>3</v>
      </c>
      <c r="BR427" s="85">
        <v>3</v>
      </c>
      <c r="BS427" s="85">
        <v>1</v>
      </c>
      <c r="BT427" s="85">
        <v>3</v>
      </c>
      <c r="BU427" s="85"/>
      <c r="BV427" s="405"/>
      <c r="BW427" s="85"/>
      <c r="BX427" s="85"/>
      <c r="BY427" s="85"/>
      <c r="BZ427" s="85"/>
      <c r="CA427" s="85"/>
      <c r="CB427" s="85"/>
      <c r="CC427" s="85"/>
      <c r="CD427" s="85"/>
      <c r="CE427" s="85"/>
      <c r="CF427" s="85"/>
      <c r="CG427" s="85"/>
      <c r="CH427" s="85"/>
      <c r="CI427" s="85"/>
      <c r="CJ427" s="85"/>
      <c r="CK427" s="85"/>
      <c r="CL427" s="85"/>
      <c r="CM427" s="85"/>
      <c r="CN427" s="85"/>
      <c r="CO427" s="85"/>
      <c r="CP427" s="85"/>
      <c r="CQ427" s="85"/>
      <c r="CR427" s="335" t="s">
        <v>12643</v>
      </c>
      <c r="CS427" s="335" t="s">
        <v>12644</v>
      </c>
      <c r="CT427" s="335" t="s">
        <v>4002</v>
      </c>
      <c r="CU427" s="335" t="s">
        <v>21972</v>
      </c>
      <c r="CV427" s="335" t="s">
        <v>13648</v>
      </c>
      <c r="CW427" s="335" t="s">
        <v>21967</v>
      </c>
      <c r="CX427" s="335" t="s">
        <v>1246</v>
      </c>
      <c r="CY427" s="335" t="s">
        <v>21973</v>
      </c>
      <c r="CZ427" s="335" t="s">
        <v>19085</v>
      </c>
      <c r="DA427" s="335" t="s">
        <v>21974</v>
      </c>
      <c r="DB427" s="335" t="s">
        <v>3840</v>
      </c>
      <c r="DC427" s="335" t="s">
        <v>3841</v>
      </c>
      <c r="DD427" s="335" t="s">
        <v>4838</v>
      </c>
      <c r="DE427" s="335" t="s">
        <v>19085</v>
      </c>
      <c r="DF427" s="335" t="s">
        <v>21974</v>
      </c>
      <c r="DG427" s="335" t="s">
        <v>3840</v>
      </c>
      <c r="DH427" s="335" t="s">
        <v>3841</v>
      </c>
      <c r="DI427" s="335" t="s">
        <v>4838</v>
      </c>
      <c r="DJ427" s="335" t="s">
        <v>21975</v>
      </c>
      <c r="DK427" s="335" t="s">
        <v>3849</v>
      </c>
      <c r="DL427" s="335" t="s">
        <v>4002</v>
      </c>
      <c r="DM427" s="335" t="s">
        <v>3914</v>
      </c>
      <c r="DN427" s="335" t="s">
        <v>3852</v>
      </c>
      <c r="DO427" s="335" t="s">
        <v>3853</v>
      </c>
      <c r="DP427" s="335" t="s">
        <v>3854</v>
      </c>
      <c r="DQ427" s="335" t="s">
        <v>21976</v>
      </c>
      <c r="DR427" s="335" t="s">
        <v>1228</v>
      </c>
      <c r="DS427" s="335" t="s">
        <v>21968</v>
      </c>
      <c r="DT427" s="335" t="s">
        <v>21977</v>
      </c>
      <c r="DU427" s="335" t="s">
        <v>21977</v>
      </c>
      <c r="DV427" s="335" t="s">
        <v>21977</v>
      </c>
      <c r="DW427" s="335" t="s">
        <v>21977</v>
      </c>
      <c r="DX427" s="335" t="s">
        <v>21969</v>
      </c>
      <c r="DY427" s="335" t="s">
        <v>221</v>
      </c>
      <c r="DZ427" s="335" t="s">
        <v>221</v>
      </c>
      <c r="EA427" s="335" t="s">
        <v>221</v>
      </c>
      <c r="EB427" s="335" t="s">
        <v>3861</v>
      </c>
      <c r="EC427" s="335" t="s">
        <v>4118</v>
      </c>
      <c r="ED427" s="335" t="s">
        <v>221</v>
      </c>
      <c r="EE427" s="335" t="s">
        <v>5595</v>
      </c>
      <c r="EF427" s="335" t="s">
        <v>3864</v>
      </c>
      <c r="EG427" s="335" t="s">
        <v>4068</v>
      </c>
      <c r="EH427" s="335" t="s">
        <v>4069</v>
      </c>
      <c r="EI427" s="335" t="s">
        <v>21978</v>
      </c>
      <c r="EJ427" s="335" t="s">
        <v>21979</v>
      </c>
      <c r="EK427" s="335" t="s">
        <v>3848</v>
      </c>
      <c r="EL427" s="335" t="s">
        <v>3868</v>
      </c>
      <c r="EM427" s="335" t="s">
        <v>4002</v>
      </c>
      <c r="EN427" s="335" t="s">
        <v>4002</v>
      </c>
      <c r="EO427" s="335" t="s">
        <v>4002</v>
      </c>
      <c r="EP427" s="335" t="s">
        <v>4002</v>
      </c>
      <c r="EQ427" s="335" t="s">
        <v>21980</v>
      </c>
      <c r="ER427" s="335" t="s">
        <v>4017</v>
      </c>
      <c r="ES427" s="335" t="s">
        <v>21981</v>
      </c>
      <c r="ET427" s="335" t="s">
        <v>21982</v>
      </c>
      <c r="EU427" s="335" t="s">
        <v>19777</v>
      </c>
      <c r="EV427" s="335" t="s">
        <v>3876</v>
      </c>
      <c r="EW427" s="335" t="s">
        <v>3876</v>
      </c>
      <c r="EX427" s="335" t="s">
        <v>3848</v>
      </c>
      <c r="EY427" s="335" t="s">
        <v>3848</v>
      </c>
      <c r="EZ427" s="335" t="s">
        <v>3876</v>
      </c>
      <c r="FA427" s="335" t="s">
        <v>3848</v>
      </c>
      <c r="FB427" s="335" t="s">
        <v>3848</v>
      </c>
      <c r="FC427" s="335" t="s">
        <v>3848</v>
      </c>
      <c r="FD427" s="335" t="s">
        <v>3848</v>
      </c>
      <c r="FE427" s="335" t="s">
        <v>3848</v>
      </c>
      <c r="FF427" s="335" t="s">
        <v>3848</v>
      </c>
      <c r="FG427" s="335" t="s">
        <v>3848</v>
      </c>
      <c r="FH427" s="335" t="s">
        <v>3848</v>
      </c>
      <c r="FI427" s="335" t="s">
        <v>3848</v>
      </c>
      <c r="FJ427" s="335" t="s">
        <v>3848</v>
      </c>
      <c r="FK427" s="335" t="s">
        <v>3848</v>
      </c>
      <c r="FL427" s="335" t="s">
        <v>3848</v>
      </c>
      <c r="FM427" s="335" t="s">
        <v>13648</v>
      </c>
      <c r="FN427" s="335" t="s">
        <v>21967</v>
      </c>
      <c r="FO427" s="335" t="s">
        <v>10812</v>
      </c>
      <c r="FP427" s="335" t="s">
        <v>1228</v>
      </c>
      <c r="FQ427" s="335" t="s">
        <v>21983</v>
      </c>
      <c r="FR427" s="335" t="s">
        <v>5276</v>
      </c>
      <c r="FS427" s="335" t="s">
        <v>21984</v>
      </c>
      <c r="FT427" s="335" t="s">
        <v>21985</v>
      </c>
      <c r="FU427" s="335" t="s">
        <v>21986</v>
      </c>
      <c r="FV427" s="335" t="s">
        <v>21987</v>
      </c>
      <c r="FW427" s="335" t="s">
        <v>21988</v>
      </c>
      <c r="FX427" s="335" t="s">
        <v>3944</v>
      </c>
      <c r="FY427" s="335" t="s">
        <v>3848</v>
      </c>
      <c r="FZ427" s="335" t="s">
        <v>3848</v>
      </c>
      <c r="GA427" s="335" t="s">
        <v>3946</v>
      </c>
      <c r="GB427" s="335" t="s">
        <v>3945</v>
      </c>
      <c r="GC427" s="335" t="s">
        <v>3945</v>
      </c>
      <c r="IC427" s="44" t="s">
        <v>3403</v>
      </c>
      <c r="IE427" s="44" t="s">
        <v>3403</v>
      </c>
    </row>
    <row r="428" spans="1:239" s="44" customFormat="1" ht="15" customHeight="1" x14ac:dyDescent="0.2">
      <c r="A428" s="85">
        <v>22</v>
      </c>
      <c r="B428" s="470">
        <v>0.49444444444444446</v>
      </c>
      <c r="C428" s="85"/>
      <c r="D428" s="85" t="s">
        <v>12630</v>
      </c>
      <c r="E428" s="85" t="s">
        <v>212</v>
      </c>
      <c r="F428" s="282">
        <v>43286</v>
      </c>
      <c r="G428" s="85" t="s">
        <v>387</v>
      </c>
      <c r="H428" s="85" t="s">
        <v>233</v>
      </c>
      <c r="I428" s="85" t="s">
        <v>4282</v>
      </c>
      <c r="J428" s="85"/>
      <c r="K428" s="471"/>
      <c r="L428" s="471"/>
      <c r="M428" s="471"/>
      <c r="N428" s="471"/>
      <c r="O428" s="85"/>
      <c r="P428" s="472" t="s">
        <v>13517</v>
      </c>
      <c r="Q428" s="85" t="s">
        <v>21989</v>
      </c>
      <c r="R428" s="85" t="s">
        <v>21990</v>
      </c>
      <c r="S428" s="471" t="s">
        <v>21260</v>
      </c>
      <c r="T428" s="276">
        <v>9457515538</v>
      </c>
      <c r="U428" s="473" t="s">
        <v>21991</v>
      </c>
      <c r="V428" s="506" t="s">
        <v>21992</v>
      </c>
      <c r="W428" s="471" t="s">
        <v>221</v>
      </c>
      <c r="X428" s="471" t="s">
        <v>221</v>
      </c>
      <c r="Y428" s="471" t="s">
        <v>221</v>
      </c>
      <c r="Z428" s="471" t="s">
        <v>221</v>
      </c>
      <c r="AA428" s="85" t="s">
        <v>21993</v>
      </c>
      <c r="AB428" s="85">
        <v>9087274596</v>
      </c>
      <c r="AC428" s="85" t="s">
        <v>402</v>
      </c>
      <c r="AD428" s="85" t="s">
        <v>366</v>
      </c>
      <c r="AE428" s="85" t="s">
        <v>21994</v>
      </c>
      <c r="AF428" s="85" t="s">
        <v>221</v>
      </c>
      <c r="AG428" s="85" t="s">
        <v>221</v>
      </c>
      <c r="AH428" s="85" t="s">
        <v>221</v>
      </c>
      <c r="AI428" s="85"/>
      <c r="AJ428" s="85"/>
      <c r="AK428" s="85"/>
      <c r="AL428" s="85"/>
      <c r="AM428" s="85"/>
      <c r="AN428" s="85" t="s">
        <v>228</v>
      </c>
      <c r="AO428" s="85" t="s">
        <v>228</v>
      </c>
      <c r="AP428" s="85" t="s">
        <v>229</v>
      </c>
      <c r="AQ428" s="85" t="s">
        <v>229</v>
      </c>
      <c r="AR428" s="85"/>
      <c r="AS428" s="85" t="s">
        <v>21995</v>
      </c>
      <c r="AT428" s="85">
        <v>240652</v>
      </c>
      <c r="AU428" s="85" t="s">
        <v>13187</v>
      </c>
      <c r="AV428" s="85"/>
      <c r="AW428" s="85"/>
      <c r="AX428" s="85"/>
      <c r="AY428" s="85" t="s">
        <v>227</v>
      </c>
      <c r="AZ428" s="85" t="s">
        <v>227</v>
      </c>
      <c r="BA428" s="275"/>
      <c r="BB428" s="474"/>
      <c r="BC428" s="275"/>
      <c r="BD428" s="275"/>
      <c r="BE428" s="85"/>
      <c r="BF428" s="85"/>
      <c r="BG428" s="85"/>
      <c r="BH428" s="85"/>
      <c r="BI428" s="85"/>
      <c r="BJ428" s="85"/>
      <c r="BK428" s="85"/>
      <c r="BL428" s="85"/>
      <c r="BM428" s="85"/>
      <c r="BN428" s="85"/>
      <c r="BO428" s="85"/>
      <c r="BP428" s="85"/>
      <c r="BQ428" s="85"/>
      <c r="BR428" s="85"/>
      <c r="BS428" s="85"/>
      <c r="BT428" s="85"/>
      <c r="BU428" s="85"/>
      <c r="BV428" s="405"/>
      <c r="BW428" s="85"/>
      <c r="BX428" s="85"/>
      <c r="BY428" s="85"/>
      <c r="BZ428" s="85"/>
      <c r="CA428" s="85"/>
      <c r="CB428" s="85"/>
      <c r="CC428" s="85"/>
      <c r="CD428" s="85"/>
      <c r="CE428" s="85"/>
      <c r="CF428" s="85"/>
      <c r="CG428" s="85"/>
      <c r="CH428" s="85"/>
      <c r="CI428" s="85"/>
      <c r="CJ428" s="85"/>
      <c r="CK428" s="85"/>
      <c r="CL428" s="85"/>
      <c r="CM428" s="85"/>
      <c r="CN428" s="85"/>
      <c r="CO428" s="85"/>
      <c r="CP428" s="85"/>
      <c r="CQ428" s="85"/>
      <c r="CR428" s="335" t="s">
        <v>12643</v>
      </c>
      <c r="CS428" s="335" t="s">
        <v>12644</v>
      </c>
      <c r="CT428" s="335" t="s">
        <v>4002</v>
      </c>
      <c r="CU428" s="335" t="s">
        <v>21996</v>
      </c>
      <c r="CV428" s="335" t="s">
        <v>21989</v>
      </c>
      <c r="CW428" s="335" t="s">
        <v>21990</v>
      </c>
      <c r="CX428" s="335" t="s">
        <v>21989</v>
      </c>
      <c r="CY428" s="335" t="s">
        <v>21997</v>
      </c>
      <c r="CZ428" s="335" t="s">
        <v>3848</v>
      </c>
      <c r="DA428" s="335" t="s">
        <v>21998</v>
      </c>
      <c r="DB428" s="335" t="s">
        <v>3840</v>
      </c>
      <c r="DC428" s="335" t="s">
        <v>3841</v>
      </c>
      <c r="DD428" s="335" t="s">
        <v>4882</v>
      </c>
      <c r="DE428" s="335" t="s">
        <v>3848</v>
      </c>
      <c r="DF428" s="335" t="s">
        <v>21999</v>
      </c>
      <c r="DG428" s="335" t="s">
        <v>22000</v>
      </c>
      <c r="DH428" s="335" t="s">
        <v>4607</v>
      </c>
      <c r="DI428" s="335" t="s">
        <v>14536</v>
      </c>
      <c r="DJ428" s="335" t="s">
        <v>22001</v>
      </c>
      <c r="DK428" s="335" t="s">
        <v>3849</v>
      </c>
      <c r="DL428" s="335" t="s">
        <v>4298</v>
      </c>
      <c r="DM428" s="335" t="s">
        <v>3914</v>
      </c>
      <c r="DN428" s="335" t="s">
        <v>3852</v>
      </c>
      <c r="DO428" s="335" t="s">
        <v>3853</v>
      </c>
      <c r="DP428" s="335" t="s">
        <v>3996</v>
      </c>
      <c r="DQ428" s="335" t="s">
        <v>22002</v>
      </c>
      <c r="DR428" s="335" t="s">
        <v>4044</v>
      </c>
      <c r="DS428" s="335" t="s">
        <v>21991</v>
      </c>
      <c r="DT428" s="335" t="s">
        <v>3848</v>
      </c>
      <c r="DU428" s="335" t="s">
        <v>3848</v>
      </c>
      <c r="DV428" s="335" t="s">
        <v>3848</v>
      </c>
      <c r="DW428" s="335" t="s">
        <v>22003</v>
      </c>
      <c r="DX428" s="335" t="s">
        <v>21992</v>
      </c>
      <c r="DY428" s="335" t="s">
        <v>3848</v>
      </c>
      <c r="DZ428" s="335" t="s">
        <v>3848</v>
      </c>
      <c r="EA428" s="335" t="s">
        <v>3848</v>
      </c>
      <c r="EB428" s="335" t="s">
        <v>3861</v>
      </c>
      <c r="EC428" s="335" t="s">
        <v>3862</v>
      </c>
      <c r="ED428" s="335" t="s">
        <v>3848</v>
      </c>
      <c r="EE428" s="335" t="s">
        <v>22004</v>
      </c>
      <c r="EF428" s="335" t="s">
        <v>3864</v>
      </c>
      <c r="EG428" s="335" t="s">
        <v>4068</v>
      </c>
      <c r="EH428" s="335" t="s">
        <v>4069</v>
      </c>
      <c r="EI428" s="335" t="s">
        <v>22005</v>
      </c>
      <c r="EJ428" s="335" t="s">
        <v>22005</v>
      </c>
      <c r="EK428" s="335" t="s">
        <v>3848</v>
      </c>
      <c r="EL428" s="335" t="s">
        <v>3868</v>
      </c>
      <c r="EM428" s="335" t="s">
        <v>4002</v>
      </c>
      <c r="EN428" s="335" t="s">
        <v>4002</v>
      </c>
      <c r="EO428" s="335" t="s">
        <v>3870</v>
      </c>
      <c r="EP428" s="335" t="s">
        <v>3869</v>
      </c>
      <c r="EQ428" s="335" t="s">
        <v>16267</v>
      </c>
      <c r="ER428" s="335" t="s">
        <v>3872</v>
      </c>
      <c r="ES428" s="335" t="s">
        <v>22006</v>
      </c>
      <c r="ET428" s="335" t="s">
        <v>22007</v>
      </c>
      <c r="EU428" s="335" t="s">
        <v>22008</v>
      </c>
      <c r="EV428" s="335" t="s">
        <v>3876</v>
      </c>
      <c r="EW428" s="335" t="s">
        <v>3876</v>
      </c>
      <c r="EX428" s="335" t="s">
        <v>3848</v>
      </c>
      <c r="EY428" s="335" t="s">
        <v>3848</v>
      </c>
      <c r="EZ428" s="335" t="s">
        <v>3876</v>
      </c>
      <c r="FA428" s="335" t="s">
        <v>3848</v>
      </c>
      <c r="FB428" s="335" t="s">
        <v>22009</v>
      </c>
      <c r="FC428" s="335" t="s">
        <v>22010</v>
      </c>
      <c r="FD428" s="335" t="s">
        <v>3848</v>
      </c>
      <c r="FE428" s="335" t="s">
        <v>3930</v>
      </c>
      <c r="FF428" s="335" t="s">
        <v>3931</v>
      </c>
      <c r="FG428" s="335" t="s">
        <v>3848</v>
      </c>
      <c r="FH428" s="335" t="s">
        <v>22011</v>
      </c>
      <c r="FI428" s="335" t="s">
        <v>6732</v>
      </c>
      <c r="FJ428" s="335" t="s">
        <v>4962</v>
      </c>
      <c r="FK428" s="335" t="s">
        <v>22012</v>
      </c>
      <c r="FL428" s="335" t="s">
        <v>4017</v>
      </c>
      <c r="FM428" s="335" t="s">
        <v>21989</v>
      </c>
      <c r="FN428" s="335" t="s">
        <v>1571</v>
      </c>
      <c r="FO428" s="335" t="s">
        <v>21260</v>
      </c>
      <c r="FP428" s="335" t="s">
        <v>3848</v>
      </c>
      <c r="FQ428" s="335" t="s">
        <v>3848</v>
      </c>
      <c r="FR428" s="335" t="s">
        <v>3848</v>
      </c>
      <c r="FS428" s="335" t="s">
        <v>3848</v>
      </c>
      <c r="FT428" s="335" t="s">
        <v>22013</v>
      </c>
      <c r="FU428" s="335" t="s">
        <v>22014</v>
      </c>
      <c r="FV428" s="335" t="s">
        <v>22015</v>
      </c>
      <c r="FW428" s="335" t="s">
        <v>3943</v>
      </c>
      <c r="FX428" s="335" t="s">
        <v>3944</v>
      </c>
      <c r="FY428" s="335" t="s">
        <v>3848</v>
      </c>
      <c r="FZ428" s="335" t="s">
        <v>13539</v>
      </c>
      <c r="GA428" s="335" t="s">
        <v>3848</v>
      </c>
      <c r="GB428" s="335" t="s">
        <v>3848</v>
      </c>
      <c r="GC428" s="335" t="s">
        <v>3848</v>
      </c>
      <c r="IC428" s="44" t="s">
        <v>3403</v>
      </c>
      <c r="IE428" s="44" t="s">
        <v>3403</v>
      </c>
    </row>
    <row r="429" spans="1:239" s="44" customFormat="1" ht="15" customHeight="1" x14ac:dyDescent="0.2">
      <c r="A429" s="85">
        <v>23</v>
      </c>
      <c r="B429" s="470">
        <v>0.5083333333333333</v>
      </c>
      <c r="C429" s="85"/>
      <c r="D429" s="85" t="s">
        <v>12630</v>
      </c>
      <c r="E429" s="85" t="s">
        <v>212</v>
      </c>
      <c r="F429" s="282">
        <v>43286</v>
      </c>
      <c r="G429" s="85" t="s">
        <v>357</v>
      </c>
      <c r="H429" s="85" t="s">
        <v>233</v>
      </c>
      <c r="I429" s="85" t="s">
        <v>12683</v>
      </c>
      <c r="J429" s="85"/>
      <c r="K429" s="471"/>
      <c r="L429" s="471"/>
      <c r="M429" s="471"/>
      <c r="N429" s="471"/>
      <c r="O429" s="85"/>
      <c r="P429" s="472" t="s">
        <v>22016</v>
      </c>
      <c r="Q429" s="85" t="s">
        <v>16901</v>
      </c>
      <c r="R429" s="85" t="s">
        <v>4423</v>
      </c>
      <c r="S429" s="471" t="s">
        <v>22017</v>
      </c>
      <c r="T429" s="276">
        <v>9567912472</v>
      </c>
      <c r="U429" s="473" t="s">
        <v>22018</v>
      </c>
      <c r="V429" s="471" t="s">
        <v>221</v>
      </c>
      <c r="W429" s="471" t="s">
        <v>221</v>
      </c>
      <c r="X429" s="471" t="s">
        <v>221</v>
      </c>
      <c r="Y429" s="471" t="s">
        <v>221</v>
      </c>
      <c r="Z429" s="471" t="s">
        <v>221</v>
      </c>
      <c r="AA429" s="85" t="s">
        <v>22019</v>
      </c>
      <c r="AB429" s="85">
        <v>9054177895</v>
      </c>
      <c r="AC429" s="85" t="s">
        <v>278</v>
      </c>
      <c r="AD429" s="85" t="s">
        <v>224</v>
      </c>
      <c r="AE429" s="85"/>
      <c r="AF429" s="85" t="s">
        <v>280</v>
      </c>
      <c r="AG429" s="85" t="s">
        <v>221</v>
      </c>
      <c r="AH429" s="85" t="s">
        <v>221</v>
      </c>
      <c r="AI429" s="85"/>
      <c r="AJ429" s="85"/>
      <c r="AK429" s="85"/>
      <c r="AL429" s="85"/>
      <c r="AM429" s="85"/>
      <c r="AN429" s="85" t="s">
        <v>228</v>
      </c>
      <c r="AO429" s="85" t="s">
        <v>228</v>
      </c>
      <c r="AP429" s="85" t="s">
        <v>598</v>
      </c>
      <c r="AQ429" s="85" t="s">
        <v>377</v>
      </c>
      <c r="AR429" s="85"/>
      <c r="AS429" s="85"/>
      <c r="AT429" s="85"/>
      <c r="AU429" s="85"/>
      <c r="AV429" s="85"/>
      <c r="AW429" s="85"/>
      <c r="AX429" s="85"/>
      <c r="AY429" s="85" t="s">
        <v>227</v>
      </c>
      <c r="AZ429" s="85" t="s">
        <v>446</v>
      </c>
      <c r="BA429" s="275"/>
      <c r="BB429" s="474" t="s">
        <v>12636</v>
      </c>
      <c r="BC429" s="275">
        <v>0.62847222222222221</v>
      </c>
      <c r="BD429" s="275">
        <v>0.63472222222222219</v>
      </c>
      <c r="BE429" s="85"/>
      <c r="BF429" s="85">
        <v>1</v>
      </c>
      <c r="BG429" s="85">
        <v>2</v>
      </c>
      <c r="BH429" s="85">
        <v>3</v>
      </c>
      <c r="BI429" s="85">
        <v>2</v>
      </c>
      <c r="BJ429" s="85">
        <v>2</v>
      </c>
      <c r="BK429" s="85">
        <v>2</v>
      </c>
      <c r="BL429" s="85">
        <v>2</v>
      </c>
      <c r="BM429" s="85">
        <v>3</v>
      </c>
      <c r="BN429" s="85">
        <v>2</v>
      </c>
      <c r="BO429" s="85">
        <v>2</v>
      </c>
      <c r="BP429" s="85">
        <v>3</v>
      </c>
      <c r="BQ429" s="85">
        <v>3</v>
      </c>
      <c r="BR429" s="85">
        <v>3</v>
      </c>
      <c r="BS429" s="85">
        <v>2</v>
      </c>
      <c r="BT429" s="85">
        <v>3</v>
      </c>
      <c r="BU429" s="85"/>
      <c r="BV429" s="474" t="s">
        <v>12636</v>
      </c>
      <c r="BW429" s="85"/>
      <c r="BX429" s="85"/>
      <c r="BY429" s="85"/>
      <c r="BZ429" s="85"/>
      <c r="CA429" s="85"/>
      <c r="CB429" s="85"/>
      <c r="CC429" s="85"/>
      <c r="CD429" s="85"/>
      <c r="CE429" s="85"/>
      <c r="CF429" s="85"/>
      <c r="CG429" s="85"/>
      <c r="CH429" s="85"/>
      <c r="CI429" s="85"/>
      <c r="CJ429" s="85"/>
      <c r="CK429" s="85"/>
      <c r="CL429" s="85"/>
      <c r="CM429" s="85"/>
      <c r="CN429" s="85"/>
      <c r="CO429" s="85"/>
      <c r="CP429" s="85"/>
      <c r="CQ429" s="85"/>
      <c r="CR429" s="335" t="s">
        <v>12643</v>
      </c>
      <c r="CS429" s="335" t="s">
        <v>12644</v>
      </c>
      <c r="CT429" s="335" t="s">
        <v>4002</v>
      </c>
      <c r="CU429" s="335" t="s">
        <v>22020</v>
      </c>
      <c r="CV429" s="335" t="s">
        <v>16901</v>
      </c>
      <c r="CW429" s="335" t="s">
        <v>4423</v>
      </c>
      <c r="CX429" s="335" t="s">
        <v>22017</v>
      </c>
      <c r="CY429" s="335" t="s">
        <v>22021</v>
      </c>
      <c r="CZ429" s="335" t="s">
        <v>7301</v>
      </c>
      <c r="DA429" s="335" t="s">
        <v>22022</v>
      </c>
      <c r="DB429" s="335" t="s">
        <v>3840</v>
      </c>
      <c r="DC429" s="335" t="s">
        <v>3841</v>
      </c>
      <c r="DD429" s="335" t="s">
        <v>5700</v>
      </c>
      <c r="DE429" s="335" t="s">
        <v>7301</v>
      </c>
      <c r="DF429" s="335" t="s">
        <v>22023</v>
      </c>
      <c r="DG429" s="335" t="s">
        <v>3840</v>
      </c>
      <c r="DH429" s="335" t="s">
        <v>3841</v>
      </c>
      <c r="DI429" s="335" t="s">
        <v>5700</v>
      </c>
      <c r="DJ429" s="335" t="s">
        <v>22024</v>
      </c>
      <c r="DK429" s="335" t="s">
        <v>3957</v>
      </c>
      <c r="DL429" s="335" t="s">
        <v>4002</v>
      </c>
      <c r="DM429" s="335" t="s">
        <v>3914</v>
      </c>
      <c r="DN429" s="335" t="s">
        <v>3852</v>
      </c>
      <c r="DO429" s="335" t="s">
        <v>3853</v>
      </c>
      <c r="DP429" s="335" t="s">
        <v>3854</v>
      </c>
      <c r="DQ429" s="335" t="s">
        <v>22025</v>
      </c>
      <c r="DR429" s="335" t="s">
        <v>22026</v>
      </c>
      <c r="DS429" s="335" t="s">
        <v>22018</v>
      </c>
      <c r="DT429" s="335" t="s">
        <v>3848</v>
      </c>
      <c r="DU429" s="335" t="s">
        <v>3848</v>
      </c>
      <c r="DV429" s="335" t="s">
        <v>3848</v>
      </c>
      <c r="DW429" s="335" t="s">
        <v>3848</v>
      </c>
      <c r="DX429" s="335" t="s">
        <v>3848</v>
      </c>
      <c r="DY429" s="335" t="s">
        <v>3848</v>
      </c>
      <c r="DZ429" s="335" t="s">
        <v>3848</v>
      </c>
      <c r="EA429" s="335" t="s">
        <v>3848</v>
      </c>
      <c r="EB429" s="335" t="s">
        <v>3861</v>
      </c>
      <c r="EC429" s="335" t="s">
        <v>3862</v>
      </c>
      <c r="ED429" s="335" t="s">
        <v>3848</v>
      </c>
      <c r="EE429" s="335" t="s">
        <v>22027</v>
      </c>
      <c r="EF429" s="335" t="s">
        <v>3864</v>
      </c>
      <c r="EG429" s="335" t="s">
        <v>598</v>
      </c>
      <c r="EH429" s="335" t="s">
        <v>3865</v>
      </c>
      <c r="EI429" s="335" t="s">
        <v>598</v>
      </c>
      <c r="EJ429" s="335" t="s">
        <v>17516</v>
      </c>
      <c r="EK429" s="335" t="s">
        <v>3848</v>
      </c>
      <c r="EL429" s="335" t="s">
        <v>5147</v>
      </c>
      <c r="EM429" s="335" t="s">
        <v>4002</v>
      </c>
      <c r="EN429" s="335" t="s">
        <v>4002</v>
      </c>
      <c r="EO429" s="335" t="s">
        <v>3870</v>
      </c>
      <c r="EP429" s="335" t="s">
        <v>3869</v>
      </c>
      <c r="EQ429" s="335" t="s">
        <v>22028</v>
      </c>
      <c r="ER429" s="335" t="s">
        <v>8278</v>
      </c>
      <c r="ES429" s="335" t="s">
        <v>22029</v>
      </c>
      <c r="ET429" s="335" t="s">
        <v>22030</v>
      </c>
      <c r="EU429" s="335" t="s">
        <v>22031</v>
      </c>
      <c r="EV429" s="335" t="s">
        <v>3877</v>
      </c>
      <c r="EW429" s="335" t="s">
        <v>3876</v>
      </c>
      <c r="EX429" s="335" t="s">
        <v>3848</v>
      </c>
      <c r="EY429" s="335" t="s">
        <v>3848</v>
      </c>
      <c r="EZ429" s="335" t="s">
        <v>3877</v>
      </c>
      <c r="FA429" s="335" t="s">
        <v>4956</v>
      </c>
      <c r="FB429" s="335" t="s">
        <v>14310</v>
      </c>
      <c r="FC429" s="335" t="s">
        <v>22032</v>
      </c>
      <c r="FD429" s="335" t="s">
        <v>3848</v>
      </c>
      <c r="FE429" s="335" t="s">
        <v>4011</v>
      </c>
      <c r="FF429" s="335" t="s">
        <v>4012</v>
      </c>
      <c r="FG429" s="335" t="s">
        <v>14593</v>
      </c>
      <c r="FH429" s="335" t="s">
        <v>22033</v>
      </c>
      <c r="FI429" s="335" t="s">
        <v>22034</v>
      </c>
      <c r="FJ429" s="335" t="s">
        <v>4317</v>
      </c>
      <c r="FK429" s="335" t="s">
        <v>6483</v>
      </c>
      <c r="FL429" s="335" t="s">
        <v>22035</v>
      </c>
      <c r="FM429" s="335" t="s">
        <v>16901</v>
      </c>
      <c r="FN429" s="335" t="s">
        <v>1501</v>
      </c>
      <c r="FO429" s="335" t="s">
        <v>22036</v>
      </c>
      <c r="FP429" s="335" t="s">
        <v>3848</v>
      </c>
      <c r="FQ429" s="335" t="s">
        <v>22037</v>
      </c>
      <c r="FR429" s="335" t="s">
        <v>22038</v>
      </c>
      <c r="FS429" s="335" t="s">
        <v>22039</v>
      </c>
      <c r="FT429" s="335" t="s">
        <v>22040</v>
      </c>
      <c r="FU429" s="335" t="s">
        <v>22041</v>
      </c>
      <c r="FV429" s="335" t="s">
        <v>22042</v>
      </c>
      <c r="FW429" s="335" t="s">
        <v>22043</v>
      </c>
      <c r="FX429" s="335" t="s">
        <v>3894</v>
      </c>
      <c r="FY429" s="335" t="s">
        <v>3848</v>
      </c>
      <c r="FZ429" s="335" t="s">
        <v>22044</v>
      </c>
      <c r="GA429" s="335" t="s">
        <v>3945</v>
      </c>
      <c r="GB429" s="335" t="s">
        <v>3946</v>
      </c>
      <c r="GC429" s="335" t="s">
        <v>3946</v>
      </c>
      <c r="GD429" s="44" t="s">
        <v>12615</v>
      </c>
      <c r="GE429" s="44" t="s">
        <v>6505</v>
      </c>
      <c r="GF429" s="44" t="s">
        <v>12626</v>
      </c>
      <c r="GG429" s="44" t="s">
        <v>6505</v>
      </c>
      <c r="GH429" s="44" t="s">
        <v>13178</v>
      </c>
      <c r="GI429" s="44" t="s">
        <v>6505</v>
      </c>
      <c r="HP429" s="44" t="s">
        <v>6505</v>
      </c>
      <c r="HV429" s="44" t="s">
        <v>6505</v>
      </c>
      <c r="IA429" s="44" t="s">
        <v>6505</v>
      </c>
      <c r="IC429" s="44" t="s">
        <v>12683</v>
      </c>
      <c r="IE429" s="44" t="s">
        <v>3403</v>
      </c>
    </row>
    <row r="430" spans="1:239" s="44" customFormat="1" ht="15" customHeight="1" x14ac:dyDescent="0.2">
      <c r="A430" s="85">
        <v>24</v>
      </c>
      <c r="B430" s="470">
        <v>0.51041666666666663</v>
      </c>
      <c r="C430" s="85"/>
      <c r="D430" s="85" t="s">
        <v>12630</v>
      </c>
      <c r="E430" s="85" t="s">
        <v>212</v>
      </c>
      <c r="F430" s="282">
        <v>43286</v>
      </c>
      <c r="G430" s="85" t="s">
        <v>1202</v>
      </c>
      <c r="H430" s="85" t="s">
        <v>233</v>
      </c>
      <c r="I430" s="85" t="s">
        <v>3057</v>
      </c>
      <c r="J430" s="85"/>
      <c r="K430" s="471"/>
      <c r="L430" s="471"/>
      <c r="M430" s="471"/>
      <c r="N430" s="471"/>
      <c r="O430" s="85"/>
      <c r="P430" s="472" t="s">
        <v>22045</v>
      </c>
      <c r="Q430" s="85" t="s">
        <v>22046</v>
      </c>
      <c r="R430" s="85" t="s">
        <v>22047</v>
      </c>
      <c r="S430" s="471" t="s">
        <v>22048</v>
      </c>
      <c r="T430" s="276">
        <v>9272430470</v>
      </c>
      <c r="U430" s="473" t="s">
        <v>22049</v>
      </c>
      <c r="V430" s="471" t="s">
        <v>221</v>
      </c>
      <c r="W430" s="471" t="s">
        <v>221</v>
      </c>
      <c r="X430" s="471" t="s">
        <v>221</v>
      </c>
      <c r="Y430" s="471" t="s">
        <v>221</v>
      </c>
      <c r="Z430" s="471" t="s">
        <v>221</v>
      </c>
      <c r="AA430" s="85" t="s">
        <v>22050</v>
      </c>
      <c r="AB430" s="85">
        <v>9224243303</v>
      </c>
      <c r="AC430" s="85" t="s">
        <v>1303</v>
      </c>
      <c r="AD430" s="85" t="s">
        <v>5205</v>
      </c>
      <c r="AE430" s="481" t="s">
        <v>221</v>
      </c>
      <c r="AF430" s="85" t="s">
        <v>221</v>
      </c>
      <c r="AG430" s="85" t="s">
        <v>221</v>
      </c>
      <c r="AH430" s="85" t="s">
        <v>221</v>
      </c>
      <c r="AI430" s="85">
        <v>0</v>
      </c>
      <c r="AJ430" s="85" t="s">
        <v>446</v>
      </c>
      <c r="AK430" s="85">
        <v>0</v>
      </c>
      <c r="AL430" s="85">
        <v>0</v>
      </c>
      <c r="AM430" s="85">
        <v>0</v>
      </c>
      <c r="AN430" s="85" t="s">
        <v>228</v>
      </c>
      <c r="AO430" s="85" t="s">
        <v>228</v>
      </c>
      <c r="AP430" s="85" t="s">
        <v>229</v>
      </c>
      <c r="AQ430" s="85" t="s">
        <v>229</v>
      </c>
      <c r="AR430" s="85"/>
      <c r="AS430" s="85" t="s">
        <v>21995</v>
      </c>
      <c r="AT430" s="85">
        <v>240652</v>
      </c>
      <c r="AU430" s="85" t="s">
        <v>13187</v>
      </c>
      <c r="AV430" s="85"/>
      <c r="AW430" s="85"/>
      <c r="AX430" s="85"/>
      <c r="AY430" s="85" t="s">
        <v>227</v>
      </c>
      <c r="AZ430" s="85" t="s">
        <v>446</v>
      </c>
      <c r="BA430" s="275"/>
      <c r="BB430" s="474" t="s">
        <v>13928</v>
      </c>
      <c r="BC430" s="275">
        <v>0.58194444444444449</v>
      </c>
      <c r="BD430" s="275">
        <v>0.5854166666666667</v>
      </c>
      <c r="BE430" s="85"/>
      <c r="BF430" s="85">
        <v>1</v>
      </c>
      <c r="BG430" s="85">
        <v>2</v>
      </c>
      <c r="BH430" s="85">
        <v>2</v>
      </c>
      <c r="BI430" s="85">
        <v>2</v>
      </c>
      <c r="BJ430" s="85">
        <v>1</v>
      </c>
      <c r="BK430" s="85">
        <v>1</v>
      </c>
      <c r="BL430" s="85">
        <v>2</v>
      </c>
      <c r="BM430" s="85">
        <v>2</v>
      </c>
      <c r="BN430" s="85">
        <v>2</v>
      </c>
      <c r="BO430" s="85">
        <v>1</v>
      </c>
      <c r="BP430" s="85">
        <v>2</v>
      </c>
      <c r="BQ430" s="85">
        <v>1</v>
      </c>
      <c r="BR430" s="85">
        <v>2</v>
      </c>
      <c r="BS430" s="85">
        <v>2</v>
      </c>
      <c r="BT430" s="85">
        <v>2</v>
      </c>
      <c r="BU430" s="85"/>
      <c r="BV430" s="405"/>
      <c r="BW430" s="85"/>
      <c r="BX430" s="85"/>
      <c r="BY430" s="85"/>
      <c r="BZ430" s="85"/>
      <c r="CA430" s="85"/>
      <c r="CB430" s="85"/>
      <c r="CC430" s="85"/>
      <c r="CD430" s="85"/>
      <c r="CE430" s="85"/>
      <c r="CF430" s="85"/>
      <c r="CG430" s="85"/>
      <c r="CH430" s="85"/>
      <c r="CI430" s="85"/>
      <c r="CJ430" s="85"/>
      <c r="CK430" s="85"/>
      <c r="CL430" s="85"/>
      <c r="CM430" s="85"/>
      <c r="CN430" s="85"/>
      <c r="CO430" s="85"/>
      <c r="CP430" s="85"/>
      <c r="CQ430" s="85"/>
      <c r="CR430" s="335" t="s">
        <v>12643</v>
      </c>
      <c r="CS430" s="335" t="s">
        <v>12644</v>
      </c>
      <c r="CT430" s="335" t="s">
        <v>4002</v>
      </c>
      <c r="CU430" s="335" t="s">
        <v>22051</v>
      </c>
      <c r="CV430" s="335" t="s">
        <v>22046</v>
      </c>
      <c r="CW430" s="335" t="s">
        <v>22047</v>
      </c>
      <c r="CX430" s="335" t="s">
        <v>22048</v>
      </c>
      <c r="CY430" s="335" t="s">
        <v>22052</v>
      </c>
      <c r="CZ430" s="335" t="s">
        <v>17034</v>
      </c>
      <c r="DA430" s="335" t="s">
        <v>22053</v>
      </c>
      <c r="DB430" s="335" t="s">
        <v>3840</v>
      </c>
      <c r="DC430" s="335" t="s">
        <v>3841</v>
      </c>
      <c r="DD430" s="335" t="s">
        <v>4882</v>
      </c>
      <c r="DE430" s="335" t="s">
        <v>17034</v>
      </c>
      <c r="DF430" s="335" t="s">
        <v>17950</v>
      </c>
      <c r="DG430" s="335" t="s">
        <v>3840</v>
      </c>
      <c r="DH430" s="335" t="s">
        <v>3841</v>
      </c>
      <c r="DI430" s="335" t="s">
        <v>4882</v>
      </c>
      <c r="DJ430" s="335" t="s">
        <v>3848</v>
      </c>
      <c r="DK430" s="335" t="s">
        <v>3957</v>
      </c>
      <c r="DL430" s="335" t="s">
        <v>10124</v>
      </c>
      <c r="DM430" s="335" t="s">
        <v>3914</v>
      </c>
      <c r="DN430" s="335" t="s">
        <v>3852</v>
      </c>
      <c r="DO430" s="335" t="s">
        <v>3853</v>
      </c>
      <c r="DP430" s="335" t="s">
        <v>4299</v>
      </c>
      <c r="DQ430" s="335" t="s">
        <v>22054</v>
      </c>
      <c r="DR430" s="335" t="s">
        <v>4044</v>
      </c>
      <c r="DS430" s="335" t="s">
        <v>22049</v>
      </c>
      <c r="DT430" s="335" t="s">
        <v>3848</v>
      </c>
      <c r="DU430" s="335" t="s">
        <v>3848</v>
      </c>
      <c r="DV430" s="335" t="s">
        <v>3848</v>
      </c>
      <c r="DW430" s="335" t="s">
        <v>3848</v>
      </c>
      <c r="DX430" s="335" t="s">
        <v>3848</v>
      </c>
      <c r="DY430" s="335" t="s">
        <v>3848</v>
      </c>
      <c r="DZ430" s="335" t="s">
        <v>3848</v>
      </c>
      <c r="EA430" s="335" t="s">
        <v>3848</v>
      </c>
      <c r="EB430" s="335" t="s">
        <v>3861</v>
      </c>
      <c r="EC430" s="335" t="s">
        <v>3862</v>
      </c>
      <c r="ED430" s="335" t="s">
        <v>3848</v>
      </c>
      <c r="EE430" s="335" t="s">
        <v>6909</v>
      </c>
      <c r="EF430" s="335" t="s">
        <v>3864</v>
      </c>
      <c r="EG430" s="335" t="s">
        <v>4068</v>
      </c>
      <c r="EH430" s="335" t="s">
        <v>10230</v>
      </c>
      <c r="EI430" s="335" t="s">
        <v>22055</v>
      </c>
      <c r="EJ430" s="335" t="s">
        <v>22005</v>
      </c>
      <c r="EK430" s="335" t="s">
        <v>3848</v>
      </c>
      <c r="EL430" s="335" t="s">
        <v>3868</v>
      </c>
      <c r="EM430" s="335" t="s">
        <v>4002</v>
      </c>
      <c r="EN430" s="335" t="s">
        <v>4002</v>
      </c>
      <c r="EO430" s="335" t="s">
        <v>4002</v>
      </c>
      <c r="EP430" s="335" t="s">
        <v>4002</v>
      </c>
      <c r="EQ430" s="335" t="s">
        <v>22056</v>
      </c>
      <c r="ER430" s="335" t="s">
        <v>4004</v>
      </c>
      <c r="ES430" s="335" t="s">
        <v>22057</v>
      </c>
      <c r="ET430" s="335" t="s">
        <v>22058</v>
      </c>
      <c r="EU430" s="335" t="s">
        <v>22059</v>
      </c>
      <c r="EV430" s="335" t="s">
        <v>3876</v>
      </c>
      <c r="EW430" s="335" t="s">
        <v>3876</v>
      </c>
      <c r="EX430" s="335" t="s">
        <v>3848</v>
      </c>
      <c r="EY430" s="335" t="s">
        <v>3848</v>
      </c>
      <c r="EZ430" s="335" t="s">
        <v>3876</v>
      </c>
      <c r="FA430" s="335" t="s">
        <v>3848</v>
      </c>
      <c r="FB430" s="335" t="s">
        <v>3848</v>
      </c>
      <c r="FC430" s="335" t="s">
        <v>3848</v>
      </c>
      <c r="FD430" s="335" t="s">
        <v>3848</v>
      </c>
      <c r="FE430" s="335" t="s">
        <v>4017</v>
      </c>
      <c r="FF430" s="335" t="s">
        <v>4017</v>
      </c>
      <c r="FG430" s="335" t="s">
        <v>3848</v>
      </c>
      <c r="FH430" s="335" t="s">
        <v>3848</v>
      </c>
      <c r="FI430" s="335" t="s">
        <v>3848</v>
      </c>
      <c r="FJ430" s="335" t="s">
        <v>4017</v>
      </c>
      <c r="FK430" s="335" t="s">
        <v>4017</v>
      </c>
      <c r="FL430" s="335" t="s">
        <v>4017</v>
      </c>
      <c r="FM430" s="335" t="s">
        <v>22046</v>
      </c>
      <c r="FN430" s="335" t="s">
        <v>22060</v>
      </c>
      <c r="FO430" s="335" t="s">
        <v>22048</v>
      </c>
      <c r="FP430" s="335" t="s">
        <v>3848</v>
      </c>
      <c r="FQ430" s="335" t="s">
        <v>22061</v>
      </c>
      <c r="FR430" s="335" t="s">
        <v>4367</v>
      </c>
      <c r="FS430" s="335" t="s">
        <v>22062</v>
      </c>
      <c r="FT430" s="335" t="s">
        <v>22063</v>
      </c>
      <c r="FU430" s="335" t="s">
        <v>22064</v>
      </c>
      <c r="FV430" s="335" t="s">
        <v>22065</v>
      </c>
      <c r="FW430" s="335" t="s">
        <v>22066</v>
      </c>
      <c r="FX430" s="335" t="s">
        <v>3944</v>
      </c>
      <c r="FY430" s="335" t="s">
        <v>3848</v>
      </c>
      <c r="FZ430" s="335" t="s">
        <v>3848</v>
      </c>
      <c r="GA430" s="335" t="s">
        <v>3946</v>
      </c>
      <c r="GB430" s="335" t="s">
        <v>3946</v>
      </c>
      <c r="GC430" s="335" t="s">
        <v>3946</v>
      </c>
      <c r="IC430" s="44" t="s">
        <v>3403</v>
      </c>
      <c r="IE430" s="44" t="s">
        <v>3403</v>
      </c>
    </row>
    <row r="431" spans="1:239" s="44" customFormat="1" ht="15" customHeight="1" x14ac:dyDescent="0.2">
      <c r="A431" s="85">
        <v>25</v>
      </c>
      <c r="B431" s="470">
        <v>0.5131944444444444</v>
      </c>
      <c r="C431" s="85"/>
      <c r="D431" s="85" t="s">
        <v>12630</v>
      </c>
      <c r="E431" s="85" t="s">
        <v>212</v>
      </c>
      <c r="F431" s="282">
        <v>43286</v>
      </c>
      <c r="G431" s="85" t="s">
        <v>1202</v>
      </c>
      <c r="H431" s="85" t="s">
        <v>214</v>
      </c>
      <c r="I431" s="85" t="s">
        <v>1222</v>
      </c>
      <c r="J431" s="85"/>
      <c r="K431" s="471"/>
      <c r="L431" s="471"/>
      <c r="M431" s="471"/>
      <c r="N431" s="471"/>
      <c r="O431" s="85"/>
      <c r="P431" s="472" t="s">
        <v>22067</v>
      </c>
      <c r="Q431" s="85" t="s">
        <v>962</v>
      </c>
      <c r="R431" s="85" t="s">
        <v>22068</v>
      </c>
      <c r="S431" s="471" t="s">
        <v>22069</v>
      </c>
      <c r="T431" s="276">
        <v>9502930373</v>
      </c>
      <c r="U431" s="506" t="s">
        <v>22070</v>
      </c>
      <c r="V431" s="471" t="s">
        <v>221</v>
      </c>
      <c r="W431" s="471" t="s">
        <v>221</v>
      </c>
      <c r="X431" s="471" t="s">
        <v>221</v>
      </c>
      <c r="Y431" s="471" t="s">
        <v>221</v>
      </c>
      <c r="Z431" s="471" t="s">
        <v>221</v>
      </c>
      <c r="AA431" s="85" t="s">
        <v>22071</v>
      </c>
      <c r="AB431" s="85">
        <v>9554004891</v>
      </c>
      <c r="AC431" s="85" t="s">
        <v>223</v>
      </c>
      <c r="AD431" s="85" t="s">
        <v>333</v>
      </c>
      <c r="AE431" s="85"/>
      <c r="AF431" s="85" t="s">
        <v>226</v>
      </c>
      <c r="AG431" s="85" t="s">
        <v>221</v>
      </c>
      <c r="AH431" s="85" t="s">
        <v>221</v>
      </c>
      <c r="AI431" s="85"/>
      <c r="AJ431" s="85"/>
      <c r="AK431" s="85"/>
      <c r="AL431" s="85"/>
      <c r="AM431" s="85"/>
      <c r="AN431" s="85" t="s">
        <v>228</v>
      </c>
      <c r="AO431" s="85" t="s">
        <v>228</v>
      </c>
      <c r="AP431" s="85" t="s">
        <v>281</v>
      </c>
      <c r="AQ431" s="85" t="s">
        <v>282</v>
      </c>
      <c r="AR431" s="85"/>
      <c r="AS431" s="85"/>
      <c r="AT431" s="85"/>
      <c r="AU431" s="85"/>
      <c r="AV431" s="85"/>
      <c r="AW431" s="85"/>
      <c r="AX431" s="85"/>
      <c r="AY431" s="85" t="s">
        <v>227</v>
      </c>
      <c r="AZ431" s="85" t="s">
        <v>446</v>
      </c>
      <c r="BA431" s="275"/>
      <c r="BB431" s="474" t="s">
        <v>22072</v>
      </c>
      <c r="BC431" s="275">
        <v>0.61458333333333337</v>
      </c>
      <c r="BD431" s="275">
        <v>0.62152777777777779</v>
      </c>
      <c r="BE431" s="85"/>
      <c r="BF431" s="85">
        <v>2</v>
      </c>
      <c r="BG431" s="85">
        <v>2</v>
      </c>
      <c r="BH431" s="85">
        <v>2</v>
      </c>
      <c r="BI431" s="85">
        <v>2</v>
      </c>
      <c r="BJ431" s="85">
        <v>2</v>
      </c>
      <c r="BK431" s="85">
        <v>2</v>
      </c>
      <c r="BL431" s="85">
        <v>2</v>
      </c>
      <c r="BM431" s="85">
        <v>2</v>
      </c>
      <c r="BN431" s="85">
        <v>2</v>
      </c>
      <c r="BO431" s="85">
        <v>2</v>
      </c>
      <c r="BP431" s="85">
        <v>2</v>
      </c>
      <c r="BQ431" s="85">
        <v>2</v>
      </c>
      <c r="BR431" s="85">
        <v>2</v>
      </c>
      <c r="BS431" s="85">
        <v>2</v>
      </c>
      <c r="BT431" s="85">
        <v>2</v>
      </c>
      <c r="BU431" s="85"/>
      <c r="BV431" s="405"/>
      <c r="BW431" s="85"/>
      <c r="BX431" s="85"/>
      <c r="BY431" s="85"/>
      <c r="BZ431" s="85"/>
      <c r="CA431" s="85"/>
      <c r="CB431" s="85"/>
      <c r="CC431" s="85"/>
      <c r="CD431" s="85"/>
      <c r="CE431" s="85"/>
      <c r="CF431" s="85"/>
      <c r="CG431" s="85"/>
      <c r="CH431" s="85"/>
      <c r="CI431" s="85"/>
      <c r="CJ431" s="85"/>
      <c r="CK431" s="85"/>
      <c r="CL431" s="85"/>
      <c r="CM431" s="85"/>
      <c r="CN431" s="85"/>
      <c r="CO431" s="85"/>
      <c r="CP431" s="85"/>
      <c r="CQ431" s="85"/>
      <c r="CR431" s="335" t="s">
        <v>12643</v>
      </c>
      <c r="CS431" s="335" t="s">
        <v>12644</v>
      </c>
      <c r="CT431" s="335" t="s">
        <v>4002</v>
      </c>
      <c r="CU431" s="335" t="s">
        <v>22073</v>
      </c>
      <c r="CV431" s="335" t="s">
        <v>962</v>
      </c>
      <c r="CW431" s="335" t="s">
        <v>22068</v>
      </c>
      <c r="CX431" s="335" t="s">
        <v>22069</v>
      </c>
      <c r="CY431" s="335" t="s">
        <v>22074</v>
      </c>
      <c r="CZ431" s="335" t="s">
        <v>14421</v>
      </c>
      <c r="DA431" s="335" t="s">
        <v>22075</v>
      </c>
      <c r="DB431" s="335" t="s">
        <v>4158</v>
      </c>
      <c r="DC431" s="335" t="s">
        <v>4159</v>
      </c>
      <c r="DD431" s="335" t="s">
        <v>5335</v>
      </c>
      <c r="DE431" s="335" t="s">
        <v>14421</v>
      </c>
      <c r="DF431" s="335" t="s">
        <v>22075</v>
      </c>
      <c r="DG431" s="335" t="s">
        <v>4158</v>
      </c>
      <c r="DH431" s="335" t="s">
        <v>4159</v>
      </c>
      <c r="DI431" s="335" t="s">
        <v>5335</v>
      </c>
      <c r="DJ431" s="335" t="s">
        <v>22076</v>
      </c>
      <c r="DK431" s="335" t="s">
        <v>3957</v>
      </c>
      <c r="DL431" s="335" t="s">
        <v>14122</v>
      </c>
      <c r="DM431" s="335" t="s">
        <v>3914</v>
      </c>
      <c r="DN431" s="335" t="s">
        <v>3852</v>
      </c>
      <c r="DO431" s="335" t="s">
        <v>3853</v>
      </c>
      <c r="DP431" s="335" t="s">
        <v>3854</v>
      </c>
      <c r="DQ431" s="335" t="s">
        <v>22077</v>
      </c>
      <c r="DR431" s="335" t="s">
        <v>1228</v>
      </c>
      <c r="DS431" s="335" t="s">
        <v>22070</v>
      </c>
      <c r="DT431" s="335" t="s">
        <v>22078</v>
      </c>
      <c r="DU431" s="335" t="s">
        <v>22079</v>
      </c>
      <c r="DV431" s="335" t="s">
        <v>22080</v>
      </c>
      <c r="DW431" s="335" t="s">
        <v>22081</v>
      </c>
      <c r="DX431" s="335" t="s">
        <v>3848</v>
      </c>
      <c r="DY431" s="335" t="s">
        <v>3848</v>
      </c>
      <c r="DZ431" s="335" t="s">
        <v>3848</v>
      </c>
      <c r="EA431" s="335" t="s">
        <v>3848</v>
      </c>
      <c r="EB431" s="335" t="s">
        <v>3861</v>
      </c>
      <c r="EC431" s="335" t="s">
        <v>3862</v>
      </c>
      <c r="ED431" s="335" t="s">
        <v>3848</v>
      </c>
      <c r="EE431" s="335" t="s">
        <v>22082</v>
      </c>
      <c r="EF431" s="335" t="s">
        <v>3864</v>
      </c>
      <c r="EG431" s="335" t="s">
        <v>2755</v>
      </c>
      <c r="EH431" s="335" t="s">
        <v>282</v>
      </c>
      <c r="EI431" s="335" t="s">
        <v>3848</v>
      </c>
      <c r="EJ431" s="335" t="s">
        <v>3848</v>
      </c>
      <c r="EK431" s="335" t="s">
        <v>3848</v>
      </c>
      <c r="EL431" s="335" t="s">
        <v>4473</v>
      </c>
      <c r="EM431" s="335" t="s">
        <v>4002</v>
      </c>
      <c r="EN431" s="335" t="s">
        <v>4002</v>
      </c>
      <c r="EO431" s="335" t="s">
        <v>4002</v>
      </c>
      <c r="EP431" s="335" t="s">
        <v>4002</v>
      </c>
      <c r="EQ431" s="335" t="s">
        <v>22083</v>
      </c>
      <c r="ER431" s="335" t="s">
        <v>3964</v>
      </c>
      <c r="ES431" s="335" t="s">
        <v>22084</v>
      </c>
      <c r="ET431" s="335" t="s">
        <v>22085</v>
      </c>
      <c r="EU431" s="335" t="s">
        <v>22086</v>
      </c>
      <c r="EV431" s="335" t="s">
        <v>3876</v>
      </c>
      <c r="EW431" s="335" t="s">
        <v>3876</v>
      </c>
      <c r="EX431" s="335" t="s">
        <v>3848</v>
      </c>
      <c r="EY431" s="335" t="s">
        <v>3848</v>
      </c>
      <c r="EZ431" s="335" t="s">
        <v>3877</v>
      </c>
      <c r="FA431" s="335" t="s">
        <v>3878</v>
      </c>
      <c r="FB431" s="335" t="s">
        <v>22087</v>
      </c>
      <c r="FC431" s="335" t="s">
        <v>22088</v>
      </c>
      <c r="FD431" s="335" t="s">
        <v>3848</v>
      </c>
      <c r="FE431" s="335" t="s">
        <v>3970</v>
      </c>
      <c r="FF431" s="335" t="s">
        <v>3971</v>
      </c>
      <c r="FG431" s="335" t="s">
        <v>22089</v>
      </c>
      <c r="FH431" s="335" t="s">
        <v>22090</v>
      </c>
      <c r="FI431" s="335" t="s">
        <v>22091</v>
      </c>
      <c r="FJ431" s="335" t="s">
        <v>22092</v>
      </c>
      <c r="FK431" s="335" t="s">
        <v>22093</v>
      </c>
      <c r="FL431" s="335" t="s">
        <v>3943</v>
      </c>
      <c r="FM431" s="335" t="s">
        <v>22094</v>
      </c>
      <c r="FN431" s="335" t="s">
        <v>22095</v>
      </c>
      <c r="FO431" s="335" t="s">
        <v>3848</v>
      </c>
      <c r="FP431" s="335" t="s">
        <v>3848</v>
      </c>
      <c r="FQ431" s="335" t="s">
        <v>3848</v>
      </c>
      <c r="FR431" s="335" t="s">
        <v>3848</v>
      </c>
      <c r="FS431" s="335" t="s">
        <v>3848</v>
      </c>
      <c r="FT431" s="335" t="s">
        <v>22096</v>
      </c>
      <c r="FU431" s="335" t="s">
        <v>4568</v>
      </c>
      <c r="FV431" s="335" t="s">
        <v>22097</v>
      </c>
      <c r="FW431" s="335" t="s">
        <v>22098</v>
      </c>
      <c r="FX431" s="335" t="s">
        <v>3944</v>
      </c>
      <c r="FY431" s="335" t="s">
        <v>3848</v>
      </c>
      <c r="FZ431" s="335" t="s">
        <v>13539</v>
      </c>
      <c r="GA431" s="335" t="s">
        <v>3946</v>
      </c>
      <c r="GB431" s="335" t="s">
        <v>3946</v>
      </c>
      <c r="GC431" s="335" t="s">
        <v>3946</v>
      </c>
      <c r="IC431" s="44" t="s">
        <v>3403</v>
      </c>
      <c r="IE431" s="44" t="s">
        <v>3403</v>
      </c>
    </row>
    <row r="432" spans="1:239" s="44" customFormat="1" ht="15" customHeight="1" x14ac:dyDescent="0.2">
      <c r="A432" s="85">
        <v>26</v>
      </c>
      <c r="B432" s="470">
        <v>0.51874999999999993</v>
      </c>
      <c r="C432" s="85"/>
      <c r="D432" s="85" t="s">
        <v>12630</v>
      </c>
      <c r="E432" s="85" t="s">
        <v>212</v>
      </c>
      <c r="F432" s="282">
        <v>43286</v>
      </c>
      <c r="G432" s="85" t="s">
        <v>1202</v>
      </c>
      <c r="H432" s="85" t="s">
        <v>233</v>
      </c>
      <c r="I432" s="85" t="s">
        <v>3057</v>
      </c>
      <c r="J432" s="85"/>
      <c r="K432" s="471"/>
      <c r="L432" s="471"/>
      <c r="M432" s="471"/>
      <c r="N432" s="471"/>
      <c r="O432" s="85"/>
      <c r="P432" s="472" t="s">
        <v>22099</v>
      </c>
      <c r="Q432" s="85" t="s">
        <v>22100</v>
      </c>
      <c r="R432" s="85" t="s">
        <v>2775</v>
      </c>
      <c r="S432" s="471" t="s">
        <v>22101</v>
      </c>
      <c r="T432" s="276">
        <v>9566124890</v>
      </c>
      <c r="U432" s="473" t="s">
        <v>22102</v>
      </c>
      <c r="V432" s="506" t="s">
        <v>22103</v>
      </c>
      <c r="W432" s="471" t="s">
        <v>221</v>
      </c>
      <c r="X432" s="471" t="s">
        <v>221</v>
      </c>
      <c r="Y432" s="471" t="s">
        <v>221</v>
      </c>
      <c r="Z432" s="471" t="s">
        <v>221</v>
      </c>
      <c r="AA432" s="85" t="s">
        <v>22104</v>
      </c>
      <c r="AB432" s="85">
        <v>9751545671</v>
      </c>
      <c r="AC432" s="85" t="s">
        <v>1303</v>
      </c>
      <c r="AD432" s="85" t="s">
        <v>224</v>
      </c>
      <c r="AE432" s="85" t="s">
        <v>221</v>
      </c>
      <c r="AF432" s="85" t="s">
        <v>221</v>
      </c>
      <c r="AG432" s="85" t="s">
        <v>221</v>
      </c>
      <c r="AH432" s="85" t="s">
        <v>221</v>
      </c>
      <c r="AI432" s="85"/>
      <c r="AJ432" s="85"/>
      <c r="AK432" s="85"/>
      <c r="AL432" s="85"/>
      <c r="AM432" s="85"/>
      <c r="AN432" s="85" t="s">
        <v>228</v>
      </c>
      <c r="AO432" s="85" t="s">
        <v>228</v>
      </c>
      <c r="AP432" s="85" t="s">
        <v>229</v>
      </c>
      <c r="AQ432" s="85" t="s">
        <v>229</v>
      </c>
      <c r="AR432" s="85"/>
      <c r="AS432" s="85" t="s">
        <v>22105</v>
      </c>
      <c r="AT432" s="85">
        <v>211603</v>
      </c>
      <c r="AU432" s="85" t="s">
        <v>12782</v>
      </c>
      <c r="AV432" s="85"/>
      <c r="AW432" s="85"/>
      <c r="AX432" s="85"/>
      <c r="AY432" s="85" t="s">
        <v>227</v>
      </c>
      <c r="AZ432" s="85" t="s">
        <v>446</v>
      </c>
      <c r="BA432" s="275"/>
      <c r="BB432" s="474" t="s">
        <v>12636</v>
      </c>
      <c r="BC432" s="275">
        <v>0.64236111111111105</v>
      </c>
      <c r="BD432" s="275">
        <v>0.64583333333333337</v>
      </c>
      <c r="BE432" s="85"/>
      <c r="BF432" s="85">
        <v>1</v>
      </c>
      <c r="BG432" s="85">
        <v>2</v>
      </c>
      <c r="BH432" s="85">
        <v>3</v>
      </c>
      <c r="BI432" s="85">
        <v>3</v>
      </c>
      <c r="BJ432" s="85">
        <v>2</v>
      </c>
      <c r="BK432" s="85">
        <v>1</v>
      </c>
      <c r="BL432" s="85">
        <v>1</v>
      </c>
      <c r="BM432" s="85">
        <v>3</v>
      </c>
      <c r="BN432" s="85">
        <v>2</v>
      </c>
      <c r="BO432" s="85">
        <v>1</v>
      </c>
      <c r="BP432" s="85">
        <v>2</v>
      </c>
      <c r="BQ432" s="85">
        <v>3</v>
      </c>
      <c r="BR432" s="85">
        <v>3</v>
      </c>
      <c r="BS432" s="85">
        <v>2</v>
      </c>
      <c r="BT432" s="85">
        <v>3</v>
      </c>
      <c r="BU432" s="85"/>
      <c r="BV432" s="405"/>
      <c r="BW432" s="85"/>
      <c r="BX432" s="85"/>
      <c r="BY432" s="85"/>
      <c r="BZ432" s="85"/>
      <c r="CA432" s="85"/>
      <c r="CB432" s="85"/>
      <c r="CC432" s="85"/>
      <c r="CD432" s="85"/>
      <c r="CE432" s="85"/>
      <c r="CF432" s="85"/>
      <c r="CG432" s="85"/>
      <c r="CH432" s="85"/>
      <c r="CI432" s="85"/>
      <c r="CJ432" s="85"/>
      <c r="CK432" s="85"/>
      <c r="CL432" s="85"/>
      <c r="CM432" s="85"/>
      <c r="CN432" s="85"/>
      <c r="CO432" s="85"/>
      <c r="CP432" s="85"/>
      <c r="CQ432" s="85"/>
      <c r="CR432" s="335" t="s">
        <v>12643</v>
      </c>
      <c r="CS432" s="335" t="s">
        <v>12644</v>
      </c>
      <c r="CT432" s="335" t="s">
        <v>4002</v>
      </c>
      <c r="CU432" s="335" t="s">
        <v>22106</v>
      </c>
      <c r="CV432" s="335" t="s">
        <v>22100</v>
      </c>
      <c r="CW432" s="335" t="s">
        <v>2775</v>
      </c>
      <c r="CX432" s="335" t="s">
        <v>22101</v>
      </c>
      <c r="CY432" s="335" t="s">
        <v>22107</v>
      </c>
      <c r="CZ432" s="335" t="s">
        <v>15124</v>
      </c>
      <c r="DA432" s="335" t="s">
        <v>22108</v>
      </c>
      <c r="DB432" s="335" t="s">
        <v>4158</v>
      </c>
      <c r="DC432" s="335" t="s">
        <v>4159</v>
      </c>
      <c r="DD432" s="335" t="s">
        <v>13384</v>
      </c>
      <c r="DE432" s="335" t="s">
        <v>15124</v>
      </c>
      <c r="DF432" s="335" t="s">
        <v>22109</v>
      </c>
      <c r="DG432" s="335" t="s">
        <v>4158</v>
      </c>
      <c r="DH432" s="335" t="s">
        <v>4159</v>
      </c>
      <c r="DI432" s="335" t="s">
        <v>13384</v>
      </c>
      <c r="DJ432" s="335" t="s">
        <v>7086</v>
      </c>
      <c r="DK432" s="335" t="s">
        <v>3957</v>
      </c>
      <c r="DL432" s="335" t="s">
        <v>15127</v>
      </c>
      <c r="DM432" s="335" t="s">
        <v>3914</v>
      </c>
      <c r="DN432" s="335" t="s">
        <v>3852</v>
      </c>
      <c r="DO432" s="335" t="s">
        <v>3853</v>
      </c>
      <c r="DP432" s="335" t="s">
        <v>3854</v>
      </c>
      <c r="DQ432" s="335" t="s">
        <v>22110</v>
      </c>
      <c r="DR432" s="335" t="s">
        <v>2718</v>
      </c>
      <c r="DS432" s="335" t="s">
        <v>22111</v>
      </c>
      <c r="DT432" s="335" t="s">
        <v>22112</v>
      </c>
      <c r="DU432" s="335" t="s">
        <v>1239</v>
      </c>
      <c r="DV432" s="335" t="s">
        <v>1239</v>
      </c>
      <c r="DW432" s="335" t="s">
        <v>22113</v>
      </c>
      <c r="DX432" s="335" t="s">
        <v>22114</v>
      </c>
      <c r="DY432" s="335" t="s">
        <v>22115</v>
      </c>
      <c r="DZ432" s="335" t="s">
        <v>22116</v>
      </c>
      <c r="EA432" s="335" t="s">
        <v>1239</v>
      </c>
      <c r="EB432" s="335" t="s">
        <v>3861</v>
      </c>
      <c r="EC432" s="335" t="s">
        <v>6907</v>
      </c>
      <c r="ED432" s="335" t="s">
        <v>3848</v>
      </c>
      <c r="EE432" s="335" t="s">
        <v>8000</v>
      </c>
      <c r="EF432" s="335" t="s">
        <v>3864</v>
      </c>
      <c r="EG432" s="335" t="s">
        <v>4068</v>
      </c>
      <c r="EH432" s="335" t="s">
        <v>4069</v>
      </c>
      <c r="EI432" s="335" t="s">
        <v>22117</v>
      </c>
      <c r="EJ432" s="335" t="s">
        <v>22118</v>
      </c>
      <c r="EK432" s="335" t="s">
        <v>3848</v>
      </c>
      <c r="EL432" s="335" t="s">
        <v>3868</v>
      </c>
      <c r="EM432" s="335" t="s">
        <v>4002</v>
      </c>
      <c r="EN432" s="335" t="s">
        <v>4002</v>
      </c>
      <c r="EO432" s="335" t="s">
        <v>4401</v>
      </c>
      <c r="EP432" s="335" t="s">
        <v>3870</v>
      </c>
      <c r="EQ432" s="335" t="s">
        <v>14539</v>
      </c>
      <c r="ER432" s="335" t="s">
        <v>3924</v>
      </c>
      <c r="ES432" s="335" t="s">
        <v>15134</v>
      </c>
      <c r="ET432" s="335" t="s">
        <v>22119</v>
      </c>
      <c r="EU432" s="335" t="s">
        <v>22120</v>
      </c>
      <c r="EV432" s="335" t="s">
        <v>3876</v>
      </c>
      <c r="EW432" s="335" t="s">
        <v>3876</v>
      </c>
      <c r="EX432" s="335" t="s">
        <v>3848</v>
      </c>
      <c r="EY432" s="335" t="s">
        <v>3848</v>
      </c>
      <c r="EZ432" s="335" t="s">
        <v>3876</v>
      </c>
      <c r="FA432" s="335" t="s">
        <v>3848</v>
      </c>
      <c r="FB432" s="335" t="s">
        <v>3892</v>
      </c>
      <c r="FC432" s="335" t="s">
        <v>3892</v>
      </c>
      <c r="FD432" s="335" t="s">
        <v>3892</v>
      </c>
      <c r="FE432" s="335" t="s">
        <v>4017</v>
      </c>
      <c r="FF432" s="335" t="s">
        <v>4017</v>
      </c>
      <c r="FG432" s="335" t="s">
        <v>3848</v>
      </c>
      <c r="FH432" s="335" t="s">
        <v>3848</v>
      </c>
      <c r="FI432" s="335" t="s">
        <v>3848</v>
      </c>
      <c r="FJ432" s="335" t="s">
        <v>4017</v>
      </c>
      <c r="FK432" s="335" t="s">
        <v>4017</v>
      </c>
      <c r="FL432" s="335" t="s">
        <v>4017</v>
      </c>
      <c r="FM432" s="335" t="s">
        <v>22101</v>
      </c>
      <c r="FN432" s="335" t="s">
        <v>13803</v>
      </c>
      <c r="FO432" s="335" t="s">
        <v>22121</v>
      </c>
      <c r="FP432" s="335" t="s">
        <v>3848</v>
      </c>
      <c r="FQ432" s="335" t="s">
        <v>22122</v>
      </c>
      <c r="FR432" s="335" t="s">
        <v>4925</v>
      </c>
      <c r="FS432" s="335" t="s">
        <v>22123</v>
      </c>
      <c r="FT432" s="335" t="s">
        <v>22124</v>
      </c>
      <c r="FU432" s="335" t="s">
        <v>22125</v>
      </c>
      <c r="FV432" s="335" t="s">
        <v>22126</v>
      </c>
      <c r="FW432" s="335" t="s">
        <v>22127</v>
      </c>
      <c r="FX432" s="335" t="s">
        <v>3944</v>
      </c>
      <c r="FY432" s="335" t="s">
        <v>3848</v>
      </c>
      <c r="FZ432" s="335" t="s">
        <v>3848</v>
      </c>
      <c r="GA432" s="335" t="s">
        <v>3848</v>
      </c>
      <c r="GB432" s="335" t="s">
        <v>3848</v>
      </c>
      <c r="GC432" s="335" t="s">
        <v>3848</v>
      </c>
      <c r="IC432" s="44" t="s">
        <v>3403</v>
      </c>
      <c r="IE432" s="44" t="s">
        <v>3403</v>
      </c>
    </row>
    <row r="433" spans="1:239" s="44" customFormat="1" ht="15" customHeight="1" x14ac:dyDescent="0.2">
      <c r="A433" s="85">
        <v>27</v>
      </c>
      <c r="B433" s="470">
        <v>0.52569444444444446</v>
      </c>
      <c r="C433" s="85"/>
      <c r="D433" s="85" t="s">
        <v>12630</v>
      </c>
      <c r="E433" s="85" t="s">
        <v>212</v>
      </c>
      <c r="F433" s="282">
        <v>43286</v>
      </c>
      <c r="G433" s="85" t="s">
        <v>387</v>
      </c>
      <c r="H433" s="85" t="s">
        <v>214</v>
      </c>
      <c r="I433" s="85" t="s">
        <v>1222</v>
      </c>
      <c r="J433" s="85"/>
      <c r="K433" s="471"/>
      <c r="L433" s="471"/>
      <c r="M433" s="471"/>
      <c r="N433" s="471"/>
      <c r="O433" s="85"/>
      <c r="P433" s="472" t="s">
        <v>19057</v>
      </c>
      <c r="Q433" s="85" t="s">
        <v>22128</v>
      </c>
      <c r="R433" s="85" t="s">
        <v>22129</v>
      </c>
      <c r="S433" s="471" t="s">
        <v>22130</v>
      </c>
      <c r="T433" s="276">
        <v>9155721923</v>
      </c>
      <c r="U433" s="473" t="s">
        <v>22131</v>
      </c>
      <c r="V433" s="506" t="s">
        <v>22132</v>
      </c>
      <c r="W433" s="471" t="s">
        <v>221</v>
      </c>
      <c r="X433" s="471" t="s">
        <v>221</v>
      </c>
      <c r="Y433" s="471" t="s">
        <v>221</v>
      </c>
      <c r="Z433" s="471" t="s">
        <v>221</v>
      </c>
      <c r="AA433" s="471" t="s">
        <v>22133</v>
      </c>
      <c r="AB433" s="85">
        <v>9290190799</v>
      </c>
      <c r="AC433" s="85" t="s">
        <v>402</v>
      </c>
      <c r="AD433" s="85" t="s">
        <v>224</v>
      </c>
      <c r="AE433" s="85" t="s">
        <v>22134</v>
      </c>
      <c r="AF433" s="85" t="s">
        <v>221</v>
      </c>
      <c r="AG433" s="85" t="s">
        <v>221</v>
      </c>
      <c r="AH433" s="85" t="s">
        <v>221</v>
      </c>
      <c r="AI433" s="85"/>
      <c r="AJ433" s="85"/>
      <c r="AK433" s="85"/>
      <c r="AL433" s="85"/>
      <c r="AM433" s="85"/>
      <c r="AN433" s="85" t="s">
        <v>228</v>
      </c>
      <c r="AO433" s="85" t="s">
        <v>228</v>
      </c>
      <c r="AP433" s="85" t="s">
        <v>281</v>
      </c>
      <c r="AQ433" s="85" t="s">
        <v>282</v>
      </c>
      <c r="AR433" s="85"/>
      <c r="AS433" s="85"/>
      <c r="AT433" s="85"/>
      <c r="AU433" s="85"/>
      <c r="AV433" s="85"/>
      <c r="AW433" s="85"/>
      <c r="AX433" s="85"/>
      <c r="AY433" s="85" t="s">
        <v>227</v>
      </c>
      <c r="AZ433" s="85" t="s">
        <v>227</v>
      </c>
      <c r="BA433" s="275"/>
      <c r="BB433" s="474"/>
      <c r="BC433" s="275"/>
      <c r="BD433" s="275"/>
      <c r="BE433" s="85"/>
      <c r="BF433" s="85"/>
      <c r="BG433" s="85"/>
      <c r="BH433" s="85"/>
      <c r="BI433" s="85"/>
      <c r="BJ433" s="85"/>
      <c r="BK433" s="85"/>
      <c r="BL433" s="85"/>
      <c r="BM433" s="85"/>
      <c r="BN433" s="85"/>
      <c r="BO433" s="85"/>
      <c r="BP433" s="85"/>
      <c r="BQ433" s="85"/>
      <c r="BR433" s="85"/>
      <c r="BS433" s="85"/>
      <c r="BT433" s="85"/>
      <c r="BU433" s="85"/>
      <c r="BV433" s="405"/>
      <c r="BW433" s="85"/>
      <c r="BX433" s="85"/>
      <c r="BY433" s="85"/>
      <c r="BZ433" s="85"/>
      <c r="CA433" s="85"/>
      <c r="CB433" s="85"/>
      <c r="CC433" s="85"/>
      <c r="CD433" s="85"/>
      <c r="CE433" s="85"/>
      <c r="CF433" s="85"/>
      <c r="CG433" s="85"/>
      <c r="CH433" s="85"/>
      <c r="CI433" s="85"/>
      <c r="CJ433" s="85"/>
      <c r="CK433" s="85"/>
      <c r="CL433" s="85"/>
      <c r="CM433" s="85"/>
      <c r="CN433" s="85"/>
      <c r="CO433" s="85"/>
      <c r="CP433" s="85"/>
      <c r="CQ433" s="85"/>
      <c r="CR433" s="335" t="s">
        <v>12643</v>
      </c>
      <c r="CS433" s="335" t="s">
        <v>12644</v>
      </c>
      <c r="CT433" s="335" t="s">
        <v>4002</v>
      </c>
      <c r="CU433" s="335" t="s">
        <v>22135</v>
      </c>
      <c r="CV433" s="335" t="s">
        <v>22136</v>
      </c>
      <c r="CW433" s="335" t="s">
        <v>22137</v>
      </c>
      <c r="CX433" s="335" t="s">
        <v>22138</v>
      </c>
      <c r="CY433" s="335" t="s">
        <v>22139</v>
      </c>
      <c r="CZ433" s="335" t="s">
        <v>3848</v>
      </c>
      <c r="DA433" s="335" t="s">
        <v>22140</v>
      </c>
      <c r="DB433" s="335" t="s">
        <v>4158</v>
      </c>
      <c r="DC433" s="335" t="s">
        <v>4159</v>
      </c>
      <c r="DD433" s="335" t="s">
        <v>5335</v>
      </c>
      <c r="DE433" s="335" t="s">
        <v>3848</v>
      </c>
      <c r="DF433" s="335" t="s">
        <v>22140</v>
      </c>
      <c r="DG433" s="335" t="s">
        <v>4158</v>
      </c>
      <c r="DH433" s="335" t="s">
        <v>4159</v>
      </c>
      <c r="DI433" s="335" t="s">
        <v>5335</v>
      </c>
      <c r="DJ433" s="335" t="s">
        <v>9994</v>
      </c>
      <c r="DK433" s="335" t="s">
        <v>3957</v>
      </c>
      <c r="DL433" s="335" t="s">
        <v>5336</v>
      </c>
      <c r="DM433" s="335" t="s">
        <v>22141</v>
      </c>
      <c r="DN433" s="335" t="s">
        <v>4062</v>
      </c>
      <c r="DO433" s="335" t="s">
        <v>3853</v>
      </c>
      <c r="DP433" s="335" t="s">
        <v>3854</v>
      </c>
      <c r="DQ433" s="335" t="s">
        <v>22142</v>
      </c>
      <c r="DR433" s="335" t="s">
        <v>3666</v>
      </c>
      <c r="DS433" s="335" t="s">
        <v>22131</v>
      </c>
      <c r="DT433" s="335" t="s">
        <v>3848</v>
      </c>
      <c r="DU433" s="335" t="s">
        <v>3848</v>
      </c>
      <c r="DV433" s="335" t="s">
        <v>3848</v>
      </c>
      <c r="DW433" s="335" t="s">
        <v>3848</v>
      </c>
      <c r="DX433" s="335" t="s">
        <v>22143</v>
      </c>
      <c r="DY433" s="335" t="s">
        <v>3848</v>
      </c>
      <c r="DZ433" s="335" t="s">
        <v>3848</v>
      </c>
      <c r="EA433" s="335" t="s">
        <v>3848</v>
      </c>
      <c r="EB433" s="335" t="s">
        <v>16562</v>
      </c>
      <c r="EC433" s="335" t="s">
        <v>17126</v>
      </c>
      <c r="ED433" s="335" t="s">
        <v>3848</v>
      </c>
      <c r="EE433" s="335" t="s">
        <v>9840</v>
      </c>
      <c r="EF433" s="335" t="s">
        <v>3864</v>
      </c>
      <c r="EG433" s="335" t="s">
        <v>2755</v>
      </c>
      <c r="EH433" s="335" t="s">
        <v>282</v>
      </c>
      <c r="EI433" s="335" t="s">
        <v>3848</v>
      </c>
      <c r="EJ433" s="335" t="s">
        <v>3848</v>
      </c>
      <c r="EK433" s="335" t="s">
        <v>3848</v>
      </c>
      <c r="EL433" s="335" t="s">
        <v>3868</v>
      </c>
      <c r="EM433" s="335" t="s">
        <v>4002</v>
      </c>
      <c r="EN433" s="335" t="s">
        <v>4002</v>
      </c>
      <c r="EO433" s="335" t="s">
        <v>4401</v>
      </c>
      <c r="EP433" s="335" t="s">
        <v>3869</v>
      </c>
      <c r="EQ433" s="335" t="s">
        <v>22144</v>
      </c>
      <c r="ER433" s="335" t="s">
        <v>3924</v>
      </c>
      <c r="ES433" s="335" t="s">
        <v>22145</v>
      </c>
      <c r="ET433" s="335" t="s">
        <v>20736</v>
      </c>
      <c r="EU433" s="335" t="s">
        <v>22146</v>
      </c>
      <c r="EV433" s="335" t="s">
        <v>3876</v>
      </c>
      <c r="EW433" s="335" t="s">
        <v>3876</v>
      </c>
      <c r="EX433" s="335" t="s">
        <v>3848</v>
      </c>
      <c r="EY433" s="335" t="s">
        <v>3848</v>
      </c>
      <c r="EZ433" s="335" t="s">
        <v>3876</v>
      </c>
      <c r="FA433" s="335" t="s">
        <v>3848</v>
      </c>
      <c r="FB433" s="335" t="s">
        <v>3848</v>
      </c>
      <c r="FC433" s="335" t="s">
        <v>3848</v>
      </c>
      <c r="FD433" s="335" t="s">
        <v>3848</v>
      </c>
      <c r="FE433" s="335" t="s">
        <v>4017</v>
      </c>
      <c r="FF433" s="335" t="s">
        <v>4017</v>
      </c>
      <c r="FG433" s="335" t="s">
        <v>3848</v>
      </c>
      <c r="FH433" s="335" t="s">
        <v>3848</v>
      </c>
      <c r="FI433" s="335" t="s">
        <v>3848</v>
      </c>
      <c r="FJ433" s="335" t="s">
        <v>4017</v>
      </c>
      <c r="FK433" s="335" t="s">
        <v>4017</v>
      </c>
      <c r="FL433" s="335" t="s">
        <v>4017</v>
      </c>
      <c r="FM433" s="335" t="s">
        <v>22138</v>
      </c>
      <c r="FN433" s="335" t="s">
        <v>22147</v>
      </c>
      <c r="FO433" s="335" t="s">
        <v>22148</v>
      </c>
      <c r="FP433" s="335" t="s">
        <v>3848</v>
      </c>
      <c r="FQ433" s="335" t="s">
        <v>22149</v>
      </c>
      <c r="FR433" s="335" t="s">
        <v>22150</v>
      </c>
      <c r="FS433" s="335" t="s">
        <v>22151</v>
      </c>
      <c r="FT433" s="335" t="s">
        <v>22152</v>
      </c>
      <c r="FU433" s="335" t="s">
        <v>22153</v>
      </c>
      <c r="FV433" s="335" t="s">
        <v>22154</v>
      </c>
      <c r="FW433" s="335" t="s">
        <v>3943</v>
      </c>
      <c r="FX433" s="335" t="s">
        <v>3944</v>
      </c>
      <c r="FY433" s="335" t="s">
        <v>3848</v>
      </c>
      <c r="FZ433" s="335" t="s">
        <v>3848</v>
      </c>
      <c r="GA433" s="335" t="s">
        <v>3848</v>
      </c>
      <c r="GB433" s="335" t="s">
        <v>3848</v>
      </c>
      <c r="GC433" s="335" t="s">
        <v>3848</v>
      </c>
      <c r="IC433" s="44" t="s">
        <v>3403</v>
      </c>
      <c r="IE433" s="44" t="s">
        <v>3403</v>
      </c>
    </row>
    <row r="434" spans="1:239" s="44" customFormat="1" ht="15" customHeight="1" x14ac:dyDescent="0.2">
      <c r="A434" s="85">
        <v>28</v>
      </c>
      <c r="B434" s="470">
        <v>0.53194444444444444</v>
      </c>
      <c r="C434" s="85"/>
      <c r="D434" s="85" t="s">
        <v>12630</v>
      </c>
      <c r="E434" s="85" t="s">
        <v>212</v>
      </c>
      <c r="F434" s="282">
        <v>43286</v>
      </c>
      <c r="G434" s="85" t="s">
        <v>1202</v>
      </c>
      <c r="H434" s="85" t="s">
        <v>233</v>
      </c>
      <c r="I434" s="85" t="s">
        <v>1203</v>
      </c>
      <c r="J434" s="85"/>
      <c r="K434" s="471"/>
      <c r="L434" s="471"/>
      <c r="M434" s="471"/>
      <c r="N434" s="471"/>
      <c r="O434" s="85"/>
      <c r="P434" s="505" t="s">
        <v>22155</v>
      </c>
      <c r="Q434" s="85" t="s">
        <v>22156</v>
      </c>
      <c r="R434" s="85" t="s">
        <v>22157</v>
      </c>
      <c r="S434" s="471" t="s">
        <v>798</v>
      </c>
      <c r="T434" s="276">
        <v>9675709899</v>
      </c>
      <c r="U434" s="479" t="s">
        <v>22158</v>
      </c>
      <c r="V434" s="471" t="s">
        <v>221</v>
      </c>
      <c r="W434" s="471" t="s">
        <v>221</v>
      </c>
      <c r="X434" s="471" t="s">
        <v>221</v>
      </c>
      <c r="Y434" s="471" t="s">
        <v>221</v>
      </c>
      <c r="Z434" s="471" t="s">
        <v>221</v>
      </c>
      <c r="AA434" s="85" t="s">
        <v>22159</v>
      </c>
      <c r="AB434" s="85">
        <v>9157046436</v>
      </c>
      <c r="AC434" s="85" t="s">
        <v>402</v>
      </c>
      <c r="AD434" s="85" t="s">
        <v>224</v>
      </c>
      <c r="AE434" s="85" t="s">
        <v>13263</v>
      </c>
      <c r="AF434" s="85" t="s">
        <v>226</v>
      </c>
      <c r="AG434" s="85" t="s">
        <v>221</v>
      </c>
      <c r="AH434" s="85" t="s">
        <v>221</v>
      </c>
      <c r="AI434" s="85"/>
      <c r="AJ434" s="85"/>
      <c r="AK434" s="85"/>
      <c r="AL434" s="85"/>
      <c r="AM434" s="85"/>
      <c r="AN434" s="85" t="s">
        <v>394</v>
      </c>
      <c r="AO434" s="85" t="s">
        <v>395</v>
      </c>
      <c r="AP434" s="85" t="s">
        <v>1076</v>
      </c>
      <c r="AQ434" s="85" t="s">
        <v>1077</v>
      </c>
      <c r="AR434" s="85"/>
      <c r="AS434" s="85"/>
      <c r="AT434" s="85"/>
      <c r="AU434" s="85"/>
      <c r="AV434" s="85"/>
      <c r="AW434" s="85" t="s">
        <v>447</v>
      </c>
      <c r="AX434" s="85"/>
      <c r="AY434" s="85" t="s">
        <v>227</v>
      </c>
      <c r="AZ434" s="85" t="s">
        <v>227</v>
      </c>
      <c r="BA434" s="275"/>
      <c r="BB434" s="474" t="s">
        <v>13264</v>
      </c>
      <c r="BC434" s="275">
        <v>0.64861111111111114</v>
      </c>
      <c r="BD434" s="275">
        <v>0.65833333333333333</v>
      </c>
      <c r="BE434" s="85"/>
      <c r="BF434" s="85">
        <v>1</v>
      </c>
      <c r="BG434" s="85">
        <v>1</v>
      </c>
      <c r="BH434" s="85">
        <v>1</v>
      </c>
      <c r="BI434" s="85">
        <v>1</v>
      </c>
      <c r="BJ434" s="85">
        <v>1</v>
      </c>
      <c r="BK434" s="85">
        <v>1</v>
      </c>
      <c r="BL434" s="85">
        <v>1</v>
      </c>
      <c r="BM434" s="85">
        <v>1</v>
      </c>
      <c r="BN434" s="85">
        <v>1</v>
      </c>
      <c r="BO434" s="85">
        <v>1</v>
      </c>
      <c r="BP434" s="85">
        <v>1</v>
      </c>
      <c r="BQ434" s="85">
        <v>1</v>
      </c>
      <c r="BR434" s="85">
        <v>1</v>
      </c>
      <c r="BS434" s="85">
        <v>1</v>
      </c>
      <c r="BT434" s="85">
        <v>1</v>
      </c>
      <c r="BU434" s="85"/>
      <c r="BV434" s="405"/>
      <c r="BW434" s="85"/>
      <c r="BX434" s="85"/>
      <c r="BY434" s="85"/>
      <c r="BZ434" s="85"/>
      <c r="CA434" s="85"/>
      <c r="CB434" s="85"/>
      <c r="CC434" s="85"/>
      <c r="CD434" s="85"/>
      <c r="CE434" s="85"/>
      <c r="CF434" s="85"/>
      <c r="CG434" s="85"/>
      <c r="CH434" s="85"/>
      <c r="CI434" s="85"/>
      <c r="CJ434" s="85"/>
      <c r="CK434" s="85"/>
      <c r="CL434" s="85"/>
      <c r="CM434" s="85"/>
      <c r="CN434" s="85"/>
      <c r="CO434" s="85"/>
      <c r="CP434" s="85"/>
      <c r="CQ434" s="85"/>
      <c r="CR434" s="335" t="s">
        <v>12643</v>
      </c>
      <c r="CS434" s="335" t="s">
        <v>12644</v>
      </c>
      <c r="CT434" s="335" t="s">
        <v>4002</v>
      </c>
      <c r="CU434" s="335" t="s">
        <v>22160</v>
      </c>
      <c r="CV434" s="335" t="s">
        <v>22156</v>
      </c>
      <c r="CW434" s="335" t="s">
        <v>22157</v>
      </c>
      <c r="CX434" s="335" t="s">
        <v>798</v>
      </c>
      <c r="CY434" s="335" t="s">
        <v>22161</v>
      </c>
      <c r="CZ434" s="335" t="s">
        <v>3848</v>
      </c>
      <c r="DA434" s="335" t="s">
        <v>22162</v>
      </c>
      <c r="DB434" s="335" t="s">
        <v>4158</v>
      </c>
      <c r="DC434" s="335" t="s">
        <v>4159</v>
      </c>
      <c r="DD434" s="335" t="s">
        <v>3994</v>
      </c>
      <c r="DE434" s="335" t="s">
        <v>3848</v>
      </c>
      <c r="DF434" s="335" t="s">
        <v>14122</v>
      </c>
      <c r="DG434" s="335" t="s">
        <v>4037</v>
      </c>
      <c r="DH434" s="335" t="s">
        <v>4038</v>
      </c>
      <c r="DI434" s="335" t="s">
        <v>4039</v>
      </c>
      <c r="DJ434" s="335" t="s">
        <v>3848</v>
      </c>
      <c r="DK434" s="335" t="s">
        <v>3849</v>
      </c>
      <c r="DL434" s="335" t="s">
        <v>3848</v>
      </c>
      <c r="DM434" s="335" t="s">
        <v>3914</v>
      </c>
      <c r="DN434" s="335" t="s">
        <v>4062</v>
      </c>
      <c r="DO434" s="335" t="s">
        <v>3853</v>
      </c>
      <c r="DP434" s="335" t="s">
        <v>3854</v>
      </c>
      <c r="DQ434" s="335" t="s">
        <v>22163</v>
      </c>
      <c r="DR434" s="335" t="s">
        <v>22163</v>
      </c>
      <c r="DS434" s="335" t="s">
        <v>22158</v>
      </c>
      <c r="DT434" s="335" t="s">
        <v>3848</v>
      </c>
      <c r="DU434" s="335" t="s">
        <v>3848</v>
      </c>
      <c r="DV434" s="335" t="s">
        <v>3848</v>
      </c>
      <c r="DW434" s="335" t="s">
        <v>3848</v>
      </c>
      <c r="DX434" s="335" t="s">
        <v>3848</v>
      </c>
      <c r="DY434" s="335" t="s">
        <v>3848</v>
      </c>
      <c r="DZ434" s="335" t="s">
        <v>3848</v>
      </c>
      <c r="EA434" s="335" t="s">
        <v>3848</v>
      </c>
      <c r="EB434" s="335" t="s">
        <v>3861</v>
      </c>
      <c r="EC434" s="335" t="s">
        <v>3862</v>
      </c>
      <c r="ED434" s="335" t="s">
        <v>3848</v>
      </c>
      <c r="EE434" s="335" t="s">
        <v>10926</v>
      </c>
      <c r="EF434" s="335" t="s">
        <v>395</v>
      </c>
      <c r="EG434" s="335" t="s">
        <v>1720</v>
      </c>
      <c r="EH434" s="335" t="s">
        <v>1077</v>
      </c>
      <c r="EI434" s="335" t="s">
        <v>3848</v>
      </c>
      <c r="EJ434" s="335" t="s">
        <v>22164</v>
      </c>
      <c r="EK434" s="335" t="s">
        <v>3848</v>
      </c>
      <c r="EL434" s="335" t="s">
        <v>3868</v>
      </c>
      <c r="EM434" s="335" t="s">
        <v>4002</v>
      </c>
      <c r="EN434" s="335" t="s">
        <v>4002</v>
      </c>
      <c r="EO434" s="335" t="s">
        <v>4002</v>
      </c>
      <c r="EP434" s="335" t="s">
        <v>4002</v>
      </c>
      <c r="EQ434" s="335" t="s">
        <v>14539</v>
      </c>
      <c r="ER434" s="335" t="s">
        <v>3924</v>
      </c>
      <c r="ES434" s="335" t="s">
        <v>22165</v>
      </c>
      <c r="ET434" s="335" t="s">
        <v>22166</v>
      </c>
      <c r="EU434" s="335" t="s">
        <v>22167</v>
      </c>
      <c r="EV434" s="335" t="s">
        <v>3876</v>
      </c>
      <c r="EW434" s="335" t="s">
        <v>3876</v>
      </c>
      <c r="EX434" s="335" t="s">
        <v>3848</v>
      </c>
      <c r="EY434" s="335" t="s">
        <v>3848</v>
      </c>
      <c r="EZ434" s="335" t="s">
        <v>3876</v>
      </c>
      <c r="FA434" s="335" t="s">
        <v>3848</v>
      </c>
      <c r="FB434" s="335" t="s">
        <v>22168</v>
      </c>
      <c r="FC434" s="335" t="s">
        <v>22169</v>
      </c>
      <c r="FD434" s="335" t="s">
        <v>3848</v>
      </c>
      <c r="FE434" s="335" t="s">
        <v>8135</v>
      </c>
      <c r="FF434" s="335" t="s">
        <v>22170</v>
      </c>
      <c r="FG434" s="335" t="s">
        <v>3848</v>
      </c>
      <c r="FH434" s="335" t="s">
        <v>22171</v>
      </c>
      <c r="FI434" s="335" t="s">
        <v>22172</v>
      </c>
      <c r="FJ434" s="335" t="s">
        <v>22173</v>
      </c>
      <c r="FK434" s="335" t="s">
        <v>22174</v>
      </c>
      <c r="FL434" s="335" t="s">
        <v>4363</v>
      </c>
      <c r="FM434" s="335" t="s">
        <v>798</v>
      </c>
      <c r="FN434" s="335" t="s">
        <v>22175</v>
      </c>
      <c r="FO434" s="335" t="s">
        <v>22176</v>
      </c>
      <c r="FP434" s="335" t="s">
        <v>3848</v>
      </c>
      <c r="FQ434" s="335" t="s">
        <v>3848</v>
      </c>
      <c r="FR434" s="335" t="s">
        <v>3848</v>
      </c>
      <c r="FS434" s="335" t="s">
        <v>3848</v>
      </c>
      <c r="FT434" s="335" t="s">
        <v>22177</v>
      </c>
      <c r="FU434" s="335" t="s">
        <v>22178</v>
      </c>
      <c r="FV434" s="335" t="s">
        <v>22179</v>
      </c>
      <c r="FW434" s="335" t="s">
        <v>22180</v>
      </c>
      <c r="FX434" s="335" t="s">
        <v>3944</v>
      </c>
      <c r="FY434" s="335" t="s">
        <v>3848</v>
      </c>
      <c r="FZ434" s="335" t="s">
        <v>13539</v>
      </c>
      <c r="GA434" s="335" t="s">
        <v>3945</v>
      </c>
      <c r="GB434" s="335" t="s">
        <v>3945</v>
      </c>
      <c r="GC434" s="335" t="s">
        <v>3946</v>
      </c>
      <c r="IC434" s="44" t="s">
        <v>3403</v>
      </c>
      <c r="IE434" s="44" t="s">
        <v>3403</v>
      </c>
    </row>
    <row r="435" spans="1:239" s="44" customFormat="1" ht="15" customHeight="1" x14ac:dyDescent="0.2">
      <c r="A435" s="85">
        <v>29</v>
      </c>
      <c r="B435" s="470">
        <v>0.53541666666666665</v>
      </c>
      <c r="C435" s="85"/>
      <c r="D435" s="85" t="s">
        <v>12630</v>
      </c>
      <c r="E435" s="85" t="s">
        <v>212</v>
      </c>
      <c r="F435" s="282">
        <v>43286</v>
      </c>
      <c r="G435" s="85" t="s">
        <v>3082</v>
      </c>
      <c r="H435" s="85" t="s">
        <v>246</v>
      </c>
      <c r="I435" s="85" t="s">
        <v>247</v>
      </c>
      <c r="J435" s="44" t="s">
        <v>19437</v>
      </c>
      <c r="K435" s="471" t="s">
        <v>22181</v>
      </c>
      <c r="L435" s="471" t="s">
        <v>250</v>
      </c>
      <c r="M435" s="374">
        <v>43286</v>
      </c>
      <c r="N435" s="374">
        <v>43299</v>
      </c>
      <c r="O435" s="85" t="s">
        <v>13142</v>
      </c>
      <c r="P435" s="472" t="s">
        <v>22182</v>
      </c>
      <c r="Q435" s="85" t="s">
        <v>22183</v>
      </c>
      <c r="R435" s="85" t="s">
        <v>22184</v>
      </c>
      <c r="S435" s="471" t="s">
        <v>22185</v>
      </c>
      <c r="T435" s="276">
        <v>9356908110</v>
      </c>
      <c r="U435" s="473" t="s">
        <v>22186</v>
      </c>
      <c r="V435" s="506" t="s">
        <v>22187</v>
      </c>
      <c r="W435" s="471" t="s">
        <v>221</v>
      </c>
      <c r="X435" s="471" t="s">
        <v>221</v>
      </c>
      <c r="Y435" s="471" t="s">
        <v>221</v>
      </c>
      <c r="Z435" s="471" t="s">
        <v>221</v>
      </c>
      <c r="AA435" s="85" t="s">
        <v>22188</v>
      </c>
      <c r="AB435" s="85">
        <v>7119909</v>
      </c>
      <c r="AC435" s="85" t="s">
        <v>223</v>
      </c>
      <c r="AD435" s="85" t="s">
        <v>241</v>
      </c>
      <c r="AE435" s="85"/>
      <c r="AF435" s="85" t="s">
        <v>226</v>
      </c>
      <c r="AG435" s="85" t="s">
        <v>221</v>
      </c>
      <c r="AH435" s="85" t="s">
        <v>221</v>
      </c>
      <c r="AI435" s="85"/>
      <c r="AJ435" s="85"/>
      <c r="AK435" s="85"/>
      <c r="AL435" s="85"/>
      <c r="AM435" s="85"/>
      <c r="AN435" s="85" t="s">
        <v>228</v>
      </c>
      <c r="AO435" s="85" t="s">
        <v>228</v>
      </c>
      <c r="AP435" s="85" t="s">
        <v>643</v>
      </c>
      <c r="AQ435" s="85" t="s">
        <v>643</v>
      </c>
      <c r="AR435" s="85"/>
      <c r="AS435" s="85"/>
      <c r="AT435" s="85"/>
      <c r="AU435" s="85"/>
      <c r="AV435" s="85" t="s">
        <v>22189</v>
      </c>
      <c r="AW435" s="85"/>
      <c r="AX435" s="85"/>
      <c r="AY435" s="85" t="s">
        <v>227</v>
      </c>
      <c r="AZ435" s="85" t="s">
        <v>227</v>
      </c>
      <c r="BA435" s="275"/>
      <c r="BB435" s="474" t="s">
        <v>12636</v>
      </c>
      <c r="BC435" s="275">
        <v>0.64861111111111114</v>
      </c>
      <c r="BD435" s="275">
        <v>0.65277777777777779</v>
      </c>
      <c r="BE435" s="85"/>
      <c r="BF435" s="85">
        <v>2</v>
      </c>
      <c r="BG435" s="85">
        <v>3</v>
      </c>
      <c r="BH435" s="85">
        <v>3</v>
      </c>
      <c r="BI435" s="85">
        <v>3</v>
      </c>
      <c r="BJ435" s="85">
        <v>3</v>
      </c>
      <c r="BK435" s="85">
        <v>2</v>
      </c>
      <c r="BL435" s="85">
        <v>2</v>
      </c>
      <c r="BM435" s="85">
        <v>3</v>
      </c>
      <c r="BN435" s="85">
        <v>3</v>
      </c>
      <c r="BO435" s="85">
        <v>2</v>
      </c>
      <c r="BP435" s="85">
        <v>3</v>
      </c>
      <c r="BQ435" s="85">
        <v>3</v>
      </c>
      <c r="BR435" s="85">
        <v>3</v>
      </c>
      <c r="BS435" s="85">
        <v>2</v>
      </c>
      <c r="BT435" s="85">
        <v>3</v>
      </c>
      <c r="BU435" s="85"/>
      <c r="BV435" s="405" t="s">
        <v>12636</v>
      </c>
      <c r="BW435" s="483">
        <v>0.65277777777777779</v>
      </c>
      <c r="BX435" s="483">
        <v>0.65763888888888888</v>
      </c>
      <c r="BY435" s="85"/>
      <c r="BZ435" s="85">
        <v>3</v>
      </c>
      <c r="CA435" s="85">
        <v>3</v>
      </c>
      <c r="CB435" s="85">
        <v>3</v>
      </c>
      <c r="CC435" s="85">
        <v>3</v>
      </c>
      <c r="CD435" s="85" t="s">
        <v>260</v>
      </c>
      <c r="CE435" s="85" t="s">
        <v>12636</v>
      </c>
      <c r="CF435" s="85">
        <v>15</v>
      </c>
      <c r="CG435" s="85"/>
      <c r="CH435" s="85"/>
      <c r="CI435" s="85"/>
      <c r="CJ435" s="85"/>
      <c r="CK435" s="85"/>
      <c r="CL435" s="85"/>
      <c r="CM435" s="85"/>
      <c r="CN435" s="85"/>
      <c r="CO435" s="85"/>
      <c r="CP435" s="85"/>
      <c r="CQ435" s="85"/>
      <c r="CR435" s="335" t="s">
        <v>12643</v>
      </c>
      <c r="CS435" s="335" t="s">
        <v>12644</v>
      </c>
      <c r="CT435" s="335" t="s">
        <v>4002</v>
      </c>
      <c r="CU435" s="335" t="s">
        <v>22190</v>
      </c>
      <c r="CV435" s="335" t="s">
        <v>22183</v>
      </c>
      <c r="CW435" s="335" t="s">
        <v>22184</v>
      </c>
      <c r="CX435" s="335" t="s">
        <v>22185</v>
      </c>
      <c r="CY435" s="335" t="s">
        <v>22191</v>
      </c>
      <c r="CZ435" s="335" t="s">
        <v>15157</v>
      </c>
      <c r="DA435" s="335" t="s">
        <v>22192</v>
      </c>
      <c r="DB435" s="335" t="s">
        <v>3840</v>
      </c>
      <c r="DC435" s="335" t="s">
        <v>3841</v>
      </c>
      <c r="DD435" s="335" t="s">
        <v>4838</v>
      </c>
      <c r="DE435" s="335" t="s">
        <v>15157</v>
      </c>
      <c r="DF435" s="335" t="s">
        <v>22192</v>
      </c>
      <c r="DG435" s="335" t="s">
        <v>3840</v>
      </c>
      <c r="DH435" s="335" t="s">
        <v>3841</v>
      </c>
      <c r="DI435" s="335" t="s">
        <v>4838</v>
      </c>
      <c r="DJ435" s="335" t="s">
        <v>22193</v>
      </c>
      <c r="DK435" s="335" t="s">
        <v>3957</v>
      </c>
      <c r="DL435" s="335" t="s">
        <v>4298</v>
      </c>
      <c r="DM435" s="335" t="s">
        <v>3914</v>
      </c>
      <c r="DN435" s="335" t="s">
        <v>4062</v>
      </c>
      <c r="DO435" s="335" t="s">
        <v>3853</v>
      </c>
      <c r="DP435" s="335" t="s">
        <v>3854</v>
      </c>
      <c r="DQ435" s="335" t="s">
        <v>22194</v>
      </c>
      <c r="DR435" s="335" t="s">
        <v>1239</v>
      </c>
      <c r="DS435" s="335" t="s">
        <v>22186</v>
      </c>
      <c r="DT435" s="335" t="s">
        <v>22195</v>
      </c>
      <c r="DU435" s="335" t="s">
        <v>22196</v>
      </c>
      <c r="DV435" s="335" t="s">
        <v>22197</v>
      </c>
      <c r="DW435" s="335" t="s">
        <v>22198</v>
      </c>
      <c r="DX435" s="335" t="s">
        <v>22187</v>
      </c>
      <c r="DY435" s="335" t="s">
        <v>3848</v>
      </c>
      <c r="DZ435" s="335" t="s">
        <v>3848</v>
      </c>
      <c r="EA435" s="335" t="s">
        <v>3848</v>
      </c>
      <c r="EB435" s="335" t="s">
        <v>3861</v>
      </c>
      <c r="EC435" s="335" t="s">
        <v>3862</v>
      </c>
      <c r="ED435" s="335" t="s">
        <v>3848</v>
      </c>
      <c r="EE435" s="335" t="s">
        <v>11730</v>
      </c>
      <c r="EF435" s="335" t="s">
        <v>3864</v>
      </c>
      <c r="EG435" s="335" t="s">
        <v>4068</v>
      </c>
      <c r="EH435" s="335" t="s">
        <v>4438</v>
      </c>
      <c r="EI435" s="335" t="s">
        <v>6188</v>
      </c>
      <c r="EJ435" s="335" t="s">
        <v>22189</v>
      </c>
      <c r="EK435" s="335" t="s">
        <v>3848</v>
      </c>
      <c r="EL435" s="335" t="s">
        <v>4473</v>
      </c>
      <c r="EM435" s="335" t="s">
        <v>4002</v>
      </c>
      <c r="EN435" s="335" t="s">
        <v>4002</v>
      </c>
      <c r="EO435" s="335" t="s">
        <v>3869</v>
      </c>
      <c r="EP435" s="335" t="s">
        <v>3870</v>
      </c>
      <c r="EQ435" s="335" t="s">
        <v>22199</v>
      </c>
      <c r="ER435" s="335" t="s">
        <v>9154</v>
      </c>
      <c r="ES435" s="335" t="s">
        <v>22200</v>
      </c>
      <c r="ET435" s="335" t="s">
        <v>22201</v>
      </c>
      <c r="EU435" s="335" t="s">
        <v>22202</v>
      </c>
      <c r="EV435" s="335" t="s">
        <v>3877</v>
      </c>
      <c r="EW435" s="335" t="s">
        <v>3876</v>
      </c>
      <c r="EX435" s="335" t="s">
        <v>3848</v>
      </c>
      <c r="EY435" s="335" t="s">
        <v>3848</v>
      </c>
      <c r="EZ435" s="335" t="s">
        <v>3877</v>
      </c>
      <c r="FA435" s="335" t="s">
        <v>3878</v>
      </c>
      <c r="FB435" s="335" t="s">
        <v>22203</v>
      </c>
      <c r="FC435" s="335" t="s">
        <v>22204</v>
      </c>
      <c r="FD435" s="335" t="s">
        <v>3848</v>
      </c>
      <c r="FE435" s="335" t="s">
        <v>3881</v>
      </c>
      <c r="FF435" s="335" t="s">
        <v>22205</v>
      </c>
      <c r="FG435" s="335" t="s">
        <v>22206</v>
      </c>
      <c r="FH435" s="335" t="s">
        <v>22207</v>
      </c>
      <c r="FI435" s="335" t="s">
        <v>22208</v>
      </c>
      <c r="FJ435" s="335" t="s">
        <v>22209</v>
      </c>
      <c r="FK435" s="335" t="s">
        <v>22210</v>
      </c>
      <c r="FL435" s="335" t="s">
        <v>22211</v>
      </c>
      <c r="FM435" s="335" t="s">
        <v>238</v>
      </c>
      <c r="FN435" s="335" t="s">
        <v>18551</v>
      </c>
      <c r="FO435" s="335" t="s">
        <v>22212</v>
      </c>
      <c r="FP435" s="335" t="s">
        <v>3848</v>
      </c>
      <c r="FQ435" s="335" t="s">
        <v>22213</v>
      </c>
      <c r="FR435" s="335" t="s">
        <v>22214</v>
      </c>
      <c r="FS435" s="335" t="s">
        <v>22215</v>
      </c>
      <c r="FT435" s="335" t="s">
        <v>22216</v>
      </c>
      <c r="FU435" s="335" t="s">
        <v>22217</v>
      </c>
      <c r="FV435" s="335" t="s">
        <v>22218</v>
      </c>
      <c r="FW435" s="335" t="s">
        <v>22219</v>
      </c>
      <c r="FX435" s="335" t="s">
        <v>176</v>
      </c>
      <c r="FY435" s="335" t="s">
        <v>6538</v>
      </c>
      <c r="FZ435" s="335" t="s">
        <v>22220</v>
      </c>
      <c r="GA435" s="335" t="s">
        <v>3945</v>
      </c>
      <c r="GB435" s="335" t="s">
        <v>3945</v>
      </c>
      <c r="GC435" s="335" t="s">
        <v>3946</v>
      </c>
      <c r="GD435" s="44" t="s">
        <v>12615</v>
      </c>
      <c r="GE435" s="44" t="s">
        <v>6505</v>
      </c>
      <c r="GF435" s="44" t="s">
        <v>12626</v>
      </c>
      <c r="GG435" s="44" t="s">
        <v>6676</v>
      </c>
      <c r="HL435" s="282">
        <v>43286</v>
      </c>
      <c r="HM435" s="30" t="s">
        <v>12626</v>
      </c>
      <c r="HP435" s="44" t="s">
        <v>6505</v>
      </c>
      <c r="IA435" s="44" t="s">
        <v>6676</v>
      </c>
      <c r="IC435" s="44" t="s">
        <v>247</v>
      </c>
      <c r="IE435" s="44" t="s">
        <v>12843</v>
      </c>
    </row>
    <row r="436" spans="1:239" s="44" customFormat="1" ht="15" customHeight="1" x14ac:dyDescent="0.2">
      <c r="A436" s="85">
        <v>30</v>
      </c>
      <c r="B436" s="470">
        <v>0.55486111111111114</v>
      </c>
      <c r="C436" s="85"/>
      <c r="D436" s="85" t="s">
        <v>12630</v>
      </c>
      <c r="E436" s="85" t="s">
        <v>212</v>
      </c>
      <c r="F436" s="282">
        <v>43286</v>
      </c>
      <c r="G436" s="85" t="s">
        <v>357</v>
      </c>
      <c r="H436" s="85" t="s">
        <v>233</v>
      </c>
      <c r="I436" s="85" t="s">
        <v>12683</v>
      </c>
      <c r="J436" s="85"/>
      <c r="K436" s="471"/>
      <c r="L436" s="471"/>
      <c r="M436" s="471"/>
      <c r="N436" s="471"/>
      <c r="O436" s="85"/>
      <c r="P436" s="505" t="s">
        <v>22221</v>
      </c>
      <c r="Q436" s="85" t="s">
        <v>22222</v>
      </c>
      <c r="R436" s="85" t="s">
        <v>22223</v>
      </c>
      <c r="S436" s="471" t="s">
        <v>2718</v>
      </c>
      <c r="T436" s="276">
        <v>9270019881</v>
      </c>
      <c r="U436" s="473" t="s">
        <v>22224</v>
      </c>
      <c r="V436" s="506" t="s">
        <v>22225</v>
      </c>
      <c r="W436" s="66" t="s">
        <v>221</v>
      </c>
      <c r="X436" s="66" t="s">
        <v>221</v>
      </c>
      <c r="Y436" s="66" t="s">
        <v>221</v>
      </c>
      <c r="Z436" s="66" t="s">
        <v>221</v>
      </c>
      <c r="AA436" s="85" t="s">
        <v>22226</v>
      </c>
      <c r="AB436" s="85">
        <v>9055626456</v>
      </c>
      <c r="AC436" s="85" t="s">
        <v>223</v>
      </c>
      <c r="AD436" s="85" t="s">
        <v>241</v>
      </c>
      <c r="AE436" s="85"/>
      <c r="AF436" s="85" t="s">
        <v>226</v>
      </c>
      <c r="AG436" s="85" t="s">
        <v>221</v>
      </c>
      <c r="AH436" s="85" t="s">
        <v>221</v>
      </c>
      <c r="AI436" s="85"/>
      <c r="AJ436" s="85"/>
      <c r="AK436" s="85"/>
      <c r="AL436" s="85"/>
      <c r="AM436" s="85"/>
      <c r="AN436" s="85" t="s">
        <v>228</v>
      </c>
      <c r="AO436" s="85" t="s">
        <v>228</v>
      </c>
      <c r="AP436" s="85" t="s">
        <v>229</v>
      </c>
      <c r="AQ436" s="85" t="s">
        <v>229</v>
      </c>
      <c r="AR436" s="85"/>
      <c r="AS436" s="85" t="s">
        <v>22227</v>
      </c>
      <c r="AT436" s="85">
        <v>249545</v>
      </c>
      <c r="AU436" s="85" t="s">
        <v>13187</v>
      </c>
      <c r="AV436" s="85"/>
      <c r="AW436" s="85"/>
      <c r="AX436" s="85"/>
      <c r="AY436" s="85" t="s">
        <v>227</v>
      </c>
      <c r="AZ436" s="85" t="s">
        <v>446</v>
      </c>
      <c r="BA436" s="275"/>
      <c r="BB436" s="474" t="s">
        <v>12636</v>
      </c>
      <c r="BC436" s="275">
        <v>0.66180555555555554</v>
      </c>
      <c r="BD436" s="275">
        <v>0.6694444444444444</v>
      </c>
      <c r="BE436" s="85"/>
      <c r="BF436" s="85">
        <v>2</v>
      </c>
      <c r="BG436" s="85">
        <v>3</v>
      </c>
      <c r="BH436" s="85">
        <v>3</v>
      </c>
      <c r="BI436" s="85">
        <v>3</v>
      </c>
      <c r="BJ436" s="85">
        <v>2</v>
      </c>
      <c r="BK436" s="85">
        <v>2</v>
      </c>
      <c r="BL436" s="85">
        <v>3</v>
      </c>
      <c r="BM436" s="85">
        <v>3</v>
      </c>
      <c r="BN436" s="85">
        <v>3</v>
      </c>
      <c r="BO436" s="85">
        <v>3</v>
      </c>
      <c r="BP436" s="85">
        <v>3</v>
      </c>
      <c r="BQ436" s="85">
        <v>3</v>
      </c>
      <c r="BR436" s="85">
        <v>3</v>
      </c>
      <c r="BS436" s="85">
        <v>2</v>
      </c>
      <c r="BT436" s="85">
        <v>3</v>
      </c>
      <c r="BU436" s="85"/>
      <c r="BV436" s="405" t="s">
        <v>12636</v>
      </c>
      <c r="BW436" s="275">
        <v>0.6694444444444444</v>
      </c>
      <c r="BX436" s="483">
        <v>0.67361111111111116</v>
      </c>
      <c r="BY436" s="85"/>
      <c r="BZ436" s="85">
        <v>3</v>
      </c>
      <c r="CA436" s="85">
        <v>3</v>
      </c>
      <c r="CB436" s="85">
        <v>3</v>
      </c>
      <c r="CC436" s="85">
        <v>3</v>
      </c>
      <c r="CD436" s="85" t="s">
        <v>260</v>
      </c>
      <c r="CE436" s="85" t="s">
        <v>12636</v>
      </c>
      <c r="CF436" s="85">
        <v>15</v>
      </c>
      <c r="CG436" s="85"/>
      <c r="CH436" s="85"/>
      <c r="CI436" s="85"/>
      <c r="CJ436" s="85"/>
      <c r="CK436" s="85"/>
      <c r="CL436" s="85"/>
      <c r="CM436" s="85"/>
      <c r="CN436" s="85"/>
      <c r="CO436" s="85"/>
      <c r="CP436" s="85"/>
      <c r="CQ436" s="85"/>
      <c r="CR436" s="335" t="s">
        <v>12643</v>
      </c>
      <c r="CS436" s="335" t="s">
        <v>12644</v>
      </c>
      <c r="CT436" s="335" t="s">
        <v>4002</v>
      </c>
      <c r="CU436" s="335" t="s">
        <v>22228</v>
      </c>
      <c r="CV436" s="335" t="s">
        <v>22222</v>
      </c>
      <c r="CW436" s="335" t="s">
        <v>22223</v>
      </c>
      <c r="CX436" s="335" t="s">
        <v>1239</v>
      </c>
      <c r="CY436" s="335" t="s">
        <v>22229</v>
      </c>
      <c r="CZ436" s="335" t="s">
        <v>3848</v>
      </c>
      <c r="DA436" s="335" t="s">
        <v>22230</v>
      </c>
      <c r="DB436" s="335" t="s">
        <v>3840</v>
      </c>
      <c r="DC436" s="335" t="s">
        <v>3841</v>
      </c>
      <c r="DD436" s="335" t="s">
        <v>4882</v>
      </c>
      <c r="DE436" s="335" t="s">
        <v>14873</v>
      </c>
      <c r="DF436" s="335" t="s">
        <v>22230</v>
      </c>
      <c r="DG436" s="335" t="s">
        <v>4037</v>
      </c>
      <c r="DH436" s="335" t="s">
        <v>4038</v>
      </c>
      <c r="DI436" s="335" t="s">
        <v>4039</v>
      </c>
      <c r="DJ436" s="335" t="s">
        <v>3848</v>
      </c>
      <c r="DK436" s="335" t="s">
        <v>3957</v>
      </c>
      <c r="DL436" s="335" t="s">
        <v>4002</v>
      </c>
      <c r="DM436" s="335" t="s">
        <v>3914</v>
      </c>
      <c r="DN436" s="335" t="s">
        <v>3852</v>
      </c>
      <c r="DO436" s="335" t="s">
        <v>3848</v>
      </c>
      <c r="DP436" s="335" t="s">
        <v>3854</v>
      </c>
      <c r="DQ436" s="335" t="s">
        <v>22231</v>
      </c>
      <c r="DR436" s="335" t="s">
        <v>1239</v>
      </c>
      <c r="DS436" s="335" t="s">
        <v>22224</v>
      </c>
      <c r="DT436" s="335" t="s">
        <v>22232</v>
      </c>
      <c r="DU436" s="335" t="s">
        <v>3848</v>
      </c>
      <c r="DV436" s="335" t="s">
        <v>22233</v>
      </c>
      <c r="DW436" s="335" t="s">
        <v>3848</v>
      </c>
      <c r="DX436" s="335" t="s">
        <v>22225</v>
      </c>
      <c r="DY436" s="335" t="s">
        <v>22225</v>
      </c>
      <c r="DZ436" s="335" t="s">
        <v>22225</v>
      </c>
      <c r="EA436" s="335" t="s">
        <v>3848</v>
      </c>
      <c r="EB436" s="335" t="s">
        <v>3861</v>
      </c>
      <c r="EC436" s="335" t="s">
        <v>3862</v>
      </c>
      <c r="ED436" s="335" t="s">
        <v>3848</v>
      </c>
      <c r="EE436" s="335" t="s">
        <v>13844</v>
      </c>
      <c r="EF436" s="335" t="s">
        <v>3864</v>
      </c>
      <c r="EG436" s="335" t="s">
        <v>4068</v>
      </c>
      <c r="EH436" s="335" t="s">
        <v>4069</v>
      </c>
      <c r="EI436" s="335" t="s">
        <v>22234</v>
      </c>
      <c r="EJ436" s="335" t="s">
        <v>22235</v>
      </c>
      <c r="EK436" s="335" t="s">
        <v>3848</v>
      </c>
      <c r="EL436" s="335" t="s">
        <v>3868</v>
      </c>
      <c r="EM436" s="335" t="s">
        <v>4002</v>
      </c>
      <c r="EN436" s="335" t="s">
        <v>4002</v>
      </c>
      <c r="EO436" s="335" t="s">
        <v>3870</v>
      </c>
      <c r="EP436" s="335" t="s">
        <v>3869</v>
      </c>
      <c r="EQ436" s="335" t="s">
        <v>10196</v>
      </c>
      <c r="ER436" s="335" t="s">
        <v>3872</v>
      </c>
      <c r="ES436" s="335" t="s">
        <v>4017</v>
      </c>
      <c r="ET436" s="335" t="s">
        <v>10948</v>
      </c>
      <c r="EU436" s="335" t="s">
        <v>22236</v>
      </c>
      <c r="EV436" s="335" t="s">
        <v>3876</v>
      </c>
      <c r="EW436" s="335" t="s">
        <v>3876</v>
      </c>
      <c r="EX436" s="335" t="s">
        <v>3848</v>
      </c>
      <c r="EY436" s="335" t="s">
        <v>3848</v>
      </c>
      <c r="EZ436" s="335" t="s">
        <v>3877</v>
      </c>
      <c r="FA436" s="335" t="s">
        <v>4008</v>
      </c>
      <c r="FB436" s="335" t="s">
        <v>22237</v>
      </c>
      <c r="FC436" s="335" t="s">
        <v>3848</v>
      </c>
      <c r="FD436" s="335" t="s">
        <v>22238</v>
      </c>
      <c r="FE436" s="335" t="s">
        <v>4011</v>
      </c>
      <c r="FF436" s="335" t="s">
        <v>4012</v>
      </c>
      <c r="FG436" s="335" t="s">
        <v>17935</v>
      </c>
      <c r="FH436" s="335" t="s">
        <v>22239</v>
      </c>
      <c r="FI436" s="335" t="s">
        <v>7271</v>
      </c>
      <c r="FJ436" s="335" t="s">
        <v>5190</v>
      </c>
      <c r="FK436" s="335" t="s">
        <v>22240</v>
      </c>
      <c r="FL436" s="335" t="s">
        <v>4017</v>
      </c>
      <c r="FM436" s="335" t="s">
        <v>22222</v>
      </c>
      <c r="FN436" s="335" t="s">
        <v>13429</v>
      </c>
      <c r="FO436" s="335" t="s">
        <v>22241</v>
      </c>
      <c r="FP436" s="335" t="s">
        <v>3848</v>
      </c>
      <c r="FQ436" s="335" t="s">
        <v>22242</v>
      </c>
      <c r="FR436" s="335" t="s">
        <v>4367</v>
      </c>
      <c r="FS436" s="335" t="s">
        <v>22243</v>
      </c>
      <c r="FT436" s="335" t="s">
        <v>22244</v>
      </c>
      <c r="FU436" s="335" t="s">
        <v>22245</v>
      </c>
      <c r="FV436" s="335" t="s">
        <v>22246</v>
      </c>
      <c r="FW436" s="335" t="s">
        <v>22247</v>
      </c>
      <c r="FX436" s="335" t="s">
        <v>3894</v>
      </c>
      <c r="FY436" s="335" t="s">
        <v>3848</v>
      </c>
      <c r="FZ436" s="335" t="s">
        <v>22248</v>
      </c>
      <c r="GA436" s="335" t="s">
        <v>3945</v>
      </c>
      <c r="GB436" s="335" t="s">
        <v>3946</v>
      </c>
      <c r="GC436" s="335" t="s">
        <v>3946</v>
      </c>
      <c r="GD436" s="44" t="s">
        <v>12615</v>
      </c>
      <c r="GE436" s="44" t="s">
        <v>6505</v>
      </c>
      <c r="HP436" s="44" t="s">
        <v>6505</v>
      </c>
      <c r="IC436" s="44" t="s">
        <v>12683</v>
      </c>
      <c r="IE436" s="44" t="s">
        <v>3403</v>
      </c>
    </row>
    <row r="437" spans="1:239" s="44" customFormat="1" ht="15" customHeight="1" x14ac:dyDescent="0.2">
      <c r="A437" s="85">
        <v>31</v>
      </c>
      <c r="B437" s="470">
        <v>0.55972222222222223</v>
      </c>
      <c r="C437" s="85"/>
      <c r="D437" s="85" t="s">
        <v>12630</v>
      </c>
      <c r="E437" s="85" t="s">
        <v>212</v>
      </c>
      <c r="F437" s="282">
        <v>43286</v>
      </c>
      <c r="G437" s="85" t="s">
        <v>1202</v>
      </c>
      <c r="H437" s="85" t="s">
        <v>233</v>
      </c>
      <c r="I437" s="85" t="s">
        <v>3983</v>
      </c>
      <c r="J437" s="85"/>
      <c r="K437" s="471"/>
      <c r="L437" s="471"/>
      <c r="M437" s="471"/>
      <c r="N437" s="471"/>
      <c r="O437" s="85"/>
      <c r="P437" s="472" t="s">
        <v>22249</v>
      </c>
      <c r="Q437" s="85" t="s">
        <v>22250</v>
      </c>
      <c r="R437" s="85" t="s">
        <v>22251</v>
      </c>
      <c r="S437" s="471" t="s">
        <v>22252</v>
      </c>
      <c r="T437" s="276">
        <v>9565642105</v>
      </c>
      <c r="U437" s="473" t="s">
        <v>22253</v>
      </c>
      <c r="V437" s="471" t="s">
        <v>221</v>
      </c>
      <c r="W437" s="66" t="s">
        <v>221</v>
      </c>
      <c r="X437" s="66" t="s">
        <v>221</v>
      </c>
      <c r="Y437" s="66" t="s">
        <v>221</v>
      </c>
      <c r="Z437" s="66" t="s">
        <v>221</v>
      </c>
      <c r="AA437" s="85" t="s">
        <v>22254</v>
      </c>
      <c r="AB437" s="85">
        <v>9089990800</v>
      </c>
      <c r="AC437" s="85" t="s">
        <v>223</v>
      </c>
      <c r="AD437" s="85" t="s">
        <v>366</v>
      </c>
      <c r="AE437" s="85"/>
      <c r="AF437" s="85" t="s">
        <v>226</v>
      </c>
      <c r="AG437" s="85" t="s">
        <v>221</v>
      </c>
      <c r="AH437" s="85" t="s">
        <v>221</v>
      </c>
      <c r="AI437" s="85"/>
      <c r="AJ437" s="85"/>
      <c r="AK437" s="85"/>
      <c r="AL437" s="85"/>
      <c r="AM437" s="85"/>
      <c r="AN437" s="85" t="s">
        <v>228</v>
      </c>
      <c r="AO437" s="85" t="s">
        <v>228</v>
      </c>
      <c r="AP437" s="85" t="s">
        <v>229</v>
      </c>
      <c r="AQ437" s="85" t="s">
        <v>229</v>
      </c>
      <c r="AR437" s="85"/>
      <c r="AS437" s="85" t="s">
        <v>22227</v>
      </c>
      <c r="AT437" s="85">
        <v>249545</v>
      </c>
      <c r="AU437" s="85" t="s">
        <v>13187</v>
      </c>
      <c r="AV437" s="85"/>
      <c r="AW437" s="85"/>
      <c r="AX437" s="85"/>
      <c r="AY437" s="85" t="s">
        <v>227</v>
      </c>
      <c r="AZ437" s="85" t="s">
        <v>227</v>
      </c>
      <c r="BA437" s="275"/>
      <c r="BB437" s="474" t="s">
        <v>15340</v>
      </c>
      <c r="BC437" s="275">
        <v>0.67291666666666661</v>
      </c>
      <c r="BD437" s="275">
        <v>0.67708333333333337</v>
      </c>
      <c r="BE437" s="85"/>
      <c r="BF437" s="85">
        <v>1</v>
      </c>
      <c r="BG437" s="85">
        <v>3</v>
      </c>
      <c r="BH437" s="85">
        <v>3</v>
      </c>
      <c r="BI437" s="85">
        <v>3</v>
      </c>
      <c r="BJ437" s="85">
        <v>3</v>
      </c>
      <c r="BK437" s="85">
        <v>3</v>
      </c>
      <c r="BL437" s="85">
        <v>3</v>
      </c>
      <c r="BM437" s="85">
        <v>3</v>
      </c>
      <c r="BN437" s="85">
        <v>3</v>
      </c>
      <c r="BO437" s="85">
        <v>3</v>
      </c>
      <c r="BP437" s="85">
        <v>3</v>
      </c>
      <c r="BQ437" s="85">
        <v>3</v>
      </c>
      <c r="BR437" s="85">
        <v>3</v>
      </c>
      <c r="BS437" s="85">
        <v>3</v>
      </c>
      <c r="BT437" s="85">
        <v>3</v>
      </c>
      <c r="BU437" s="85"/>
      <c r="BV437" s="405"/>
      <c r="BW437" s="85"/>
      <c r="BX437" s="85"/>
      <c r="BY437" s="85"/>
      <c r="BZ437" s="85"/>
      <c r="CA437" s="85"/>
      <c r="CB437" s="85"/>
      <c r="CC437" s="85"/>
      <c r="CD437" s="85"/>
      <c r="CE437" s="85"/>
      <c r="CF437" s="85"/>
      <c r="CG437" s="85"/>
      <c r="CH437" s="85"/>
      <c r="CI437" s="85"/>
      <c r="CJ437" s="85"/>
      <c r="CK437" s="85"/>
      <c r="CL437" s="85"/>
      <c r="CM437" s="85"/>
      <c r="CN437" s="85"/>
      <c r="CO437" s="85"/>
      <c r="CP437" s="85"/>
      <c r="CQ437" s="85"/>
      <c r="CR437" s="335" t="s">
        <v>12643</v>
      </c>
      <c r="CS437" s="335" t="s">
        <v>12644</v>
      </c>
      <c r="CT437" s="335" t="s">
        <v>4002</v>
      </c>
      <c r="CU437" s="335" t="s">
        <v>22255</v>
      </c>
      <c r="CV437" s="335" t="s">
        <v>22250</v>
      </c>
      <c r="CW437" s="335" t="s">
        <v>22251</v>
      </c>
      <c r="CX437" s="335" t="s">
        <v>22252</v>
      </c>
      <c r="CY437" s="335" t="s">
        <v>22256</v>
      </c>
      <c r="CZ437" s="335" t="s">
        <v>3848</v>
      </c>
      <c r="DA437" s="335" t="s">
        <v>22257</v>
      </c>
      <c r="DB437" s="335" t="s">
        <v>3840</v>
      </c>
      <c r="DC437" s="335" t="s">
        <v>3841</v>
      </c>
      <c r="DD437" s="335" t="s">
        <v>4882</v>
      </c>
      <c r="DE437" s="335" t="s">
        <v>3848</v>
      </c>
      <c r="DF437" s="335" t="s">
        <v>22257</v>
      </c>
      <c r="DG437" s="335" t="s">
        <v>3840</v>
      </c>
      <c r="DH437" s="335" t="s">
        <v>3841</v>
      </c>
      <c r="DI437" s="335" t="s">
        <v>4882</v>
      </c>
      <c r="DJ437" s="335" t="s">
        <v>3848</v>
      </c>
      <c r="DK437" s="335" t="s">
        <v>3957</v>
      </c>
      <c r="DL437" s="335" t="s">
        <v>4002</v>
      </c>
      <c r="DM437" s="335" t="s">
        <v>3914</v>
      </c>
      <c r="DN437" s="335" t="s">
        <v>6337</v>
      </c>
      <c r="DO437" s="335" t="s">
        <v>3848</v>
      </c>
      <c r="DP437" s="335" t="s">
        <v>3848</v>
      </c>
      <c r="DQ437" s="335" t="s">
        <v>22258</v>
      </c>
      <c r="DR437" s="335" t="s">
        <v>2718</v>
      </c>
      <c r="DS437" s="335" t="s">
        <v>22253</v>
      </c>
      <c r="DT437" s="335" t="s">
        <v>3848</v>
      </c>
      <c r="DU437" s="335" t="s">
        <v>3848</v>
      </c>
      <c r="DV437" s="335" t="s">
        <v>3848</v>
      </c>
      <c r="DW437" s="335" t="s">
        <v>3848</v>
      </c>
      <c r="DX437" s="335" t="s">
        <v>3848</v>
      </c>
      <c r="DY437" s="335" t="s">
        <v>3848</v>
      </c>
      <c r="DZ437" s="335" t="s">
        <v>3848</v>
      </c>
      <c r="EA437" s="335" t="s">
        <v>3848</v>
      </c>
      <c r="EB437" s="335" t="s">
        <v>3861</v>
      </c>
      <c r="EC437" s="335" t="s">
        <v>3862</v>
      </c>
      <c r="ED437" s="335" t="s">
        <v>3848</v>
      </c>
      <c r="EE437" s="335" t="s">
        <v>5408</v>
      </c>
      <c r="EF437" s="335" t="s">
        <v>3864</v>
      </c>
      <c r="EG437" s="335" t="s">
        <v>598</v>
      </c>
      <c r="EH437" s="335" t="s">
        <v>5303</v>
      </c>
      <c r="EI437" s="335" t="s">
        <v>22234</v>
      </c>
      <c r="EJ437" s="335" t="s">
        <v>3848</v>
      </c>
      <c r="EK437" s="335" t="s">
        <v>3848</v>
      </c>
      <c r="EL437" s="335" t="s">
        <v>3868</v>
      </c>
      <c r="EM437" s="335" t="s">
        <v>4002</v>
      </c>
      <c r="EN437" s="335" t="s">
        <v>4002</v>
      </c>
      <c r="EO437" s="335" t="s">
        <v>3870</v>
      </c>
      <c r="EP437" s="335" t="s">
        <v>3869</v>
      </c>
      <c r="EQ437" s="335" t="s">
        <v>22259</v>
      </c>
      <c r="ER437" s="335" t="s">
        <v>4004</v>
      </c>
      <c r="ES437" s="335" t="s">
        <v>22260</v>
      </c>
      <c r="ET437" s="335" t="s">
        <v>4017</v>
      </c>
      <c r="EU437" s="335" t="s">
        <v>22261</v>
      </c>
      <c r="EV437" s="335" t="s">
        <v>3876</v>
      </c>
      <c r="EW437" s="335" t="s">
        <v>3876</v>
      </c>
      <c r="EX437" s="335" t="s">
        <v>3848</v>
      </c>
      <c r="EY437" s="335" t="s">
        <v>3848</v>
      </c>
      <c r="EZ437" s="335" t="s">
        <v>3877</v>
      </c>
      <c r="FA437" s="335" t="s">
        <v>4008</v>
      </c>
      <c r="FB437" s="335" t="s">
        <v>22262</v>
      </c>
      <c r="FC437" s="335" t="s">
        <v>22263</v>
      </c>
      <c r="FD437" s="335" t="s">
        <v>3848</v>
      </c>
      <c r="FE437" s="335" t="s">
        <v>4011</v>
      </c>
      <c r="FF437" s="335" t="s">
        <v>4012</v>
      </c>
      <c r="FG437" s="335" t="s">
        <v>3848</v>
      </c>
      <c r="FH437" s="335" t="s">
        <v>22264</v>
      </c>
      <c r="FI437" s="335" t="s">
        <v>22265</v>
      </c>
      <c r="FJ437" s="335" t="s">
        <v>5190</v>
      </c>
      <c r="FK437" s="335" t="s">
        <v>22266</v>
      </c>
      <c r="FL437" s="335" t="s">
        <v>4017</v>
      </c>
      <c r="FM437" s="335" t="s">
        <v>22267</v>
      </c>
      <c r="FN437" s="335" t="s">
        <v>22268</v>
      </c>
      <c r="FO437" s="335" t="s">
        <v>3848</v>
      </c>
      <c r="FP437" s="335" t="s">
        <v>3848</v>
      </c>
      <c r="FQ437" s="335" t="s">
        <v>22269</v>
      </c>
      <c r="FR437" s="335" t="s">
        <v>4180</v>
      </c>
      <c r="FS437" s="335" t="s">
        <v>22270</v>
      </c>
      <c r="FT437" s="335" t="s">
        <v>3943</v>
      </c>
      <c r="FU437" s="335" t="s">
        <v>3943</v>
      </c>
      <c r="FV437" s="335" t="s">
        <v>3943</v>
      </c>
      <c r="FW437" s="335" t="s">
        <v>3943</v>
      </c>
      <c r="FX437" s="335" t="s">
        <v>3944</v>
      </c>
      <c r="FY437" s="335" t="s">
        <v>3848</v>
      </c>
      <c r="FZ437" s="335" t="s">
        <v>3848</v>
      </c>
      <c r="GA437" s="335" t="s">
        <v>3945</v>
      </c>
      <c r="GB437" s="335" t="s">
        <v>3946</v>
      </c>
      <c r="GC437" s="335" t="s">
        <v>3946</v>
      </c>
      <c r="IC437" s="44" t="s">
        <v>3403</v>
      </c>
      <c r="IE437" s="44" t="s">
        <v>3403</v>
      </c>
    </row>
    <row r="438" spans="1:239" s="44" customFormat="1" ht="15" customHeight="1" x14ac:dyDescent="0.2">
      <c r="A438" s="85">
        <v>32</v>
      </c>
      <c r="B438" s="470">
        <v>0.56319444444444444</v>
      </c>
      <c r="C438" s="85"/>
      <c r="D438" s="85" t="s">
        <v>12630</v>
      </c>
      <c r="E438" s="85" t="s">
        <v>212</v>
      </c>
      <c r="F438" s="282">
        <v>43286</v>
      </c>
      <c r="G438" s="85" t="s">
        <v>3082</v>
      </c>
      <c r="H438" s="85" t="s">
        <v>246</v>
      </c>
      <c r="I438" s="85" t="s">
        <v>247</v>
      </c>
      <c r="J438" s="44" t="s">
        <v>22271</v>
      </c>
      <c r="K438" s="471" t="s">
        <v>22272</v>
      </c>
      <c r="L438" s="471" t="s">
        <v>250</v>
      </c>
      <c r="M438" s="374">
        <v>43286</v>
      </c>
      <c r="N438" s="374">
        <v>43299</v>
      </c>
      <c r="O438" s="85" t="s">
        <v>13142</v>
      </c>
      <c r="P438" s="505" t="s">
        <v>22273</v>
      </c>
      <c r="Q438" s="85" t="s">
        <v>13923</v>
      </c>
      <c r="R438" s="85" t="s">
        <v>15319</v>
      </c>
      <c r="S438" s="471" t="s">
        <v>20300</v>
      </c>
      <c r="T438" s="276">
        <v>9664417471</v>
      </c>
      <c r="U438" s="473" t="s">
        <v>22274</v>
      </c>
      <c r="V438" s="471" t="s">
        <v>221</v>
      </c>
      <c r="W438" s="66" t="s">
        <v>221</v>
      </c>
      <c r="X438" s="66" t="s">
        <v>221</v>
      </c>
      <c r="Y438" s="66" t="s">
        <v>221</v>
      </c>
      <c r="Z438" s="66" t="s">
        <v>221</v>
      </c>
      <c r="AA438" s="85" t="s">
        <v>22275</v>
      </c>
      <c r="AB438" s="85">
        <v>9971736659</v>
      </c>
      <c r="AC438" s="85" t="s">
        <v>1303</v>
      </c>
      <c r="AD438" s="85" t="s">
        <v>224</v>
      </c>
      <c r="AE438" s="85" t="s">
        <v>221</v>
      </c>
      <c r="AF438" s="85" t="s">
        <v>221</v>
      </c>
      <c r="AG438" s="85" t="s">
        <v>221</v>
      </c>
      <c r="AH438" s="85" t="s">
        <v>221</v>
      </c>
      <c r="AI438" s="85"/>
      <c r="AJ438" s="85"/>
      <c r="AK438" s="85"/>
      <c r="AL438" s="85"/>
      <c r="AM438" s="85"/>
      <c r="AN438" s="85" t="s">
        <v>228</v>
      </c>
      <c r="AO438" s="85" t="s">
        <v>228</v>
      </c>
      <c r="AP438" s="85" t="s">
        <v>281</v>
      </c>
      <c r="AQ438" s="85" t="s">
        <v>282</v>
      </c>
      <c r="AR438" s="85"/>
      <c r="AS438" s="85"/>
      <c r="AT438" s="85"/>
      <c r="AU438" s="85"/>
      <c r="AV438" s="85"/>
      <c r="AW438" s="85"/>
      <c r="AX438" s="85"/>
      <c r="AY438" s="85" t="s">
        <v>227</v>
      </c>
      <c r="AZ438" s="85" t="s">
        <v>446</v>
      </c>
      <c r="BA438" s="275"/>
      <c r="BB438" s="474" t="s">
        <v>13264</v>
      </c>
      <c r="BC438" s="275">
        <v>0.64861111111111114</v>
      </c>
      <c r="BD438" s="275">
        <v>0.65833333333333333</v>
      </c>
      <c r="BE438" s="85"/>
      <c r="BF438" s="85">
        <v>2</v>
      </c>
      <c r="BG438" s="85">
        <v>2</v>
      </c>
      <c r="BH438" s="85">
        <v>2</v>
      </c>
      <c r="BI438" s="85">
        <v>2</v>
      </c>
      <c r="BJ438" s="85">
        <v>2</v>
      </c>
      <c r="BK438" s="85">
        <v>2</v>
      </c>
      <c r="BL438" s="85">
        <v>2</v>
      </c>
      <c r="BM438" s="85">
        <v>2</v>
      </c>
      <c r="BN438" s="85">
        <v>2</v>
      </c>
      <c r="BO438" s="85">
        <v>2</v>
      </c>
      <c r="BP438" s="85">
        <v>2</v>
      </c>
      <c r="BQ438" s="85">
        <v>2</v>
      </c>
      <c r="BR438" s="85">
        <v>2</v>
      </c>
      <c r="BS438" s="85">
        <v>2</v>
      </c>
      <c r="BT438" s="85">
        <v>2</v>
      </c>
      <c r="BU438" s="85"/>
      <c r="BV438" s="405" t="s">
        <v>13264</v>
      </c>
      <c r="BW438" s="483">
        <v>0.65833333333333333</v>
      </c>
      <c r="BX438" s="483">
        <v>0.66527777777777775</v>
      </c>
      <c r="BY438" s="85"/>
      <c r="BZ438" s="85">
        <v>3</v>
      </c>
      <c r="CA438" s="85">
        <v>3</v>
      </c>
      <c r="CB438" s="85">
        <v>3</v>
      </c>
      <c r="CC438" s="85">
        <v>3</v>
      </c>
      <c r="CD438" s="85" t="s">
        <v>260</v>
      </c>
      <c r="CE438" s="85"/>
      <c r="CF438" s="85"/>
      <c r="CG438" s="85"/>
      <c r="CH438" s="85"/>
      <c r="CI438" s="85"/>
      <c r="CJ438" s="85"/>
      <c r="CK438" s="85"/>
      <c r="CL438" s="85"/>
      <c r="CM438" s="85"/>
      <c r="CN438" s="85"/>
      <c r="CO438" s="85"/>
      <c r="CP438" s="85"/>
      <c r="CQ438" s="85"/>
      <c r="CR438" s="335" t="s">
        <v>12643</v>
      </c>
      <c r="CS438" s="335" t="s">
        <v>12644</v>
      </c>
      <c r="CT438" s="335" t="s">
        <v>4002</v>
      </c>
      <c r="CU438" s="335" t="s">
        <v>22276</v>
      </c>
      <c r="CV438" s="335" t="s">
        <v>13923</v>
      </c>
      <c r="CW438" s="335" t="s">
        <v>15319</v>
      </c>
      <c r="CX438" s="335" t="s">
        <v>22277</v>
      </c>
      <c r="CY438" s="335" t="s">
        <v>22278</v>
      </c>
      <c r="CZ438" s="335" t="s">
        <v>3848</v>
      </c>
      <c r="DA438" s="335" t="s">
        <v>4002</v>
      </c>
      <c r="DB438" s="335" t="s">
        <v>3840</v>
      </c>
      <c r="DC438" s="335" t="s">
        <v>3841</v>
      </c>
      <c r="DD438" s="335" t="s">
        <v>5700</v>
      </c>
      <c r="DE438" s="335" t="s">
        <v>3848</v>
      </c>
      <c r="DF438" s="335" t="s">
        <v>22279</v>
      </c>
      <c r="DG438" s="335" t="s">
        <v>9937</v>
      </c>
      <c r="DH438" s="335" t="s">
        <v>8568</v>
      </c>
      <c r="DI438" s="335" t="s">
        <v>22280</v>
      </c>
      <c r="DJ438" s="335" t="s">
        <v>22281</v>
      </c>
      <c r="DK438" s="335" t="s">
        <v>3849</v>
      </c>
      <c r="DL438" s="335" t="s">
        <v>4002</v>
      </c>
      <c r="DM438" s="335" t="s">
        <v>4116</v>
      </c>
      <c r="DN438" s="335" t="s">
        <v>3852</v>
      </c>
      <c r="DO438" s="335" t="s">
        <v>3853</v>
      </c>
      <c r="DP438" s="335" t="s">
        <v>3996</v>
      </c>
      <c r="DQ438" s="335" t="s">
        <v>22282</v>
      </c>
      <c r="DR438" s="335" t="s">
        <v>22283</v>
      </c>
      <c r="DS438" s="335" t="s">
        <v>22274</v>
      </c>
      <c r="DT438" s="335" t="s">
        <v>3848</v>
      </c>
      <c r="DU438" s="335" t="s">
        <v>3848</v>
      </c>
      <c r="DV438" s="335" t="s">
        <v>3848</v>
      </c>
      <c r="DW438" s="335" t="s">
        <v>3848</v>
      </c>
      <c r="DX438" s="335" t="s">
        <v>3848</v>
      </c>
      <c r="DY438" s="335" t="s">
        <v>3848</v>
      </c>
      <c r="DZ438" s="335" t="s">
        <v>3848</v>
      </c>
      <c r="EA438" s="335" t="s">
        <v>3848</v>
      </c>
      <c r="EB438" s="335" t="s">
        <v>3861</v>
      </c>
      <c r="EC438" s="335" t="s">
        <v>3862</v>
      </c>
      <c r="ED438" s="335" t="s">
        <v>3848</v>
      </c>
      <c r="EE438" s="335" t="s">
        <v>4212</v>
      </c>
      <c r="EF438" s="335" t="s">
        <v>3864</v>
      </c>
      <c r="EG438" s="335" t="s">
        <v>2755</v>
      </c>
      <c r="EH438" s="335" t="s">
        <v>282</v>
      </c>
      <c r="EI438" s="335" t="s">
        <v>3848</v>
      </c>
      <c r="EJ438" s="335" t="s">
        <v>3848</v>
      </c>
      <c r="EK438" s="335" t="s">
        <v>3848</v>
      </c>
      <c r="EL438" s="335" t="s">
        <v>3868</v>
      </c>
      <c r="EM438" s="335" t="s">
        <v>4002</v>
      </c>
      <c r="EN438" s="335" t="s">
        <v>4002</v>
      </c>
      <c r="EO438" s="335" t="s">
        <v>3870</v>
      </c>
      <c r="EP438" s="335" t="s">
        <v>3869</v>
      </c>
      <c r="EQ438" s="335" t="s">
        <v>13905</v>
      </c>
      <c r="ER438" s="335" t="s">
        <v>3924</v>
      </c>
      <c r="ES438" s="335" t="s">
        <v>22284</v>
      </c>
      <c r="ET438" s="335" t="s">
        <v>12012</v>
      </c>
      <c r="EU438" s="335" t="s">
        <v>13907</v>
      </c>
      <c r="EV438" s="335" t="s">
        <v>3876</v>
      </c>
      <c r="EW438" s="335" t="s">
        <v>3876</v>
      </c>
      <c r="EX438" s="335" t="s">
        <v>3848</v>
      </c>
      <c r="EY438" s="335" t="s">
        <v>3848</v>
      </c>
      <c r="EZ438" s="335" t="s">
        <v>3876</v>
      </c>
      <c r="FA438" s="335" t="s">
        <v>3848</v>
      </c>
      <c r="FB438" s="335" t="s">
        <v>3848</v>
      </c>
      <c r="FC438" s="335" t="s">
        <v>3848</v>
      </c>
      <c r="FD438" s="335" t="s">
        <v>3848</v>
      </c>
      <c r="FE438" s="335" t="s">
        <v>4017</v>
      </c>
      <c r="FF438" s="335" t="s">
        <v>4017</v>
      </c>
      <c r="FG438" s="335" t="s">
        <v>3848</v>
      </c>
      <c r="FH438" s="335" t="s">
        <v>3848</v>
      </c>
      <c r="FI438" s="335" t="s">
        <v>3848</v>
      </c>
      <c r="FJ438" s="335" t="s">
        <v>4017</v>
      </c>
      <c r="FK438" s="335" t="s">
        <v>4017</v>
      </c>
      <c r="FL438" s="335" t="s">
        <v>4017</v>
      </c>
      <c r="FM438" s="335" t="s">
        <v>22277</v>
      </c>
      <c r="FN438" s="335" t="s">
        <v>15319</v>
      </c>
      <c r="FO438" s="335" t="s">
        <v>3848</v>
      </c>
      <c r="FP438" s="335" t="s">
        <v>3848</v>
      </c>
      <c r="FQ438" s="335" t="s">
        <v>22285</v>
      </c>
      <c r="FR438" s="335" t="s">
        <v>8867</v>
      </c>
      <c r="FS438" s="335" t="s">
        <v>22286</v>
      </c>
      <c r="FT438" s="335" t="s">
        <v>3943</v>
      </c>
      <c r="FU438" s="335" t="s">
        <v>3943</v>
      </c>
      <c r="FV438" s="335" t="s">
        <v>3943</v>
      </c>
      <c r="FW438" s="335" t="s">
        <v>3943</v>
      </c>
      <c r="FX438" s="335" t="s">
        <v>176</v>
      </c>
      <c r="FY438" s="335" t="s">
        <v>6538</v>
      </c>
      <c r="FZ438" s="335" t="s">
        <v>22287</v>
      </c>
      <c r="GA438" s="335" t="s">
        <v>3945</v>
      </c>
      <c r="GB438" s="335" t="s">
        <v>3945</v>
      </c>
      <c r="GC438" s="335" t="s">
        <v>3946</v>
      </c>
      <c r="GD438" s="44" t="s">
        <v>12615</v>
      </c>
      <c r="GE438" s="44" t="s">
        <v>6676</v>
      </c>
      <c r="GF438" s="44" t="s">
        <v>12711</v>
      </c>
      <c r="GG438" s="44" t="s">
        <v>6505</v>
      </c>
      <c r="HL438" s="282">
        <v>43286</v>
      </c>
      <c r="HM438" s="30" t="s">
        <v>14088</v>
      </c>
      <c r="HP438" s="255" t="s">
        <v>6676</v>
      </c>
      <c r="HS438" s="487" t="s">
        <v>6505</v>
      </c>
      <c r="IC438" s="44" t="s">
        <v>247</v>
      </c>
      <c r="IE438" s="44" t="s">
        <v>12843</v>
      </c>
    </row>
    <row r="439" spans="1:239" s="44" customFormat="1" ht="15" customHeight="1" x14ac:dyDescent="0.2">
      <c r="A439" s="85">
        <v>33</v>
      </c>
      <c r="B439" s="470">
        <v>0.56597222222222221</v>
      </c>
      <c r="C439" s="85"/>
      <c r="D439" s="85" t="s">
        <v>12630</v>
      </c>
      <c r="E439" s="85" t="s">
        <v>212</v>
      </c>
      <c r="F439" s="282">
        <v>43286</v>
      </c>
      <c r="G439" s="85" t="s">
        <v>1202</v>
      </c>
      <c r="H439" s="85" t="s">
        <v>233</v>
      </c>
      <c r="I439" s="85" t="s">
        <v>3057</v>
      </c>
      <c r="J439" s="85"/>
      <c r="K439" s="471"/>
      <c r="L439" s="471"/>
      <c r="M439" s="471"/>
      <c r="N439" s="471"/>
      <c r="O439" s="85"/>
      <c r="P439" s="505" t="s">
        <v>22288</v>
      </c>
      <c r="Q439" s="85" t="s">
        <v>22289</v>
      </c>
      <c r="R439" s="85" t="s">
        <v>22290</v>
      </c>
      <c r="S439" s="471" t="s">
        <v>22291</v>
      </c>
      <c r="T439" s="276">
        <v>9461684001</v>
      </c>
      <c r="U439" s="479" t="s">
        <v>22292</v>
      </c>
      <c r="V439" s="506" t="s">
        <v>22293</v>
      </c>
      <c r="W439" s="66" t="s">
        <v>221</v>
      </c>
      <c r="X439" s="66" t="s">
        <v>221</v>
      </c>
      <c r="Y439" s="66" t="s">
        <v>221</v>
      </c>
      <c r="Z439" s="66" t="s">
        <v>221</v>
      </c>
      <c r="AA439" s="85" t="s">
        <v>22294</v>
      </c>
      <c r="AB439" s="85">
        <v>9995151841</v>
      </c>
      <c r="AC439" s="85" t="s">
        <v>402</v>
      </c>
      <c r="AD439" s="85" t="s">
        <v>224</v>
      </c>
      <c r="AE439" s="85" t="s">
        <v>13263</v>
      </c>
      <c r="AF439" s="85" t="s">
        <v>226</v>
      </c>
      <c r="AG439" s="85" t="s">
        <v>221</v>
      </c>
      <c r="AH439" s="85" t="s">
        <v>221</v>
      </c>
      <c r="AI439" s="85"/>
      <c r="AJ439" s="85"/>
      <c r="AK439" s="85"/>
      <c r="AL439" s="85"/>
      <c r="AM439" s="85"/>
      <c r="AN439" s="85" t="s">
        <v>228</v>
      </c>
      <c r="AO439" s="85" t="s">
        <v>228</v>
      </c>
      <c r="AP439" s="85" t="s">
        <v>281</v>
      </c>
      <c r="AQ439" s="85" t="s">
        <v>282</v>
      </c>
      <c r="AR439" s="85"/>
      <c r="AS439" s="85"/>
      <c r="AT439" s="85"/>
      <c r="AU439" s="85"/>
      <c r="AV439" s="85"/>
      <c r="AW439" s="85"/>
      <c r="AX439" s="85"/>
      <c r="AY439" s="85" t="s">
        <v>227</v>
      </c>
      <c r="AZ439" s="85" t="s">
        <v>446</v>
      </c>
      <c r="BA439" s="275"/>
      <c r="BB439" s="474" t="s">
        <v>13264</v>
      </c>
      <c r="BC439" s="275">
        <v>0.64861111111111114</v>
      </c>
      <c r="BD439" s="275">
        <v>0.65833333333333333</v>
      </c>
      <c r="BE439" s="85"/>
      <c r="BF439" s="85">
        <v>1</v>
      </c>
      <c r="BG439" s="85">
        <v>1</v>
      </c>
      <c r="BH439" s="85">
        <v>1</v>
      </c>
      <c r="BI439" s="85">
        <v>1</v>
      </c>
      <c r="BJ439" s="85">
        <v>1</v>
      </c>
      <c r="BK439" s="85">
        <v>1</v>
      </c>
      <c r="BL439" s="85">
        <v>1</v>
      </c>
      <c r="BM439" s="85">
        <v>1</v>
      </c>
      <c r="BN439" s="85">
        <v>1</v>
      </c>
      <c r="BO439" s="85">
        <v>1</v>
      </c>
      <c r="BP439" s="85">
        <v>1</v>
      </c>
      <c r="BQ439" s="85">
        <v>1</v>
      </c>
      <c r="BR439" s="85">
        <v>1</v>
      </c>
      <c r="BS439" s="85">
        <v>1</v>
      </c>
      <c r="BT439" s="85">
        <v>1</v>
      </c>
      <c r="BU439" s="85"/>
      <c r="BV439" s="405"/>
      <c r="BW439" s="85"/>
      <c r="BX439" s="85"/>
      <c r="BY439" s="85"/>
      <c r="BZ439" s="85"/>
      <c r="CA439" s="85"/>
      <c r="CB439" s="85"/>
      <c r="CC439" s="85"/>
      <c r="CD439" s="85"/>
      <c r="CE439" s="85"/>
      <c r="CF439" s="85"/>
      <c r="CG439" s="85"/>
      <c r="CH439" s="85"/>
      <c r="CI439" s="85"/>
      <c r="CJ439" s="85"/>
      <c r="CK439" s="85"/>
      <c r="CL439" s="85"/>
      <c r="CM439" s="85"/>
      <c r="CN439" s="85"/>
      <c r="CO439" s="85"/>
      <c r="CP439" s="85"/>
      <c r="CQ439" s="85"/>
      <c r="CR439" s="335" t="s">
        <v>12643</v>
      </c>
      <c r="CS439" s="335" t="s">
        <v>12644</v>
      </c>
      <c r="CT439" s="335" t="s">
        <v>4002</v>
      </c>
      <c r="CU439" s="335" t="s">
        <v>22295</v>
      </c>
      <c r="CV439" s="335" t="s">
        <v>22289</v>
      </c>
      <c r="CW439" s="335" t="s">
        <v>22290</v>
      </c>
      <c r="CX439" s="335" t="s">
        <v>22291</v>
      </c>
      <c r="CY439" s="335" t="s">
        <v>22296</v>
      </c>
      <c r="CZ439" s="335" t="s">
        <v>3848</v>
      </c>
      <c r="DA439" s="335" t="s">
        <v>22297</v>
      </c>
      <c r="DB439" s="335" t="s">
        <v>3840</v>
      </c>
      <c r="DC439" s="335" t="s">
        <v>3841</v>
      </c>
      <c r="DD439" s="335" t="s">
        <v>4838</v>
      </c>
      <c r="DE439" s="335" t="s">
        <v>22298</v>
      </c>
      <c r="DF439" s="335" t="s">
        <v>22299</v>
      </c>
      <c r="DG439" s="335" t="s">
        <v>14503</v>
      </c>
      <c r="DH439" s="335" t="s">
        <v>5141</v>
      </c>
      <c r="DI439" s="335" t="s">
        <v>3994</v>
      </c>
      <c r="DJ439" s="335" t="s">
        <v>22300</v>
      </c>
      <c r="DK439" s="335" t="s">
        <v>3957</v>
      </c>
      <c r="DL439" s="335" t="s">
        <v>22301</v>
      </c>
      <c r="DM439" s="335" t="s">
        <v>3914</v>
      </c>
      <c r="DN439" s="335" t="s">
        <v>3852</v>
      </c>
      <c r="DO439" s="335" t="s">
        <v>3848</v>
      </c>
      <c r="DP439" s="335" t="s">
        <v>4299</v>
      </c>
      <c r="DQ439" s="335" t="s">
        <v>22302</v>
      </c>
      <c r="DR439" s="335" t="s">
        <v>22303</v>
      </c>
      <c r="DS439" s="335" t="s">
        <v>22292</v>
      </c>
      <c r="DT439" s="335" t="s">
        <v>3848</v>
      </c>
      <c r="DU439" s="335" t="s">
        <v>3848</v>
      </c>
      <c r="DV439" s="335" t="s">
        <v>3848</v>
      </c>
      <c r="DW439" s="335" t="s">
        <v>3848</v>
      </c>
      <c r="DX439" s="335" t="s">
        <v>22293</v>
      </c>
      <c r="DY439" s="335" t="s">
        <v>3848</v>
      </c>
      <c r="DZ439" s="335" t="s">
        <v>3848</v>
      </c>
      <c r="EA439" s="335" t="s">
        <v>3848</v>
      </c>
      <c r="EB439" s="335" t="s">
        <v>3861</v>
      </c>
      <c r="EC439" s="335" t="s">
        <v>3862</v>
      </c>
      <c r="ED439" s="335" t="s">
        <v>3848</v>
      </c>
      <c r="EE439" s="335" t="s">
        <v>22304</v>
      </c>
      <c r="EF439" s="335" t="s">
        <v>3864</v>
      </c>
      <c r="EG439" s="335" t="s">
        <v>2755</v>
      </c>
      <c r="EH439" s="335" t="s">
        <v>282</v>
      </c>
      <c r="EI439" s="335" t="s">
        <v>3848</v>
      </c>
      <c r="EJ439" s="335" t="s">
        <v>22305</v>
      </c>
      <c r="EK439" s="335" t="s">
        <v>3848</v>
      </c>
      <c r="EL439" s="335" t="s">
        <v>5147</v>
      </c>
      <c r="EM439" s="335" t="s">
        <v>4002</v>
      </c>
      <c r="EN439" s="335" t="s">
        <v>4002</v>
      </c>
      <c r="EO439" s="335" t="s">
        <v>3870</v>
      </c>
      <c r="EP439" s="335" t="s">
        <v>3869</v>
      </c>
      <c r="EQ439" s="335" t="s">
        <v>22306</v>
      </c>
      <c r="ER439" s="335" t="s">
        <v>3924</v>
      </c>
      <c r="ES439" s="335" t="s">
        <v>22307</v>
      </c>
      <c r="ET439" s="335" t="s">
        <v>15135</v>
      </c>
      <c r="EU439" s="335" t="s">
        <v>22308</v>
      </c>
      <c r="EV439" s="335" t="s">
        <v>3876</v>
      </c>
      <c r="EW439" s="335" t="s">
        <v>3876</v>
      </c>
      <c r="EX439" s="335" t="s">
        <v>3848</v>
      </c>
      <c r="EY439" s="335" t="s">
        <v>3848</v>
      </c>
      <c r="EZ439" s="335" t="s">
        <v>3876</v>
      </c>
      <c r="FA439" s="335" t="s">
        <v>3848</v>
      </c>
      <c r="FB439" s="335" t="s">
        <v>22309</v>
      </c>
      <c r="FC439" s="335" t="s">
        <v>22310</v>
      </c>
      <c r="FD439" s="335" t="s">
        <v>22311</v>
      </c>
      <c r="FE439" s="335" t="s">
        <v>3930</v>
      </c>
      <c r="FF439" s="335" t="s">
        <v>6835</v>
      </c>
      <c r="FG439" s="335" t="s">
        <v>3848</v>
      </c>
      <c r="FH439" s="335" t="s">
        <v>3848</v>
      </c>
      <c r="FI439" s="335" t="s">
        <v>3848</v>
      </c>
      <c r="FJ439" s="335" t="s">
        <v>4017</v>
      </c>
      <c r="FK439" s="335" t="s">
        <v>4017</v>
      </c>
      <c r="FL439" s="335" t="s">
        <v>4017</v>
      </c>
      <c r="FM439" s="335" t="s">
        <v>22291</v>
      </c>
      <c r="FN439" s="335" t="s">
        <v>22312</v>
      </c>
      <c r="FO439" s="335" t="s">
        <v>22313</v>
      </c>
      <c r="FP439" s="335" t="s">
        <v>3848</v>
      </c>
      <c r="FQ439" s="335" t="s">
        <v>3848</v>
      </c>
      <c r="FR439" s="335" t="s">
        <v>3848</v>
      </c>
      <c r="FS439" s="335" t="s">
        <v>3848</v>
      </c>
      <c r="FT439" s="335" t="s">
        <v>22314</v>
      </c>
      <c r="FU439" s="335" t="s">
        <v>9709</v>
      </c>
      <c r="FV439" s="335" t="s">
        <v>22315</v>
      </c>
      <c r="FW439" s="335" t="s">
        <v>22316</v>
      </c>
      <c r="FX439" s="335" t="s">
        <v>3944</v>
      </c>
      <c r="FY439" s="335" t="s">
        <v>3848</v>
      </c>
      <c r="FZ439" s="335" t="s">
        <v>13539</v>
      </c>
      <c r="GA439" s="335" t="s">
        <v>3945</v>
      </c>
      <c r="GB439" s="335" t="s">
        <v>3946</v>
      </c>
      <c r="GC439" s="335" t="s">
        <v>3946</v>
      </c>
      <c r="IC439" s="44" t="s">
        <v>3403</v>
      </c>
      <c r="IE439" s="44" t="s">
        <v>3403</v>
      </c>
    </row>
    <row r="440" spans="1:239" s="44" customFormat="1" ht="15" customHeight="1" x14ac:dyDescent="0.2">
      <c r="A440" s="85">
        <v>34</v>
      </c>
      <c r="B440" s="470">
        <v>0.57013888888888886</v>
      </c>
      <c r="C440" s="85"/>
      <c r="D440" s="85" t="s">
        <v>12630</v>
      </c>
      <c r="E440" s="85" t="s">
        <v>212</v>
      </c>
      <c r="F440" s="282">
        <v>43286</v>
      </c>
      <c r="G440" s="85" t="s">
        <v>387</v>
      </c>
      <c r="H440" s="85" t="s">
        <v>233</v>
      </c>
      <c r="I440" s="85" t="s">
        <v>4282</v>
      </c>
      <c r="J440" s="85"/>
      <c r="K440" s="471"/>
      <c r="L440" s="471"/>
      <c r="M440" s="471"/>
      <c r="N440" s="471"/>
      <c r="O440" s="85"/>
      <c r="P440" s="472" t="s">
        <v>19158</v>
      </c>
      <c r="Q440" s="85" t="s">
        <v>22317</v>
      </c>
      <c r="R440" s="85" t="s">
        <v>22318</v>
      </c>
      <c r="S440" s="471" t="s">
        <v>1321</v>
      </c>
      <c r="T440" s="276">
        <v>9053331662</v>
      </c>
      <c r="U440" s="473" t="s">
        <v>22319</v>
      </c>
      <c r="V440" s="506" t="s">
        <v>22320</v>
      </c>
      <c r="W440" s="66" t="s">
        <v>221</v>
      </c>
      <c r="X440" s="66" t="s">
        <v>221</v>
      </c>
      <c r="Y440" s="66" t="s">
        <v>221</v>
      </c>
      <c r="Z440" s="66" t="s">
        <v>221</v>
      </c>
      <c r="AA440" s="85" t="s">
        <v>22321</v>
      </c>
      <c r="AB440" s="85">
        <v>9975285977</v>
      </c>
      <c r="AC440" s="85" t="s">
        <v>402</v>
      </c>
      <c r="AD440" s="85" t="s">
        <v>224</v>
      </c>
      <c r="AE440" s="85" t="s">
        <v>3457</v>
      </c>
      <c r="AF440" s="85" t="s">
        <v>259</v>
      </c>
      <c r="AG440" s="85" t="s">
        <v>221</v>
      </c>
      <c r="AH440" s="85" t="s">
        <v>221</v>
      </c>
      <c r="AI440" s="85"/>
      <c r="AJ440" s="85"/>
      <c r="AK440" s="85"/>
      <c r="AL440" s="85"/>
      <c r="AM440" s="85"/>
      <c r="AN440" s="85" t="s">
        <v>228</v>
      </c>
      <c r="AO440" s="85" t="s">
        <v>228</v>
      </c>
      <c r="AP440" s="85" t="s">
        <v>643</v>
      </c>
      <c r="AQ440" s="85" t="s">
        <v>643</v>
      </c>
      <c r="AR440" s="85"/>
      <c r="AT440" s="85"/>
      <c r="AU440" s="85"/>
      <c r="AV440" s="85" t="s">
        <v>22322</v>
      </c>
      <c r="AW440" s="85"/>
      <c r="AX440" s="85"/>
      <c r="AY440" s="85" t="s">
        <v>227</v>
      </c>
      <c r="AZ440" s="85" t="s">
        <v>446</v>
      </c>
      <c r="BA440" s="275"/>
      <c r="BB440" s="474"/>
      <c r="BC440" s="275"/>
      <c r="BD440" s="275"/>
      <c r="BE440" s="85"/>
      <c r="BF440" s="85"/>
      <c r="BG440" s="85"/>
      <c r="BH440" s="85"/>
      <c r="BI440" s="85"/>
      <c r="BJ440" s="85"/>
      <c r="BK440" s="85"/>
      <c r="BL440" s="85"/>
      <c r="BM440" s="85"/>
      <c r="BN440" s="85"/>
      <c r="BO440" s="85"/>
      <c r="BP440" s="85"/>
      <c r="BQ440" s="85"/>
      <c r="BR440" s="85"/>
      <c r="BS440" s="85"/>
      <c r="BT440" s="85"/>
      <c r="BU440" s="85"/>
      <c r="BV440" s="405"/>
      <c r="BW440" s="85"/>
      <c r="BX440" s="85"/>
      <c r="BY440" s="85"/>
      <c r="BZ440" s="85"/>
      <c r="CA440" s="85"/>
      <c r="CB440" s="85"/>
      <c r="CC440" s="85"/>
      <c r="CD440" s="85"/>
      <c r="CE440" s="85"/>
      <c r="CF440" s="85"/>
      <c r="CG440" s="85"/>
      <c r="CH440" s="85"/>
      <c r="CI440" s="85"/>
      <c r="CJ440" s="85"/>
      <c r="CK440" s="85"/>
      <c r="CL440" s="85"/>
      <c r="CM440" s="85"/>
      <c r="CN440" s="85"/>
      <c r="CO440" s="85"/>
      <c r="CP440" s="85"/>
      <c r="CQ440" s="85"/>
      <c r="CR440" s="335" t="s">
        <v>12643</v>
      </c>
      <c r="CS440" s="335" t="s">
        <v>12644</v>
      </c>
      <c r="CT440" s="335" t="s">
        <v>4002</v>
      </c>
      <c r="CU440" s="335" t="s">
        <v>22323</v>
      </c>
      <c r="CV440" s="335" t="s">
        <v>22317</v>
      </c>
      <c r="CW440" s="335" t="s">
        <v>22318</v>
      </c>
      <c r="CX440" s="335" t="s">
        <v>1321</v>
      </c>
      <c r="CY440" s="335" t="s">
        <v>22324</v>
      </c>
      <c r="CZ440" s="335" t="s">
        <v>13741</v>
      </c>
      <c r="DA440" s="335" t="s">
        <v>22325</v>
      </c>
      <c r="DB440" s="335" t="s">
        <v>3840</v>
      </c>
      <c r="DC440" s="335" t="s">
        <v>3841</v>
      </c>
      <c r="DD440" s="335" t="s">
        <v>4882</v>
      </c>
      <c r="DE440" s="335" t="s">
        <v>3848</v>
      </c>
      <c r="DF440" s="335" t="s">
        <v>14505</v>
      </c>
      <c r="DG440" s="335" t="s">
        <v>3840</v>
      </c>
      <c r="DH440" s="335" t="s">
        <v>3841</v>
      </c>
      <c r="DI440" s="335" t="s">
        <v>4882</v>
      </c>
      <c r="DJ440" s="335" t="s">
        <v>22326</v>
      </c>
      <c r="DK440" s="335" t="s">
        <v>3957</v>
      </c>
      <c r="DL440" s="335" t="s">
        <v>4298</v>
      </c>
      <c r="DM440" s="335" t="s">
        <v>3914</v>
      </c>
      <c r="DN440" s="335" t="s">
        <v>3852</v>
      </c>
      <c r="DO440" s="335" t="s">
        <v>3853</v>
      </c>
      <c r="DP440" s="335" t="s">
        <v>3854</v>
      </c>
      <c r="DQ440" s="335" t="s">
        <v>22327</v>
      </c>
      <c r="DR440" s="335" t="s">
        <v>221</v>
      </c>
      <c r="DS440" s="335" t="s">
        <v>22319</v>
      </c>
      <c r="DT440" s="335" t="s">
        <v>3848</v>
      </c>
      <c r="DU440" s="335" t="s">
        <v>3848</v>
      </c>
      <c r="DV440" s="335" t="s">
        <v>22328</v>
      </c>
      <c r="DW440" s="335" t="s">
        <v>3848</v>
      </c>
      <c r="DX440" s="335" t="s">
        <v>22320</v>
      </c>
      <c r="DY440" s="335" t="s">
        <v>22329</v>
      </c>
      <c r="DZ440" s="335" t="s">
        <v>3848</v>
      </c>
      <c r="EA440" s="335" t="s">
        <v>3848</v>
      </c>
      <c r="EB440" s="335" t="s">
        <v>3861</v>
      </c>
      <c r="EC440" s="335" t="s">
        <v>6907</v>
      </c>
      <c r="ED440" s="335" t="s">
        <v>3848</v>
      </c>
      <c r="EE440" s="335" t="s">
        <v>4950</v>
      </c>
      <c r="EF440" s="335" t="s">
        <v>3864</v>
      </c>
      <c r="EG440" s="335" t="s">
        <v>4068</v>
      </c>
      <c r="EH440" s="335" t="s">
        <v>4438</v>
      </c>
      <c r="EI440" s="335" t="s">
        <v>13752</v>
      </c>
      <c r="EJ440" s="335" t="s">
        <v>22330</v>
      </c>
      <c r="EK440" s="335" t="s">
        <v>3848</v>
      </c>
      <c r="EL440" s="335" t="s">
        <v>3868</v>
      </c>
      <c r="EM440" s="335" t="s">
        <v>4002</v>
      </c>
      <c r="EN440" s="335" t="s">
        <v>4002</v>
      </c>
      <c r="EO440" s="335" t="s">
        <v>3870</v>
      </c>
      <c r="EP440" s="335" t="s">
        <v>3870</v>
      </c>
      <c r="EQ440" s="335" t="s">
        <v>16267</v>
      </c>
      <c r="ER440" s="335" t="s">
        <v>3872</v>
      </c>
      <c r="ES440" s="335" t="s">
        <v>22331</v>
      </c>
      <c r="ET440" s="335" t="s">
        <v>22332</v>
      </c>
      <c r="EU440" s="335" t="s">
        <v>4017</v>
      </c>
      <c r="EV440" s="335" t="s">
        <v>3876</v>
      </c>
      <c r="EW440" s="335" t="s">
        <v>3876</v>
      </c>
      <c r="EX440" s="335" t="s">
        <v>3848</v>
      </c>
      <c r="EY440" s="335" t="s">
        <v>3848</v>
      </c>
      <c r="EZ440" s="335" t="s">
        <v>3876</v>
      </c>
      <c r="FA440" s="335" t="s">
        <v>3848</v>
      </c>
      <c r="FB440" s="335" t="s">
        <v>3848</v>
      </c>
      <c r="FC440" s="335" t="s">
        <v>3848</v>
      </c>
      <c r="FD440" s="335" t="s">
        <v>3848</v>
      </c>
      <c r="FE440" s="335" t="s">
        <v>4017</v>
      </c>
      <c r="FF440" s="335" t="s">
        <v>4017</v>
      </c>
      <c r="FG440" s="335" t="s">
        <v>3848</v>
      </c>
      <c r="FH440" s="335" t="s">
        <v>3848</v>
      </c>
      <c r="FI440" s="335" t="s">
        <v>3848</v>
      </c>
      <c r="FJ440" s="335" t="s">
        <v>4017</v>
      </c>
      <c r="FK440" s="335" t="s">
        <v>4017</v>
      </c>
      <c r="FL440" s="335" t="s">
        <v>4017</v>
      </c>
      <c r="FM440" s="335" t="s">
        <v>1321</v>
      </c>
      <c r="FN440" s="335" t="s">
        <v>22333</v>
      </c>
      <c r="FO440" s="335" t="s">
        <v>507</v>
      </c>
      <c r="FP440" s="335" t="s">
        <v>3848</v>
      </c>
      <c r="FQ440" s="335" t="s">
        <v>22334</v>
      </c>
      <c r="FR440" s="335" t="s">
        <v>6269</v>
      </c>
      <c r="FS440" s="335" t="s">
        <v>22335</v>
      </c>
      <c r="FT440" s="335" t="s">
        <v>22336</v>
      </c>
      <c r="FU440" s="335" t="s">
        <v>22337</v>
      </c>
      <c r="FV440" s="335" t="s">
        <v>22338</v>
      </c>
      <c r="FW440" s="335" t="s">
        <v>22339</v>
      </c>
      <c r="FX440" s="335" t="s">
        <v>3944</v>
      </c>
      <c r="FY440" s="335" t="s">
        <v>3848</v>
      </c>
      <c r="FZ440" s="335" t="s">
        <v>3848</v>
      </c>
      <c r="GA440" s="335" t="s">
        <v>3848</v>
      </c>
      <c r="GB440" s="335" t="s">
        <v>3848</v>
      </c>
      <c r="GC440" s="335" t="s">
        <v>3848</v>
      </c>
      <c r="IC440" s="44" t="s">
        <v>3403</v>
      </c>
      <c r="IE440" s="44" t="s">
        <v>3403</v>
      </c>
    </row>
    <row r="441" spans="1:239" s="44" customFormat="1" ht="15" customHeight="1" x14ac:dyDescent="0.2">
      <c r="A441" s="85">
        <v>35</v>
      </c>
      <c r="B441" s="470">
        <v>0.57361111111111118</v>
      </c>
      <c r="C441" s="85"/>
      <c r="D441" s="85" t="s">
        <v>17331</v>
      </c>
      <c r="E441" s="85" t="s">
        <v>212</v>
      </c>
      <c r="F441" s="282">
        <v>43286</v>
      </c>
      <c r="G441" s="85" t="s">
        <v>3082</v>
      </c>
      <c r="H441" s="85" t="s">
        <v>246</v>
      </c>
      <c r="I441" s="85" t="s">
        <v>247</v>
      </c>
      <c r="J441" s="85" t="s">
        <v>12805</v>
      </c>
      <c r="K441" s="471" t="s">
        <v>12806</v>
      </c>
      <c r="L441" s="471" t="s">
        <v>250</v>
      </c>
      <c r="M441" s="374">
        <v>43287</v>
      </c>
      <c r="N441" s="374">
        <v>43306</v>
      </c>
      <c r="O441" s="85" t="s">
        <v>12807</v>
      </c>
      <c r="P441" s="472" t="s">
        <v>22340</v>
      </c>
      <c r="Q441" s="85" t="s">
        <v>22341</v>
      </c>
      <c r="R441" s="85" t="s">
        <v>22342</v>
      </c>
      <c r="S441" s="471" t="s">
        <v>22343</v>
      </c>
      <c r="T441" s="276">
        <v>9952729484</v>
      </c>
      <c r="U441" s="473" t="s">
        <v>22344</v>
      </c>
      <c r="V441" s="471" t="s">
        <v>221</v>
      </c>
      <c r="W441" s="66" t="s">
        <v>221</v>
      </c>
      <c r="X441" s="66" t="s">
        <v>221</v>
      </c>
      <c r="Y441" s="66" t="s">
        <v>221</v>
      </c>
      <c r="Z441" s="66" t="s">
        <v>221</v>
      </c>
      <c r="AA441" s="85" t="s">
        <v>22345</v>
      </c>
      <c r="AB441" s="85">
        <v>9185609487</v>
      </c>
      <c r="AC441" s="85" t="s">
        <v>223</v>
      </c>
      <c r="AD441" s="85" t="s">
        <v>333</v>
      </c>
      <c r="AE441" s="85"/>
      <c r="AF441" s="85" t="s">
        <v>226</v>
      </c>
      <c r="AG441" s="85" t="s">
        <v>221</v>
      </c>
      <c r="AH441" s="85" t="s">
        <v>226</v>
      </c>
      <c r="AI441" s="85"/>
      <c r="AJ441" s="85"/>
      <c r="AK441" s="85"/>
      <c r="AL441" s="85"/>
      <c r="AM441" s="85"/>
      <c r="AN441" s="85" t="s">
        <v>228</v>
      </c>
      <c r="AO441" s="85" t="s">
        <v>228</v>
      </c>
      <c r="AP441" s="85" t="s">
        <v>281</v>
      </c>
      <c r="AQ441" s="85" t="s">
        <v>282</v>
      </c>
      <c r="AR441" s="85"/>
      <c r="AS441" s="85"/>
      <c r="AT441" s="85"/>
      <c r="AU441" s="85"/>
      <c r="AV441" s="85"/>
      <c r="AW441" s="85"/>
      <c r="AX441" s="85"/>
      <c r="AY441" s="85" t="s">
        <v>227</v>
      </c>
      <c r="AZ441" s="85" t="s">
        <v>227</v>
      </c>
      <c r="BA441" s="275"/>
      <c r="BB441" s="474" t="s">
        <v>15340</v>
      </c>
      <c r="BC441" s="275">
        <v>0.65902777777777777</v>
      </c>
      <c r="BD441" s="275">
        <v>0.66597222222222219</v>
      </c>
      <c r="BE441" s="85"/>
      <c r="BF441" s="85">
        <v>3</v>
      </c>
      <c r="BG441" s="85">
        <v>3</v>
      </c>
      <c r="BH441" s="85">
        <v>3</v>
      </c>
      <c r="BI441" s="85">
        <v>3</v>
      </c>
      <c r="BJ441" s="85">
        <v>3</v>
      </c>
      <c r="BK441" s="85">
        <v>3</v>
      </c>
      <c r="BL441" s="85">
        <v>3</v>
      </c>
      <c r="BM441" s="85">
        <v>3</v>
      </c>
      <c r="BN441" s="85">
        <v>3</v>
      </c>
      <c r="BO441" s="85">
        <v>3</v>
      </c>
      <c r="BP441" s="85">
        <v>3</v>
      </c>
      <c r="BQ441" s="85">
        <v>3</v>
      </c>
      <c r="BR441" s="85">
        <v>3</v>
      </c>
      <c r="BS441" s="85">
        <v>3</v>
      </c>
      <c r="BT441" s="85">
        <v>3</v>
      </c>
      <c r="BU441" s="85"/>
      <c r="BV441" s="405" t="s">
        <v>15340</v>
      </c>
      <c r="BW441" s="483">
        <v>0.67291666666666661</v>
      </c>
      <c r="BX441" s="483">
        <v>0.67986111111111114</v>
      </c>
      <c r="BY441" s="85"/>
      <c r="BZ441" s="85">
        <v>3</v>
      </c>
      <c r="CA441" s="85">
        <v>3</v>
      </c>
      <c r="CB441" s="85">
        <v>3</v>
      </c>
      <c r="CC441" s="85">
        <v>3</v>
      </c>
      <c r="CD441" s="85" t="s">
        <v>260</v>
      </c>
      <c r="CE441" s="85" t="s">
        <v>15340</v>
      </c>
      <c r="CF441" s="85">
        <v>15</v>
      </c>
      <c r="CG441" s="85"/>
      <c r="CH441" s="85"/>
      <c r="CI441" s="85"/>
      <c r="CJ441" s="85"/>
      <c r="CK441" s="85"/>
      <c r="CL441" s="85"/>
      <c r="CM441" s="85"/>
      <c r="CN441" s="85"/>
      <c r="CO441" s="85"/>
      <c r="CP441" s="85"/>
      <c r="CQ441" s="85"/>
      <c r="CR441" s="335" t="s">
        <v>12643</v>
      </c>
      <c r="CS441" s="335" t="s">
        <v>12644</v>
      </c>
      <c r="CT441" s="335" t="s">
        <v>4002</v>
      </c>
      <c r="CU441" s="335" t="s">
        <v>22346</v>
      </c>
      <c r="CV441" s="335" t="s">
        <v>22347</v>
      </c>
      <c r="CW441" s="335" t="s">
        <v>22342</v>
      </c>
      <c r="CX441" s="335" t="s">
        <v>22343</v>
      </c>
      <c r="CY441" s="335" t="s">
        <v>22348</v>
      </c>
      <c r="CZ441" s="335" t="s">
        <v>13267</v>
      </c>
      <c r="DA441" s="335" t="s">
        <v>22349</v>
      </c>
      <c r="DB441" s="335" t="s">
        <v>3840</v>
      </c>
      <c r="DC441" s="335" t="s">
        <v>3841</v>
      </c>
      <c r="DD441" s="335" t="s">
        <v>4838</v>
      </c>
      <c r="DE441" s="335" t="s">
        <v>3848</v>
      </c>
      <c r="DF441" s="335" t="s">
        <v>22350</v>
      </c>
      <c r="DG441" s="335" t="s">
        <v>3840</v>
      </c>
      <c r="DH441" s="335" t="s">
        <v>3841</v>
      </c>
      <c r="DI441" s="335" t="s">
        <v>10974</v>
      </c>
      <c r="DJ441" s="335" t="s">
        <v>22351</v>
      </c>
      <c r="DK441" s="335" t="s">
        <v>3957</v>
      </c>
      <c r="DL441" s="335" t="s">
        <v>4298</v>
      </c>
      <c r="DM441" s="335" t="s">
        <v>3914</v>
      </c>
      <c r="DN441" s="335" t="s">
        <v>3852</v>
      </c>
      <c r="DO441" s="335" t="s">
        <v>3853</v>
      </c>
      <c r="DP441" s="335" t="s">
        <v>3854</v>
      </c>
      <c r="DQ441" s="335" t="s">
        <v>22352</v>
      </c>
      <c r="DR441" s="335" t="s">
        <v>2718</v>
      </c>
      <c r="DS441" s="335" t="s">
        <v>22344</v>
      </c>
      <c r="DT441" s="335" t="s">
        <v>3848</v>
      </c>
      <c r="DU441" s="335" t="s">
        <v>3848</v>
      </c>
      <c r="DV441" s="335" t="s">
        <v>3848</v>
      </c>
      <c r="DW441" s="335" t="s">
        <v>3848</v>
      </c>
      <c r="DX441" s="335" t="s">
        <v>3848</v>
      </c>
      <c r="DY441" s="335" t="s">
        <v>3848</v>
      </c>
      <c r="DZ441" s="335" t="s">
        <v>3848</v>
      </c>
      <c r="EA441" s="335" t="s">
        <v>3848</v>
      </c>
      <c r="EB441" s="335" t="s">
        <v>3861</v>
      </c>
      <c r="EC441" s="335" t="s">
        <v>3862</v>
      </c>
      <c r="ED441" s="335" t="s">
        <v>3848</v>
      </c>
      <c r="EE441" s="335" t="s">
        <v>4067</v>
      </c>
      <c r="EF441" s="335" t="s">
        <v>3864</v>
      </c>
      <c r="EG441" s="335" t="s">
        <v>2755</v>
      </c>
      <c r="EH441" s="335" t="s">
        <v>282</v>
      </c>
      <c r="EI441" s="335" t="s">
        <v>3848</v>
      </c>
      <c r="EJ441" s="335" t="s">
        <v>3848</v>
      </c>
      <c r="EK441" s="335" t="s">
        <v>3848</v>
      </c>
      <c r="EL441" s="335" t="s">
        <v>3868</v>
      </c>
      <c r="EM441" s="335" t="s">
        <v>4002</v>
      </c>
      <c r="EN441" s="335" t="s">
        <v>4002</v>
      </c>
      <c r="EO441" s="335" t="s">
        <v>3869</v>
      </c>
      <c r="EP441" s="335" t="s">
        <v>3869</v>
      </c>
      <c r="EQ441" s="335" t="s">
        <v>22353</v>
      </c>
      <c r="ER441" s="335" t="s">
        <v>4004</v>
      </c>
      <c r="ES441" s="335" t="s">
        <v>22354</v>
      </c>
      <c r="ET441" s="335" t="s">
        <v>4017</v>
      </c>
      <c r="EU441" s="335" t="s">
        <v>22355</v>
      </c>
      <c r="EV441" s="335" t="s">
        <v>3877</v>
      </c>
      <c r="EW441" s="335" t="s">
        <v>3877</v>
      </c>
      <c r="EX441" s="335" t="s">
        <v>2718</v>
      </c>
      <c r="EY441" s="335" t="s">
        <v>22356</v>
      </c>
      <c r="EZ441" s="335" t="s">
        <v>3877</v>
      </c>
      <c r="FA441" s="335" t="s">
        <v>3878</v>
      </c>
      <c r="FB441" s="335" t="s">
        <v>22357</v>
      </c>
      <c r="FC441" s="335" t="s">
        <v>22358</v>
      </c>
      <c r="FD441" s="335" t="s">
        <v>3848</v>
      </c>
      <c r="FE441" s="335" t="s">
        <v>3970</v>
      </c>
      <c r="FF441" s="335" t="s">
        <v>8580</v>
      </c>
      <c r="FG441" s="335" t="s">
        <v>22359</v>
      </c>
      <c r="FH441" s="335" t="s">
        <v>22360</v>
      </c>
      <c r="FI441" s="335" t="s">
        <v>22361</v>
      </c>
      <c r="FJ441" s="335" t="s">
        <v>11389</v>
      </c>
      <c r="FK441" s="335" t="s">
        <v>22362</v>
      </c>
      <c r="FL441" s="335" t="s">
        <v>3943</v>
      </c>
      <c r="FM441" s="335" t="s">
        <v>22343</v>
      </c>
      <c r="FN441" s="335" t="s">
        <v>12264</v>
      </c>
      <c r="FO441" s="335" t="s">
        <v>485</v>
      </c>
      <c r="FP441" s="335" t="s">
        <v>3848</v>
      </c>
      <c r="FQ441" s="335" t="s">
        <v>3848</v>
      </c>
      <c r="FR441" s="335" t="s">
        <v>3848</v>
      </c>
      <c r="FS441" s="335" t="s">
        <v>3848</v>
      </c>
      <c r="FT441" s="335" t="s">
        <v>22363</v>
      </c>
      <c r="FU441" s="335" t="s">
        <v>22364</v>
      </c>
      <c r="FV441" s="335" t="s">
        <v>22365</v>
      </c>
      <c r="FW441" s="335" t="s">
        <v>22366</v>
      </c>
      <c r="FX441" s="335" t="s">
        <v>176</v>
      </c>
      <c r="FY441" s="335" t="s">
        <v>22367</v>
      </c>
      <c r="FZ441" s="335" t="s">
        <v>22368</v>
      </c>
      <c r="GA441" s="335" t="s">
        <v>3945</v>
      </c>
      <c r="GB441" s="335" t="s">
        <v>3945</v>
      </c>
      <c r="GC441" s="335" t="s">
        <v>3945</v>
      </c>
      <c r="GD441" s="44" t="s">
        <v>4194</v>
      </c>
      <c r="GE441" s="44" t="s">
        <v>6676</v>
      </c>
      <c r="HL441" s="282">
        <v>43287</v>
      </c>
      <c r="HM441" s="30" t="s">
        <v>4194</v>
      </c>
      <c r="HN441" s="44" t="s">
        <v>6676</v>
      </c>
      <c r="IC441" s="44" t="s">
        <v>247</v>
      </c>
      <c r="IE441" s="44" t="s">
        <v>12843</v>
      </c>
    </row>
    <row r="442" spans="1:239" s="44" customFormat="1" ht="15" customHeight="1" x14ac:dyDescent="0.2">
      <c r="A442" s="85">
        <v>36</v>
      </c>
      <c r="B442" s="470">
        <v>0.57777777777777783</v>
      </c>
      <c r="C442" s="85"/>
      <c r="D442" s="85" t="s">
        <v>12630</v>
      </c>
      <c r="E442" s="85" t="s">
        <v>212</v>
      </c>
      <c r="F442" s="282">
        <v>43286</v>
      </c>
      <c r="G442" s="85" t="s">
        <v>3082</v>
      </c>
      <c r="H442" s="85" t="s">
        <v>246</v>
      </c>
      <c r="I442" s="85" t="s">
        <v>247</v>
      </c>
      <c r="J442" s="44" t="s">
        <v>19437</v>
      </c>
      <c r="K442" s="471" t="s">
        <v>22181</v>
      </c>
      <c r="L442" s="471" t="s">
        <v>250</v>
      </c>
      <c r="M442" s="374">
        <v>43286</v>
      </c>
      <c r="N442" s="374">
        <v>43299</v>
      </c>
      <c r="O442" s="255" t="s">
        <v>13142</v>
      </c>
      <c r="P442" s="472" t="s">
        <v>22369</v>
      </c>
      <c r="Q442" s="85" t="s">
        <v>22370</v>
      </c>
      <c r="R442" s="85" t="s">
        <v>22371</v>
      </c>
      <c r="S442" s="471" t="s">
        <v>22372</v>
      </c>
      <c r="T442" s="276">
        <v>9656805949</v>
      </c>
      <c r="U442" s="473" t="s">
        <v>22373</v>
      </c>
      <c r="V442" s="506" t="s">
        <v>22374</v>
      </c>
      <c r="W442" s="66" t="s">
        <v>221</v>
      </c>
      <c r="X442" s="66" t="s">
        <v>221</v>
      </c>
      <c r="Y442" s="66" t="s">
        <v>221</v>
      </c>
      <c r="Z442" s="66" t="s">
        <v>221</v>
      </c>
      <c r="AA442" s="85" t="s">
        <v>22375</v>
      </c>
      <c r="AB442" s="85">
        <v>9979888125</v>
      </c>
      <c r="AC442" s="85" t="s">
        <v>223</v>
      </c>
      <c r="AD442" s="85" t="s">
        <v>241</v>
      </c>
      <c r="AE442" s="85"/>
      <c r="AF442" s="85" t="s">
        <v>226</v>
      </c>
      <c r="AG442" s="85" t="s">
        <v>221</v>
      </c>
      <c r="AH442" s="85" t="s">
        <v>221</v>
      </c>
      <c r="AI442" s="85"/>
      <c r="AJ442" s="85"/>
      <c r="AK442" s="85"/>
      <c r="AL442" s="85"/>
      <c r="AM442" s="85"/>
      <c r="AN442" s="85" t="s">
        <v>228</v>
      </c>
      <c r="AO442" s="85" t="s">
        <v>228</v>
      </c>
      <c r="AP442" s="85" t="s">
        <v>229</v>
      </c>
      <c r="AQ442" s="85" t="s">
        <v>229</v>
      </c>
      <c r="AR442" s="85"/>
      <c r="AS442" s="85" t="s">
        <v>22376</v>
      </c>
      <c r="AT442" s="85">
        <v>243403</v>
      </c>
      <c r="AU442" s="85" t="s">
        <v>13187</v>
      </c>
      <c r="AV442" s="85"/>
      <c r="AW442" s="85"/>
      <c r="AX442" s="85"/>
      <c r="AY442" s="85" t="s">
        <v>227</v>
      </c>
      <c r="AZ442" s="85" t="s">
        <v>227</v>
      </c>
      <c r="BA442" s="275"/>
      <c r="BB442" s="474" t="s">
        <v>15340</v>
      </c>
      <c r="BC442" s="275">
        <v>0.69236111111111109</v>
      </c>
      <c r="BD442" s="275">
        <v>0.69930555555555562</v>
      </c>
      <c r="BE442" s="85"/>
      <c r="BF442" s="85">
        <v>3</v>
      </c>
      <c r="BG442" s="85">
        <v>3</v>
      </c>
      <c r="BH442" s="85">
        <v>3</v>
      </c>
      <c r="BI442" s="85">
        <v>3</v>
      </c>
      <c r="BJ442" s="85">
        <v>3</v>
      </c>
      <c r="BK442" s="85">
        <v>3</v>
      </c>
      <c r="BL442" s="85">
        <v>3</v>
      </c>
      <c r="BM442" s="85">
        <v>3</v>
      </c>
      <c r="BN442" s="85">
        <v>3</v>
      </c>
      <c r="BO442" s="85">
        <v>3</v>
      </c>
      <c r="BP442" s="85">
        <v>3</v>
      </c>
      <c r="BQ442" s="85">
        <v>3</v>
      </c>
      <c r="BR442" s="85">
        <v>3</v>
      </c>
      <c r="BS442" s="85">
        <v>3</v>
      </c>
      <c r="BT442" s="85">
        <v>3</v>
      </c>
      <c r="BU442" s="85"/>
      <c r="BV442" s="405" t="s">
        <v>15340</v>
      </c>
      <c r="BW442" s="483">
        <v>0.69930555555555562</v>
      </c>
      <c r="BX442" s="483">
        <v>0.70624999999999993</v>
      </c>
      <c r="BY442" s="85"/>
      <c r="BZ442" s="85">
        <v>3</v>
      </c>
      <c r="CA442" s="85">
        <v>3</v>
      </c>
      <c r="CB442" s="85">
        <v>3</v>
      </c>
      <c r="CC442" s="85">
        <v>3</v>
      </c>
      <c r="CD442" s="85" t="s">
        <v>260</v>
      </c>
      <c r="CE442" s="85" t="s">
        <v>15340</v>
      </c>
      <c r="CF442" s="85">
        <v>15</v>
      </c>
      <c r="CG442" s="85"/>
      <c r="CH442" s="85"/>
      <c r="CI442" s="85"/>
      <c r="CJ442" s="85"/>
      <c r="CK442" s="85"/>
      <c r="CL442" s="85"/>
      <c r="CM442" s="85"/>
      <c r="CN442" s="85"/>
      <c r="CO442" s="85"/>
      <c r="CP442" s="85"/>
      <c r="CQ442" s="85"/>
      <c r="CR442" s="335" t="s">
        <v>12643</v>
      </c>
      <c r="CS442" s="335" t="s">
        <v>12644</v>
      </c>
      <c r="CT442" s="335" t="s">
        <v>4002</v>
      </c>
      <c r="CU442" s="335" t="s">
        <v>22377</v>
      </c>
      <c r="CV442" s="335" t="s">
        <v>22378</v>
      </c>
      <c r="CW442" s="335" t="s">
        <v>22379</v>
      </c>
      <c r="CX442" s="335" t="s">
        <v>22380</v>
      </c>
      <c r="CY442" s="335" t="s">
        <v>22381</v>
      </c>
      <c r="CZ442" s="335" t="s">
        <v>15740</v>
      </c>
      <c r="DA442" s="335" t="s">
        <v>22382</v>
      </c>
      <c r="DB442" s="335" t="s">
        <v>3840</v>
      </c>
      <c r="DC442" s="335" t="s">
        <v>3841</v>
      </c>
      <c r="DD442" s="335" t="s">
        <v>4838</v>
      </c>
      <c r="DE442" s="335" t="s">
        <v>15740</v>
      </c>
      <c r="DF442" s="335" t="s">
        <v>22383</v>
      </c>
      <c r="DG442" s="335" t="s">
        <v>5401</v>
      </c>
      <c r="DH442" s="335" t="s">
        <v>4159</v>
      </c>
      <c r="DI442" s="335" t="s">
        <v>22384</v>
      </c>
      <c r="DJ442" s="335" t="s">
        <v>9469</v>
      </c>
      <c r="DK442" s="335" t="s">
        <v>3957</v>
      </c>
      <c r="DL442" s="335" t="s">
        <v>22385</v>
      </c>
      <c r="DM442" s="335" t="s">
        <v>3851</v>
      </c>
      <c r="DN442" s="335" t="s">
        <v>3852</v>
      </c>
      <c r="DO442" s="335" t="s">
        <v>3853</v>
      </c>
      <c r="DP442" s="335" t="s">
        <v>3854</v>
      </c>
      <c r="DQ442" s="335" t="s">
        <v>22386</v>
      </c>
      <c r="DR442" s="335" t="s">
        <v>2718</v>
      </c>
      <c r="DS442" s="335" t="s">
        <v>22373</v>
      </c>
      <c r="DT442" s="335" t="s">
        <v>22387</v>
      </c>
      <c r="DU442" s="335" t="s">
        <v>2718</v>
      </c>
      <c r="DV442" s="335" t="s">
        <v>22388</v>
      </c>
      <c r="DW442" s="335" t="s">
        <v>22389</v>
      </c>
      <c r="DX442" s="335" t="s">
        <v>22374</v>
      </c>
      <c r="DY442" s="335" t="s">
        <v>22390</v>
      </c>
      <c r="DZ442" s="335" t="s">
        <v>22391</v>
      </c>
      <c r="EA442" s="335" t="s">
        <v>2718</v>
      </c>
      <c r="EB442" s="335" t="s">
        <v>3861</v>
      </c>
      <c r="EC442" s="335" t="s">
        <v>3862</v>
      </c>
      <c r="ED442" s="335" t="s">
        <v>2718</v>
      </c>
      <c r="EE442" s="335" t="s">
        <v>4067</v>
      </c>
      <c r="EF442" s="335" t="s">
        <v>3864</v>
      </c>
      <c r="EG442" s="335" t="s">
        <v>4068</v>
      </c>
      <c r="EH442" s="335" t="s">
        <v>4438</v>
      </c>
      <c r="EI442" s="335" t="s">
        <v>22392</v>
      </c>
      <c r="EJ442" s="335" t="s">
        <v>22393</v>
      </c>
      <c r="EK442" s="335" t="s">
        <v>3848</v>
      </c>
      <c r="EL442" s="335" t="s">
        <v>3868</v>
      </c>
      <c r="EM442" s="335" t="s">
        <v>4002</v>
      </c>
      <c r="EN442" s="335" t="s">
        <v>4002</v>
      </c>
      <c r="EO442" s="335" t="s">
        <v>3869</v>
      </c>
      <c r="EP442" s="335" t="s">
        <v>3870</v>
      </c>
      <c r="EQ442" s="335" t="s">
        <v>22394</v>
      </c>
      <c r="ER442" s="335" t="s">
        <v>3872</v>
      </c>
      <c r="ES442" s="335" t="s">
        <v>22395</v>
      </c>
      <c r="ET442" s="335" t="s">
        <v>22396</v>
      </c>
      <c r="EU442" s="335" t="s">
        <v>10172</v>
      </c>
      <c r="EV442" s="335" t="s">
        <v>3876</v>
      </c>
      <c r="EW442" s="335" t="s">
        <v>3876</v>
      </c>
      <c r="EX442" s="335" t="s">
        <v>2718</v>
      </c>
      <c r="EY442" s="335" t="s">
        <v>2718</v>
      </c>
      <c r="EZ442" s="335" t="s">
        <v>3877</v>
      </c>
      <c r="FA442" s="335" t="s">
        <v>4008</v>
      </c>
      <c r="FB442" s="335" t="s">
        <v>22397</v>
      </c>
      <c r="FC442" s="335" t="s">
        <v>22398</v>
      </c>
      <c r="FD442" s="335" t="s">
        <v>3892</v>
      </c>
      <c r="FE442" s="335" t="s">
        <v>4011</v>
      </c>
      <c r="FF442" s="335" t="s">
        <v>4012</v>
      </c>
      <c r="FG442" s="335" t="s">
        <v>22399</v>
      </c>
      <c r="FH442" s="335" t="s">
        <v>22400</v>
      </c>
      <c r="FI442" s="335" t="s">
        <v>22401</v>
      </c>
      <c r="FJ442" s="335" t="s">
        <v>5190</v>
      </c>
      <c r="FK442" s="335" t="s">
        <v>4272</v>
      </c>
      <c r="FL442" s="335" t="s">
        <v>3892</v>
      </c>
      <c r="FM442" s="335" t="s">
        <v>22380</v>
      </c>
      <c r="FN442" s="335" t="s">
        <v>22402</v>
      </c>
      <c r="FO442" s="335" t="s">
        <v>22403</v>
      </c>
      <c r="FP442" s="335" t="s">
        <v>2718</v>
      </c>
      <c r="FQ442" s="335" t="s">
        <v>22404</v>
      </c>
      <c r="FR442" s="335" t="s">
        <v>15051</v>
      </c>
      <c r="FS442" s="335" t="s">
        <v>22405</v>
      </c>
      <c r="FT442" s="335" t="s">
        <v>22406</v>
      </c>
      <c r="FU442" s="335" t="s">
        <v>22407</v>
      </c>
      <c r="FV442" s="335" t="s">
        <v>22408</v>
      </c>
      <c r="FW442" s="335" t="s">
        <v>11733</v>
      </c>
      <c r="FX442" s="335" t="s">
        <v>176</v>
      </c>
      <c r="FY442" s="335" t="s">
        <v>6538</v>
      </c>
      <c r="FZ442" s="335" t="s">
        <v>22409</v>
      </c>
      <c r="GA442" s="335" t="s">
        <v>3945</v>
      </c>
      <c r="GB442" s="335" t="s">
        <v>3946</v>
      </c>
      <c r="GC442" s="335" t="s">
        <v>3946</v>
      </c>
      <c r="GD442" s="44" t="s">
        <v>4194</v>
      </c>
      <c r="GE442" s="36" t="s">
        <v>6505</v>
      </c>
      <c r="GF442" s="36" t="s">
        <v>12711</v>
      </c>
      <c r="GG442" s="36" t="s">
        <v>6505</v>
      </c>
      <c r="GH442" s="36" t="s">
        <v>12615</v>
      </c>
      <c r="GI442" s="36" t="s">
        <v>6505</v>
      </c>
      <c r="GJ442" s="36" t="s">
        <v>12626</v>
      </c>
      <c r="GK442" s="36" t="s">
        <v>6676</v>
      </c>
      <c r="HL442" s="282">
        <v>43286</v>
      </c>
      <c r="HM442" s="30" t="s">
        <v>12626</v>
      </c>
      <c r="HN442" s="213" t="s">
        <v>6505</v>
      </c>
      <c r="HP442" s="36" t="s">
        <v>6505</v>
      </c>
      <c r="HS442" s="487" t="s">
        <v>6505</v>
      </c>
      <c r="IA442" s="36" t="s">
        <v>6676</v>
      </c>
      <c r="IC442" s="44" t="s">
        <v>247</v>
      </c>
      <c r="IE442" s="44" t="s">
        <v>12843</v>
      </c>
    </row>
    <row r="443" spans="1:239" s="44" customFormat="1" ht="15" customHeight="1" x14ac:dyDescent="0.2">
      <c r="A443" s="85">
        <v>37</v>
      </c>
      <c r="B443" s="470">
        <v>0.6</v>
      </c>
      <c r="C443" s="85"/>
      <c r="D443" s="85" t="s">
        <v>12630</v>
      </c>
      <c r="E443" s="85" t="s">
        <v>212</v>
      </c>
      <c r="F443" s="282">
        <v>43286</v>
      </c>
      <c r="G443" s="85" t="s">
        <v>1202</v>
      </c>
      <c r="H443" s="85" t="s">
        <v>233</v>
      </c>
      <c r="I443" s="85" t="s">
        <v>3057</v>
      </c>
      <c r="J443" s="85"/>
      <c r="K443" s="471"/>
      <c r="L443" s="471"/>
      <c r="M443" s="471"/>
      <c r="N443" s="471"/>
      <c r="O443" s="85"/>
      <c r="P443" s="505" t="s">
        <v>22410</v>
      </c>
      <c r="Q443" s="85" t="s">
        <v>593</v>
      </c>
      <c r="R443" s="85" t="s">
        <v>22411</v>
      </c>
      <c r="S443" s="471" t="s">
        <v>478</v>
      </c>
      <c r="T443" s="276">
        <v>9361280673</v>
      </c>
      <c r="U443" s="473" t="s">
        <v>22412</v>
      </c>
      <c r="V443" s="471" t="s">
        <v>221</v>
      </c>
      <c r="W443" s="66" t="s">
        <v>221</v>
      </c>
      <c r="X443" s="66" t="s">
        <v>221</v>
      </c>
      <c r="Y443" s="66" t="s">
        <v>221</v>
      </c>
      <c r="Z443" s="66" t="s">
        <v>221</v>
      </c>
      <c r="AA443" s="85" t="s">
        <v>22413</v>
      </c>
      <c r="AB443" s="85">
        <v>9299660998</v>
      </c>
      <c r="AC443" s="85" t="s">
        <v>402</v>
      </c>
      <c r="AD443" s="85" t="s">
        <v>224</v>
      </c>
      <c r="AE443" s="85" t="s">
        <v>22414</v>
      </c>
      <c r="AF443" s="85" t="s">
        <v>221</v>
      </c>
      <c r="AG443" s="85" t="s">
        <v>221</v>
      </c>
      <c r="AH443" s="85" t="s">
        <v>221</v>
      </c>
      <c r="AI443" s="85"/>
      <c r="AJ443" s="85"/>
      <c r="AK443" s="85"/>
      <c r="AL443" s="85"/>
      <c r="AM443" s="85"/>
      <c r="AN443" s="85" t="s">
        <v>228</v>
      </c>
      <c r="AO443" s="85" t="s">
        <v>228</v>
      </c>
      <c r="AP443" s="85" t="s">
        <v>281</v>
      </c>
      <c r="AQ443" s="85" t="s">
        <v>282</v>
      </c>
      <c r="AR443" s="85"/>
      <c r="AS443" s="85"/>
      <c r="AT443" s="85"/>
      <c r="AU443" s="85"/>
      <c r="AV443" s="85"/>
      <c r="AW443" s="85"/>
      <c r="AX443" s="85"/>
      <c r="AY443" s="85" t="s">
        <v>227</v>
      </c>
      <c r="AZ443" s="85" t="s">
        <v>446</v>
      </c>
      <c r="BA443" s="275"/>
      <c r="BB443" s="474" t="s">
        <v>13264</v>
      </c>
      <c r="BC443" s="275">
        <v>0.75</v>
      </c>
      <c r="BD443" s="275">
        <v>0.75347222222222221</v>
      </c>
      <c r="BE443" s="85"/>
      <c r="BF443" s="85">
        <v>1</v>
      </c>
      <c r="BG443" s="85">
        <v>1</v>
      </c>
      <c r="BH443" s="85">
        <v>1</v>
      </c>
      <c r="BI443" s="85">
        <v>1</v>
      </c>
      <c r="BJ443" s="85">
        <v>1</v>
      </c>
      <c r="BK443" s="85">
        <v>1</v>
      </c>
      <c r="BL443" s="85">
        <v>1</v>
      </c>
      <c r="BM443" s="85">
        <v>1</v>
      </c>
      <c r="BN443" s="85">
        <v>1</v>
      </c>
      <c r="BO443" s="85">
        <v>1</v>
      </c>
      <c r="BP443" s="85">
        <v>1</v>
      </c>
      <c r="BQ443" s="85">
        <v>1</v>
      </c>
      <c r="BR443" s="85">
        <v>1</v>
      </c>
      <c r="BS443" s="85">
        <v>1</v>
      </c>
      <c r="BT443" s="85">
        <v>1</v>
      </c>
      <c r="BU443" s="85"/>
      <c r="BV443" s="405"/>
      <c r="BW443" s="85"/>
      <c r="BX443" s="85"/>
      <c r="BY443" s="85"/>
      <c r="BZ443" s="85"/>
      <c r="CA443" s="85"/>
      <c r="CB443" s="85"/>
      <c r="CC443" s="85"/>
      <c r="CD443" s="85"/>
      <c r="CE443" s="85"/>
      <c r="CF443" s="85"/>
      <c r="CG443" s="85"/>
      <c r="CH443" s="85"/>
      <c r="CI443" s="85"/>
      <c r="CJ443" s="85"/>
      <c r="CK443" s="85"/>
      <c r="CL443" s="85"/>
      <c r="CM443" s="85"/>
      <c r="CN443" s="85"/>
      <c r="CO443" s="85"/>
      <c r="CP443" s="85"/>
      <c r="CQ443" s="85"/>
      <c r="CR443" s="335" t="s">
        <v>12643</v>
      </c>
      <c r="CS443" s="335" t="s">
        <v>12644</v>
      </c>
      <c r="CT443" s="335" t="s">
        <v>4002</v>
      </c>
      <c r="CU443" s="335" t="s">
        <v>22415</v>
      </c>
      <c r="CV443" s="335" t="s">
        <v>22416</v>
      </c>
      <c r="CW443" s="335" t="s">
        <v>22417</v>
      </c>
      <c r="CX443" s="335" t="s">
        <v>9297</v>
      </c>
      <c r="CY443" s="335" t="s">
        <v>22418</v>
      </c>
      <c r="CZ443" s="335" t="s">
        <v>3848</v>
      </c>
      <c r="DA443" s="335" t="s">
        <v>22419</v>
      </c>
      <c r="DB443" s="335" t="s">
        <v>3840</v>
      </c>
      <c r="DC443" s="335" t="s">
        <v>3841</v>
      </c>
      <c r="DD443" s="335" t="s">
        <v>4200</v>
      </c>
      <c r="DE443" s="335" t="s">
        <v>3848</v>
      </c>
      <c r="DF443" s="335" t="s">
        <v>22420</v>
      </c>
      <c r="DG443" s="335" t="s">
        <v>5401</v>
      </c>
      <c r="DH443" s="335" t="s">
        <v>4159</v>
      </c>
      <c r="DI443" s="335" t="s">
        <v>17720</v>
      </c>
      <c r="DJ443" s="335" t="s">
        <v>3848</v>
      </c>
      <c r="DK443" s="335" t="s">
        <v>3957</v>
      </c>
      <c r="DL443" s="335" t="s">
        <v>22421</v>
      </c>
      <c r="DM443" s="335" t="s">
        <v>3851</v>
      </c>
      <c r="DN443" s="335" t="s">
        <v>3852</v>
      </c>
      <c r="DO443" s="335" t="s">
        <v>3853</v>
      </c>
      <c r="DP443" s="335" t="s">
        <v>3854</v>
      </c>
      <c r="DQ443" s="335" t="s">
        <v>22422</v>
      </c>
      <c r="DR443" s="335" t="s">
        <v>4044</v>
      </c>
      <c r="DS443" s="335" t="s">
        <v>22412</v>
      </c>
      <c r="DT443" s="335" t="s">
        <v>3848</v>
      </c>
      <c r="DU443" s="335" t="s">
        <v>3848</v>
      </c>
      <c r="DV443" s="335" t="s">
        <v>3848</v>
      </c>
      <c r="DW443" s="335" t="s">
        <v>3848</v>
      </c>
      <c r="DX443" s="335" t="s">
        <v>3848</v>
      </c>
      <c r="DY443" s="335" t="s">
        <v>3848</v>
      </c>
      <c r="DZ443" s="335" t="s">
        <v>3848</v>
      </c>
      <c r="EA443" s="335" t="s">
        <v>3848</v>
      </c>
      <c r="EB443" s="335" t="s">
        <v>3861</v>
      </c>
      <c r="EC443" s="335" t="s">
        <v>3862</v>
      </c>
      <c r="ED443" s="335" t="s">
        <v>3848</v>
      </c>
      <c r="EE443" s="335" t="s">
        <v>22423</v>
      </c>
      <c r="EF443" s="335" t="s">
        <v>3864</v>
      </c>
      <c r="EG443" s="335" t="s">
        <v>2755</v>
      </c>
      <c r="EH443" s="335" t="s">
        <v>282</v>
      </c>
      <c r="EI443" s="335" t="s">
        <v>3848</v>
      </c>
      <c r="EJ443" s="335" t="s">
        <v>3848</v>
      </c>
      <c r="EK443" s="335" t="s">
        <v>3848</v>
      </c>
      <c r="EL443" s="335" t="s">
        <v>3868</v>
      </c>
      <c r="EM443" s="335" t="s">
        <v>4002</v>
      </c>
      <c r="EN443" s="335" t="s">
        <v>4002</v>
      </c>
      <c r="EO443" s="335" t="s">
        <v>3869</v>
      </c>
      <c r="EP443" s="335" t="s">
        <v>3870</v>
      </c>
      <c r="EQ443" s="335" t="s">
        <v>22424</v>
      </c>
      <c r="ER443" s="335" t="s">
        <v>3924</v>
      </c>
      <c r="ES443" s="335" t="s">
        <v>22425</v>
      </c>
      <c r="ET443" s="335" t="s">
        <v>22426</v>
      </c>
      <c r="EU443" s="335" t="s">
        <v>22427</v>
      </c>
      <c r="EV443" s="335" t="s">
        <v>3876</v>
      </c>
      <c r="EW443" s="335" t="s">
        <v>3876</v>
      </c>
      <c r="EX443" s="335" t="s">
        <v>3848</v>
      </c>
      <c r="EY443" s="335" t="s">
        <v>3848</v>
      </c>
      <c r="EZ443" s="335" t="s">
        <v>3876</v>
      </c>
      <c r="FA443" s="335" t="s">
        <v>3848</v>
      </c>
      <c r="FB443" s="335" t="s">
        <v>22428</v>
      </c>
      <c r="FC443" s="335" t="s">
        <v>13879</v>
      </c>
      <c r="FD443" s="335" t="s">
        <v>4045</v>
      </c>
      <c r="FE443" s="335" t="s">
        <v>4017</v>
      </c>
      <c r="FF443" s="335" t="s">
        <v>4017</v>
      </c>
      <c r="FG443" s="335" t="s">
        <v>22429</v>
      </c>
      <c r="FH443" s="335" t="s">
        <v>22430</v>
      </c>
      <c r="FI443" s="335" t="s">
        <v>22431</v>
      </c>
      <c r="FJ443" s="335" t="s">
        <v>6196</v>
      </c>
      <c r="FK443" s="335" t="s">
        <v>5943</v>
      </c>
      <c r="FL443" s="335" t="s">
        <v>4017</v>
      </c>
      <c r="FM443" s="335" t="s">
        <v>5029</v>
      </c>
      <c r="FN443" s="335" t="s">
        <v>10340</v>
      </c>
      <c r="FO443" s="335" t="s">
        <v>9297</v>
      </c>
      <c r="FP443" s="335" t="s">
        <v>3848</v>
      </c>
      <c r="FQ443" s="335" t="s">
        <v>22432</v>
      </c>
      <c r="FR443" s="335" t="s">
        <v>7750</v>
      </c>
      <c r="FS443" s="335" t="s">
        <v>22433</v>
      </c>
      <c r="FT443" s="335" t="s">
        <v>22434</v>
      </c>
      <c r="FU443" s="335" t="s">
        <v>22435</v>
      </c>
      <c r="FV443" s="335" t="s">
        <v>22436</v>
      </c>
      <c r="FW443" s="335" t="s">
        <v>13705</v>
      </c>
      <c r="FX443" s="335" t="s">
        <v>3944</v>
      </c>
      <c r="FY443" s="335" t="s">
        <v>3848</v>
      </c>
      <c r="FZ443" s="335" t="s">
        <v>3848</v>
      </c>
      <c r="GA443" s="335" t="s">
        <v>3945</v>
      </c>
      <c r="GB443" s="335" t="s">
        <v>3946</v>
      </c>
      <c r="GC443" s="335" t="s">
        <v>3946</v>
      </c>
      <c r="IC443" s="44" t="s">
        <v>3403</v>
      </c>
      <c r="IE443" s="44" t="s">
        <v>3403</v>
      </c>
    </row>
    <row r="444" spans="1:239" s="44" customFormat="1" ht="15" customHeight="1" x14ac:dyDescent="0.2">
      <c r="A444" s="85">
        <v>38</v>
      </c>
      <c r="B444" s="470">
        <v>0.65555555555555556</v>
      </c>
      <c r="C444" s="85"/>
      <c r="D444" s="85" t="s">
        <v>12630</v>
      </c>
      <c r="E444" s="85" t="s">
        <v>212</v>
      </c>
      <c r="F444" s="282">
        <v>43286</v>
      </c>
      <c r="G444" s="85" t="s">
        <v>1202</v>
      </c>
      <c r="H444" s="85" t="s">
        <v>233</v>
      </c>
      <c r="I444" s="85" t="s">
        <v>3057</v>
      </c>
      <c r="J444" s="85"/>
      <c r="K444" s="471"/>
      <c r="L444" s="471"/>
      <c r="M444" s="471"/>
      <c r="N444" s="471"/>
      <c r="O444" s="85"/>
      <c r="P444" s="472" t="s">
        <v>22437</v>
      </c>
      <c r="Q444" s="85" t="s">
        <v>22438</v>
      </c>
      <c r="R444" s="85" t="s">
        <v>12695</v>
      </c>
      <c r="S444" s="471" t="s">
        <v>22439</v>
      </c>
      <c r="T444" s="276">
        <v>9477082914</v>
      </c>
      <c r="U444" s="473" t="s">
        <v>22440</v>
      </c>
      <c r="V444" s="506" t="s">
        <v>22441</v>
      </c>
      <c r="W444" s="66" t="s">
        <v>221</v>
      </c>
      <c r="X444" s="66" t="s">
        <v>221</v>
      </c>
      <c r="Y444" s="66" t="s">
        <v>221</v>
      </c>
      <c r="Z444" s="66" t="s">
        <v>221</v>
      </c>
      <c r="AA444" s="85" t="s">
        <v>22442</v>
      </c>
      <c r="AB444" s="85">
        <v>9292525782</v>
      </c>
      <c r="AC444" s="85" t="s">
        <v>402</v>
      </c>
      <c r="AD444" s="85" t="s">
        <v>241</v>
      </c>
      <c r="AE444" s="85" t="s">
        <v>19843</v>
      </c>
      <c r="AF444" s="85" t="s">
        <v>221</v>
      </c>
      <c r="AG444" s="85" t="s">
        <v>221</v>
      </c>
      <c r="AH444" s="85" t="s">
        <v>221</v>
      </c>
      <c r="AI444" s="85"/>
      <c r="AJ444" s="85"/>
      <c r="AK444" s="85"/>
      <c r="AL444" s="85"/>
      <c r="AM444" s="85"/>
      <c r="AN444" s="85" t="s">
        <v>228</v>
      </c>
      <c r="AO444" s="85" t="s">
        <v>228</v>
      </c>
      <c r="AP444" s="85" t="s">
        <v>229</v>
      </c>
      <c r="AQ444" s="85" t="s">
        <v>229</v>
      </c>
      <c r="AR444" s="85"/>
      <c r="AS444" s="85" t="s">
        <v>22443</v>
      </c>
      <c r="AT444" s="85">
        <v>252241</v>
      </c>
      <c r="AU444" s="85" t="s">
        <v>12692</v>
      </c>
      <c r="AV444" s="85"/>
      <c r="AW444" s="85"/>
      <c r="AX444" s="85"/>
      <c r="AY444" s="85" t="s">
        <v>227</v>
      </c>
      <c r="AZ444" s="85" t="s">
        <v>446</v>
      </c>
      <c r="BA444" s="275"/>
      <c r="BB444" s="474" t="s">
        <v>15340</v>
      </c>
      <c r="BC444" s="275">
        <v>0.75486111111111109</v>
      </c>
      <c r="BD444" s="275">
        <v>0.75763888888888886</v>
      </c>
      <c r="BE444" s="85"/>
      <c r="BF444" s="85">
        <v>1</v>
      </c>
      <c r="BG444" s="85">
        <v>3</v>
      </c>
      <c r="BH444" s="85">
        <v>3</v>
      </c>
      <c r="BI444" s="85">
        <v>3</v>
      </c>
      <c r="BJ444" s="85">
        <v>3</v>
      </c>
      <c r="BK444" s="85">
        <v>3</v>
      </c>
      <c r="BL444" s="85">
        <v>1</v>
      </c>
      <c r="BM444" s="85">
        <v>3</v>
      </c>
      <c r="BN444" s="85">
        <v>3</v>
      </c>
      <c r="BO444" s="85">
        <v>3</v>
      </c>
      <c r="BP444" s="85">
        <v>3</v>
      </c>
      <c r="BQ444" s="85">
        <v>3</v>
      </c>
      <c r="BR444" s="85">
        <v>3</v>
      </c>
      <c r="BS444" s="85">
        <v>3</v>
      </c>
      <c r="BT444" s="85">
        <v>3</v>
      </c>
      <c r="BU444" s="85"/>
      <c r="BV444" s="405"/>
      <c r="BW444" s="85"/>
      <c r="BX444" s="85"/>
      <c r="BY444" s="85"/>
      <c r="BZ444" s="85"/>
      <c r="CA444" s="85"/>
      <c r="CB444" s="85"/>
      <c r="CC444" s="85"/>
      <c r="CD444" s="85"/>
      <c r="CE444" s="85"/>
      <c r="CF444" s="85"/>
      <c r="CG444" s="85"/>
      <c r="CH444" s="85"/>
      <c r="CI444" s="85"/>
      <c r="CJ444" s="85"/>
      <c r="CK444" s="85"/>
      <c r="CL444" s="85"/>
      <c r="CM444" s="85"/>
      <c r="CN444" s="85"/>
      <c r="CO444" s="85"/>
      <c r="CP444" s="85"/>
      <c r="CQ444" s="85"/>
      <c r="CR444" s="335" t="s">
        <v>12643</v>
      </c>
      <c r="CS444" s="335" t="s">
        <v>12644</v>
      </c>
      <c r="CT444" s="335" t="s">
        <v>4002</v>
      </c>
      <c r="CU444" s="335" t="s">
        <v>22444</v>
      </c>
      <c r="CV444" s="335" t="s">
        <v>22438</v>
      </c>
      <c r="CW444" s="335" t="s">
        <v>12695</v>
      </c>
      <c r="CX444" s="335" t="s">
        <v>22439</v>
      </c>
      <c r="CY444" s="335" t="s">
        <v>22445</v>
      </c>
      <c r="CZ444" s="335" t="s">
        <v>3848</v>
      </c>
      <c r="DA444" s="335" t="s">
        <v>22446</v>
      </c>
      <c r="DB444" s="335" t="s">
        <v>3840</v>
      </c>
      <c r="DC444" s="335" t="s">
        <v>3841</v>
      </c>
      <c r="DD444" s="335" t="s">
        <v>11695</v>
      </c>
      <c r="DE444" s="335" t="s">
        <v>3848</v>
      </c>
      <c r="DF444" s="335" t="s">
        <v>1228</v>
      </c>
      <c r="DG444" s="335" t="s">
        <v>4037</v>
      </c>
      <c r="DH444" s="335" t="s">
        <v>4038</v>
      </c>
      <c r="DI444" s="335" t="s">
        <v>4039</v>
      </c>
      <c r="DJ444" s="335" t="s">
        <v>3848</v>
      </c>
      <c r="DK444" s="335" t="s">
        <v>3957</v>
      </c>
      <c r="DL444" s="335" t="s">
        <v>4298</v>
      </c>
      <c r="DM444" s="335" t="s">
        <v>3914</v>
      </c>
      <c r="DN444" s="335" t="s">
        <v>5105</v>
      </c>
      <c r="DO444" s="335" t="s">
        <v>3853</v>
      </c>
      <c r="DP444" s="335" t="s">
        <v>3854</v>
      </c>
      <c r="DQ444" s="335" t="s">
        <v>22447</v>
      </c>
      <c r="DR444" s="335" t="s">
        <v>22447</v>
      </c>
      <c r="DS444" s="335" t="s">
        <v>22440</v>
      </c>
      <c r="DT444" s="335" t="s">
        <v>3848</v>
      </c>
      <c r="DU444" s="335" t="s">
        <v>3848</v>
      </c>
      <c r="DV444" s="335" t="s">
        <v>3848</v>
      </c>
      <c r="DW444" s="335" t="s">
        <v>3848</v>
      </c>
      <c r="DX444" s="335" t="s">
        <v>22441</v>
      </c>
      <c r="DY444" s="335" t="s">
        <v>3848</v>
      </c>
      <c r="DZ444" s="335" t="s">
        <v>3848</v>
      </c>
      <c r="EA444" s="335" t="s">
        <v>3848</v>
      </c>
      <c r="EB444" s="335" t="s">
        <v>3861</v>
      </c>
      <c r="EC444" s="335" t="s">
        <v>3862</v>
      </c>
      <c r="ED444" s="335" t="s">
        <v>3848</v>
      </c>
      <c r="EE444" s="335" t="s">
        <v>4067</v>
      </c>
      <c r="EF444" s="335" t="s">
        <v>3864</v>
      </c>
      <c r="EG444" s="335" t="s">
        <v>4068</v>
      </c>
      <c r="EH444" s="335" t="s">
        <v>4069</v>
      </c>
      <c r="EI444" s="335" t="s">
        <v>4068</v>
      </c>
      <c r="EJ444" s="335" t="s">
        <v>22443</v>
      </c>
      <c r="EK444" s="335" t="s">
        <v>3848</v>
      </c>
      <c r="EL444" s="335" t="s">
        <v>3868</v>
      </c>
      <c r="EM444" s="335" t="s">
        <v>4002</v>
      </c>
      <c r="EN444" s="335" t="s">
        <v>4002</v>
      </c>
      <c r="EO444" s="335" t="s">
        <v>3869</v>
      </c>
      <c r="EP444" s="335" t="s">
        <v>3870</v>
      </c>
      <c r="EQ444" s="335" t="s">
        <v>22448</v>
      </c>
      <c r="ER444" s="335" t="s">
        <v>3872</v>
      </c>
      <c r="ES444" s="335" t="s">
        <v>22449</v>
      </c>
      <c r="ET444" s="335" t="s">
        <v>22450</v>
      </c>
      <c r="EU444" s="335" t="s">
        <v>4017</v>
      </c>
      <c r="EV444" s="335" t="s">
        <v>3876</v>
      </c>
      <c r="EW444" s="335" t="s">
        <v>3876</v>
      </c>
      <c r="EX444" s="335" t="s">
        <v>3848</v>
      </c>
      <c r="EY444" s="335" t="s">
        <v>3848</v>
      </c>
      <c r="EZ444" s="335" t="s">
        <v>3876</v>
      </c>
      <c r="FA444" s="335" t="s">
        <v>3848</v>
      </c>
      <c r="FB444" s="335" t="s">
        <v>22451</v>
      </c>
      <c r="FC444" s="335" t="s">
        <v>22452</v>
      </c>
      <c r="FD444" s="335" t="s">
        <v>3848</v>
      </c>
      <c r="FE444" s="335" t="s">
        <v>3930</v>
      </c>
      <c r="FF444" s="335" t="s">
        <v>6835</v>
      </c>
      <c r="FG444" s="335" t="s">
        <v>3848</v>
      </c>
      <c r="FH444" s="335" t="s">
        <v>3848</v>
      </c>
      <c r="FI444" s="335" t="s">
        <v>3848</v>
      </c>
      <c r="FJ444" s="335" t="s">
        <v>6196</v>
      </c>
      <c r="FK444" s="335" t="s">
        <v>13913</v>
      </c>
      <c r="FL444" s="335" t="s">
        <v>4736</v>
      </c>
      <c r="FM444" s="335" t="s">
        <v>22439</v>
      </c>
      <c r="FN444" s="335" t="s">
        <v>22453</v>
      </c>
      <c r="FO444" s="335" t="s">
        <v>3848</v>
      </c>
      <c r="FP444" s="335" t="s">
        <v>3848</v>
      </c>
      <c r="FQ444" s="335" t="s">
        <v>3848</v>
      </c>
      <c r="FR444" s="335" t="s">
        <v>3848</v>
      </c>
      <c r="FS444" s="335" t="s">
        <v>3848</v>
      </c>
      <c r="FT444" s="335" t="s">
        <v>22454</v>
      </c>
      <c r="FU444" s="335" t="s">
        <v>22455</v>
      </c>
      <c r="FV444" s="335" t="s">
        <v>22456</v>
      </c>
      <c r="FW444" s="335" t="s">
        <v>22457</v>
      </c>
      <c r="FX444" s="335" t="s">
        <v>3944</v>
      </c>
      <c r="FY444" s="335" t="s">
        <v>3848</v>
      </c>
      <c r="FZ444" s="335" t="s">
        <v>17144</v>
      </c>
      <c r="GA444" s="335" t="s">
        <v>3945</v>
      </c>
      <c r="GB444" s="335" t="s">
        <v>3946</v>
      </c>
      <c r="GC444" s="335" t="s">
        <v>3946</v>
      </c>
      <c r="IC444" s="44" t="s">
        <v>3403</v>
      </c>
      <c r="IE444" s="44" t="s">
        <v>3403</v>
      </c>
    </row>
    <row r="445" spans="1:239" s="44" customFormat="1" ht="15" customHeight="1" x14ac:dyDescent="0.2">
      <c r="A445" s="85">
        <v>39</v>
      </c>
      <c r="B445" s="470">
        <v>0.66041666666666665</v>
      </c>
      <c r="C445" s="85"/>
      <c r="D445" s="85" t="s">
        <v>12630</v>
      </c>
      <c r="E445" s="85" t="s">
        <v>212</v>
      </c>
      <c r="F445" s="282">
        <v>43286</v>
      </c>
      <c r="G445" s="85" t="s">
        <v>3082</v>
      </c>
      <c r="H445" s="85" t="s">
        <v>246</v>
      </c>
      <c r="I445" s="85" t="s">
        <v>247</v>
      </c>
      <c r="J445" s="85" t="s">
        <v>5969</v>
      </c>
      <c r="K445" s="471" t="s">
        <v>22458</v>
      </c>
      <c r="L445" s="471" t="s">
        <v>250</v>
      </c>
      <c r="M445" s="374">
        <v>43286</v>
      </c>
      <c r="N445" s="374">
        <v>43299</v>
      </c>
      <c r="O445" s="85" t="s">
        <v>12807</v>
      </c>
      <c r="P445" s="505" t="s">
        <v>22459</v>
      </c>
      <c r="Q445" s="85" t="s">
        <v>22460</v>
      </c>
      <c r="R445" s="85" t="s">
        <v>22461</v>
      </c>
      <c r="S445" s="471" t="s">
        <v>22462</v>
      </c>
      <c r="T445" s="276">
        <v>9353544434</v>
      </c>
      <c r="U445" s="473" t="s">
        <v>22463</v>
      </c>
      <c r="V445" s="471" t="s">
        <v>221</v>
      </c>
      <c r="W445" s="66" t="s">
        <v>221</v>
      </c>
      <c r="X445" s="66" t="s">
        <v>221</v>
      </c>
      <c r="Y445" s="66" t="s">
        <v>221</v>
      </c>
      <c r="Z445" s="66" t="s">
        <v>221</v>
      </c>
      <c r="AA445" s="85" t="s">
        <v>22464</v>
      </c>
      <c r="AB445" s="85">
        <v>9183704960</v>
      </c>
      <c r="AC445" s="85" t="s">
        <v>1303</v>
      </c>
      <c r="AD445" s="85" t="s">
        <v>224</v>
      </c>
      <c r="AE445" s="85" t="s">
        <v>221</v>
      </c>
      <c r="AF445" s="85" t="s">
        <v>221</v>
      </c>
      <c r="AG445" s="85" t="s">
        <v>221</v>
      </c>
      <c r="AH445" s="85" t="s">
        <v>221</v>
      </c>
      <c r="AI445" s="85"/>
      <c r="AJ445" s="85"/>
      <c r="AK445" s="85"/>
      <c r="AL445" s="85"/>
      <c r="AM445" s="85"/>
      <c r="AN445" s="85" t="s">
        <v>228</v>
      </c>
      <c r="AO445" s="85" t="s">
        <v>228</v>
      </c>
      <c r="AP445" s="85" t="s">
        <v>229</v>
      </c>
      <c r="AQ445" s="85" t="s">
        <v>229</v>
      </c>
      <c r="AR445" s="85"/>
      <c r="AS445" s="85" t="s">
        <v>22465</v>
      </c>
      <c r="AT445" s="85">
        <v>252523</v>
      </c>
      <c r="AU445" s="85" t="s">
        <v>12622</v>
      </c>
      <c r="AV445" s="85"/>
      <c r="AW445" s="85"/>
      <c r="AX445" s="85"/>
      <c r="AY445" s="85" t="s">
        <v>227</v>
      </c>
      <c r="AZ445" s="85" t="s">
        <v>446</v>
      </c>
      <c r="BA445" s="275"/>
      <c r="BB445" s="474" t="s">
        <v>13264</v>
      </c>
      <c r="BC445" s="275">
        <v>0.76736111111111116</v>
      </c>
      <c r="BD445" s="275">
        <v>0.77430555555555547</v>
      </c>
      <c r="BE445" s="85"/>
      <c r="BF445" s="85">
        <v>2</v>
      </c>
      <c r="BG445" s="85">
        <v>2</v>
      </c>
      <c r="BH445" s="85">
        <v>2</v>
      </c>
      <c r="BI445" s="85">
        <v>2</v>
      </c>
      <c r="BJ445" s="85">
        <v>2</v>
      </c>
      <c r="BK445" s="85">
        <v>2</v>
      </c>
      <c r="BL445" s="85">
        <v>2</v>
      </c>
      <c r="BM445" s="85">
        <v>2</v>
      </c>
      <c r="BN445" s="85">
        <v>2</v>
      </c>
      <c r="BO445" s="85">
        <v>2</v>
      </c>
      <c r="BP445" s="85">
        <v>2</v>
      </c>
      <c r="BQ445" s="85">
        <v>2</v>
      </c>
      <c r="BR445" s="85">
        <v>2</v>
      </c>
      <c r="BS445" s="85">
        <v>2</v>
      </c>
      <c r="BT445" s="85">
        <v>2</v>
      </c>
      <c r="BU445" s="85"/>
      <c r="BV445" s="405" t="s">
        <v>13264</v>
      </c>
      <c r="BW445" s="483">
        <v>0.77430555555555547</v>
      </c>
      <c r="BX445" s="483">
        <v>0.78125</v>
      </c>
      <c r="BY445" s="85"/>
      <c r="BZ445" s="85">
        <v>3</v>
      </c>
      <c r="CA445" s="85">
        <v>3</v>
      </c>
      <c r="CB445" s="85">
        <v>3</v>
      </c>
      <c r="CC445" s="85">
        <v>3</v>
      </c>
      <c r="CD445" s="85" t="s">
        <v>260</v>
      </c>
      <c r="CE445" s="85"/>
      <c r="CF445" s="85"/>
      <c r="CG445" s="85"/>
      <c r="CH445" s="85"/>
      <c r="CI445" s="85"/>
      <c r="CJ445" s="85"/>
      <c r="CK445" s="85"/>
      <c r="CL445" s="85"/>
      <c r="CM445" s="85"/>
      <c r="CN445" s="85"/>
      <c r="CO445" s="85"/>
      <c r="CP445" s="85"/>
      <c r="CQ445" s="85"/>
      <c r="CR445" s="335" t="s">
        <v>12643</v>
      </c>
      <c r="CS445" s="335" t="s">
        <v>12644</v>
      </c>
      <c r="CT445" s="335" t="s">
        <v>4002</v>
      </c>
      <c r="CU445" s="335" t="s">
        <v>22466</v>
      </c>
      <c r="CV445" s="335" t="s">
        <v>22460</v>
      </c>
      <c r="CW445" s="335" t="s">
        <v>22461</v>
      </c>
      <c r="CX445" s="335" t="s">
        <v>22462</v>
      </c>
      <c r="CY445" s="335" t="s">
        <v>22467</v>
      </c>
      <c r="CZ445" s="335" t="s">
        <v>3848</v>
      </c>
      <c r="DA445" s="335" t="s">
        <v>22468</v>
      </c>
      <c r="DB445" s="335" t="s">
        <v>3840</v>
      </c>
      <c r="DC445" s="335" t="s">
        <v>3841</v>
      </c>
      <c r="DD445" s="335" t="s">
        <v>4838</v>
      </c>
      <c r="DE445" s="335" t="s">
        <v>3848</v>
      </c>
      <c r="DF445" s="335" t="s">
        <v>22469</v>
      </c>
      <c r="DG445" s="335" t="s">
        <v>3848</v>
      </c>
      <c r="DH445" s="335" t="s">
        <v>4203</v>
      </c>
      <c r="DI445" s="335" t="s">
        <v>4039</v>
      </c>
      <c r="DJ445" s="335" t="s">
        <v>22470</v>
      </c>
      <c r="DK445" s="335" t="s">
        <v>3957</v>
      </c>
      <c r="DL445" s="335" t="s">
        <v>3958</v>
      </c>
      <c r="DM445" s="335" t="s">
        <v>3914</v>
      </c>
      <c r="DN445" s="335" t="s">
        <v>3852</v>
      </c>
      <c r="DO445" s="335" t="s">
        <v>3853</v>
      </c>
      <c r="DP445" s="335" t="s">
        <v>3854</v>
      </c>
      <c r="DQ445" s="335" t="s">
        <v>22471</v>
      </c>
      <c r="DR445" s="335" t="s">
        <v>22472</v>
      </c>
      <c r="DS445" s="335" t="s">
        <v>22463</v>
      </c>
      <c r="DT445" s="335" t="s">
        <v>22473</v>
      </c>
      <c r="DU445" s="335" t="s">
        <v>3848</v>
      </c>
      <c r="DV445" s="335" t="s">
        <v>3848</v>
      </c>
      <c r="DW445" s="335" t="s">
        <v>3848</v>
      </c>
      <c r="DX445" s="335" t="s">
        <v>3848</v>
      </c>
      <c r="DY445" s="335" t="s">
        <v>3848</v>
      </c>
      <c r="DZ445" s="335" t="s">
        <v>3848</v>
      </c>
      <c r="EA445" s="335" t="s">
        <v>3848</v>
      </c>
      <c r="EB445" s="335" t="s">
        <v>3861</v>
      </c>
      <c r="EC445" s="335" t="s">
        <v>3862</v>
      </c>
      <c r="ED445" s="335" t="s">
        <v>3848</v>
      </c>
      <c r="EE445" s="335" t="s">
        <v>10915</v>
      </c>
      <c r="EF445" s="335" t="s">
        <v>3864</v>
      </c>
      <c r="EG445" s="335" t="s">
        <v>4068</v>
      </c>
      <c r="EH445" s="335" t="s">
        <v>4069</v>
      </c>
      <c r="EI445" s="335" t="s">
        <v>22474</v>
      </c>
      <c r="EJ445" s="335" t="s">
        <v>22465</v>
      </c>
      <c r="EK445" s="335" t="s">
        <v>3848</v>
      </c>
      <c r="EL445" s="335" t="s">
        <v>6759</v>
      </c>
      <c r="EM445" s="335" t="s">
        <v>4002</v>
      </c>
      <c r="EN445" s="335" t="s">
        <v>4002</v>
      </c>
      <c r="EO445" s="335" t="s">
        <v>3870</v>
      </c>
      <c r="EP445" s="335" t="s">
        <v>3869</v>
      </c>
      <c r="EQ445" s="335" t="s">
        <v>22475</v>
      </c>
      <c r="ER445" s="335" t="s">
        <v>4262</v>
      </c>
      <c r="ES445" s="335" t="s">
        <v>22476</v>
      </c>
      <c r="ET445" s="335" t="s">
        <v>22477</v>
      </c>
      <c r="EU445" s="335" t="s">
        <v>22478</v>
      </c>
      <c r="EV445" s="335" t="s">
        <v>3876</v>
      </c>
      <c r="EW445" s="335" t="s">
        <v>3876</v>
      </c>
      <c r="EX445" s="335" t="s">
        <v>3848</v>
      </c>
      <c r="EY445" s="335" t="s">
        <v>3848</v>
      </c>
      <c r="EZ445" s="335" t="s">
        <v>3876</v>
      </c>
      <c r="FA445" s="335" t="s">
        <v>3848</v>
      </c>
      <c r="FB445" s="335" t="s">
        <v>3848</v>
      </c>
      <c r="FC445" s="335" t="s">
        <v>3848</v>
      </c>
      <c r="FD445" s="335" t="s">
        <v>3848</v>
      </c>
      <c r="FE445" s="335" t="s">
        <v>4017</v>
      </c>
      <c r="FF445" s="335" t="s">
        <v>4017</v>
      </c>
      <c r="FG445" s="335" t="s">
        <v>3848</v>
      </c>
      <c r="FH445" s="335" t="s">
        <v>3848</v>
      </c>
      <c r="FI445" s="335" t="s">
        <v>3848</v>
      </c>
      <c r="FJ445" s="335" t="s">
        <v>4017</v>
      </c>
      <c r="FK445" s="335" t="s">
        <v>4017</v>
      </c>
      <c r="FL445" s="335" t="s">
        <v>4017</v>
      </c>
      <c r="FM445" s="335" t="s">
        <v>22479</v>
      </c>
      <c r="FN445" s="335" t="s">
        <v>1588</v>
      </c>
      <c r="FO445" s="335" t="s">
        <v>1668</v>
      </c>
      <c r="FP445" s="335" t="s">
        <v>3848</v>
      </c>
      <c r="FQ445" s="335" t="s">
        <v>3848</v>
      </c>
      <c r="FR445" s="335" t="s">
        <v>3848</v>
      </c>
      <c r="FS445" s="335" t="s">
        <v>3848</v>
      </c>
      <c r="FT445" s="335" t="s">
        <v>22480</v>
      </c>
      <c r="FU445" s="335" t="s">
        <v>22481</v>
      </c>
      <c r="FV445" s="335" t="s">
        <v>22482</v>
      </c>
      <c r="FW445" s="335" t="s">
        <v>22483</v>
      </c>
      <c r="FX445" s="335" t="s">
        <v>176</v>
      </c>
      <c r="FY445" s="335" t="s">
        <v>6538</v>
      </c>
      <c r="FZ445" s="335" t="s">
        <v>22484</v>
      </c>
      <c r="GA445" s="335" t="s">
        <v>3945</v>
      </c>
      <c r="GB445" s="335" t="s">
        <v>3945</v>
      </c>
      <c r="GC445" s="335" t="s">
        <v>3945</v>
      </c>
      <c r="GD445" s="44" t="s">
        <v>12711</v>
      </c>
      <c r="GE445" s="44" t="s">
        <v>6676</v>
      </c>
      <c r="HL445" s="282">
        <v>43286</v>
      </c>
      <c r="HM445" s="30" t="s">
        <v>12618</v>
      </c>
      <c r="HS445" s="487" t="s">
        <v>6676</v>
      </c>
      <c r="IC445" s="44" t="s">
        <v>247</v>
      </c>
      <c r="IE445" s="44" t="s">
        <v>12843</v>
      </c>
    </row>
    <row r="446" spans="1:239" s="44" customFormat="1" ht="15" customHeight="1" x14ac:dyDescent="0.2">
      <c r="A446" s="85">
        <v>40</v>
      </c>
      <c r="B446" s="470">
        <v>0.66249999999999998</v>
      </c>
      <c r="C446" s="85"/>
      <c r="D446" s="85" t="s">
        <v>12630</v>
      </c>
      <c r="E446" s="85" t="s">
        <v>212</v>
      </c>
      <c r="F446" s="282">
        <v>43286</v>
      </c>
      <c r="G446" s="85" t="s">
        <v>3082</v>
      </c>
      <c r="H446" s="85" t="s">
        <v>246</v>
      </c>
      <c r="I446" s="85" t="s">
        <v>247</v>
      </c>
      <c r="J446" s="44" t="s">
        <v>19437</v>
      </c>
      <c r="K446" s="471" t="s">
        <v>22181</v>
      </c>
      <c r="L446" s="471" t="s">
        <v>250</v>
      </c>
      <c r="M446" s="374">
        <v>43286</v>
      </c>
      <c r="N446" s="374">
        <v>43299</v>
      </c>
      <c r="O446" s="255" t="s">
        <v>13142</v>
      </c>
      <c r="P446" s="505" t="s">
        <v>22485</v>
      </c>
      <c r="Q446" s="85" t="s">
        <v>22486</v>
      </c>
      <c r="R446" s="85" t="s">
        <v>22487</v>
      </c>
      <c r="S446" s="471" t="s">
        <v>22488</v>
      </c>
      <c r="T446" s="276">
        <v>9260575200</v>
      </c>
      <c r="U446" s="473" t="s">
        <v>22489</v>
      </c>
      <c r="V446" s="506" t="s">
        <v>22490</v>
      </c>
      <c r="W446" s="66" t="s">
        <v>221</v>
      </c>
      <c r="X446" s="66" t="s">
        <v>221</v>
      </c>
      <c r="Y446" s="66" t="s">
        <v>221</v>
      </c>
      <c r="Z446" s="66" t="s">
        <v>221</v>
      </c>
      <c r="AA446" s="85" t="s">
        <v>22491</v>
      </c>
      <c r="AB446" s="85">
        <v>9976388835</v>
      </c>
      <c r="AC446" s="85" t="s">
        <v>1303</v>
      </c>
      <c r="AD446" s="85" t="s">
        <v>224</v>
      </c>
      <c r="AE446" s="85" t="s">
        <v>221</v>
      </c>
      <c r="AF446" s="85" t="s">
        <v>221</v>
      </c>
      <c r="AG446" s="85" t="s">
        <v>221</v>
      </c>
      <c r="AH446" s="85" t="s">
        <v>221</v>
      </c>
      <c r="AI446" s="85"/>
      <c r="AJ446" s="85"/>
      <c r="AK446" s="85"/>
      <c r="AL446" s="85"/>
      <c r="AM446" s="85"/>
      <c r="AN446" s="85" t="s">
        <v>228</v>
      </c>
      <c r="AO446" s="85" t="s">
        <v>228</v>
      </c>
      <c r="AP446" s="85" t="s">
        <v>229</v>
      </c>
      <c r="AQ446" s="85" t="s">
        <v>229</v>
      </c>
      <c r="AR446" s="85"/>
      <c r="AS446" s="85" t="s">
        <v>22465</v>
      </c>
      <c r="AT446" s="85">
        <v>252523</v>
      </c>
      <c r="AU446" s="85" t="s">
        <v>12622</v>
      </c>
      <c r="AV446" s="85"/>
      <c r="AW446" s="85"/>
      <c r="AX446" s="85"/>
      <c r="AY446" s="85" t="s">
        <v>227</v>
      </c>
      <c r="AZ446" s="85" t="s">
        <v>227</v>
      </c>
      <c r="BA446" s="275"/>
      <c r="BB446" s="474" t="s">
        <v>13264</v>
      </c>
      <c r="BC446" s="275">
        <v>0.78472222222222221</v>
      </c>
      <c r="BD446" s="275">
        <v>0.79166666666666663</v>
      </c>
      <c r="BE446" s="85"/>
      <c r="BF446" s="85">
        <v>2</v>
      </c>
      <c r="BG446" s="85">
        <v>2</v>
      </c>
      <c r="BH446" s="85">
        <v>2</v>
      </c>
      <c r="BI446" s="85">
        <v>2</v>
      </c>
      <c r="BJ446" s="85">
        <v>2</v>
      </c>
      <c r="BK446" s="85">
        <v>2</v>
      </c>
      <c r="BL446" s="85">
        <v>2</v>
      </c>
      <c r="BM446" s="85">
        <v>2</v>
      </c>
      <c r="BN446" s="85">
        <v>2</v>
      </c>
      <c r="BO446" s="85">
        <v>2</v>
      </c>
      <c r="BP446" s="85">
        <v>2</v>
      </c>
      <c r="BQ446" s="85">
        <v>2</v>
      </c>
      <c r="BR446" s="85">
        <v>2</v>
      </c>
      <c r="BS446" s="85">
        <v>2</v>
      </c>
      <c r="BT446" s="85">
        <v>2</v>
      </c>
      <c r="BU446" s="85"/>
      <c r="BV446" s="405" t="s">
        <v>13264</v>
      </c>
      <c r="BW446" s="483">
        <v>0.79861111111111116</v>
      </c>
      <c r="BX446" s="483">
        <v>0.8041666666666667</v>
      </c>
      <c r="BY446" s="85"/>
      <c r="BZ446" s="85">
        <v>3</v>
      </c>
      <c r="CA446" s="85">
        <v>3</v>
      </c>
      <c r="CB446" s="85">
        <v>3</v>
      </c>
      <c r="CC446" s="85">
        <v>3</v>
      </c>
      <c r="CD446" s="85" t="s">
        <v>22492</v>
      </c>
      <c r="CE446" s="85"/>
      <c r="CF446" s="85"/>
      <c r="CG446" s="85"/>
      <c r="CH446" s="85"/>
      <c r="CI446" s="85"/>
      <c r="CJ446" s="85"/>
      <c r="CK446" s="85"/>
      <c r="CL446" s="85"/>
      <c r="CM446" s="85"/>
      <c r="CN446" s="85"/>
      <c r="CO446" s="85"/>
      <c r="CP446" s="85"/>
      <c r="CQ446" s="85"/>
      <c r="CR446" s="335" t="s">
        <v>12643</v>
      </c>
      <c r="CS446" s="335" t="s">
        <v>12644</v>
      </c>
      <c r="CT446" s="335" t="s">
        <v>4002</v>
      </c>
      <c r="CU446" s="335" t="s">
        <v>22493</v>
      </c>
      <c r="CV446" s="335" t="s">
        <v>22494</v>
      </c>
      <c r="CW446" s="335" t="s">
        <v>22487</v>
      </c>
      <c r="CX446" s="335" t="s">
        <v>22488</v>
      </c>
      <c r="CY446" s="335" t="s">
        <v>22495</v>
      </c>
      <c r="CZ446" s="335" t="s">
        <v>3848</v>
      </c>
      <c r="DA446" s="335" t="s">
        <v>22496</v>
      </c>
      <c r="DB446" s="335" t="s">
        <v>4158</v>
      </c>
      <c r="DC446" s="335" t="s">
        <v>4159</v>
      </c>
      <c r="DD446" s="335" t="s">
        <v>6464</v>
      </c>
      <c r="DE446" s="335" t="s">
        <v>3848</v>
      </c>
      <c r="DF446" s="335" t="s">
        <v>22496</v>
      </c>
      <c r="DG446" s="335" t="s">
        <v>4158</v>
      </c>
      <c r="DH446" s="335" t="s">
        <v>4159</v>
      </c>
      <c r="DI446" s="335" t="s">
        <v>6464</v>
      </c>
      <c r="DJ446" s="335" t="s">
        <v>22497</v>
      </c>
      <c r="DK446" s="335" t="s">
        <v>3957</v>
      </c>
      <c r="DL446" s="335" t="s">
        <v>4298</v>
      </c>
      <c r="DM446" s="335" t="s">
        <v>3914</v>
      </c>
      <c r="DN446" s="335" t="s">
        <v>3852</v>
      </c>
      <c r="DO446" s="335" t="s">
        <v>3853</v>
      </c>
      <c r="DP446" s="335" t="s">
        <v>3854</v>
      </c>
      <c r="DQ446" s="335" t="s">
        <v>22498</v>
      </c>
      <c r="DR446" s="335" t="s">
        <v>22472</v>
      </c>
      <c r="DS446" s="335" t="s">
        <v>22489</v>
      </c>
      <c r="DT446" s="335" t="s">
        <v>3848</v>
      </c>
      <c r="DU446" s="335" t="s">
        <v>3848</v>
      </c>
      <c r="DV446" s="335" t="s">
        <v>3848</v>
      </c>
      <c r="DW446" s="335" t="s">
        <v>3848</v>
      </c>
      <c r="DX446" s="335" t="s">
        <v>22490</v>
      </c>
      <c r="DY446" s="335" t="s">
        <v>22499</v>
      </c>
      <c r="DZ446" s="335" t="s">
        <v>3848</v>
      </c>
      <c r="EA446" s="335" t="s">
        <v>3848</v>
      </c>
      <c r="EB446" s="335" t="s">
        <v>3861</v>
      </c>
      <c r="EC446" s="335" t="s">
        <v>3862</v>
      </c>
      <c r="ED446" s="335" t="s">
        <v>3848</v>
      </c>
      <c r="EE446" s="335" t="s">
        <v>10915</v>
      </c>
      <c r="EF446" s="335" t="s">
        <v>3864</v>
      </c>
      <c r="EG446" s="335" t="s">
        <v>4068</v>
      </c>
      <c r="EH446" s="335" t="s">
        <v>4069</v>
      </c>
      <c r="EI446" s="335" t="s">
        <v>22474</v>
      </c>
      <c r="EJ446" s="335" t="s">
        <v>22465</v>
      </c>
      <c r="EK446" s="335" t="s">
        <v>3848</v>
      </c>
      <c r="EL446" s="335" t="s">
        <v>6759</v>
      </c>
      <c r="EM446" s="335" t="s">
        <v>4002</v>
      </c>
      <c r="EN446" s="335" t="s">
        <v>4002</v>
      </c>
      <c r="EO446" s="335" t="s">
        <v>3870</v>
      </c>
      <c r="EP446" s="335" t="s">
        <v>3869</v>
      </c>
      <c r="EQ446" s="335" t="s">
        <v>22500</v>
      </c>
      <c r="ER446" s="335" t="s">
        <v>4262</v>
      </c>
      <c r="ES446" s="335" t="s">
        <v>22476</v>
      </c>
      <c r="ET446" s="335" t="s">
        <v>22477</v>
      </c>
      <c r="EU446" s="335" t="s">
        <v>22478</v>
      </c>
      <c r="EV446" s="335" t="s">
        <v>3876</v>
      </c>
      <c r="EW446" s="335" t="s">
        <v>3876</v>
      </c>
      <c r="EX446" s="335" t="s">
        <v>3848</v>
      </c>
      <c r="EY446" s="335" t="s">
        <v>3848</v>
      </c>
      <c r="EZ446" s="335" t="s">
        <v>3876</v>
      </c>
      <c r="FA446" s="335" t="s">
        <v>3848</v>
      </c>
      <c r="FB446" s="335" t="s">
        <v>3848</v>
      </c>
      <c r="FC446" s="335" t="s">
        <v>3848</v>
      </c>
      <c r="FD446" s="335" t="s">
        <v>3848</v>
      </c>
      <c r="FE446" s="335" t="s">
        <v>4017</v>
      </c>
      <c r="FF446" s="335" t="s">
        <v>4017</v>
      </c>
      <c r="FG446" s="335" t="s">
        <v>3848</v>
      </c>
      <c r="FH446" s="335" t="s">
        <v>3848</v>
      </c>
      <c r="FI446" s="335" t="s">
        <v>3848</v>
      </c>
      <c r="FJ446" s="335" t="s">
        <v>4017</v>
      </c>
      <c r="FK446" s="335" t="s">
        <v>4017</v>
      </c>
      <c r="FL446" s="335" t="s">
        <v>4017</v>
      </c>
      <c r="FM446" s="335" t="s">
        <v>22488</v>
      </c>
      <c r="FN446" s="335" t="s">
        <v>22501</v>
      </c>
      <c r="FO446" s="335" t="s">
        <v>22502</v>
      </c>
      <c r="FP446" s="335" t="s">
        <v>3848</v>
      </c>
      <c r="FQ446" s="335" t="s">
        <v>3848</v>
      </c>
      <c r="FR446" s="335" t="s">
        <v>3848</v>
      </c>
      <c r="FS446" s="335" t="s">
        <v>3848</v>
      </c>
      <c r="FT446" s="335" t="s">
        <v>22503</v>
      </c>
      <c r="FU446" s="335" t="s">
        <v>22504</v>
      </c>
      <c r="FV446" s="335" t="s">
        <v>22505</v>
      </c>
      <c r="FW446" s="335" t="s">
        <v>22506</v>
      </c>
      <c r="FX446" s="335" t="s">
        <v>176</v>
      </c>
      <c r="FY446" s="335" t="s">
        <v>6538</v>
      </c>
      <c r="FZ446" s="335" t="s">
        <v>22507</v>
      </c>
      <c r="GA446" s="335" t="s">
        <v>3945</v>
      </c>
      <c r="GB446" s="335" t="s">
        <v>3945</v>
      </c>
      <c r="GC446" s="335" t="s">
        <v>3946</v>
      </c>
      <c r="GD446" s="44" t="s">
        <v>12711</v>
      </c>
      <c r="GE446" s="44" t="s">
        <v>6505</v>
      </c>
      <c r="GF446" s="44" t="s">
        <v>12615</v>
      </c>
      <c r="GG446" s="44" t="s">
        <v>6505</v>
      </c>
      <c r="GH446" s="44" t="s">
        <v>12626</v>
      </c>
      <c r="GI446" s="44" t="s">
        <v>6676</v>
      </c>
      <c r="GX446" s="44" t="s">
        <v>22508</v>
      </c>
      <c r="HL446" s="282">
        <v>43286</v>
      </c>
      <c r="HM446" s="30" t="s">
        <v>12626</v>
      </c>
      <c r="HP446" s="44" t="s">
        <v>6505</v>
      </c>
      <c r="HS446" s="44" t="s">
        <v>6505</v>
      </c>
      <c r="IA446" s="44" t="s">
        <v>6676</v>
      </c>
      <c r="IC446" s="44" t="s">
        <v>247</v>
      </c>
      <c r="IE446" s="44" t="s">
        <v>12843</v>
      </c>
    </row>
    <row r="447" spans="1:239" s="44" customFormat="1" ht="15" customHeight="1" x14ac:dyDescent="0.2">
      <c r="A447" s="85">
        <v>41</v>
      </c>
      <c r="B447" s="470">
        <v>0.6645833333333333</v>
      </c>
      <c r="C447" s="85"/>
      <c r="D447" s="85" t="s">
        <v>12630</v>
      </c>
      <c r="E447" s="85" t="s">
        <v>212</v>
      </c>
      <c r="F447" s="282">
        <v>43286</v>
      </c>
      <c r="G447" s="85" t="s">
        <v>3082</v>
      </c>
      <c r="H447" s="85" t="s">
        <v>246</v>
      </c>
      <c r="I447" s="85" t="s">
        <v>247</v>
      </c>
      <c r="J447" s="85" t="s">
        <v>12805</v>
      </c>
      <c r="K447" s="471" t="s">
        <v>12806</v>
      </c>
      <c r="L447" s="471" t="s">
        <v>250</v>
      </c>
      <c r="M447" s="374">
        <v>43286</v>
      </c>
      <c r="N447" s="374">
        <v>43299</v>
      </c>
      <c r="O447" s="85" t="s">
        <v>12807</v>
      </c>
      <c r="P447" s="472" t="s">
        <v>22509</v>
      </c>
      <c r="Q447" s="85" t="s">
        <v>485</v>
      </c>
      <c r="R447" s="85" t="s">
        <v>22510</v>
      </c>
      <c r="S447" s="471" t="s">
        <v>18442</v>
      </c>
      <c r="T447" s="276">
        <v>9172722099</v>
      </c>
      <c r="U447" s="473" t="s">
        <v>22511</v>
      </c>
      <c r="V447" s="471" t="s">
        <v>221</v>
      </c>
      <c r="W447" s="66" t="s">
        <v>221</v>
      </c>
      <c r="X447" s="66" t="s">
        <v>221</v>
      </c>
      <c r="Y447" s="66" t="s">
        <v>221</v>
      </c>
      <c r="Z447" s="66" t="s">
        <v>221</v>
      </c>
      <c r="AA447" s="85" t="s">
        <v>22512</v>
      </c>
      <c r="AB447" s="85">
        <v>9351686460</v>
      </c>
      <c r="AC447" s="85" t="s">
        <v>223</v>
      </c>
      <c r="AD447" s="85" t="s">
        <v>241</v>
      </c>
      <c r="AE447" s="85"/>
      <c r="AF447" s="85" t="s">
        <v>226</v>
      </c>
      <c r="AG447" s="85" t="s">
        <v>221</v>
      </c>
      <c r="AH447" s="85" t="s">
        <v>226</v>
      </c>
      <c r="AI447" s="85"/>
      <c r="AJ447" s="85"/>
      <c r="AK447" s="85"/>
      <c r="AL447" s="85"/>
      <c r="AM447" s="85"/>
      <c r="AN447" s="85" t="s">
        <v>228</v>
      </c>
      <c r="AO447" s="85" t="s">
        <v>228</v>
      </c>
      <c r="AP447" s="85" t="s">
        <v>281</v>
      </c>
      <c r="AQ447" s="85" t="s">
        <v>282</v>
      </c>
      <c r="AR447" s="85"/>
      <c r="AS447" s="85"/>
      <c r="AT447" s="85"/>
      <c r="AU447" s="85"/>
      <c r="AV447" s="85"/>
      <c r="AW447" s="85"/>
      <c r="AX447" s="85"/>
      <c r="AY447" s="85" t="s">
        <v>227</v>
      </c>
      <c r="AZ447" s="85" t="s">
        <v>227</v>
      </c>
      <c r="BA447" s="275"/>
      <c r="BB447" s="474" t="s">
        <v>15340</v>
      </c>
      <c r="BC447" s="275">
        <v>0.7270833333333333</v>
      </c>
      <c r="BD447" s="275">
        <v>0.73402777777777783</v>
      </c>
      <c r="BE447" s="85"/>
      <c r="BF447" s="85">
        <v>3</v>
      </c>
      <c r="BG447" s="85">
        <v>3</v>
      </c>
      <c r="BH447" s="85">
        <v>3</v>
      </c>
      <c r="BI447" s="85">
        <v>3</v>
      </c>
      <c r="BJ447" s="85">
        <v>3</v>
      </c>
      <c r="BK447" s="85">
        <v>3</v>
      </c>
      <c r="BL447" s="85">
        <v>3</v>
      </c>
      <c r="BM447" s="85">
        <v>3</v>
      </c>
      <c r="BN447" s="85">
        <v>3</v>
      </c>
      <c r="BO447" s="85">
        <v>3</v>
      </c>
      <c r="BP447" s="85">
        <v>3</v>
      </c>
      <c r="BQ447" s="85">
        <v>3</v>
      </c>
      <c r="BR447" s="85">
        <v>3</v>
      </c>
      <c r="BS447" s="85">
        <v>3</v>
      </c>
      <c r="BT447" s="85">
        <v>3</v>
      </c>
      <c r="BU447" s="85"/>
      <c r="BV447" s="405" t="s">
        <v>15340</v>
      </c>
      <c r="BW447" s="483">
        <v>0.73402777777777783</v>
      </c>
      <c r="BX447" s="483">
        <v>0.74097222222222225</v>
      </c>
      <c r="BY447" s="85"/>
      <c r="BZ447" s="85">
        <v>3</v>
      </c>
      <c r="CA447" s="85">
        <v>3</v>
      </c>
      <c r="CB447" s="85">
        <v>3</v>
      </c>
      <c r="CC447" s="85">
        <v>3</v>
      </c>
      <c r="CD447" s="85" t="s">
        <v>260</v>
      </c>
      <c r="CE447" s="85" t="s">
        <v>15340</v>
      </c>
      <c r="CF447" s="85">
        <v>15</v>
      </c>
      <c r="CG447" s="85"/>
      <c r="CH447" s="85"/>
      <c r="CI447" s="85"/>
      <c r="CJ447" s="85"/>
      <c r="CK447" s="85"/>
      <c r="CL447" s="85"/>
      <c r="CM447" s="85"/>
      <c r="CN447" s="85"/>
      <c r="CO447" s="85"/>
      <c r="CP447" s="85"/>
      <c r="CQ447" s="85"/>
      <c r="CR447" s="335" t="s">
        <v>12643</v>
      </c>
      <c r="CS447" s="335" t="s">
        <v>12644</v>
      </c>
      <c r="CT447" s="335" t="s">
        <v>4002</v>
      </c>
      <c r="CU447" s="335" t="s">
        <v>22513</v>
      </c>
      <c r="CV447" s="335" t="s">
        <v>485</v>
      </c>
      <c r="CW447" s="335" t="s">
        <v>22514</v>
      </c>
      <c r="CX447" s="335" t="s">
        <v>18442</v>
      </c>
      <c r="CY447" s="335" t="s">
        <v>22515</v>
      </c>
      <c r="CZ447" s="335" t="s">
        <v>11693</v>
      </c>
      <c r="DA447" s="335" t="s">
        <v>22516</v>
      </c>
      <c r="DB447" s="335" t="s">
        <v>3840</v>
      </c>
      <c r="DC447" s="335" t="s">
        <v>3841</v>
      </c>
      <c r="DD447" s="335" t="s">
        <v>11695</v>
      </c>
      <c r="DE447" s="335" t="s">
        <v>11693</v>
      </c>
      <c r="DF447" s="335" t="s">
        <v>22516</v>
      </c>
      <c r="DG447" s="335" t="s">
        <v>3840</v>
      </c>
      <c r="DH447" s="335" t="s">
        <v>3841</v>
      </c>
      <c r="DI447" s="335" t="s">
        <v>11695</v>
      </c>
      <c r="DJ447" s="335" t="s">
        <v>22517</v>
      </c>
      <c r="DK447" s="335" t="s">
        <v>3849</v>
      </c>
      <c r="DL447" s="335" t="s">
        <v>264</v>
      </c>
      <c r="DM447" s="335" t="s">
        <v>3914</v>
      </c>
      <c r="DN447" s="335" t="s">
        <v>3852</v>
      </c>
      <c r="DO447" s="335" t="s">
        <v>3853</v>
      </c>
      <c r="DP447" s="335" t="s">
        <v>3854</v>
      </c>
      <c r="DQ447" s="335" t="s">
        <v>22518</v>
      </c>
      <c r="DR447" s="335" t="s">
        <v>22518</v>
      </c>
      <c r="DS447" s="335" t="s">
        <v>22511</v>
      </c>
      <c r="DT447" s="335" t="s">
        <v>3848</v>
      </c>
      <c r="DU447" s="335" t="s">
        <v>3848</v>
      </c>
      <c r="DV447" s="335" t="s">
        <v>3848</v>
      </c>
      <c r="DW447" s="335" t="s">
        <v>3848</v>
      </c>
      <c r="DX447" s="335" t="s">
        <v>3848</v>
      </c>
      <c r="DY447" s="335" t="s">
        <v>3848</v>
      </c>
      <c r="DZ447" s="335" t="s">
        <v>3848</v>
      </c>
      <c r="EA447" s="335" t="s">
        <v>3848</v>
      </c>
      <c r="EB447" s="335" t="s">
        <v>3861</v>
      </c>
      <c r="EC447" s="335" t="s">
        <v>4118</v>
      </c>
      <c r="ED447" s="335" t="s">
        <v>22519</v>
      </c>
      <c r="EE447" s="335" t="s">
        <v>4067</v>
      </c>
      <c r="EF447" s="335" t="s">
        <v>3864</v>
      </c>
      <c r="EG447" s="335" t="s">
        <v>2755</v>
      </c>
      <c r="EH447" s="335" t="s">
        <v>282</v>
      </c>
      <c r="EI447" s="335" t="s">
        <v>22520</v>
      </c>
      <c r="EJ447" s="335" t="s">
        <v>3848</v>
      </c>
      <c r="EK447" s="335" t="s">
        <v>3848</v>
      </c>
      <c r="EL447" s="335" t="s">
        <v>3868</v>
      </c>
      <c r="EM447" s="335" t="s">
        <v>4002</v>
      </c>
      <c r="EN447" s="335" t="s">
        <v>4002</v>
      </c>
      <c r="EO447" s="335" t="s">
        <v>4002</v>
      </c>
      <c r="EP447" s="335" t="s">
        <v>4002</v>
      </c>
      <c r="EQ447" s="335" t="s">
        <v>14076</v>
      </c>
      <c r="ER447" s="335" t="s">
        <v>3872</v>
      </c>
      <c r="ES447" s="335" t="s">
        <v>22521</v>
      </c>
      <c r="ET447" s="335" t="s">
        <v>22522</v>
      </c>
      <c r="EU447" s="335" t="s">
        <v>14515</v>
      </c>
      <c r="EV447" s="335" t="s">
        <v>3876</v>
      </c>
      <c r="EW447" s="335" t="s">
        <v>3876</v>
      </c>
      <c r="EX447" s="335" t="s">
        <v>3848</v>
      </c>
      <c r="EY447" s="335" t="s">
        <v>3848</v>
      </c>
      <c r="EZ447" s="335" t="s">
        <v>3877</v>
      </c>
      <c r="FA447" s="335" t="s">
        <v>3878</v>
      </c>
      <c r="FB447" s="335" t="s">
        <v>22523</v>
      </c>
      <c r="FC447" s="335" t="s">
        <v>22524</v>
      </c>
      <c r="FD447" s="335" t="s">
        <v>3848</v>
      </c>
      <c r="FE447" s="335" t="s">
        <v>3881</v>
      </c>
      <c r="FF447" s="335" t="s">
        <v>22525</v>
      </c>
      <c r="FG447" s="335" t="s">
        <v>22526</v>
      </c>
      <c r="FH447" s="335" t="s">
        <v>22527</v>
      </c>
      <c r="FI447" s="335" t="s">
        <v>22528</v>
      </c>
      <c r="FJ447" s="335" t="s">
        <v>22529</v>
      </c>
      <c r="FK447" s="335" t="s">
        <v>22530</v>
      </c>
      <c r="FL447" s="335" t="s">
        <v>4523</v>
      </c>
      <c r="FM447" s="335" t="s">
        <v>18442</v>
      </c>
      <c r="FN447" s="335" t="s">
        <v>22531</v>
      </c>
      <c r="FO447" s="335" t="s">
        <v>22532</v>
      </c>
      <c r="FP447" s="335" t="s">
        <v>3848</v>
      </c>
      <c r="FQ447" s="335" t="s">
        <v>22533</v>
      </c>
      <c r="FR447" s="335" t="s">
        <v>3941</v>
      </c>
      <c r="FS447" s="335" t="s">
        <v>22534</v>
      </c>
      <c r="FT447" s="335" t="s">
        <v>3943</v>
      </c>
      <c r="FU447" s="335" t="s">
        <v>3943</v>
      </c>
      <c r="FV447" s="335" t="s">
        <v>3943</v>
      </c>
      <c r="FW447" s="335" t="s">
        <v>3943</v>
      </c>
      <c r="FX447" s="335" t="s">
        <v>176</v>
      </c>
      <c r="FY447" s="335" t="s">
        <v>6538</v>
      </c>
      <c r="FZ447" s="335" t="s">
        <v>22535</v>
      </c>
      <c r="GA447" s="335" t="s">
        <v>3945</v>
      </c>
      <c r="GB447" s="335" t="s">
        <v>3946</v>
      </c>
      <c r="GC447" s="335" t="s">
        <v>3946</v>
      </c>
      <c r="GD447" s="44" t="s">
        <v>4194</v>
      </c>
      <c r="GE447" s="44" t="s">
        <v>6676</v>
      </c>
      <c r="HL447" s="282">
        <v>43286</v>
      </c>
      <c r="HM447" s="30" t="s">
        <v>4194</v>
      </c>
      <c r="HN447" s="44" t="s">
        <v>6676</v>
      </c>
      <c r="IC447" s="44" t="s">
        <v>247</v>
      </c>
      <c r="IE447" s="44" t="s">
        <v>12843</v>
      </c>
    </row>
    <row r="448" spans="1:239" s="44" customFormat="1" ht="15" customHeight="1" x14ac:dyDescent="0.2">
      <c r="A448" s="85">
        <v>42</v>
      </c>
      <c r="B448" s="470">
        <v>0.67638888888888893</v>
      </c>
      <c r="C448" s="85"/>
      <c r="D448" s="85" t="s">
        <v>12630</v>
      </c>
      <c r="E448" s="85" t="s">
        <v>212</v>
      </c>
      <c r="F448" s="282">
        <v>43286</v>
      </c>
      <c r="G448" s="85" t="s">
        <v>3082</v>
      </c>
      <c r="H448" s="85" t="s">
        <v>246</v>
      </c>
      <c r="I448" s="85" t="s">
        <v>247</v>
      </c>
      <c r="J448" s="44" t="s">
        <v>19437</v>
      </c>
      <c r="K448" s="471" t="s">
        <v>22181</v>
      </c>
      <c r="L448" s="471" t="s">
        <v>250</v>
      </c>
      <c r="M448" s="374">
        <v>43286</v>
      </c>
      <c r="N448" s="374">
        <v>43299</v>
      </c>
      <c r="O448" s="85" t="s">
        <v>13142</v>
      </c>
      <c r="P448" s="472" t="s">
        <v>22536</v>
      </c>
      <c r="Q448" s="85" t="s">
        <v>22537</v>
      </c>
      <c r="R448" s="85" t="s">
        <v>12556</v>
      </c>
      <c r="S448" s="471" t="s">
        <v>22538</v>
      </c>
      <c r="T448" s="276">
        <v>9664008895</v>
      </c>
      <c r="U448" s="473" t="s">
        <v>22539</v>
      </c>
      <c r="V448" s="506" t="s">
        <v>22540</v>
      </c>
      <c r="W448" s="66" t="s">
        <v>221</v>
      </c>
      <c r="X448" s="66" t="s">
        <v>221</v>
      </c>
      <c r="Y448" s="66" t="s">
        <v>221</v>
      </c>
      <c r="Z448" s="66" t="s">
        <v>221</v>
      </c>
      <c r="AA448" s="85" t="s">
        <v>22541</v>
      </c>
      <c r="AB448" s="85">
        <v>9213434143</v>
      </c>
      <c r="AC448" s="85" t="s">
        <v>223</v>
      </c>
      <c r="AD448" s="85" t="s">
        <v>241</v>
      </c>
      <c r="AE448" s="85"/>
      <c r="AF448" s="85" t="s">
        <v>226</v>
      </c>
      <c r="AG448" s="85" t="s">
        <v>221</v>
      </c>
      <c r="AH448" s="85" t="s">
        <v>221</v>
      </c>
      <c r="AI448" s="85"/>
      <c r="AJ448" s="85"/>
      <c r="AK448" s="85"/>
      <c r="AL448" s="85"/>
      <c r="AM448" s="85"/>
      <c r="AN448" s="85" t="s">
        <v>228</v>
      </c>
      <c r="AO448" s="85" t="s">
        <v>228</v>
      </c>
      <c r="AP448" s="85" t="s">
        <v>281</v>
      </c>
      <c r="AQ448" s="85" t="s">
        <v>282</v>
      </c>
      <c r="AR448" s="85"/>
      <c r="AS448" s="85"/>
      <c r="AT448" s="85"/>
      <c r="AU448" s="85"/>
      <c r="AV448" s="85"/>
      <c r="AW448" s="85"/>
      <c r="AX448" s="85"/>
      <c r="AY448" s="85" t="s">
        <v>227</v>
      </c>
      <c r="AZ448" s="85" t="s">
        <v>227</v>
      </c>
      <c r="BA448" s="275"/>
      <c r="BB448" s="474" t="s">
        <v>15340</v>
      </c>
      <c r="BC448" s="275">
        <v>0.77500000000000002</v>
      </c>
      <c r="BD448" s="275">
        <v>0.78194444444444444</v>
      </c>
      <c r="BE448" s="85"/>
      <c r="BF448" s="85">
        <v>3</v>
      </c>
      <c r="BG448" s="85">
        <v>3</v>
      </c>
      <c r="BH448" s="85">
        <v>3</v>
      </c>
      <c r="BI448" s="85">
        <v>3</v>
      </c>
      <c r="BJ448" s="85">
        <v>3</v>
      </c>
      <c r="BK448" s="85">
        <v>3</v>
      </c>
      <c r="BL448" s="85">
        <v>3</v>
      </c>
      <c r="BM448" s="85">
        <v>3</v>
      </c>
      <c r="BN448" s="85">
        <v>3</v>
      </c>
      <c r="BO448" s="85">
        <v>3</v>
      </c>
      <c r="BP448" s="85">
        <v>3</v>
      </c>
      <c r="BQ448" s="85">
        <v>3</v>
      </c>
      <c r="BR448" s="85">
        <v>3</v>
      </c>
      <c r="BS448" s="85">
        <v>3</v>
      </c>
      <c r="BT448" s="85">
        <v>3</v>
      </c>
      <c r="BU448" s="85"/>
      <c r="BV448" s="405" t="s">
        <v>15340</v>
      </c>
      <c r="BW448" s="483">
        <v>0.78194444444444444</v>
      </c>
      <c r="BX448" s="483">
        <v>0.78888888888888886</v>
      </c>
      <c r="BY448" s="85"/>
      <c r="BZ448" s="85">
        <v>3</v>
      </c>
      <c r="CA448" s="85">
        <v>3</v>
      </c>
      <c r="CB448" s="85">
        <v>3</v>
      </c>
      <c r="CC448" s="85">
        <v>3</v>
      </c>
      <c r="CD448" s="85" t="s">
        <v>260</v>
      </c>
      <c r="CE448" s="85" t="s">
        <v>15340</v>
      </c>
      <c r="CF448" s="85">
        <v>15</v>
      </c>
      <c r="CG448" s="85"/>
      <c r="CH448" s="85"/>
      <c r="CI448" s="85"/>
      <c r="CJ448" s="85"/>
      <c r="CK448" s="85"/>
      <c r="CL448" s="85"/>
      <c r="CM448" s="85"/>
      <c r="CN448" s="85"/>
      <c r="CO448" s="85"/>
      <c r="CP448" s="85"/>
      <c r="CQ448" s="85"/>
      <c r="CR448" s="335" t="s">
        <v>12643</v>
      </c>
      <c r="CS448" s="335" t="s">
        <v>12644</v>
      </c>
      <c r="CT448" s="335" t="s">
        <v>4002</v>
      </c>
      <c r="CU448" s="335" t="s">
        <v>22542</v>
      </c>
      <c r="CV448" s="335" t="s">
        <v>22537</v>
      </c>
      <c r="CW448" s="335" t="s">
        <v>22543</v>
      </c>
      <c r="CX448" s="335" t="s">
        <v>22538</v>
      </c>
      <c r="CY448" s="335" t="s">
        <v>22544</v>
      </c>
      <c r="CZ448" s="335" t="s">
        <v>18413</v>
      </c>
      <c r="DA448" s="335" t="s">
        <v>22545</v>
      </c>
      <c r="DB448" s="335" t="s">
        <v>3840</v>
      </c>
      <c r="DC448" s="335" t="s">
        <v>3841</v>
      </c>
      <c r="DD448" s="335" t="s">
        <v>4838</v>
      </c>
      <c r="DE448" s="335" t="s">
        <v>18413</v>
      </c>
      <c r="DF448" s="335" t="s">
        <v>22545</v>
      </c>
      <c r="DG448" s="335" t="s">
        <v>4158</v>
      </c>
      <c r="DH448" s="335" t="s">
        <v>4159</v>
      </c>
      <c r="DI448" s="335" t="s">
        <v>3994</v>
      </c>
      <c r="DJ448" s="335" t="s">
        <v>22546</v>
      </c>
      <c r="DK448" s="335" t="s">
        <v>3849</v>
      </c>
      <c r="DL448" s="335" t="s">
        <v>6378</v>
      </c>
      <c r="DM448" s="335" t="s">
        <v>3914</v>
      </c>
      <c r="DN448" s="335" t="s">
        <v>3852</v>
      </c>
      <c r="DO448" s="335" t="s">
        <v>3853</v>
      </c>
      <c r="DP448" s="335" t="s">
        <v>3996</v>
      </c>
      <c r="DQ448" s="335" t="s">
        <v>22547</v>
      </c>
      <c r="DR448" s="335" t="s">
        <v>22547</v>
      </c>
      <c r="DS448" s="335" t="s">
        <v>22539</v>
      </c>
      <c r="DT448" s="335" t="s">
        <v>22548</v>
      </c>
      <c r="DU448" s="335" t="s">
        <v>22549</v>
      </c>
      <c r="DV448" s="335" t="s">
        <v>22550</v>
      </c>
      <c r="DW448" s="335" t="s">
        <v>22551</v>
      </c>
      <c r="DX448" s="335" t="s">
        <v>22540</v>
      </c>
      <c r="DY448" s="335" t="s">
        <v>3848</v>
      </c>
      <c r="DZ448" s="335" t="s">
        <v>3848</v>
      </c>
      <c r="EA448" s="335" t="s">
        <v>3848</v>
      </c>
      <c r="EB448" s="335" t="s">
        <v>3861</v>
      </c>
      <c r="EC448" s="335" t="s">
        <v>3862</v>
      </c>
      <c r="ED448" s="335" t="s">
        <v>3848</v>
      </c>
      <c r="EE448" s="335" t="s">
        <v>6561</v>
      </c>
      <c r="EF448" s="335" t="s">
        <v>3864</v>
      </c>
      <c r="EG448" s="335" t="s">
        <v>2755</v>
      </c>
      <c r="EH448" s="335" t="s">
        <v>282</v>
      </c>
      <c r="EI448" s="335" t="s">
        <v>3848</v>
      </c>
      <c r="EJ448" s="335" t="s">
        <v>3848</v>
      </c>
      <c r="EK448" s="335" t="s">
        <v>3848</v>
      </c>
      <c r="EL448" s="335" t="s">
        <v>3868</v>
      </c>
      <c r="EM448" s="335" t="s">
        <v>4002</v>
      </c>
      <c r="EN448" s="335" t="s">
        <v>4002</v>
      </c>
      <c r="EO448" s="335" t="s">
        <v>4002</v>
      </c>
      <c r="EP448" s="335" t="s">
        <v>4002</v>
      </c>
      <c r="EQ448" s="335" t="s">
        <v>13905</v>
      </c>
      <c r="ER448" s="335" t="s">
        <v>3872</v>
      </c>
      <c r="ES448" s="335" t="s">
        <v>22552</v>
      </c>
      <c r="ET448" s="335" t="s">
        <v>22553</v>
      </c>
      <c r="EU448" s="335" t="s">
        <v>9811</v>
      </c>
      <c r="EV448" s="335" t="s">
        <v>3876</v>
      </c>
      <c r="EW448" s="335" t="s">
        <v>3876</v>
      </c>
      <c r="EX448" s="335" t="s">
        <v>3848</v>
      </c>
      <c r="EY448" s="335" t="s">
        <v>3848</v>
      </c>
      <c r="EZ448" s="335" t="s">
        <v>3877</v>
      </c>
      <c r="FA448" s="335" t="s">
        <v>4008</v>
      </c>
      <c r="FB448" s="335" t="s">
        <v>22554</v>
      </c>
      <c r="FC448" s="335" t="s">
        <v>22555</v>
      </c>
      <c r="FD448" s="335" t="s">
        <v>22556</v>
      </c>
      <c r="FE448" s="335" t="s">
        <v>4011</v>
      </c>
      <c r="FF448" s="335" t="s">
        <v>10471</v>
      </c>
      <c r="FG448" s="335" t="s">
        <v>22557</v>
      </c>
      <c r="FH448" s="335" t="s">
        <v>18087</v>
      </c>
      <c r="FI448" s="335" t="s">
        <v>4921</v>
      </c>
      <c r="FJ448" s="335" t="s">
        <v>4446</v>
      </c>
      <c r="FK448" s="335" t="s">
        <v>22558</v>
      </c>
      <c r="FL448" s="335" t="s">
        <v>4017</v>
      </c>
      <c r="FM448" s="335" t="s">
        <v>22538</v>
      </c>
      <c r="FN448" s="335" t="s">
        <v>22559</v>
      </c>
      <c r="FO448" s="335" t="s">
        <v>547</v>
      </c>
      <c r="FP448" s="335" t="s">
        <v>3848</v>
      </c>
      <c r="FQ448" s="335" t="s">
        <v>22560</v>
      </c>
      <c r="FR448" s="335" t="s">
        <v>4367</v>
      </c>
      <c r="FS448" s="335" t="s">
        <v>22561</v>
      </c>
      <c r="FT448" s="335" t="s">
        <v>22562</v>
      </c>
      <c r="FU448" s="335" t="s">
        <v>22563</v>
      </c>
      <c r="FV448" s="335" t="s">
        <v>22564</v>
      </c>
      <c r="FW448" s="335" t="s">
        <v>22565</v>
      </c>
      <c r="FX448" s="335" t="s">
        <v>176</v>
      </c>
      <c r="FY448" s="335" t="s">
        <v>6538</v>
      </c>
      <c r="FZ448" s="335" t="s">
        <v>22566</v>
      </c>
      <c r="GA448" s="335" t="s">
        <v>3945</v>
      </c>
      <c r="GB448" s="335" t="s">
        <v>3945</v>
      </c>
      <c r="GC448" s="335" t="s">
        <v>3946</v>
      </c>
      <c r="GD448" s="44" t="s">
        <v>4194</v>
      </c>
      <c r="GE448" s="44" t="s">
        <v>6505</v>
      </c>
      <c r="GF448" s="44" t="s">
        <v>12626</v>
      </c>
      <c r="GG448" s="44" t="s">
        <v>6676</v>
      </c>
      <c r="GH448" s="44" t="s">
        <v>12711</v>
      </c>
      <c r="GI448" s="44" t="s">
        <v>6505</v>
      </c>
      <c r="HL448" s="282">
        <v>43286</v>
      </c>
      <c r="HM448" s="30" t="s">
        <v>12626</v>
      </c>
      <c r="HN448" s="213" t="s">
        <v>6505</v>
      </c>
      <c r="HS448" s="44" t="s">
        <v>6505</v>
      </c>
      <c r="IA448" s="44" t="s">
        <v>6676</v>
      </c>
      <c r="IC448" s="44" t="s">
        <v>247</v>
      </c>
      <c r="IE448" s="44" t="s">
        <v>12843</v>
      </c>
    </row>
    <row r="449" spans="1:239" s="44" customFormat="1" ht="15" customHeight="1" x14ac:dyDescent="0.2">
      <c r="A449" s="85">
        <v>43</v>
      </c>
      <c r="B449" s="470">
        <v>0.68194444444444446</v>
      </c>
      <c r="C449" s="85"/>
      <c r="D449" s="85" t="s">
        <v>7482</v>
      </c>
      <c r="E449" s="85" t="s">
        <v>212</v>
      </c>
      <c r="F449" s="282">
        <v>43286</v>
      </c>
      <c r="G449" s="85" t="s">
        <v>387</v>
      </c>
      <c r="H449" s="85" t="s">
        <v>3127</v>
      </c>
      <c r="I449" s="85" t="s">
        <v>5678</v>
      </c>
      <c r="J449" s="85"/>
      <c r="K449" s="471"/>
      <c r="L449" s="471"/>
      <c r="M449" s="471"/>
      <c r="N449" s="471"/>
      <c r="O449" s="85"/>
      <c r="P449" s="472" t="s">
        <v>7482</v>
      </c>
      <c r="Q449" s="85" t="s">
        <v>22567</v>
      </c>
      <c r="R449" s="85" t="s">
        <v>22568</v>
      </c>
      <c r="S449" s="471" t="s">
        <v>1059</v>
      </c>
      <c r="T449" s="276">
        <v>9778778541</v>
      </c>
      <c r="U449" s="473" t="s">
        <v>22569</v>
      </c>
      <c r="V449" s="471" t="s">
        <v>221</v>
      </c>
      <c r="W449" s="66" t="s">
        <v>221</v>
      </c>
      <c r="X449" s="66" t="s">
        <v>221</v>
      </c>
      <c r="Y449" s="66" t="s">
        <v>221</v>
      </c>
      <c r="Z449" s="66" t="s">
        <v>221</v>
      </c>
      <c r="AA449" s="85" t="s">
        <v>22570</v>
      </c>
      <c r="AB449" s="85">
        <v>9276117768</v>
      </c>
      <c r="AC449" s="85" t="s">
        <v>223</v>
      </c>
      <c r="AD449" s="85" t="s">
        <v>224</v>
      </c>
      <c r="AE449" s="85"/>
      <c r="AF449" s="85" t="s">
        <v>226</v>
      </c>
      <c r="AG449" s="85" t="s">
        <v>226</v>
      </c>
      <c r="AH449" s="85" t="s">
        <v>226</v>
      </c>
      <c r="AI449" s="85"/>
      <c r="AJ449" s="85"/>
      <c r="AK449" s="85"/>
      <c r="AL449" s="85"/>
      <c r="AM449" s="85"/>
      <c r="AN449" s="85" t="s">
        <v>228</v>
      </c>
      <c r="AO449" s="85" t="s">
        <v>228</v>
      </c>
      <c r="AP449" s="85" t="s">
        <v>281</v>
      </c>
      <c r="AQ449" s="85" t="s">
        <v>282</v>
      </c>
      <c r="AR449" s="85"/>
      <c r="AS449" s="85"/>
      <c r="AT449" s="85"/>
      <c r="AU449" s="85"/>
      <c r="AV449" s="85"/>
      <c r="AW449" s="85"/>
      <c r="AX449" s="85"/>
      <c r="AY449" s="85" t="s">
        <v>227</v>
      </c>
      <c r="AZ449" s="85" t="s">
        <v>227</v>
      </c>
      <c r="BA449" s="275"/>
      <c r="BB449" s="474"/>
      <c r="BC449" s="275"/>
      <c r="BD449" s="275"/>
      <c r="BE449" s="85"/>
      <c r="BF449" s="85"/>
      <c r="BG449" s="85"/>
      <c r="BH449" s="85"/>
      <c r="BI449" s="85"/>
      <c r="BJ449" s="85"/>
      <c r="BK449" s="85"/>
      <c r="BL449" s="85"/>
      <c r="BM449" s="85"/>
      <c r="BN449" s="85"/>
      <c r="BO449" s="85"/>
      <c r="BP449" s="85"/>
      <c r="BQ449" s="85"/>
      <c r="BR449" s="85"/>
      <c r="BS449" s="85"/>
      <c r="BT449" s="85"/>
      <c r="BU449" s="85"/>
      <c r="BV449" s="405"/>
      <c r="BW449" s="85"/>
      <c r="BX449" s="85"/>
      <c r="BY449" s="85"/>
      <c r="BZ449" s="85"/>
      <c r="CA449" s="85"/>
      <c r="CB449" s="85"/>
      <c r="CC449" s="85"/>
      <c r="CD449" s="85"/>
      <c r="CE449" s="85"/>
      <c r="CF449" s="85"/>
      <c r="CG449" s="85"/>
      <c r="CH449" s="85"/>
      <c r="CI449" s="85"/>
      <c r="CJ449" s="85"/>
      <c r="CK449" s="85"/>
      <c r="CL449" s="85"/>
      <c r="CM449" s="85"/>
      <c r="CN449" s="85"/>
      <c r="CO449" s="85"/>
      <c r="CP449" s="85"/>
      <c r="CQ449" s="85"/>
      <c r="CR449" s="335" t="s">
        <v>12643</v>
      </c>
      <c r="CS449" s="335" t="s">
        <v>12644</v>
      </c>
      <c r="CT449" s="335" t="s">
        <v>4002</v>
      </c>
      <c r="CU449" s="335" t="s">
        <v>22571</v>
      </c>
      <c r="CV449" s="335" t="s">
        <v>22572</v>
      </c>
      <c r="CW449" s="335" t="s">
        <v>22573</v>
      </c>
      <c r="CX449" s="335" t="s">
        <v>22574</v>
      </c>
      <c r="CY449" s="335" t="s">
        <v>22575</v>
      </c>
      <c r="CZ449" s="335" t="s">
        <v>14748</v>
      </c>
      <c r="DA449" s="335" t="s">
        <v>22576</v>
      </c>
      <c r="DB449" s="335" t="s">
        <v>3840</v>
      </c>
      <c r="DC449" s="335" t="s">
        <v>3841</v>
      </c>
      <c r="DD449" s="335" t="s">
        <v>4838</v>
      </c>
      <c r="DE449" s="335" t="s">
        <v>3848</v>
      </c>
      <c r="DF449" s="335" t="s">
        <v>22577</v>
      </c>
      <c r="DG449" s="335" t="s">
        <v>4037</v>
      </c>
      <c r="DH449" s="335" t="s">
        <v>4038</v>
      </c>
      <c r="DI449" s="335" t="s">
        <v>4039</v>
      </c>
      <c r="DJ449" s="335" t="s">
        <v>22578</v>
      </c>
      <c r="DK449" s="335" t="s">
        <v>3849</v>
      </c>
      <c r="DL449" s="335" t="s">
        <v>3848</v>
      </c>
      <c r="DM449" s="335" t="s">
        <v>4116</v>
      </c>
      <c r="DN449" s="335" t="s">
        <v>3852</v>
      </c>
      <c r="DO449" s="335" t="s">
        <v>3848</v>
      </c>
      <c r="DP449" s="335" t="s">
        <v>3848</v>
      </c>
      <c r="DQ449" s="335" t="s">
        <v>22579</v>
      </c>
      <c r="DR449" s="335" t="s">
        <v>22579</v>
      </c>
      <c r="DS449" s="335" t="s">
        <v>22569</v>
      </c>
      <c r="DT449" s="335" t="s">
        <v>3848</v>
      </c>
      <c r="DU449" s="335" t="s">
        <v>3848</v>
      </c>
      <c r="DV449" s="335" t="s">
        <v>3848</v>
      </c>
      <c r="DW449" s="335" t="s">
        <v>3848</v>
      </c>
      <c r="DX449" s="335" t="s">
        <v>3848</v>
      </c>
      <c r="DY449" s="335" t="s">
        <v>3848</v>
      </c>
      <c r="DZ449" s="335" t="s">
        <v>3848</v>
      </c>
      <c r="EA449" s="335" t="s">
        <v>3848</v>
      </c>
      <c r="EB449" s="335" t="s">
        <v>3861</v>
      </c>
      <c r="EC449" s="335" t="s">
        <v>4118</v>
      </c>
      <c r="ED449" s="335" t="s">
        <v>3848</v>
      </c>
      <c r="EE449" s="335" t="s">
        <v>4510</v>
      </c>
      <c r="EF449" s="335" t="s">
        <v>3864</v>
      </c>
      <c r="EG449" s="335" t="s">
        <v>598</v>
      </c>
      <c r="EH449" s="335" t="s">
        <v>5303</v>
      </c>
      <c r="EI449" s="335" t="s">
        <v>3744</v>
      </c>
      <c r="EJ449" s="335" t="s">
        <v>3848</v>
      </c>
      <c r="EK449" s="335" t="s">
        <v>3848</v>
      </c>
      <c r="EL449" s="335" t="s">
        <v>3868</v>
      </c>
      <c r="EM449" s="335" t="s">
        <v>4002</v>
      </c>
      <c r="EN449" s="335" t="s">
        <v>4002</v>
      </c>
      <c r="EO449" s="335" t="s">
        <v>4002</v>
      </c>
      <c r="EP449" s="335" t="s">
        <v>4002</v>
      </c>
      <c r="EQ449" s="335" t="s">
        <v>4017</v>
      </c>
      <c r="ER449" s="335" t="s">
        <v>4017</v>
      </c>
      <c r="ES449" s="335" t="s">
        <v>4017</v>
      </c>
      <c r="ET449" s="335" t="s">
        <v>4017</v>
      </c>
      <c r="EU449" s="335" t="s">
        <v>4017</v>
      </c>
      <c r="EV449" s="335" t="s">
        <v>3877</v>
      </c>
      <c r="EW449" s="335" t="s">
        <v>3876</v>
      </c>
      <c r="EX449" s="335" t="s">
        <v>3848</v>
      </c>
      <c r="EY449" s="335" t="s">
        <v>3848</v>
      </c>
      <c r="EZ449" s="335" t="s">
        <v>3877</v>
      </c>
      <c r="FA449" s="335" t="s">
        <v>3878</v>
      </c>
      <c r="FB449" s="335" t="s">
        <v>3848</v>
      </c>
      <c r="FC449" s="335" t="s">
        <v>3848</v>
      </c>
      <c r="FD449" s="335" t="s">
        <v>3848</v>
      </c>
      <c r="FE449" s="335" t="s">
        <v>4017</v>
      </c>
      <c r="FF449" s="335" t="s">
        <v>4017</v>
      </c>
      <c r="FG449" s="335" t="s">
        <v>3848</v>
      </c>
      <c r="FH449" s="335" t="s">
        <v>3848</v>
      </c>
      <c r="FI449" s="335" t="s">
        <v>3848</v>
      </c>
      <c r="FJ449" s="335" t="s">
        <v>4017</v>
      </c>
      <c r="FK449" s="335" t="s">
        <v>4017</v>
      </c>
      <c r="FL449" s="335" t="s">
        <v>4017</v>
      </c>
      <c r="FM449" s="335" t="s">
        <v>22574</v>
      </c>
      <c r="FN449" s="335" t="s">
        <v>22580</v>
      </c>
      <c r="FO449" s="335" t="s">
        <v>22581</v>
      </c>
      <c r="FP449" s="335" t="s">
        <v>3848</v>
      </c>
      <c r="FQ449" s="335" t="s">
        <v>22582</v>
      </c>
      <c r="FR449" s="335" t="s">
        <v>22583</v>
      </c>
      <c r="FS449" s="335" t="s">
        <v>22584</v>
      </c>
      <c r="FT449" s="335" t="s">
        <v>3943</v>
      </c>
      <c r="FU449" s="335" t="s">
        <v>3943</v>
      </c>
      <c r="FV449" s="335" t="s">
        <v>3943</v>
      </c>
      <c r="FW449" s="335" t="s">
        <v>3943</v>
      </c>
      <c r="FX449" s="335" t="s">
        <v>3944</v>
      </c>
      <c r="FY449" s="335" t="s">
        <v>3848</v>
      </c>
      <c r="FZ449" s="335" t="s">
        <v>3848</v>
      </c>
      <c r="GA449" s="335" t="s">
        <v>3848</v>
      </c>
      <c r="GB449" s="335" t="s">
        <v>3848</v>
      </c>
      <c r="GC449" s="335" t="s">
        <v>3848</v>
      </c>
      <c r="IC449" s="44" t="s">
        <v>3403</v>
      </c>
      <c r="IE449" s="44" t="s">
        <v>3403</v>
      </c>
    </row>
    <row r="450" spans="1:239" s="44" customFormat="1" ht="15" customHeight="1" x14ac:dyDescent="0.2">
      <c r="A450" s="85">
        <v>44</v>
      </c>
      <c r="B450" s="470">
        <v>0.70000000000000007</v>
      </c>
      <c r="C450" s="85"/>
      <c r="D450" s="85" t="s">
        <v>12630</v>
      </c>
      <c r="E450" s="85" t="s">
        <v>212</v>
      </c>
      <c r="F450" s="282">
        <v>43286</v>
      </c>
      <c r="G450" s="85" t="s">
        <v>1202</v>
      </c>
      <c r="H450" s="85" t="s">
        <v>233</v>
      </c>
      <c r="I450" s="85" t="s">
        <v>3057</v>
      </c>
      <c r="J450" s="85"/>
      <c r="K450" s="471"/>
      <c r="L450" s="471"/>
      <c r="M450" s="471"/>
      <c r="N450" s="471"/>
      <c r="O450" s="85"/>
      <c r="P450" s="505" t="s">
        <v>22585</v>
      </c>
      <c r="Q450" s="471" t="s">
        <v>10901</v>
      </c>
      <c r="R450" s="85" t="s">
        <v>22586</v>
      </c>
      <c r="S450" s="351" t="s">
        <v>22587</v>
      </c>
      <c r="T450" s="276">
        <v>9458747475</v>
      </c>
      <c r="U450" s="473" t="s">
        <v>22588</v>
      </c>
      <c r="V450" s="506" t="s">
        <v>22589</v>
      </c>
      <c r="W450" s="66" t="s">
        <v>221</v>
      </c>
      <c r="X450" s="66" t="s">
        <v>221</v>
      </c>
      <c r="Y450" s="66" t="s">
        <v>221</v>
      </c>
      <c r="Z450" s="66" t="s">
        <v>221</v>
      </c>
      <c r="AA450" s="85" t="s">
        <v>22590</v>
      </c>
      <c r="AB450" s="85">
        <v>9954829530</v>
      </c>
      <c r="AC450" s="85" t="s">
        <v>1303</v>
      </c>
      <c r="AD450" s="85" t="s">
        <v>224</v>
      </c>
      <c r="AE450" s="85"/>
      <c r="AF450" s="85" t="s">
        <v>221</v>
      </c>
      <c r="AG450" s="85" t="s">
        <v>221</v>
      </c>
      <c r="AH450" s="85" t="s">
        <v>221</v>
      </c>
      <c r="AI450" s="85"/>
      <c r="AJ450" s="85"/>
      <c r="AK450" s="85"/>
      <c r="AL450" s="85"/>
      <c r="AM450" s="85"/>
      <c r="AN450" s="85" t="s">
        <v>228</v>
      </c>
      <c r="AO450" s="85" t="s">
        <v>228</v>
      </c>
      <c r="AP450" s="85" t="s">
        <v>229</v>
      </c>
      <c r="AQ450" s="85" t="s">
        <v>229</v>
      </c>
      <c r="AR450" s="85"/>
      <c r="AS450" s="85" t="s">
        <v>22591</v>
      </c>
      <c r="AT450" s="85">
        <v>249874</v>
      </c>
      <c r="AU450" s="85" t="s">
        <v>13187</v>
      </c>
      <c r="AV450" s="85"/>
      <c r="AW450" s="85"/>
      <c r="AX450" s="85"/>
      <c r="AY450" s="85" t="s">
        <v>227</v>
      </c>
      <c r="AZ450" s="85" t="s">
        <v>446</v>
      </c>
      <c r="BA450" s="275"/>
      <c r="BB450" s="474" t="s">
        <v>13264</v>
      </c>
      <c r="BC450" s="275">
        <v>0.79999999999999993</v>
      </c>
      <c r="BD450" s="275">
        <v>0.8027777777777777</v>
      </c>
      <c r="BE450" s="85"/>
      <c r="BF450" s="85">
        <v>1</v>
      </c>
      <c r="BG450" s="85">
        <v>1</v>
      </c>
      <c r="BH450" s="85">
        <v>1</v>
      </c>
      <c r="BI450" s="85">
        <v>1</v>
      </c>
      <c r="BJ450" s="85">
        <v>1</v>
      </c>
      <c r="BK450" s="85">
        <v>1</v>
      </c>
      <c r="BL450" s="85">
        <v>1</v>
      </c>
      <c r="BM450" s="85">
        <v>1</v>
      </c>
      <c r="BN450" s="85">
        <v>1</v>
      </c>
      <c r="BO450" s="85">
        <v>1</v>
      </c>
      <c r="BP450" s="85">
        <v>1</v>
      </c>
      <c r="BQ450" s="85">
        <v>1</v>
      </c>
      <c r="BR450" s="85">
        <v>1</v>
      </c>
      <c r="BS450" s="85">
        <v>1</v>
      </c>
      <c r="BT450" s="85">
        <v>1</v>
      </c>
      <c r="BU450" s="85"/>
      <c r="BV450" s="405"/>
      <c r="BW450" s="85"/>
      <c r="BX450" s="85"/>
      <c r="BY450" s="85"/>
      <c r="BZ450" s="85"/>
      <c r="CA450" s="85"/>
      <c r="CB450" s="85"/>
      <c r="CC450" s="85"/>
      <c r="CD450" s="85"/>
      <c r="CE450" s="85"/>
      <c r="CF450" s="85"/>
      <c r="CG450" s="85"/>
      <c r="CH450" s="85"/>
      <c r="CI450" s="85"/>
      <c r="CJ450" s="85"/>
      <c r="CK450" s="85"/>
      <c r="CL450" s="85"/>
      <c r="CM450" s="85"/>
      <c r="CN450" s="85"/>
      <c r="CO450" s="85"/>
      <c r="CP450" s="85"/>
      <c r="CQ450" s="85"/>
      <c r="CR450" s="335" t="s">
        <v>12643</v>
      </c>
      <c r="CS450" s="335" t="s">
        <v>12644</v>
      </c>
      <c r="CT450" s="335" t="s">
        <v>4002</v>
      </c>
      <c r="CU450" s="335" t="s">
        <v>22592</v>
      </c>
      <c r="CV450" s="335" t="s">
        <v>10901</v>
      </c>
      <c r="CW450" s="335" t="s">
        <v>22593</v>
      </c>
      <c r="CX450" s="335" t="s">
        <v>22587</v>
      </c>
      <c r="CY450" s="335" t="s">
        <v>22594</v>
      </c>
      <c r="CZ450" s="335" t="s">
        <v>3848</v>
      </c>
      <c r="DA450" s="335" t="s">
        <v>22595</v>
      </c>
      <c r="DB450" s="335" t="s">
        <v>3840</v>
      </c>
      <c r="DC450" s="335" t="s">
        <v>3841</v>
      </c>
      <c r="DD450" s="335" t="s">
        <v>4838</v>
      </c>
      <c r="DE450" s="335" t="s">
        <v>3848</v>
      </c>
      <c r="DF450" s="335" t="s">
        <v>8992</v>
      </c>
      <c r="DG450" s="335" t="s">
        <v>3840</v>
      </c>
      <c r="DH450" s="335" t="s">
        <v>3841</v>
      </c>
      <c r="DI450" s="335" t="s">
        <v>4838</v>
      </c>
      <c r="DJ450" s="335" t="s">
        <v>22596</v>
      </c>
      <c r="DK450" s="335" t="s">
        <v>3849</v>
      </c>
      <c r="DL450" s="335" t="s">
        <v>4002</v>
      </c>
      <c r="DM450" s="335" t="s">
        <v>3914</v>
      </c>
      <c r="DN450" s="335" t="s">
        <v>3852</v>
      </c>
      <c r="DO450" s="335" t="s">
        <v>3853</v>
      </c>
      <c r="DP450" s="335" t="s">
        <v>3854</v>
      </c>
      <c r="DQ450" s="335" t="s">
        <v>22597</v>
      </c>
      <c r="DR450" s="335" t="s">
        <v>22598</v>
      </c>
      <c r="DS450" s="335" t="s">
        <v>22588</v>
      </c>
      <c r="DT450" s="335" t="s">
        <v>3848</v>
      </c>
      <c r="DU450" s="335" t="s">
        <v>3848</v>
      </c>
      <c r="DV450" s="335" t="s">
        <v>3848</v>
      </c>
      <c r="DW450" s="335" t="s">
        <v>3848</v>
      </c>
      <c r="DX450" s="335" t="s">
        <v>22589</v>
      </c>
      <c r="DY450" s="335" t="s">
        <v>3848</v>
      </c>
      <c r="DZ450" s="335" t="s">
        <v>3848</v>
      </c>
      <c r="EA450" s="335" t="s">
        <v>3848</v>
      </c>
      <c r="EB450" s="335" t="s">
        <v>3861</v>
      </c>
      <c r="EC450" s="335" t="s">
        <v>3862</v>
      </c>
      <c r="ED450" s="335" t="s">
        <v>3848</v>
      </c>
      <c r="EE450" s="335" t="s">
        <v>4212</v>
      </c>
      <c r="EF450" s="335" t="s">
        <v>3864</v>
      </c>
      <c r="EG450" s="335" t="s">
        <v>4068</v>
      </c>
      <c r="EH450" s="335" t="s">
        <v>4069</v>
      </c>
      <c r="EI450" s="335" t="s">
        <v>22599</v>
      </c>
      <c r="EJ450" s="335" t="s">
        <v>22600</v>
      </c>
      <c r="EK450" s="335" t="s">
        <v>3848</v>
      </c>
      <c r="EL450" s="335" t="s">
        <v>3868</v>
      </c>
      <c r="EM450" s="335" t="s">
        <v>4002</v>
      </c>
      <c r="EN450" s="335" t="s">
        <v>4002</v>
      </c>
      <c r="EO450" s="335" t="s">
        <v>4002</v>
      </c>
      <c r="EP450" s="335" t="s">
        <v>4002</v>
      </c>
      <c r="EQ450" s="335" t="s">
        <v>8892</v>
      </c>
      <c r="ER450" s="335" t="s">
        <v>4073</v>
      </c>
      <c r="ES450" s="335" t="s">
        <v>22601</v>
      </c>
      <c r="ET450" s="335" t="s">
        <v>4889</v>
      </c>
      <c r="EU450" s="335" t="s">
        <v>20778</v>
      </c>
      <c r="EV450" s="335" t="s">
        <v>3877</v>
      </c>
      <c r="EW450" s="335" t="s">
        <v>3876</v>
      </c>
      <c r="EX450" s="335" t="s">
        <v>3848</v>
      </c>
      <c r="EY450" s="335" t="s">
        <v>3848</v>
      </c>
      <c r="EZ450" s="335" t="s">
        <v>3876</v>
      </c>
      <c r="FA450" s="335" t="s">
        <v>3848</v>
      </c>
      <c r="FB450" s="335" t="s">
        <v>3848</v>
      </c>
      <c r="FC450" s="335" t="s">
        <v>3848</v>
      </c>
      <c r="FD450" s="335" t="s">
        <v>3848</v>
      </c>
      <c r="FE450" s="335" t="s">
        <v>4017</v>
      </c>
      <c r="FF450" s="335" t="s">
        <v>4017</v>
      </c>
      <c r="FG450" s="335" t="s">
        <v>3848</v>
      </c>
      <c r="FH450" s="335" t="s">
        <v>3848</v>
      </c>
      <c r="FI450" s="335" t="s">
        <v>3848</v>
      </c>
      <c r="FJ450" s="335" t="s">
        <v>4017</v>
      </c>
      <c r="FK450" s="335" t="s">
        <v>4017</v>
      </c>
      <c r="FL450" s="335" t="s">
        <v>4017</v>
      </c>
      <c r="FM450" s="335" t="s">
        <v>22602</v>
      </c>
      <c r="FN450" s="335" t="s">
        <v>13534</v>
      </c>
      <c r="FO450" s="335" t="s">
        <v>22603</v>
      </c>
      <c r="FP450" s="335" t="s">
        <v>3848</v>
      </c>
      <c r="FQ450" s="335" t="s">
        <v>22604</v>
      </c>
      <c r="FR450" s="335" t="s">
        <v>3978</v>
      </c>
      <c r="FS450" s="335" t="s">
        <v>22605</v>
      </c>
      <c r="FT450" s="335" t="s">
        <v>22606</v>
      </c>
      <c r="FU450" s="335" t="s">
        <v>22607</v>
      </c>
      <c r="FV450" s="335" t="s">
        <v>22608</v>
      </c>
      <c r="FW450" s="335" t="s">
        <v>22609</v>
      </c>
      <c r="FX450" s="335" t="s">
        <v>3944</v>
      </c>
      <c r="FY450" s="335" t="s">
        <v>3848</v>
      </c>
      <c r="FZ450" s="335" t="s">
        <v>3848</v>
      </c>
      <c r="GA450" s="335" t="s">
        <v>3945</v>
      </c>
      <c r="GB450" s="335" t="s">
        <v>3945</v>
      </c>
      <c r="GC450" s="335" t="s">
        <v>3945</v>
      </c>
      <c r="IC450" s="44" t="s">
        <v>3403</v>
      </c>
      <c r="IE450" s="44" t="s">
        <v>3403</v>
      </c>
    </row>
    <row r="451" spans="1:239" s="44" customFormat="1" ht="15" customHeight="1" x14ac:dyDescent="0.2">
      <c r="A451" s="85">
        <v>45</v>
      </c>
      <c r="B451" s="470">
        <v>0.70624999999999993</v>
      </c>
      <c r="C451" s="85"/>
      <c r="D451" s="85" t="s">
        <v>12630</v>
      </c>
      <c r="E451" s="85" t="s">
        <v>212</v>
      </c>
      <c r="F451" s="282">
        <v>43286</v>
      </c>
      <c r="G451" s="85" t="s">
        <v>3082</v>
      </c>
      <c r="H451" s="85" t="s">
        <v>246</v>
      </c>
      <c r="I451" s="85" t="s">
        <v>247</v>
      </c>
      <c r="J451" s="44" t="s">
        <v>19437</v>
      </c>
      <c r="K451" s="471" t="s">
        <v>22181</v>
      </c>
      <c r="L451" s="471" t="s">
        <v>250</v>
      </c>
      <c r="M451" s="374">
        <v>43286</v>
      </c>
      <c r="N451" s="374">
        <v>43299</v>
      </c>
      <c r="O451" s="255" t="s">
        <v>13142</v>
      </c>
      <c r="P451" s="521" t="s">
        <v>22610</v>
      </c>
      <c r="Q451" s="85" t="s">
        <v>2330</v>
      </c>
      <c r="R451" s="85" t="s">
        <v>22611</v>
      </c>
      <c r="S451" s="471" t="s">
        <v>22612</v>
      </c>
      <c r="T451" s="276">
        <v>9755482023</v>
      </c>
      <c r="U451" s="473" t="s">
        <v>22613</v>
      </c>
      <c r="V451" s="471" t="s">
        <v>221</v>
      </c>
      <c r="W451" s="66" t="s">
        <v>221</v>
      </c>
      <c r="X451" s="66" t="s">
        <v>221</v>
      </c>
      <c r="Y451" s="66" t="s">
        <v>221</v>
      </c>
      <c r="Z451" s="66" t="s">
        <v>221</v>
      </c>
      <c r="AA451" s="85" t="s">
        <v>22614</v>
      </c>
      <c r="AB451" s="85">
        <v>9279823141</v>
      </c>
      <c r="AC451" s="85" t="s">
        <v>223</v>
      </c>
      <c r="AD451" s="85" t="s">
        <v>333</v>
      </c>
      <c r="AE451" s="85"/>
      <c r="AF451" s="85" t="s">
        <v>221</v>
      </c>
      <c r="AG451" s="85" t="s">
        <v>226</v>
      </c>
      <c r="AH451" s="85" t="s">
        <v>221</v>
      </c>
      <c r="AI451" s="85"/>
      <c r="AJ451" s="85"/>
      <c r="AK451" s="85"/>
      <c r="AL451" s="85"/>
      <c r="AM451" s="85"/>
      <c r="AN451" s="85" t="s">
        <v>228</v>
      </c>
      <c r="AO451" s="85" t="s">
        <v>228</v>
      </c>
      <c r="AP451" s="85" t="s">
        <v>229</v>
      </c>
      <c r="AQ451" s="85" t="s">
        <v>229</v>
      </c>
      <c r="AR451" s="85"/>
      <c r="AS451" s="85" t="s">
        <v>22615</v>
      </c>
      <c r="AT451" s="44">
        <v>217314</v>
      </c>
      <c r="AU451" s="85" t="s">
        <v>16069</v>
      </c>
      <c r="AV451" s="85"/>
      <c r="AW451" s="85"/>
      <c r="AX451" s="85"/>
      <c r="AY451" s="85" t="s">
        <v>227</v>
      </c>
      <c r="AZ451" s="85" t="s">
        <v>446</v>
      </c>
      <c r="BA451" s="275"/>
      <c r="BB451" s="474" t="s">
        <v>12636</v>
      </c>
      <c r="BC451" s="275">
        <v>0.76458333333333339</v>
      </c>
      <c r="BD451" s="275">
        <v>0.77430555555555547</v>
      </c>
      <c r="BE451" s="85"/>
      <c r="BF451" s="85">
        <v>2</v>
      </c>
      <c r="BG451" s="85">
        <v>3</v>
      </c>
      <c r="BH451" s="85">
        <v>3</v>
      </c>
      <c r="BI451" s="85">
        <v>3</v>
      </c>
      <c r="BJ451" s="85">
        <v>3</v>
      </c>
      <c r="BK451" s="85">
        <v>2</v>
      </c>
      <c r="BL451" s="85">
        <v>2</v>
      </c>
      <c r="BM451" s="85">
        <v>3</v>
      </c>
      <c r="BN451" s="85">
        <v>3</v>
      </c>
      <c r="BO451" s="85">
        <v>3</v>
      </c>
      <c r="BP451" s="85">
        <v>3</v>
      </c>
      <c r="BQ451" s="85">
        <v>3</v>
      </c>
      <c r="BR451" s="85">
        <v>3</v>
      </c>
      <c r="BS451" s="85">
        <v>3</v>
      </c>
      <c r="BT451" s="85">
        <v>3</v>
      </c>
      <c r="BU451" s="85"/>
      <c r="BV451" s="405" t="s">
        <v>12636</v>
      </c>
      <c r="BW451" s="483">
        <v>0.77430555555555547</v>
      </c>
      <c r="BX451" s="483">
        <v>0.78125</v>
      </c>
      <c r="BY451" s="85"/>
      <c r="BZ451" s="85">
        <v>3</v>
      </c>
      <c r="CA451" s="85">
        <v>3</v>
      </c>
      <c r="CB451" s="85">
        <v>3</v>
      </c>
      <c r="CC451" s="85">
        <v>3</v>
      </c>
      <c r="CD451" s="85" t="s">
        <v>260</v>
      </c>
      <c r="CE451" s="85" t="s">
        <v>12636</v>
      </c>
      <c r="CF451" s="85">
        <v>15</v>
      </c>
      <c r="CG451" s="85"/>
      <c r="CH451" s="85"/>
      <c r="CI451" s="85"/>
      <c r="CJ451" s="85"/>
      <c r="CK451" s="85"/>
      <c r="CL451" s="85"/>
      <c r="CM451" s="85"/>
      <c r="CN451" s="85"/>
      <c r="CO451" s="85"/>
      <c r="CP451" s="85"/>
      <c r="CQ451" s="85"/>
      <c r="CR451" s="335" t="s">
        <v>12643</v>
      </c>
      <c r="CS451" s="335" t="s">
        <v>12644</v>
      </c>
      <c r="CT451" s="335" t="s">
        <v>4002</v>
      </c>
      <c r="CU451" s="335" t="s">
        <v>22616</v>
      </c>
      <c r="CV451" s="335" t="s">
        <v>2330</v>
      </c>
      <c r="CW451" s="335" t="s">
        <v>22611</v>
      </c>
      <c r="CX451" s="335" t="s">
        <v>22612</v>
      </c>
      <c r="CY451" s="335" t="s">
        <v>22617</v>
      </c>
      <c r="CZ451" s="335" t="s">
        <v>21924</v>
      </c>
      <c r="DA451" s="335" t="s">
        <v>22618</v>
      </c>
      <c r="DB451" s="335" t="s">
        <v>3840</v>
      </c>
      <c r="DC451" s="335" t="s">
        <v>3841</v>
      </c>
      <c r="DD451" s="335" t="s">
        <v>4838</v>
      </c>
      <c r="DE451" s="335" t="s">
        <v>21924</v>
      </c>
      <c r="DF451" s="335" t="s">
        <v>22618</v>
      </c>
      <c r="DG451" s="335" t="s">
        <v>3840</v>
      </c>
      <c r="DH451" s="335" t="s">
        <v>3841</v>
      </c>
      <c r="DI451" s="335" t="s">
        <v>4838</v>
      </c>
      <c r="DJ451" s="335" t="s">
        <v>22619</v>
      </c>
      <c r="DK451" s="335" t="s">
        <v>3849</v>
      </c>
      <c r="DL451" s="335" t="s">
        <v>4002</v>
      </c>
      <c r="DM451" s="335" t="s">
        <v>3914</v>
      </c>
      <c r="DN451" s="335" t="s">
        <v>3852</v>
      </c>
      <c r="DO451" s="335" t="s">
        <v>3853</v>
      </c>
      <c r="DP451" s="335" t="s">
        <v>3996</v>
      </c>
      <c r="DQ451" s="335" t="s">
        <v>22620</v>
      </c>
      <c r="DR451" s="335" t="s">
        <v>22620</v>
      </c>
      <c r="DS451" s="335" t="s">
        <v>22613</v>
      </c>
      <c r="DT451" s="335" t="s">
        <v>3848</v>
      </c>
      <c r="DU451" s="335" t="s">
        <v>3848</v>
      </c>
      <c r="DV451" s="335" t="s">
        <v>3848</v>
      </c>
      <c r="DW451" s="335" t="s">
        <v>3848</v>
      </c>
      <c r="DX451" s="335" t="s">
        <v>3848</v>
      </c>
      <c r="DY451" s="335" t="s">
        <v>3848</v>
      </c>
      <c r="DZ451" s="335" t="s">
        <v>3848</v>
      </c>
      <c r="EA451" s="335" t="s">
        <v>3848</v>
      </c>
      <c r="EB451" s="335" t="s">
        <v>3861</v>
      </c>
      <c r="EC451" s="335" t="s">
        <v>3862</v>
      </c>
      <c r="ED451" s="335" t="s">
        <v>3848</v>
      </c>
      <c r="EE451" s="335" t="s">
        <v>8416</v>
      </c>
      <c r="EF451" s="335" t="s">
        <v>3864</v>
      </c>
      <c r="EG451" s="335" t="s">
        <v>4068</v>
      </c>
      <c r="EH451" s="335" t="s">
        <v>4069</v>
      </c>
      <c r="EI451" s="335" t="s">
        <v>4044</v>
      </c>
      <c r="EJ451" s="335" t="s">
        <v>22621</v>
      </c>
      <c r="EK451" s="335" t="s">
        <v>3848</v>
      </c>
      <c r="EL451" s="335" t="s">
        <v>4473</v>
      </c>
      <c r="EM451" s="335" t="s">
        <v>4002</v>
      </c>
      <c r="EN451" s="335" t="s">
        <v>4002</v>
      </c>
      <c r="EO451" s="335" t="s">
        <v>4002</v>
      </c>
      <c r="EP451" s="335" t="s">
        <v>4002</v>
      </c>
      <c r="EQ451" s="335" t="s">
        <v>14076</v>
      </c>
      <c r="ER451" s="335" t="s">
        <v>4004</v>
      </c>
      <c r="ES451" s="335" t="s">
        <v>22622</v>
      </c>
      <c r="ET451" s="335" t="s">
        <v>4045</v>
      </c>
      <c r="EU451" s="335" t="s">
        <v>22623</v>
      </c>
      <c r="EV451" s="335" t="s">
        <v>3876</v>
      </c>
      <c r="EW451" s="335" t="s">
        <v>3876</v>
      </c>
      <c r="EX451" s="335" t="s">
        <v>3848</v>
      </c>
      <c r="EY451" s="335" t="s">
        <v>3848</v>
      </c>
      <c r="EZ451" s="335" t="s">
        <v>3877</v>
      </c>
      <c r="FA451" s="335" t="s">
        <v>4008</v>
      </c>
      <c r="FB451" s="335" t="s">
        <v>22624</v>
      </c>
      <c r="FC451" s="335" t="s">
        <v>10170</v>
      </c>
      <c r="FD451" s="335" t="s">
        <v>3848</v>
      </c>
      <c r="FE451" s="335" t="s">
        <v>4011</v>
      </c>
      <c r="FF451" s="335" t="s">
        <v>4130</v>
      </c>
      <c r="FG451" s="335" t="s">
        <v>22625</v>
      </c>
      <c r="FH451" s="335" t="s">
        <v>22626</v>
      </c>
      <c r="FI451" s="335" t="s">
        <v>15355</v>
      </c>
      <c r="FJ451" s="335" t="s">
        <v>4083</v>
      </c>
      <c r="FK451" s="335" t="s">
        <v>6483</v>
      </c>
      <c r="FL451" s="335" t="s">
        <v>4017</v>
      </c>
      <c r="FM451" s="335" t="s">
        <v>22612</v>
      </c>
      <c r="FN451" s="335" t="s">
        <v>4816</v>
      </c>
      <c r="FO451" s="335" t="s">
        <v>22627</v>
      </c>
      <c r="FP451" s="335" t="s">
        <v>3848</v>
      </c>
      <c r="FQ451" s="335" t="s">
        <v>3848</v>
      </c>
      <c r="FR451" s="335" t="s">
        <v>3848</v>
      </c>
      <c r="FS451" s="335" t="s">
        <v>3848</v>
      </c>
      <c r="FT451" s="335" t="s">
        <v>22628</v>
      </c>
      <c r="FU451" s="335" t="s">
        <v>22629</v>
      </c>
      <c r="FV451" s="335" t="s">
        <v>22630</v>
      </c>
      <c r="FW451" s="335" t="s">
        <v>22631</v>
      </c>
      <c r="FX451" s="335" t="s">
        <v>176</v>
      </c>
      <c r="FY451" s="335" t="s">
        <v>6538</v>
      </c>
      <c r="FZ451" s="335" t="s">
        <v>22632</v>
      </c>
      <c r="GA451" s="335" t="s">
        <v>3946</v>
      </c>
      <c r="GB451" s="335" t="s">
        <v>3946</v>
      </c>
      <c r="GC451" s="335" t="s">
        <v>3946</v>
      </c>
      <c r="GD451" s="44" t="s">
        <v>4194</v>
      </c>
      <c r="GE451" s="44" t="s">
        <v>6505</v>
      </c>
      <c r="GF451" s="44" t="s">
        <v>12626</v>
      </c>
      <c r="GG451" s="44" t="s">
        <v>6676</v>
      </c>
      <c r="GH451" s="44" t="s">
        <v>12711</v>
      </c>
      <c r="GI451" s="44" t="s">
        <v>6676</v>
      </c>
      <c r="HL451" s="282">
        <v>43286</v>
      </c>
      <c r="HM451" s="30" t="s">
        <v>12626</v>
      </c>
      <c r="HN451" s="213" t="s">
        <v>6505</v>
      </c>
      <c r="HS451" s="44" t="s">
        <v>6676</v>
      </c>
      <c r="IA451" s="44" t="s">
        <v>6676</v>
      </c>
      <c r="IC451" s="44" t="s">
        <v>247</v>
      </c>
      <c r="IE451" s="44" t="s">
        <v>12843</v>
      </c>
    </row>
    <row r="452" spans="1:239" s="44" customFormat="1" ht="15" customHeight="1" x14ac:dyDescent="0.2">
      <c r="A452" s="85">
        <v>46</v>
      </c>
      <c r="B452" s="470">
        <v>0.7055555555555556</v>
      </c>
      <c r="C452" s="85"/>
      <c r="D452" s="85" t="s">
        <v>12630</v>
      </c>
      <c r="E452" s="85" t="s">
        <v>212</v>
      </c>
      <c r="F452" s="282">
        <v>43286</v>
      </c>
      <c r="G452" s="85" t="s">
        <v>3082</v>
      </c>
      <c r="H452" s="85" t="s">
        <v>246</v>
      </c>
      <c r="I452" s="85" t="s">
        <v>247</v>
      </c>
      <c r="J452" s="44" t="s">
        <v>19437</v>
      </c>
      <c r="K452" s="471" t="s">
        <v>22181</v>
      </c>
      <c r="L452" s="471" t="s">
        <v>250</v>
      </c>
      <c r="M452" s="374">
        <v>43286</v>
      </c>
      <c r="N452" s="374">
        <v>43299</v>
      </c>
      <c r="O452" s="255" t="s">
        <v>13142</v>
      </c>
      <c r="P452" s="521" t="s">
        <v>22633</v>
      </c>
      <c r="Q452" s="85" t="s">
        <v>22634</v>
      </c>
      <c r="R452" s="85" t="s">
        <v>22614</v>
      </c>
      <c r="S452" s="471" t="s">
        <v>1956</v>
      </c>
      <c r="T452" s="276">
        <v>9279823141</v>
      </c>
      <c r="U452" s="479" t="s">
        <v>22635</v>
      </c>
      <c r="V452" s="471" t="s">
        <v>221</v>
      </c>
      <c r="W452" s="66" t="s">
        <v>221</v>
      </c>
      <c r="X452" s="66" t="s">
        <v>221</v>
      </c>
      <c r="Y452" s="66" t="s">
        <v>221</v>
      </c>
      <c r="Z452" s="66" t="s">
        <v>221</v>
      </c>
      <c r="AA452" s="85" t="s">
        <v>22636</v>
      </c>
      <c r="AB452" s="85">
        <v>9755482023</v>
      </c>
      <c r="AC452" s="85" t="s">
        <v>223</v>
      </c>
      <c r="AD452" s="85" t="s">
        <v>5205</v>
      </c>
      <c r="AF452" s="85" t="s">
        <v>221</v>
      </c>
      <c r="AG452" s="85" t="s">
        <v>226</v>
      </c>
      <c r="AH452" s="85" t="s">
        <v>221</v>
      </c>
      <c r="AI452" s="85"/>
      <c r="AJ452" s="85"/>
      <c r="AK452" s="85"/>
      <c r="AL452" s="85"/>
      <c r="AM452" s="85"/>
      <c r="AN452" s="85" t="s">
        <v>228</v>
      </c>
      <c r="AO452" s="85" t="s">
        <v>228</v>
      </c>
      <c r="AP452" s="85" t="s">
        <v>229</v>
      </c>
      <c r="AQ452" s="85" t="s">
        <v>229</v>
      </c>
      <c r="AR452" s="85"/>
      <c r="AS452" s="85" t="s">
        <v>22615</v>
      </c>
      <c r="AT452" s="44">
        <v>217314</v>
      </c>
      <c r="AU452" s="85" t="s">
        <v>16069</v>
      </c>
      <c r="AV452" s="85"/>
      <c r="AW452" s="85"/>
      <c r="AX452" s="85"/>
      <c r="AY452" s="85" t="s">
        <v>227</v>
      </c>
      <c r="AZ452" s="85" t="s">
        <v>446</v>
      </c>
      <c r="BA452" s="275"/>
      <c r="BB452" s="474" t="s">
        <v>12636</v>
      </c>
      <c r="BC452" s="275">
        <v>0.7895833333333333</v>
      </c>
      <c r="BD452" s="275">
        <v>0.79791666666666661</v>
      </c>
      <c r="BE452" s="85"/>
      <c r="BF452" s="85">
        <v>2</v>
      </c>
      <c r="BG452" s="85">
        <v>3</v>
      </c>
      <c r="BH452" s="85">
        <v>3</v>
      </c>
      <c r="BI452" s="85">
        <v>3</v>
      </c>
      <c r="BJ452" s="85">
        <v>3</v>
      </c>
      <c r="BK452" s="85">
        <v>2</v>
      </c>
      <c r="BL452" s="85">
        <v>3</v>
      </c>
      <c r="BM452" s="85">
        <v>3</v>
      </c>
      <c r="BN452" s="85">
        <v>3</v>
      </c>
      <c r="BO452" s="85">
        <v>3</v>
      </c>
      <c r="BP452" s="85">
        <v>3</v>
      </c>
      <c r="BQ452" s="85">
        <v>3</v>
      </c>
      <c r="BR452" s="85">
        <v>3</v>
      </c>
      <c r="BS452" s="85">
        <v>3</v>
      </c>
      <c r="BT452" s="85">
        <v>3</v>
      </c>
      <c r="BU452" s="85"/>
      <c r="BV452" s="405" t="s">
        <v>12636</v>
      </c>
      <c r="BW452" s="483">
        <v>0.79791666666666661</v>
      </c>
      <c r="BX452" s="483">
        <v>0.80486111111111114</v>
      </c>
      <c r="BY452" s="85"/>
      <c r="BZ452" s="85">
        <v>3</v>
      </c>
      <c r="CA452" s="85">
        <v>3</v>
      </c>
      <c r="CB452" s="85">
        <v>3</v>
      </c>
      <c r="CC452" s="85">
        <v>3</v>
      </c>
      <c r="CD452" s="85" t="s">
        <v>260</v>
      </c>
      <c r="CE452" s="85" t="s">
        <v>12636</v>
      </c>
      <c r="CF452" s="85">
        <v>15</v>
      </c>
      <c r="CG452" s="85"/>
      <c r="CH452" s="85"/>
      <c r="CI452" s="85"/>
      <c r="CJ452" s="85"/>
      <c r="CK452" s="85"/>
      <c r="CL452" s="85"/>
      <c r="CM452" s="85"/>
      <c r="CN452" s="85"/>
      <c r="CO452" s="85"/>
      <c r="CP452" s="85"/>
      <c r="CQ452" s="85"/>
      <c r="CR452" s="335" t="s">
        <v>12643</v>
      </c>
      <c r="CS452" s="335" t="s">
        <v>12644</v>
      </c>
      <c r="CT452" s="335" t="s">
        <v>4002</v>
      </c>
      <c r="CU452" s="335" t="s">
        <v>22637</v>
      </c>
      <c r="CV452" s="335" t="s">
        <v>22634</v>
      </c>
      <c r="CW452" s="335" t="s">
        <v>22614</v>
      </c>
      <c r="CX452" s="335" t="s">
        <v>1956</v>
      </c>
      <c r="CY452" s="335" t="s">
        <v>22638</v>
      </c>
      <c r="CZ452" s="335" t="s">
        <v>15712</v>
      </c>
      <c r="DA452" s="335" t="s">
        <v>22639</v>
      </c>
      <c r="DB452" s="335" t="s">
        <v>3840</v>
      </c>
      <c r="DC452" s="335" t="s">
        <v>3841</v>
      </c>
      <c r="DD452" s="335" t="s">
        <v>11695</v>
      </c>
      <c r="DE452" s="335" t="s">
        <v>15712</v>
      </c>
      <c r="DF452" s="335" t="s">
        <v>22639</v>
      </c>
      <c r="DG452" s="335" t="s">
        <v>3840</v>
      </c>
      <c r="DH452" s="335" t="s">
        <v>3841</v>
      </c>
      <c r="DI452" s="335" t="s">
        <v>11695</v>
      </c>
      <c r="DJ452" s="335" t="s">
        <v>3848</v>
      </c>
      <c r="DK452" s="335" t="s">
        <v>3957</v>
      </c>
      <c r="DL452" s="335" t="s">
        <v>3848</v>
      </c>
      <c r="DM452" s="335" t="s">
        <v>3914</v>
      </c>
      <c r="DN452" s="335" t="s">
        <v>3852</v>
      </c>
      <c r="DO452" s="335" t="s">
        <v>3853</v>
      </c>
      <c r="DP452" s="335" t="s">
        <v>8096</v>
      </c>
      <c r="DQ452" s="335" t="s">
        <v>22640</v>
      </c>
      <c r="DR452" s="335" t="s">
        <v>22640</v>
      </c>
      <c r="DS452" s="335" t="s">
        <v>22635</v>
      </c>
      <c r="DT452" s="335" t="s">
        <v>3848</v>
      </c>
      <c r="DU452" s="335" t="s">
        <v>3848</v>
      </c>
      <c r="DV452" s="335" t="s">
        <v>3848</v>
      </c>
      <c r="DW452" s="335" t="s">
        <v>3848</v>
      </c>
      <c r="DX452" s="335" t="s">
        <v>3848</v>
      </c>
      <c r="DY452" s="335" t="s">
        <v>3848</v>
      </c>
      <c r="DZ452" s="335" t="s">
        <v>3848</v>
      </c>
      <c r="EA452" s="335" t="s">
        <v>3848</v>
      </c>
      <c r="EB452" s="335" t="s">
        <v>3861</v>
      </c>
      <c r="EC452" s="335" t="s">
        <v>3862</v>
      </c>
      <c r="ED452" s="335" t="s">
        <v>3848</v>
      </c>
      <c r="EE452" s="335" t="s">
        <v>8416</v>
      </c>
      <c r="EF452" s="335" t="s">
        <v>3864</v>
      </c>
      <c r="EG452" s="335" t="s">
        <v>4068</v>
      </c>
      <c r="EH452" s="335" t="s">
        <v>4069</v>
      </c>
      <c r="EI452" s="335" t="s">
        <v>3666</v>
      </c>
      <c r="EJ452" s="335" t="s">
        <v>22615</v>
      </c>
      <c r="EK452" s="335" t="s">
        <v>3848</v>
      </c>
      <c r="EL452" s="335" t="s">
        <v>4473</v>
      </c>
      <c r="EM452" s="335" t="s">
        <v>4002</v>
      </c>
      <c r="EN452" s="335" t="s">
        <v>4002</v>
      </c>
      <c r="EO452" s="335" t="s">
        <v>3870</v>
      </c>
      <c r="EP452" s="335" t="s">
        <v>3869</v>
      </c>
      <c r="EQ452" s="335" t="s">
        <v>22641</v>
      </c>
      <c r="ER452" s="335" t="s">
        <v>4004</v>
      </c>
      <c r="ES452" s="335" t="s">
        <v>22642</v>
      </c>
      <c r="ET452" s="335" t="s">
        <v>22643</v>
      </c>
      <c r="EU452" s="335" t="s">
        <v>9474</v>
      </c>
      <c r="EV452" s="335" t="s">
        <v>3876</v>
      </c>
      <c r="EW452" s="335" t="s">
        <v>3876</v>
      </c>
      <c r="EX452" s="335" t="s">
        <v>3848</v>
      </c>
      <c r="EY452" s="335" t="s">
        <v>3848</v>
      </c>
      <c r="EZ452" s="335" t="s">
        <v>3877</v>
      </c>
      <c r="FA452" s="335" t="s">
        <v>4008</v>
      </c>
      <c r="FB452" s="335" t="s">
        <v>4009</v>
      </c>
      <c r="FC452" s="335" t="s">
        <v>10170</v>
      </c>
      <c r="FD452" s="335" t="s">
        <v>3848</v>
      </c>
      <c r="FE452" s="335" t="s">
        <v>4011</v>
      </c>
      <c r="FF452" s="335" t="s">
        <v>4130</v>
      </c>
      <c r="FG452" s="335" t="s">
        <v>22644</v>
      </c>
      <c r="FH452" s="335" t="s">
        <v>22645</v>
      </c>
      <c r="FI452" s="335" t="s">
        <v>15355</v>
      </c>
      <c r="FJ452" s="335" t="s">
        <v>4083</v>
      </c>
      <c r="FK452" s="335" t="s">
        <v>6483</v>
      </c>
      <c r="FL452" s="335" t="s">
        <v>5082</v>
      </c>
      <c r="FM452" s="335" t="s">
        <v>1956</v>
      </c>
      <c r="FN452" s="335" t="s">
        <v>1238</v>
      </c>
      <c r="FO452" s="335" t="s">
        <v>11115</v>
      </c>
      <c r="FP452" s="335" t="s">
        <v>3848</v>
      </c>
      <c r="FQ452" s="335" t="s">
        <v>3848</v>
      </c>
      <c r="FR452" s="335" t="s">
        <v>3848</v>
      </c>
      <c r="FS452" s="335" t="s">
        <v>3848</v>
      </c>
      <c r="FT452" s="335" t="s">
        <v>22646</v>
      </c>
      <c r="FU452" s="335" t="s">
        <v>22647</v>
      </c>
      <c r="FV452" s="335" t="s">
        <v>22648</v>
      </c>
      <c r="FW452" s="335" t="s">
        <v>22631</v>
      </c>
      <c r="FX452" s="335" t="s">
        <v>176</v>
      </c>
      <c r="FY452" s="335" t="s">
        <v>6538</v>
      </c>
      <c r="FZ452" s="335" t="s">
        <v>22649</v>
      </c>
      <c r="GA452" s="335" t="s">
        <v>3946</v>
      </c>
      <c r="GB452" s="335" t="s">
        <v>3946</v>
      </c>
      <c r="GC452" s="335" t="s">
        <v>3946</v>
      </c>
      <c r="GD452" s="44" t="s">
        <v>4194</v>
      </c>
      <c r="GE452" s="44" t="s">
        <v>6505</v>
      </c>
      <c r="GF452" s="44" t="s">
        <v>12626</v>
      </c>
      <c r="GG452" s="44" t="s">
        <v>6676</v>
      </c>
      <c r="GH452" s="44" t="s">
        <v>12711</v>
      </c>
      <c r="GI452" s="44" t="s">
        <v>6676</v>
      </c>
      <c r="HL452" s="282">
        <v>43286</v>
      </c>
      <c r="HM452" s="30" t="s">
        <v>12626</v>
      </c>
      <c r="HN452" s="213" t="s">
        <v>6505</v>
      </c>
      <c r="HS452" s="44" t="s">
        <v>6676</v>
      </c>
      <c r="IA452" s="44" t="s">
        <v>6676</v>
      </c>
      <c r="IC452" s="44" t="s">
        <v>247</v>
      </c>
      <c r="IE452" s="44" t="s">
        <v>12843</v>
      </c>
    </row>
    <row r="453" spans="1:239" s="44" customFormat="1" ht="15" customHeight="1" x14ac:dyDescent="0.2">
      <c r="A453" s="85">
        <v>47</v>
      </c>
      <c r="B453" s="470">
        <v>0.73472222222222217</v>
      </c>
      <c r="C453" s="85"/>
      <c r="D453" s="85" t="s">
        <v>12630</v>
      </c>
      <c r="E453" s="85" t="s">
        <v>212</v>
      </c>
      <c r="F453" s="282">
        <v>43286</v>
      </c>
      <c r="G453" s="85" t="s">
        <v>357</v>
      </c>
      <c r="H453" s="85" t="s">
        <v>233</v>
      </c>
      <c r="I453" s="85" t="s">
        <v>12683</v>
      </c>
      <c r="J453" s="85"/>
      <c r="K453" s="471"/>
      <c r="L453" s="471"/>
      <c r="M453" s="471"/>
      <c r="N453" s="471"/>
      <c r="O453" s="85"/>
      <c r="P453" s="472" t="s">
        <v>22650</v>
      </c>
      <c r="Q453" s="85" t="s">
        <v>563</v>
      </c>
      <c r="R453" s="85" t="s">
        <v>22651</v>
      </c>
      <c r="S453" s="471" t="s">
        <v>22652</v>
      </c>
      <c r="T453" s="276">
        <v>9759380992</v>
      </c>
      <c r="U453" s="473" t="s">
        <v>22653</v>
      </c>
      <c r="V453" s="471" t="s">
        <v>221</v>
      </c>
      <c r="W453" s="66" t="s">
        <v>221</v>
      </c>
      <c r="X453" s="66" t="s">
        <v>221</v>
      </c>
      <c r="Y453" s="66" t="s">
        <v>221</v>
      </c>
      <c r="Z453" s="66" t="s">
        <v>221</v>
      </c>
      <c r="AA453" s="85" t="s">
        <v>22654</v>
      </c>
      <c r="AB453" s="85">
        <v>3734513</v>
      </c>
      <c r="AC453" s="85" t="s">
        <v>314</v>
      </c>
      <c r="AD453" s="85" t="s">
        <v>241</v>
      </c>
      <c r="AE453" s="85"/>
      <c r="AF453" s="85" t="s">
        <v>221</v>
      </c>
      <c r="AG453" s="85" t="s">
        <v>221</v>
      </c>
      <c r="AH453" s="85" t="s">
        <v>259</v>
      </c>
      <c r="AI453" s="85"/>
      <c r="AJ453" s="85"/>
      <c r="AK453" s="85"/>
      <c r="AL453" s="85"/>
      <c r="AM453" s="85"/>
      <c r="AN453" s="85" t="s">
        <v>228</v>
      </c>
      <c r="AO453" s="85" t="s">
        <v>228</v>
      </c>
      <c r="AP453" s="85" t="s">
        <v>229</v>
      </c>
      <c r="AQ453" s="85" t="s">
        <v>229</v>
      </c>
      <c r="AR453" s="85"/>
      <c r="AS453" s="85" t="s">
        <v>22655</v>
      </c>
      <c r="AT453" s="281">
        <v>248871</v>
      </c>
      <c r="AU453" s="85" t="s">
        <v>13187</v>
      </c>
      <c r="AV453" s="85"/>
      <c r="AW453" s="85"/>
      <c r="AX453" s="85"/>
      <c r="AY453" s="85" t="s">
        <v>227</v>
      </c>
      <c r="AZ453" s="85" t="s">
        <v>227</v>
      </c>
      <c r="BA453" s="275"/>
      <c r="BB453" s="474" t="s">
        <v>12636</v>
      </c>
      <c r="BC453" s="275">
        <v>0.81597222222222221</v>
      </c>
      <c r="BD453" s="275">
        <v>0.82361111111111107</v>
      </c>
      <c r="BE453" s="85"/>
      <c r="BF453" s="85">
        <v>2</v>
      </c>
      <c r="BG453" s="85">
        <v>3</v>
      </c>
      <c r="BH453" s="85">
        <v>3</v>
      </c>
      <c r="BI453" s="85">
        <v>3</v>
      </c>
      <c r="BJ453" s="85">
        <v>3</v>
      </c>
      <c r="BK453" s="85">
        <v>2</v>
      </c>
      <c r="BL453" s="85">
        <v>2</v>
      </c>
      <c r="BM453" s="85">
        <v>3</v>
      </c>
      <c r="BN453" s="85">
        <v>3</v>
      </c>
      <c r="BO453" s="85">
        <v>3</v>
      </c>
      <c r="BP453" s="85">
        <v>3</v>
      </c>
      <c r="BQ453" s="85">
        <v>3</v>
      </c>
      <c r="BR453" s="85">
        <v>3</v>
      </c>
      <c r="BS453" s="85">
        <v>3</v>
      </c>
      <c r="BT453" s="85">
        <v>3</v>
      </c>
      <c r="BU453" s="85"/>
      <c r="BV453" s="405" t="s">
        <v>12636</v>
      </c>
      <c r="BW453" s="483">
        <v>0.82916666666666661</v>
      </c>
      <c r="BX453" s="483">
        <v>0.83333333333333337</v>
      </c>
      <c r="BY453" s="85"/>
      <c r="BZ453" s="85">
        <v>3</v>
      </c>
      <c r="CA453" s="85">
        <v>3</v>
      </c>
      <c r="CB453" s="85">
        <v>3</v>
      </c>
      <c r="CC453" s="85">
        <v>3</v>
      </c>
      <c r="CD453" s="85" t="s">
        <v>260</v>
      </c>
      <c r="CE453" s="85" t="s">
        <v>12636</v>
      </c>
      <c r="CF453" s="85">
        <v>15</v>
      </c>
      <c r="CG453" s="85"/>
      <c r="CH453" s="85"/>
      <c r="CI453" s="85"/>
      <c r="CJ453" s="85"/>
      <c r="CK453" s="85"/>
      <c r="CL453" s="85"/>
      <c r="CM453" s="85"/>
      <c r="CN453" s="85"/>
      <c r="CO453" s="85"/>
      <c r="CP453" s="85"/>
      <c r="CQ453" s="85"/>
      <c r="CR453" s="335" t="s">
        <v>12643</v>
      </c>
      <c r="CS453" s="335" t="s">
        <v>12644</v>
      </c>
      <c r="CT453" s="335" t="s">
        <v>4002</v>
      </c>
      <c r="CU453" s="335" t="s">
        <v>22656</v>
      </c>
      <c r="CV453" s="335" t="s">
        <v>563</v>
      </c>
      <c r="CW453" s="335" t="s">
        <v>22651</v>
      </c>
      <c r="CX453" s="335" t="s">
        <v>22652</v>
      </c>
      <c r="CY453" s="335" t="s">
        <v>22657</v>
      </c>
      <c r="CZ453" s="335" t="s">
        <v>22658</v>
      </c>
      <c r="DA453" s="335" t="s">
        <v>22659</v>
      </c>
      <c r="DB453" s="335" t="s">
        <v>4158</v>
      </c>
      <c r="DC453" s="335" t="s">
        <v>4159</v>
      </c>
      <c r="DD453" s="335" t="s">
        <v>22660</v>
      </c>
      <c r="DE453" s="335" t="s">
        <v>22658</v>
      </c>
      <c r="DF453" s="335" t="s">
        <v>22659</v>
      </c>
      <c r="DG453" s="335" t="s">
        <v>4037</v>
      </c>
      <c r="DH453" s="335" t="s">
        <v>4038</v>
      </c>
      <c r="DI453" s="335" t="s">
        <v>4039</v>
      </c>
      <c r="DJ453" s="335" t="s">
        <v>22661</v>
      </c>
      <c r="DK453" s="335" t="s">
        <v>3957</v>
      </c>
      <c r="DL453" s="335" t="s">
        <v>14122</v>
      </c>
      <c r="DM453" s="335" t="s">
        <v>3914</v>
      </c>
      <c r="DN453" s="335" t="s">
        <v>6337</v>
      </c>
      <c r="DO453" s="335" t="s">
        <v>3853</v>
      </c>
      <c r="DP453" s="335" t="s">
        <v>3854</v>
      </c>
      <c r="DQ453" s="335" t="s">
        <v>22662</v>
      </c>
      <c r="DR453" s="335" t="s">
        <v>22663</v>
      </c>
      <c r="DS453" s="335" t="s">
        <v>22653</v>
      </c>
      <c r="DT453" s="335" t="s">
        <v>3848</v>
      </c>
      <c r="DU453" s="335" t="s">
        <v>3848</v>
      </c>
      <c r="DV453" s="335" t="s">
        <v>3848</v>
      </c>
      <c r="DW453" s="335" t="s">
        <v>3848</v>
      </c>
      <c r="DX453" s="335" t="s">
        <v>3848</v>
      </c>
      <c r="DY453" s="335" t="s">
        <v>3848</v>
      </c>
      <c r="DZ453" s="335" t="s">
        <v>3848</v>
      </c>
      <c r="EA453" s="335" t="s">
        <v>3848</v>
      </c>
      <c r="EB453" s="335" t="s">
        <v>3861</v>
      </c>
      <c r="EC453" s="335" t="s">
        <v>3862</v>
      </c>
      <c r="ED453" s="335" t="s">
        <v>3848</v>
      </c>
      <c r="EE453" s="335" t="s">
        <v>9840</v>
      </c>
      <c r="EF453" s="335" t="s">
        <v>3864</v>
      </c>
      <c r="EG453" s="335" t="s">
        <v>598</v>
      </c>
      <c r="EH453" s="335" t="s">
        <v>5303</v>
      </c>
      <c r="EI453" s="335" t="s">
        <v>22664</v>
      </c>
      <c r="EJ453" s="335" t="s">
        <v>22655</v>
      </c>
      <c r="EK453" s="335" t="s">
        <v>3848</v>
      </c>
      <c r="EL453" s="335" t="s">
        <v>3868</v>
      </c>
      <c r="EM453" s="335" t="s">
        <v>4002</v>
      </c>
      <c r="EN453" s="335" t="s">
        <v>4002</v>
      </c>
      <c r="EO453" s="335" t="s">
        <v>3869</v>
      </c>
      <c r="EP453" s="335" t="s">
        <v>3870</v>
      </c>
      <c r="EQ453" s="335" t="s">
        <v>14076</v>
      </c>
      <c r="ER453" s="335" t="s">
        <v>3872</v>
      </c>
      <c r="ES453" s="335" t="s">
        <v>15169</v>
      </c>
      <c r="ET453" s="335" t="s">
        <v>4017</v>
      </c>
      <c r="EU453" s="335" t="s">
        <v>4017</v>
      </c>
      <c r="EV453" s="335" t="s">
        <v>3877</v>
      </c>
      <c r="EW453" s="335" t="s">
        <v>3876</v>
      </c>
      <c r="EX453" s="335" t="s">
        <v>3848</v>
      </c>
      <c r="EY453" s="335" t="s">
        <v>3848</v>
      </c>
      <c r="EZ453" s="335" t="s">
        <v>3877</v>
      </c>
      <c r="FA453" s="335" t="s">
        <v>5376</v>
      </c>
      <c r="FB453" s="335" t="s">
        <v>22665</v>
      </c>
      <c r="FC453" s="335" t="s">
        <v>22666</v>
      </c>
      <c r="FD453" s="335" t="s">
        <v>3848</v>
      </c>
      <c r="FE453" s="335" t="s">
        <v>3881</v>
      </c>
      <c r="FF453" s="335" t="s">
        <v>22667</v>
      </c>
      <c r="FG453" s="335" t="s">
        <v>3848</v>
      </c>
      <c r="FH453" s="335" t="s">
        <v>22668</v>
      </c>
      <c r="FI453" s="335" t="s">
        <v>22669</v>
      </c>
      <c r="FJ453" s="335" t="s">
        <v>22670</v>
      </c>
      <c r="FK453" s="335" t="s">
        <v>22671</v>
      </c>
      <c r="FL453" s="335" t="s">
        <v>4523</v>
      </c>
      <c r="FM453" s="335" t="s">
        <v>22652</v>
      </c>
      <c r="FN453" s="335" t="s">
        <v>10012</v>
      </c>
      <c r="FO453" s="335" t="s">
        <v>22672</v>
      </c>
      <c r="FP453" s="335" t="s">
        <v>3848</v>
      </c>
      <c r="FQ453" s="335" t="s">
        <v>22673</v>
      </c>
      <c r="FR453" s="335" t="s">
        <v>14107</v>
      </c>
      <c r="FS453" s="335" t="s">
        <v>22674</v>
      </c>
      <c r="FT453" s="335" t="s">
        <v>22675</v>
      </c>
      <c r="FU453" s="335" t="s">
        <v>22676</v>
      </c>
      <c r="FV453" s="335" t="s">
        <v>22677</v>
      </c>
      <c r="FW453" s="335" t="s">
        <v>22678</v>
      </c>
      <c r="FX453" s="335" t="s">
        <v>3894</v>
      </c>
      <c r="FY453" s="335" t="s">
        <v>3848</v>
      </c>
      <c r="FZ453" s="335" t="s">
        <v>22679</v>
      </c>
      <c r="GA453" s="335" t="s">
        <v>3945</v>
      </c>
      <c r="GB453" s="335" t="s">
        <v>3945</v>
      </c>
      <c r="GC453" s="335" t="s">
        <v>3945</v>
      </c>
      <c r="GD453" s="44" t="s">
        <v>4194</v>
      </c>
      <c r="GE453" s="44" t="s">
        <v>6505</v>
      </c>
      <c r="HN453" s="213" t="s">
        <v>6505</v>
      </c>
      <c r="IC453" s="44" t="s">
        <v>12683</v>
      </c>
      <c r="IE453" s="44" t="s">
        <v>3403</v>
      </c>
    </row>
    <row r="454" spans="1:239" s="44" customFormat="1" ht="15" customHeight="1" x14ac:dyDescent="0.2">
      <c r="A454" s="85">
        <v>48</v>
      </c>
      <c r="B454" s="470">
        <v>0.73333333333333339</v>
      </c>
      <c r="C454" s="85"/>
      <c r="D454" s="85" t="s">
        <v>12630</v>
      </c>
      <c r="E454" s="85" t="s">
        <v>212</v>
      </c>
      <c r="F454" s="282">
        <v>43286</v>
      </c>
      <c r="G454" s="85" t="s">
        <v>357</v>
      </c>
      <c r="H454" s="85" t="s">
        <v>233</v>
      </c>
      <c r="I454" s="85" t="s">
        <v>12683</v>
      </c>
      <c r="J454" s="85"/>
      <c r="K454" s="471"/>
      <c r="L454" s="471"/>
      <c r="M454" s="471"/>
      <c r="N454" s="471"/>
      <c r="O454" s="85"/>
      <c r="P454" s="472" t="s">
        <v>22680</v>
      </c>
      <c r="Q454" s="85" t="s">
        <v>22176</v>
      </c>
      <c r="R454" s="85" t="s">
        <v>22681</v>
      </c>
      <c r="S454" s="471" t="s">
        <v>1752</v>
      </c>
      <c r="T454" s="276">
        <v>9168939954</v>
      </c>
      <c r="U454" s="473" t="s">
        <v>22682</v>
      </c>
      <c r="V454" s="471" t="s">
        <v>221</v>
      </c>
      <c r="W454" s="66" t="s">
        <v>221</v>
      </c>
      <c r="X454" s="66" t="s">
        <v>221</v>
      </c>
      <c r="Y454" s="66" t="s">
        <v>221</v>
      </c>
      <c r="Z454" s="66" t="s">
        <v>221</v>
      </c>
      <c r="AA454" s="85" t="s">
        <v>22683</v>
      </c>
      <c r="AB454" s="85">
        <v>9751765668</v>
      </c>
      <c r="AC454" s="85" t="s">
        <v>314</v>
      </c>
      <c r="AD454" s="85" t="s">
        <v>241</v>
      </c>
      <c r="AE454" s="85"/>
      <c r="AF454" s="85" t="s">
        <v>259</v>
      </c>
      <c r="AG454" s="85" t="s">
        <v>221</v>
      </c>
      <c r="AH454" s="85" t="s">
        <v>221</v>
      </c>
      <c r="AI454" s="85"/>
      <c r="AJ454" s="85"/>
      <c r="AK454" s="85"/>
      <c r="AL454" s="85"/>
      <c r="AM454" s="85"/>
      <c r="AN454" s="85" t="s">
        <v>228</v>
      </c>
      <c r="AO454" s="85" t="s">
        <v>228</v>
      </c>
      <c r="AP454" s="85" t="s">
        <v>229</v>
      </c>
      <c r="AQ454" s="85" t="s">
        <v>229</v>
      </c>
      <c r="AR454" s="85"/>
      <c r="AS454" s="85" t="s">
        <v>22655</v>
      </c>
      <c r="AT454" s="85">
        <v>248871</v>
      </c>
      <c r="AU454" s="85" t="s">
        <v>13187</v>
      </c>
      <c r="AV454" s="85"/>
      <c r="AW454" s="85"/>
      <c r="AX454" s="85"/>
      <c r="AY454" s="85" t="s">
        <v>227</v>
      </c>
      <c r="AZ454" s="85" t="s">
        <v>227</v>
      </c>
      <c r="BA454" s="275"/>
      <c r="BB454" s="474" t="s">
        <v>15340</v>
      </c>
      <c r="BC454" s="275">
        <v>0.79791666666666661</v>
      </c>
      <c r="BD454" s="275">
        <v>0.80486111111111114</v>
      </c>
      <c r="BE454" s="85"/>
      <c r="BF454" s="85">
        <v>3</v>
      </c>
      <c r="BG454" s="85">
        <v>3</v>
      </c>
      <c r="BH454" s="85">
        <v>3</v>
      </c>
      <c r="BI454" s="85">
        <v>3</v>
      </c>
      <c r="BJ454" s="85">
        <v>3</v>
      </c>
      <c r="BK454" s="85">
        <v>3</v>
      </c>
      <c r="BL454" s="85">
        <v>3</v>
      </c>
      <c r="BM454" s="85">
        <v>3</v>
      </c>
      <c r="BN454" s="85">
        <v>3</v>
      </c>
      <c r="BO454" s="85">
        <v>3</v>
      </c>
      <c r="BP454" s="85">
        <v>3</v>
      </c>
      <c r="BQ454" s="85">
        <v>3</v>
      </c>
      <c r="BR454" s="85">
        <v>3</v>
      </c>
      <c r="BS454" s="85">
        <v>3</v>
      </c>
      <c r="BT454" s="85">
        <v>3</v>
      </c>
      <c r="BU454" s="85"/>
      <c r="BV454" s="405" t="s">
        <v>15340</v>
      </c>
      <c r="BW454" s="483">
        <v>0.80486111111111114</v>
      </c>
      <c r="BX454" s="483">
        <v>0.81180555555555556</v>
      </c>
      <c r="BY454" s="85"/>
      <c r="BZ454" s="85">
        <v>3</v>
      </c>
      <c r="CA454" s="85">
        <v>3</v>
      </c>
      <c r="CB454" s="85">
        <v>3</v>
      </c>
      <c r="CC454" s="85">
        <v>3</v>
      </c>
      <c r="CD454" s="85" t="s">
        <v>260</v>
      </c>
      <c r="CE454" s="85" t="s">
        <v>15340</v>
      </c>
      <c r="CF454" s="85">
        <v>15</v>
      </c>
      <c r="CG454" s="85"/>
      <c r="CH454" s="85"/>
      <c r="CI454" s="85"/>
      <c r="CJ454" s="85"/>
      <c r="CK454" s="85"/>
      <c r="CL454" s="85"/>
      <c r="CM454" s="85"/>
      <c r="CN454" s="85"/>
      <c r="CO454" s="85"/>
      <c r="CP454" s="85"/>
      <c r="CQ454" s="85"/>
      <c r="CR454" s="335" t="s">
        <v>12643</v>
      </c>
      <c r="CS454" s="335" t="s">
        <v>12644</v>
      </c>
      <c r="CT454" s="335" t="s">
        <v>4002</v>
      </c>
      <c r="CU454" s="335" t="s">
        <v>22684</v>
      </c>
      <c r="CV454" s="335" t="s">
        <v>22176</v>
      </c>
      <c r="CW454" s="335" t="s">
        <v>22685</v>
      </c>
      <c r="CX454" s="335" t="s">
        <v>1752</v>
      </c>
      <c r="CY454" s="335" t="s">
        <v>22686</v>
      </c>
      <c r="CZ454" s="335" t="s">
        <v>22658</v>
      </c>
      <c r="DA454" s="335" t="s">
        <v>22687</v>
      </c>
      <c r="DB454" s="335" t="s">
        <v>4158</v>
      </c>
      <c r="DC454" s="335" t="s">
        <v>4159</v>
      </c>
      <c r="DD454" s="335" t="s">
        <v>22660</v>
      </c>
      <c r="DE454" s="335" t="s">
        <v>22658</v>
      </c>
      <c r="DF454" s="335" t="s">
        <v>22687</v>
      </c>
      <c r="DG454" s="335" t="s">
        <v>4158</v>
      </c>
      <c r="DH454" s="335" t="s">
        <v>4159</v>
      </c>
      <c r="DI454" s="335" t="s">
        <v>7155</v>
      </c>
      <c r="DJ454" s="335" t="s">
        <v>22688</v>
      </c>
      <c r="DK454" s="335" t="s">
        <v>3957</v>
      </c>
      <c r="DL454" s="335" t="s">
        <v>4298</v>
      </c>
      <c r="DM454" s="335" t="s">
        <v>4116</v>
      </c>
      <c r="DN454" s="335" t="s">
        <v>3852</v>
      </c>
      <c r="DO454" s="335" t="s">
        <v>3853</v>
      </c>
      <c r="DP454" s="335" t="s">
        <v>3854</v>
      </c>
      <c r="DQ454" s="335" t="s">
        <v>22689</v>
      </c>
      <c r="DR454" s="335" t="s">
        <v>3666</v>
      </c>
      <c r="DS454" s="335" t="s">
        <v>22682</v>
      </c>
      <c r="DT454" s="335" t="s">
        <v>3848</v>
      </c>
      <c r="DU454" s="335" t="s">
        <v>3848</v>
      </c>
      <c r="DV454" s="335" t="s">
        <v>3848</v>
      </c>
      <c r="DW454" s="335" t="s">
        <v>3848</v>
      </c>
      <c r="DX454" s="335" t="s">
        <v>3848</v>
      </c>
      <c r="DY454" s="335" t="s">
        <v>3848</v>
      </c>
      <c r="DZ454" s="335" t="s">
        <v>3848</v>
      </c>
      <c r="EA454" s="335" t="s">
        <v>3848</v>
      </c>
      <c r="EB454" s="335" t="s">
        <v>3861</v>
      </c>
      <c r="EC454" s="335" t="s">
        <v>3862</v>
      </c>
      <c r="ED454" s="335" t="s">
        <v>3848</v>
      </c>
      <c r="EE454" s="335" t="s">
        <v>5408</v>
      </c>
      <c r="EF454" s="335" t="s">
        <v>3864</v>
      </c>
      <c r="EG454" s="335" t="s">
        <v>4068</v>
      </c>
      <c r="EH454" s="335" t="s">
        <v>4069</v>
      </c>
      <c r="EI454" s="335" t="s">
        <v>22664</v>
      </c>
      <c r="EJ454" s="335" t="s">
        <v>22690</v>
      </c>
      <c r="EK454" s="335" t="s">
        <v>3848</v>
      </c>
      <c r="EL454" s="335" t="s">
        <v>3868</v>
      </c>
      <c r="EM454" s="335" t="s">
        <v>4002</v>
      </c>
      <c r="EN454" s="335" t="s">
        <v>4002</v>
      </c>
      <c r="EO454" s="335" t="s">
        <v>3869</v>
      </c>
      <c r="EP454" s="335" t="s">
        <v>3870</v>
      </c>
      <c r="EQ454" s="335" t="s">
        <v>22691</v>
      </c>
      <c r="ER454" s="335" t="s">
        <v>3872</v>
      </c>
      <c r="ES454" s="335" t="s">
        <v>4017</v>
      </c>
      <c r="ET454" s="335" t="s">
        <v>22692</v>
      </c>
      <c r="EU454" s="335" t="s">
        <v>18179</v>
      </c>
      <c r="EV454" s="335" t="s">
        <v>3876</v>
      </c>
      <c r="EW454" s="335" t="s">
        <v>3876</v>
      </c>
      <c r="EX454" s="335" t="s">
        <v>3848</v>
      </c>
      <c r="EY454" s="335" t="s">
        <v>3848</v>
      </c>
      <c r="EZ454" s="335" t="s">
        <v>3877</v>
      </c>
      <c r="FA454" s="335" t="s">
        <v>5376</v>
      </c>
      <c r="FB454" s="335" t="s">
        <v>22693</v>
      </c>
      <c r="FC454" s="335" t="s">
        <v>22694</v>
      </c>
      <c r="FD454" s="335" t="s">
        <v>3848</v>
      </c>
      <c r="FE454" s="335" t="s">
        <v>4011</v>
      </c>
      <c r="FF454" s="335" t="s">
        <v>4012</v>
      </c>
      <c r="FG454" s="335" t="s">
        <v>22695</v>
      </c>
      <c r="FH454" s="335" t="s">
        <v>22696</v>
      </c>
      <c r="FI454" s="335" t="s">
        <v>22697</v>
      </c>
      <c r="FJ454" s="335" t="s">
        <v>3935</v>
      </c>
      <c r="FK454" s="335" t="s">
        <v>22698</v>
      </c>
      <c r="FL454" s="335" t="s">
        <v>4017</v>
      </c>
      <c r="FM454" s="335" t="s">
        <v>1752</v>
      </c>
      <c r="FN454" s="335" t="s">
        <v>22699</v>
      </c>
      <c r="FO454" s="335" t="s">
        <v>19079</v>
      </c>
      <c r="FP454" s="335" t="s">
        <v>3848</v>
      </c>
      <c r="FQ454" s="335" t="s">
        <v>3848</v>
      </c>
      <c r="FR454" s="335" t="s">
        <v>3848</v>
      </c>
      <c r="FS454" s="335" t="s">
        <v>3848</v>
      </c>
      <c r="FT454" s="335" t="s">
        <v>22700</v>
      </c>
      <c r="FU454" s="335" t="s">
        <v>22701</v>
      </c>
      <c r="FV454" s="335" t="s">
        <v>22677</v>
      </c>
      <c r="FW454" s="335" t="s">
        <v>22678</v>
      </c>
      <c r="FX454" s="335" t="s">
        <v>3894</v>
      </c>
      <c r="FY454" s="335" t="s">
        <v>3848</v>
      </c>
      <c r="FZ454" s="335" t="s">
        <v>22702</v>
      </c>
      <c r="GA454" s="335" t="s">
        <v>3945</v>
      </c>
      <c r="GB454" s="335" t="s">
        <v>3945</v>
      </c>
      <c r="GC454" s="335" t="s">
        <v>3945</v>
      </c>
      <c r="GD454" s="44" t="s">
        <v>4194</v>
      </c>
      <c r="GE454" s="44" t="s">
        <v>6505</v>
      </c>
      <c r="HN454" s="213" t="s">
        <v>6505</v>
      </c>
      <c r="IC454" s="44" t="s">
        <v>12683</v>
      </c>
      <c r="IE454" s="44" t="s">
        <v>3403</v>
      </c>
    </row>
    <row r="455" spans="1:239" s="44" customFormat="1" ht="15" customHeight="1" x14ac:dyDescent="0.2">
      <c r="A455" s="85">
        <v>49</v>
      </c>
      <c r="B455" s="470">
        <v>0.74444444444444446</v>
      </c>
      <c r="C455" s="85"/>
      <c r="D455" s="85" t="s">
        <v>12630</v>
      </c>
      <c r="E455" s="85" t="s">
        <v>212</v>
      </c>
      <c r="F455" s="282">
        <v>43286</v>
      </c>
      <c r="G455" s="85" t="s">
        <v>3082</v>
      </c>
      <c r="H455" s="85" t="s">
        <v>246</v>
      </c>
      <c r="I455" s="85" t="s">
        <v>247</v>
      </c>
      <c r="J455" s="85" t="s">
        <v>12805</v>
      </c>
      <c r="K455" s="471" t="s">
        <v>12806</v>
      </c>
      <c r="L455" s="471" t="s">
        <v>250</v>
      </c>
      <c r="M455" s="374">
        <v>43286</v>
      </c>
      <c r="N455" s="374">
        <v>43299</v>
      </c>
      <c r="O455" s="85" t="s">
        <v>12807</v>
      </c>
      <c r="P455" s="505" t="s">
        <v>22703</v>
      </c>
      <c r="Q455" s="85" t="s">
        <v>22704</v>
      </c>
      <c r="R455" s="85" t="s">
        <v>22705</v>
      </c>
      <c r="S455" s="471" t="s">
        <v>22706</v>
      </c>
      <c r="T455" s="276">
        <v>9289752017</v>
      </c>
      <c r="U455" s="473" t="s">
        <v>22707</v>
      </c>
      <c r="V455" s="506" t="s">
        <v>22708</v>
      </c>
      <c r="W455" s="66" t="s">
        <v>221</v>
      </c>
      <c r="X455" s="66" t="s">
        <v>221</v>
      </c>
      <c r="Y455" s="66" t="s">
        <v>221</v>
      </c>
      <c r="Z455" s="66" t="s">
        <v>221</v>
      </c>
      <c r="AA455" s="85" t="s">
        <v>22709</v>
      </c>
      <c r="AB455" s="85">
        <v>9458037445</v>
      </c>
      <c r="AC455" s="85" t="s">
        <v>223</v>
      </c>
      <c r="AD455" s="85" t="s">
        <v>241</v>
      </c>
      <c r="AE455" s="85"/>
      <c r="AF455" s="85" t="s">
        <v>221</v>
      </c>
      <c r="AG455" s="85" t="s">
        <v>221</v>
      </c>
      <c r="AH455" s="85" t="s">
        <v>226</v>
      </c>
      <c r="AI455" s="85"/>
      <c r="AJ455" s="85"/>
      <c r="AK455" s="85"/>
      <c r="AL455" s="85"/>
      <c r="AM455" s="85"/>
      <c r="AN455" s="85" t="s">
        <v>228</v>
      </c>
      <c r="AO455" s="85" t="s">
        <v>228</v>
      </c>
      <c r="AP455" s="85" t="s">
        <v>281</v>
      </c>
      <c r="AQ455" s="85" t="s">
        <v>282</v>
      </c>
      <c r="AR455" s="85"/>
      <c r="AS455" s="85"/>
      <c r="AT455" s="85"/>
      <c r="AU455" s="85"/>
      <c r="AV455" s="85"/>
      <c r="AW455" s="85"/>
      <c r="AX455" s="85"/>
      <c r="AY455" s="85" t="s">
        <v>227</v>
      </c>
      <c r="AZ455" s="85" t="s">
        <v>227</v>
      </c>
      <c r="BA455" s="275"/>
      <c r="BB455" s="474" t="s">
        <v>13264</v>
      </c>
      <c r="BC455" s="275">
        <v>0.82291666666666663</v>
      </c>
      <c r="BD455" s="275">
        <v>0.82986111111111116</v>
      </c>
      <c r="BE455" s="85"/>
      <c r="BF455" s="85">
        <v>2</v>
      </c>
      <c r="BG455" s="85">
        <v>2</v>
      </c>
      <c r="BH455" s="85">
        <v>2</v>
      </c>
      <c r="BI455" s="85">
        <v>2</v>
      </c>
      <c r="BJ455" s="85">
        <v>2</v>
      </c>
      <c r="BK455" s="85">
        <v>2</v>
      </c>
      <c r="BL455" s="85">
        <v>2</v>
      </c>
      <c r="BM455" s="85">
        <v>2</v>
      </c>
      <c r="BN455" s="85">
        <v>2</v>
      </c>
      <c r="BO455" s="85">
        <v>2</v>
      </c>
      <c r="BP455" s="85">
        <v>2</v>
      </c>
      <c r="BQ455" s="85">
        <v>2</v>
      </c>
      <c r="BR455" s="85">
        <v>2</v>
      </c>
      <c r="BS455" s="85">
        <v>2</v>
      </c>
      <c r="BT455" s="85"/>
      <c r="BU455" s="85"/>
      <c r="BV455" s="405" t="s">
        <v>13264</v>
      </c>
      <c r="BW455" s="483">
        <v>0.82986111111111116</v>
      </c>
      <c r="BX455" s="483">
        <v>0.83680555555555547</v>
      </c>
      <c r="BY455" s="85"/>
      <c r="BZ455" s="85">
        <v>3</v>
      </c>
      <c r="CA455" s="85">
        <v>3</v>
      </c>
      <c r="CB455" s="85">
        <v>3</v>
      </c>
      <c r="CC455" s="85">
        <v>3</v>
      </c>
      <c r="CD455" s="85" t="s">
        <v>260</v>
      </c>
      <c r="CE455" s="85"/>
      <c r="CF455" s="85"/>
      <c r="CG455" s="85"/>
      <c r="CH455" s="85"/>
      <c r="CI455" s="85"/>
      <c r="CJ455" s="85"/>
      <c r="CK455" s="85"/>
      <c r="CL455" s="85"/>
      <c r="CM455" s="85"/>
      <c r="CN455" s="85"/>
      <c r="CO455" s="85"/>
      <c r="CP455" s="85"/>
      <c r="CQ455" s="85"/>
      <c r="CR455" s="335" t="s">
        <v>12643</v>
      </c>
      <c r="CS455" s="335" t="s">
        <v>12644</v>
      </c>
      <c r="CT455" s="335" t="s">
        <v>4002</v>
      </c>
      <c r="CU455" s="335" t="s">
        <v>22710</v>
      </c>
      <c r="CV455" s="335" t="s">
        <v>22711</v>
      </c>
      <c r="CW455" s="335" t="s">
        <v>22712</v>
      </c>
      <c r="CX455" s="335" t="s">
        <v>22713</v>
      </c>
      <c r="CY455" s="335" t="s">
        <v>22714</v>
      </c>
      <c r="CZ455" s="335" t="s">
        <v>22715</v>
      </c>
      <c r="DA455" s="335" t="s">
        <v>22716</v>
      </c>
      <c r="DB455" s="335" t="s">
        <v>3840</v>
      </c>
      <c r="DC455" s="335" t="s">
        <v>3841</v>
      </c>
      <c r="DD455" s="335" t="s">
        <v>4838</v>
      </c>
      <c r="DE455" s="335" t="s">
        <v>22717</v>
      </c>
      <c r="DF455" s="335" t="s">
        <v>22718</v>
      </c>
      <c r="DG455" s="335" t="s">
        <v>22719</v>
      </c>
      <c r="DH455" s="335" t="s">
        <v>8568</v>
      </c>
      <c r="DI455" s="335" t="s">
        <v>13297</v>
      </c>
      <c r="DJ455" s="335" t="s">
        <v>22720</v>
      </c>
      <c r="DK455" s="335" t="s">
        <v>3849</v>
      </c>
      <c r="DL455" s="335" t="s">
        <v>22721</v>
      </c>
      <c r="DM455" s="335" t="s">
        <v>4116</v>
      </c>
      <c r="DN455" s="335" t="s">
        <v>4062</v>
      </c>
      <c r="DO455" s="335" t="s">
        <v>3853</v>
      </c>
      <c r="DP455" s="335" t="s">
        <v>3854</v>
      </c>
      <c r="DQ455" s="335" t="s">
        <v>22722</v>
      </c>
      <c r="DR455" s="335" t="s">
        <v>10749</v>
      </c>
      <c r="DS455" s="335" t="s">
        <v>22707</v>
      </c>
      <c r="DT455" s="335" t="s">
        <v>3848</v>
      </c>
      <c r="DU455" s="335" t="s">
        <v>3848</v>
      </c>
      <c r="DV455" s="335" t="s">
        <v>3848</v>
      </c>
      <c r="DW455" s="335" t="s">
        <v>3848</v>
      </c>
      <c r="DX455" s="335" t="s">
        <v>22708</v>
      </c>
      <c r="DY455" s="335" t="s">
        <v>3848</v>
      </c>
      <c r="DZ455" s="335" t="s">
        <v>3848</v>
      </c>
      <c r="EA455" s="335" t="s">
        <v>3848</v>
      </c>
      <c r="EB455" s="335" t="s">
        <v>3861</v>
      </c>
      <c r="EC455" s="335" t="s">
        <v>3862</v>
      </c>
      <c r="ED455" s="335" t="s">
        <v>3848</v>
      </c>
      <c r="EE455" s="335" t="s">
        <v>4212</v>
      </c>
      <c r="EF455" s="335" t="s">
        <v>3864</v>
      </c>
      <c r="EG455" s="335" t="s">
        <v>2755</v>
      </c>
      <c r="EH455" s="335" t="s">
        <v>282</v>
      </c>
      <c r="EI455" s="335" t="s">
        <v>3848</v>
      </c>
      <c r="EJ455" s="335" t="s">
        <v>3848</v>
      </c>
      <c r="EK455" s="335" t="s">
        <v>3848</v>
      </c>
      <c r="EL455" s="335" t="s">
        <v>3868</v>
      </c>
      <c r="EM455" s="335" t="s">
        <v>4002</v>
      </c>
      <c r="EN455" s="335" t="s">
        <v>4002</v>
      </c>
      <c r="EO455" s="335" t="s">
        <v>3869</v>
      </c>
      <c r="EP455" s="335" t="s">
        <v>3870</v>
      </c>
      <c r="EQ455" s="335" t="s">
        <v>22723</v>
      </c>
      <c r="ER455" s="335" t="s">
        <v>3872</v>
      </c>
      <c r="ES455" s="335" t="s">
        <v>22724</v>
      </c>
      <c r="ET455" s="335" t="s">
        <v>22725</v>
      </c>
      <c r="EU455" s="335" t="s">
        <v>22726</v>
      </c>
      <c r="EV455" s="335" t="s">
        <v>3876</v>
      </c>
      <c r="EW455" s="335" t="s">
        <v>3876</v>
      </c>
      <c r="EX455" s="335" t="s">
        <v>3848</v>
      </c>
      <c r="EY455" s="335" t="s">
        <v>3848</v>
      </c>
      <c r="EZ455" s="335" t="s">
        <v>3877</v>
      </c>
      <c r="FA455" s="335" t="s">
        <v>3878</v>
      </c>
      <c r="FB455" s="335" t="s">
        <v>22727</v>
      </c>
      <c r="FC455" s="335" t="s">
        <v>22724</v>
      </c>
      <c r="FD455" s="335" t="s">
        <v>3848</v>
      </c>
      <c r="FE455" s="335" t="s">
        <v>3930</v>
      </c>
      <c r="FF455" s="335" t="s">
        <v>3931</v>
      </c>
      <c r="FG455" s="335" t="s">
        <v>22728</v>
      </c>
      <c r="FH455" s="335" t="s">
        <v>22729</v>
      </c>
      <c r="FI455" s="335" t="s">
        <v>13309</v>
      </c>
      <c r="FJ455" s="335" t="s">
        <v>3935</v>
      </c>
      <c r="FK455" s="335" t="s">
        <v>6483</v>
      </c>
      <c r="FL455" s="335" t="s">
        <v>22730</v>
      </c>
      <c r="FM455" s="335" t="s">
        <v>22713</v>
      </c>
      <c r="FN455" s="335" t="s">
        <v>22731</v>
      </c>
      <c r="FO455" s="335" t="s">
        <v>22732</v>
      </c>
      <c r="FP455" s="335" t="s">
        <v>22733</v>
      </c>
      <c r="FQ455" s="335" t="s">
        <v>22734</v>
      </c>
      <c r="FR455" s="335" t="s">
        <v>4414</v>
      </c>
      <c r="FS455" s="335" t="s">
        <v>22735</v>
      </c>
      <c r="FT455" s="335" t="s">
        <v>22736</v>
      </c>
      <c r="FU455" s="335" t="s">
        <v>22737</v>
      </c>
      <c r="FV455" s="335" t="s">
        <v>22738</v>
      </c>
      <c r="FW455" s="335" t="s">
        <v>22739</v>
      </c>
      <c r="FX455" s="335" t="s">
        <v>176</v>
      </c>
      <c r="FY455" s="335" t="s">
        <v>6538</v>
      </c>
      <c r="FZ455" s="335" t="s">
        <v>22740</v>
      </c>
      <c r="GA455" s="335" t="s">
        <v>3945</v>
      </c>
      <c r="GB455" s="335" t="s">
        <v>3946</v>
      </c>
      <c r="GC455" s="335" t="s">
        <v>3946</v>
      </c>
      <c r="GD455" s="44" t="s">
        <v>4194</v>
      </c>
      <c r="GE455" s="44" t="s">
        <v>6676</v>
      </c>
      <c r="HL455" s="282">
        <v>43286</v>
      </c>
      <c r="HM455" s="30" t="s">
        <v>4194</v>
      </c>
      <c r="HN455" s="44" t="s">
        <v>6676</v>
      </c>
      <c r="IC455" s="44" t="s">
        <v>247</v>
      </c>
      <c r="IE455" s="44" t="s">
        <v>12843</v>
      </c>
    </row>
    <row r="456" spans="1:239" s="44" customFormat="1" ht="15" customHeight="1" x14ac:dyDescent="0.2">
      <c r="A456" s="85">
        <v>50</v>
      </c>
      <c r="B456" s="470">
        <v>0.82361111111111107</v>
      </c>
      <c r="C456" s="85"/>
      <c r="D456" s="85" t="s">
        <v>12630</v>
      </c>
      <c r="E456" s="85" t="s">
        <v>212</v>
      </c>
      <c r="F456" s="282">
        <v>43286</v>
      </c>
      <c r="G456" s="85" t="s">
        <v>1202</v>
      </c>
      <c r="H456" s="85" t="s">
        <v>233</v>
      </c>
      <c r="I456" s="85" t="s">
        <v>3057</v>
      </c>
      <c r="J456" s="85"/>
      <c r="K456" s="471"/>
      <c r="L456" s="471"/>
      <c r="M456" s="471"/>
      <c r="N456" s="471"/>
      <c r="O456" s="85"/>
      <c r="P456" s="505" t="s">
        <v>22741</v>
      </c>
      <c r="Q456" s="85" t="s">
        <v>22742</v>
      </c>
      <c r="R456" s="85" t="s">
        <v>22743</v>
      </c>
      <c r="S456" s="471" t="s">
        <v>22744</v>
      </c>
      <c r="T456" s="281">
        <v>9770314873</v>
      </c>
      <c r="U456" s="473" t="s">
        <v>22745</v>
      </c>
      <c r="V456" s="471" t="s">
        <v>221</v>
      </c>
      <c r="W456" s="66" t="s">
        <v>221</v>
      </c>
      <c r="X456" s="66" t="s">
        <v>221</v>
      </c>
      <c r="Y456" s="66" t="s">
        <v>221</v>
      </c>
      <c r="Z456" s="66" t="s">
        <v>221</v>
      </c>
      <c r="AA456" s="85" t="s">
        <v>22746</v>
      </c>
      <c r="AB456" s="85">
        <v>9770314873</v>
      </c>
      <c r="AC456" s="85" t="s">
        <v>1303</v>
      </c>
      <c r="AD456" s="85" t="s">
        <v>5205</v>
      </c>
      <c r="AE456" s="85" t="s">
        <v>221</v>
      </c>
      <c r="AF456" s="85" t="s">
        <v>221</v>
      </c>
      <c r="AG456" s="85" t="s">
        <v>221</v>
      </c>
      <c r="AH456" s="85" t="s">
        <v>221</v>
      </c>
      <c r="AI456" s="85"/>
      <c r="AJ456" s="85"/>
      <c r="AK456" s="85"/>
      <c r="AL456" s="85"/>
      <c r="AM456" s="85"/>
      <c r="AN456" s="85" t="s">
        <v>228</v>
      </c>
      <c r="AO456" s="85" t="s">
        <v>228</v>
      </c>
      <c r="AP456" s="85" t="s">
        <v>229</v>
      </c>
      <c r="AQ456" s="85" t="s">
        <v>229</v>
      </c>
      <c r="AR456" s="85"/>
      <c r="AS456" s="85" t="s">
        <v>22747</v>
      </c>
      <c r="AT456" s="85">
        <v>251319</v>
      </c>
      <c r="AU456" s="85" t="s">
        <v>13022</v>
      </c>
      <c r="AV456" s="85"/>
      <c r="AW456" s="85"/>
      <c r="AX456" s="85"/>
      <c r="AY456" s="85" t="s">
        <v>227</v>
      </c>
      <c r="AZ456" s="85" t="s">
        <v>227</v>
      </c>
      <c r="BA456" s="275"/>
      <c r="BB456" s="474" t="s">
        <v>13264</v>
      </c>
      <c r="BC456" s="275">
        <v>0.91249999999999998</v>
      </c>
      <c r="BD456" s="275">
        <v>0.9194444444444444</v>
      </c>
      <c r="BE456" s="85"/>
      <c r="BF456" s="85">
        <v>1</v>
      </c>
      <c r="BG456" s="85">
        <v>1</v>
      </c>
      <c r="BH456" s="85">
        <v>1</v>
      </c>
      <c r="BI456" s="85">
        <v>1</v>
      </c>
      <c r="BJ456" s="85">
        <v>1</v>
      </c>
      <c r="BK456" s="85">
        <v>1</v>
      </c>
      <c r="BL456" s="85">
        <v>1</v>
      </c>
      <c r="BM456" s="85">
        <v>1</v>
      </c>
      <c r="BN456" s="85">
        <v>1</v>
      </c>
      <c r="BO456" s="85">
        <v>1</v>
      </c>
      <c r="BP456" s="85">
        <v>1</v>
      </c>
      <c r="BQ456" s="85">
        <v>1</v>
      </c>
      <c r="BR456" s="85">
        <v>1</v>
      </c>
      <c r="BS456" s="85">
        <v>1</v>
      </c>
      <c r="BT456" s="85">
        <v>1</v>
      </c>
      <c r="BU456" s="85"/>
      <c r="BV456" s="405"/>
      <c r="BW456" s="85"/>
      <c r="BX456" s="85"/>
      <c r="BY456" s="85"/>
      <c r="BZ456" s="85"/>
      <c r="CA456" s="85"/>
      <c r="CB456" s="85"/>
      <c r="CC456" s="85"/>
      <c r="CD456" s="85"/>
      <c r="CE456" s="85"/>
      <c r="CF456" s="85"/>
      <c r="CG456" s="85"/>
      <c r="CH456" s="85"/>
      <c r="CI456" s="85"/>
      <c r="CJ456" s="85"/>
      <c r="CK456" s="85"/>
      <c r="CL456" s="85"/>
      <c r="CM456" s="85"/>
      <c r="CN456" s="85"/>
      <c r="CO456" s="85"/>
      <c r="CP456" s="85"/>
      <c r="CQ456" s="85"/>
      <c r="CR456" s="335" t="s">
        <v>12643</v>
      </c>
      <c r="CS456" s="335" t="s">
        <v>12644</v>
      </c>
      <c r="CT456" s="335" t="s">
        <v>4002</v>
      </c>
      <c r="CU456" s="335" t="s">
        <v>22748</v>
      </c>
      <c r="CV456" s="335" t="s">
        <v>22742</v>
      </c>
      <c r="CW456" s="335" t="s">
        <v>22743</v>
      </c>
      <c r="CX456" s="335" t="s">
        <v>22744</v>
      </c>
      <c r="CY456" s="335" t="s">
        <v>22749</v>
      </c>
      <c r="CZ456" s="335" t="s">
        <v>22750</v>
      </c>
      <c r="DA456" s="335" t="s">
        <v>22751</v>
      </c>
      <c r="DB456" s="335" t="s">
        <v>3840</v>
      </c>
      <c r="DC456" s="335" t="s">
        <v>3841</v>
      </c>
      <c r="DD456" s="335" t="s">
        <v>3910</v>
      </c>
      <c r="DE456" s="335" t="s">
        <v>3848</v>
      </c>
      <c r="DF456" s="335" t="s">
        <v>22752</v>
      </c>
      <c r="DG456" s="335" t="s">
        <v>4760</v>
      </c>
      <c r="DH456" s="335" t="s">
        <v>4393</v>
      </c>
      <c r="DI456" s="335" t="s">
        <v>19263</v>
      </c>
      <c r="DJ456" s="335" t="s">
        <v>22753</v>
      </c>
      <c r="DK456" s="335" t="s">
        <v>3957</v>
      </c>
      <c r="DL456" s="335" t="s">
        <v>4002</v>
      </c>
      <c r="DM456" s="335" t="s">
        <v>3914</v>
      </c>
      <c r="DN456" s="335" t="s">
        <v>3852</v>
      </c>
      <c r="DO456" s="335" t="s">
        <v>3853</v>
      </c>
      <c r="DP456" s="335" t="s">
        <v>3854</v>
      </c>
      <c r="DQ456" s="335" t="s">
        <v>22754</v>
      </c>
      <c r="DR456" s="335" t="s">
        <v>22754</v>
      </c>
      <c r="DS456" s="335" t="s">
        <v>22745</v>
      </c>
      <c r="DT456" s="335" t="s">
        <v>3848</v>
      </c>
      <c r="DU456" s="335" t="s">
        <v>3848</v>
      </c>
      <c r="DV456" s="335" t="s">
        <v>3848</v>
      </c>
      <c r="DW456" s="335" t="s">
        <v>3848</v>
      </c>
      <c r="DX456" s="335" t="s">
        <v>3848</v>
      </c>
      <c r="DY456" s="335" t="s">
        <v>3848</v>
      </c>
      <c r="DZ456" s="335" t="s">
        <v>3848</v>
      </c>
      <c r="EA456" s="335" t="s">
        <v>3848</v>
      </c>
      <c r="EB456" s="335" t="s">
        <v>3861</v>
      </c>
      <c r="EC456" s="335" t="s">
        <v>3862</v>
      </c>
      <c r="ED456" s="335" t="s">
        <v>3848</v>
      </c>
      <c r="EE456" s="335" t="s">
        <v>9840</v>
      </c>
      <c r="EF456" s="335" t="s">
        <v>3864</v>
      </c>
      <c r="EG456" s="335" t="s">
        <v>4068</v>
      </c>
      <c r="EH456" s="335" t="s">
        <v>4069</v>
      </c>
      <c r="EI456" s="335" t="s">
        <v>22755</v>
      </c>
      <c r="EJ456" s="335" t="s">
        <v>22747</v>
      </c>
      <c r="EK456" s="335" t="s">
        <v>3848</v>
      </c>
      <c r="EL456" s="335" t="s">
        <v>3868</v>
      </c>
      <c r="EM456" s="335" t="s">
        <v>4002</v>
      </c>
      <c r="EN456" s="335" t="s">
        <v>4002</v>
      </c>
      <c r="EO456" s="335" t="s">
        <v>3870</v>
      </c>
      <c r="EP456" s="335" t="s">
        <v>3869</v>
      </c>
      <c r="EQ456" s="335" t="s">
        <v>22756</v>
      </c>
      <c r="ER456" s="335" t="s">
        <v>4004</v>
      </c>
      <c r="ES456" s="335" t="s">
        <v>4017</v>
      </c>
      <c r="ET456" s="335" t="s">
        <v>22757</v>
      </c>
      <c r="EU456" s="335" t="s">
        <v>4017</v>
      </c>
      <c r="EV456" s="335" t="s">
        <v>3848</v>
      </c>
      <c r="EW456" s="335" t="s">
        <v>3848</v>
      </c>
      <c r="EX456" s="335" t="s">
        <v>3848</v>
      </c>
      <c r="EY456" s="335" t="s">
        <v>3848</v>
      </c>
      <c r="EZ456" s="335" t="s">
        <v>3848</v>
      </c>
      <c r="FA456" s="335" t="s">
        <v>3848</v>
      </c>
      <c r="FB456" s="335" t="s">
        <v>3848</v>
      </c>
      <c r="FC456" s="335" t="s">
        <v>3848</v>
      </c>
      <c r="FD456" s="335" t="s">
        <v>3848</v>
      </c>
      <c r="FE456" s="335" t="s">
        <v>4017</v>
      </c>
      <c r="FF456" s="335" t="s">
        <v>4017</v>
      </c>
      <c r="FG456" s="335" t="s">
        <v>3848</v>
      </c>
      <c r="FH456" s="335" t="s">
        <v>3848</v>
      </c>
      <c r="FI456" s="335" t="s">
        <v>3848</v>
      </c>
      <c r="FJ456" s="335" t="s">
        <v>4017</v>
      </c>
      <c r="FK456" s="335" t="s">
        <v>4017</v>
      </c>
      <c r="FL456" s="335" t="s">
        <v>4017</v>
      </c>
      <c r="FM456" s="335" t="s">
        <v>22742</v>
      </c>
      <c r="FN456" s="335" t="s">
        <v>10012</v>
      </c>
      <c r="FO456" s="335" t="s">
        <v>22744</v>
      </c>
      <c r="FP456" s="335" t="s">
        <v>3848</v>
      </c>
      <c r="FQ456" s="335" t="s">
        <v>3848</v>
      </c>
      <c r="FR456" s="335" t="s">
        <v>3848</v>
      </c>
      <c r="FS456" s="335" t="s">
        <v>3848</v>
      </c>
      <c r="FT456" s="335" t="s">
        <v>22758</v>
      </c>
      <c r="FU456" s="335" t="s">
        <v>22759</v>
      </c>
      <c r="FV456" s="335" t="s">
        <v>3943</v>
      </c>
      <c r="FW456" s="335" t="s">
        <v>22760</v>
      </c>
      <c r="FX456" s="335" t="s">
        <v>3944</v>
      </c>
      <c r="FY456" s="335" t="s">
        <v>3848</v>
      </c>
      <c r="FZ456" s="335" t="s">
        <v>13539</v>
      </c>
      <c r="GA456" s="335" t="s">
        <v>3945</v>
      </c>
      <c r="GB456" s="335" t="s">
        <v>3946</v>
      </c>
      <c r="GC456" s="335" t="s">
        <v>3946</v>
      </c>
      <c r="IC456" s="44" t="s">
        <v>3403</v>
      </c>
      <c r="IE456" s="44" t="s">
        <v>3403</v>
      </c>
    </row>
    <row r="457" spans="1:239" s="44" customFormat="1" ht="15" customHeight="1" x14ac:dyDescent="0.2">
      <c r="A457" s="85">
        <v>51</v>
      </c>
      <c r="B457" s="470">
        <v>0.84513888888888899</v>
      </c>
      <c r="C457" s="85"/>
      <c r="D457" s="85" t="s">
        <v>12630</v>
      </c>
      <c r="E457" s="85" t="s">
        <v>212</v>
      </c>
      <c r="F457" s="282">
        <v>43286</v>
      </c>
      <c r="G457" s="85" t="s">
        <v>1202</v>
      </c>
      <c r="H457" s="85" t="s">
        <v>233</v>
      </c>
      <c r="I457" s="85" t="s">
        <v>3057</v>
      </c>
      <c r="J457" s="85"/>
      <c r="K457" s="471"/>
      <c r="L457" s="471"/>
      <c r="M457" s="471"/>
      <c r="N457" s="471"/>
      <c r="O457" s="85"/>
      <c r="P457" s="505" t="s">
        <v>22761</v>
      </c>
      <c r="Q457" s="85" t="s">
        <v>22762</v>
      </c>
      <c r="R457" s="85" t="s">
        <v>22763</v>
      </c>
      <c r="S457" s="471" t="s">
        <v>22764</v>
      </c>
      <c r="T457" s="276">
        <v>9095198399</v>
      </c>
      <c r="U457" s="473" t="s">
        <v>22765</v>
      </c>
      <c r="V457" s="506" t="s">
        <v>22766</v>
      </c>
      <c r="W457" s="66" t="s">
        <v>221</v>
      </c>
      <c r="X457" s="66" t="s">
        <v>221</v>
      </c>
      <c r="Y457" s="66" t="s">
        <v>221</v>
      </c>
      <c r="Z457" s="66" t="s">
        <v>221</v>
      </c>
      <c r="AA457" s="85" t="s">
        <v>22767</v>
      </c>
      <c r="AB457" s="85">
        <v>9082108190</v>
      </c>
      <c r="AC457" s="85" t="s">
        <v>1303</v>
      </c>
      <c r="AD457" s="85" t="s">
        <v>5205</v>
      </c>
      <c r="AE457" s="85" t="s">
        <v>221</v>
      </c>
      <c r="AF457" s="85" t="s">
        <v>221</v>
      </c>
      <c r="AG457" s="85" t="s">
        <v>221</v>
      </c>
      <c r="AH457" s="85" t="s">
        <v>221</v>
      </c>
      <c r="AI457" s="85"/>
      <c r="AJ457" s="85"/>
      <c r="AK457" s="85"/>
      <c r="AL457" s="85"/>
      <c r="AM457" s="85"/>
      <c r="AN457" s="85" t="s">
        <v>228</v>
      </c>
      <c r="AO457" s="85" t="s">
        <v>228</v>
      </c>
      <c r="AP457" s="85" t="s">
        <v>229</v>
      </c>
      <c r="AQ457" s="85" t="s">
        <v>229</v>
      </c>
      <c r="AR457" s="85"/>
      <c r="AS457" s="85" t="s">
        <v>22747</v>
      </c>
      <c r="AT457" s="85">
        <v>251319</v>
      </c>
      <c r="AU457" s="85" t="s">
        <v>13022</v>
      </c>
      <c r="AV457" s="85"/>
      <c r="AW457" s="85"/>
      <c r="AX457" s="85"/>
      <c r="AY457" s="85" t="s">
        <v>227</v>
      </c>
      <c r="AZ457" s="85" t="s">
        <v>227</v>
      </c>
      <c r="BA457" s="275"/>
      <c r="BB457" s="474" t="s">
        <v>13264</v>
      </c>
      <c r="BC457" s="275">
        <v>0.91249999999999998</v>
      </c>
      <c r="BD457" s="275">
        <v>0.9194444444444444</v>
      </c>
      <c r="BE457" s="85"/>
      <c r="BF457" s="85">
        <v>1</v>
      </c>
      <c r="BG457" s="85">
        <v>1</v>
      </c>
      <c r="BH457" s="85">
        <v>1</v>
      </c>
      <c r="BI457" s="85">
        <v>1</v>
      </c>
      <c r="BJ457" s="85">
        <v>1</v>
      </c>
      <c r="BK457" s="85">
        <v>1</v>
      </c>
      <c r="BL457" s="85">
        <v>1</v>
      </c>
      <c r="BM457" s="85">
        <v>1</v>
      </c>
      <c r="BN457" s="85">
        <v>1</v>
      </c>
      <c r="BO457" s="85">
        <v>1</v>
      </c>
      <c r="BP457" s="85">
        <v>1</v>
      </c>
      <c r="BQ457" s="85">
        <v>1</v>
      </c>
      <c r="BR457" s="85">
        <v>1</v>
      </c>
      <c r="BS457" s="85">
        <v>1</v>
      </c>
      <c r="BT457" s="85">
        <v>1</v>
      </c>
      <c r="BU457" s="85"/>
      <c r="BV457" s="405"/>
      <c r="BW457" s="85"/>
      <c r="BX457" s="85"/>
      <c r="BY457" s="85"/>
      <c r="BZ457" s="85"/>
      <c r="CA457" s="85"/>
      <c r="CB457" s="85"/>
      <c r="CC457" s="85"/>
      <c r="CD457" s="85"/>
      <c r="CE457" s="85"/>
      <c r="CF457" s="85"/>
      <c r="CG457" s="85"/>
      <c r="CH457" s="85"/>
      <c r="CI457" s="85"/>
      <c r="CJ457" s="85"/>
      <c r="CK457" s="85"/>
      <c r="CL457" s="85"/>
      <c r="CM457" s="85"/>
      <c r="CN457" s="85"/>
      <c r="CO457" s="85"/>
      <c r="CP457" s="85"/>
      <c r="CQ457" s="85"/>
      <c r="CR457" s="335" t="s">
        <v>12643</v>
      </c>
      <c r="CS457" s="335" t="s">
        <v>12644</v>
      </c>
      <c r="CT457" s="335" t="s">
        <v>4002</v>
      </c>
      <c r="CU457" s="335" t="s">
        <v>22768</v>
      </c>
      <c r="CV457" s="335" t="s">
        <v>22769</v>
      </c>
      <c r="CW457" s="335" t="s">
        <v>22770</v>
      </c>
      <c r="CX457" s="335" t="s">
        <v>22771</v>
      </c>
      <c r="CY457" s="335" t="s">
        <v>22772</v>
      </c>
      <c r="CZ457" s="335" t="s">
        <v>3848</v>
      </c>
      <c r="DA457" s="335" t="s">
        <v>22773</v>
      </c>
      <c r="DB457" s="335" t="s">
        <v>8885</v>
      </c>
      <c r="DC457" s="335" t="s">
        <v>3846</v>
      </c>
      <c r="DD457" s="335" t="s">
        <v>17255</v>
      </c>
      <c r="DE457" s="335" t="s">
        <v>3848</v>
      </c>
      <c r="DF457" s="335" t="s">
        <v>22773</v>
      </c>
      <c r="DG457" s="335" t="s">
        <v>8885</v>
      </c>
      <c r="DH457" s="335" t="s">
        <v>3846</v>
      </c>
      <c r="DI457" s="335" t="s">
        <v>17255</v>
      </c>
      <c r="DJ457" s="335" t="s">
        <v>22774</v>
      </c>
      <c r="DK457" s="335" t="s">
        <v>3957</v>
      </c>
      <c r="DL457" s="335" t="s">
        <v>22385</v>
      </c>
      <c r="DM457" s="335" t="s">
        <v>4116</v>
      </c>
      <c r="DN457" s="335" t="s">
        <v>3852</v>
      </c>
      <c r="DO457" s="335" t="s">
        <v>3853</v>
      </c>
      <c r="DP457" s="335" t="s">
        <v>3854</v>
      </c>
      <c r="DQ457" s="335" t="s">
        <v>22775</v>
      </c>
      <c r="DR457" s="335" t="s">
        <v>22775</v>
      </c>
      <c r="DS457" s="335" t="s">
        <v>22765</v>
      </c>
      <c r="DT457" s="335" t="s">
        <v>3848</v>
      </c>
      <c r="DU457" s="335" t="s">
        <v>3848</v>
      </c>
      <c r="DV457" s="335" t="s">
        <v>3848</v>
      </c>
      <c r="DW457" s="335" t="s">
        <v>3848</v>
      </c>
      <c r="DX457" s="335" t="s">
        <v>22766</v>
      </c>
      <c r="DY457" s="335" t="s">
        <v>3848</v>
      </c>
      <c r="DZ457" s="335" t="s">
        <v>3848</v>
      </c>
      <c r="EA457" s="335" t="s">
        <v>3848</v>
      </c>
      <c r="EB457" s="335" t="s">
        <v>3861</v>
      </c>
      <c r="EC457" s="335" t="s">
        <v>3862</v>
      </c>
      <c r="ED457" s="335" t="s">
        <v>3848</v>
      </c>
      <c r="EE457" s="335" t="s">
        <v>4067</v>
      </c>
      <c r="EF457" s="335" t="s">
        <v>3864</v>
      </c>
      <c r="EG457" s="335" t="s">
        <v>4068</v>
      </c>
      <c r="EH457" s="335" t="s">
        <v>4438</v>
      </c>
      <c r="EI457" s="335" t="s">
        <v>22755</v>
      </c>
      <c r="EJ457" s="335" t="s">
        <v>22776</v>
      </c>
      <c r="EK457" s="335" t="s">
        <v>3848</v>
      </c>
      <c r="EL457" s="335" t="s">
        <v>3868</v>
      </c>
      <c r="EM457" s="335" t="s">
        <v>4002</v>
      </c>
      <c r="EN457" s="335" t="s">
        <v>4002</v>
      </c>
      <c r="EO457" s="335" t="s">
        <v>4002</v>
      </c>
      <c r="EP457" s="335" t="s">
        <v>4002</v>
      </c>
      <c r="EQ457" s="335" t="s">
        <v>22777</v>
      </c>
      <c r="ER457" s="335" t="s">
        <v>4004</v>
      </c>
      <c r="ES457" s="335" t="s">
        <v>4017</v>
      </c>
      <c r="ET457" s="335" t="s">
        <v>4017</v>
      </c>
      <c r="EU457" s="335" t="s">
        <v>4017</v>
      </c>
      <c r="EV457" s="335" t="s">
        <v>3876</v>
      </c>
      <c r="EW457" s="335" t="s">
        <v>3876</v>
      </c>
      <c r="EX457" s="335" t="s">
        <v>3848</v>
      </c>
      <c r="EY457" s="335" t="s">
        <v>3848</v>
      </c>
      <c r="EZ457" s="335" t="s">
        <v>3876</v>
      </c>
      <c r="FA457" s="335" t="s">
        <v>3848</v>
      </c>
      <c r="FB457" s="335" t="s">
        <v>3848</v>
      </c>
      <c r="FC457" s="335" t="s">
        <v>3848</v>
      </c>
      <c r="FD457" s="335" t="s">
        <v>3848</v>
      </c>
      <c r="FE457" s="335" t="s">
        <v>4017</v>
      </c>
      <c r="FF457" s="335" t="s">
        <v>4017</v>
      </c>
      <c r="FG457" s="335" t="s">
        <v>3848</v>
      </c>
      <c r="FH457" s="335" t="s">
        <v>3848</v>
      </c>
      <c r="FI457" s="335" t="s">
        <v>3848</v>
      </c>
      <c r="FJ457" s="335" t="s">
        <v>4017</v>
      </c>
      <c r="FK457" s="335" t="s">
        <v>4017</v>
      </c>
      <c r="FL457" s="335" t="s">
        <v>4017</v>
      </c>
      <c r="FM457" s="335" t="s">
        <v>22769</v>
      </c>
      <c r="FN457" s="335" t="s">
        <v>22778</v>
      </c>
      <c r="FO457" s="335" t="s">
        <v>22779</v>
      </c>
      <c r="FP457" s="335" t="s">
        <v>3848</v>
      </c>
      <c r="FQ457" s="335" t="s">
        <v>3848</v>
      </c>
      <c r="FR457" s="335" t="s">
        <v>3848</v>
      </c>
      <c r="FS457" s="335" t="s">
        <v>3848</v>
      </c>
      <c r="FT457" s="335" t="s">
        <v>22758</v>
      </c>
      <c r="FU457" s="335" t="s">
        <v>22780</v>
      </c>
      <c r="FV457" s="335" t="s">
        <v>5427</v>
      </c>
      <c r="FW457" s="335" t="s">
        <v>22760</v>
      </c>
      <c r="FX457" s="335" t="s">
        <v>3944</v>
      </c>
      <c r="FY457" s="335" t="s">
        <v>3848</v>
      </c>
      <c r="FZ457" s="335" t="s">
        <v>17144</v>
      </c>
      <c r="GA457" s="335" t="s">
        <v>3945</v>
      </c>
      <c r="GB457" s="335" t="s">
        <v>3945</v>
      </c>
      <c r="GC457" s="335" t="s">
        <v>3945</v>
      </c>
      <c r="IC457" s="44" t="s">
        <v>3403</v>
      </c>
      <c r="IE457" s="44" t="s">
        <v>3403</v>
      </c>
    </row>
    <row r="458" spans="1:239" s="44" customFormat="1" ht="15" customHeight="1" x14ac:dyDescent="0.2">
      <c r="A458" s="85">
        <v>52</v>
      </c>
      <c r="B458" s="470">
        <v>0.84791666666666676</v>
      </c>
      <c r="C458" s="85"/>
      <c r="D458" s="85" t="s">
        <v>12630</v>
      </c>
      <c r="E458" s="85" t="s">
        <v>212</v>
      </c>
      <c r="F458" s="282">
        <v>43286</v>
      </c>
      <c r="G458" s="85" t="s">
        <v>1202</v>
      </c>
      <c r="H458" s="85" t="s">
        <v>233</v>
      </c>
      <c r="I458" s="85" t="s">
        <v>3057</v>
      </c>
      <c r="J458" s="85"/>
      <c r="K458" s="471"/>
      <c r="L458" s="471"/>
      <c r="M458" s="471"/>
      <c r="N458" s="471"/>
      <c r="O458" s="85"/>
      <c r="P458" s="505" t="s">
        <v>22781</v>
      </c>
      <c r="Q458" s="85" t="s">
        <v>22782</v>
      </c>
      <c r="R458" s="85" t="s">
        <v>22783</v>
      </c>
      <c r="S458" s="471" t="s">
        <v>22784</v>
      </c>
      <c r="T458" s="276">
        <v>9770314873</v>
      </c>
      <c r="U458" s="473" t="s">
        <v>22785</v>
      </c>
      <c r="V458" s="471" t="s">
        <v>221</v>
      </c>
      <c r="W458" s="66" t="s">
        <v>221</v>
      </c>
      <c r="X458" s="66" t="s">
        <v>221</v>
      </c>
      <c r="Y458" s="66" t="s">
        <v>221</v>
      </c>
      <c r="Z458" s="66" t="s">
        <v>221</v>
      </c>
      <c r="AA458" s="85" t="s">
        <v>22786</v>
      </c>
      <c r="AB458" s="85">
        <v>9489004449</v>
      </c>
      <c r="AC458" s="85" t="s">
        <v>1303</v>
      </c>
      <c r="AD458" s="85" t="s">
        <v>5205</v>
      </c>
      <c r="AE458" s="85" t="s">
        <v>221</v>
      </c>
      <c r="AF458" s="85" t="s">
        <v>221</v>
      </c>
      <c r="AG458" s="85" t="s">
        <v>221</v>
      </c>
      <c r="AH458" s="85" t="s">
        <v>221</v>
      </c>
      <c r="AI458" s="85"/>
      <c r="AJ458" s="85"/>
      <c r="AK458" s="85"/>
      <c r="AL458" s="85"/>
      <c r="AM458" s="85"/>
      <c r="AN458" s="85" t="s">
        <v>228</v>
      </c>
      <c r="AO458" s="85" t="s">
        <v>228</v>
      </c>
      <c r="AP458" s="85" t="s">
        <v>229</v>
      </c>
      <c r="AQ458" s="85" t="s">
        <v>229</v>
      </c>
      <c r="AR458" s="85"/>
      <c r="AS458" s="85" t="s">
        <v>22747</v>
      </c>
      <c r="AT458" s="85">
        <v>251319</v>
      </c>
      <c r="AU458" s="85" t="s">
        <v>13022</v>
      </c>
      <c r="AV458" s="85"/>
      <c r="AW458" s="85"/>
      <c r="AX458" s="85"/>
      <c r="AY458" s="85" t="s">
        <v>227</v>
      </c>
      <c r="AZ458" s="85" t="s">
        <v>227</v>
      </c>
      <c r="BA458" s="275"/>
      <c r="BB458" s="474" t="s">
        <v>13264</v>
      </c>
      <c r="BC458" s="275">
        <v>0.91249999999999998</v>
      </c>
      <c r="BD458" s="275">
        <v>0.9194444444444444</v>
      </c>
      <c r="BE458" s="85"/>
      <c r="BF458" s="85">
        <v>1</v>
      </c>
      <c r="BG458" s="85">
        <v>1</v>
      </c>
      <c r="BH458" s="85">
        <v>1</v>
      </c>
      <c r="BI458" s="85">
        <v>1</v>
      </c>
      <c r="BJ458" s="85">
        <v>1</v>
      </c>
      <c r="BK458" s="85">
        <v>1</v>
      </c>
      <c r="BL458" s="85">
        <v>1</v>
      </c>
      <c r="BM458" s="85">
        <v>1</v>
      </c>
      <c r="BN458" s="85">
        <v>1</v>
      </c>
      <c r="BO458" s="85">
        <v>1</v>
      </c>
      <c r="BP458" s="85">
        <v>1</v>
      </c>
      <c r="BQ458" s="85">
        <v>1</v>
      </c>
      <c r="BR458" s="85">
        <v>1</v>
      </c>
      <c r="BS458" s="85">
        <v>1</v>
      </c>
      <c r="BT458" s="85">
        <v>1</v>
      </c>
      <c r="BU458" s="85"/>
      <c r="BV458" s="405"/>
      <c r="BW458" s="85"/>
      <c r="BX458" s="85"/>
      <c r="BY458" s="85"/>
      <c r="BZ458" s="85"/>
      <c r="CA458" s="85"/>
      <c r="CB458" s="85"/>
      <c r="CC458" s="85"/>
      <c r="CD458" s="85"/>
      <c r="CE458" s="85"/>
      <c r="CF458" s="85"/>
      <c r="CG458" s="85"/>
      <c r="CH458" s="85"/>
      <c r="CI458" s="85"/>
      <c r="CJ458" s="85"/>
      <c r="CK458" s="85"/>
      <c r="CL458" s="85"/>
      <c r="CM458" s="85"/>
      <c r="CN458" s="85"/>
      <c r="CO458" s="85"/>
      <c r="CP458" s="85"/>
      <c r="CQ458" s="85"/>
      <c r="CR458" s="335" t="s">
        <v>12643</v>
      </c>
      <c r="CS458" s="335" t="s">
        <v>12644</v>
      </c>
      <c r="CT458" s="335" t="s">
        <v>4002</v>
      </c>
      <c r="CU458" s="335" t="s">
        <v>22787</v>
      </c>
      <c r="CV458" s="335" t="s">
        <v>22782</v>
      </c>
      <c r="CW458" s="335" t="s">
        <v>22783</v>
      </c>
      <c r="CX458" s="335" t="s">
        <v>22788</v>
      </c>
      <c r="CY458" s="335" t="s">
        <v>22789</v>
      </c>
      <c r="CZ458" s="335" t="s">
        <v>13155</v>
      </c>
      <c r="DA458" s="335" t="s">
        <v>22790</v>
      </c>
      <c r="DB458" s="335" t="s">
        <v>8023</v>
      </c>
      <c r="DC458" s="335" t="s">
        <v>3846</v>
      </c>
      <c r="DD458" s="335" t="s">
        <v>11150</v>
      </c>
      <c r="DE458" s="335" t="s">
        <v>13155</v>
      </c>
      <c r="DF458" s="335" t="s">
        <v>22791</v>
      </c>
      <c r="DG458" s="335" t="s">
        <v>8023</v>
      </c>
      <c r="DH458" s="335" t="s">
        <v>3846</v>
      </c>
      <c r="DI458" s="335" t="s">
        <v>11150</v>
      </c>
      <c r="DJ458" s="335" t="s">
        <v>22792</v>
      </c>
      <c r="DK458" s="335" t="s">
        <v>3849</v>
      </c>
      <c r="DL458" s="335" t="s">
        <v>19853</v>
      </c>
      <c r="DM458" s="335" t="s">
        <v>3914</v>
      </c>
      <c r="DN458" s="335" t="s">
        <v>3852</v>
      </c>
      <c r="DO458" s="335" t="s">
        <v>3853</v>
      </c>
      <c r="DP458" s="335" t="s">
        <v>3854</v>
      </c>
      <c r="DQ458" s="335" t="s">
        <v>22754</v>
      </c>
      <c r="DR458" s="335" t="s">
        <v>22754</v>
      </c>
      <c r="DS458" s="335" t="s">
        <v>22785</v>
      </c>
      <c r="DT458" s="335" t="s">
        <v>3848</v>
      </c>
      <c r="DU458" s="335" t="s">
        <v>3848</v>
      </c>
      <c r="DV458" s="335" t="s">
        <v>3848</v>
      </c>
      <c r="DW458" s="335" t="s">
        <v>3848</v>
      </c>
      <c r="DX458" s="335" t="s">
        <v>3848</v>
      </c>
      <c r="DY458" s="335" t="s">
        <v>3848</v>
      </c>
      <c r="DZ458" s="335" t="s">
        <v>3848</v>
      </c>
      <c r="EA458" s="335" t="s">
        <v>3848</v>
      </c>
      <c r="EB458" s="335" t="s">
        <v>3861</v>
      </c>
      <c r="EC458" s="335" t="s">
        <v>3862</v>
      </c>
      <c r="ED458" s="335" t="s">
        <v>3848</v>
      </c>
      <c r="EE458" s="335" t="s">
        <v>7614</v>
      </c>
      <c r="EF458" s="335" t="s">
        <v>3864</v>
      </c>
      <c r="EG458" s="335" t="s">
        <v>4068</v>
      </c>
      <c r="EH458" s="335" t="s">
        <v>4069</v>
      </c>
      <c r="EI458" s="335" t="s">
        <v>22755</v>
      </c>
      <c r="EJ458" s="335" t="s">
        <v>22747</v>
      </c>
      <c r="EK458" s="335" t="s">
        <v>3848</v>
      </c>
      <c r="EL458" s="335" t="s">
        <v>3868</v>
      </c>
      <c r="EM458" s="335" t="s">
        <v>4002</v>
      </c>
      <c r="EN458" s="335" t="s">
        <v>4002</v>
      </c>
      <c r="EO458" s="335" t="s">
        <v>4002</v>
      </c>
      <c r="EP458" s="335" t="s">
        <v>4002</v>
      </c>
      <c r="EQ458" s="335" t="s">
        <v>22793</v>
      </c>
      <c r="ER458" s="335" t="s">
        <v>4004</v>
      </c>
      <c r="ES458" s="335" t="s">
        <v>22794</v>
      </c>
      <c r="ET458" s="335" t="s">
        <v>22795</v>
      </c>
      <c r="EU458" s="335" t="s">
        <v>22796</v>
      </c>
      <c r="EV458" s="335" t="s">
        <v>3876</v>
      </c>
      <c r="EW458" s="335" t="s">
        <v>3876</v>
      </c>
      <c r="EX458" s="335" t="s">
        <v>3848</v>
      </c>
      <c r="EY458" s="335" t="s">
        <v>3848</v>
      </c>
      <c r="EZ458" s="335" t="s">
        <v>3876</v>
      </c>
      <c r="FA458" s="335" t="s">
        <v>3848</v>
      </c>
      <c r="FB458" s="335" t="s">
        <v>3848</v>
      </c>
      <c r="FC458" s="335" t="s">
        <v>3848</v>
      </c>
      <c r="FD458" s="335" t="s">
        <v>3848</v>
      </c>
      <c r="FE458" s="335" t="s">
        <v>4017</v>
      </c>
      <c r="FF458" s="335" t="s">
        <v>4017</v>
      </c>
      <c r="FG458" s="335" t="s">
        <v>3848</v>
      </c>
      <c r="FH458" s="335" t="s">
        <v>3848</v>
      </c>
      <c r="FI458" s="335" t="s">
        <v>3848</v>
      </c>
      <c r="FJ458" s="335" t="s">
        <v>4017</v>
      </c>
      <c r="FK458" s="335" t="s">
        <v>4017</v>
      </c>
      <c r="FL458" s="335" t="s">
        <v>4017</v>
      </c>
      <c r="FM458" s="335" t="s">
        <v>22788</v>
      </c>
      <c r="FN458" s="335" t="s">
        <v>8442</v>
      </c>
      <c r="FO458" s="335" t="s">
        <v>22797</v>
      </c>
      <c r="FP458" s="335" t="s">
        <v>3848</v>
      </c>
      <c r="FQ458" s="335" t="s">
        <v>3848</v>
      </c>
      <c r="FR458" s="335" t="s">
        <v>3848</v>
      </c>
      <c r="FS458" s="335" t="s">
        <v>3848</v>
      </c>
      <c r="FT458" s="335" t="s">
        <v>22758</v>
      </c>
      <c r="FU458" s="335" t="s">
        <v>22798</v>
      </c>
      <c r="FV458" s="335" t="s">
        <v>5427</v>
      </c>
      <c r="FW458" s="335" t="s">
        <v>22760</v>
      </c>
      <c r="FX458" s="335" t="s">
        <v>3944</v>
      </c>
      <c r="FY458" s="335" t="s">
        <v>3848</v>
      </c>
      <c r="FZ458" s="335" t="s">
        <v>17144</v>
      </c>
      <c r="GA458" s="335" t="s">
        <v>3945</v>
      </c>
      <c r="GB458" s="335" t="s">
        <v>3946</v>
      </c>
      <c r="GC458" s="335" t="s">
        <v>3946</v>
      </c>
      <c r="IC458" s="44" t="s">
        <v>3403</v>
      </c>
      <c r="IE458" s="44" t="s">
        <v>3403</v>
      </c>
    </row>
    <row r="459" spans="1:239" s="44" customFormat="1" ht="15" customHeight="1" x14ac:dyDescent="0.2">
      <c r="A459" s="85">
        <v>53</v>
      </c>
      <c r="B459" s="470">
        <v>0.8520833333333333</v>
      </c>
      <c r="C459" s="85"/>
      <c r="D459" s="85" t="s">
        <v>12630</v>
      </c>
      <c r="E459" s="85" t="s">
        <v>212</v>
      </c>
      <c r="F459" s="282">
        <v>43286</v>
      </c>
      <c r="G459" s="85" t="s">
        <v>3082</v>
      </c>
      <c r="H459" s="85" t="s">
        <v>246</v>
      </c>
      <c r="I459" s="85" t="s">
        <v>247</v>
      </c>
      <c r="J459" s="85" t="s">
        <v>12805</v>
      </c>
      <c r="K459" s="471" t="s">
        <v>12806</v>
      </c>
      <c r="L459" s="471" t="s">
        <v>250</v>
      </c>
      <c r="M459" s="374">
        <v>43286</v>
      </c>
      <c r="N459" s="374">
        <v>43299</v>
      </c>
      <c r="O459" s="183" t="s">
        <v>12807</v>
      </c>
      <c r="P459" s="472" t="s">
        <v>22799</v>
      </c>
      <c r="Q459" s="85" t="s">
        <v>2099</v>
      </c>
      <c r="R459" s="85" t="s">
        <v>22800</v>
      </c>
      <c r="S459" s="471" t="s">
        <v>1489</v>
      </c>
      <c r="T459" s="276">
        <v>9163591161</v>
      </c>
      <c r="U459" s="473" t="s">
        <v>22801</v>
      </c>
      <c r="V459" s="471" t="s">
        <v>221</v>
      </c>
      <c r="W459" s="66" t="s">
        <v>221</v>
      </c>
      <c r="X459" s="66" t="s">
        <v>221</v>
      </c>
      <c r="Y459" s="66" t="s">
        <v>221</v>
      </c>
      <c r="Z459" s="66" t="s">
        <v>221</v>
      </c>
      <c r="AA459" s="85" t="s">
        <v>22802</v>
      </c>
      <c r="AB459" s="85">
        <v>9194378923</v>
      </c>
      <c r="AC459" s="85" t="s">
        <v>223</v>
      </c>
      <c r="AD459" s="85" t="s">
        <v>224</v>
      </c>
      <c r="AE459" s="85"/>
      <c r="AF459" s="85" t="s">
        <v>226</v>
      </c>
      <c r="AG459" s="85" t="s">
        <v>221</v>
      </c>
      <c r="AH459" s="85" t="s">
        <v>221</v>
      </c>
      <c r="AI459" s="85"/>
      <c r="AJ459" s="85"/>
      <c r="AK459" s="85"/>
      <c r="AL459" s="85"/>
      <c r="AM459" s="85"/>
      <c r="AN459" s="85" t="s">
        <v>228</v>
      </c>
      <c r="AO459" s="85" t="s">
        <v>228</v>
      </c>
      <c r="AP459" s="85" t="s">
        <v>229</v>
      </c>
      <c r="AQ459" s="85" t="s">
        <v>229</v>
      </c>
      <c r="AR459" s="85"/>
      <c r="AS459" s="85" t="s">
        <v>22803</v>
      </c>
      <c r="AT459" s="85">
        <v>213809</v>
      </c>
      <c r="AU459" s="85" t="s">
        <v>13022</v>
      </c>
      <c r="AV459" s="85"/>
      <c r="AW459" s="85"/>
      <c r="AX459" s="85"/>
      <c r="AY459" s="85" t="s">
        <v>227</v>
      </c>
      <c r="AZ459" s="85" t="s">
        <v>446</v>
      </c>
      <c r="BA459" s="275"/>
      <c r="BB459" s="474" t="s">
        <v>15340</v>
      </c>
      <c r="BC459" s="275">
        <v>0.93472222222222223</v>
      </c>
      <c r="BD459" s="275">
        <v>0.94166666666666676</v>
      </c>
      <c r="BE459" s="85"/>
      <c r="BF459" s="85">
        <v>3</v>
      </c>
      <c r="BG459" s="85">
        <v>3</v>
      </c>
      <c r="BH459" s="85">
        <v>3</v>
      </c>
      <c r="BI459" s="85">
        <v>3</v>
      </c>
      <c r="BJ459" s="85">
        <v>3</v>
      </c>
      <c r="BK459" s="85">
        <v>3</v>
      </c>
      <c r="BL459" s="85">
        <v>3</v>
      </c>
      <c r="BM459" s="85">
        <v>3</v>
      </c>
      <c r="BN459" s="85">
        <v>3</v>
      </c>
      <c r="BO459" s="85">
        <v>3</v>
      </c>
      <c r="BP459" s="85">
        <v>3</v>
      </c>
      <c r="BQ459" s="85">
        <v>3</v>
      </c>
      <c r="BR459" s="85">
        <v>3</v>
      </c>
      <c r="BS459" s="85">
        <v>3</v>
      </c>
      <c r="BT459" s="85">
        <v>3</v>
      </c>
      <c r="BU459" s="85"/>
      <c r="BV459" s="405" t="s">
        <v>15340</v>
      </c>
      <c r="BW459" s="483">
        <v>0.94166666666666676</v>
      </c>
      <c r="BX459" s="483">
        <v>0.94861111111111107</v>
      </c>
      <c r="BY459" s="85"/>
      <c r="BZ459" s="85">
        <v>3</v>
      </c>
      <c r="CA459" s="85">
        <v>3</v>
      </c>
      <c r="CB459" s="85">
        <v>3</v>
      </c>
      <c r="CC459" s="85">
        <v>3</v>
      </c>
      <c r="CD459" s="85" t="s">
        <v>260</v>
      </c>
      <c r="CE459" s="85" t="s">
        <v>15340</v>
      </c>
      <c r="CF459" s="85">
        <v>15</v>
      </c>
      <c r="CG459" s="85"/>
      <c r="CH459" s="85"/>
      <c r="CI459" s="85"/>
      <c r="CJ459" s="85"/>
      <c r="CK459" s="85"/>
      <c r="CL459" s="85"/>
      <c r="CM459" s="85"/>
      <c r="CN459" s="85"/>
      <c r="CO459" s="85"/>
      <c r="CP459" s="85"/>
      <c r="CQ459" s="85"/>
      <c r="CR459" s="335" t="s">
        <v>12643</v>
      </c>
      <c r="CS459" s="335" t="s">
        <v>12644</v>
      </c>
      <c r="CT459" s="335" t="s">
        <v>4002</v>
      </c>
      <c r="CU459" s="335" t="s">
        <v>22804</v>
      </c>
      <c r="CV459" s="335" t="s">
        <v>2099</v>
      </c>
      <c r="CW459" s="335" t="s">
        <v>22800</v>
      </c>
      <c r="CX459" s="335" t="s">
        <v>1489</v>
      </c>
      <c r="CY459" s="335" t="s">
        <v>22805</v>
      </c>
      <c r="CZ459" s="335" t="s">
        <v>14262</v>
      </c>
      <c r="DA459" s="335" t="s">
        <v>22806</v>
      </c>
      <c r="DB459" s="335" t="s">
        <v>3840</v>
      </c>
      <c r="DC459" s="335" t="s">
        <v>3841</v>
      </c>
      <c r="DD459" s="335" t="s">
        <v>4838</v>
      </c>
      <c r="DE459" s="335" t="s">
        <v>14262</v>
      </c>
      <c r="DF459" s="335" t="s">
        <v>22806</v>
      </c>
      <c r="DG459" s="335" t="s">
        <v>3840</v>
      </c>
      <c r="DH459" s="335" t="s">
        <v>3841</v>
      </c>
      <c r="DI459" s="335" t="s">
        <v>4838</v>
      </c>
      <c r="DJ459" s="335" t="s">
        <v>22807</v>
      </c>
      <c r="DK459" s="335" t="s">
        <v>3957</v>
      </c>
      <c r="DL459" s="335" t="s">
        <v>4002</v>
      </c>
      <c r="DM459" s="335" t="s">
        <v>3914</v>
      </c>
      <c r="DN459" s="335" t="s">
        <v>3852</v>
      </c>
      <c r="DO459" s="335" t="s">
        <v>3853</v>
      </c>
      <c r="DP459" s="335" t="s">
        <v>8096</v>
      </c>
      <c r="DQ459" s="335" t="s">
        <v>22808</v>
      </c>
      <c r="DR459" s="335" t="s">
        <v>22808</v>
      </c>
      <c r="DS459" s="335" t="s">
        <v>22801</v>
      </c>
      <c r="DT459" s="335" t="s">
        <v>22809</v>
      </c>
      <c r="DU459" s="335" t="s">
        <v>22810</v>
      </c>
      <c r="DV459" s="335" t="s">
        <v>22811</v>
      </c>
      <c r="DW459" s="335" t="s">
        <v>22812</v>
      </c>
      <c r="DX459" s="335" t="s">
        <v>3848</v>
      </c>
      <c r="DY459" s="335" t="s">
        <v>3848</v>
      </c>
      <c r="DZ459" s="335" t="s">
        <v>3848</v>
      </c>
      <c r="EA459" s="335" t="s">
        <v>3848</v>
      </c>
      <c r="EB459" s="335" t="s">
        <v>3861</v>
      </c>
      <c r="EC459" s="335" t="s">
        <v>3862</v>
      </c>
      <c r="ED459" s="335" t="s">
        <v>3848</v>
      </c>
      <c r="EE459" s="335" t="s">
        <v>22813</v>
      </c>
      <c r="EF459" s="335" t="s">
        <v>3864</v>
      </c>
      <c r="EG459" s="335" t="s">
        <v>4068</v>
      </c>
      <c r="EH459" s="335" t="s">
        <v>4438</v>
      </c>
      <c r="EI459" s="335" t="s">
        <v>22814</v>
      </c>
      <c r="EJ459" s="335" t="s">
        <v>22815</v>
      </c>
      <c r="EK459" s="335" t="s">
        <v>3848</v>
      </c>
      <c r="EL459" s="335" t="s">
        <v>4473</v>
      </c>
      <c r="EM459" s="335" t="s">
        <v>4002</v>
      </c>
      <c r="EN459" s="335" t="s">
        <v>4002</v>
      </c>
      <c r="EO459" s="335" t="s">
        <v>4002</v>
      </c>
      <c r="EP459" s="335" t="s">
        <v>3870</v>
      </c>
      <c r="EQ459" s="335" t="s">
        <v>22816</v>
      </c>
      <c r="ER459" s="335" t="s">
        <v>4262</v>
      </c>
      <c r="ES459" s="335" t="s">
        <v>22817</v>
      </c>
      <c r="ET459" s="335" t="s">
        <v>22818</v>
      </c>
      <c r="EU459" s="335" t="s">
        <v>22819</v>
      </c>
      <c r="EV459" s="335" t="s">
        <v>3876</v>
      </c>
      <c r="EW459" s="335" t="s">
        <v>3876</v>
      </c>
      <c r="EX459" s="335" t="s">
        <v>3848</v>
      </c>
      <c r="EY459" s="335" t="s">
        <v>3848</v>
      </c>
      <c r="EZ459" s="335" t="s">
        <v>3877</v>
      </c>
      <c r="FA459" s="335" t="s">
        <v>3878</v>
      </c>
      <c r="FB459" s="335" t="s">
        <v>22820</v>
      </c>
      <c r="FC459" s="335" t="s">
        <v>22821</v>
      </c>
      <c r="FD459" s="335" t="s">
        <v>3848</v>
      </c>
      <c r="FE459" s="335" t="s">
        <v>6392</v>
      </c>
      <c r="FF459" s="335" t="s">
        <v>6393</v>
      </c>
      <c r="FG459" s="335" t="s">
        <v>3848</v>
      </c>
      <c r="FH459" s="335" t="s">
        <v>22822</v>
      </c>
      <c r="FI459" s="335" t="s">
        <v>22823</v>
      </c>
      <c r="FJ459" s="335" t="s">
        <v>22824</v>
      </c>
      <c r="FK459" s="335" t="s">
        <v>3943</v>
      </c>
      <c r="FL459" s="335" t="s">
        <v>3943</v>
      </c>
      <c r="FM459" s="335" t="s">
        <v>1489</v>
      </c>
      <c r="FN459" s="335" t="s">
        <v>19022</v>
      </c>
      <c r="FO459" s="335" t="s">
        <v>2831</v>
      </c>
      <c r="FP459" s="335" t="s">
        <v>3848</v>
      </c>
      <c r="FQ459" s="335" t="s">
        <v>3848</v>
      </c>
      <c r="FR459" s="335" t="s">
        <v>3848</v>
      </c>
      <c r="FS459" s="335" t="s">
        <v>3848</v>
      </c>
      <c r="FT459" s="335" t="s">
        <v>22825</v>
      </c>
      <c r="FU459" s="335" t="s">
        <v>22826</v>
      </c>
      <c r="FV459" s="335" t="s">
        <v>22827</v>
      </c>
      <c r="FW459" s="335" t="s">
        <v>22828</v>
      </c>
      <c r="FX459" s="335" t="s">
        <v>176</v>
      </c>
      <c r="FY459" s="335" t="s">
        <v>6538</v>
      </c>
      <c r="FZ459" s="335" t="s">
        <v>22829</v>
      </c>
      <c r="GA459" s="335" t="s">
        <v>3945</v>
      </c>
      <c r="GB459" s="335" t="s">
        <v>3946</v>
      </c>
      <c r="GC459" s="335" t="s">
        <v>3946</v>
      </c>
      <c r="GD459" s="44" t="s">
        <v>4194</v>
      </c>
      <c r="GE459" s="44" t="s">
        <v>6676</v>
      </c>
      <c r="HL459" s="282">
        <v>43286</v>
      </c>
      <c r="HM459" s="30" t="s">
        <v>4194</v>
      </c>
      <c r="HN459" s="44" t="s">
        <v>6676</v>
      </c>
      <c r="IC459" s="44" t="s">
        <v>247</v>
      </c>
      <c r="IE459" s="44" t="s">
        <v>12843</v>
      </c>
    </row>
    <row r="460" spans="1:239" s="44" customFormat="1" ht="15" customHeight="1" x14ac:dyDescent="0.2">
      <c r="A460" s="85">
        <v>54</v>
      </c>
      <c r="B460" s="470">
        <v>0.8979166666666667</v>
      </c>
      <c r="C460" s="85"/>
      <c r="D460" s="85" t="s">
        <v>12630</v>
      </c>
      <c r="E460" s="85" t="s">
        <v>212</v>
      </c>
      <c r="F460" s="282">
        <v>43286</v>
      </c>
      <c r="G460" s="85" t="s">
        <v>1202</v>
      </c>
      <c r="H460" s="85" t="s">
        <v>233</v>
      </c>
      <c r="I460" s="85" t="s">
        <v>3057</v>
      </c>
      <c r="J460" s="85"/>
      <c r="K460" s="471"/>
      <c r="L460" s="471"/>
      <c r="M460" s="471"/>
      <c r="N460" s="471"/>
      <c r="O460" s="85"/>
      <c r="P460" s="370" t="s">
        <v>22830</v>
      </c>
      <c r="Q460" s="85" t="s">
        <v>10918</v>
      </c>
      <c r="R460" s="85" t="s">
        <v>22831</v>
      </c>
      <c r="S460" s="471" t="s">
        <v>22832</v>
      </c>
      <c r="T460" s="276">
        <v>9486098601</v>
      </c>
      <c r="U460" s="473" t="s">
        <v>22833</v>
      </c>
      <c r="V460" s="471" t="s">
        <v>22833</v>
      </c>
      <c r="W460" s="66" t="s">
        <v>221</v>
      </c>
      <c r="X460" s="66" t="s">
        <v>221</v>
      </c>
      <c r="Y460" s="66" t="s">
        <v>221</v>
      </c>
      <c r="Z460" s="66" t="s">
        <v>221</v>
      </c>
      <c r="AA460" s="85" t="s">
        <v>22834</v>
      </c>
      <c r="AB460" s="85">
        <v>9306944705</v>
      </c>
      <c r="AC460" s="85" t="s">
        <v>1303</v>
      </c>
      <c r="AD460" s="85" t="s">
        <v>224</v>
      </c>
      <c r="AE460" s="85"/>
      <c r="AF460" s="85" t="s">
        <v>221</v>
      </c>
      <c r="AG460" s="85" t="s">
        <v>221</v>
      </c>
      <c r="AH460" s="85" t="s">
        <v>221</v>
      </c>
      <c r="AI460" s="85"/>
      <c r="AJ460" s="85"/>
      <c r="AK460" s="85"/>
      <c r="AL460" s="85"/>
      <c r="AM460" s="85"/>
      <c r="AN460" s="85" t="s">
        <v>228</v>
      </c>
      <c r="AO460" s="85" t="s">
        <v>228</v>
      </c>
      <c r="AP460" s="85" t="s">
        <v>229</v>
      </c>
      <c r="AQ460" s="85" t="s">
        <v>229</v>
      </c>
      <c r="AR460" s="85"/>
      <c r="AS460" s="85" t="s">
        <v>22835</v>
      </c>
      <c r="AT460" s="85">
        <v>241707</v>
      </c>
      <c r="AU460" s="85" t="s">
        <v>13187</v>
      </c>
      <c r="AV460" s="85"/>
      <c r="AW460" s="85"/>
      <c r="AX460" s="85"/>
      <c r="AY460" s="85" t="s">
        <v>227</v>
      </c>
      <c r="AZ460" s="85" t="s">
        <v>446</v>
      </c>
      <c r="BA460" s="275"/>
      <c r="BB460" s="474" t="s">
        <v>13264</v>
      </c>
      <c r="BC460" s="275"/>
      <c r="BD460" s="275"/>
      <c r="BE460" s="85"/>
      <c r="BF460" s="85"/>
      <c r="BG460" s="85"/>
      <c r="BH460" s="85"/>
      <c r="BI460" s="85"/>
      <c r="BJ460" s="85"/>
      <c r="BK460" s="85"/>
      <c r="BL460" s="85"/>
      <c r="BM460" s="85"/>
      <c r="BN460" s="85"/>
      <c r="BO460" s="85"/>
      <c r="BP460" s="85"/>
      <c r="BQ460" s="85"/>
      <c r="BR460" s="85"/>
      <c r="BS460" s="85"/>
      <c r="BT460" s="85"/>
      <c r="BU460" s="85"/>
      <c r="BV460" s="405"/>
      <c r="BW460" s="85"/>
      <c r="BX460" s="85"/>
      <c r="BY460" s="85"/>
      <c r="BZ460" s="85"/>
      <c r="CA460" s="85"/>
      <c r="CB460" s="85"/>
      <c r="CC460" s="85"/>
      <c r="CD460" s="85"/>
      <c r="CE460" s="85"/>
      <c r="CF460" s="85"/>
      <c r="CG460" s="85"/>
      <c r="CH460" s="85"/>
      <c r="CI460" s="85"/>
      <c r="CJ460" s="85"/>
      <c r="CK460" s="85"/>
      <c r="CL460" s="85"/>
      <c r="CM460" s="85"/>
      <c r="CN460" s="85"/>
      <c r="CO460" s="85"/>
      <c r="CP460" s="85"/>
      <c r="CQ460" s="85"/>
      <c r="CR460" s="335" t="s">
        <v>12643</v>
      </c>
      <c r="CS460" s="335" t="s">
        <v>12644</v>
      </c>
      <c r="CT460" s="335" t="s">
        <v>4002</v>
      </c>
      <c r="CU460" s="335" t="s">
        <v>22836</v>
      </c>
      <c r="CV460" s="335" t="s">
        <v>22837</v>
      </c>
      <c r="CW460" s="335" t="s">
        <v>22838</v>
      </c>
      <c r="CX460" s="335" t="s">
        <v>22839</v>
      </c>
      <c r="CY460" s="335" t="s">
        <v>22840</v>
      </c>
      <c r="CZ460" s="335" t="s">
        <v>22841</v>
      </c>
      <c r="DA460" s="335" t="s">
        <v>22842</v>
      </c>
      <c r="DB460" s="335" t="s">
        <v>3840</v>
      </c>
      <c r="DC460" s="335" t="s">
        <v>3841</v>
      </c>
      <c r="DD460" s="335" t="s">
        <v>4036</v>
      </c>
      <c r="DE460" s="335" t="s">
        <v>3848</v>
      </c>
      <c r="DF460" s="335" t="s">
        <v>22843</v>
      </c>
      <c r="DG460" s="335" t="s">
        <v>6602</v>
      </c>
      <c r="DH460" s="335" t="s">
        <v>6603</v>
      </c>
      <c r="DI460" s="335" t="s">
        <v>11440</v>
      </c>
      <c r="DJ460" s="335" t="s">
        <v>3848</v>
      </c>
      <c r="DK460" s="335" t="s">
        <v>3849</v>
      </c>
      <c r="DL460" s="335" t="s">
        <v>11440</v>
      </c>
      <c r="DM460" s="335" t="s">
        <v>3851</v>
      </c>
      <c r="DN460" s="335" t="s">
        <v>3852</v>
      </c>
      <c r="DO460" s="335" t="s">
        <v>3853</v>
      </c>
      <c r="DP460" s="335" t="s">
        <v>3854</v>
      </c>
      <c r="DQ460" s="335" t="s">
        <v>22844</v>
      </c>
      <c r="DR460" s="335" t="s">
        <v>22844</v>
      </c>
      <c r="DS460" s="335" t="s">
        <v>22833</v>
      </c>
      <c r="DT460" s="335" t="s">
        <v>3848</v>
      </c>
      <c r="DU460" s="335" t="s">
        <v>3848</v>
      </c>
      <c r="DV460" s="335" t="s">
        <v>3848</v>
      </c>
      <c r="DW460" s="335" t="s">
        <v>3848</v>
      </c>
      <c r="DX460" s="335" t="s">
        <v>3848</v>
      </c>
      <c r="DY460" s="335" t="s">
        <v>3848</v>
      </c>
      <c r="DZ460" s="335" t="s">
        <v>3848</v>
      </c>
      <c r="EA460" s="335" t="s">
        <v>3848</v>
      </c>
      <c r="EB460" s="335" t="s">
        <v>3861</v>
      </c>
      <c r="EC460" s="335" t="s">
        <v>3862</v>
      </c>
      <c r="ED460" s="335" t="s">
        <v>3848</v>
      </c>
      <c r="EE460" s="335" t="s">
        <v>22845</v>
      </c>
      <c r="EF460" s="335" t="s">
        <v>3864</v>
      </c>
      <c r="EG460" s="335" t="s">
        <v>4068</v>
      </c>
      <c r="EH460" s="335" t="s">
        <v>4438</v>
      </c>
      <c r="EI460" s="335" t="s">
        <v>22846</v>
      </c>
      <c r="EJ460" s="335" t="s">
        <v>22847</v>
      </c>
      <c r="EK460" s="335" t="s">
        <v>3848</v>
      </c>
      <c r="EL460" s="335" t="s">
        <v>6759</v>
      </c>
      <c r="EM460" s="335" t="s">
        <v>4002</v>
      </c>
      <c r="EN460" s="335" t="s">
        <v>4002</v>
      </c>
      <c r="EO460" s="335" t="s">
        <v>4002</v>
      </c>
      <c r="EP460" s="335" t="s">
        <v>4002</v>
      </c>
      <c r="EQ460" s="335" t="s">
        <v>22848</v>
      </c>
      <c r="ER460" s="335" t="s">
        <v>3924</v>
      </c>
      <c r="ES460" s="335" t="s">
        <v>22849</v>
      </c>
      <c r="ET460" s="335" t="s">
        <v>22850</v>
      </c>
      <c r="EU460" s="335" t="s">
        <v>4017</v>
      </c>
      <c r="EV460" s="335" t="s">
        <v>3876</v>
      </c>
      <c r="EW460" s="335" t="s">
        <v>3876</v>
      </c>
      <c r="EX460" s="335" t="s">
        <v>3848</v>
      </c>
      <c r="EY460" s="335" t="s">
        <v>3848</v>
      </c>
      <c r="EZ460" s="335" t="s">
        <v>3876</v>
      </c>
      <c r="FA460" s="335" t="s">
        <v>3848</v>
      </c>
      <c r="FB460" s="335" t="s">
        <v>3848</v>
      </c>
      <c r="FC460" s="335" t="s">
        <v>3848</v>
      </c>
      <c r="FD460" s="335" t="s">
        <v>3848</v>
      </c>
      <c r="FE460" s="335" t="s">
        <v>4017</v>
      </c>
      <c r="FF460" s="335" t="s">
        <v>4017</v>
      </c>
      <c r="FG460" s="335" t="s">
        <v>3848</v>
      </c>
      <c r="FH460" s="335" t="s">
        <v>3848</v>
      </c>
      <c r="FI460" s="335" t="s">
        <v>3848</v>
      </c>
      <c r="FJ460" s="335" t="s">
        <v>4017</v>
      </c>
      <c r="FK460" s="335" t="s">
        <v>4017</v>
      </c>
      <c r="FL460" s="335" t="s">
        <v>4017</v>
      </c>
      <c r="FM460" s="335" t="s">
        <v>22839</v>
      </c>
      <c r="FN460" s="335" t="s">
        <v>22851</v>
      </c>
      <c r="FO460" s="335" t="s">
        <v>22852</v>
      </c>
      <c r="FP460" s="335" t="s">
        <v>3848</v>
      </c>
      <c r="FQ460" s="335" t="s">
        <v>3848</v>
      </c>
      <c r="FR460" s="335" t="s">
        <v>3848</v>
      </c>
      <c r="FS460" s="335" t="s">
        <v>3848</v>
      </c>
      <c r="FT460" s="335" t="s">
        <v>3943</v>
      </c>
      <c r="FU460" s="335" t="s">
        <v>3943</v>
      </c>
      <c r="FV460" s="335" t="s">
        <v>3943</v>
      </c>
      <c r="FW460" s="335" t="s">
        <v>3943</v>
      </c>
      <c r="FX460" s="335" t="s">
        <v>3944</v>
      </c>
      <c r="FY460" s="335" t="s">
        <v>3848</v>
      </c>
      <c r="FZ460" s="335" t="s">
        <v>17144</v>
      </c>
      <c r="GA460" s="335" t="s">
        <v>3945</v>
      </c>
      <c r="GB460" s="335" t="s">
        <v>3945</v>
      </c>
      <c r="GC460" s="335" t="s">
        <v>3946</v>
      </c>
      <c r="IC460" s="44" t="s">
        <v>3403</v>
      </c>
      <c r="IE460" s="44" t="s">
        <v>3403</v>
      </c>
    </row>
    <row r="461" spans="1:239" s="44" customFormat="1" ht="15" customHeight="1" x14ac:dyDescent="0.2">
      <c r="A461" s="85">
        <v>55</v>
      </c>
      <c r="B461" s="470">
        <v>0.90069444444444446</v>
      </c>
      <c r="C461" s="85"/>
      <c r="D461" s="85" t="s">
        <v>12630</v>
      </c>
      <c r="E461" s="85" t="s">
        <v>212</v>
      </c>
      <c r="F461" s="282">
        <v>43286</v>
      </c>
      <c r="G461" s="85" t="s">
        <v>357</v>
      </c>
      <c r="H461" s="85" t="s">
        <v>233</v>
      </c>
      <c r="I461" s="85" t="s">
        <v>12683</v>
      </c>
      <c r="J461" s="85"/>
      <c r="K461" s="471"/>
      <c r="L461" s="471"/>
      <c r="M461" s="471"/>
      <c r="N461" s="471"/>
      <c r="O461" s="85"/>
      <c r="P461" s="472" t="s">
        <v>22853</v>
      </c>
      <c r="Q461" s="85" t="s">
        <v>22854</v>
      </c>
      <c r="R461" s="85" t="s">
        <v>22855</v>
      </c>
      <c r="S461" s="471" t="s">
        <v>5933</v>
      </c>
      <c r="T461" s="276">
        <v>9274188230</v>
      </c>
      <c r="U461" s="473" t="s">
        <v>22856</v>
      </c>
      <c r="V461" s="471" t="s">
        <v>221</v>
      </c>
      <c r="W461" s="66" t="s">
        <v>221</v>
      </c>
      <c r="X461" s="66" t="s">
        <v>221</v>
      </c>
      <c r="Y461" s="66" t="s">
        <v>221</v>
      </c>
      <c r="Z461" s="66" t="s">
        <v>221</v>
      </c>
      <c r="AA461" s="85" t="s">
        <v>22857</v>
      </c>
      <c r="AB461" s="85">
        <v>9330254982</v>
      </c>
      <c r="AC461" s="85" t="s">
        <v>223</v>
      </c>
      <c r="AD461" s="85" t="s">
        <v>333</v>
      </c>
      <c r="AE461" s="85"/>
      <c r="AF461" s="85" t="s">
        <v>226</v>
      </c>
      <c r="AG461" s="85" t="s">
        <v>226</v>
      </c>
      <c r="AH461" s="85" t="s">
        <v>221</v>
      </c>
      <c r="AI461" s="85"/>
      <c r="AJ461" s="85"/>
      <c r="AK461" s="85"/>
      <c r="AL461" s="85"/>
      <c r="AM461" s="85"/>
      <c r="AN461" s="85" t="s">
        <v>228</v>
      </c>
      <c r="AO461" s="85" t="s">
        <v>228</v>
      </c>
      <c r="AP461" s="85" t="s">
        <v>229</v>
      </c>
      <c r="AQ461" s="85" t="s">
        <v>229</v>
      </c>
      <c r="AR461" s="85"/>
      <c r="AS461" s="85" t="s">
        <v>22835</v>
      </c>
      <c r="AT461" s="85">
        <v>241707</v>
      </c>
      <c r="AU461" s="85" t="s">
        <v>13187</v>
      </c>
      <c r="AV461" s="85"/>
      <c r="AW461" s="85"/>
      <c r="AX461" s="85"/>
      <c r="AY461" s="85" t="s">
        <v>227</v>
      </c>
      <c r="AZ461" s="85" t="s">
        <v>227</v>
      </c>
      <c r="BA461" s="275"/>
      <c r="BB461" s="474" t="s">
        <v>15340</v>
      </c>
      <c r="BC461" s="275">
        <v>0.95208333333333339</v>
      </c>
      <c r="BD461" s="275">
        <v>0.9590277777777777</v>
      </c>
      <c r="BE461" s="85"/>
      <c r="BF461" s="85">
        <v>3</v>
      </c>
      <c r="BG461" s="85">
        <v>3</v>
      </c>
      <c r="BH461" s="85">
        <v>3</v>
      </c>
      <c r="BI461" s="85">
        <v>3</v>
      </c>
      <c r="BJ461" s="85">
        <v>3</v>
      </c>
      <c r="BK461" s="85">
        <v>3</v>
      </c>
      <c r="BL461" s="85">
        <v>3</v>
      </c>
      <c r="BM461" s="85">
        <v>3</v>
      </c>
      <c r="BN461" s="85">
        <v>3</v>
      </c>
      <c r="BO461" s="85">
        <v>3</v>
      </c>
      <c r="BP461" s="85">
        <v>3</v>
      </c>
      <c r="BQ461" s="85">
        <v>3</v>
      </c>
      <c r="BR461" s="85">
        <v>3</v>
      </c>
      <c r="BS461" s="85">
        <v>3</v>
      </c>
      <c r="BT461" s="85">
        <v>3</v>
      </c>
      <c r="BU461" s="85"/>
      <c r="BV461" s="405" t="s">
        <v>15340</v>
      </c>
      <c r="BW461" s="483">
        <v>0.9590277777777777</v>
      </c>
      <c r="BX461" s="483">
        <v>0.96597222222222223</v>
      </c>
      <c r="BY461" s="85"/>
      <c r="BZ461" s="85">
        <v>3</v>
      </c>
      <c r="CA461" s="85">
        <v>3</v>
      </c>
      <c r="CB461" s="85">
        <v>3</v>
      </c>
      <c r="CC461" s="85">
        <v>3</v>
      </c>
      <c r="CD461" s="85" t="s">
        <v>260</v>
      </c>
      <c r="CE461" s="85" t="s">
        <v>15340</v>
      </c>
      <c r="CF461" s="85">
        <v>15</v>
      </c>
      <c r="CG461" s="85"/>
      <c r="CH461" s="85"/>
      <c r="CI461" s="85"/>
      <c r="CJ461" s="85"/>
      <c r="CK461" s="85"/>
      <c r="CL461" s="85"/>
      <c r="CM461" s="85"/>
      <c r="CN461" s="85"/>
      <c r="CO461" s="85"/>
      <c r="CP461" s="85"/>
      <c r="CQ461" s="85"/>
      <c r="CR461" s="335" t="s">
        <v>12643</v>
      </c>
      <c r="CS461" s="335" t="s">
        <v>12644</v>
      </c>
      <c r="CT461" s="335" t="s">
        <v>4002</v>
      </c>
      <c r="CU461" s="335" t="s">
        <v>22858</v>
      </c>
      <c r="CV461" s="335" t="s">
        <v>22854</v>
      </c>
      <c r="CW461" s="335" t="s">
        <v>22855</v>
      </c>
      <c r="CX461" s="335" t="s">
        <v>5933</v>
      </c>
      <c r="CY461" s="335" t="s">
        <v>22859</v>
      </c>
      <c r="CZ461" s="335" t="s">
        <v>14144</v>
      </c>
      <c r="DA461" s="335" t="s">
        <v>22860</v>
      </c>
      <c r="DB461" s="335" t="s">
        <v>3840</v>
      </c>
      <c r="DC461" s="335" t="s">
        <v>3841</v>
      </c>
      <c r="DD461" s="335" t="s">
        <v>8608</v>
      </c>
      <c r="DE461" s="335" t="s">
        <v>3848</v>
      </c>
      <c r="DF461" s="335" t="s">
        <v>22861</v>
      </c>
      <c r="DG461" s="335" t="s">
        <v>3845</v>
      </c>
      <c r="DH461" s="335" t="s">
        <v>3846</v>
      </c>
      <c r="DI461" s="335" t="s">
        <v>7726</v>
      </c>
      <c r="DJ461" s="335" t="s">
        <v>3848</v>
      </c>
      <c r="DK461" s="335" t="s">
        <v>4249</v>
      </c>
      <c r="DL461" s="335" t="s">
        <v>4298</v>
      </c>
      <c r="DM461" s="335" t="s">
        <v>22862</v>
      </c>
      <c r="DN461" s="335" t="s">
        <v>3852</v>
      </c>
      <c r="DO461" s="335" t="s">
        <v>3853</v>
      </c>
      <c r="DP461" s="335" t="s">
        <v>3854</v>
      </c>
      <c r="DQ461" s="335" t="s">
        <v>22863</v>
      </c>
      <c r="DR461" s="335" t="s">
        <v>22864</v>
      </c>
      <c r="DS461" s="335" t="s">
        <v>22856</v>
      </c>
      <c r="DT461" s="335" t="s">
        <v>3848</v>
      </c>
      <c r="DU461" s="335" t="s">
        <v>3848</v>
      </c>
      <c r="DV461" s="335" t="s">
        <v>3848</v>
      </c>
      <c r="DW461" s="335" t="s">
        <v>3848</v>
      </c>
      <c r="DX461" s="335" t="s">
        <v>3848</v>
      </c>
      <c r="DY461" s="335" t="s">
        <v>3848</v>
      </c>
      <c r="DZ461" s="335" t="s">
        <v>3848</v>
      </c>
      <c r="EA461" s="335" t="s">
        <v>3848</v>
      </c>
      <c r="EB461" s="335" t="s">
        <v>3861</v>
      </c>
      <c r="EC461" s="335" t="s">
        <v>3862</v>
      </c>
      <c r="ED461" s="335" t="s">
        <v>3848</v>
      </c>
      <c r="EE461" s="335" t="s">
        <v>22865</v>
      </c>
      <c r="EF461" s="335" t="s">
        <v>3864</v>
      </c>
      <c r="EG461" s="335" t="s">
        <v>4068</v>
      </c>
      <c r="EH461" s="335" t="s">
        <v>4438</v>
      </c>
      <c r="EI461" s="335" t="s">
        <v>22835</v>
      </c>
      <c r="EJ461" s="335" t="s">
        <v>22866</v>
      </c>
      <c r="EK461" s="335" t="s">
        <v>3848</v>
      </c>
      <c r="EL461" s="335" t="s">
        <v>6759</v>
      </c>
      <c r="EM461" s="335" t="s">
        <v>4002</v>
      </c>
      <c r="EN461" s="335" t="s">
        <v>4002</v>
      </c>
      <c r="EO461" s="335" t="s">
        <v>4002</v>
      </c>
      <c r="EP461" s="335" t="s">
        <v>4002</v>
      </c>
      <c r="EQ461" s="335" t="s">
        <v>4017</v>
      </c>
      <c r="ER461" s="335" t="s">
        <v>4017</v>
      </c>
      <c r="ES461" s="335" t="s">
        <v>4017</v>
      </c>
      <c r="ET461" s="335" t="s">
        <v>4017</v>
      </c>
      <c r="EU461" s="335" t="s">
        <v>4017</v>
      </c>
      <c r="EV461" s="335" t="s">
        <v>3848</v>
      </c>
      <c r="EW461" s="335" t="s">
        <v>3848</v>
      </c>
      <c r="EX461" s="335" t="s">
        <v>3848</v>
      </c>
      <c r="EY461" s="335" t="s">
        <v>3848</v>
      </c>
      <c r="EZ461" s="335" t="s">
        <v>3848</v>
      </c>
      <c r="FA461" s="335" t="s">
        <v>3848</v>
      </c>
      <c r="FB461" s="335" t="s">
        <v>3848</v>
      </c>
      <c r="FC461" s="335" t="s">
        <v>3848</v>
      </c>
      <c r="FD461" s="335" t="s">
        <v>3848</v>
      </c>
      <c r="FE461" s="335" t="s">
        <v>4017</v>
      </c>
      <c r="FF461" s="335" t="s">
        <v>4017</v>
      </c>
      <c r="FG461" s="335" t="s">
        <v>3848</v>
      </c>
      <c r="FH461" s="335" t="s">
        <v>3848</v>
      </c>
      <c r="FI461" s="335" t="s">
        <v>3848</v>
      </c>
      <c r="FJ461" s="335" t="s">
        <v>4017</v>
      </c>
      <c r="FK461" s="335" t="s">
        <v>4017</v>
      </c>
      <c r="FL461" s="335" t="s">
        <v>4017</v>
      </c>
      <c r="FM461" s="335" t="s">
        <v>22867</v>
      </c>
      <c r="FN461" s="335" t="s">
        <v>22868</v>
      </c>
      <c r="FO461" s="335" t="s">
        <v>5933</v>
      </c>
      <c r="FP461" s="335" t="s">
        <v>3848</v>
      </c>
      <c r="FQ461" s="335" t="s">
        <v>3848</v>
      </c>
      <c r="FR461" s="335" t="s">
        <v>3848</v>
      </c>
      <c r="FS461" s="335" t="s">
        <v>3848</v>
      </c>
      <c r="FT461" s="335" t="s">
        <v>3943</v>
      </c>
      <c r="FU461" s="335" t="s">
        <v>3943</v>
      </c>
      <c r="FV461" s="335" t="s">
        <v>3943</v>
      </c>
      <c r="FW461" s="335" t="s">
        <v>3943</v>
      </c>
      <c r="FX461" s="335" t="s">
        <v>3894</v>
      </c>
      <c r="FY461" s="335" t="s">
        <v>3848</v>
      </c>
      <c r="FZ461" s="335" t="s">
        <v>22869</v>
      </c>
      <c r="GA461" s="335" t="s">
        <v>3945</v>
      </c>
      <c r="GB461" s="335" t="s">
        <v>3945</v>
      </c>
      <c r="GC461" s="335" t="s">
        <v>3946</v>
      </c>
      <c r="GD461" s="44" t="s">
        <v>4194</v>
      </c>
      <c r="GE461" s="44" t="s">
        <v>6505</v>
      </c>
      <c r="HN461" s="213" t="s">
        <v>6505</v>
      </c>
      <c r="IC461" s="44" t="s">
        <v>12683</v>
      </c>
      <c r="IE461" s="44" t="s">
        <v>3403</v>
      </c>
    </row>
    <row r="462" spans="1:239" s="44" customFormat="1" ht="15" customHeight="1" x14ac:dyDescent="0.2">
      <c r="A462" s="85">
        <v>56</v>
      </c>
      <c r="B462" s="470">
        <v>0.9590277777777777</v>
      </c>
      <c r="C462" s="85"/>
      <c r="D462" s="85" t="s">
        <v>12630</v>
      </c>
      <c r="E462" s="85" t="s">
        <v>212</v>
      </c>
      <c r="F462" s="282">
        <v>43286</v>
      </c>
      <c r="G462" s="85" t="s">
        <v>387</v>
      </c>
      <c r="H462" s="85" t="s">
        <v>3127</v>
      </c>
      <c r="I462" s="85" t="s">
        <v>4374</v>
      </c>
      <c r="J462" s="85"/>
      <c r="K462" s="471"/>
      <c r="L462" s="471"/>
      <c r="M462" s="471"/>
      <c r="N462" s="471"/>
      <c r="O462" s="85"/>
      <c r="P462" s="472" t="s">
        <v>22870</v>
      </c>
      <c r="Q462" s="85" t="s">
        <v>22871</v>
      </c>
      <c r="R462" s="85" t="s">
        <v>22872</v>
      </c>
      <c r="S462" s="506" t="s">
        <v>22873</v>
      </c>
      <c r="T462" s="281">
        <v>9184605892</v>
      </c>
      <c r="U462" s="473" t="s">
        <v>22874</v>
      </c>
      <c r="V462" s="506" t="s">
        <v>22874</v>
      </c>
      <c r="W462" s="66" t="s">
        <v>221</v>
      </c>
      <c r="X462" s="66" t="s">
        <v>221</v>
      </c>
      <c r="Y462" s="66" t="s">
        <v>221</v>
      </c>
      <c r="Z462" s="66" t="s">
        <v>221</v>
      </c>
      <c r="AA462" s="85" t="s">
        <v>1239</v>
      </c>
      <c r="AB462" s="85" t="s">
        <v>1239</v>
      </c>
      <c r="AC462" s="281" t="s">
        <v>402</v>
      </c>
      <c r="AD462" s="85" t="s">
        <v>224</v>
      </c>
      <c r="AE462" s="85"/>
      <c r="AF462" s="85" t="s">
        <v>226</v>
      </c>
      <c r="AG462" s="85" t="s">
        <v>221</v>
      </c>
      <c r="AH462" s="85" t="s">
        <v>221</v>
      </c>
      <c r="AI462" s="85"/>
      <c r="AJ462" s="85"/>
      <c r="AK462" s="85"/>
      <c r="AL462" s="85"/>
      <c r="AM462" s="85"/>
      <c r="AN462" s="85" t="s">
        <v>228</v>
      </c>
      <c r="AO462" s="85" t="s">
        <v>228</v>
      </c>
      <c r="AP462" s="85" t="s">
        <v>598</v>
      </c>
      <c r="AQ462" s="85" t="s">
        <v>3069</v>
      </c>
      <c r="AR462" s="85"/>
      <c r="AS462" s="85"/>
      <c r="AT462" s="85"/>
      <c r="AU462" s="85"/>
      <c r="AV462" s="85"/>
      <c r="AW462" s="85"/>
      <c r="AX462" s="85"/>
      <c r="AY462" s="85" t="s">
        <v>227</v>
      </c>
      <c r="AZ462" s="85" t="s">
        <v>446</v>
      </c>
      <c r="BA462" s="275"/>
      <c r="BB462" s="474"/>
      <c r="BC462" s="275"/>
      <c r="BD462" s="275"/>
      <c r="BE462" s="85"/>
      <c r="BF462" s="85"/>
      <c r="BG462" s="85"/>
      <c r="BH462" s="85"/>
      <c r="BI462" s="85"/>
      <c r="BJ462" s="85"/>
      <c r="BK462" s="85"/>
      <c r="BL462" s="85"/>
      <c r="BM462" s="85"/>
      <c r="BN462" s="85"/>
      <c r="BO462" s="85"/>
      <c r="BP462" s="85"/>
      <c r="BQ462" s="85"/>
      <c r="BR462" s="85"/>
      <c r="BS462" s="85"/>
      <c r="BT462" s="85"/>
      <c r="BU462" s="85"/>
      <c r="BV462" s="405"/>
      <c r="BW462" s="85"/>
      <c r="BX462" s="85"/>
      <c r="BY462" s="85"/>
      <c r="BZ462" s="85"/>
      <c r="CA462" s="85"/>
      <c r="CB462" s="85"/>
      <c r="CC462" s="85"/>
      <c r="CD462" s="85"/>
      <c r="CE462" s="85"/>
      <c r="CF462" s="85"/>
      <c r="CG462" s="85"/>
      <c r="CH462" s="85"/>
      <c r="CI462" s="85"/>
      <c r="CJ462" s="85"/>
      <c r="CK462" s="85"/>
      <c r="CL462" s="85"/>
      <c r="CM462" s="85"/>
      <c r="CN462" s="85"/>
      <c r="CO462" s="85"/>
      <c r="CP462" s="85"/>
      <c r="CQ462" s="85"/>
      <c r="CR462" s="335" t="s">
        <v>12643</v>
      </c>
      <c r="CS462" s="335" t="s">
        <v>12644</v>
      </c>
      <c r="CT462" s="335" t="s">
        <v>4002</v>
      </c>
      <c r="CU462" s="335" t="s">
        <v>22875</v>
      </c>
      <c r="CV462" s="335" t="s">
        <v>22876</v>
      </c>
      <c r="CW462" s="335" t="s">
        <v>22872</v>
      </c>
      <c r="CX462" s="335" t="s">
        <v>22873</v>
      </c>
      <c r="CY462" s="335" t="s">
        <v>22877</v>
      </c>
      <c r="CZ462" s="335" t="s">
        <v>3848</v>
      </c>
      <c r="DA462" s="335" t="s">
        <v>22878</v>
      </c>
      <c r="DB462" s="335" t="s">
        <v>4037</v>
      </c>
      <c r="DC462" s="335" t="s">
        <v>4038</v>
      </c>
      <c r="DD462" s="335" t="s">
        <v>4039</v>
      </c>
      <c r="DE462" s="335" t="s">
        <v>3848</v>
      </c>
      <c r="DF462" s="335" t="s">
        <v>22879</v>
      </c>
      <c r="DG462" s="335" t="s">
        <v>4037</v>
      </c>
      <c r="DH462" s="335" t="s">
        <v>4038</v>
      </c>
      <c r="DI462" s="335" t="s">
        <v>4039</v>
      </c>
      <c r="DJ462" s="335" t="s">
        <v>22880</v>
      </c>
      <c r="DK462" s="335" t="s">
        <v>3849</v>
      </c>
      <c r="DL462" s="335" t="s">
        <v>3848</v>
      </c>
      <c r="DM462" s="335" t="s">
        <v>22881</v>
      </c>
      <c r="DN462" s="335" t="s">
        <v>4062</v>
      </c>
      <c r="DO462" s="335" t="s">
        <v>3848</v>
      </c>
      <c r="DP462" s="335" t="s">
        <v>3848</v>
      </c>
      <c r="DQ462" s="335" t="s">
        <v>22882</v>
      </c>
      <c r="DR462" s="335" t="s">
        <v>22883</v>
      </c>
      <c r="DS462" s="335" t="s">
        <v>22874</v>
      </c>
      <c r="DT462" s="335" t="s">
        <v>3848</v>
      </c>
      <c r="DU462" s="335" t="s">
        <v>3848</v>
      </c>
      <c r="DV462" s="335" t="s">
        <v>3848</v>
      </c>
      <c r="DW462" s="335" t="s">
        <v>3848</v>
      </c>
      <c r="DX462" s="335" t="s">
        <v>3848</v>
      </c>
      <c r="DY462" s="335" t="s">
        <v>3848</v>
      </c>
      <c r="DZ462" s="335" t="s">
        <v>3848</v>
      </c>
      <c r="EA462" s="335" t="s">
        <v>3848</v>
      </c>
      <c r="EB462" s="335" t="s">
        <v>3861</v>
      </c>
      <c r="EC462" s="335" t="s">
        <v>3862</v>
      </c>
      <c r="ED462" s="335" t="s">
        <v>3848</v>
      </c>
      <c r="EE462" s="335" t="s">
        <v>8000</v>
      </c>
      <c r="EF462" s="335" t="s">
        <v>3864</v>
      </c>
      <c r="EG462" s="335" t="s">
        <v>598</v>
      </c>
      <c r="EH462" s="335" t="s">
        <v>5303</v>
      </c>
      <c r="EI462" s="335" t="s">
        <v>22884</v>
      </c>
      <c r="EJ462" s="335" t="s">
        <v>3848</v>
      </c>
      <c r="EK462" s="335" t="s">
        <v>3848</v>
      </c>
      <c r="EL462" s="335" t="s">
        <v>3868</v>
      </c>
      <c r="EM462" s="335" t="s">
        <v>4002</v>
      </c>
      <c r="EN462" s="335" t="s">
        <v>4002</v>
      </c>
      <c r="EO462" s="335" t="s">
        <v>4002</v>
      </c>
      <c r="EP462" s="335" t="s">
        <v>4002</v>
      </c>
      <c r="EQ462" s="335" t="s">
        <v>22885</v>
      </c>
      <c r="ER462" s="335" t="s">
        <v>3924</v>
      </c>
      <c r="ES462" s="335" t="s">
        <v>22886</v>
      </c>
      <c r="ET462" s="335" t="s">
        <v>22887</v>
      </c>
      <c r="EU462" s="335" t="s">
        <v>4076</v>
      </c>
      <c r="EV462" s="335" t="s">
        <v>3876</v>
      </c>
      <c r="EW462" s="335" t="s">
        <v>3876</v>
      </c>
      <c r="EX462" s="335" t="s">
        <v>3848</v>
      </c>
      <c r="EY462" s="335" t="s">
        <v>3848</v>
      </c>
      <c r="EZ462" s="335" t="s">
        <v>3876</v>
      </c>
      <c r="FA462" s="335" t="s">
        <v>3848</v>
      </c>
      <c r="FB462" s="335" t="s">
        <v>3848</v>
      </c>
      <c r="FC462" s="335" t="s">
        <v>3848</v>
      </c>
      <c r="FD462" s="335" t="s">
        <v>3848</v>
      </c>
      <c r="FE462" s="335" t="s">
        <v>4017</v>
      </c>
      <c r="FF462" s="335" t="s">
        <v>4017</v>
      </c>
      <c r="FG462" s="335" t="s">
        <v>3848</v>
      </c>
      <c r="FH462" s="335" t="s">
        <v>3848</v>
      </c>
      <c r="FI462" s="335" t="s">
        <v>3848</v>
      </c>
      <c r="FJ462" s="335" t="s">
        <v>4017</v>
      </c>
      <c r="FK462" s="335" t="s">
        <v>4017</v>
      </c>
      <c r="FL462" s="335" t="s">
        <v>4017</v>
      </c>
      <c r="FM462" s="335" t="s">
        <v>22873</v>
      </c>
      <c r="FN462" s="335" t="s">
        <v>729</v>
      </c>
      <c r="FO462" s="335" t="s">
        <v>22888</v>
      </c>
      <c r="FP462" s="335" t="s">
        <v>22889</v>
      </c>
      <c r="FQ462" s="335" t="s">
        <v>3848</v>
      </c>
      <c r="FR462" s="335" t="s">
        <v>3848</v>
      </c>
      <c r="FS462" s="335" t="s">
        <v>3848</v>
      </c>
      <c r="FT462" s="335" t="s">
        <v>3943</v>
      </c>
      <c r="FU462" s="335" t="s">
        <v>3943</v>
      </c>
      <c r="FV462" s="335" t="s">
        <v>3943</v>
      </c>
      <c r="FW462" s="335" t="s">
        <v>3943</v>
      </c>
      <c r="FX462" s="335" t="s">
        <v>3894</v>
      </c>
      <c r="FY462" s="335" t="s">
        <v>3848</v>
      </c>
      <c r="FZ462" s="335" t="s">
        <v>17144</v>
      </c>
      <c r="GA462" s="335" t="s">
        <v>3848</v>
      </c>
      <c r="GB462" s="335" t="s">
        <v>3848</v>
      </c>
      <c r="GC462" s="335" t="s">
        <v>3848</v>
      </c>
      <c r="IC462" s="44" t="s">
        <v>3403</v>
      </c>
      <c r="IE462" s="44" t="s">
        <v>3403</v>
      </c>
    </row>
    <row r="463" spans="1:239" s="44" customFormat="1" ht="15" customHeight="1" x14ac:dyDescent="0.2">
      <c r="A463" s="85">
        <v>57</v>
      </c>
      <c r="B463" s="59">
        <v>0.40277777777777773</v>
      </c>
      <c r="C463" s="255"/>
      <c r="D463" s="44" t="s">
        <v>12630</v>
      </c>
      <c r="E463" s="255" t="s">
        <v>212</v>
      </c>
      <c r="F463" s="282">
        <v>43286</v>
      </c>
      <c r="G463" s="255" t="s">
        <v>357</v>
      </c>
      <c r="H463" s="255" t="s">
        <v>233</v>
      </c>
      <c r="I463" s="255" t="s">
        <v>12683</v>
      </c>
      <c r="J463" s="255"/>
      <c r="K463" s="255"/>
      <c r="L463" s="255"/>
      <c r="M463" s="282"/>
      <c r="N463" s="282"/>
      <c r="O463" s="255"/>
      <c r="P463" s="370" t="s">
        <v>22890</v>
      </c>
      <c r="Q463" s="44" t="s">
        <v>22891</v>
      </c>
      <c r="R463" s="44" t="s">
        <v>22892</v>
      </c>
      <c r="S463" s="44" t="s">
        <v>22893</v>
      </c>
      <c r="T463" s="44">
        <v>9951926557</v>
      </c>
      <c r="U463" s="367" t="s">
        <v>22894</v>
      </c>
      <c r="V463" s="255" t="s">
        <v>221</v>
      </c>
      <c r="W463" s="66" t="s">
        <v>221</v>
      </c>
      <c r="X463" s="66" t="s">
        <v>221</v>
      </c>
      <c r="Y463" s="66" t="s">
        <v>221</v>
      </c>
      <c r="Z463" s="66" t="s">
        <v>221</v>
      </c>
      <c r="AA463" s="44" t="s">
        <v>22895</v>
      </c>
      <c r="AB463" s="44">
        <v>9458527667</v>
      </c>
      <c r="AC463" s="85" t="s">
        <v>223</v>
      </c>
      <c r="AD463" s="44" t="s">
        <v>241</v>
      </c>
      <c r="AE463" s="44" t="s">
        <v>22896</v>
      </c>
      <c r="AF463" s="44" t="s">
        <v>221</v>
      </c>
      <c r="AG463" s="44" t="s">
        <v>226</v>
      </c>
      <c r="AH463" s="44" t="s">
        <v>226</v>
      </c>
      <c r="AI463" s="44">
        <v>13</v>
      </c>
      <c r="AJ463" s="44" t="s">
        <v>227</v>
      </c>
      <c r="AK463" s="44">
        <v>1</v>
      </c>
      <c r="AL463" s="44">
        <v>13</v>
      </c>
      <c r="AM463" s="44">
        <v>0</v>
      </c>
      <c r="AN463" s="255" t="s">
        <v>432</v>
      </c>
      <c r="AO463" s="281" t="s">
        <v>432</v>
      </c>
      <c r="AP463" s="255" t="s">
        <v>434</v>
      </c>
      <c r="AQ463" s="255" t="s">
        <v>10785</v>
      </c>
      <c r="AR463" s="44" t="s">
        <v>14943</v>
      </c>
      <c r="AS463" s="255"/>
      <c r="AT463" s="255"/>
      <c r="AU463" s="255"/>
      <c r="AV463" s="255"/>
      <c r="AW463" s="255"/>
      <c r="AX463" s="255" t="s">
        <v>6970</v>
      </c>
      <c r="AY463" s="44" t="s">
        <v>227</v>
      </c>
      <c r="AZ463" s="44" t="s">
        <v>227</v>
      </c>
      <c r="BA463" s="255"/>
      <c r="BB463" s="255" t="s">
        <v>14708</v>
      </c>
      <c r="BC463" s="59">
        <v>0.4597222222222222</v>
      </c>
      <c r="BD463" s="59">
        <v>0.46875</v>
      </c>
      <c r="BE463" s="255"/>
      <c r="BF463" s="255">
        <v>2</v>
      </c>
      <c r="BG463" s="255">
        <v>2</v>
      </c>
      <c r="BH463" s="255">
        <v>2</v>
      </c>
      <c r="BI463" s="255">
        <v>2</v>
      </c>
      <c r="BJ463" s="255">
        <v>2</v>
      </c>
      <c r="BK463" s="255">
        <v>2</v>
      </c>
      <c r="BL463" s="255">
        <v>2</v>
      </c>
      <c r="BM463" s="255">
        <v>2</v>
      </c>
      <c r="BN463" s="255">
        <v>2</v>
      </c>
      <c r="BO463" s="255">
        <v>2</v>
      </c>
      <c r="BP463" s="255">
        <v>2</v>
      </c>
      <c r="BQ463" s="255">
        <v>2</v>
      </c>
      <c r="BR463" s="255">
        <v>2</v>
      </c>
      <c r="BS463" s="255">
        <v>2</v>
      </c>
      <c r="BT463" s="255">
        <v>2</v>
      </c>
      <c r="BU463" s="255"/>
      <c r="BV463" s="44" t="s">
        <v>14708</v>
      </c>
      <c r="BW463" s="59">
        <v>0.46875</v>
      </c>
      <c r="BX463" s="59">
        <v>0.47569444444444442</v>
      </c>
      <c r="BZ463" s="44">
        <v>3</v>
      </c>
      <c r="CA463" s="44">
        <v>3</v>
      </c>
      <c r="CB463" s="44">
        <v>3</v>
      </c>
      <c r="CC463" s="44">
        <v>3</v>
      </c>
      <c r="CD463" s="44" t="s">
        <v>260</v>
      </c>
      <c r="CE463" s="255"/>
      <c r="CF463" s="255"/>
      <c r="CG463" s="255"/>
      <c r="CH463" s="255"/>
      <c r="CI463" s="255"/>
      <c r="CJ463" s="255"/>
      <c r="CK463" s="255"/>
      <c r="CL463" s="255"/>
      <c r="CM463" s="255"/>
      <c r="CN463" s="255"/>
      <c r="CO463" s="255"/>
      <c r="CP463" s="255"/>
      <c r="CQ463" s="255"/>
      <c r="CR463" s="335" t="s">
        <v>12643</v>
      </c>
      <c r="CS463" s="335" t="s">
        <v>12644</v>
      </c>
      <c r="CT463" s="335" t="s">
        <v>4002</v>
      </c>
      <c r="CU463" s="335" t="s">
        <v>22897</v>
      </c>
      <c r="CV463" s="335" t="s">
        <v>22891</v>
      </c>
      <c r="CW463" s="335" t="s">
        <v>22892</v>
      </c>
      <c r="CX463" s="335" t="s">
        <v>22893</v>
      </c>
      <c r="CY463" s="335" t="s">
        <v>22898</v>
      </c>
      <c r="CZ463" s="335" t="s">
        <v>3848</v>
      </c>
      <c r="DA463" s="335" t="s">
        <v>22899</v>
      </c>
      <c r="DB463" s="335" t="s">
        <v>3840</v>
      </c>
      <c r="DC463" s="335" t="s">
        <v>3841</v>
      </c>
      <c r="DD463" s="335" t="s">
        <v>10974</v>
      </c>
      <c r="DE463" s="335" t="s">
        <v>22900</v>
      </c>
      <c r="DF463" s="335" t="s">
        <v>22901</v>
      </c>
      <c r="DG463" s="335" t="s">
        <v>8023</v>
      </c>
      <c r="DH463" s="335" t="s">
        <v>3846</v>
      </c>
      <c r="DI463" s="335" t="s">
        <v>5402</v>
      </c>
      <c r="DJ463" s="335" t="s">
        <v>22902</v>
      </c>
      <c r="DK463" s="335" t="s">
        <v>3957</v>
      </c>
      <c r="DL463" s="335" t="s">
        <v>22903</v>
      </c>
      <c r="DM463" s="335" t="s">
        <v>3914</v>
      </c>
      <c r="DN463" s="335" t="s">
        <v>3852</v>
      </c>
      <c r="DO463" s="335" t="s">
        <v>3853</v>
      </c>
      <c r="DP463" s="335" t="s">
        <v>3854</v>
      </c>
      <c r="DQ463" s="335" t="s">
        <v>22904</v>
      </c>
      <c r="DR463" s="335" t="s">
        <v>1228</v>
      </c>
      <c r="DS463" s="335" t="s">
        <v>22905</v>
      </c>
      <c r="DT463" s="335" t="s">
        <v>22906</v>
      </c>
      <c r="DU463" s="335" t="s">
        <v>22907</v>
      </c>
      <c r="DV463" s="335" t="s">
        <v>22908</v>
      </c>
      <c r="DW463" s="335" t="s">
        <v>22909</v>
      </c>
      <c r="DX463" s="335" t="s">
        <v>22910</v>
      </c>
      <c r="DY463" s="335" t="s">
        <v>22911</v>
      </c>
      <c r="DZ463" s="335" t="s">
        <v>1239</v>
      </c>
      <c r="EA463" s="335" t="s">
        <v>1239</v>
      </c>
      <c r="EB463" s="335" t="s">
        <v>3861</v>
      </c>
      <c r="EC463" s="335" t="s">
        <v>4118</v>
      </c>
      <c r="ED463" s="335" t="s">
        <v>3848</v>
      </c>
      <c r="EE463" s="335" t="s">
        <v>22912</v>
      </c>
      <c r="EF463" s="335" t="s">
        <v>432</v>
      </c>
      <c r="EG463" s="335" t="s">
        <v>3919</v>
      </c>
      <c r="EH463" s="335" t="s">
        <v>3920</v>
      </c>
      <c r="EI463" s="335" t="s">
        <v>282</v>
      </c>
      <c r="EJ463" s="335" t="s">
        <v>3848</v>
      </c>
      <c r="EK463" s="335" t="s">
        <v>3848</v>
      </c>
      <c r="EL463" s="335" t="s">
        <v>3868</v>
      </c>
      <c r="EM463" s="335" t="s">
        <v>4002</v>
      </c>
      <c r="EN463" s="335" t="s">
        <v>4002</v>
      </c>
      <c r="EO463" s="335" t="s">
        <v>3869</v>
      </c>
      <c r="EP463" s="335" t="s">
        <v>3870</v>
      </c>
      <c r="EQ463" s="335" t="s">
        <v>4017</v>
      </c>
      <c r="ER463" s="335" t="s">
        <v>4017</v>
      </c>
      <c r="ES463" s="335" t="s">
        <v>4017</v>
      </c>
      <c r="ET463" s="335" t="s">
        <v>4017</v>
      </c>
      <c r="EU463" s="335" t="s">
        <v>4017</v>
      </c>
      <c r="EV463" s="335" t="s">
        <v>3848</v>
      </c>
      <c r="EW463" s="335" t="s">
        <v>3848</v>
      </c>
      <c r="EX463" s="335" t="s">
        <v>3848</v>
      </c>
      <c r="EY463" s="335" t="s">
        <v>3848</v>
      </c>
      <c r="EZ463" s="335" t="s">
        <v>3848</v>
      </c>
      <c r="FA463" s="335" t="s">
        <v>3848</v>
      </c>
      <c r="FB463" s="335" t="s">
        <v>3848</v>
      </c>
      <c r="FC463" s="335" t="s">
        <v>3848</v>
      </c>
      <c r="FD463" s="335" t="s">
        <v>3848</v>
      </c>
      <c r="FE463" s="335" t="s">
        <v>4017</v>
      </c>
      <c r="FF463" s="335" t="s">
        <v>4017</v>
      </c>
      <c r="FG463" s="335" t="s">
        <v>3848</v>
      </c>
      <c r="FH463" s="335" t="s">
        <v>3848</v>
      </c>
      <c r="FI463" s="335" t="s">
        <v>3848</v>
      </c>
      <c r="FJ463" s="335" t="s">
        <v>4017</v>
      </c>
      <c r="FK463" s="335" t="s">
        <v>4017</v>
      </c>
      <c r="FL463" s="335" t="s">
        <v>4017</v>
      </c>
      <c r="FM463" s="335" t="s">
        <v>22913</v>
      </c>
      <c r="FN463" s="335" t="s">
        <v>16141</v>
      </c>
      <c r="FO463" s="335" t="s">
        <v>273</v>
      </c>
      <c r="FP463" s="335" t="s">
        <v>3848</v>
      </c>
      <c r="FQ463" s="335" t="s">
        <v>3848</v>
      </c>
      <c r="FR463" s="335" t="s">
        <v>3848</v>
      </c>
      <c r="FS463" s="335" t="s">
        <v>3848</v>
      </c>
      <c r="FT463" s="335" t="s">
        <v>3943</v>
      </c>
      <c r="FU463" s="335" t="s">
        <v>3943</v>
      </c>
      <c r="FV463" s="335" t="s">
        <v>3943</v>
      </c>
      <c r="FW463" s="335" t="s">
        <v>3943</v>
      </c>
      <c r="FX463" s="335" t="s">
        <v>3894</v>
      </c>
      <c r="FY463" s="335" t="s">
        <v>3848</v>
      </c>
      <c r="FZ463" s="335" t="s">
        <v>13539</v>
      </c>
      <c r="GA463" s="335" t="s">
        <v>3945</v>
      </c>
      <c r="GB463" s="335" t="s">
        <v>3945</v>
      </c>
      <c r="GC463" s="335" t="s">
        <v>3946</v>
      </c>
      <c r="GD463" s="255" t="s">
        <v>12711</v>
      </c>
      <c r="GE463" s="255" t="s">
        <v>6505</v>
      </c>
      <c r="GF463" s="255"/>
      <c r="GG463" s="255"/>
      <c r="HS463" s="44" t="s">
        <v>6505</v>
      </c>
      <c r="IC463" s="44" t="s">
        <v>12683</v>
      </c>
      <c r="IE463" s="44" t="s">
        <v>3403</v>
      </c>
    </row>
    <row r="464" spans="1:239" s="44" customFormat="1" ht="15" customHeight="1" x14ac:dyDescent="0.2">
      <c r="A464" s="85">
        <v>58</v>
      </c>
      <c r="B464" s="59">
        <v>0.29166666666666669</v>
      </c>
      <c r="C464" s="255"/>
      <c r="D464" s="44" t="s">
        <v>20438</v>
      </c>
      <c r="E464" s="255" t="s">
        <v>212</v>
      </c>
      <c r="F464" s="282">
        <v>43286</v>
      </c>
      <c r="G464" s="255" t="s">
        <v>3082</v>
      </c>
      <c r="H464" s="255" t="s">
        <v>246</v>
      </c>
      <c r="I464" s="255" t="s">
        <v>247</v>
      </c>
      <c r="J464" s="44" t="s">
        <v>22271</v>
      </c>
      <c r="K464" s="255" t="s">
        <v>22914</v>
      </c>
      <c r="L464" s="471" t="s">
        <v>250</v>
      </c>
      <c r="M464" s="374">
        <v>43286</v>
      </c>
      <c r="N464" s="374">
        <v>43299</v>
      </c>
      <c r="O464" s="255" t="s">
        <v>13142</v>
      </c>
      <c r="P464" s="370" t="s">
        <v>22915</v>
      </c>
      <c r="Q464" s="44" t="s">
        <v>923</v>
      </c>
      <c r="R464" s="44" t="s">
        <v>22916</v>
      </c>
      <c r="S464" s="44" t="s">
        <v>3625</v>
      </c>
      <c r="T464" s="44">
        <v>9981709689</v>
      </c>
      <c r="U464" s="367" t="s">
        <v>22917</v>
      </c>
      <c r="V464" s="255" t="s">
        <v>221</v>
      </c>
      <c r="W464" s="66" t="s">
        <v>221</v>
      </c>
      <c r="X464" s="66" t="s">
        <v>221</v>
      </c>
      <c r="Y464" s="66" t="s">
        <v>221</v>
      </c>
      <c r="Z464" s="66" t="s">
        <v>221</v>
      </c>
      <c r="AA464" s="44" t="s">
        <v>22918</v>
      </c>
      <c r="AB464" s="44">
        <v>9162727615</v>
      </c>
      <c r="AC464" s="85" t="s">
        <v>223</v>
      </c>
      <c r="AD464" s="44" t="s">
        <v>802</v>
      </c>
      <c r="AE464" s="44" t="s">
        <v>424</v>
      </c>
      <c r="AF464" s="44" t="s">
        <v>226</v>
      </c>
      <c r="AG464" s="44" t="s">
        <v>221</v>
      </c>
      <c r="AH464" s="44" t="s">
        <v>221</v>
      </c>
      <c r="AI464" s="44">
        <v>18</v>
      </c>
      <c r="AJ464" s="44" t="s">
        <v>227</v>
      </c>
      <c r="AK464" s="44">
        <v>1</v>
      </c>
      <c r="AL464" s="44">
        <v>18</v>
      </c>
      <c r="AM464" s="44">
        <v>0</v>
      </c>
      <c r="AN464" s="255" t="s">
        <v>432</v>
      </c>
      <c r="AO464" s="281" t="s">
        <v>432</v>
      </c>
      <c r="AP464" s="255" t="s">
        <v>434</v>
      </c>
      <c r="AQ464" s="255" t="s">
        <v>10785</v>
      </c>
      <c r="AR464" s="44" t="s">
        <v>14943</v>
      </c>
      <c r="AS464" s="255"/>
      <c r="AT464" s="255"/>
      <c r="AU464" s="255"/>
      <c r="AV464" s="255"/>
      <c r="AW464" s="255"/>
      <c r="AX464" s="255" t="s">
        <v>6970</v>
      </c>
      <c r="AY464" s="44" t="s">
        <v>227</v>
      </c>
      <c r="AZ464" s="44" t="s">
        <v>227</v>
      </c>
      <c r="BA464" s="255"/>
      <c r="BB464" s="255" t="s">
        <v>14708</v>
      </c>
      <c r="BC464" s="59">
        <v>0.48055555555555557</v>
      </c>
      <c r="BD464" s="59">
        <v>0.48888888888888887</v>
      </c>
      <c r="BE464" s="255"/>
      <c r="BF464" s="255">
        <v>3</v>
      </c>
      <c r="BG464" s="255">
        <v>3</v>
      </c>
      <c r="BH464" s="255">
        <v>3</v>
      </c>
      <c r="BI464" s="255">
        <v>3</v>
      </c>
      <c r="BJ464" s="255">
        <v>3</v>
      </c>
      <c r="BK464" s="255">
        <v>2</v>
      </c>
      <c r="BL464" s="255">
        <v>2</v>
      </c>
      <c r="BM464" s="255">
        <v>2</v>
      </c>
      <c r="BN464" s="255">
        <v>2</v>
      </c>
      <c r="BO464" s="255">
        <v>2</v>
      </c>
      <c r="BP464" s="255">
        <v>3</v>
      </c>
      <c r="BQ464" s="255">
        <v>3</v>
      </c>
      <c r="BR464" s="255">
        <v>3</v>
      </c>
      <c r="BS464" s="255">
        <v>3</v>
      </c>
      <c r="BT464" s="255">
        <v>3</v>
      </c>
      <c r="BU464" s="255"/>
      <c r="BV464" s="44" t="s">
        <v>14708</v>
      </c>
      <c r="BW464" s="59">
        <v>0.48888888888888887</v>
      </c>
      <c r="BX464" s="59">
        <v>0.49583333333333335</v>
      </c>
      <c r="BZ464" s="44">
        <v>3</v>
      </c>
      <c r="CA464" s="44">
        <v>3</v>
      </c>
      <c r="CB464" s="44">
        <v>2</v>
      </c>
      <c r="CC464" s="44">
        <v>3</v>
      </c>
      <c r="CD464" s="44" t="s">
        <v>260</v>
      </c>
      <c r="CE464" s="255"/>
      <c r="CF464" s="255"/>
      <c r="CG464" s="255"/>
      <c r="CH464" s="255"/>
      <c r="CI464" s="255"/>
      <c r="CJ464" s="255"/>
      <c r="CK464" s="255"/>
      <c r="CL464" s="255"/>
      <c r="CM464" s="255"/>
      <c r="CN464" s="255"/>
      <c r="CO464" s="255"/>
      <c r="CP464" s="255"/>
      <c r="CQ464" s="255"/>
      <c r="CR464" s="335" t="s">
        <v>12643</v>
      </c>
      <c r="CS464" s="335" t="s">
        <v>12644</v>
      </c>
      <c r="CT464" s="335" t="s">
        <v>4002</v>
      </c>
      <c r="CU464" s="335" t="s">
        <v>22919</v>
      </c>
      <c r="CV464" s="335" t="s">
        <v>923</v>
      </c>
      <c r="CW464" s="335" t="s">
        <v>22916</v>
      </c>
      <c r="CX464" s="335" t="s">
        <v>3625</v>
      </c>
      <c r="CY464" s="335" t="s">
        <v>22920</v>
      </c>
      <c r="CZ464" s="335" t="s">
        <v>14748</v>
      </c>
      <c r="DA464" s="335" t="s">
        <v>22921</v>
      </c>
      <c r="DB464" s="335" t="s">
        <v>4037</v>
      </c>
      <c r="DC464" s="335" t="s">
        <v>4038</v>
      </c>
      <c r="DD464" s="335" t="s">
        <v>4039</v>
      </c>
      <c r="DE464" s="335" t="s">
        <v>3848</v>
      </c>
      <c r="DF464" s="335" t="s">
        <v>17155</v>
      </c>
      <c r="DG464" s="335" t="s">
        <v>4037</v>
      </c>
      <c r="DH464" s="335" t="s">
        <v>4038</v>
      </c>
      <c r="DI464" s="335" t="s">
        <v>4039</v>
      </c>
      <c r="DJ464" s="335" t="s">
        <v>22922</v>
      </c>
      <c r="DK464" s="335" t="s">
        <v>3957</v>
      </c>
      <c r="DL464" s="335" t="s">
        <v>4002</v>
      </c>
      <c r="DM464" s="335" t="s">
        <v>3914</v>
      </c>
      <c r="DN464" s="335" t="s">
        <v>3852</v>
      </c>
      <c r="DO464" s="335" t="s">
        <v>3853</v>
      </c>
      <c r="DP464" s="335" t="s">
        <v>3854</v>
      </c>
      <c r="DQ464" s="335" t="s">
        <v>22923</v>
      </c>
      <c r="DR464" s="335" t="s">
        <v>22923</v>
      </c>
      <c r="DS464" s="335" t="s">
        <v>22924</v>
      </c>
      <c r="DT464" s="335" t="s">
        <v>22925</v>
      </c>
      <c r="DU464" s="335" t="s">
        <v>22926</v>
      </c>
      <c r="DV464" s="335" t="s">
        <v>22927</v>
      </c>
      <c r="DW464" s="335" t="s">
        <v>22928</v>
      </c>
      <c r="DX464" s="335" t="s">
        <v>22929</v>
      </c>
      <c r="DY464" s="335" t="s">
        <v>3848</v>
      </c>
      <c r="DZ464" s="335" t="s">
        <v>3848</v>
      </c>
      <c r="EA464" s="335" t="s">
        <v>3848</v>
      </c>
      <c r="EB464" s="335" t="s">
        <v>3861</v>
      </c>
      <c r="EC464" s="335" t="s">
        <v>3862</v>
      </c>
      <c r="ED464" s="335" t="s">
        <v>22930</v>
      </c>
      <c r="EE464" s="335" t="s">
        <v>22931</v>
      </c>
      <c r="EF464" s="335" t="s">
        <v>432</v>
      </c>
      <c r="EG464" s="335" t="s">
        <v>3919</v>
      </c>
      <c r="EH464" s="335" t="s">
        <v>3920</v>
      </c>
      <c r="EI464" s="335" t="s">
        <v>282</v>
      </c>
      <c r="EJ464" s="335" t="s">
        <v>3848</v>
      </c>
      <c r="EK464" s="335" t="s">
        <v>3848</v>
      </c>
      <c r="EL464" s="335" t="s">
        <v>3868</v>
      </c>
      <c r="EM464" s="335" t="s">
        <v>4002</v>
      </c>
      <c r="EN464" s="335" t="s">
        <v>4002</v>
      </c>
      <c r="EO464" s="335" t="s">
        <v>4002</v>
      </c>
      <c r="EP464" s="335" t="s">
        <v>4002</v>
      </c>
      <c r="EQ464" s="335" t="s">
        <v>22932</v>
      </c>
      <c r="ER464" s="335" t="s">
        <v>4073</v>
      </c>
      <c r="ES464" s="335" t="s">
        <v>22933</v>
      </c>
      <c r="ET464" s="335" t="s">
        <v>5051</v>
      </c>
      <c r="EU464" s="335" t="s">
        <v>22934</v>
      </c>
      <c r="EV464" s="335" t="s">
        <v>3876</v>
      </c>
      <c r="EW464" s="335" t="s">
        <v>3876</v>
      </c>
      <c r="EX464" s="335" t="s">
        <v>3848</v>
      </c>
      <c r="EY464" s="335" t="s">
        <v>3848</v>
      </c>
      <c r="EZ464" s="335" t="s">
        <v>3877</v>
      </c>
      <c r="FA464" s="335" t="s">
        <v>4008</v>
      </c>
      <c r="FB464" s="335" t="s">
        <v>22935</v>
      </c>
      <c r="FC464" s="335" t="s">
        <v>22936</v>
      </c>
      <c r="FD464" s="335" t="s">
        <v>3848</v>
      </c>
      <c r="FE464" s="335" t="s">
        <v>4011</v>
      </c>
      <c r="FF464" s="335" t="s">
        <v>4012</v>
      </c>
      <c r="FG464" s="335" t="s">
        <v>14593</v>
      </c>
      <c r="FH464" s="335" t="s">
        <v>22937</v>
      </c>
      <c r="FI464" s="335" t="s">
        <v>21511</v>
      </c>
      <c r="FJ464" s="335" t="s">
        <v>4446</v>
      </c>
      <c r="FK464" s="335" t="s">
        <v>17998</v>
      </c>
      <c r="FL464" s="335" t="s">
        <v>4017</v>
      </c>
      <c r="FM464" s="335" t="s">
        <v>3625</v>
      </c>
      <c r="FN464" s="335" t="s">
        <v>4816</v>
      </c>
      <c r="FO464" s="335" t="s">
        <v>22938</v>
      </c>
      <c r="FP464" s="335" t="s">
        <v>3848</v>
      </c>
      <c r="FQ464" s="335" t="s">
        <v>3848</v>
      </c>
      <c r="FR464" s="335" t="s">
        <v>3848</v>
      </c>
      <c r="FS464" s="335" t="s">
        <v>3848</v>
      </c>
      <c r="FT464" s="335" t="s">
        <v>22939</v>
      </c>
      <c r="FU464" s="335" t="s">
        <v>3943</v>
      </c>
      <c r="FV464" s="335" t="s">
        <v>22940</v>
      </c>
      <c r="FW464" s="335" t="s">
        <v>22941</v>
      </c>
      <c r="FX464" s="335" t="s">
        <v>176</v>
      </c>
      <c r="FY464" s="335" t="s">
        <v>6538</v>
      </c>
      <c r="FZ464" s="335" t="s">
        <v>13539</v>
      </c>
      <c r="GA464" s="335" t="s">
        <v>3945</v>
      </c>
      <c r="GB464" s="335" t="s">
        <v>3945</v>
      </c>
      <c r="GC464" s="335" t="s">
        <v>3946</v>
      </c>
      <c r="GD464" s="255" t="s">
        <v>12615</v>
      </c>
      <c r="GE464" s="255" t="s">
        <v>6676</v>
      </c>
      <c r="GF464" s="255" t="s">
        <v>12711</v>
      </c>
      <c r="GG464" s="255" t="s">
        <v>6505</v>
      </c>
      <c r="HL464" s="282">
        <v>43286</v>
      </c>
      <c r="HM464" s="30" t="s">
        <v>14088</v>
      </c>
      <c r="HP464" s="255" t="s">
        <v>6676</v>
      </c>
      <c r="HS464" s="44" t="s">
        <v>6505</v>
      </c>
      <c r="IC464" s="44" t="s">
        <v>247</v>
      </c>
      <c r="IE464" s="44" t="s">
        <v>12843</v>
      </c>
    </row>
    <row r="465" spans="1:239 16384:16384" s="44" customFormat="1" ht="15" customHeight="1" x14ac:dyDescent="0.2">
      <c r="A465" s="85">
        <v>59</v>
      </c>
      <c r="B465" s="59" t="s">
        <v>22942</v>
      </c>
      <c r="C465" s="255"/>
      <c r="D465" s="44" t="s">
        <v>20438</v>
      </c>
      <c r="E465" s="255" t="s">
        <v>212</v>
      </c>
      <c r="F465" s="282">
        <v>43286</v>
      </c>
      <c r="G465" s="255" t="s">
        <v>1202</v>
      </c>
      <c r="H465" s="255" t="s">
        <v>233</v>
      </c>
      <c r="I465" s="255" t="s">
        <v>3057</v>
      </c>
      <c r="J465" s="255"/>
      <c r="K465" s="255"/>
      <c r="L465" s="255"/>
      <c r="M465" s="282"/>
      <c r="N465" s="282"/>
      <c r="O465" s="255"/>
      <c r="P465" s="370" t="s">
        <v>22943</v>
      </c>
      <c r="Q465" s="44" t="s">
        <v>12331</v>
      </c>
      <c r="R465" s="44" t="s">
        <v>678</v>
      </c>
      <c r="S465" s="44" t="s">
        <v>3087</v>
      </c>
      <c r="T465" s="44">
        <v>9219669577</v>
      </c>
      <c r="U465" s="367" t="s">
        <v>22944</v>
      </c>
      <c r="V465" s="255" t="s">
        <v>221</v>
      </c>
      <c r="W465" s="66" t="s">
        <v>221</v>
      </c>
      <c r="X465" s="66" t="s">
        <v>221</v>
      </c>
      <c r="Y465" s="66" t="s">
        <v>221</v>
      </c>
      <c r="Z465" s="66" t="s">
        <v>221</v>
      </c>
      <c r="AA465" s="44" t="s">
        <v>22945</v>
      </c>
      <c r="AB465" s="44">
        <v>9390380</v>
      </c>
      <c r="AC465" s="44" t="s">
        <v>402</v>
      </c>
      <c r="AD465" s="44" t="s">
        <v>802</v>
      </c>
      <c r="AF465" s="44" t="s">
        <v>221</v>
      </c>
      <c r="AG465" s="44" t="s">
        <v>221</v>
      </c>
      <c r="AH465" s="44" t="s">
        <v>221</v>
      </c>
      <c r="AI465" s="44">
        <v>235</v>
      </c>
      <c r="AJ465" s="44" t="s">
        <v>446</v>
      </c>
      <c r="AK465" s="44">
        <v>0</v>
      </c>
      <c r="AL465" s="44">
        <v>235</v>
      </c>
      <c r="AM465" s="44">
        <v>0</v>
      </c>
      <c r="AN465" s="255" t="s">
        <v>432</v>
      </c>
      <c r="AO465" s="281" t="s">
        <v>432</v>
      </c>
      <c r="AP465" s="255" t="s">
        <v>434</v>
      </c>
      <c r="AQ465" s="255" t="s">
        <v>10785</v>
      </c>
      <c r="AR465" s="44" t="s">
        <v>14943</v>
      </c>
      <c r="AS465" s="255"/>
      <c r="AT465" s="255"/>
      <c r="AU465" s="255"/>
      <c r="AV465" s="255"/>
      <c r="AW465" s="255"/>
      <c r="AX465" s="255" t="s">
        <v>6970</v>
      </c>
      <c r="AY465" s="255" t="s">
        <v>227</v>
      </c>
      <c r="AZ465" s="255" t="s">
        <v>227</v>
      </c>
      <c r="BA465" s="255"/>
      <c r="BB465" s="255" t="s">
        <v>14708</v>
      </c>
      <c r="BC465" s="59">
        <v>0.50138888888888888</v>
      </c>
      <c r="BD465" s="59">
        <v>0.50972222222222219</v>
      </c>
      <c r="BE465" s="494"/>
      <c r="BF465" s="255">
        <v>1</v>
      </c>
      <c r="BG465" s="255">
        <v>1</v>
      </c>
      <c r="BH465" s="255">
        <v>1</v>
      </c>
      <c r="BI465" s="255">
        <v>1</v>
      </c>
      <c r="BJ465" s="255">
        <v>1</v>
      </c>
      <c r="BK465" s="255">
        <v>1</v>
      </c>
      <c r="BL465" s="255">
        <v>1</v>
      </c>
      <c r="BM465" s="255">
        <v>1</v>
      </c>
      <c r="BN465" s="255">
        <v>1</v>
      </c>
      <c r="BO465" s="255">
        <v>1</v>
      </c>
      <c r="BP465" s="255">
        <v>1</v>
      </c>
      <c r="BQ465" s="255">
        <v>1</v>
      </c>
      <c r="BR465" s="255">
        <v>1</v>
      </c>
      <c r="BS465" s="255">
        <v>1</v>
      </c>
      <c r="BT465" s="255">
        <v>1</v>
      </c>
      <c r="BU465" s="494"/>
      <c r="BW465" s="59"/>
      <c r="BX465" s="59"/>
      <c r="BY465" s="255"/>
      <c r="CD465" s="255"/>
      <c r="CG465" s="255"/>
      <c r="CH465" s="255"/>
      <c r="CI465" s="255"/>
      <c r="CJ465" s="255"/>
      <c r="CK465" s="255"/>
      <c r="CL465" s="255"/>
      <c r="CM465" s="255"/>
      <c r="CN465" s="255"/>
      <c r="CO465" s="255"/>
      <c r="CP465" s="255"/>
      <c r="CQ465" s="255"/>
      <c r="CR465" s="335" t="s">
        <v>12643</v>
      </c>
      <c r="CS465" s="335" t="s">
        <v>12644</v>
      </c>
      <c r="CT465" s="335" t="s">
        <v>4002</v>
      </c>
      <c r="CU465" s="335" t="s">
        <v>22946</v>
      </c>
      <c r="CV465" s="335" t="s">
        <v>12331</v>
      </c>
      <c r="CW465" s="335" t="s">
        <v>678</v>
      </c>
      <c r="CX465" s="335" t="s">
        <v>3087</v>
      </c>
      <c r="CY465" s="335" t="s">
        <v>22947</v>
      </c>
      <c r="CZ465" s="335" t="s">
        <v>3848</v>
      </c>
      <c r="DA465" s="335" t="s">
        <v>3666</v>
      </c>
      <c r="DB465" s="335" t="s">
        <v>4037</v>
      </c>
      <c r="DC465" s="335" t="s">
        <v>4038</v>
      </c>
      <c r="DD465" s="335" t="s">
        <v>4039</v>
      </c>
      <c r="DE465" s="335" t="s">
        <v>3848</v>
      </c>
      <c r="DF465" s="335" t="s">
        <v>3666</v>
      </c>
      <c r="DG465" s="335" t="s">
        <v>4037</v>
      </c>
      <c r="DH465" s="335" t="s">
        <v>4038</v>
      </c>
      <c r="DI465" s="335" t="s">
        <v>4039</v>
      </c>
      <c r="DJ465" s="335" t="s">
        <v>3848</v>
      </c>
      <c r="DK465" s="335" t="s">
        <v>3849</v>
      </c>
      <c r="DL465" s="335" t="s">
        <v>3848</v>
      </c>
      <c r="DM465" s="335" t="s">
        <v>3914</v>
      </c>
      <c r="DN465" s="335" t="s">
        <v>3852</v>
      </c>
      <c r="DO465" s="335" t="s">
        <v>3848</v>
      </c>
      <c r="DP465" s="335" t="s">
        <v>3848</v>
      </c>
      <c r="DQ465" s="335" t="s">
        <v>22948</v>
      </c>
      <c r="DR465" s="335" t="s">
        <v>22948</v>
      </c>
      <c r="DS465" s="335" t="s">
        <v>22944</v>
      </c>
      <c r="DT465" s="335" t="s">
        <v>3848</v>
      </c>
      <c r="DU465" s="335" t="s">
        <v>3848</v>
      </c>
      <c r="DV465" s="335" t="s">
        <v>3848</v>
      </c>
      <c r="DW465" s="335" t="s">
        <v>3848</v>
      </c>
      <c r="DX465" s="335" t="s">
        <v>3848</v>
      </c>
      <c r="DY465" s="335" t="s">
        <v>3848</v>
      </c>
      <c r="DZ465" s="335" t="s">
        <v>3848</v>
      </c>
      <c r="EA465" s="335" t="s">
        <v>3848</v>
      </c>
      <c r="EB465" s="335" t="s">
        <v>3861</v>
      </c>
      <c r="EC465" s="335" t="s">
        <v>3862</v>
      </c>
      <c r="ED465" s="335" t="s">
        <v>3848</v>
      </c>
      <c r="EE465" s="335" t="s">
        <v>5339</v>
      </c>
      <c r="EF465" s="335" t="s">
        <v>432</v>
      </c>
      <c r="EG465" s="335" t="s">
        <v>3919</v>
      </c>
      <c r="EH465" s="335" t="s">
        <v>3920</v>
      </c>
      <c r="EI465" s="335" t="s">
        <v>14943</v>
      </c>
      <c r="EJ465" s="335" t="s">
        <v>3848</v>
      </c>
      <c r="EK465" s="335" t="s">
        <v>3848</v>
      </c>
      <c r="EL465" s="335" t="s">
        <v>3868</v>
      </c>
      <c r="EM465" s="335" t="s">
        <v>4002</v>
      </c>
      <c r="EN465" s="335" t="s">
        <v>4002</v>
      </c>
      <c r="EO465" s="335" t="s">
        <v>4002</v>
      </c>
      <c r="EP465" s="335" t="s">
        <v>4002</v>
      </c>
      <c r="EQ465" s="335" t="s">
        <v>4017</v>
      </c>
      <c r="ER465" s="335" t="s">
        <v>4017</v>
      </c>
      <c r="ES465" s="335" t="s">
        <v>4017</v>
      </c>
      <c r="ET465" s="335" t="s">
        <v>4017</v>
      </c>
      <c r="EU465" s="335" t="s">
        <v>4017</v>
      </c>
      <c r="EV465" s="335" t="s">
        <v>3848</v>
      </c>
      <c r="EW465" s="335" t="s">
        <v>3848</v>
      </c>
      <c r="EX465" s="335" t="s">
        <v>3848</v>
      </c>
      <c r="EY465" s="335" t="s">
        <v>3848</v>
      </c>
      <c r="EZ465" s="335" t="s">
        <v>3848</v>
      </c>
      <c r="FA465" s="335" t="s">
        <v>3848</v>
      </c>
      <c r="FB465" s="335" t="s">
        <v>3848</v>
      </c>
      <c r="FC465" s="335" t="s">
        <v>3848</v>
      </c>
      <c r="FD465" s="335" t="s">
        <v>3848</v>
      </c>
      <c r="FE465" s="335" t="s">
        <v>4017</v>
      </c>
      <c r="FF465" s="335" t="s">
        <v>4017</v>
      </c>
      <c r="FG465" s="335" t="s">
        <v>3848</v>
      </c>
      <c r="FH465" s="335" t="s">
        <v>3848</v>
      </c>
      <c r="FI465" s="335" t="s">
        <v>3848</v>
      </c>
      <c r="FJ465" s="335" t="s">
        <v>4017</v>
      </c>
      <c r="FK465" s="335" t="s">
        <v>4017</v>
      </c>
      <c r="FL465" s="335" t="s">
        <v>4017</v>
      </c>
      <c r="FM465" s="335" t="s">
        <v>3666</v>
      </c>
      <c r="FN465" s="335" t="s">
        <v>3666</v>
      </c>
      <c r="FO465" s="335" t="s">
        <v>3848</v>
      </c>
      <c r="FP465" s="335" t="s">
        <v>3848</v>
      </c>
      <c r="FQ465" s="335" t="s">
        <v>22949</v>
      </c>
      <c r="FR465" s="335" t="s">
        <v>5082</v>
      </c>
      <c r="FS465" s="335" t="s">
        <v>22950</v>
      </c>
      <c r="FT465" s="335" t="s">
        <v>3943</v>
      </c>
      <c r="FU465" s="335" t="s">
        <v>3943</v>
      </c>
      <c r="FV465" s="335" t="s">
        <v>3943</v>
      </c>
      <c r="FW465" s="335" t="s">
        <v>3943</v>
      </c>
      <c r="FX465" s="335" t="s">
        <v>3944</v>
      </c>
      <c r="FY465" s="335" t="s">
        <v>3848</v>
      </c>
      <c r="FZ465" s="335" t="s">
        <v>3848</v>
      </c>
      <c r="GA465" s="335" t="s">
        <v>3848</v>
      </c>
      <c r="GB465" s="335" t="s">
        <v>3848</v>
      </c>
      <c r="GC465" s="335" t="s">
        <v>3848</v>
      </c>
      <c r="GD465" s="255"/>
      <c r="GE465" s="255"/>
      <c r="GF465" s="255"/>
      <c r="GG465" s="255"/>
      <c r="IC465" s="44" t="s">
        <v>3403</v>
      </c>
      <c r="IE465" s="44" t="s">
        <v>3403</v>
      </c>
    </row>
    <row r="466" spans="1:239 16384:16384" s="44" customFormat="1" ht="15" customHeight="1" x14ac:dyDescent="0.2">
      <c r="A466" s="85">
        <v>60</v>
      </c>
      <c r="B466" s="59">
        <v>0.47152777777777777</v>
      </c>
      <c r="C466" s="255"/>
      <c r="D466" s="44" t="s">
        <v>20438</v>
      </c>
      <c r="E466" s="255" t="s">
        <v>212</v>
      </c>
      <c r="F466" s="282">
        <v>43286</v>
      </c>
      <c r="G466" s="255" t="s">
        <v>1202</v>
      </c>
      <c r="H466" s="255" t="s">
        <v>233</v>
      </c>
      <c r="I466" s="255" t="s">
        <v>3057</v>
      </c>
      <c r="J466" s="255"/>
      <c r="K466" s="255"/>
      <c r="L466" s="255"/>
      <c r="M466" s="282"/>
      <c r="N466" s="282"/>
      <c r="O466" s="255"/>
      <c r="P466" s="370" t="s">
        <v>22951</v>
      </c>
      <c r="Q466" s="44" t="s">
        <v>22952</v>
      </c>
      <c r="R466" s="44" t="s">
        <v>22953</v>
      </c>
      <c r="S466" s="44" t="s">
        <v>1239</v>
      </c>
      <c r="T466" s="44">
        <v>9567732541</v>
      </c>
      <c r="U466" s="367" t="s">
        <v>22954</v>
      </c>
      <c r="V466" s="255" t="s">
        <v>221</v>
      </c>
      <c r="W466" s="66" t="s">
        <v>221</v>
      </c>
      <c r="X466" s="66" t="s">
        <v>221</v>
      </c>
      <c r="Y466" s="66" t="s">
        <v>221</v>
      </c>
      <c r="Z466" s="66" t="s">
        <v>221</v>
      </c>
      <c r="AA466" s="44" t="s">
        <v>22955</v>
      </c>
      <c r="AB466" s="44">
        <v>9171282124</v>
      </c>
      <c r="AC466" s="44" t="s">
        <v>1303</v>
      </c>
      <c r="AD466" s="44" t="s">
        <v>224</v>
      </c>
      <c r="AE466" s="44" t="s">
        <v>221</v>
      </c>
      <c r="AF466" s="44" t="s">
        <v>221</v>
      </c>
      <c r="AG466" s="44" t="s">
        <v>221</v>
      </c>
      <c r="AH466" s="44" t="s">
        <v>221</v>
      </c>
      <c r="AI466" s="44">
        <v>0</v>
      </c>
      <c r="AJ466" s="44" t="s">
        <v>446</v>
      </c>
      <c r="AK466" s="44">
        <v>0</v>
      </c>
      <c r="AL466" s="44">
        <v>0</v>
      </c>
      <c r="AM466" s="44">
        <v>0</v>
      </c>
      <c r="AN466" s="255" t="s">
        <v>432</v>
      </c>
      <c r="AO466" s="281" t="s">
        <v>432</v>
      </c>
      <c r="AP466" s="255" t="s">
        <v>434</v>
      </c>
      <c r="AQ466" s="255" t="s">
        <v>10785</v>
      </c>
      <c r="AR466" s="44" t="s">
        <v>14943</v>
      </c>
      <c r="AS466" s="255"/>
      <c r="AT466" s="255"/>
      <c r="AU466" s="255"/>
      <c r="AV466" s="255"/>
      <c r="AW466" s="255"/>
      <c r="AX466" s="255" t="s">
        <v>6970</v>
      </c>
      <c r="AY466" s="44" t="s">
        <v>227</v>
      </c>
      <c r="AZ466" s="44" t="s">
        <v>446</v>
      </c>
      <c r="BA466" s="255"/>
      <c r="BB466" s="255" t="s">
        <v>14708</v>
      </c>
      <c r="BC466" s="59">
        <v>0.5131944444444444</v>
      </c>
      <c r="BD466" s="59">
        <v>0.51736111111111105</v>
      </c>
      <c r="BE466" s="255"/>
      <c r="BF466" s="255">
        <v>1</v>
      </c>
      <c r="BG466" s="255">
        <v>1</v>
      </c>
      <c r="BH466" s="255">
        <v>1</v>
      </c>
      <c r="BI466" s="255">
        <v>1</v>
      </c>
      <c r="BJ466" s="255">
        <v>1</v>
      </c>
      <c r="BK466" s="255">
        <v>1</v>
      </c>
      <c r="BL466" s="255">
        <v>1</v>
      </c>
      <c r="BM466" s="255">
        <v>1</v>
      </c>
      <c r="BN466" s="255">
        <v>1</v>
      </c>
      <c r="BO466" s="255">
        <v>1</v>
      </c>
      <c r="BP466" s="255">
        <v>1</v>
      </c>
      <c r="BQ466" s="255">
        <v>1</v>
      </c>
      <c r="BR466" s="255">
        <v>1</v>
      </c>
      <c r="BS466" s="255">
        <v>1</v>
      </c>
      <c r="BT466" s="255">
        <v>1</v>
      </c>
      <c r="BU466" s="255"/>
      <c r="BW466" s="59"/>
      <c r="BX466" s="59"/>
      <c r="BY466" s="255"/>
      <c r="CD466" s="255"/>
      <c r="CG466" s="255"/>
      <c r="CH466" s="255"/>
      <c r="CI466" s="255"/>
      <c r="CJ466" s="255"/>
      <c r="CK466" s="255"/>
      <c r="CL466" s="255"/>
      <c r="CM466" s="255"/>
      <c r="CN466" s="255"/>
      <c r="CO466" s="255"/>
      <c r="CP466" s="255"/>
      <c r="CQ466" s="255"/>
      <c r="CR466" s="335" t="s">
        <v>12643</v>
      </c>
      <c r="CS466" s="335" t="s">
        <v>12644</v>
      </c>
      <c r="CT466" s="335" t="s">
        <v>4002</v>
      </c>
      <c r="CU466" s="335" t="s">
        <v>22956</v>
      </c>
      <c r="CV466" s="335" t="s">
        <v>22952</v>
      </c>
      <c r="CW466" s="335" t="s">
        <v>22953</v>
      </c>
      <c r="CX466" s="335" t="s">
        <v>1239</v>
      </c>
      <c r="CY466" s="335" t="s">
        <v>22957</v>
      </c>
      <c r="CZ466" s="335" t="s">
        <v>3848</v>
      </c>
      <c r="DA466" s="335" t="s">
        <v>3666</v>
      </c>
      <c r="DB466" s="335" t="s">
        <v>4037</v>
      </c>
      <c r="DC466" s="335" t="s">
        <v>4038</v>
      </c>
      <c r="DD466" s="335" t="s">
        <v>4039</v>
      </c>
      <c r="DE466" s="335" t="s">
        <v>3848</v>
      </c>
      <c r="DF466" s="335" t="s">
        <v>3666</v>
      </c>
      <c r="DG466" s="335" t="s">
        <v>4037</v>
      </c>
      <c r="DH466" s="335" t="s">
        <v>4038</v>
      </c>
      <c r="DI466" s="335" t="s">
        <v>4039</v>
      </c>
      <c r="DJ466" s="335" t="s">
        <v>3848</v>
      </c>
      <c r="DK466" s="335" t="s">
        <v>3849</v>
      </c>
      <c r="DL466" s="335" t="s">
        <v>3848</v>
      </c>
      <c r="DM466" s="335" t="s">
        <v>3914</v>
      </c>
      <c r="DN466" s="335" t="s">
        <v>3852</v>
      </c>
      <c r="DO466" s="335" t="s">
        <v>3848</v>
      </c>
      <c r="DP466" s="335" t="s">
        <v>3848</v>
      </c>
      <c r="DQ466" s="335" t="s">
        <v>22958</v>
      </c>
      <c r="DR466" s="335" t="s">
        <v>22958</v>
      </c>
      <c r="DS466" s="335" t="s">
        <v>22954</v>
      </c>
      <c r="DT466" s="335" t="s">
        <v>3848</v>
      </c>
      <c r="DU466" s="335" t="s">
        <v>3848</v>
      </c>
      <c r="DV466" s="335" t="s">
        <v>3848</v>
      </c>
      <c r="DW466" s="335" t="s">
        <v>3848</v>
      </c>
      <c r="DX466" s="335" t="s">
        <v>3848</v>
      </c>
      <c r="DY466" s="335" t="s">
        <v>3848</v>
      </c>
      <c r="DZ466" s="335" t="s">
        <v>3848</v>
      </c>
      <c r="EA466" s="335" t="s">
        <v>3848</v>
      </c>
      <c r="EB466" s="335" t="s">
        <v>3861</v>
      </c>
      <c r="EC466" s="335" t="s">
        <v>3862</v>
      </c>
      <c r="ED466" s="335" t="s">
        <v>3848</v>
      </c>
      <c r="EE466" s="335" t="s">
        <v>5339</v>
      </c>
      <c r="EF466" s="335" t="s">
        <v>432</v>
      </c>
      <c r="EG466" s="335" t="s">
        <v>3919</v>
      </c>
      <c r="EH466" s="335" t="s">
        <v>3920</v>
      </c>
      <c r="EI466" s="335" t="s">
        <v>14943</v>
      </c>
      <c r="EJ466" s="335" t="s">
        <v>3848</v>
      </c>
      <c r="EK466" s="335" t="s">
        <v>3848</v>
      </c>
      <c r="EL466" s="335" t="s">
        <v>3868</v>
      </c>
      <c r="EM466" s="335" t="s">
        <v>4002</v>
      </c>
      <c r="EN466" s="335" t="s">
        <v>4002</v>
      </c>
      <c r="EO466" s="335" t="s">
        <v>4002</v>
      </c>
      <c r="EP466" s="335" t="s">
        <v>4002</v>
      </c>
      <c r="EQ466" s="335" t="s">
        <v>4017</v>
      </c>
      <c r="ER466" s="335" t="s">
        <v>4017</v>
      </c>
      <c r="ES466" s="335" t="s">
        <v>4017</v>
      </c>
      <c r="ET466" s="335" t="s">
        <v>4017</v>
      </c>
      <c r="EU466" s="335" t="s">
        <v>4017</v>
      </c>
      <c r="EV466" s="335" t="s">
        <v>3848</v>
      </c>
      <c r="EW466" s="335" t="s">
        <v>3848</v>
      </c>
      <c r="EX466" s="335" t="s">
        <v>3848</v>
      </c>
      <c r="EY466" s="335" t="s">
        <v>3848</v>
      </c>
      <c r="EZ466" s="335" t="s">
        <v>3848</v>
      </c>
      <c r="FA466" s="335" t="s">
        <v>3848</v>
      </c>
      <c r="FB466" s="335" t="s">
        <v>3848</v>
      </c>
      <c r="FC466" s="335" t="s">
        <v>3848</v>
      </c>
      <c r="FD466" s="335" t="s">
        <v>3848</v>
      </c>
      <c r="FE466" s="335" t="s">
        <v>4017</v>
      </c>
      <c r="FF466" s="335" t="s">
        <v>4017</v>
      </c>
      <c r="FG466" s="335" t="s">
        <v>3848</v>
      </c>
      <c r="FH466" s="335" t="s">
        <v>3848</v>
      </c>
      <c r="FI466" s="335" t="s">
        <v>3848</v>
      </c>
      <c r="FJ466" s="335" t="s">
        <v>4017</v>
      </c>
      <c r="FK466" s="335" t="s">
        <v>4017</v>
      </c>
      <c r="FL466" s="335" t="s">
        <v>4017</v>
      </c>
      <c r="FM466" s="335" t="s">
        <v>3666</v>
      </c>
      <c r="FN466" s="335" t="s">
        <v>3666</v>
      </c>
      <c r="FO466" s="335" t="s">
        <v>3848</v>
      </c>
      <c r="FP466" s="335" t="s">
        <v>3848</v>
      </c>
      <c r="FQ466" s="335" t="s">
        <v>22959</v>
      </c>
      <c r="FR466" s="335" t="s">
        <v>5082</v>
      </c>
      <c r="FS466" s="335" t="s">
        <v>22960</v>
      </c>
      <c r="FT466" s="335" t="s">
        <v>3943</v>
      </c>
      <c r="FU466" s="335" t="s">
        <v>3943</v>
      </c>
      <c r="FV466" s="335" t="s">
        <v>3943</v>
      </c>
      <c r="FW466" s="335" t="s">
        <v>3943</v>
      </c>
      <c r="FX466" s="335" t="s">
        <v>3944</v>
      </c>
      <c r="FY466" s="335" t="s">
        <v>3848</v>
      </c>
      <c r="FZ466" s="335" t="s">
        <v>3848</v>
      </c>
      <c r="GA466" s="335" t="s">
        <v>3848</v>
      </c>
      <c r="GB466" s="335" t="s">
        <v>3848</v>
      </c>
      <c r="GC466" s="335" t="s">
        <v>3848</v>
      </c>
      <c r="GD466" s="255"/>
      <c r="GE466" s="255"/>
      <c r="GF466" s="255"/>
      <c r="GG466" s="255"/>
      <c r="IC466" s="44" t="s">
        <v>3403</v>
      </c>
      <c r="IE466" s="44" t="s">
        <v>3403</v>
      </c>
    </row>
    <row r="467" spans="1:239 16384:16384" s="44" customFormat="1" ht="15" customHeight="1" x14ac:dyDescent="0.2">
      <c r="A467" s="85">
        <v>61</v>
      </c>
      <c r="B467" s="59">
        <v>0.51388888888888895</v>
      </c>
      <c r="C467" s="255"/>
      <c r="D467" s="44" t="s">
        <v>20438</v>
      </c>
      <c r="E467" s="255" t="s">
        <v>212</v>
      </c>
      <c r="F467" s="282">
        <v>43286</v>
      </c>
      <c r="G467" s="255" t="s">
        <v>1202</v>
      </c>
      <c r="H467" s="255" t="s">
        <v>233</v>
      </c>
      <c r="I467" s="255" t="s">
        <v>1203</v>
      </c>
      <c r="J467" s="255"/>
      <c r="K467" s="255"/>
      <c r="L467" s="255"/>
      <c r="M467" s="282"/>
      <c r="N467" s="282"/>
      <c r="O467" s="255"/>
      <c r="P467" s="370" t="s">
        <v>22961</v>
      </c>
      <c r="Q467" s="44" t="s">
        <v>1059</v>
      </c>
      <c r="R467" s="44" t="s">
        <v>22962</v>
      </c>
      <c r="S467" s="44" t="s">
        <v>22963</v>
      </c>
      <c r="T467" s="44">
        <v>9995816554</v>
      </c>
      <c r="U467" s="367" t="s">
        <v>22964</v>
      </c>
      <c r="V467" s="255" t="s">
        <v>221</v>
      </c>
      <c r="W467" s="66" t="s">
        <v>221</v>
      </c>
      <c r="X467" s="66" t="s">
        <v>221</v>
      </c>
      <c r="Y467" s="66" t="s">
        <v>221</v>
      </c>
      <c r="Z467" s="66" t="s">
        <v>221</v>
      </c>
      <c r="AA467" s="44" t="s">
        <v>22965</v>
      </c>
      <c r="AB467" s="44">
        <v>9478629864</v>
      </c>
      <c r="AC467" s="44" t="s">
        <v>402</v>
      </c>
      <c r="AD467" s="44" t="s">
        <v>224</v>
      </c>
      <c r="AE467" s="44" t="s">
        <v>14705</v>
      </c>
      <c r="AF467" s="44" t="s">
        <v>221</v>
      </c>
      <c r="AG467" s="44" t="s">
        <v>221</v>
      </c>
      <c r="AH467" s="44" t="s">
        <v>221</v>
      </c>
      <c r="AI467" s="44">
        <v>8</v>
      </c>
      <c r="AJ467" s="44" t="s">
        <v>227</v>
      </c>
      <c r="AK467" s="44">
        <v>1</v>
      </c>
      <c r="AL467" s="44">
        <v>3</v>
      </c>
      <c r="AM467" s="44">
        <v>5</v>
      </c>
      <c r="AN467" s="255" t="s">
        <v>432</v>
      </c>
      <c r="AO467" s="281" t="s">
        <v>432</v>
      </c>
      <c r="AP467" s="255" t="s">
        <v>434</v>
      </c>
      <c r="AQ467" s="255" t="s">
        <v>10785</v>
      </c>
      <c r="AR467" s="44" t="s">
        <v>14943</v>
      </c>
      <c r="AS467" s="255"/>
      <c r="AT467" s="255"/>
      <c r="AU467" s="255"/>
      <c r="AV467" s="255"/>
      <c r="AW467" s="255"/>
      <c r="AX467" s="255" t="s">
        <v>6970</v>
      </c>
      <c r="AY467" s="44" t="s">
        <v>227</v>
      </c>
      <c r="AZ467" s="44" t="s">
        <v>227</v>
      </c>
      <c r="BA467" s="255"/>
      <c r="BB467" s="255" t="s">
        <v>14708</v>
      </c>
      <c r="BC467" s="59">
        <v>0.52361111111111114</v>
      </c>
      <c r="BD467" s="59">
        <v>0.52708333333333335</v>
      </c>
      <c r="BE467" s="255"/>
      <c r="BF467" s="255">
        <v>2</v>
      </c>
      <c r="BG467" s="255">
        <v>2</v>
      </c>
      <c r="BH467" s="255">
        <v>2</v>
      </c>
      <c r="BI467" s="255">
        <v>2</v>
      </c>
      <c r="BJ467" s="255">
        <v>2</v>
      </c>
      <c r="BK467" s="255">
        <v>2</v>
      </c>
      <c r="BL467" s="255">
        <v>2</v>
      </c>
      <c r="BM467" s="255">
        <v>2</v>
      </c>
      <c r="BN467" s="255">
        <v>2</v>
      </c>
      <c r="BO467" s="255">
        <v>2</v>
      </c>
      <c r="BP467" s="255">
        <v>2</v>
      </c>
      <c r="BQ467" s="255">
        <v>2</v>
      </c>
      <c r="BR467" s="255">
        <v>2</v>
      </c>
      <c r="BS467" s="255">
        <v>2</v>
      </c>
      <c r="BT467" s="255">
        <v>2</v>
      </c>
      <c r="BU467" s="255"/>
      <c r="BW467" s="59"/>
      <c r="BX467" s="59"/>
      <c r="BY467" s="255"/>
      <c r="CD467" s="255"/>
      <c r="CG467" s="255"/>
      <c r="CH467" s="255"/>
      <c r="CI467" s="255"/>
      <c r="CJ467" s="255"/>
      <c r="CK467" s="255"/>
      <c r="CL467" s="255"/>
      <c r="CM467" s="255"/>
      <c r="CN467" s="255"/>
      <c r="CO467" s="255"/>
      <c r="CP467" s="255"/>
      <c r="CQ467" s="255"/>
      <c r="CR467" s="335" t="s">
        <v>12643</v>
      </c>
      <c r="CS467" s="335" t="s">
        <v>12644</v>
      </c>
      <c r="CT467" s="335" t="s">
        <v>4002</v>
      </c>
      <c r="CU467" s="335" t="s">
        <v>22966</v>
      </c>
      <c r="CV467" s="335" t="s">
        <v>1059</v>
      </c>
      <c r="CW467" s="335" t="s">
        <v>22962</v>
      </c>
      <c r="CX467" s="335" t="s">
        <v>22963</v>
      </c>
      <c r="CY467" s="335" t="s">
        <v>22967</v>
      </c>
      <c r="CZ467" s="335" t="s">
        <v>3848</v>
      </c>
      <c r="DA467" s="335" t="s">
        <v>3666</v>
      </c>
      <c r="DB467" s="335" t="s">
        <v>4037</v>
      </c>
      <c r="DC467" s="335" t="s">
        <v>4038</v>
      </c>
      <c r="DD467" s="335" t="s">
        <v>4039</v>
      </c>
      <c r="DE467" s="335" t="s">
        <v>3848</v>
      </c>
      <c r="DF467" s="335" t="s">
        <v>3666</v>
      </c>
      <c r="DG467" s="335" t="s">
        <v>4037</v>
      </c>
      <c r="DH467" s="335" t="s">
        <v>4038</v>
      </c>
      <c r="DI467" s="335" t="s">
        <v>4039</v>
      </c>
      <c r="DJ467" s="335" t="s">
        <v>3848</v>
      </c>
      <c r="DK467" s="335" t="s">
        <v>3957</v>
      </c>
      <c r="DL467" s="335" t="s">
        <v>3848</v>
      </c>
      <c r="DM467" s="335" t="s">
        <v>3914</v>
      </c>
      <c r="DN467" s="335" t="s">
        <v>3852</v>
      </c>
      <c r="DO467" s="335" t="s">
        <v>3848</v>
      </c>
      <c r="DP467" s="335" t="s">
        <v>3848</v>
      </c>
      <c r="DQ467" s="335" t="s">
        <v>22968</v>
      </c>
      <c r="DR467" s="335" t="s">
        <v>22968</v>
      </c>
      <c r="DS467" s="335" t="s">
        <v>22964</v>
      </c>
      <c r="DT467" s="335" t="s">
        <v>3848</v>
      </c>
      <c r="DU467" s="335" t="s">
        <v>3848</v>
      </c>
      <c r="DV467" s="335" t="s">
        <v>3848</v>
      </c>
      <c r="DW467" s="335" t="s">
        <v>3848</v>
      </c>
      <c r="DX467" s="335" t="s">
        <v>3848</v>
      </c>
      <c r="DY467" s="335" t="s">
        <v>3848</v>
      </c>
      <c r="DZ467" s="335" t="s">
        <v>3848</v>
      </c>
      <c r="EA467" s="335" t="s">
        <v>3848</v>
      </c>
      <c r="EB467" s="335" t="s">
        <v>3861</v>
      </c>
      <c r="EC467" s="335" t="s">
        <v>3862</v>
      </c>
      <c r="ED467" s="335" t="s">
        <v>3848</v>
      </c>
      <c r="EE467" s="335" t="s">
        <v>5339</v>
      </c>
      <c r="EF467" s="335" t="s">
        <v>432</v>
      </c>
      <c r="EG467" s="335" t="s">
        <v>3919</v>
      </c>
      <c r="EH467" s="335" t="s">
        <v>3920</v>
      </c>
      <c r="EI467" s="335" t="s">
        <v>14943</v>
      </c>
      <c r="EJ467" s="335" t="s">
        <v>3848</v>
      </c>
      <c r="EK467" s="335" t="s">
        <v>3848</v>
      </c>
      <c r="EL467" s="335" t="s">
        <v>3868</v>
      </c>
      <c r="EM467" s="335" t="s">
        <v>4002</v>
      </c>
      <c r="EN467" s="335" t="s">
        <v>4002</v>
      </c>
      <c r="EO467" s="335" t="s">
        <v>4002</v>
      </c>
      <c r="EP467" s="335" t="s">
        <v>4002</v>
      </c>
      <c r="EQ467" s="335" t="s">
        <v>4017</v>
      </c>
      <c r="ER467" s="335" t="s">
        <v>4017</v>
      </c>
      <c r="ES467" s="335" t="s">
        <v>4017</v>
      </c>
      <c r="ET467" s="335" t="s">
        <v>4017</v>
      </c>
      <c r="EU467" s="335" t="s">
        <v>4017</v>
      </c>
      <c r="EV467" s="335" t="s">
        <v>3848</v>
      </c>
      <c r="EW467" s="335" t="s">
        <v>3848</v>
      </c>
      <c r="EX467" s="335" t="s">
        <v>3848</v>
      </c>
      <c r="EY467" s="335" t="s">
        <v>3848</v>
      </c>
      <c r="EZ467" s="335" t="s">
        <v>3848</v>
      </c>
      <c r="FA467" s="335" t="s">
        <v>3848</v>
      </c>
      <c r="FB467" s="335" t="s">
        <v>3848</v>
      </c>
      <c r="FC467" s="335" t="s">
        <v>3848</v>
      </c>
      <c r="FD467" s="335" t="s">
        <v>3848</v>
      </c>
      <c r="FE467" s="335" t="s">
        <v>4017</v>
      </c>
      <c r="FF467" s="335" t="s">
        <v>4017</v>
      </c>
      <c r="FG467" s="335" t="s">
        <v>3848</v>
      </c>
      <c r="FH467" s="335" t="s">
        <v>3848</v>
      </c>
      <c r="FI467" s="335" t="s">
        <v>3848</v>
      </c>
      <c r="FJ467" s="335" t="s">
        <v>4017</v>
      </c>
      <c r="FK467" s="335" t="s">
        <v>4017</v>
      </c>
      <c r="FL467" s="335" t="s">
        <v>4017</v>
      </c>
      <c r="FM467" s="335" t="s">
        <v>3666</v>
      </c>
      <c r="FN467" s="335" t="s">
        <v>3666</v>
      </c>
      <c r="FO467" s="335" t="s">
        <v>3848</v>
      </c>
      <c r="FP467" s="335" t="s">
        <v>3848</v>
      </c>
      <c r="FQ467" s="335" t="s">
        <v>22969</v>
      </c>
      <c r="FR467" s="335" t="s">
        <v>5082</v>
      </c>
      <c r="FS467" s="335" t="s">
        <v>22970</v>
      </c>
      <c r="FT467" s="335" t="s">
        <v>3943</v>
      </c>
      <c r="FU467" s="335" t="s">
        <v>3943</v>
      </c>
      <c r="FV467" s="335" t="s">
        <v>3943</v>
      </c>
      <c r="FW467" s="335" t="s">
        <v>3943</v>
      </c>
      <c r="FX467" s="335" t="s">
        <v>3944</v>
      </c>
      <c r="FY467" s="335" t="s">
        <v>3848</v>
      </c>
      <c r="FZ467" s="335" t="s">
        <v>3848</v>
      </c>
      <c r="GA467" s="335" t="s">
        <v>3848</v>
      </c>
      <c r="GB467" s="335" t="s">
        <v>3848</v>
      </c>
      <c r="GC467" s="335" t="s">
        <v>3848</v>
      </c>
      <c r="GD467" s="255"/>
      <c r="GE467" s="255"/>
      <c r="GF467" s="255"/>
      <c r="GG467" s="255"/>
      <c r="IC467" s="44" t="s">
        <v>3403</v>
      </c>
      <c r="IE467" s="44" t="s">
        <v>3403</v>
      </c>
    </row>
    <row r="468" spans="1:239 16384:16384" s="44" customFormat="1" ht="15" customHeight="1" x14ac:dyDescent="0.2">
      <c r="A468" s="85">
        <v>62</v>
      </c>
      <c r="B468" s="59">
        <v>0.50347222222222221</v>
      </c>
      <c r="C468" s="255"/>
      <c r="D468" s="44" t="s">
        <v>20438</v>
      </c>
      <c r="E468" s="255" t="s">
        <v>212</v>
      </c>
      <c r="F468" s="282">
        <v>43286</v>
      </c>
      <c r="G468" s="36" t="s">
        <v>3082</v>
      </c>
      <c r="H468" s="36" t="s">
        <v>246</v>
      </c>
      <c r="I468" s="66" t="s">
        <v>247</v>
      </c>
      <c r="J468" s="85" t="s">
        <v>12805</v>
      </c>
      <c r="K468" s="471" t="s">
        <v>12806</v>
      </c>
      <c r="L468" s="471" t="s">
        <v>250</v>
      </c>
      <c r="M468" s="374">
        <v>43286</v>
      </c>
      <c r="N468" s="374">
        <v>43299</v>
      </c>
      <c r="O468" s="255" t="s">
        <v>12807</v>
      </c>
      <c r="P468" s="370" t="s">
        <v>22971</v>
      </c>
      <c r="Q468" s="44" t="s">
        <v>22972</v>
      </c>
      <c r="R468" s="44" t="s">
        <v>22973</v>
      </c>
      <c r="S468" s="44" t="s">
        <v>22974</v>
      </c>
      <c r="T468" s="44">
        <v>9208723606</v>
      </c>
      <c r="U468" s="367" t="s">
        <v>22975</v>
      </c>
      <c r="V468" s="255" t="s">
        <v>221</v>
      </c>
      <c r="W468" s="66" t="s">
        <v>221</v>
      </c>
      <c r="X468" s="66" t="s">
        <v>221</v>
      </c>
      <c r="Y468" s="66" t="s">
        <v>221</v>
      </c>
      <c r="Z468" s="66" t="s">
        <v>221</v>
      </c>
      <c r="AA468" s="44" t="s">
        <v>22976</v>
      </c>
      <c r="AB468" s="44">
        <v>9478492</v>
      </c>
      <c r="AC468" s="85" t="s">
        <v>223</v>
      </c>
      <c r="AD468" s="44" t="s">
        <v>241</v>
      </c>
      <c r="AE468" s="44" t="s">
        <v>17984</v>
      </c>
      <c r="AF468" s="44" t="s">
        <v>226</v>
      </c>
      <c r="AG468" s="44" t="s">
        <v>226</v>
      </c>
      <c r="AH468" s="44" t="s">
        <v>221</v>
      </c>
      <c r="AI468" s="44">
        <v>18</v>
      </c>
      <c r="AJ468" s="44" t="s">
        <v>227</v>
      </c>
      <c r="AK468" s="44">
        <v>1</v>
      </c>
      <c r="AL468" s="44">
        <v>18</v>
      </c>
      <c r="AM468" s="44">
        <v>0</v>
      </c>
      <c r="AN468" s="255" t="s">
        <v>432</v>
      </c>
      <c r="AO468" s="281" t="s">
        <v>432</v>
      </c>
      <c r="AP468" s="255" t="s">
        <v>434</v>
      </c>
      <c r="AQ468" s="255" t="s">
        <v>10785</v>
      </c>
      <c r="AR468" s="44" t="s">
        <v>14943</v>
      </c>
      <c r="AS468" s="255"/>
      <c r="AT468" s="255"/>
      <c r="AU468" s="255"/>
      <c r="AV468" s="255"/>
      <c r="AW468" s="255"/>
      <c r="AX468" s="255" t="s">
        <v>6970</v>
      </c>
      <c r="AY468" s="44" t="s">
        <v>227</v>
      </c>
      <c r="AZ468" s="44" t="s">
        <v>227</v>
      </c>
      <c r="BA468" s="255"/>
      <c r="BB468" s="255" t="s">
        <v>14708</v>
      </c>
      <c r="BC468" s="59">
        <v>0.53263888888888888</v>
      </c>
      <c r="BD468" s="59">
        <v>0.53888888888888886</v>
      </c>
      <c r="BE468" s="255"/>
      <c r="BF468" s="255">
        <v>2</v>
      </c>
      <c r="BG468" s="255">
        <v>2</v>
      </c>
      <c r="BH468" s="255">
        <v>2</v>
      </c>
      <c r="BI468" s="255">
        <v>2</v>
      </c>
      <c r="BJ468" s="255">
        <v>2</v>
      </c>
      <c r="BK468" s="255">
        <v>2</v>
      </c>
      <c r="BL468" s="255">
        <v>2</v>
      </c>
      <c r="BM468" s="255">
        <v>2</v>
      </c>
      <c r="BN468" s="255">
        <v>2</v>
      </c>
      <c r="BO468" s="255">
        <v>2</v>
      </c>
      <c r="BP468" s="255">
        <v>2</v>
      </c>
      <c r="BQ468" s="255">
        <v>2</v>
      </c>
      <c r="BR468" s="255">
        <v>2</v>
      </c>
      <c r="BS468" s="255">
        <v>2</v>
      </c>
      <c r="BT468" s="255">
        <v>2</v>
      </c>
      <c r="BU468" s="255"/>
      <c r="BV468" s="44" t="s">
        <v>14708</v>
      </c>
      <c r="BW468" s="59">
        <v>0.53888888888888886</v>
      </c>
      <c r="BX468" s="59">
        <v>0.54513888888888895</v>
      </c>
      <c r="BZ468" s="44">
        <v>3</v>
      </c>
      <c r="CA468" s="44">
        <v>3</v>
      </c>
      <c r="CB468" s="44">
        <v>3</v>
      </c>
      <c r="CC468" s="44">
        <v>3</v>
      </c>
      <c r="CD468" s="255" t="s">
        <v>260</v>
      </c>
      <c r="CF468" s="255"/>
      <c r="CG468" s="255"/>
      <c r="CH468" s="255"/>
      <c r="CI468" s="255"/>
      <c r="CJ468" s="255"/>
      <c r="CK468" s="255"/>
      <c r="CL468" s="255"/>
      <c r="CM468" s="255"/>
      <c r="CN468" s="255"/>
      <c r="CO468" s="255"/>
      <c r="CP468" s="255"/>
      <c r="CQ468" s="255"/>
      <c r="CR468" s="335" t="s">
        <v>12643</v>
      </c>
      <c r="CS468" s="335" t="s">
        <v>12644</v>
      </c>
      <c r="CT468" s="335" t="s">
        <v>4002</v>
      </c>
      <c r="CU468" s="335" t="s">
        <v>22977</v>
      </c>
      <c r="CV468" s="335" t="s">
        <v>22972</v>
      </c>
      <c r="CW468" s="335" t="s">
        <v>22973</v>
      </c>
      <c r="CX468" s="335" t="s">
        <v>22974</v>
      </c>
      <c r="CY468" s="335" t="s">
        <v>22978</v>
      </c>
      <c r="CZ468" s="335" t="s">
        <v>13155</v>
      </c>
      <c r="DA468" s="335" t="s">
        <v>22979</v>
      </c>
      <c r="DB468" s="335" t="s">
        <v>8885</v>
      </c>
      <c r="DC468" s="335" t="s">
        <v>3846</v>
      </c>
      <c r="DD468" s="335" t="s">
        <v>273</v>
      </c>
      <c r="DE468" s="335" t="s">
        <v>13155</v>
      </c>
      <c r="DF468" s="335" t="s">
        <v>22980</v>
      </c>
      <c r="DG468" s="335" t="s">
        <v>8885</v>
      </c>
      <c r="DH468" s="335" t="s">
        <v>3846</v>
      </c>
      <c r="DI468" s="335" t="s">
        <v>273</v>
      </c>
      <c r="DJ468" s="335" t="s">
        <v>22981</v>
      </c>
      <c r="DK468" s="335" t="s">
        <v>3849</v>
      </c>
      <c r="DL468" s="335" t="s">
        <v>3848</v>
      </c>
      <c r="DM468" s="335" t="s">
        <v>3914</v>
      </c>
      <c r="DN468" s="335" t="s">
        <v>5105</v>
      </c>
      <c r="DO468" s="335" t="s">
        <v>3853</v>
      </c>
      <c r="DP468" s="335" t="s">
        <v>4299</v>
      </c>
      <c r="DQ468" s="335" t="s">
        <v>22982</v>
      </c>
      <c r="DR468" s="335" t="s">
        <v>22983</v>
      </c>
      <c r="DS468" s="335" t="s">
        <v>22975</v>
      </c>
      <c r="DT468" s="335" t="s">
        <v>3848</v>
      </c>
      <c r="DU468" s="335" t="s">
        <v>3848</v>
      </c>
      <c r="DV468" s="335" t="s">
        <v>3848</v>
      </c>
      <c r="DW468" s="335" t="s">
        <v>3848</v>
      </c>
      <c r="DX468" s="335" t="s">
        <v>3848</v>
      </c>
      <c r="DY468" s="335" t="s">
        <v>3848</v>
      </c>
      <c r="DZ468" s="335" t="s">
        <v>3848</v>
      </c>
      <c r="EA468" s="335" t="s">
        <v>3848</v>
      </c>
      <c r="EB468" s="335" t="s">
        <v>3861</v>
      </c>
      <c r="EC468" s="335" t="s">
        <v>3862</v>
      </c>
      <c r="ED468" s="335" t="s">
        <v>3848</v>
      </c>
      <c r="EE468" s="335" t="s">
        <v>5981</v>
      </c>
      <c r="EF468" s="335" t="s">
        <v>432</v>
      </c>
      <c r="EG468" s="335" t="s">
        <v>598</v>
      </c>
      <c r="EH468" s="335" t="s">
        <v>5303</v>
      </c>
      <c r="EI468" s="335" t="s">
        <v>3920</v>
      </c>
      <c r="EJ468" s="335" t="s">
        <v>3848</v>
      </c>
      <c r="EK468" s="335" t="s">
        <v>3848</v>
      </c>
      <c r="EL468" s="335" t="s">
        <v>3868</v>
      </c>
      <c r="EM468" s="335" t="s">
        <v>4002</v>
      </c>
      <c r="EN468" s="335" t="s">
        <v>4002</v>
      </c>
      <c r="EO468" s="335" t="s">
        <v>4002</v>
      </c>
      <c r="EP468" s="335" t="s">
        <v>4002</v>
      </c>
      <c r="EQ468" s="335" t="s">
        <v>4017</v>
      </c>
      <c r="ER468" s="335" t="s">
        <v>4017</v>
      </c>
      <c r="ES468" s="335" t="s">
        <v>4017</v>
      </c>
      <c r="ET468" s="335" t="s">
        <v>4017</v>
      </c>
      <c r="EU468" s="335" t="s">
        <v>4017</v>
      </c>
      <c r="EV468" s="335" t="s">
        <v>3848</v>
      </c>
      <c r="EW468" s="335" t="s">
        <v>3848</v>
      </c>
      <c r="EX468" s="335" t="s">
        <v>3848</v>
      </c>
      <c r="EY468" s="335" t="s">
        <v>3848</v>
      </c>
      <c r="EZ468" s="335" t="s">
        <v>3848</v>
      </c>
      <c r="FA468" s="335" t="s">
        <v>3848</v>
      </c>
      <c r="FB468" s="335" t="s">
        <v>3848</v>
      </c>
      <c r="FC468" s="335" t="s">
        <v>3848</v>
      </c>
      <c r="FD468" s="335" t="s">
        <v>3848</v>
      </c>
      <c r="FE468" s="335" t="s">
        <v>4017</v>
      </c>
      <c r="FF468" s="335" t="s">
        <v>4017</v>
      </c>
      <c r="FG468" s="335" t="s">
        <v>3848</v>
      </c>
      <c r="FH468" s="335" t="s">
        <v>3848</v>
      </c>
      <c r="FI468" s="335" t="s">
        <v>3848</v>
      </c>
      <c r="FJ468" s="335" t="s">
        <v>4017</v>
      </c>
      <c r="FK468" s="335" t="s">
        <v>4017</v>
      </c>
      <c r="FL468" s="335" t="s">
        <v>4017</v>
      </c>
      <c r="FM468" s="335" t="s">
        <v>22974</v>
      </c>
      <c r="FN468" s="335" t="s">
        <v>9279</v>
      </c>
      <c r="FO468" s="335" t="s">
        <v>1059</v>
      </c>
      <c r="FP468" s="335" t="s">
        <v>3848</v>
      </c>
      <c r="FQ468" s="335" t="s">
        <v>3848</v>
      </c>
      <c r="FR468" s="335" t="s">
        <v>3848</v>
      </c>
      <c r="FS468" s="335" t="s">
        <v>3848</v>
      </c>
      <c r="FT468" s="335" t="s">
        <v>3943</v>
      </c>
      <c r="FU468" s="335" t="s">
        <v>3943</v>
      </c>
      <c r="FV468" s="335" t="s">
        <v>3943</v>
      </c>
      <c r="FW468" s="335" t="s">
        <v>3943</v>
      </c>
      <c r="FX468" s="335" t="s">
        <v>176</v>
      </c>
      <c r="FY468" s="335" t="s">
        <v>6538</v>
      </c>
      <c r="FZ468" s="335" t="s">
        <v>13539</v>
      </c>
      <c r="GA468" s="335" t="s">
        <v>3946</v>
      </c>
      <c r="GB468" s="335" t="s">
        <v>3946</v>
      </c>
      <c r="GC468" s="335" t="s">
        <v>3946</v>
      </c>
      <c r="GD468" s="255" t="s">
        <v>4194</v>
      </c>
      <c r="GE468" s="255" t="s">
        <v>6676</v>
      </c>
      <c r="GF468" s="255"/>
      <c r="GG468" s="255"/>
      <c r="HL468" s="282">
        <v>43286</v>
      </c>
      <c r="HM468" s="30" t="s">
        <v>4194</v>
      </c>
      <c r="HN468" s="44" t="s">
        <v>6676</v>
      </c>
      <c r="IC468" s="44" t="s">
        <v>247</v>
      </c>
      <c r="IE468" s="44" t="s">
        <v>12843</v>
      </c>
    </row>
    <row r="469" spans="1:239 16384:16384" s="44" customFormat="1" ht="15" customHeight="1" x14ac:dyDescent="0.2">
      <c r="A469" s="85">
        <v>63</v>
      </c>
      <c r="B469" s="59">
        <v>0.50694444444444442</v>
      </c>
      <c r="C469" s="255"/>
      <c r="D469" s="44" t="s">
        <v>20438</v>
      </c>
      <c r="E469" s="255" t="s">
        <v>212</v>
      </c>
      <c r="F469" s="282">
        <v>43286</v>
      </c>
      <c r="G469" s="255" t="s">
        <v>357</v>
      </c>
      <c r="H469" s="255" t="s">
        <v>233</v>
      </c>
      <c r="I469" s="255" t="s">
        <v>12683</v>
      </c>
      <c r="J469" s="255"/>
      <c r="K469" s="255"/>
      <c r="L469" s="255"/>
      <c r="M469" s="282"/>
      <c r="N469" s="282"/>
      <c r="O469" s="255"/>
      <c r="P469" s="370" t="s">
        <v>22984</v>
      </c>
      <c r="Q469" s="44" t="s">
        <v>22985</v>
      </c>
      <c r="R469" s="44" t="s">
        <v>1388</v>
      </c>
      <c r="S469" s="44" t="s">
        <v>595</v>
      </c>
      <c r="T469" s="44">
        <v>9053069143</v>
      </c>
      <c r="U469" s="367" t="s">
        <v>22986</v>
      </c>
      <c r="V469" s="255" t="s">
        <v>221</v>
      </c>
      <c r="W469" s="66" t="s">
        <v>221</v>
      </c>
      <c r="X469" s="66" t="s">
        <v>221</v>
      </c>
      <c r="Y469" s="66" t="s">
        <v>221</v>
      </c>
      <c r="Z469" s="66" t="s">
        <v>221</v>
      </c>
      <c r="AA469" s="44" t="s">
        <v>22987</v>
      </c>
      <c r="AB469" s="44">
        <v>9656455074</v>
      </c>
      <c r="AC469" s="85" t="s">
        <v>223</v>
      </c>
      <c r="AD469" s="44" t="s">
        <v>224</v>
      </c>
      <c r="AE469" s="44" t="s">
        <v>22988</v>
      </c>
      <c r="AF469" s="44" t="s">
        <v>226</v>
      </c>
      <c r="AG469" s="44" t="s">
        <v>226</v>
      </c>
      <c r="AH469" s="44" t="s">
        <v>259</v>
      </c>
      <c r="AI469" s="44">
        <v>30</v>
      </c>
      <c r="AJ469" s="44" t="s">
        <v>446</v>
      </c>
      <c r="AK469" s="44">
        <v>0</v>
      </c>
      <c r="AL469" s="44">
        <v>7</v>
      </c>
      <c r="AM469" s="44">
        <v>13</v>
      </c>
      <c r="AN469" s="255" t="s">
        <v>432</v>
      </c>
      <c r="AO469" s="281" t="s">
        <v>432</v>
      </c>
      <c r="AP469" s="255" t="s">
        <v>434</v>
      </c>
      <c r="AQ469" s="255" t="s">
        <v>10785</v>
      </c>
      <c r="AR469" s="44" t="s">
        <v>14943</v>
      </c>
      <c r="AS469" s="255"/>
      <c r="AT469" s="255"/>
      <c r="AU469" s="255"/>
      <c r="AV469" s="255"/>
      <c r="AW469" s="255"/>
      <c r="AX469" s="255" t="s">
        <v>6970</v>
      </c>
      <c r="AY469" s="44" t="s">
        <v>227</v>
      </c>
      <c r="AZ469" s="44" t="s">
        <v>446</v>
      </c>
      <c r="BA469" s="255"/>
      <c r="BB469" s="255" t="s">
        <v>14708</v>
      </c>
      <c r="BC469" s="59">
        <v>0.54861111111111105</v>
      </c>
      <c r="BD469" s="59">
        <v>0.55694444444444446</v>
      </c>
      <c r="BE469" s="255"/>
      <c r="BF469" s="255">
        <v>3</v>
      </c>
      <c r="BG469" s="255">
        <v>3</v>
      </c>
      <c r="BH469" s="255">
        <v>3</v>
      </c>
      <c r="BI469" s="255">
        <v>3</v>
      </c>
      <c r="BJ469" s="255">
        <v>3</v>
      </c>
      <c r="BK469" s="255">
        <v>3</v>
      </c>
      <c r="BL469" s="255">
        <v>3</v>
      </c>
      <c r="BM469" s="255">
        <v>3</v>
      </c>
      <c r="BN469" s="255">
        <v>3</v>
      </c>
      <c r="BO469" s="255">
        <v>3</v>
      </c>
      <c r="BP469" s="255">
        <v>3</v>
      </c>
      <c r="BQ469" s="255">
        <v>3</v>
      </c>
      <c r="BR469" s="255">
        <v>3</v>
      </c>
      <c r="BS469" s="255">
        <v>3</v>
      </c>
      <c r="BT469" s="255">
        <v>3</v>
      </c>
      <c r="BU469" s="255"/>
      <c r="BV469" s="44" t="s">
        <v>14708</v>
      </c>
      <c r="BW469" s="59">
        <v>0.55694444444444446</v>
      </c>
      <c r="BX469" s="59">
        <v>0.56527777777777777</v>
      </c>
      <c r="BZ469" s="44">
        <v>3</v>
      </c>
      <c r="CA469" s="44">
        <v>3</v>
      </c>
      <c r="CB469" s="44">
        <v>3</v>
      </c>
      <c r="CC469" s="44">
        <v>3</v>
      </c>
      <c r="CD469" s="255" t="s">
        <v>260</v>
      </c>
      <c r="CE469" s="255"/>
      <c r="CF469" s="255"/>
      <c r="CG469" s="255"/>
      <c r="CH469" s="255"/>
      <c r="CI469" s="255"/>
      <c r="CJ469" s="255"/>
      <c r="CK469" s="255"/>
      <c r="CL469" s="255"/>
      <c r="CM469" s="255"/>
      <c r="CN469" s="255"/>
      <c r="CO469" s="255"/>
      <c r="CP469" s="255"/>
      <c r="CQ469" s="255"/>
      <c r="CR469" s="335" t="s">
        <v>12643</v>
      </c>
      <c r="CS469" s="335" t="s">
        <v>12644</v>
      </c>
      <c r="CT469" s="335" t="s">
        <v>4002</v>
      </c>
      <c r="CU469" s="335" t="s">
        <v>22989</v>
      </c>
      <c r="CV469" s="335" t="s">
        <v>22985</v>
      </c>
      <c r="CW469" s="335" t="s">
        <v>1388</v>
      </c>
      <c r="CX469" s="335" t="s">
        <v>595</v>
      </c>
      <c r="CY469" s="335" t="s">
        <v>22990</v>
      </c>
      <c r="CZ469" s="335" t="s">
        <v>13155</v>
      </c>
      <c r="DA469" s="335" t="s">
        <v>22991</v>
      </c>
      <c r="DB469" s="335" t="s">
        <v>8885</v>
      </c>
      <c r="DC469" s="335" t="s">
        <v>3846</v>
      </c>
      <c r="DD469" s="335" t="s">
        <v>8569</v>
      </c>
      <c r="DE469" s="335" t="s">
        <v>13155</v>
      </c>
      <c r="DF469" s="335" t="s">
        <v>22991</v>
      </c>
      <c r="DG469" s="335" t="s">
        <v>8885</v>
      </c>
      <c r="DH469" s="335" t="s">
        <v>3846</v>
      </c>
      <c r="DI469" s="335" t="s">
        <v>8569</v>
      </c>
      <c r="DJ469" s="335" t="s">
        <v>3848</v>
      </c>
      <c r="DK469" s="335" t="s">
        <v>3849</v>
      </c>
      <c r="DL469" s="335" t="s">
        <v>9980</v>
      </c>
      <c r="DM469" s="335" t="s">
        <v>3914</v>
      </c>
      <c r="DN469" s="335" t="s">
        <v>4062</v>
      </c>
      <c r="DO469" s="335" t="s">
        <v>3853</v>
      </c>
      <c r="DP469" s="335" t="s">
        <v>3854</v>
      </c>
      <c r="DQ469" s="335" t="s">
        <v>22992</v>
      </c>
      <c r="DR469" s="335" t="s">
        <v>22992</v>
      </c>
      <c r="DS469" s="335" t="s">
        <v>22986</v>
      </c>
      <c r="DT469" s="335" t="s">
        <v>3848</v>
      </c>
      <c r="DU469" s="335" t="s">
        <v>3848</v>
      </c>
      <c r="DV469" s="335" t="s">
        <v>3848</v>
      </c>
      <c r="DW469" s="335" t="s">
        <v>3848</v>
      </c>
      <c r="DX469" s="335" t="s">
        <v>22993</v>
      </c>
      <c r="DY469" s="335" t="s">
        <v>3848</v>
      </c>
      <c r="DZ469" s="335" t="s">
        <v>3848</v>
      </c>
      <c r="EA469" s="335" t="s">
        <v>3848</v>
      </c>
      <c r="EB469" s="335" t="s">
        <v>3861</v>
      </c>
      <c r="EC469" s="335" t="s">
        <v>3862</v>
      </c>
      <c r="ED469" s="335" t="s">
        <v>3848</v>
      </c>
      <c r="EE469" s="335" t="s">
        <v>4212</v>
      </c>
      <c r="EF469" s="335" t="s">
        <v>432</v>
      </c>
      <c r="EG469" s="335" t="s">
        <v>4068</v>
      </c>
      <c r="EH469" s="335" t="s">
        <v>4438</v>
      </c>
      <c r="EI469" s="335" t="s">
        <v>22994</v>
      </c>
      <c r="EJ469" s="335" t="s">
        <v>22995</v>
      </c>
      <c r="EK469" s="335" t="s">
        <v>3848</v>
      </c>
      <c r="EL469" s="335" t="s">
        <v>3868</v>
      </c>
      <c r="EM469" s="335" t="s">
        <v>4002</v>
      </c>
      <c r="EN469" s="335" t="s">
        <v>4002</v>
      </c>
      <c r="EO469" s="335" t="s">
        <v>4002</v>
      </c>
      <c r="EP469" s="335" t="s">
        <v>4002</v>
      </c>
      <c r="EQ469" s="335" t="s">
        <v>22996</v>
      </c>
      <c r="ER469" s="335" t="s">
        <v>22997</v>
      </c>
      <c r="ES469" s="335" t="s">
        <v>22998</v>
      </c>
      <c r="ET469" s="335" t="s">
        <v>22999</v>
      </c>
      <c r="EU469" s="335" t="s">
        <v>23000</v>
      </c>
      <c r="EV469" s="335" t="s">
        <v>3876</v>
      </c>
      <c r="EW469" s="335" t="s">
        <v>3876</v>
      </c>
      <c r="EX469" s="335" t="s">
        <v>3848</v>
      </c>
      <c r="EY469" s="335" t="s">
        <v>3848</v>
      </c>
      <c r="EZ469" s="335" t="s">
        <v>3877</v>
      </c>
      <c r="FA469" s="335" t="s">
        <v>3878</v>
      </c>
      <c r="FB469" s="335" t="s">
        <v>23001</v>
      </c>
      <c r="FC469" s="335" t="s">
        <v>23002</v>
      </c>
      <c r="FD469" s="335" t="s">
        <v>3848</v>
      </c>
      <c r="FE469" s="335" t="s">
        <v>4357</v>
      </c>
      <c r="FF469" s="335" t="s">
        <v>4358</v>
      </c>
      <c r="FG469" s="335" t="s">
        <v>23003</v>
      </c>
      <c r="FH469" s="335" t="s">
        <v>23004</v>
      </c>
      <c r="FI469" s="335" t="s">
        <v>23005</v>
      </c>
      <c r="FJ469" s="335" t="s">
        <v>23006</v>
      </c>
      <c r="FK469" s="335" t="s">
        <v>23007</v>
      </c>
      <c r="FL469" s="335" t="s">
        <v>4363</v>
      </c>
      <c r="FM469" s="335" t="s">
        <v>595</v>
      </c>
      <c r="FN469" s="335" t="s">
        <v>23008</v>
      </c>
      <c r="FO469" s="335" t="s">
        <v>4530</v>
      </c>
      <c r="FP469" s="335" t="s">
        <v>3848</v>
      </c>
      <c r="FQ469" s="335" t="s">
        <v>3848</v>
      </c>
      <c r="FR469" s="335" t="s">
        <v>3848</v>
      </c>
      <c r="FS469" s="335" t="s">
        <v>3848</v>
      </c>
      <c r="FT469" s="335" t="s">
        <v>23009</v>
      </c>
      <c r="FU469" s="335" t="s">
        <v>23010</v>
      </c>
      <c r="FV469" s="335" t="s">
        <v>23011</v>
      </c>
      <c r="FW469" s="335" t="s">
        <v>23012</v>
      </c>
      <c r="FX469" s="335" t="s">
        <v>3894</v>
      </c>
      <c r="FY469" s="335" t="s">
        <v>3848</v>
      </c>
      <c r="FZ469" s="335" t="s">
        <v>13539</v>
      </c>
      <c r="GA469" s="335" t="s">
        <v>3946</v>
      </c>
      <c r="GB469" s="335" t="s">
        <v>3946</v>
      </c>
      <c r="GC469" s="335" t="s">
        <v>3946</v>
      </c>
      <c r="GD469" s="255" t="s">
        <v>12711</v>
      </c>
      <c r="GE469" s="255" t="s">
        <v>6505</v>
      </c>
      <c r="GF469" s="44" t="s">
        <v>12615</v>
      </c>
      <c r="GG469" s="255" t="s">
        <v>6505</v>
      </c>
      <c r="HP469" s="44" t="s">
        <v>6505</v>
      </c>
      <c r="HS469" s="44" t="s">
        <v>6505</v>
      </c>
      <c r="IC469" s="44" t="s">
        <v>12683</v>
      </c>
      <c r="IE469" s="44" t="s">
        <v>3403</v>
      </c>
    </row>
    <row r="470" spans="1:239 16384:16384" s="44" customFormat="1" ht="15" customHeight="1" x14ac:dyDescent="0.2">
      <c r="A470" s="85">
        <v>64</v>
      </c>
      <c r="B470" s="59">
        <v>0.5</v>
      </c>
      <c r="C470" s="255"/>
      <c r="D470" s="44" t="s">
        <v>20438</v>
      </c>
      <c r="E470" s="255" t="s">
        <v>212</v>
      </c>
      <c r="F470" s="282">
        <v>43286</v>
      </c>
      <c r="G470" s="255" t="s">
        <v>1202</v>
      </c>
      <c r="H470" s="255" t="s">
        <v>233</v>
      </c>
      <c r="I470" s="255" t="s">
        <v>3057</v>
      </c>
      <c r="J470" s="255"/>
      <c r="K470" s="255"/>
      <c r="L470" s="255"/>
      <c r="M470" s="282"/>
      <c r="N470" s="282"/>
      <c r="O470" s="255"/>
      <c r="P470" s="370" t="s">
        <v>23013</v>
      </c>
      <c r="Q470" s="44" t="s">
        <v>23014</v>
      </c>
      <c r="R470" s="44" t="s">
        <v>301</v>
      </c>
      <c r="S470" s="44" t="s">
        <v>474</v>
      </c>
      <c r="T470" s="44">
        <v>9954582186</v>
      </c>
      <c r="U470" s="367" t="s">
        <v>23015</v>
      </c>
      <c r="V470" s="255" t="s">
        <v>221</v>
      </c>
      <c r="W470" s="66" t="s">
        <v>221</v>
      </c>
      <c r="X470" s="66" t="s">
        <v>221</v>
      </c>
      <c r="Y470" s="66" t="s">
        <v>221</v>
      </c>
      <c r="Z470" s="66" t="s">
        <v>221</v>
      </c>
      <c r="AA470" s="44" t="s">
        <v>23016</v>
      </c>
      <c r="AB470" s="44">
        <v>9954582185</v>
      </c>
      <c r="AC470" s="44" t="s">
        <v>1303</v>
      </c>
      <c r="AD470" s="44" t="s">
        <v>224</v>
      </c>
      <c r="AE470" s="44" t="s">
        <v>221</v>
      </c>
      <c r="AF470" s="44" t="s">
        <v>221</v>
      </c>
      <c r="AG470" s="44" t="s">
        <v>221</v>
      </c>
      <c r="AH470" s="44" t="s">
        <v>221</v>
      </c>
      <c r="AI470" s="44">
        <v>0</v>
      </c>
      <c r="AJ470" s="44" t="s">
        <v>446</v>
      </c>
      <c r="AK470" s="44">
        <v>0</v>
      </c>
      <c r="AL470" s="44">
        <v>0</v>
      </c>
      <c r="AM470" s="44">
        <v>0</v>
      </c>
      <c r="AN470" s="255" t="s">
        <v>432</v>
      </c>
      <c r="AO470" s="281" t="s">
        <v>432</v>
      </c>
      <c r="AP470" s="255" t="s">
        <v>434</v>
      </c>
      <c r="AQ470" s="255" t="s">
        <v>10785</v>
      </c>
      <c r="AR470" s="44" t="s">
        <v>14943</v>
      </c>
      <c r="AS470" s="255"/>
      <c r="AT470" s="255"/>
      <c r="AU470" s="255"/>
      <c r="AV470" s="255"/>
      <c r="AW470" s="255"/>
      <c r="AX470" s="255" t="s">
        <v>6970</v>
      </c>
      <c r="AY470" s="44" t="s">
        <v>227</v>
      </c>
      <c r="AZ470" s="44" t="s">
        <v>446</v>
      </c>
      <c r="BA470" s="255"/>
      <c r="BB470" s="255" t="s">
        <v>14708</v>
      </c>
      <c r="BC470" s="59">
        <v>0.57291666666666663</v>
      </c>
      <c r="BD470" s="59">
        <v>0.5756944444444444</v>
      </c>
      <c r="BE470" s="494"/>
      <c r="BF470" s="255">
        <v>1</v>
      </c>
      <c r="BG470" s="255">
        <v>1</v>
      </c>
      <c r="BH470" s="255">
        <v>1</v>
      </c>
      <c r="BI470" s="255">
        <v>1</v>
      </c>
      <c r="BJ470" s="255">
        <v>1</v>
      </c>
      <c r="BK470" s="255">
        <v>1</v>
      </c>
      <c r="BL470" s="255">
        <v>1</v>
      </c>
      <c r="BM470" s="255">
        <v>1</v>
      </c>
      <c r="BN470" s="255">
        <v>1</v>
      </c>
      <c r="BO470" s="255">
        <v>1</v>
      </c>
      <c r="BP470" s="255">
        <v>1</v>
      </c>
      <c r="BQ470" s="255">
        <v>1</v>
      </c>
      <c r="BR470" s="255">
        <v>1</v>
      </c>
      <c r="BS470" s="255">
        <v>1</v>
      </c>
      <c r="BT470" s="255">
        <v>1</v>
      </c>
      <c r="BU470" s="494"/>
      <c r="BW470" s="59"/>
      <c r="BX470" s="59"/>
      <c r="CD470" s="255"/>
      <c r="CF470" s="255"/>
      <c r="CG470" s="255"/>
      <c r="CH470" s="255"/>
      <c r="CI470" s="255"/>
      <c r="CJ470" s="255"/>
      <c r="CK470" s="255"/>
      <c r="CL470" s="255"/>
      <c r="CM470" s="255"/>
      <c r="CN470" s="255"/>
      <c r="CO470" s="255"/>
      <c r="CP470" s="255"/>
      <c r="CQ470" s="255"/>
      <c r="CR470" s="335" t="s">
        <v>12643</v>
      </c>
      <c r="CS470" s="335" t="s">
        <v>12644</v>
      </c>
      <c r="CT470" s="335" t="s">
        <v>4002</v>
      </c>
      <c r="CU470" s="335" t="s">
        <v>23017</v>
      </c>
      <c r="CV470" s="335" t="s">
        <v>23014</v>
      </c>
      <c r="CW470" s="335" t="s">
        <v>301</v>
      </c>
      <c r="CX470" s="335" t="s">
        <v>474</v>
      </c>
      <c r="CY470" s="335" t="s">
        <v>23018</v>
      </c>
      <c r="CZ470" s="335" t="s">
        <v>3848</v>
      </c>
      <c r="DA470" s="335" t="s">
        <v>3666</v>
      </c>
      <c r="DB470" s="335" t="s">
        <v>4037</v>
      </c>
      <c r="DC470" s="335" t="s">
        <v>4038</v>
      </c>
      <c r="DD470" s="335" t="s">
        <v>4039</v>
      </c>
      <c r="DE470" s="335" t="s">
        <v>3848</v>
      </c>
      <c r="DF470" s="335" t="s">
        <v>3666</v>
      </c>
      <c r="DG470" s="335" t="s">
        <v>4037</v>
      </c>
      <c r="DH470" s="335" t="s">
        <v>4038</v>
      </c>
      <c r="DI470" s="335" t="s">
        <v>4039</v>
      </c>
      <c r="DJ470" s="335" t="s">
        <v>3848</v>
      </c>
      <c r="DK470" s="335" t="s">
        <v>3849</v>
      </c>
      <c r="DL470" s="335" t="s">
        <v>3848</v>
      </c>
      <c r="DM470" s="335" t="s">
        <v>3914</v>
      </c>
      <c r="DN470" s="335" t="s">
        <v>3852</v>
      </c>
      <c r="DO470" s="335" t="s">
        <v>3848</v>
      </c>
      <c r="DP470" s="335" t="s">
        <v>3848</v>
      </c>
      <c r="DQ470" s="335" t="s">
        <v>23019</v>
      </c>
      <c r="DR470" s="335" t="s">
        <v>23019</v>
      </c>
      <c r="DS470" s="335" t="s">
        <v>23015</v>
      </c>
      <c r="DT470" s="335" t="s">
        <v>3848</v>
      </c>
      <c r="DU470" s="335" t="s">
        <v>3848</v>
      </c>
      <c r="DV470" s="335" t="s">
        <v>3848</v>
      </c>
      <c r="DW470" s="335" t="s">
        <v>3848</v>
      </c>
      <c r="DX470" s="335" t="s">
        <v>3848</v>
      </c>
      <c r="DY470" s="335" t="s">
        <v>3848</v>
      </c>
      <c r="DZ470" s="335" t="s">
        <v>3848</v>
      </c>
      <c r="EA470" s="335" t="s">
        <v>3848</v>
      </c>
      <c r="EB470" s="335" t="s">
        <v>3861</v>
      </c>
      <c r="EC470" s="335" t="s">
        <v>3862</v>
      </c>
      <c r="ED470" s="335" t="s">
        <v>3848</v>
      </c>
      <c r="EE470" s="335" t="s">
        <v>5339</v>
      </c>
      <c r="EF470" s="335" t="s">
        <v>432</v>
      </c>
      <c r="EG470" s="335" t="s">
        <v>3919</v>
      </c>
      <c r="EH470" s="335" t="s">
        <v>3920</v>
      </c>
      <c r="EI470" s="335" t="s">
        <v>14943</v>
      </c>
      <c r="EJ470" s="335" t="s">
        <v>3848</v>
      </c>
      <c r="EK470" s="335" t="s">
        <v>3848</v>
      </c>
      <c r="EL470" s="335" t="s">
        <v>3868</v>
      </c>
      <c r="EM470" s="335" t="s">
        <v>4002</v>
      </c>
      <c r="EN470" s="335" t="s">
        <v>4002</v>
      </c>
      <c r="EO470" s="335" t="s">
        <v>4002</v>
      </c>
      <c r="EP470" s="335" t="s">
        <v>4002</v>
      </c>
      <c r="EQ470" s="335" t="s">
        <v>4017</v>
      </c>
      <c r="ER470" s="335" t="s">
        <v>4017</v>
      </c>
      <c r="ES470" s="335" t="s">
        <v>4017</v>
      </c>
      <c r="ET470" s="335" t="s">
        <v>4017</v>
      </c>
      <c r="EU470" s="335" t="s">
        <v>4017</v>
      </c>
      <c r="EV470" s="335" t="s">
        <v>3848</v>
      </c>
      <c r="EW470" s="335" t="s">
        <v>3848</v>
      </c>
      <c r="EX470" s="335" t="s">
        <v>3848</v>
      </c>
      <c r="EY470" s="335" t="s">
        <v>3848</v>
      </c>
      <c r="EZ470" s="335" t="s">
        <v>3848</v>
      </c>
      <c r="FA470" s="335" t="s">
        <v>3848</v>
      </c>
      <c r="FB470" s="335" t="s">
        <v>3848</v>
      </c>
      <c r="FC470" s="335" t="s">
        <v>3848</v>
      </c>
      <c r="FD470" s="335" t="s">
        <v>3848</v>
      </c>
      <c r="FE470" s="335" t="s">
        <v>4017</v>
      </c>
      <c r="FF470" s="335" t="s">
        <v>4017</v>
      </c>
      <c r="FG470" s="335" t="s">
        <v>3848</v>
      </c>
      <c r="FH470" s="335" t="s">
        <v>3848</v>
      </c>
      <c r="FI470" s="335" t="s">
        <v>3848</v>
      </c>
      <c r="FJ470" s="335" t="s">
        <v>4017</v>
      </c>
      <c r="FK470" s="335" t="s">
        <v>4017</v>
      </c>
      <c r="FL470" s="335" t="s">
        <v>4017</v>
      </c>
      <c r="FM470" s="335" t="s">
        <v>3666</v>
      </c>
      <c r="FN470" s="335" t="s">
        <v>3666</v>
      </c>
      <c r="FO470" s="335" t="s">
        <v>3848</v>
      </c>
      <c r="FP470" s="335" t="s">
        <v>3848</v>
      </c>
      <c r="FQ470" s="335" t="s">
        <v>23020</v>
      </c>
      <c r="FR470" s="335" t="s">
        <v>5082</v>
      </c>
      <c r="FS470" s="335" t="s">
        <v>23021</v>
      </c>
      <c r="FT470" s="335" t="s">
        <v>3943</v>
      </c>
      <c r="FU470" s="335" t="s">
        <v>3943</v>
      </c>
      <c r="FV470" s="335" t="s">
        <v>3943</v>
      </c>
      <c r="FW470" s="335" t="s">
        <v>3943</v>
      </c>
      <c r="FX470" s="335" t="s">
        <v>3944</v>
      </c>
      <c r="FY470" s="335" t="s">
        <v>3848</v>
      </c>
      <c r="FZ470" s="335" t="s">
        <v>3848</v>
      </c>
      <c r="GA470" s="335" t="s">
        <v>3848</v>
      </c>
      <c r="GB470" s="335" t="s">
        <v>3848</v>
      </c>
      <c r="GC470" s="335" t="s">
        <v>3848</v>
      </c>
      <c r="GD470" s="255"/>
      <c r="GE470" s="255"/>
      <c r="GF470" s="255"/>
      <c r="GG470" s="255"/>
      <c r="GH470" s="255"/>
      <c r="GI470" s="255"/>
      <c r="GJ470" s="255"/>
      <c r="GK470" s="255"/>
      <c r="GL470" s="255"/>
      <c r="GM470" s="255"/>
      <c r="GN470" s="255"/>
      <c r="GO470" s="255"/>
      <c r="GP470" s="255"/>
      <c r="GQ470" s="255"/>
      <c r="GR470" s="255"/>
      <c r="GS470" s="255"/>
      <c r="GT470" s="255"/>
      <c r="GU470" s="255"/>
      <c r="GV470" s="255"/>
      <c r="GW470" s="255"/>
      <c r="GX470" s="255"/>
      <c r="GY470" s="255"/>
      <c r="GZ470" s="255"/>
      <c r="HA470" s="255"/>
      <c r="HB470" s="255"/>
      <c r="HC470" s="255"/>
      <c r="HD470" s="255"/>
      <c r="HE470" s="255"/>
      <c r="HF470" s="255"/>
      <c r="HG470" s="255"/>
      <c r="HH470" s="255"/>
      <c r="HI470" s="255"/>
      <c r="HJ470" s="255"/>
      <c r="HK470" s="255"/>
      <c r="HL470" s="255"/>
      <c r="HM470" s="255"/>
      <c r="HN470" s="255"/>
      <c r="HO470" s="255"/>
      <c r="HP470" s="255"/>
      <c r="HQ470" s="255"/>
      <c r="IC470" s="44" t="s">
        <v>3403</v>
      </c>
      <c r="IE470" s="44" t="s">
        <v>3403</v>
      </c>
      <c r="XFD470" s="255"/>
    </row>
    <row r="471" spans="1:239 16384:16384" s="44" customFormat="1" ht="15" customHeight="1" x14ac:dyDescent="0.2">
      <c r="A471" s="85">
        <v>65</v>
      </c>
      <c r="B471" s="59">
        <v>0.5</v>
      </c>
      <c r="D471" s="44" t="s">
        <v>20438</v>
      </c>
      <c r="E471" s="255" t="s">
        <v>212</v>
      </c>
      <c r="F471" s="282">
        <v>43286</v>
      </c>
      <c r="G471" s="255" t="s">
        <v>1202</v>
      </c>
      <c r="H471" s="255" t="s">
        <v>214</v>
      </c>
      <c r="I471" s="255" t="s">
        <v>1222</v>
      </c>
      <c r="J471" s="309"/>
      <c r="K471" s="309"/>
      <c r="L471" s="309"/>
      <c r="M471" s="309"/>
      <c r="N471" s="309"/>
      <c r="O471" s="309"/>
      <c r="P471" s="370" t="s">
        <v>23022</v>
      </c>
      <c r="Q471" s="44" t="s">
        <v>23023</v>
      </c>
      <c r="R471" s="44" t="s">
        <v>23024</v>
      </c>
      <c r="S471" s="44" t="s">
        <v>23025</v>
      </c>
      <c r="T471" s="44">
        <v>9054250442</v>
      </c>
      <c r="U471" s="367" t="s">
        <v>23026</v>
      </c>
      <c r="V471" s="255" t="s">
        <v>221</v>
      </c>
      <c r="W471" s="66" t="s">
        <v>221</v>
      </c>
      <c r="X471" s="66" t="s">
        <v>221</v>
      </c>
      <c r="Y471" s="66" t="s">
        <v>221</v>
      </c>
      <c r="Z471" s="66" t="s">
        <v>221</v>
      </c>
      <c r="AA471" s="44" t="s">
        <v>23027</v>
      </c>
      <c r="AB471" s="44">
        <v>9175772823</v>
      </c>
      <c r="AC471" s="255" t="s">
        <v>278</v>
      </c>
      <c r="AD471" s="255" t="s">
        <v>241</v>
      </c>
      <c r="AE471" s="255"/>
      <c r="AF471" s="255"/>
      <c r="AG471" s="255"/>
      <c r="AH471" s="255"/>
      <c r="AI471" s="255"/>
      <c r="AJ471" s="255"/>
      <c r="AK471" s="255"/>
      <c r="AL471" s="255"/>
      <c r="AM471" s="255"/>
      <c r="AN471" s="255" t="s">
        <v>432</v>
      </c>
      <c r="AO471" s="281" t="s">
        <v>432</v>
      </c>
      <c r="AP471" s="255" t="s">
        <v>434</v>
      </c>
      <c r="AQ471" s="255" t="s">
        <v>10785</v>
      </c>
      <c r="AR471" s="44" t="s">
        <v>14943</v>
      </c>
      <c r="AS471" s="309"/>
      <c r="AT471" s="309"/>
      <c r="AU471" s="309"/>
      <c r="AV471" s="309"/>
      <c r="AW471" s="255"/>
      <c r="AX471" s="255" t="s">
        <v>6970</v>
      </c>
      <c r="AY471" s="44" t="s">
        <v>227</v>
      </c>
      <c r="BA471" s="255"/>
      <c r="BB471" s="255" t="s">
        <v>14708</v>
      </c>
      <c r="BC471" s="59">
        <v>0.5805555555555556</v>
      </c>
      <c r="BD471" s="59">
        <v>0.58819444444444446</v>
      </c>
      <c r="BE471" s="494"/>
      <c r="BF471" s="255">
        <v>2</v>
      </c>
      <c r="BG471" s="255">
        <v>2</v>
      </c>
      <c r="BH471" s="255">
        <v>2</v>
      </c>
      <c r="BI471" s="255">
        <v>2</v>
      </c>
      <c r="BJ471" s="255">
        <v>2</v>
      </c>
      <c r="BK471" s="255">
        <v>2</v>
      </c>
      <c r="BL471" s="255">
        <v>2</v>
      </c>
      <c r="BM471" s="255">
        <v>2</v>
      </c>
      <c r="BN471" s="255">
        <v>2</v>
      </c>
      <c r="BO471" s="255">
        <v>2</v>
      </c>
      <c r="BP471" s="255">
        <v>2</v>
      </c>
      <c r="BQ471" s="255">
        <v>2</v>
      </c>
      <c r="BR471" s="255">
        <v>2</v>
      </c>
      <c r="BS471" s="255">
        <v>2</v>
      </c>
      <c r="BT471" s="255">
        <v>2</v>
      </c>
      <c r="BU471" s="494"/>
      <c r="BW471" s="59"/>
      <c r="BX471" s="59"/>
      <c r="BY471" s="494"/>
      <c r="CG471" s="255"/>
      <c r="CH471" s="255"/>
      <c r="CI471" s="255"/>
      <c r="CJ471" s="255"/>
      <c r="CK471" s="255"/>
      <c r="CL471" s="255"/>
      <c r="CM471" s="255"/>
      <c r="CN471" s="255"/>
      <c r="CO471" s="255"/>
      <c r="CP471" s="255"/>
      <c r="CQ471" s="255"/>
      <c r="CR471" s="335" t="s">
        <v>12643</v>
      </c>
      <c r="CS471" s="335" t="s">
        <v>12644</v>
      </c>
      <c r="CT471" s="335" t="s">
        <v>4002</v>
      </c>
      <c r="CU471" s="335" t="s">
        <v>23028</v>
      </c>
      <c r="CV471" s="335" t="s">
        <v>23023</v>
      </c>
      <c r="CW471" s="335" t="s">
        <v>23024</v>
      </c>
      <c r="CX471" s="335" t="s">
        <v>23025</v>
      </c>
      <c r="CY471" s="335" t="s">
        <v>23029</v>
      </c>
      <c r="CZ471" s="335" t="s">
        <v>3848</v>
      </c>
      <c r="DA471" s="335" t="s">
        <v>3666</v>
      </c>
      <c r="DB471" s="335" t="s">
        <v>4037</v>
      </c>
      <c r="DC471" s="335" t="s">
        <v>4038</v>
      </c>
      <c r="DD471" s="335" t="s">
        <v>4039</v>
      </c>
      <c r="DE471" s="335" t="s">
        <v>3848</v>
      </c>
      <c r="DF471" s="335" t="s">
        <v>3666</v>
      </c>
      <c r="DG471" s="335" t="s">
        <v>4037</v>
      </c>
      <c r="DH471" s="335" t="s">
        <v>4038</v>
      </c>
      <c r="DI471" s="335" t="s">
        <v>4039</v>
      </c>
      <c r="DJ471" s="335" t="s">
        <v>3848</v>
      </c>
      <c r="DK471" s="335" t="s">
        <v>3957</v>
      </c>
      <c r="DL471" s="335" t="s">
        <v>3848</v>
      </c>
      <c r="DM471" s="335" t="s">
        <v>3914</v>
      </c>
      <c r="DN471" s="335" t="s">
        <v>3852</v>
      </c>
      <c r="DO471" s="335" t="s">
        <v>3848</v>
      </c>
      <c r="DP471" s="335" t="s">
        <v>3848</v>
      </c>
      <c r="DQ471" s="335" t="s">
        <v>23030</v>
      </c>
      <c r="DR471" s="335" t="s">
        <v>23030</v>
      </c>
      <c r="DS471" s="335" t="s">
        <v>23026</v>
      </c>
      <c r="DT471" s="335" t="s">
        <v>3848</v>
      </c>
      <c r="DU471" s="335" t="s">
        <v>3848</v>
      </c>
      <c r="DV471" s="335" t="s">
        <v>3848</v>
      </c>
      <c r="DW471" s="335" t="s">
        <v>3848</v>
      </c>
      <c r="DX471" s="335" t="s">
        <v>3848</v>
      </c>
      <c r="DY471" s="335" t="s">
        <v>3848</v>
      </c>
      <c r="DZ471" s="335" t="s">
        <v>3848</v>
      </c>
      <c r="EA471" s="335" t="s">
        <v>3848</v>
      </c>
      <c r="EB471" s="335" t="s">
        <v>3861</v>
      </c>
      <c r="EC471" s="335" t="s">
        <v>3862</v>
      </c>
      <c r="ED471" s="335" t="s">
        <v>3848</v>
      </c>
      <c r="EE471" s="335" t="s">
        <v>5339</v>
      </c>
      <c r="EF471" s="335" t="s">
        <v>432</v>
      </c>
      <c r="EG471" s="335" t="s">
        <v>3919</v>
      </c>
      <c r="EH471" s="335" t="s">
        <v>3920</v>
      </c>
      <c r="EI471" s="335" t="s">
        <v>14943</v>
      </c>
      <c r="EJ471" s="335" t="s">
        <v>3848</v>
      </c>
      <c r="EK471" s="335" t="s">
        <v>3848</v>
      </c>
      <c r="EL471" s="335" t="s">
        <v>3868</v>
      </c>
      <c r="EM471" s="335" t="s">
        <v>4002</v>
      </c>
      <c r="EN471" s="335" t="s">
        <v>4002</v>
      </c>
      <c r="EO471" s="335" t="s">
        <v>4002</v>
      </c>
      <c r="EP471" s="335" t="s">
        <v>4002</v>
      </c>
      <c r="EQ471" s="335" t="s">
        <v>4017</v>
      </c>
      <c r="ER471" s="335" t="s">
        <v>4017</v>
      </c>
      <c r="ES471" s="335" t="s">
        <v>4017</v>
      </c>
      <c r="ET471" s="335" t="s">
        <v>4017</v>
      </c>
      <c r="EU471" s="335" t="s">
        <v>4017</v>
      </c>
      <c r="EV471" s="335" t="s">
        <v>3848</v>
      </c>
      <c r="EW471" s="335" t="s">
        <v>3848</v>
      </c>
      <c r="EX471" s="335" t="s">
        <v>3848</v>
      </c>
      <c r="EY471" s="335" t="s">
        <v>3848</v>
      </c>
      <c r="EZ471" s="335" t="s">
        <v>3848</v>
      </c>
      <c r="FA471" s="335" t="s">
        <v>3848</v>
      </c>
      <c r="FB471" s="335" t="s">
        <v>3848</v>
      </c>
      <c r="FC471" s="335" t="s">
        <v>3848</v>
      </c>
      <c r="FD471" s="335" t="s">
        <v>3848</v>
      </c>
      <c r="FE471" s="335" t="s">
        <v>4017</v>
      </c>
      <c r="FF471" s="335" t="s">
        <v>4017</v>
      </c>
      <c r="FG471" s="335" t="s">
        <v>3848</v>
      </c>
      <c r="FH471" s="335" t="s">
        <v>3848</v>
      </c>
      <c r="FI471" s="335" t="s">
        <v>3848</v>
      </c>
      <c r="FJ471" s="335" t="s">
        <v>4017</v>
      </c>
      <c r="FK471" s="335" t="s">
        <v>4017</v>
      </c>
      <c r="FL471" s="335" t="s">
        <v>4017</v>
      </c>
      <c r="FM471" s="335" t="s">
        <v>3666</v>
      </c>
      <c r="FN471" s="335" t="s">
        <v>3666</v>
      </c>
      <c r="FO471" s="335" t="s">
        <v>3848</v>
      </c>
      <c r="FP471" s="335" t="s">
        <v>3848</v>
      </c>
      <c r="FQ471" s="335" t="s">
        <v>23031</v>
      </c>
      <c r="FR471" s="335" t="s">
        <v>5082</v>
      </c>
      <c r="FS471" s="335" t="s">
        <v>23032</v>
      </c>
      <c r="FT471" s="335" t="s">
        <v>3943</v>
      </c>
      <c r="FU471" s="335" t="s">
        <v>3943</v>
      </c>
      <c r="FV471" s="335" t="s">
        <v>3943</v>
      </c>
      <c r="FW471" s="335" t="s">
        <v>3943</v>
      </c>
      <c r="FX471" s="335" t="s">
        <v>3944</v>
      </c>
      <c r="FY471" s="335" t="s">
        <v>3848</v>
      </c>
      <c r="FZ471" s="335" t="s">
        <v>3848</v>
      </c>
      <c r="GA471" s="335" t="s">
        <v>3848</v>
      </c>
      <c r="GB471" s="335" t="s">
        <v>3848</v>
      </c>
      <c r="GC471" s="335" t="s">
        <v>3848</v>
      </c>
      <c r="IC471" s="44" t="s">
        <v>3403</v>
      </c>
      <c r="IE471" s="44" t="s">
        <v>3403</v>
      </c>
    </row>
    <row r="472" spans="1:239 16384:16384" s="44" customFormat="1" ht="15" customHeight="1" x14ac:dyDescent="0.2">
      <c r="A472" s="85">
        <v>66</v>
      </c>
      <c r="B472" s="350">
        <v>0.5</v>
      </c>
      <c r="C472" s="255"/>
      <c r="D472" s="44" t="s">
        <v>20438</v>
      </c>
      <c r="E472" s="255" t="s">
        <v>212</v>
      </c>
      <c r="F472" s="282">
        <v>43286</v>
      </c>
      <c r="G472" s="255" t="s">
        <v>357</v>
      </c>
      <c r="H472" s="255" t="s">
        <v>233</v>
      </c>
      <c r="I472" s="255" t="s">
        <v>12683</v>
      </c>
      <c r="J472" s="255"/>
      <c r="K472" s="255"/>
      <c r="L472" s="255"/>
      <c r="M472" s="255"/>
      <c r="N472" s="255"/>
      <c r="O472" s="255"/>
      <c r="P472" s="495" t="s">
        <v>23033</v>
      </c>
      <c r="Q472" s="351" t="s">
        <v>23034</v>
      </c>
      <c r="R472" s="354" t="s">
        <v>23035</v>
      </c>
      <c r="S472" s="354" t="s">
        <v>23036</v>
      </c>
      <c r="T472" s="255">
        <v>9395297743</v>
      </c>
      <c r="U472" s="367" t="s">
        <v>23037</v>
      </c>
      <c r="V472" s="255" t="s">
        <v>221</v>
      </c>
      <c r="W472" s="66" t="s">
        <v>221</v>
      </c>
      <c r="X472" s="66" t="s">
        <v>221</v>
      </c>
      <c r="Y472" s="66" t="s">
        <v>221</v>
      </c>
      <c r="Z472" s="66" t="s">
        <v>221</v>
      </c>
      <c r="AA472" s="255" t="s">
        <v>23038</v>
      </c>
      <c r="AB472" s="255">
        <v>9475489011</v>
      </c>
      <c r="AC472" s="255" t="s">
        <v>278</v>
      </c>
      <c r="AD472" s="255" t="s">
        <v>241</v>
      </c>
      <c r="AE472" s="255" t="s">
        <v>17845</v>
      </c>
      <c r="AF472" s="255" t="s">
        <v>280</v>
      </c>
      <c r="AG472" s="255" t="s">
        <v>280</v>
      </c>
      <c r="AH472" s="255" t="s">
        <v>221</v>
      </c>
      <c r="AI472" s="255">
        <v>2</v>
      </c>
      <c r="AJ472" s="255" t="s">
        <v>227</v>
      </c>
      <c r="AK472" s="255">
        <v>1</v>
      </c>
      <c r="AL472" s="255">
        <v>2</v>
      </c>
      <c r="AM472" s="255">
        <v>0</v>
      </c>
      <c r="AN472" s="255" t="s">
        <v>432</v>
      </c>
      <c r="AO472" s="281" t="s">
        <v>432</v>
      </c>
      <c r="AP472" s="255" t="s">
        <v>434</v>
      </c>
      <c r="AQ472" s="255" t="s">
        <v>10785</v>
      </c>
      <c r="AR472" s="44" t="s">
        <v>14943</v>
      </c>
      <c r="AS472" s="309"/>
      <c r="AT472" s="309"/>
      <c r="AU472" s="309"/>
      <c r="AV472" s="309"/>
      <c r="AW472" s="255"/>
      <c r="AX472" s="255" t="s">
        <v>6970</v>
      </c>
      <c r="AY472" s="44" t="s">
        <v>227</v>
      </c>
      <c r="AZ472" s="44" t="s">
        <v>446</v>
      </c>
      <c r="BA472" s="255"/>
      <c r="BB472" s="255" t="s">
        <v>14708</v>
      </c>
      <c r="BC472" s="59">
        <v>0.59097222222222223</v>
      </c>
      <c r="BD472" s="59">
        <v>0.59722222222222221</v>
      </c>
      <c r="BE472" s="494"/>
      <c r="BF472" s="255">
        <v>2</v>
      </c>
      <c r="BG472" s="255">
        <v>2</v>
      </c>
      <c r="BH472" s="255">
        <v>2</v>
      </c>
      <c r="BI472" s="255">
        <v>2</v>
      </c>
      <c r="BJ472" s="255">
        <v>2</v>
      </c>
      <c r="BK472" s="255">
        <v>2</v>
      </c>
      <c r="BL472" s="255">
        <v>2</v>
      </c>
      <c r="BM472" s="255">
        <v>2</v>
      </c>
      <c r="BN472" s="255">
        <v>2</v>
      </c>
      <c r="BO472" s="255">
        <v>2</v>
      </c>
      <c r="BP472" s="255">
        <v>2</v>
      </c>
      <c r="BQ472" s="255">
        <v>2</v>
      </c>
      <c r="BR472" s="255">
        <v>2</v>
      </c>
      <c r="BS472" s="255">
        <v>2</v>
      </c>
      <c r="BT472" s="255">
        <v>2</v>
      </c>
      <c r="BU472" s="494"/>
      <c r="BV472" s="44" t="s">
        <v>14708</v>
      </c>
      <c r="BW472" s="59">
        <v>0.59722222222222221</v>
      </c>
      <c r="BX472" s="59">
        <v>0.60277777777777775</v>
      </c>
      <c r="BY472" s="494"/>
      <c r="BZ472" s="255">
        <v>3</v>
      </c>
      <c r="CA472" s="255">
        <v>3</v>
      </c>
      <c r="CB472" s="255">
        <v>3</v>
      </c>
      <c r="CC472" s="255">
        <v>3</v>
      </c>
      <c r="CD472" s="44" t="s">
        <v>260</v>
      </c>
      <c r="CE472" s="255"/>
      <c r="CF472" s="255"/>
      <c r="CG472" s="255"/>
      <c r="CH472" s="255"/>
      <c r="CI472" s="255"/>
      <c r="CJ472" s="255"/>
      <c r="CK472" s="255"/>
      <c r="CL472" s="255"/>
      <c r="CM472" s="255"/>
      <c r="CN472" s="255"/>
      <c r="CO472" s="255"/>
      <c r="CP472" s="255"/>
      <c r="CQ472" s="255"/>
      <c r="CR472" s="335" t="s">
        <v>12643</v>
      </c>
      <c r="CS472" s="335" t="s">
        <v>12644</v>
      </c>
      <c r="CT472" s="335" t="s">
        <v>4002</v>
      </c>
      <c r="CU472" s="335" t="s">
        <v>23039</v>
      </c>
      <c r="CV472" s="335" t="s">
        <v>23034</v>
      </c>
      <c r="CW472" s="335" t="s">
        <v>23035</v>
      </c>
      <c r="CX472" s="335" t="s">
        <v>23036</v>
      </c>
      <c r="CY472" s="335" t="s">
        <v>23040</v>
      </c>
      <c r="CZ472" s="335" t="s">
        <v>4467</v>
      </c>
      <c r="DA472" s="335" t="s">
        <v>23041</v>
      </c>
      <c r="DB472" s="335" t="s">
        <v>3840</v>
      </c>
      <c r="DC472" s="335" t="s">
        <v>3841</v>
      </c>
      <c r="DD472" s="335" t="s">
        <v>3910</v>
      </c>
      <c r="DE472" s="335" t="s">
        <v>15346</v>
      </c>
      <c r="DF472" s="335" t="s">
        <v>23042</v>
      </c>
      <c r="DG472" s="335" t="s">
        <v>3840</v>
      </c>
      <c r="DH472" s="335" t="s">
        <v>3841</v>
      </c>
      <c r="DI472" s="335" t="s">
        <v>4838</v>
      </c>
      <c r="DJ472" s="335" t="s">
        <v>3848</v>
      </c>
      <c r="DK472" s="335" t="s">
        <v>3957</v>
      </c>
      <c r="DL472" s="335" t="s">
        <v>10124</v>
      </c>
      <c r="DM472" s="335" t="s">
        <v>3914</v>
      </c>
      <c r="DN472" s="335" t="s">
        <v>3852</v>
      </c>
      <c r="DO472" s="335" t="s">
        <v>3853</v>
      </c>
      <c r="DP472" s="335" t="s">
        <v>3854</v>
      </c>
      <c r="DQ472" s="335" t="s">
        <v>23043</v>
      </c>
      <c r="DR472" s="335" t="s">
        <v>23043</v>
      </c>
      <c r="DS472" s="335" t="s">
        <v>23044</v>
      </c>
      <c r="DT472" s="335" t="s">
        <v>23045</v>
      </c>
      <c r="DU472" s="335" t="s">
        <v>3848</v>
      </c>
      <c r="DV472" s="335" t="s">
        <v>23046</v>
      </c>
      <c r="DW472" s="335" t="s">
        <v>3848</v>
      </c>
      <c r="DX472" s="335" t="s">
        <v>3848</v>
      </c>
      <c r="DY472" s="335" t="s">
        <v>3848</v>
      </c>
      <c r="DZ472" s="335" t="s">
        <v>3848</v>
      </c>
      <c r="EA472" s="335" t="s">
        <v>3848</v>
      </c>
      <c r="EB472" s="335" t="s">
        <v>3861</v>
      </c>
      <c r="EC472" s="335" t="s">
        <v>3862</v>
      </c>
      <c r="ED472" s="335" t="s">
        <v>3848</v>
      </c>
      <c r="EE472" s="335" t="s">
        <v>5339</v>
      </c>
      <c r="EF472" s="335" t="s">
        <v>432</v>
      </c>
      <c r="EG472" s="335" t="s">
        <v>2755</v>
      </c>
      <c r="EH472" s="335" t="s">
        <v>282</v>
      </c>
      <c r="EI472" s="335" t="s">
        <v>3848</v>
      </c>
      <c r="EJ472" s="335" t="s">
        <v>3848</v>
      </c>
      <c r="EK472" s="335" t="s">
        <v>3848</v>
      </c>
      <c r="EL472" s="335" t="s">
        <v>3868</v>
      </c>
      <c r="EM472" s="335" t="s">
        <v>4002</v>
      </c>
      <c r="EN472" s="335" t="s">
        <v>4002</v>
      </c>
      <c r="EO472" s="335" t="s">
        <v>3870</v>
      </c>
      <c r="EP472" s="335" t="s">
        <v>3869</v>
      </c>
      <c r="EQ472" s="335" t="s">
        <v>23047</v>
      </c>
      <c r="ER472" s="335" t="s">
        <v>3872</v>
      </c>
      <c r="ES472" s="335" t="s">
        <v>23048</v>
      </c>
      <c r="ET472" s="335" t="s">
        <v>23049</v>
      </c>
      <c r="EU472" s="335" t="s">
        <v>4133</v>
      </c>
      <c r="EV472" s="335" t="s">
        <v>3876</v>
      </c>
      <c r="EW472" s="335" t="s">
        <v>3876</v>
      </c>
      <c r="EX472" s="335" t="s">
        <v>3848</v>
      </c>
      <c r="EY472" s="335" t="s">
        <v>3848</v>
      </c>
      <c r="EZ472" s="335" t="s">
        <v>3877</v>
      </c>
      <c r="FA472" s="335" t="s">
        <v>4956</v>
      </c>
      <c r="FB472" s="335" t="s">
        <v>23050</v>
      </c>
      <c r="FC472" s="335" t="s">
        <v>23051</v>
      </c>
      <c r="FD472" s="335" t="s">
        <v>3848</v>
      </c>
      <c r="FE472" s="335" t="s">
        <v>4011</v>
      </c>
      <c r="FF472" s="335" t="s">
        <v>4012</v>
      </c>
      <c r="FG472" s="335" t="s">
        <v>3848</v>
      </c>
      <c r="FH472" s="335" t="s">
        <v>23052</v>
      </c>
      <c r="FI472" s="335" t="s">
        <v>23053</v>
      </c>
      <c r="FJ472" s="335" t="s">
        <v>4962</v>
      </c>
      <c r="FK472" s="335" t="s">
        <v>4017</v>
      </c>
      <c r="FL472" s="335" t="s">
        <v>4017</v>
      </c>
      <c r="FM472" s="335" t="s">
        <v>23036</v>
      </c>
      <c r="FN472" s="335" t="s">
        <v>11276</v>
      </c>
      <c r="FO472" s="335" t="s">
        <v>23054</v>
      </c>
      <c r="FP472" s="335" t="s">
        <v>3848</v>
      </c>
      <c r="FQ472" s="335" t="s">
        <v>23055</v>
      </c>
      <c r="FR472" s="335" t="s">
        <v>5276</v>
      </c>
      <c r="FS472" s="335" t="s">
        <v>23056</v>
      </c>
      <c r="FT472" s="335" t="s">
        <v>23057</v>
      </c>
      <c r="FU472" s="335" t="s">
        <v>15182</v>
      </c>
      <c r="FV472" s="335" t="s">
        <v>23058</v>
      </c>
      <c r="FW472" s="335" t="s">
        <v>23059</v>
      </c>
      <c r="FX472" s="335" t="s">
        <v>3894</v>
      </c>
      <c r="FY472" s="335" t="s">
        <v>3848</v>
      </c>
      <c r="FZ472" s="335" t="s">
        <v>3848</v>
      </c>
      <c r="GA472" s="335" t="s">
        <v>3945</v>
      </c>
      <c r="GB472" s="335" t="s">
        <v>3945</v>
      </c>
      <c r="GC472" s="335" t="s">
        <v>3945</v>
      </c>
      <c r="GD472" s="44" t="s">
        <v>4194</v>
      </c>
      <c r="GE472" s="44" t="s">
        <v>6505</v>
      </c>
      <c r="GF472" s="44" t="s">
        <v>12615</v>
      </c>
      <c r="GG472" s="44" t="s">
        <v>6505</v>
      </c>
      <c r="HN472" s="213" t="s">
        <v>6505</v>
      </c>
      <c r="HP472" s="44" t="s">
        <v>6505</v>
      </c>
      <c r="IC472" s="44" t="s">
        <v>12683</v>
      </c>
      <c r="IE472" s="44" t="s">
        <v>3403</v>
      </c>
    </row>
    <row r="473" spans="1:239 16384:16384" s="44" customFormat="1" ht="15" customHeight="1" x14ac:dyDescent="0.2">
      <c r="A473" s="85">
        <v>67</v>
      </c>
      <c r="B473" s="350">
        <v>0.5625</v>
      </c>
      <c r="D473" s="44" t="s">
        <v>20438</v>
      </c>
      <c r="E473" s="255" t="s">
        <v>212</v>
      </c>
      <c r="F473" s="282">
        <v>43286</v>
      </c>
      <c r="G473" s="255" t="s">
        <v>357</v>
      </c>
      <c r="H473" s="255" t="s">
        <v>233</v>
      </c>
      <c r="I473" s="255" t="s">
        <v>12683</v>
      </c>
      <c r="J473" s="255"/>
      <c r="K473" s="255"/>
      <c r="L473" s="255"/>
      <c r="M473" s="282"/>
      <c r="N473" s="282"/>
      <c r="O473" s="255"/>
      <c r="P473" s="495" t="s">
        <v>23060</v>
      </c>
      <c r="Q473" s="44" t="s">
        <v>23061</v>
      </c>
      <c r="R473" s="255" t="s">
        <v>23062</v>
      </c>
      <c r="S473" s="282" t="s">
        <v>23063</v>
      </c>
      <c r="T473" s="260">
        <v>9755540697</v>
      </c>
      <c r="U473" s="513" t="s">
        <v>23064</v>
      </c>
      <c r="V473" s="255" t="s">
        <v>221</v>
      </c>
      <c r="W473" s="66" t="s">
        <v>221</v>
      </c>
      <c r="X473" s="66" t="s">
        <v>221</v>
      </c>
      <c r="Y473" s="66" t="s">
        <v>221</v>
      </c>
      <c r="Z473" s="66" t="s">
        <v>221</v>
      </c>
      <c r="AA473" s="255" t="s">
        <v>23065</v>
      </c>
      <c r="AB473" s="255">
        <v>9464235828</v>
      </c>
      <c r="AC473" s="85" t="s">
        <v>223</v>
      </c>
      <c r="AD473" s="255" t="s">
        <v>224</v>
      </c>
      <c r="AE473" s="255" t="s">
        <v>23066</v>
      </c>
      <c r="AF473" s="255" t="s">
        <v>226</v>
      </c>
      <c r="AG473" s="255" t="s">
        <v>226</v>
      </c>
      <c r="AH473" s="255" t="s">
        <v>226</v>
      </c>
      <c r="AI473" s="255">
        <v>28</v>
      </c>
      <c r="AJ473" s="255" t="s">
        <v>227</v>
      </c>
      <c r="AK473" s="255">
        <v>1</v>
      </c>
      <c r="AL473" s="255">
        <v>28</v>
      </c>
      <c r="AM473" s="255">
        <v>0</v>
      </c>
      <c r="AN473" s="255" t="s">
        <v>432</v>
      </c>
      <c r="AO473" s="281" t="s">
        <v>432</v>
      </c>
      <c r="AP473" s="255" t="s">
        <v>434</v>
      </c>
      <c r="AQ473" s="255" t="s">
        <v>10785</v>
      </c>
      <c r="AR473" s="44" t="s">
        <v>14943</v>
      </c>
      <c r="AS473" s="255"/>
      <c r="AT473" s="255"/>
      <c r="AU473" s="255"/>
      <c r="AV473" s="255"/>
      <c r="AW473" s="255"/>
      <c r="AX473" s="255" t="s">
        <v>6970</v>
      </c>
      <c r="AY473" s="255"/>
      <c r="AZ473" s="255" t="s">
        <v>227</v>
      </c>
      <c r="BA473" s="255"/>
      <c r="BB473" s="255" t="s">
        <v>14708</v>
      </c>
      <c r="BC473" s="59">
        <v>0.60902777777777783</v>
      </c>
      <c r="BD473" s="59">
        <v>0.61527777777777781</v>
      </c>
      <c r="BE473" s="494"/>
      <c r="BF473" s="255">
        <v>2</v>
      </c>
      <c r="BG473" s="255">
        <v>2</v>
      </c>
      <c r="BH473" s="255">
        <v>2</v>
      </c>
      <c r="BI473" s="255">
        <v>2</v>
      </c>
      <c r="BJ473" s="255">
        <v>2</v>
      </c>
      <c r="BK473" s="255">
        <v>2</v>
      </c>
      <c r="BL473" s="255">
        <v>2</v>
      </c>
      <c r="BM473" s="255">
        <v>2</v>
      </c>
      <c r="BN473" s="255">
        <v>2</v>
      </c>
      <c r="BO473" s="255">
        <v>2</v>
      </c>
      <c r="BP473" s="255">
        <v>2</v>
      </c>
      <c r="BQ473" s="255">
        <v>2</v>
      </c>
      <c r="BR473" s="255">
        <v>2</v>
      </c>
      <c r="BS473" s="255">
        <v>2</v>
      </c>
      <c r="BT473" s="255">
        <v>2</v>
      </c>
      <c r="BU473" s="494"/>
      <c r="BV473" s="44" t="s">
        <v>14708</v>
      </c>
      <c r="BW473" s="59">
        <v>0.61527777777777781</v>
      </c>
      <c r="BX473" s="59">
        <v>0.62083333333333335</v>
      </c>
      <c r="BY473" s="494"/>
      <c r="BZ473" s="255">
        <v>3</v>
      </c>
      <c r="CA473" s="255">
        <v>3</v>
      </c>
      <c r="CB473" s="255">
        <v>3</v>
      </c>
      <c r="CC473" s="255">
        <v>3</v>
      </c>
      <c r="CD473" s="44" t="s">
        <v>260</v>
      </c>
      <c r="CE473" s="255"/>
      <c r="CF473" s="255"/>
      <c r="CG473" s="255"/>
      <c r="CH473" s="255"/>
      <c r="CI473" s="255"/>
      <c r="CJ473" s="255"/>
      <c r="CK473" s="255"/>
      <c r="CL473" s="255"/>
      <c r="CM473" s="255"/>
      <c r="CN473" s="255"/>
      <c r="CO473" s="255"/>
      <c r="CP473" s="255"/>
      <c r="CQ473" s="255"/>
      <c r="CR473" s="335" t="s">
        <v>12643</v>
      </c>
      <c r="CS473" s="335" t="s">
        <v>12644</v>
      </c>
      <c r="CT473" s="335" t="s">
        <v>4002</v>
      </c>
      <c r="CU473" s="335" t="s">
        <v>23067</v>
      </c>
      <c r="CV473" s="335" t="s">
        <v>23061</v>
      </c>
      <c r="CW473" s="335" t="s">
        <v>23062</v>
      </c>
      <c r="CX473" s="335" t="s">
        <v>23063</v>
      </c>
      <c r="CY473" s="335" t="s">
        <v>23068</v>
      </c>
      <c r="CZ473" s="335" t="s">
        <v>23069</v>
      </c>
      <c r="DA473" s="335" t="s">
        <v>23070</v>
      </c>
      <c r="DB473" s="335" t="s">
        <v>3840</v>
      </c>
      <c r="DC473" s="335" t="s">
        <v>3841</v>
      </c>
      <c r="DD473" s="335" t="s">
        <v>4838</v>
      </c>
      <c r="DE473" s="335" t="s">
        <v>23071</v>
      </c>
      <c r="DF473" s="335" t="s">
        <v>23072</v>
      </c>
      <c r="DG473" s="335" t="s">
        <v>23073</v>
      </c>
      <c r="DH473" s="335" t="s">
        <v>8959</v>
      </c>
      <c r="DI473" s="335" t="s">
        <v>8376</v>
      </c>
      <c r="DJ473" s="335" t="s">
        <v>12172</v>
      </c>
      <c r="DK473" s="335" t="s">
        <v>3957</v>
      </c>
      <c r="DL473" s="335" t="s">
        <v>23074</v>
      </c>
      <c r="DM473" s="335" t="s">
        <v>6162</v>
      </c>
      <c r="DN473" s="335" t="s">
        <v>3852</v>
      </c>
      <c r="DO473" s="335" t="s">
        <v>3853</v>
      </c>
      <c r="DP473" s="335" t="s">
        <v>3854</v>
      </c>
      <c r="DQ473" s="335" t="s">
        <v>23075</v>
      </c>
      <c r="DR473" s="335" t="s">
        <v>23076</v>
      </c>
      <c r="DS473" s="335" t="s">
        <v>23077</v>
      </c>
      <c r="DT473" s="335" t="s">
        <v>23078</v>
      </c>
      <c r="DU473" s="335" t="s">
        <v>23079</v>
      </c>
      <c r="DV473" s="335" t="s">
        <v>1239</v>
      </c>
      <c r="DW473" s="335" t="s">
        <v>1239</v>
      </c>
      <c r="DX473" s="335" t="s">
        <v>23075</v>
      </c>
      <c r="DY473" s="335" t="s">
        <v>1239</v>
      </c>
      <c r="DZ473" s="335" t="s">
        <v>1239</v>
      </c>
      <c r="EA473" s="335" t="s">
        <v>1239</v>
      </c>
      <c r="EB473" s="335" t="s">
        <v>3861</v>
      </c>
      <c r="EC473" s="335" t="s">
        <v>3862</v>
      </c>
      <c r="ED473" s="335" t="s">
        <v>3715</v>
      </c>
      <c r="EE473" s="335" t="s">
        <v>23080</v>
      </c>
      <c r="EF473" s="335" t="s">
        <v>432</v>
      </c>
      <c r="EG473" s="335" t="s">
        <v>1720</v>
      </c>
      <c r="EH473" s="335" t="s">
        <v>14512</v>
      </c>
      <c r="EI473" s="335" t="s">
        <v>23081</v>
      </c>
      <c r="EJ473" s="335" t="s">
        <v>22995</v>
      </c>
      <c r="EK473" s="335" t="s">
        <v>3848</v>
      </c>
      <c r="EL473" s="335" t="s">
        <v>5147</v>
      </c>
      <c r="EM473" s="335" t="s">
        <v>4002</v>
      </c>
      <c r="EN473" s="335" t="s">
        <v>4002</v>
      </c>
      <c r="EO473" s="335" t="s">
        <v>7851</v>
      </c>
      <c r="EP473" s="335" t="s">
        <v>7885</v>
      </c>
      <c r="EQ473" s="335" t="s">
        <v>23082</v>
      </c>
      <c r="ER473" s="335" t="s">
        <v>3872</v>
      </c>
      <c r="ES473" s="335" t="s">
        <v>23083</v>
      </c>
      <c r="ET473" s="335" t="s">
        <v>13755</v>
      </c>
      <c r="EU473" s="335" t="s">
        <v>23084</v>
      </c>
      <c r="EV473" s="335" t="s">
        <v>3876</v>
      </c>
      <c r="EW473" s="335" t="s">
        <v>3876</v>
      </c>
      <c r="EX473" s="335" t="s">
        <v>1239</v>
      </c>
      <c r="EY473" s="335" t="s">
        <v>1239</v>
      </c>
      <c r="EZ473" s="335" t="s">
        <v>3877</v>
      </c>
      <c r="FA473" s="335" t="s">
        <v>3878</v>
      </c>
      <c r="FB473" s="335" t="s">
        <v>23085</v>
      </c>
      <c r="FC473" s="335" t="s">
        <v>23086</v>
      </c>
      <c r="FD473" s="335" t="s">
        <v>23087</v>
      </c>
      <c r="FE473" s="335" t="s">
        <v>3930</v>
      </c>
      <c r="FF473" s="335" t="s">
        <v>6835</v>
      </c>
      <c r="FG473" s="335" t="s">
        <v>23088</v>
      </c>
      <c r="FH473" s="335" t="s">
        <v>23089</v>
      </c>
      <c r="FI473" s="335" t="s">
        <v>10567</v>
      </c>
      <c r="FJ473" s="335" t="s">
        <v>5190</v>
      </c>
      <c r="FK473" s="335" t="s">
        <v>23090</v>
      </c>
      <c r="FL473" s="335" t="s">
        <v>23091</v>
      </c>
      <c r="FM473" s="335" t="s">
        <v>23061</v>
      </c>
      <c r="FN473" s="335" t="s">
        <v>10990</v>
      </c>
      <c r="FO473" s="335" t="s">
        <v>23063</v>
      </c>
      <c r="FP473" s="335" t="s">
        <v>1239</v>
      </c>
      <c r="FQ473" s="335" t="s">
        <v>23092</v>
      </c>
      <c r="FR473" s="335" t="s">
        <v>5276</v>
      </c>
      <c r="FS473" s="335" t="s">
        <v>23093</v>
      </c>
      <c r="FT473" s="335" t="s">
        <v>23094</v>
      </c>
      <c r="FU473" s="335" t="s">
        <v>23095</v>
      </c>
      <c r="FV473" s="335" t="s">
        <v>23096</v>
      </c>
      <c r="FW473" s="335" t="s">
        <v>23097</v>
      </c>
      <c r="FX473" s="335" t="s">
        <v>3894</v>
      </c>
      <c r="FY473" s="335" t="s">
        <v>3848</v>
      </c>
      <c r="FZ473" s="335" t="s">
        <v>3848</v>
      </c>
      <c r="GA473" s="335" t="s">
        <v>3946</v>
      </c>
      <c r="GB473" s="335" t="s">
        <v>3946</v>
      </c>
      <c r="GC473" s="335" t="s">
        <v>3946</v>
      </c>
      <c r="GD473" s="44" t="s">
        <v>4194</v>
      </c>
      <c r="GE473" s="44" t="s">
        <v>6505</v>
      </c>
      <c r="GF473" s="44" t="s">
        <v>12615</v>
      </c>
      <c r="GG473" s="44" t="s">
        <v>6505</v>
      </c>
      <c r="HN473" s="213" t="s">
        <v>6505</v>
      </c>
      <c r="HP473" s="44" t="s">
        <v>6505</v>
      </c>
      <c r="IC473" s="44" t="s">
        <v>12683</v>
      </c>
      <c r="IE473" s="44" t="s">
        <v>3403</v>
      </c>
    </row>
    <row r="474" spans="1:239 16384:16384" s="44" customFormat="1" ht="15" customHeight="1" x14ac:dyDescent="0.2">
      <c r="A474" s="85">
        <v>68</v>
      </c>
      <c r="B474" s="59">
        <v>0.625</v>
      </c>
      <c r="D474" s="44" t="s">
        <v>20438</v>
      </c>
      <c r="E474" s="255" t="s">
        <v>212</v>
      </c>
      <c r="F474" s="282">
        <v>43286</v>
      </c>
      <c r="G474" s="36" t="s">
        <v>1202</v>
      </c>
      <c r="H474" s="36" t="s">
        <v>233</v>
      </c>
      <c r="I474" s="64" t="s">
        <v>3983</v>
      </c>
      <c r="K474" s="351"/>
      <c r="L474" s="351"/>
      <c r="M474" s="351"/>
      <c r="N474" s="351"/>
      <c r="P474" s="370" t="s">
        <v>23098</v>
      </c>
      <c r="Q474" s="351" t="s">
        <v>23099</v>
      </c>
      <c r="R474" s="354" t="s">
        <v>23100</v>
      </c>
      <c r="S474" s="351" t="s">
        <v>23101</v>
      </c>
      <c r="T474" s="194">
        <v>9422482073</v>
      </c>
      <c r="U474" s="367" t="s">
        <v>23102</v>
      </c>
      <c r="V474" s="255" t="s">
        <v>221</v>
      </c>
      <c r="W474" s="66" t="s">
        <v>221</v>
      </c>
      <c r="X474" s="66" t="s">
        <v>221</v>
      </c>
      <c r="Y474" s="66" t="s">
        <v>221</v>
      </c>
      <c r="Z474" s="66" t="s">
        <v>221</v>
      </c>
      <c r="AA474" s="44" t="s">
        <v>23103</v>
      </c>
      <c r="AB474" s="44">
        <v>9335234333</v>
      </c>
      <c r="AC474" s="194" t="s">
        <v>1303</v>
      </c>
      <c r="AD474" s="183" t="s">
        <v>224</v>
      </c>
      <c r="AE474" s="194" t="s">
        <v>221</v>
      </c>
      <c r="AF474" s="194" t="s">
        <v>221</v>
      </c>
      <c r="AG474" s="194" t="s">
        <v>221</v>
      </c>
      <c r="AH474" s="194" t="s">
        <v>221</v>
      </c>
      <c r="AI474" s="44">
        <v>0</v>
      </c>
      <c r="AJ474" s="194" t="s">
        <v>446</v>
      </c>
      <c r="AK474" s="194">
        <v>0</v>
      </c>
      <c r="AL474" s="44">
        <v>0</v>
      </c>
      <c r="AM474" s="44">
        <v>0</v>
      </c>
      <c r="AN474" s="64" t="s">
        <v>432</v>
      </c>
      <c r="AO474" s="64" t="s">
        <v>432</v>
      </c>
      <c r="AP474" s="255" t="s">
        <v>434</v>
      </c>
      <c r="AQ474" s="255" t="s">
        <v>10785</v>
      </c>
      <c r="AR474" s="44" t="s">
        <v>14943</v>
      </c>
      <c r="AX474" s="255" t="s">
        <v>6970</v>
      </c>
      <c r="AY474" s="44" t="s">
        <v>227</v>
      </c>
      <c r="AZ474" s="44" t="s">
        <v>446</v>
      </c>
      <c r="BA474" s="350" t="s">
        <v>7951</v>
      </c>
      <c r="BB474" s="194" t="s">
        <v>14708</v>
      </c>
      <c r="BC474" s="350">
        <v>0.64236111111111105</v>
      </c>
      <c r="BD474" s="350">
        <v>0.65625</v>
      </c>
      <c r="BF474" s="44">
        <v>2</v>
      </c>
      <c r="BG474" s="44">
        <v>2</v>
      </c>
      <c r="BH474" s="44">
        <v>2</v>
      </c>
      <c r="BI474" s="44">
        <v>2</v>
      </c>
      <c r="BJ474" s="44">
        <v>2</v>
      </c>
      <c r="BK474" s="44">
        <v>2</v>
      </c>
      <c r="BL474" s="44">
        <v>2</v>
      </c>
      <c r="BM474" s="44">
        <v>2</v>
      </c>
      <c r="BN474" s="44">
        <v>2</v>
      </c>
      <c r="BO474" s="44">
        <v>2</v>
      </c>
      <c r="BP474" s="44">
        <v>2</v>
      </c>
      <c r="BQ474" s="44">
        <v>2</v>
      </c>
      <c r="BR474" s="44">
        <v>2</v>
      </c>
      <c r="BS474" s="44">
        <v>2</v>
      </c>
      <c r="BT474" s="44">
        <v>2</v>
      </c>
      <c r="BW474" s="59"/>
      <c r="BX474" s="59"/>
      <c r="CR474" s="335" t="s">
        <v>12643</v>
      </c>
      <c r="CS474" s="335" t="s">
        <v>12644</v>
      </c>
      <c r="CT474" s="335" t="s">
        <v>4002</v>
      </c>
      <c r="CU474" s="335" t="s">
        <v>23104</v>
      </c>
      <c r="CV474" s="335" t="s">
        <v>23099</v>
      </c>
      <c r="CW474" s="335" t="s">
        <v>23100</v>
      </c>
      <c r="CX474" s="335" t="s">
        <v>23101</v>
      </c>
      <c r="CY474" s="335" t="s">
        <v>23105</v>
      </c>
      <c r="CZ474" s="335" t="s">
        <v>3848</v>
      </c>
      <c r="DA474" s="335" t="s">
        <v>3666</v>
      </c>
      <c r="DB474" s="335" t="s">
        <v>4037</v>
      </c>
      <c r="DC474" s="335" t="s">
        <v>4038</v>
      </c>
      <c r="DD474" s="335" t="s">
        <v>4039</v>
      </c>
      <c r="DE474" s="335" t="s">
        <v>3848</v>
      </c>
      <c r="DF474" s="335" t="s">
        <v>3666</v>
      </c>
      <c r="DG474" s="335" t="s">
        <v>4037</v>
      </c>
      <c r="DH474" s="335" t="s">
        <v>4038</v>
      </c>
      <c r="DI474" s="335" t="s">
        <v>4039</v>
      </c>
      <c r="DJ474" s="335" t="s">
        <v>3848</v>
      </c>
      <c r="DK474" s="335" t="s">
        <v>3849</v>
      </c>
      <c r="DL474" s="335" t="s">
        <v>3848</v>
      </c>
      <c r="DM474" s="335" t="s">
        <v>4116</v>
      </c>
      <c r="DN474" s="335" t="s">
        <v>3852</v>
      </c>
      <c r="DO474" s="335" t="s">
        <v>3848</v>
      </c>
      <c r="DP474" s="335" t="s">
        <v>3848</v>
      </c>
      <c r="DQ474" s="335" t="s">
        <v>23106</v>
      </c>
      <c r="DR474" s="335" t="s">
        <v>23106</v>
      </c>
      <c r="DS474" s="335" t="s">
        <v>23102</v>
      </c>
      <c r="DT474" s="335" t="s">
        <v>3848</v>
      </c>
      <c r="DU474" s="335" t="s">
        <v>3848</v>
      </c>
      <c r="DV474" s="335" t="s">
        <v>3848</v>
      </c>
      <c r="DW474" s="335" t="s">
        <v>3848</v>
      </c>
      <c r="DX474" s="335" t="s">
        <v>3848</v>
      </c>
      <c r="DY474" s="335" t="s">
        <v>3848</v>
      </c>
      <c r="DZ474" s="335" t="s">
        <v>3848</v>
      </c>
      <c r="EA474" s="335" t="s">
        <v>3848</v>
      </c>
      <c r="EB474" s="335" t="s">
        <v>3861</v>
      </c>
      <c r="EC474" s="335" t="s">
        <v>3862</v>
      </c>
      <c r="ED474" s="335" t="s">
        <v>3848</v>
      </c>
      <c r="EE474" s="335" t="s">
        <v>5339</v>
      </c>
      <c r="EF474" s="335" t="s">
        <v>432</v>
      </c>
      <c r="EG474" s="335" t="s">
        <v>3919</v>
      </c>
      <c r="EH474" s="335" t="s">
        <v>3920</v>
      </c>
      <c r="EI474" s="335" t="s">
        <v>14943</v>
      </c>
      <c r="EJ474" s="335" t="s">
        <v>3848</v>
      </c>
      <c r="EK474" s="335" t="s">
        <v>3848</v>
      </c>
      <c r="EL474" s="335" t="s">
        <v>3868</v>
      </c>
      <c r="EM474" s="335" t="s">
        <v>4002</v>
      </c>
      <c r="EN474" s="335" t="s">
        <v>4002</v>
      </c>
      <c r="EO474" s="335" t="s">
        <v>4002</v>
      </c>
      <c r="EP474" s="335" t="s">
        <v>4002</v>
      </c>
      <c r="EQ474" s="335" t="s">
        <v>4017</v>
      </c>
      <c r="ER474" s="335" t="s">
        <v>4017</v>
      </c>
      <c r="ES474" s="335" t="s">
        <v>4017</v>
      </c>
      <c r="ET474" s="335" t="s">
        <v>4017</v>
      </c>
      <c r="EU474" s="335" t="s">
        <v>4017</v>
      </c>
      <c r="EV474" s="335" t="s">
        <v>3848</v>
      </c>
      <c r="EW474" s="335" t="s">
        <v>3848</v>
      </c>
      <c r="EX474" s="335" t="s">
        <v>3848</v>
      </c>
      <c r="EY474" s="335" t="s">
        <v>3848</v>
      </c>
      <c r="EZ474" s="335" t="s">
        <v>3848</v>
      </c>
      <c r="FA474" s="335" t="s">
        <v>3848</v>
      </c>
      <c r="FB474" s="335" t="s">
        <v>3848</v>
      </c>
      <c r="FC474" s="335" t="s">
        <v>3848</v>
      </c>
      <c r="FD474" s="335" t="s">
        <v>3848</v>
      </c>
      <c r="FE474" s="335" t="s">
        <v>4017</v>
      </c>
      <c r="FF474" s="335" t="s">
        <v>4017</v>
      </c>
      <c r="FG474" s="335" t="s">
        <v>3848</v>
      </c>
      <c r="FH474" s="335" t="s">
        <v>3848</v>
      </c>
      <c r="FI474" s="335" t="s">
        <v>3848</v>
      </c>
      <c r="FJ474" s="335" t="s">
        <v>4017</v>
      </c>
      <c r="FK474" s="335" t="s">
        <v>4017</v>
      </c>
      <c r="FL474" s="335" t="s">
        <v>4017</v>
      </c>
      <c r="FM474" s="335" t="s">
        <v>3666</v>
      </c>
      <c r="FN474" s="335" t="s">
        <v>3666</v>
      </c>
      <c r="FO474" s="335" t="s">
        <v>3848</v>
      </c>
      <c r="FP474" s="335" t="s">
        <v>3848</v>
      </c>
      <c r="FQ474" s="335" t="s">
        <v>23107</v>
      </c>
      <c r="FR474" s="335" t="s">
        <v>5082</v>
      </c>
      <c r="FS474" s="335" t="s">
        <v>23108</v>
      </c>
      <c r="FT474" s="335" t="s">
        <v>3943</v>
      </c>
      <c r="FU474" s="335" t="s">
        <v>3943</v>
      </c>
      <c r="FV474" s="335" t="s">
        <v>3943</v>
      </c>
      <c r="FW474" s="335" t="s">
        <v>3943</v>
      </c>
      <c r="FX474" s="335" t="s">
        <v>3944</v>
      </c>
      <c r="FY474" s="335" t="s">
        <v>3848</v>
      </c>
      <c r="FZ474" s="335" t="s">
        <v>3848</v>
      </c>
      <c r="GA474" s="335" t="s">
        <v>3848</v>
      </c>
      <c r="GB474" s="335" t="s">
        <v>3848</v>
      </c>
      <c r="GC474" s="335" t="s">
        <v>3848</v>
      </c>
      <c r="HL474" s="255"/>
      <c r="HM474" s="255"/>
      <c r="HN474" s="255"/>
      <c r="HO474" s="255"/>
      <c r="HP474" s="255"/>
      <c r="HQ474" s="255"/>
      <c r="IC474" s="44" t="s">
        <v>3403</v>
      </c>
      <c r="IE474" s="44" t="s">
        <v>3403</v>
      </c>
      <c r="XFD474" s="255"/>
    </row>
    <row r="475" spans="1:239 16384:16384" s="44" customFormat="1" ht="15" customHeight="1" x14ac:dyDescent="0.2">
      <c r="A475" s="85">
        <v>69</v>
      </c>
      <c r="B475" s="59">
        <v>0.59375</v>
      </c>
      <c r="C475" s="255"/>
      <c r="D475" s="44" t="s">
        <v>20438</v>
      </c>
      <c r="E475" s="255" t="s">
        <v>212</v>
      </c>
      <c r="F475" s="282">
        <v>43286</v>
      </c>
      <c r="G475" s="255" t="s">
        <v>1202</v>
      </c>
      <c r="H475" s="255" t="s">
        <v>233</v>
      </c>
      <c r="I475" s="255" t="s">
        <v>3983</v>
      </c>
      <c r="J475" s="255"/>
      <c r="K475" s="255"/>
      <c r="L475" s="255"/>
      <c r="M475" s="282"/>
      <c r="N475" s="282"/>
      <c r="O475" s="255"/>
      <c r="P475" s="495" t="s">
        <v>23109</v>
      </c>
      <c r="Q475" s="255" t="s">
        <v>23110</v>
      </c>
      <c r="R475" s="255" t="s">
        <v>15013</v>
      </c>
      <c r="S475" s="255" t="s">
        <v>1278</v>
      </c>
      <c r="T475" s="260">
        <v>9955527205</v>
      </c>
      <c r="U475" s="513" t="s">
        <v>23111</v>
      </c>
      <c r="V475" s="255" t="s">
        <v>221</v>
      </c>
      <c r="W475" s="66" t="s">
        <v>221</v>
      </c>
      <c r="X475" s="66" t="s">
        <v>221</v>
      </c>
      <c r="Y475" s="66" t="s">
        <v>221</v>
      </c>
      <c r="Z475" s="66" t="s">
        <v>221</v>
      </c>
      <c r="AA475" s="255" t="s">
        <v>23112</v>
      </c>
      <c r="AB475" s="255">
        <v>9432595108</v>
      </c>
      <c r="AC475" s="255" t="s">
        <v>1303</v>
      </c>
      <c r="AD475" s="255" t="s">
        <v>224</v>
      </c>
      <c r="AE475" s="255" t="s">
        <v>221</v>
      </c>
      <c r="AF475" s="194" t="s">
        <v>221</v>
      </c>
      <c r="AG475" s="255" t="s">
        <v>221</v>
      </c>
      <c r="AH475" s="255" t="s">
        <v>221</v>
      </c>
      <c r="AI475" s="255">
        <v>0</v>
      </c>
      <c r="AJ475" s="255" t="s">
        <v>446</v>
      </c>
      <c r="AK475" s="255">
        <v>0</v>
      </c>
      <c r="AL475" s="255">
        <v>0</v>
      </c>
      <c r="AM475" s="255">
        <v>0</v>
      </c>
      <c r="AN475" s="255" t="s">
        <v>432</v>
      </c>
      <c r="AO475" s="281" t="s">
        <v>432</v>
      </c>
      <c r="AP475" s="255" t="s">
        <v>434</v>
      </c>
      <c r="AQ475" s="255" t="s">
        <v>10785</v>
      </c>
      <c r="AR475" s="44" t="s">
        <v>14943</v>
      </c>
      <c r="AS475" s="255"/>
      <c r="AT475" s="255"/>
      <c r="AU475" s="255"/>
      <c r="AV475" s="255"/>
      <c r="AW475" s="255"/>
      <c r="AX475" s="255" t="s">
        <v>6970</v>
      </c>
      <c r="AY475" s="44" t="s">
        <v>227</v>
      </c>
      <c r="AZ475" s="44" t="s">
        <v>446</v>
      </c>
      <c r="BA475" s="255"/>
      <c r="BB475" s="255" t="s">
        <v>14708</v>
      </c>
      <c r="BC475" s="59">
        <v>0.64236111111111105</v>
      </c>
      <c r="BD475" s="59">
        <v>0.65625</v>
      </c>
      <c r="BE475" s="494"/>
      <c r="BF475" s="44">
        <v>3</v>
      </c>
      <c r="BG475" s="44">
        <v>3</v>
      </c>
      <c r="BH475" s="44">
        <v>3</v>
      </c>
      <c r="BI475" s="44">
        <v>3</v>
      </c>
      <c r="BJ475" s="44">
        <v>3</v>
      </c>
      <c r="BK475" s="44">
        <v>3</v>
      </c>
      <c r="BL475" s="44">
        <v>3</v>
      </c>
      <c r="BM475" s="44">
        <v>3</v>
      </c>
      <c r="BN475" s="44">
        <v>3</v>
      </c>
      <c r="BO475" s="44">
        <v>3</v>
      </c>
      <c r="BP475" s="44">
        <v>3</v>
      </c>
      <c r="BQ475" s="44">
        <v>3</v>
      </c>
      <c r="BR475" s="44">
        <v>3</v>
      </c>
      <c r="BS475" s="44">
        <v>3</v>
      </c>
      <c r="BT475" s="44">
        <v>3</v>
      </c>
      <c r="BU475" s="494"/>
      <c r="BW475" s="59"/>
      <c r="BX475" s="59"/>
      <c r="BY475" s="494"/>
      <c r="BZ475" s="255"/>
      <c r="CA475" s="255"/>
      <c r="CB475" s="255"/>
      <c r="CC475" s="255"/>
      <c r="CD475" s="255"/>
      <c r="CE475" s="255"/>
      <c r="CF475" s="255"/>
      <c r="CG475" s="255"/>
      <c r="CH475" s="255"/>
      <c r="CI475" s="255"/>
      <c r="CJ475" s="255"/>
      <c r="CK475" s="255"/>
      <c r="CL475" s="255"/>
      <c r="CM475" s="255"/>
      <c r="CN475" s="255"/>
      <c r="CO475" s="255"/>
      <c r="CP475" s="255"/>
      <c r="CQ475" s="255"/>
      <c r="CR475" s="335" t="s">
        <v>12643</v>
      </c>
      <c r="CS475" s="335" t="s">
        <v>12644</v>
      </c>
      <c r="CT475" s="335" t="s">
        <v>4002</v>
      </c>
      <c r="CU475" s="335" t="s">
        <v>23113</v>
      </c>
      <c r="CV475" s="335" t="s">
        <v>23110</v>
      </c>
      <c r="CW475" s="335" t="s">
        <v>15013</v>
      </c>
      <c r="CX475" s="335" t="s">
        <v>1278</v>
      </c>
      <c r="CY475" s="335" t="s">
        <v>23114</v>
      </c>
      <c r="CZ475" s="335" t="s">
        <v>3848</v>
      </c>
      <c r="DA475" s="335" t="s">
        <v>3666</v>
      </c>
      <c r="DB475" s="335" t="s">
        <v>4037</v>
      </c>
      <c r="DC475" s="335" t="s">
        <v>4038</v>
      </c>
      <c r="DD475" s="335" t="s">
        <v>4039</v>
      </c>
      <c r="DE475" s="335" t="s">
        <v>3848</v>
      </c>
      <c r="DF475" s="335" t="s">
        <v>3666</v>
      </c>
      <c r="DG475" s="335" t="s">
        <v>4037</v>
      </c>
      <c r="DH475" s="335" t="s">
        <v>4038</v>
      </c>
      <c r="DI475" s="335" t="s">
        <v>4039</v>
      </c>
      <c r="DJ475" s="335" t="s">
        <v>3848</v>
      </c>
      <c r="DK475" s="335" t="s">
        <v>3849</v>
      </c>
      <c r="DL475" s="335" t="s">
        <v>3848</v>
      </c>
      <c r="DM475" s="335" t="s">
        <v>3914</v>
      </c>
      <c r="DN475" s="335" t="s">
        <v>3852</v>
      </c>
      <c r="DO475" s="335" t="s">
        <v>3848</v>
      </c>
      <c r="DP475" s="335" t="s">
        <v>3848</v>
      </c>
      <c r="DQ475" s="335" t="s">
        <v>23115</v>
      </c>
      <c r="DR475" s="335" t="s">
        <v>23115</v>
      </c>
      <c r="DS475" s="335" t="s">
        <v>23111</v>
      </c>
      <c r="DT475" s="335" t="s">
        <v>3848</v>
      </c>
      <c r="DU475" s="335" t="s">
        <v>3848</v>
      </c>
      <c r="DV475" s="335" t="s">
        <v>3848</v>
      </c>
      <c r="DW475" s="335" t="s">
        <v>3848</v>
      </c>
      <c r="DX475" s="335" t="s">
        <v>3848</v>
      </c>
      <c r="DY475" s="335" t="s">
        <v>3848</v>
      </c>
      <c r="DZ475" s="335" t="s">
        <v>3848</v>
      </c>
      <c r="EA475" s="335" t="s">
        <v>3848</v>
      </c>
      <c r="EB475" s="335" t="s">
        <v>3861</v>
      </c>
      <c r="EC475" s="335" t="s">
        <v>3862</v>
      </c>
      <c r="ED475" s="335" t="s">
        <v>3848</v>
      </c>
      <c r="EE475" s="335" t="s">
        <v>5339</v>
      </c>
      <c r="EF475" s="335" t="s">
        <v>432</v>
      </c>
      <c r="EG475" s="335" t="s">
        <v>3919</v>
      </c>
      <c r="EH475" s="335" t="s">
        <v>3920</v>
      </c>
      <c r="EI475" s="335" t="s">
        <v>14943</v>
      </c>
      <c r="EJ475" s="335" t="s">
        <v>3848</v>
      </c>
      <c r="EK475" s="335" t="s">
        <v>3848</v>
      </c>
      <c r="EL475" s="335" t="s">
        <v>3868</v>
      </c>
      <c r="EM475" s="335" t="s">
        <v>4002</v>
      </c>
      <c r="EN475" s="335" t="s">
        <v>4002</v>
      </c>
      <c r="EO475" s="335" t="s">
        <v>4002</v>
      </c>
      <c r="EP475" s="335" t="s">
        <v>4002</v>
      </c>
      <c r="EQ475" s="335" t="s">
        <v>4017</v>
      </c>
      <c r="ER475" s="335" t="s">
        <v>4017</v>
      </c>
      <c r="ES475" s="335" t="s">
        <v>4017</v>
      </c>
      <c r="ET475" s="335" t="s">
        <v>4017</v>
      </c>
      <c r="EU475" s="335" t="s">
        <v>4017</v>
      </c>
      <c r="EV475" s="335" t="s">
        <v>3848</v>
      </c>
      <c r="EW475" s="335" t="s">
        <v>3848</v>
      </c>
      <c r="EX475" s="335" t="s">
        <v>3848</v>
      </c>
      <c r="EY475" s="335" t="s">
        <v>3848</v>
      </c>
      <c r="EZ475" s="335" t="s">
        <v>3848</v>
      </c>
      <c r="FA475" s="335" t="s">
        <v>3848</v>
      </c>
      <c r="FB475" s="335" t="s">
        <v>3848</v>
      </c>
      <c r="FC475" s="335" t="s">
        <v>3848</v>
      </c>
      <c r="FD475" s="335" t="s">
        <v>3848</v>
      </c>
      <c r="FE475" s="335" t="s">
        <v>4017</v>
      </c>
      <c r="FF475" s="335" t="s">
        <v>4017</v>
      </c>
      <c r="FG475" s="335" t="s">
        <v>3848</v>
      </c>
      <c r="FH475" s="335" t="s">
        <v>3848</v>
      </c>
      <c r="FI475" s="335" t="s">
        <v>3848</v>
      </c>
      <c r="FJ475" s="335" t="s">
        <v>4017</v>
      </c>
      <c r="FK475" s="335" t="s">
        <v>4017</v>
      </c>
      <c r="FL475" s="335" t="s">
        <v>4017</v>
      </c>
      <c r="FM475" s="335" t="s">
        <v>3666</v>
      </c>
      <c r="FN475" s="335" t="s">
        <v>3666</v>
      </c>
      <c r="FO475" s="335" t="s">
        <v>3848</v>
      </c>
      <c r="FP475" s="335" t="s">
        <v>3848</v>
      </c>
      <c r="FQ475" s="335" t="s">
        <v>23116</v>
      </c>
      <c r="FR475" s="335" t="s">
        <v>5082</v>
      </c>
      <c r="FS475" s="335" t="s">
        <v>23117</v>
      </c>
      <c r="FT475" s="335" t="s">
        <v>3943</v>
      </c>
      <c r="FU475" s="335" t="s">
        <v>3943</v>
      </c>
      <c r="FV475" s="335" t="s">
        <v>3943</v>
      </c>
      <c r="FW475" s="335" t="s">
        <v>3943</v>
      </c>
      <c r="FX475" s="335" t="s">
        <v>3944</v>
      </c>
      <c r="FY475" s="335" t="s">
        <v>3848</v>
      </c>
      <c r="FZ475" s="335" t="s">
        <v>3848</v>
      </c>
      <c r="GA475" s="335" t="s">
        <v>3848</v>
      </c>
      <c r="GB475" s="335" t="s">
        <v>3848</v>
      </c>
      <c r="GC475" s="335" t="s">
        <v>3848</v>
      </c>
      <c r="GD475" s="255"/>
      <c r="GE475" s="255"/>
      <c r="GF475" s="255"/>
      <c r="GG475" s="255"/>
      <c r="GH475" s="255"/>
      <c r="GI475" s="255"/>
      <c r="GJ475" s="255"/>
      <c r="GK475" s="255"/>
      <c r="GL475" s="255"/>
      <c r="GM475" s="255"/>
      <c r="GN475" s="255"/>
      <c r="GO475" s="255"/>
      <c r="GP475" s="255"/>
      <c r="GQ475" s="255"/>
      <c r="GR475" s="255"/>
      <c r="GS475" s="255"/>
      <c r="GT475" s="255"/>
      <c r="GU475" s="255"/>
      <c r="GV475" s="255"/>
      <c r="GW475" s="255"/>
      <c r="GX475" s="255"/>
      <c r="GY475" s="255"/>
      <c r="GZ475" s="255"/>
      <c r="HA475" s="255"/>
      <c r="HB475" s="255"/>
      <c r="HC475" s="255"/>
      <c r="HD475" s="255"/>
      <c r="HE475" s="255"/>
      <c r="HF475" s="255"/>
      <c r="HG475" s="255"/>
      <c r="HH475" s="255"/>
      <c r="HI475" s="255"/>
      <c r="HJ475" s="255"/>
      <c r="HK475" s="255"/>
      <c r="HL475" s="487"/>
      <c r="HM475" s="487"/>
      <c r="HN475" s="487"/>
      <c r="HO475" s="487"/>
      <c r="HP475" s="487"/>
      <c r="HQ475" s="487"/>
      <c r="IC475" s="44" t="s">
        <v>3403</v>
      </c>
      <c r="IE475" s="44" t="s">
        <v>3403</v>
      </c>
      <c r="XFD475" s="255"/>
    </row>
    <row r="476" spans="1:239 16384:16384" s="44" customFormat="1" ht="15" customHeight="1" x14ac:dyDescent="0.2">
      <c r="A476" s="85">
        <v>70</v>
      </c>
      <c r="B476" s="59">
        <v>0.64583333333333337</v>
      </c>
      <c r="C476" s="255"/>
      <c r="D476" s="44" t="s">
        <v>20438</v>
      </c>
      <c r="E476" s="255" t="s">
        <v>212</v>
      </c>
      <c r="F476" s="282">
        <v>43286</v>
      </c>
      <c r="G476" s="255" t="s">
        <v>1202</v>
      </c>
      <c r="H476" s="255" t="s">
        <v>233</v>
      </c>
      <c r="I476" s="255" t="s">
        <v>3057</v>
      </c>
      <c r="J476" s="255"/>
      <c r="K476" s="255"/>
      <c r="L476" s="255"/>
      <c r="M476" s="282"/>
      <c r="N476" s="282"/>
      <c r="O476" s="255"/>
      <c r="P476" s="495" t="s">
        <v>23118</v>
      </c>
      <c r="Q476" s="255" t="s">
        <v>23119</v>
      </c>
      <c r="R476" s="255" t="s">
        <v>23120</v>
      </c>
      <c r="S476" s="282" t="s">
        <v>21304</v>
      </c>
      <c r="T476" s="260">
        <v>9165189790</v>
      </c>
      <c r="U476" s="513" t="s">
        <v>23121</v>
      </c>
      <c r="V476" s="255" t="s">
        <v>221</v>
      </c>
      <c r="W476" s="66" t="s">
        <v>221</v>
      </c>
      <c r="X476" s="66" t="s">
        <v>221</v>
      </c>
      <c r="Y476" s="66" t="s">
        <v>221</v>
      </c>
      <c r="Z476" s="66" t="s">
        <v>221</v>
      </c>
      <c r="AA476" s="255" t="s">
        <v>23122</v>
      </c>
      <c r="AB476" s="260">
        <v>9094395153</v>
      </c>
      <c r="AC476" s="255" t="s">
        <v>1303</v>
      </c>
      <c r="AD476" s="255" t="s">
        <v>802</v>
      </c>
      <c r="AE476" s="255" t="s">
        <v>221</v>
      </c>
      <c r="AF476" s="194" t="s">
        <v>221</v>
      </c>
      <c r="AG476" s="255" t="s">
        <v>221</v>
      </c>
      <c r="AH476" s="255" t="s">
        <v>221</v>
      </c>
      <c r="AI476" s="255">
        <v>0</v>
      </c>
      <c r="AJ476" s="255" t="s">
        <v>446</v>
      </c>
      <c r="AK476" s="255">
        <v>0</v>
      </c>
      <c r="AL476" s="255">
        <v>0</v>
      </c>
      <c r="AM476" s="255">
        <v>0</v>
      </c>
      <c r="AN476" s="255" t="s">
        <v>432</v>
      </c>
      <c r="AO476" s="281" t="s">
        <v>432</v>
      </c>
      <c r="AP476" s="255" t="s">
        <v>434</v>
      </c>
      <c r="AQ476" s="255" t="s">
        <v>10785</v>
      </c>
      <c r="AR476" s="44" t="s">
        <v>14943</v>
      </c>
      <c r="AS476" s="255"/>
      <c r="AT476" s="255"/>
      <c r="AU476" s="255"/>
      <c r="AV476" s="255"/>
      <c r="AW476" s="255"/>
      <c r="AX476" s="255" t="s">
        <v>6970</v>
      </c>
      <c r="AY476" s="44" t="s">
        <v>227</v>
      </c>
      <c r="AZ476" s="44" t="s">
        <v>446</v>
      </c>
      <c r="BA476" s="255"/>
      <c r="BB476" s="255" t="s">
        <v>14708</v>
      </c>
      <c r="BC476" s="59">
        <v>0.65763888888888888</v>
      </c>
      <c r="BD476" s="59">
        <v>0.66041666666666665</v>
      </c>
      <c r="BE476" s="494"/>
      <c r="BF476" s="44">
        <v>1</v>
      </c>
      <c r="BG476" s="44">
        <v>1</v>
      </c>
      <c r="BH476" s="44">
        <v>1</v>
      </c>
      <c r="BI476" s="44">
        <v>1</v>
      </c>
      <c r="BJ476" s="44">
        <v>1</v>
      </c>
      <c r="BK476" s="44">
        <v>1</v>
      </c>
      <c r="BL476" s="44">
        <v>1</v>
      </c>
      <c r="BM476" s="44">
        <v>1</v>
      </c>
      <c r="BN476" s="44">
        <v>1</v>
      </c>
      <c r="BO476" s="44">
        <v>1</v>
      </c>
      <c r="BP476" s="44">
        <v>1</v>
      </c>
      <c r="BQ476" s="44">
        <v>1</v>
      </c>
      <c r="BR476" s="44">
        <v>1</v>
      </c>
      <c r="BS476" s="44">
        <v>1</v>
      </c>
      <c r="BT476" s="44">
        <v>1</v>
      </c>
      <c r="BU476" s="494"/>
      <c r="BW476" s="59"/>
      <c r="BX476" s="59"/>
      <c r="BY476" s="494"/>
      <c r="BZ476" s="255"/>
      <c r="CA476" s="255"/>
      <c r="CB476" s="255"/>
      <c r="CC476" s="255"/>
      <c r="CD476" s="255"/>
      <c r="CE476" s="255"/>
      <c r="CF476" s="255"/>
      <c r="CG476" s="255"/>
      <c r="CH476" s="255"/>
      <c r="CI476" s="255"/>
      <c r="CJ476" s="255"/>
      <c r="CK476" s="255"/>
      <c r="CL476" s="255"/>
      <c r="CM476" s="255"/>
      <c r="CN476" s="255"/>
      <c r="CO476" s="255"/>
      <c r="CP476" s="255"/>
      <c r="CQ476" s="255"/>
      <c r="CR476" s="335" t="s">
        <v>12643</v>
      </c>
      <c r="CS476" s="335" t="s">
        <v>12644</v>
      </c>
      <c r="CT476" s="335" t="s">
        <v>4002</v>
      </c>
      <c r="CU476" s="335" t="s">
        <v>23123</v>
      </c>
      <c r="CV476" s="335" t="s">
        <v>23119</v>
      </c>
      <c r="CW476" s="335" t="s">
        <v>23120</v>
      </c>
      <c r="CX476" s="335" t="s">
        <v>21304</v>
      </c>
      <c r="CY476" s="335" t="s">
        <v>23124</v>
      </c>
      <c r="CZ476" s="335" t="s">
        <v>3848</v>
      </c>
      <c r="DA476" s="335" t="s">
        <v>3666</v>
      </c>
      <c r="DB476" s="335" t="s">
        <v>4037</v>
      </c>
      <c r="DC476" s="335" t="s">
        <v>4038</v>
      </c>
      <c r="DD476" s="335" t="s">
        <v>4039</v>
      </c>
      <c r="DE476" s="335" t="s">
        <v>3848</v>
      </c>
      <c r="DF476" s="335" t="s">
        <v>3666</v>
      </c>
      <c r="DG476" s="335" t="s">
        <v>4037</v>
      </c>
      <c r="DH476" s="335" t="s">
        <v>4038</v>
      </c>
      <c r="DI476" s="335" t="s">
        <v>4039</v>
      </c>
      <c r="DJ476" s="335" t="s">
        <v>3848</v>
      </c>
      <c r="DK476" s="335" t="s">
        <v>3957</v>
      </c>
      <c r="DL476" s="335" t="s">
        <v>3848</v>
      </c>
      <c r="DM476" s="335" t="s">
        <v>3914</v>
      </c>
      <c r="DN476" s="335" t="s">
        <v>3852</v>
      </c>
      <c r="DO476" s="335" t="s">
        <v>3848</v>
      </c>
      <c r="DP476" s="335" t="s">
        <v>3848</v>
      </c>
      <c r="DQ476" s="335" t="s">
        <v>23125</v>
      </c>
      <c r="DR476" s="335" t="s">
        <v>23125</v>
      </c>
      <c r="DS476" s="335" t="s">
        <v>23121</v>
      </c>
      <c r="DT476" s="335" t="s">
        <v>3848</v>
      </c>
      <c r="DU476" s="335" t="s">
        <v>3848</v>
      </c>
      <c r="DV476" s="335" t="s">
        <v>3848</v>
      </c>
      <c r="DW476" s="335" t="s">
        <v>3848</v>
      </c>
      <c r="DX476" s="335" t="s">
        <v>3848</v>
      </c>
      <c r="DY476" s="335" t="s">
        <v>3848</v>
      </c>
      <c r="DZ476" s="335" t="s">
        <v>3848</v>
      </c>
      <c r="EA476" s="335" t="s">
        <v>3848</v>
      </c>
      <c r="EB476" s="335" t="s">
        <v>3861</v>
      </c>
      <c r="EC476" s="335" t="s">
        <v>3862</v>
      </c>
      <c r="ED476" s="335" t="s">
        <v>3848</v>
      </c>
      <c r="EE476" s="335" t="s">
        <v>5339</v>
      </c>
      <c r="EF476" s="335" t="s">
        <v>432</v>
      </c>
      <c r="EG476" s="335" t="s">
        <v>3919</v>
      </c>
      <c r="EH476" s="335" t="s">
        <v>3920</v>
      </c>
      <c r="EI476" s="335" t="s">
        <v>14943</v>
      </c>
      <c r="EJ476" s="335" t="s">
        <v>3848</v>
      </c>
      <c r="EK476" s="335" t="s">
        <v>3848</v>
      </c>
      <c r="EL476" s="335" t="s">
        <v>3868</v>
      </c>
      <c r="EM476" s="335" t="s">
        <v>4002</v>
      </c>
      <c r="EN476" s="335" t="s">
        <v>4002</v>
      </c>
      <c r="EO476" s="335" t="s">
        <v>4002</v>
      </c>
      <c r="EP476" s="335" t="s">
        <v>4002</v>
      </c>
      <c r="EQ476" s="335" t="s">
        <v>4017</v>
      </c>
      <c r="ER476" s="335" t="s">
        <v>4017</v>
      </c>
      <c r="ES476" s="335" t="s">
        <v>4017</v>
      </c>
      <c r="ET476" s="335" t="s">
        <v>4017</v>
      </c>
      <c r="EU476" s="335" t="s">
        <v>4017</v>
      </c>
      <c r="EV476" s="335" t="s">
        <v>3848</v>
      </c>
      <c r="EW476" s="335" t="s">
        <v>3848</v>
      </c>
      <c r="EX476" s="335" t="s">
        <v>3848</v>
      </c>
      <c r="EY476" s="335" t="s">
        <v>3848</v>
      </c>
      <c r="EZ476" s="335" t="s">
        <v>3848</v>
      </c>
      <c r="FA476" s="335" t="s">
        <v>3848</v>
      </c>
      <c r="FB476" s="335" t="s">
        <v>3848</v>
      </c>
      <c r="FC476" s="335" t="s">
        <v>3848</v>
      </c>
      <c r="FD476" s="335" t="s">
        <v>3848</v>
      </c>
      <c r="FE476" s="335" t="s">
        <v>4017</v>
      </c>
      <c r="FF476" s="335" t="s">
        <v>4017</v>
      </c>
      <c r="FG476" s="335" t="s">
        <v>3848</v>
      </c>
      <c r="FH476" s="335" t="s">
        <v>3848</v>
      </c>
      <c r="FI476" s="335" t="s">
        <v>3848</v>
      </c>
      <c r="FJ476" s="335" t="s">
        <v>4017</v>
      </c>
      <c r="FK476" s="335" t="s">
        <v>4017</v>
      </c>
      <c r="FL476" s="335" t="s">
        <v>4017</v>
      </c>
      <c r="FM476" s="335" t="s">
        <v>3666</v>
      </c>
      <c r="FN476" s="335" t="s">
        <v>3666</v>
      </c>
      <c r="FO476" s="335" t="s">
        <v>3848</v>
      </c>
      <c r="FP476" s="335" t="s">
        <v>3848</v>
      </c>
      <c r="FQ476" s="335" t="s">
        <v>23126</v>
      </c>
      <c r="FR476" s="335" t="s">
        <v>5082</v>
      </c>
      <c r="FS476" s="335" t="s">
        <v>23127</v>
      </c>
      <c r="FT476" s="335" t="s">
        <v>3943</v>
      </c>
      <c r="FU476" s="335" t="s">
        <v>3943</v>
      </c>
      <c r="FV476" s="335" t="s">
        <v>3943</v>
      </c>
      <c r="FW476" s="335" t="s">
        <v>3943</v>
      </c>
      <c r="FX476" s="335" t="s">
        <v>3944</v>
      </c>
      <c r="FY476" s="335" t="s">
        <v>3848</v>
      </c>
      <c r="FZ476" s="335" t="s">
        <v>3848</v>
      </c>
      <c r="GA476" s="335" t="s">
        <v>3848</v>
      </c>
      <c r="GB476" s="335" t="s">
        <v>3848</v>
      </c>
      <c r="GC476" s="335" t="s">
        <v>3848</v>
      </c>
      <c r="GD476" s="255"/>
      <c r="GE476" s="255"/>
      <c r="GF476" s="255"/>
      <c r="GG476" s="255"/>
      <c r="GH476" s="255"/>
      <c r="GI476" s="255"/>
      <c r="GJ476" s="255"/>
      <c r="GK476" s="255"/>
      <c r="GL476" s="255"/>
      <c r="GM476" s="255"/>
      <c r="GN476" s="255"/>
      <c r="GO476" s="255"/>
      <c r="GP476" s="255"/>
      <c r="GQ476" s="255"/>
      <c r="GR476" s="255"/>
      <c r="GS476" s="255"/>
      <c r="GT476" s="255"/>
      <c r="GU476" s="255"/>
      <c r="GV476" s="255"/>
      <c r="GW476" s="255"/>
      <c r="GX476" s="255"/>
      <c r="GY476" s="255"/>
      <c r="GZ476" s="255"/>
      <c r="HA476" s="255"/>
      <c r="HB476" s="255"/>
      <c r="HC476" s="255"/>
      <c r="HD476" s="255"/>
      <c r="HE476" s="255"/>
      <c r="HF476" s="255"/>
      <c r="HG476" s="255"/>
      <c r="HH476" s="255"/>
      <c r="HI476" s="255"/>
      <c r="HJ476" s="255"/>
      <c r="HK476" s="255"/>
      <c r="HL476" s="487"/>
      <c r="HM476" s="487"/>
      <c r="HN476" s="487"/>
      <c r="HO476" s="487"/>
      <c r="HP476" s="487"/>
      <c r="HQ476" s="487"/>
      <c r="IC476" s="44" t="s">
        <v>3403</v>
      </c>
      <c r="IE476" s="44" t="s">
        <v>3403</v>
      </c>
      <c r="XFD476" s="255"/>
    </row>
    <row r="477" spans="1:239 16384:16384" s="44" customFormat="1" ht="15" customHeight="1" x14ac:dyDescent="0.2">
      <c r="A477" s="85">
        <v>71</v>
      </c>
      <c r="B477" s="59">
        <v>0.625</v>
      </c>
      <c r="C477" s="255"/>
      <c r="D477" s="44" t="s">
        <v>20438</v>
      </c>
      <c r="E477" s="255" t="s">
        <v>212</v>
      </c>
      <c r="F477" s="282">
        <v>43286</v>
      </c>
      <c r="G477" s="255" t="s">
        <v>3082</v>
      </c>
      <c r="H477" s="255" t="s">
        <v>246</v>
      </c>
      <c r="I477" s="255" t="s">
        <v>247</v>
      </c>
      <c r="J477" s="44" t="s">
        <v>22271</v>
      </c>
      <c r="K477" s="255" t="s">
        <v>22914</v>
      </c>
      <c r="L477" s="471" t="s">
        <v>250</v>
      </c>
      <c r="M477" s="374">
        <v>43286</v>
      </c>
      <c r="N477" s="374">
        <v>43299</v>
      </c>
      <c r="O477" s="44" t="s">
        <v>13142</v>
      </c>
      <c r="P477" s="495" t="s">
        <v>23128</v>
      </c>
      <c r="Q477" s="255" t="s">
        <v>10205</v>
      </c>
      <c r="R477" s="255" t="s">
        <v>23129</v>
      </c>
      <c r="S477" s="282" t="s">
        <v>23130</v>
      </c>
      <c r="T477" s="260">
        <v>9059127794</v>
      </c>
      <c r="U477" s="513" t="s">
        <v>23131</v>
      </c>
      <c r="V477" s="255" t="s">
        <v>221</v>
      </c>
      <c r="W477" s="66" t="s">
        <v>221</v>
      </c>
      <c r="X477" s="66" t="s">
        <v>221</v>
      </c>
      <c r="Y477" s="66" t="s">
        <v>221</v>
      </c>
      <c r="Z477" s="66" t="s">
        <v>221</v>
      </c>
      <c r="AA477" s="255" t="s">
        <v>23132</v>
      </c>
      <c r="AB477" s="260">
        <v>9064267381</v>
      </c>
      <c r="AC477" s="85" t="s">
        <v>223</v>
      </c>
      <c r="AD477" s="255" t="s">
        <v>333</v>
      </c>
      <c r="AE477" s="255" t="s">
        <v>424</v>
      </c>
      <c r="AF477" s="194" t="s">
        <v>226</v>
      </c>
      <c r="AG477" s="255" t="s">
        <v>221</v>
      </c>
      <c r="AH477" s="255" t="s">
        <v>221</v>
      </c>
      <c r="AI477" s="255">
        <v>14</v>
      </c>
      <c r="AJ477" s="255" t="s">
        <v>227</v>
      </c>
      <c r="AK477" s="255">
        <v>1</v>
      </c>
      <c r="AL477" s="255">
        <v>14</v>
      </c>
      <c r="AM477" s="255">
        <v>0</v>
      </c>
      <c r="AN477" s="255" t="s">
        <v>432</v>
      </c>
      <c r="AO477" s="281" t="s">
        <v>432</v>
      </c>
      <c r="AP477" s="255" t="s">
        <v>434</v>
      </c>
      <c r="AQ477" s="255" t="s">
        <v>10785</v>
      </c>
      <c r="AR477" s="44" t="s">
        <v>14943</v>
      </c>
      <c r="AS477" s="255"/>
      <c r="AT477" s="255"/>
      <c r="AU477" s="255"/>
      <c r="AV477" s="255"/>
      <c r="AW477" s="255"/>
      <c r="AX477" s="255" t="s">
        <v>6970</v>
      </c>
      <c r="AY477" s="44" t="s">
        <v>227</v>
      </c>
      <c r="AZ477" s="44" t="s">
        <v>227</v>
      </c>
      <c r="BA477" s="255"/>
      <c r="BB477" s="255" t="s">
        <v>14708</v>
      </c>
      <c r="BC477" s="59">
        <v>0.66527777777777775</v>
      </c>
      <c r="BD477" s="59">
        <v>0.67222222222222217</v>
      </c>
      <c r="BE477" s="494"/>
      <c r="BF477" s="44">
        <v>2</v>
      </c>
      <c r="BG477" s="44">
        <v>2</v>
      </c>
      <c r="BH477" s="44">
        <v>2</v>
      </c>
      <c r="BI477" s="44">
        <v>2</v>
      </c>
      <c r="BJ477" s="44">
        <v>2</v>
      </c>
      <c r="BK477" s="44">
        <v>2</v>
      </c>
      <c r="BL477" s="44">
        <v>2</v>
      </c>
      <c r="BM477" s="44">
        <v>2</v>
      </c>
      <c r="BN477" s="44">
        <v>2</v>
      </c>
      <c r="BO477" s="44">
        <v>2</v>
      </c>
      <c r="BP477" s="44">
        <v>2</v>
      </c>
      <c r="BQ477" s="44">
        <v>2</v>
      </c>
      <c r="BR477" s="44">
        <v>2</v>
      </c>
      <c r="BS477" s="44">
        <v>2</v>
      </c>
      <c r="BT477" s="44">
        <v>2</v>
      </c>
      <c r="BU477" s="494"/>
      <c r="BV477" s="44" t="s">
        <v>14708</v>
      </c>
      <c r="BW477" s="59">
        <v>0.67222222222222217</v>
      </c>
      <c r="BX477" s="59">
        <v>0.67847222222222225</v>
      </c>
      <c r="BY477" s="494"/>
      <c r="BZ477" s="255">
        <v>3</v>
      </c>
      <c r="CA477" s="255">
        <v>3</v>
      </c>
      <c r="CB477" s="255">
        <v>3</v>
      </c>
      <c r="CC477" s="255">
        <v>3</v>
      </c>
      <c r="CD477" s="255" t="s">
        <v>260</v>
      </c>
      <c r="CE477" s="255"/>
      <c r="CF477" s="255"/>
      <c r="CG477" s="255"/>
      <c r="CH477" s="255"/>
      <c r="CI477" s="255"/>
      <c r="CJ477" s="255"/>
      <c r="CK477" s="255"/>
      <c r="CL477" s="255"/>
      <c r="CM477" s="255"/>
      <c r="CN477" s="255"/>
      <c r="CO477" s="255"/>
      <c r="CP477" s="255"/>
      <c r="CQ477" s="255"/>
      <c r="CR477" s="335" t="s">
        <v>12643</v>
      </c>
      <c r="CS477" s="335" t="s">
        <v>12644</v>
      </c>
      <c r="CT477" s="335" t="s">
        <v>4002</v>
      </c>
      <c r="CU477" s="335" t="s">
        <v>23133</v>
      </c>
      <c r="CV477" s="335" t="s">
        <v>10205</v>
      </c>
      <c r="CW477" s="335" t="s">
        <v>23129</v>
      </c>
      <c r="CX477" s="335" t="s">
        <v>23130</v>
      </c>
      <c r="CY477" s="335" t="s">
        <v>23134</v>
      </c>
      <c r="CZ477" s="335" t="s">
        <v>16671</v>
      </c>
      <c r="DA477" s="335" t="s">
        <v>23135</v>
      </c>
      <c r="DB477" s="335" t="s">
        <v>4158</v>
      </c>
      <c r="DC477" s="335" t="s">
        <v>4159</v>
      </c>
      <c r="DD477" s="335" t="s">
        <v>6464</v>
      </c>
      <c r="DE477" s="335" t="s">
        <v>16671</v>
      </c>
      <c r="DF477" s="335" t="s">
        <v>23135</v>
      </c>
      <c r="DG477" s="335" t="s">
        <v>4037</v>
      </c>
      <c r="DH477" s="335" t="s">
        <v>4038</v>
      </c>
      <c r="DI477" s="335" t="s">
        <v>4039</v>
      </c>
      <c r="DJ477" s="335" t="s">
        <v>3848</v>
      </c>
      <c r="DK477" s="335" t="s">
        <v>3849</v>
      </c>
      <c r="DL477" s="335" t="s">
        <v>14122</v>
      </c>
      <c r="DM477" s="335" t="s">
        <v>3914</v>
      </c>
      <c r="DN477" s="335" t="s">
        <v>3852</v>
      </c>
      <c r="DO477" s="335" t="s">
        <v>3853</v>
      </c>
      <c r="DP477" s="335" t="s">
        <v>3854</v>
      </c>
      <c r="DQ477" s="335" t="s">
        <v>23136</v>
      </c>
      <c r="DR477" s="335" t="s">
        <v>23136</v>
      </c>
      <c r="DS477" s="335" t="s">
        <v>23137</v>
      </c>
      <c r="DT477" s="335" t="s">
        <v>4044</v>
      </c>
      <c r="DU477" s="335" t="s">
        <v>4044</v>
      </c>
      <c r="DV477" s="335" t="s">
        <v>4044</v>
      </c>
      <c r="DW477" s="335" t="s">
        <v>4044</v>
      </c>
      <c r="DX477" s="335" t="s">
        <v>23138</v>
      </c>
      <c r="DY477" s="335" t="s">
        <v>3848</v>
      </c>
      <c r="DZ477" s="335" t="s">
        <v>3848</v>
      </c>
      <c r="EA477" s="335" t="s">
        <v>3848</v>
      </c>
      <c r="EB477" s="335" t="s">
        <v>3861</v>
      </c>
      <c r="EC477" s="335" t="s">
        <v>3862</v>
      </c>
      <c r="ED477" s="335" t="s">
        <v>3848</v>
      </c>
      <c r="EE477" s="335" t="s">
        <v>4067</v>
      </c>
      <c r="EF477" s="335" t="s">
        <v>3864</v>
      </c>
      <c r="EG477" s="335" t="s">
        <v>598</v>
      </c>
      <c r="EH477" s="335" t="s">
        <v>5303</v>
      </c>
      <c r="EI477" s="335" t="s">
        <v>10560</v>
      </c>
      <c r="EJ477" s="335" t="s">
        <v>3848</v>
      </c>
      <c r="EK477" s="335" t="s">
        <v>3848</v>
      </c>
      <c r="EL477" s="335" t="s">
        <v>3868</v>
      </c>
      <c r="EM477" s="335" t="s">
        <v>4002</v>
      </c>
      <c r="EN477" s="335" t="s">
        <v>4002</v>
      </c>
      <c r="EO477" s="335" t="s">
        <v>4002</v>
      </c>
      <c r="EP477" s="335" t="s">
        <v>4002</v>
      </c>
      <c r="EQ477" s="335" t="s">
        <v>23139</v>
      </c>
      <c r="ER477" s="335" t="s">
        <v>4004</v>
      </c>
      <c r="ES477" s="335" t="s">
        <v>23140</v>
      </c>
      <c r="ET477" s="335" t="s">
        <v>4017</v>
      </c>
      <c r="EU477" s="335" t="s">
        <v>8380</v>
      </c>
      <c r="EV477" s="335" t="s">
        <v>3876</v>
      </c>
      <c r="EW477" s="335" t="s">
        <v>3876</v>
      </c>
      <c r="EX477" s="335" t="s">
        <v>3848</v>
      </c>
      <c r="EY477" s="335" t="s">
        <v>3848</v>
      </c>
      <c r="EZ477" s="335" t="s">
        <v>3877</v>
      </c>
      <c r="FA477" s="335" t="s">
        <v>3878</v>
      </c>
      <c r="FB477" s="335" t="s">
        <v>23141</v>
      </c>
      <c r="FC477" s="335" t="s">
        <v>23142</v>
      </c>
      <c r="FD477" s="335" t="s">
        <v>3848</v>
      </c>
      <c r="FE477" s="335" t="s">
        <v>4011</v>
      </c>
      <c r="FF477" s="335" t="s">
        <v>4012</v>
      </c>
      <c r="FG477" s="335" t="s">
        <v>14593</v>
      </c>
      <c r="FH477" s="335" t="s">
        <v>23143</v>
      </c>
      <c r="FI477" s="335" t="s">
        <v>23144</v>
      </c>
      <c r="FJ477" s="335" t="s">
        <v>6196</v>
      </c>
      <c r="FK477" s="335" t="s">
        <v>21846</v>
      </c>
      <c r="FL477" s="335" t="s">
        <v>4017</v>
      </c>
      <c r="FM477" s="335" t="s">
        <v>10205</v>
      </c>
      <c r="FN477" s="335" t="s">
        <v>23145</v>
      </c>
      <c r="FO477" s="335" t="s">
        <v>23130</v>
      </c>
      <c r="FP477" s="335" t="s">
        <v>3848</v>
      </c>
      <c r="FQ477" s="335" t="s">
        <v>3848</v>
      </c>
      <c r="FR477" s="335" t="s">
        <v>3848</v>
      </c>
      <c r="FS477" s="335" t="s">
        <v>3848</v>
      </c>
      <c r="FT477" s="335" t="s">
        <v>23146</v>
      </c>
      <c r="FU477" s="335" t="s">
        <v>23147</v>
      </c>
      <c r="FV477" s="335" t="s">
        <v>23147</v>
      </c>
      <c r="FW477" s="335" t="s">
        <v>23148</v>
      </c>
      <c r="FX477" s="335" t="s">
        <v>176</v>
      </c>
      <c r="FY477" s="335" t="s">
        <v>6538</v>
      </c>
      <c r="FZ477" s="335" t="s">
        <v>17144</v>
      </c>
      <c r="GA477" s="335" t="s">
        <v>3946</v>
      </c>
      <c r="GB477" s="335" t="s">
        <v>3945</v>
      </c>
      <c r="GC477" s="335" t="s">
        <v>3946</v>
      </c>
      <c r="GD477" s="255" t="s">
        <v>12615</v>
      </c>
      <c r="GE477" s="255" t="s">
        <v>6676</v>
      </c>
      <c r="GF477" s="255" t="s">
        <v>12711</v>
      </c>
      <c r="GG477" s="255" t="s">
        <v>6505</v>
      </c>
      <c r="GH477" s="255"/>
      <c r="GI477" s="255"/>
      <c r="GJ477" s="255"/>
      <c r="GK477" s="255"/>
      <c r="GL477" s="255"/>
      <c r="GM477" s="255"/>
      <c r="GN477" s="255"/>
      <c r="GO477" s="255"/>
      <c r="GP477" s="255"/>
      <c r="GQ477" s="255"/>
      <c r="GR477" s="255"/>
      <c r="GS477" s="255"/>
      <c r="GT477" s="255"/>
      <c r="GU477" s="255"/>
      <c r="GV477" s="255"/>
      <c r="GW477" s="255"/>
      <c r="GX477" s="255"/>
      <c r="GY477" s="255"/>
      <c r="GZ477" s="255"/>
      <c r="HA477" s="255"/>
      <c r="HB477" s="255"/>
      <c r="HC477" s="255"/>
      <c r="HD477" s="255"/>
      <c r="HE477" s="255"/>
      <c r="HF477" s="255"/>
      <c r="HG477" s="255"/>
      <c r="HH477" s="255"/>
      <c r="HI477" s="255"/>
      <c r="HJ477" s="255"/>
      <c r="HK477" s="255"/>
      <c r="HL477" s="282">
        <v>43286</v>
      </c>
      <c r="HM477" s="30" t="s">
        <v>14088</v>
      </c>
      <c r="HN477" s="487"/>
      <c r="HO477" s="487"/>
      <c r="HP477" s="255" t="s">
        <v>6676</v>
      </c>
      <c r="HQ477" s="487"/>
      <c r="HS477" s="44" t="s">
        <v>6505</v>
      </c>
      <c r="IC477" s="44" t="s">
        <v>247</v>
      </c>
      <c r="IE477" s="44" t="s">
        <v>12843</v>
      </c>
      <c r="XFD477" s="255"/>
    </row>
    <row r="478" spans="1:239 16384:16384" s="44" customFormat="1" ht="15" customHeight="1" x14ac:dyDescent="0.2">
      <c r="A478" s="85">
        <v>72</v>
      </c>
      <c r="B478" s="59">
        <v>0.625</v>
      </c>
      <c r="C478" s="255"/>
      <c r="D478" s="44" t="s">
        <v>20438</v>
      </c>
      <c r="E478" s="255" t="s">
        <v>212</v>
      </c>
      <c r="F478" s="282">
        <v>43286</v>
      </c>
      <c r="G478" s="255" t="s">
        <v>3082</v>
      </c>
      <c r="H478" s="255" t="s">
        <v>246</v>
      </c>
      <c r="I478" s="255" t="s">
        <v>247</v>
      </c>
      <c r="J478" s="44" t="s">
        <v>19437</v>
      </c>
      <c r="K478" s="471" t="s">
        <v>22181</v>
      </c>
      <c r="L478" s="471" t="s">
        <v>250</v>
      </c>
      <c r="M478" s="374">
        <v>43286</v>
      </c>
      <c r="N478" s="374">
        <v>43299</v>
      </c>
      <c r="O478" s="44" t="s">
        <v>13142</v>
      </c>
      <c r="P478" s="495" t="s">
        <v>23149</v>
      </c>
      <c r="Q478" s="255" t="s">
        <v>23150</v>
      </c>
      <c r="R478" s="255" t="s">
        <v>23151</v>
      </c>
      <c r="S478" s="282" t="s">
        <v>1201</v>
      </c>
      <c r="T478" s="260">
        <v>9550498545</v>
      </c>
      <c r="U478" s="513" t="s">
        <v>23152</v>
      </c>
      <c r="V478" s="255" t="s">
        <v>221</v>
      </c>
      <c r="W478" s="66" t="s">
        <v>221</v>
      </c>
      <c r="X478" s="66" t="s">
        <v>221</v>
      </c>
      <c r="Y478" s="66" t="s">
        <v>221</v>
      </c>
      <c r="Z478" s="66" t="s">
        <v>221</v>
      </c>
      <c r="AA478" s="255" t="s">
        <v>23153</v>
      </c>
      <c r="AB478" s="260">
        <v>9202754889</v>
      </c>
      <c r="AC478" s="85" t="s">
        <v>314</v>
      </c>
      <c r="AD478" s="255" t="s">
        <v>241</v>
      </c>
      <c r="AE478" s="255" t="s">
        <v>23154</v>
      </c>
      <c r="AF478" s="194" t="s">
        <v>259</v>
      </c>
      <c r="AG478" s="255" t="s">
        <v>259</v>
      </c>
      <c r="AH478" s="255" t="s">
        <v>259</v>
      </c>
      <c r="AI478" s="255">
        <v>6</v>
      </c>
      <c r="AJ478" s="255" t="s">
        <v>227</v>
      </c>
      <c r="AK478" s="255">
        <v>1</v>
      </c>
      <c r="AL478" s="255">
        <v>6</v>
      </c>
      <c r="AM478" s="255">
        <v>0</v>
      </c>
      <c r="AN478" s="255" t="s">
        <v>432</v>
      </c>
      <c r="AO478" s="281" t="s">
        <v>432</v>
      </c>
      <c r="AP478" s="255" t="s">
        <v>434</v>
      </c>
      <c r="AQ478" s="255" t="s">
        <v>10785</v>
      </c>
      <c r="AR478" s="44" t="s">
        <v>14943</v>
      </c>
      <c r="AS478" s="255"/>
      <c r="AT478" s="255"/>
      <c r="AU478" s="255"/>
      <c r="AV478" s="255"/>
      <c r="AW478" s="255"/>
      <c r="AX478" s="255" t="s">
        <v>6970</v>
      </c>
      <c r="AY478" s="44" t="s">
        <v>227</v>
      </c>
      <c r="AZ478" s="44" t="s">
        <v>446</v>
      </c>
      <c r="BA478" s="255"/>
      <c r="BB478" s="255" t="s">
        <v>14708</v>
      </c>
      <c r="BC478" s="59">
        <v>0.68402777777777779</v>
      </c>
      <c r="BD478" s="59">
        <v>0.69097222222222221</v>
      </c>
      <c r="BE478" s="494"/>
      <c r="BF478" s="44">
        <v>3</v>
      </c>
      <c r="BG478" s="44">
        <v>3</v>
      </c>
      <c r="BH478" s="44">
        <v>3</v>
      </c>
      <c r="BI478" s="44">
        <v>3</v>
      </c>
      <c r="BJ478" s="44">
        <v>3</v>
      </c>
      <c r="BK478" s="44">
        <v>3</v>
      </c>
      <c r="BL478" s="44">
        <v>3</v>
      </c>
      <c r="BM478" s="44">
        <v>3</v>
      </c>
      <c r="BN478" s="44">
        <v>3</v>
      </c>
      <c r="BO478" s="44">
        <v>3</v>
      </c>
      <c r="BP478" s="44">
        <v>3</v>
      </c>
      <c r="BQ478" s="44">
        <v>3</v>
      </c>
      <c r="BR478" s="44">
        <v>3</v>
      </c>
      <c r="BS478" s="44">
        <v>3</v>
      </c>
      <c r="BT478" s="44">
        <v>3</v>
      </c>
      <c r="BU478" s="494"/>
      <c r="BV478" s="44" t="s">
        <v>14708</v>
      </c>
      <c r="BW478" s="59">
        <v>0.69097222222222221</v>
      </c>
      <c r="BX478" s="59">
        <v>0.69791666666666663</v>
      </c>
      <c r="BY478" s="494"/>
      <c r="BZ478" s="255">
        <v>3</v>
      </c>
      <c r="CA478" s="255">
        <v>3</v>
      </c>
      <c r="CB478" s="255">
        <v>3</v>
      </c>
      <c r="CC478" s="255">
        <v>3</v>
      </c>
      <c r="CD478" s="255" t="s">
        <v>260</v>
      </c>
      <c r="CE478" s="255"/>
      <c r="CF478" s="255"/>
      <c r="CG478" s="255"/>
      <c r="CH478" s="255"/>
      <c r="CI478" s="255"/>
      <c r="CJ478" s="255"/>
      <c r="CK478" s="255"/>
      <c r="CL478" s="255"/>
      <c r="CM478" s="255"/>
      <c r="CN478" s="255"/>
      <c r="CO478" s="255"/>
      <c r="CP478" s="255"/>
      <c r="CQ478" s="255"/>
      <c r="CR478" s="335" t="s">
        <v>12643</v>
      </c>
      <c r="CS478" s="335" t="s">
        <v>12644</v>
      </c>
      <c r="CT478" s="335" t="s">
        <v>4002</v>
      </c>
      <c r="CU478" s="335" t="s">
        <v>23155</v>
      </c>
      <c r="CV478" s="335" t="s">
        <v>23150</v>
      </c>
      <c r="CW478" s="335" t="s">
        <v>23151</v>
      </c>
      <c r="CX478" s="335" t="s">
        <v>1201</v>
      </c>
      <c r="CY478" s="335" t="s">
        <v>23156</v>
      </c>
      <c r="CZ478" s="335" t="s">
        <v>14582</v>
      </c>
      <c r="DA478" s="335" t="s">
        <v>23157</v>
      </c>
      <c r="DB478" s="335" t="s">
        <v>3840</v>
      </c>
      <c r="DC478" s="335" t="s">
        <v>3841</v>
      </c>
      <c r="DD478" s="335" t="s">
        <v>4764</v>
      </c>
      <c r="DE478" s="335" t="s">
        <v>14582</v>
      </c>
      <c r="DF478" s="335" t="s">
        <v>23158</v>
      </c>
      <c r="DG478" s="335" t="s">
        <v>3840</v>
      </c>
      <c r="DH478" s="335" t="s">
        <v>3841</v>
      </c>
      <c r="DI478" s="335" t="s">
        <v>4764</v>
      </c>
      <c r="DJ478" s="335" t="s">
        <v>23159</v>
      </c>
      <c r="DK478" s="335" t="s">
        <v>3849</v>
      </c>
      <c r="DL478" s="335" t="s">
        <v>10124</v>
      </c>
      <c r="DM478" s="335" t="s">
        <v>3914</v>
      </c>
      <c r="DN478" s="335" t="s">
        <v>3852</v>
      </c>
      <c r="DO478" s="335" t="s">
        <v>3853</v>
      </c>
      <c r="DP478" s="335" t="s">
        <v>3854</v>
      </c>
      <c r="DQ478" s="335" t="s">
        <v>23160</v>
      </c>
      <c r="DR478" s="335" t="s">
        <v>2718</v>
      </c>
      <c r="DS478" s="335" t="s">
        <v>23152</v>
      </c>
      <c r="DT478" s="335" t="s">
        <v>23161</v>
      </c>
      <c r="DU478" s="335" t="s">
        <v>2718</v>
      </c>
      <c r="DV478" s="335" t="s">
        <v>2718</v>
      </c>
      <c r="DW478" s="335" t="s">
        <v>2718</v>
      </c>
      <c r="DX478" s="335" t="s">
        <v>23162</v>
      </c>
      <c r="DY478" s="335" t="s">
        <v>2718</v>
      </c>
      <c r="DZ478" s="335" t="s">
        <v>2718</v>
      </c>
      <c r="EA478" s="335" t="s">
        <v>2718</v>
      </c>
      <c r="EB478" s="335" t="s">
        <v>3861</v>
      </c>
      <c r="EC478" s="335" t="s">
        <v>3862</v>
      </c>
      <c r="ED478" s="335" t="s">
        <v>3848</v>
      </c>
      <c r="EE478" s="335" t="s">
        <v>5910</v>
      </c>
      <c r="EF478" s="335" t="s">
        <v>432</v>
      </c>
      <c r="EG478" s="335" t="s">
        <v>3919</v>
      </c>
      <c r="EH478" s="335" t="s">
        <v>3920</v>
      </c>
      <c r="EI478" s="335" t="s">
        <v>23163</v>
      </c>
      <c r="EJ478" s="335" t="s">
        <v>3848</v>
      </c>
      <c r="EK478" s="335" t="s">
        <v>3848</v>
      </c>
      <c r="EL478" s="335" t="s">
        <v>3868</v>
      </c>
      <c r="EM478" s="335" t="s">
        <v>4002</v>
      </c>
      <c r="EN478" s="335" t="s">
        <v>4002</v>
      </c>
      <c r="EO478" s="335" t="s">
        <v>3870</v>
      </c>
      <c r="EP478" s="335" t="s">
        <v>3869</v>
      </c>
      <c r="EQ478" s="335" t="s">
        <v>23164</v>
      </c>
      <c r="ER478" s="335" t="s">
        <v>3872</v>
      </c>
      <c r="ES478" s="335" t="s">
        <v>23165</v>
      </c>
      <c r="ET478" s="335" t="s">
        <v>23166</v>
      </c>
      <c r="EU478" s="335" t="s">
        <v>23167</v>
      </c>
      <c r="EV478" s="335" t="s">
        <v>3876</v>
      </c>
      <c r="EW478" s="335" t="s">
        <v>3876</v>
      </c>
      <c r="EX478" s="335" t="s">
        <v>3848</v>
      </c>
      <c r="EY478" s="335" t="s">
        <v>3848</v>
      </c>
      <c r="EZ478" s="335" t="s">
        <v>3877</v>
      </c>
      <c r="FA478" s="335" t="s">
        <v>5376</v>
      </c>
      <c r="FB478" s="335" t="s">
        <v>13305</v>
      </c>
      <c r="FC478" s="335" t="s">
        <v>23168</v>
      </c>
      <c r="FD478" s="335" t="s">
        <v>3892</v>
      </c>
      <c r="FE478" s="335" t="s">
        <v>4011</v>
      </c>
      <c r="FF478" s="335" t="s">
        <v>5268</v>
      </c>
      <c r="FG478" s="335" t="s">
        <v>3848</v>
      </c>
      <c r="FH478" s="335" t="s">
        <v>23169</v>
      </c>
      <c r="FI478" s="335" t="s">
        <v>23170</v>
      </c>
      <c r="FJ478" s="335" t="s">
        <v>3935</v>
      </c>
      <c r="FK478" s="335" t="s">
        <v>7098</v>
      </c>
      <c r="FL478" s="335" t="s">
        <v>6766</v>
      </c>
      <c r="FM478" s="335" t="s">
        <v>1201</v>
      </c>
      <c r="FN478" s="335" t="s">
        <v>10326</v>
      </c>
      <c r="FO478" s="335" t="s">
        <v>3340</v>
      </c>
      <c r="FP478" s="335" t="s">
        <v>3848</v>
      </c>
      <c r="FQ478" s="335" t="s">
        <v>23171</v>
      </c>
      <c r="FR478" s="335" t="s">
        <v>23172</v>
      </c>
      <c r="FS478" s="335" t="s">
        <v>23173</v>
      </c>
      <c r="FT478" s="335" t="s">
        <v>23174</v>
      </c>
      <c r="FU478" s="335" t="s">
        <v>23175</v>
      </c>
      <c r="FV478" s="335" t="s">
        <v>23176</v>
      </c>
      <c r="FW478" s="335" t="s">
        <v>4363</v>
      </c>
      <c r="FX478" s="335" t="s">
        <v>176</v>
      </c>
      <c r="FY478" s="335" t="s">
        <v>6538</v>
      </c>
      <c r="FZ478" s="335" t="s">
        <v>3848</v>
      </c>
      <c r="GA478" s="335" t="s">
        <v>3945</v>
      </c>
      <c r="GB478" s="335" t="s">
        <v>3945</v>
      </c>
      <c r="GC478" s="335" t="s">
        <v>3945</v>
      </c>
      <c r="GD478" s="487" t="s">
        <v>12711</v>
      </c>
      <c r="GE478" s="487" t="s">
        <v>6505</v>
      </c>
      <c r="GF478" s="487" t="s">
        <v>19442</v>
      </c>
      <c r="GG478" s="487" t="s">
        <v>6676</v>
      </c>
      <c r="GH478" s="487"/>
      <c r="GI478" s="487"/>
      <c r="GJ478" s="487"/>
      <c r="GK478" s="487"/>
      <c r="GL478" s="487"/>
      <c r="GM478" s="487"/>
      <c r="GN478" s="487"/>
      <c r="GO478" s="487"/>
      <c r="GP478" s="487"/>
      <c r="GQ478" s="487"/>
      <c r="GR478" s="487"/>
      <c r="GS478" s="487"/>
      <c r="GT478" s="487"/>
      <c r="GU478" s="487"/>
      <c r="GV478" s="487"/>
      <c r="GW478" s="487"/>
      <c r="GX478" s="487"/>
      <c r="GY478" s="487"/>
      <c r="GZ478" s="487"/>
      <c r="HA478" s="487"/>
      <c r="HB478" s="487"/>
      <c r="HC478" s="487"/>
      <c r="HD478" s="487"/>
      <c r="HE478" s="487"/>
      <c r="HF478" s="487"/>
      <c r="HG478" s="487"/>
      <c r="HH478" s="487"/>
      <c r="HI478" s="487"/>
      <c r="HJ478" s="487"/>
      <c r="HK478" s="487"/>
      <c r="HL478" s="282">
        <v>43286</v>
      </c>
      <c r="HM478" s="30" t="s">
        <v>12626</v>
      </c>
      <c r="HN478" s="487"/>
      <c r="HO478" s="487"/>
      <c r="HP478" s="487"/>
      <c r="HQ478" s="487"/>
      <c r="HS478" s="44" t="s">
        <v>6505</v>
      </c>
      <c r="IA478" s="44" t="s">
        <v>6676</v>
      </c>
      <c r="IC478" s="44" t="s">
        <v>247</v>
      </c>
      <c r="IE478" s="44" t="s">
        <v>12843</v>
      </c>
      <c r="XFD478" s="255"/>
    </row>
    <row r="479" spans="1:239 16384:16384" s="44" customFormat="1" ht="15" customHeight="1" x14ac:dyDescent="0.2">
      <c r="A479" s="85">
        <v>73</v>
      </c>
      <c r="B479" s="59">
        <v>0.625</v>
      </c>
      <c r="C479" s="255"/>
      <c r="D479" s="44" t="s">
        <v>20438</v>
      </c>
      <c r="E479" s="255" t="s">
        <v>212</v>
      </c>
      <c r="F479" s="282">
        <v>43286</v>
      </c>
      <c r="G479" s="255" t="s">
        <v>3082</v>
      </c>
      <c r="H479" s="255" t="s">
        <v>246</v>
      </c>
      <c r="I479" s="66" t="s">
        <v>247</v>
      </c>
      <c r="J479" s="44" t="s">
        <v>5969</v>
      </c>
      <c r="K479" s="255" t="s">
        <v>23177</v>
      </c>
      <c r="L479" s="471" t="s">
        <v>250</v>
      </c>
      <c r="M479" s="374">
        <v>43286</v>
      </c>
      <c r="N479" s="374">
        <v>43299</v>
      </c>
      <c r="O479" s="44" t="s">
        <v>13142</v>
      </c>
      <c r="P479" s="495" t="s">
        <v>23178</v>
      </c>
      <c r="Q479" s="255" t="s">
        <v>23179</v>
      </c>
      <c r="R479" s="255" t="s">
        <v>23180</v>
      </c>
      <c r="S479" s="282" t="s">
        <v>23181</v>
      </c>
      <c r="T479" s="260">
        <v>9770835994</v>
      </c>
      <c r="U479" s="513" t="s">
        <v>23182</v>
      </c>
      <c r="V479" s="255" t="s">
        <v>221</v>
      </c>
      <c r="W479" s="66" t="s">
        <v>221</v>
      </c>
      <c r="X479" s="66" t="s">
        <v>221</v>
      </c>
      <c r="Y479" s="66" t="s">
        <v>221</v>
      </c>
      <c r="Z479" s="66" t="s">
        <v>221</v>
      </c>
      <c r="AA479" s="255" t="s">
        <v>23183</v>
      </c>
      <c r="AB479" s="260">
        <v>9568702187</v>
      </c>
      <c r="AC479" s="85" t="s">
        <v>223</v>
      </c>
      <c r="AD479" s="255" t="s">
        <v>224</v>
      </c>
      <c r="AE479" s="255" t="s">
        <v>23184</v>
      </c>
      <c r="AF479" s="194" t="s">
        <v>226</v>
      </c>
      <c r="AG479" s="255" t="s">
        <v>226</v>
      </c>
      <c r="AH479" s="255" t="s">
        <v>221</v>
      </c>
      <c r="AI479" s="255">
        <v>24</v>
      </c>
      <c r="AJ479" s="255" t="s">
        <v>446</v>
      </c>
      <c r="AK479" s="255">
        <v>0</v>
      </c>
      <c r="AL479" s="255">
        <v>18</v>
      </c>
      <c r="AM479" s="255">
        <v>6</v>
      </c>
      <c r="AN479" s="255" t="s">
        <v>432</v>
      </c>
      <c r="AO479" s="281" t="s">
        <v>432</v>
      </c>
      <c r="AP479" s="255" t="s">
        <v>434</v>
      </c>
      <c r="AQ479" s="255" t="s">
        <v>10785</v>
      </c>
      <c r="AR479" s="44" t="s">
        <v>14943</v>
      </c>
      <c r="AS479" s="255"/>
      <c r="AT479" s="255"/>
      <c r="AU479" s="255"/>
      <c r="AV479" s="255"/>
      <c r="AW479" s="255"/>
      <c r="AX479" s="255" t="s">
        <v>6970</v>
      </c>
      <c r="AY479" s="44" t="s">
        <v>227</v>
      </c>
      <c r="AZ479" s="44" t="s">
        <v>446</v>
      </c>
      <c r="BA479" s="255"/>
      <c r="BB479" s="255" t="s">
        <v>14708</v>
      </c>
      <c r="BC479" s="59">
        <v>0.70972222222222225</v>
      </c>
      <c r="BD479" s="59">
        <v>0.71666666666666667</v>
      </c>
      <c r="BE479" s="494"/>
      <c r="BF479" s="44">
        <v>3</v>
      </c>
      <c r="BG479" s="44">
        <v>3</v>
      </c>
      <c r="BH479" s="44">
        <v>3</v>
      </c>
      <c r="BI479" s="44">
        <v>3</v>
      </c>
      <c r="BJ479" s="44">
        <v>3</v>
      </c>
      <c r="BK479" s="44">
        <v>3</v>
      </c>
      <c r="BL479" s="44">
        <v>3</v>
      </c>
      <c r="BM479" s="44">
        <v>3</v>
      </c>
      <c r="BN479" s="44">
        <v>3</v>
      </c>
      <c r="BO479" s="44">
        <v>3</v>
      </c>
      <c r="BP479" s="44">
        <v>3</v>
      </c>
      <c r="BQ479" s="44">
        <v>3</v>
      </c>
      <c r="BR479" s="44">
        <v>3</v>
      </c>
      <c r="BS479" s="44">
        <v>3</v>
      </c>
      <c r="BT479" s="44">
        <v>3</v>
      </c>
      <c r="BU479" s="494"/>
      <c r="BV479" s="44" t="s">
        <v>14708</v>
      </c>
      <c r="BW479" s="59">
        <v>0.71666666666666667</v>
      </c>
      <c r="BX479" s="59">
        <v>0.72222222222222221</v>
      </c>
      <c r="BY479" s="494"/>
      <c r="BZ479" s="255">
        <v>3</v>
      </c>
      <c r="CA479" s="255">
        <v>3</v>
      </c>
      <c r="CB479" s="255">
        <v>3</v>
      </c>
      <c r="CC479" s="255">
        <v>3</v>
      </c>
      <c r="CD479" s="255" t="s">
        <v>260</v>
      </c>
      <c r="CE479" s="255"/>
      <c r="CF479" s="255"/>
      <c r="CG479" s="255"/>
      <c r="CH479" s="255"/>
      <c r="CI479" s="255"/>
      <c r="CJ479" s="255"/>
      <c r="CK479" s="255"/>
      <c r="CL479" s="255"/>
      <c r="CM479" s="255"/>
      <c r="CN479" s="255"/>
      <c r="CO479" s="255"/>
      <c r="CP479" s="255"/>
      <c r="CQ479" s="255"/>
      <c r="CR479" s="335" t="s">
        <v>12643</v>
      </c>
      <c r="CS479" s="335" t="s">
        <v>12644</v>
      </c>
      <c r="CT479" s="335" t="s">
        <v>4002</v>
      </c>
      <c r="CU479" s="335" t="s">
        <v>23185</v>
      </c>
      <c r="CV479" s="335" t="s">
        <v>23179</v>
      </c>
      <c r="CW479" s="335" t="s">
        <v>23180</v>
      </c>
      <c r="CX479" s="335" t="s">
        <v>23181</v>
      </c>
      <c r="CY479" s="335" t="s">
        <v>23186</v>
      </c>
      <c r="CZ479" s="335" t="s">
        <v>3848</v>
      </c>
      <c r="DA479" s="335" t="s">
        <v>23187</v>
      </c>
      <c r="DB479" s="335" t="s">
        <v>4037</v>
      </c>
      <c r="DC479" s="335" t="s">
        <v>4038</v>
      </c>
      <c r="DD479" s="335" t="s">
        <v>4039</v>
      </c>
      <c r="DE479" s="335" t="s">
        <v>3848</v>
      </c>
      <c r="DF479" s="335" t="s">
        <v>5139</v>
      </c>
      <c r="DG479" s="335" t="s">
        <v>4037</v>
      </c>
      <c r="DH479" s="335" t="s">
        <v>4038</v>
      </c>
      <c r="DI479" s="335" t="s">
        <v>4039</v>
      </c>
      <c r="DJ479" s="335" t="s">
        <v>3848</v>
      </c>
      <c r="DK479" s="335" t="s">
        <v>3849</v>
      </c>
      <c r="DL479" s="335" t="s">
        <v>3848</v>
      </c>
      <c r="DM479" s="335" t="s">
        <v>3914</v>
      </c>
      <c r="DN479" s="335" t="s">
        <v>3852</v>
      </c>
      <c r="DO479" s="335" t="s">
        <v>3848</v>
      </c>
      <c r="DP479" s="335" t="s">
        <v>3848</v>
      </c>
      <c r="DQ479" s="335" t="s">
        <v>23188</v>
      </c>
      <c r="DR479" s="335" t="s">
        <v>2718</v>
      </c>
      <c r="DS479" s="335" t="s">
        <v>23182</v>
      </c>
      <c r="DT479" s="335" t="s">
        <v>3848</v>
      </c>
      <c r="DU479" s="335" t="s">
        <v>3848</v>
      </c>
      <c r="DV479" s="335" t="s">
        <v>3848</v>
      </c>
      <c r="DW479" s="335" t="s">
        <v>3848</v>
      </c>
      <c r="DX479" s="335" t="s">
        <v>3848</v>
      </c>
      <c r="DY479" s="335" t="s">
        <v>3848</v>
      </c>
      <c r="DZ479" s="335" t="s">
        <v>3848</v>
      </c>
      <c r="EA479" s="335" t="s">
        <v>3848</v>
      </c>
      <c r="EB479" s="335" t="s">
        <v>3861</v>
      </c>
      <c r="EC479" s="335" t="s">
        <v>3862</v>
      </c>
      <c r="ED479" s="335" t="s">
        <v>3848</v>
      </c>
      <c r="EE479" s="335" t="s">
        <v>5408</v>
      </c>
      <c r="EF479" s="335" t="s">
        <v>3864</v>
      </c>
      <c r="EG479" s="335" t="s">
        <v>598</v>
      </c>
      <c r="EH479" s="335" t="s">
        <v>5303</v>
      </c>
      <c r="EI479" s="335" t="s">
        <v>10560</v>
      </c>
      <c r="EJ479" s="335" t="s">
        <v>3848</v>
      </c>
      <c r="EK479" s="335" t="s">
        <v>3848</v>
      </c>
      <c r="EL479" s="335" t="s">
        <v>4473</v>
      </c>
      <c r="EM479" s="335" t="s">
        <v>4002</v>
      </c>
      <c r="EN479" s="335" t="s">
        <v>4002</v>
      </c>
      <c r="EO479" s="335" t="s">
        <v>4002</v>
      </c>
      <c r="EP479" s="335" t="s">
        <v>3869</v>
      </c>
      <c r="EQ479" s="335" t="s">
        <v>23189</v>
      </c>
      <c r="ER479" s="335" t="s">
        <v>3924</v>
      </c>
      <c r="ES479" s="335" t="s">
        <v>23190</v>
      </c>
      <c r="ET479" s="335" t="s">
        <v>8105</v>
      </c>
      <c r="EU479" s="335" t="s">
        <v>4017</v>
      </c>
      <c r="EV479" s="335" t="s">
        <v>3876</v>
      </c>
      <c r="EW479" s="335" t="s">
        <v>3876</v>
      </c>
      <c r="EX479" s="335" t="s">
        <v>3848</v>
      </c>
      <c r="EY479" s="335" t="s">
        <v>3848</v>
      </c>
      <c r="EZ479" s="335" t="s">
        <v>3877</v>
      </c>
      <c r="FA479" s="335" t="s">
        <v>3878</v>
      </c>
      <c r="FB479" s="335" t="s">
        <v>3848</v>
      </c>
      <c r="FC479" s="335" t="s">
        <v>3848</v>
      </c>
      <c r="FD479" s="335" t="s">
        <v>3848</v>
      </c>
      <c r="FE479" s="335" t="s">
        <v>4017</v>
      </c>
      <c r="FF479" s="335" t="s">
        <v>4017</v>
      </c>
      <c r="FG479" s="335" t="s">
        <v>3848</v>
      </c>
      <c r="FH479" s="335" t="s">
        <v>3848</v>
      </c>
      <c r="FI479" s="335" t="s">
        <v>3848</v>
      </c>
      <c r="FJ479" s="335" t="s">
        <v>4017</v>
      </c>
      <c r="FK479" s="335" t="s">
        <v>4017</v>
      </c>
      <c r="FL479" s="335" t="s">
        <v>4017</v>
      </c>
      <c r="FM479" s="335" t="s">
        <v>23181</v>
      </c>
      <c r="FN479" s="335" t="s">
        <v>23191</v>
      </c>
      <c r="FO479" s="335" t="s">
        <v>23192</v>
      </c>
      <c r="FP479" s="335" t="s">
        <v>3848</v>
      </c>
      <c r="FQ479" s="335" t="s">
        <v>3848</v>
      </c>
      <c r="FR479" s="335" t="s">
        <v>3848</v>
      </c>
      <c r="FS479" s="335" t="s">
        <v>3848</v>
      </c>
      <c r="FT479" s="335" t="s">
        <v>3943</v>
      </c>
      <c r="FU479" s="335" t="s">
        <v>3943</v>
      </c>
      <c r="FV479" s="335" t="s">
        <v>3943</v>
      </c>
      <c r="FW479" s="335" t="s">
        <v>3943</v>
      </c>
      <c r="FX479" s="335" t="s">
        <v>176</v>
      </c>
      <c r="FY479" s="335" t="s">
        <v>6538</v>
      </c>
      <c r="FZ479" s="335" t="s">
        <v>17144</v>
      </c>
      <c r="GA479" s="335" t="s">
        <v>3945</v>
      </c>
      <c r="GB479" s="335" t="s">
        <v>3945</v>
      </c>
      <c r="GC479" s="335" t="s">
        <v>3945</v>
      </c>
      <c r="GD479" s="487" t="s">
        <v>12711</v>
      </c>
      <c r="GE479" s="487" t="s">
        <v>6676</v>
      </c>
      <c r="GF479" s="487"/>
      <c r="GG479" s="487"/>
      <c r="GH479" s="487"/>
      <c r="GI479" s="487"/>
      <c r="GJ479" s="487"/>
      <c r="GK479" s="487"/>
      <c r="GL479" s="487"/>
      <c r="GM479" s="487"/>
      <c r="GN479" s="487"/>
      <c r="GO479" s="487"/>
      <c r="GP479" s="487"/>
      <c r="GQ479" s="487"/>
      <c r="GR479" s="487"/>
      <c r="GS479" s="487"/>
      <c r="GT479" s="487"/>
      <c r="GU479" s="487"/>
      <c r="GV479" s="487"/>
      <c r="GW479" s="487"/>
      <c r="GX479" s="487"/>
      <c r="GY479" s="487"/>
      <c r="GZ479" s="487"/>
      <c r="HA479" s="487"/>
      <c r="HB479" s="487"/>
      <c r="HC479" s="487"/>
      <c r="HD479" s="487"/>
      <c r="HE479" s="487"/>
      <c r="HF479" s="487"/>
      <c r="HG479" s="487"/>
      <c r="HH479" s="487"/>
      <c r="HI479" s="487"/>
      <c r="HJ479" s="487"/>
      <c r="HK479" s="487"/>
      <c r="HL479" s="282">
        <v>43286</v>
      </c>
      <c r="HM479" s="30" t="s">
        <v>12618</v>
      </c>
      <c r="HN479" s="487"/>
      <c r="HO479" s="487"/>
      <c r="HP479" s="487"/>
      <c r="HQ479" s="487"/>
      <c r="HS479" s="487" t="s">
        <v>6676</v>
      </c>
      <c r="IC479" s="44" t="s">
        <v>247</v>
      </c>
      <c r="IE479" s="44" t="s">
        <v>12843</v>
      </c>
      <c r="XFD479" s="255"/>
    </row>
    <row r="480" spans="1:239 16384:16384" s="44" customFormat="1" ht="15" customHeight="1" x14ac:dyDescent="0.2">
      <c r="A480" s="85">
        <v>74</v>
      </c>
      <c r="B480" s="59">
        <v>0.70833333333333337</v>
      </c>
      <c r="C480" s="255"/>
      <c r="D480" s="44" t="s">
        <v>20438</v>
      </c>
      <c r="E480" s="255" t="s">
        <v>212</v>
      </c>
      <c r="F480" s="282">
        <v>43286</v>
      </c>
      <c r="G480" s="255" t="s">
        <v>357</v>
      </c>
      <c r="H480" s="255" t="s">
        <v>214</v>
      </c>
      <c r="I480" s="255" t="s">
        <v>1222</v>
      </c>
      <c r="J480" s="255"/>
      <c r="K480" s="255"/>
      <c r="L480" s="255"/>
      <c r="M480" s="282"/>
      <c r="N480" s="282"/>
      <c r="O480" s="255"/>
      <c r="P480" s="495" t="s">
        <v>23193</v>
      </c>
      <c r="Q480" s="255" t="s">
        <v>798</v>
      </c>
      <c r="R480" s="255" t="s">
        <v>23194</v>
      </c>
      <c r="S480" s="282" t="s">
        <v>23195</v>
      </c>
      <c r="T480" s="260">
        <v>9479813489</v>
      </c>
      <c r="U480" s="513" t="s">
        <v>23196</v>
      </c>
      <c r="V480" s="255" t="s">
        <v>221</v>
      </c>
      <c r="W480" s="66" t="s">
        <v>221</v>
      </c>
      <c r="X480" s="66" t="s">
        <v>221</v>
      </c>
      <c r="Y480" s="66" t="s">
        <v>221</v>
      </c>
      <c r="Z480" s="66" t="s">
        <v>221</v>
      </c>
      <c r="AA480" s="255" t="s">
        <v>23197</v>
      </c>
      <c r="AB480" s="260">
        <v>9325011471</v>
      </c>
      <c r="AC480" s="85" t="s">
        <v>223</v>
      </c>
      <c r="AD480" s="255" t="s">
        <v>333</v>
      </c>
      <c r="AE480" s="255" t="s">
        <v>23198</v>
      </c>
      <c r="AF480" s="194" t="s">
        <v>226</v>
      </c>
      <c r="AG480" s="255" t="s">
        <v>226</v>
      </c>
      <c r="AH480" s="255" t="s">
        <v>221</v>
      </c>
      <c r="AI480" s="255">
        <v>17</v>
      </c>
      <c r="AJ480" s="255" t="s">
        <v>227</v>
      </c>
      <c r="AK480" s="255">
        <v>1</v>
      </c>
      <c r="AL480" s="255">
        <v>17</v>
      </c>
      <c r="AM480" s="255">
        <v>0</v>
      </c>
      <c r="AN480" s="255" t="s">
        <v>432</v>
      </c>
      <c r="AO480" s="281" t="s">
        <v>432</v>
      </c>
      <c r="AP480" s="255" t="s">
        <v>434</v>
      </c>
      <c r="AQ480" s="255" t="s">
        <v>10785</v>
      </c>
      <c r="AR480" s="44" t="s">
        <v>14943</v>
      </c>
      <c r="AS480" s="255"/>
      <c r="AT480" s="255"/>
      <c r="AU480" s="255"/>
      <c r="AV480" s="255"/>
      <c r="AW480" s="255"/>
      <c r="AX480" s="255" t="s">
        <v>6970</v>
      </c>
      <c r="AY480" s="44" t="s">
        <v>227</v>
      </c>
      <c r="AZ480" s="44" t="s">
        <v>446</v>
      </c>
      <c r="BA480" s="255"/>
      <c r="BB480" s="255" t="s">
        <v>14708</v>
      </c>
      <c r="BC480" s="59">
        <v>0.72777777777777775</v>
      </c>
      <c r="BD480" s="59">
        <v>0.69236111111111109</v>
      </c>
      <c r="BE480" s="494"/>
      <c r="BF480" s="44">
        <v>3</v>
      </c>
      <c r="BG480" s="44">
        <v>3</v>
      </c>
      <c r="BH480" s="44">
        <v>3</v>
      </c>
      <c r="BI480" s="44">
        <v>3</v>
      </c>
      <c r="BJ480" s="44">
        <v>3</v>
      </c>
      <c r="BK480" s="44">
        <v>3</v>
      </c>
      <c r="BL480" s="44">
        <v>3</v>
      </c>
      <c r="BM480" s="44">
        <v>3</v>
      </c>
      <c r="BN480" s="44">
        <v>3</v>
      </c>
      <c r="BO480" s="44">
        <v>3</v>
      </c>
      <c r="BP480" s="44">
        <v>3</v>
      </c>
      <c r="BQ480" s="44">
        <v>3</v>
      </c>
      <c r="BR480" s="44">
        <v>3</v>
      </c>
      <c r="BS480" s="44">
        <v>3</v>
      </c>
      <c r="BT480" s="44">
        <v>3</v>
      </c>
      <c r="BU480" s="494"/>
      <c r="BV480" s="44" t="s">
        <v>14708</v>
      </c>
      <c r="BW480" s="59">
        <v>0.73402777777777783</v>
      </c>
      <c r="BX480" s="59">
        <v>0.73958333333333337</v>
      </c>
      <c r="BY480" s="494"/>
      <c r="BZ480" s="255">
        <v>3</v>
      </c>
      <c r="CA480" s="255">
        <v>3</v>
      </c>
      <c r="CB480" s="255">
        <v>3</v>
      </c>
      <c r="CC480" s="255">
        <v>3</v>
      </c>
      <c r="CD480" s="255" t="s">
        <v>260</v>
      </c>
      <c r="CE480" s="255"/>
      <c r="CF480" s="255"/>
      <c r="CG480" s="255"/>
      <c r="CH480" s="255"/>
      <c r="CI480" s="255"/>
      <c r="CJ480" s="255"/>
      <c r="CK480" s="255"/>
      <c r="CL480" s="255"/>
      <c r="CM480" s="255"/>
      <c r="CN480" s="255"/>
      <c r="CO480" s="255"/>
      <c r="CP480" s="255"/>
      <c r="CQ480" s="255"/>
      <c r="CR480" s="335" t="s">
        <v>12643</v>
      </c>
      <c r="CS480" s="335" t="s">
        <v>12644</v>
      </c>
      <c r="CT480" s="335" t="s">
        <v>4002</v>
      </c>
      <c r="CU480" s="335" t="s">
        <v>23199</v>
      </c>
      <c r="CV480" s="335" t="s">
        <v>798</v>
      </c>
      <c r="CW480" s="335" t="s">
        <v>23200</v>
      </c>
      <c r="CX480" s="335" t="s">
        <v>23195</v>
      </c>
      <c r="CY480" s="335" t="s">
        <v>23201</v>
      </c>
      <c r="CZ480" s="335" t="s">
        <v>23202</v>
      </c>
      <c r="DA480" s="335" t="s">
        <v>23203</v>
      </c>
      <c r="DB480" s="335" t="s">
        <v>3840</v>
      </c>
      <c r="DC480" s="335" t="s">
        <v>3841</v>
      </c>
      <c r="DD480" s="335" t="s">
        <v>11695</v>
      </c>
      <c r="DE480" s="335" t="s">
        <v>23202</v>
      </c>
      <c r="DF480" s="335" t="s">
        <v>23203</v>
      </c>
      <c r="DG480" s="335" t="s">
        <v>3840</v>
      </c>
      <c r="DH480" s="335" t="s">
        <v>3841</v>
      </c>
      <c r="DI480" s="335" t="s">
        <v>11695</v>
      </c>
      <c r="DJ480" s="335" t="s">
        <v>23204</v>
      </c>
      <c r="DK480" s="335" t="s">
        <v>4249</v>
      </c>
      <c r="DL480" s="335" t="s">
        <v>264</v>
      </c>
      <c r="DM480" s="335" t="s">
        <v>3914</v>
      </c>
      <c r="DN480" s="335" t="s">
        <v>3852</v>
      </c>
      <c r="DO480" s="335" t="s">
        <v>3853</v>
      </c>
      <c r="DP480" s="335" t="s">
        <v>3854</v>
      </c>
      <c r="DQ480" s="335" t="s">
        <v>23205</v>
      </c>
      <c r="DR480" s="335" t="s">
        <v>221</v>
      </c>
      <c r="DS480" s="335" t="s">
        <v>23196</v>
      </c>
      <c r="DT480" s="335" t="s">
        <v>3848</v>
      </c>
      <c r="DU480" s="335" t="s">
        <v>3848</v>
      </c>
      <c r="DV480" s="335" t="s">
        <v>3848</v>
      </c>
      <c r="DW480" s="335" t="s">
        <v>3848</v>
      </c>
      <c r="DX480" s="335" t="s">
        <v>23206</v>
      </c>
      <c r="DY480" s="335" t="s">
        <v>23207</v>
      </c>
      <c r="DZ480" s="335" t="s">
        <v>23207</v>
      </c>
      <c r="EA480" s="335" t="s">
        <v>3848</v>
      </c>
      <c r="EB480" s="335" t="s">
        <v>3861</v>
      </c>
      <c r="EC480" s="335" t="s">
        <v>3862</v>
      </c>
      <c r="ED480" s="335" t="s">
        <v>3848</v>
      </c>
      <c r="EE480" s="335" t="s">
        <v>23208</v>
      </c>
      <c r="EF480" s="335" t="s">
        <v>432</v>
      </c>
      <c r="EG480" s="335" t="s">
        <v>3919</v>
      </c>
      <c r="EH480" s="335" t="s">
        <v>3920</v>
      </c>
      <c r="EI480" s="335" t="s">
        <v>18536</v>
      </c>
      <c r="EJ480" s="335" t="s">
        <v>221</v>
      </c>
      <c r="EK480" s="335" t="s">
        <v>3848</v>
      </c>
      <c r="EL480" s="335" t="s">
        <v>3868</v>
      </c>
      <c r="EM480" s="335" t="s">
        <v>4002</v>
      </c>
      <c r="EN480" s="335" t="s">
        <v>4002</v>
      </c>
      <c r="EO480" s="335" t="s">
        <v>4002</v>
      </c>
      <c r="EP480" s="335" t="s">
        <v>4002</v>
      </c>
      <c r="EQ480" s="335" t="s">
        <v>23209</v>
      </c>
      <c r="ER480" s="335" t="s">
        <v>4004</v>
      </c>
      <c r="ES480" s="335" t="s">
        <v>23210</v>
      </c>
      <c r="ET480" s="335" t="s">
        <v>4017</v>
      </c>
      <c r="EU480" s="335" t="s">
        <v>11773</v>
      </c>
      <c r="EV480" s="335" t="s">
        <v>3876</v>
      </c>
      <c r="EW480" s="335" t="s">
        <v>3876</v>
      </c>
      <c r="EX480" s="335" t="s">
        <v>3848</v>
      </c>
      <c r="EY480" s="335" t="s">
        <v>3848</v>
      </c>
      <c r="EZ480" s="335" t="s">
        <v>3877</v>
      </c>
      <c r="FA480" s="335" t="s">
        <v>4008</v>
      </c>
      <c r="FB480" s="335" t="s">
        <v>6763</v>
      </c>
      <c r="FC480" s="335" t="s">
        <v>23211</v>
      </c>
      <c r="FD480" s="335" t="s">
        <v>4736</v>
      </c>
      <c r="FE480" s="335" t="s">
        <v>4011</v>
      </c>
      <c r="FF480" s="335" t="s">
        <v>4012</v>
      </c>
      <c r="FG480" s="335" t="s">
        <v>23212</v>
      </c>
      <c r="FH480" s="335" t="s">
        <v>23213</v>
      </c>
      <c r="FI480" s="335" t="s">
        <v>16248</v>
      </c>
      <c r="FJ480" s="335" t="s">
        <v>9084</v>
      </c>
      <c r="FK480" s="335" t="s">
        <v>17937</v>
      </c>
      <c r="FL480" s="335" t="s">
        <v>4017</v>
      </c>
      <c r="FM480" s="335" t="s">
        <v>23195</v>
      </c>
      <c r="FN480" s="335" t="s">
        <v>16912</v>
      </c>
      <c r="FO480" s="335" t="s">
        <v>2440</v>
      </c>
      <c r="FP480" s="335" t="s">
        <v>3848</v>
      </c>
      <c r="FQ480" s="335" t="s">
        <v>3848</v>
      </c>
      <c r="FR480" s="335" t="s">
        <v>3848</v>
      </c>
      <c r="FS480" s="335" t="s">
        <v>3848</v>
      </c>
      <c r="FT480" s="335" t="s">
        <v>3943</v>
      </c>
      <c r="FU480" s="335" t="s">
        <v>3943</v>
      </c>
      <c r="FV480" s="335" t="s">
        <v>3943</v>
      </c>
      <c r="FW480" s="335" t="s">
        <v>3943</v>
      </c>
      <c r="FX480" s="335" t="s">
        <v>3894</v>
      </c>
      <c r="FY480" s="335" t="s">
        <v>3848</v>
      </c>
      <c r="FZ480" s="335" t="s">
        <v>17144</v>
      </c>
      <c r="GA480" s="335" t="s">
        <v>3946</v>
      </c>
      <c r="GB480" s="335" t="s">
        <v>3946</v>
      </c>
      <c r="GC480" s="335" t="s">
        <v>3946</v>
      </c>
      <c r="GD480" s="487" t="s">
        <v>12711</v>
      </c>
      <c r="GE480" s="487" t="s">
        <v>6676</v>
      </c>
      <c r="GF480" s="487"/>
      <c r="GG480" s="487"/>
      <c r="GH480" s="487"/>
      <c r="GI480" s="487"/>
      <c r="GJ480" s="487"/>
      <c r="GK480" s="487"/>
      <c r="GL480" s="487"/>
      <c r="GM480" s="487"/>
      <c r="GN480" s="487"/>
      <c r="GO480" s="487"/>
      <c r="GP480" s="487"/>
      <c r="GQ480" s="487"/>
      <c r="GR480" s="487"/>
      <c r="GS480" s="487"/>
      <c r="GT480" s="487"/>
      <c r="GU480" s="487"/>
      <c r="GV480" s="487"/>
      <c r="GW480" s="487"/>
      <c r="GX480" s="487"/>
      <c r="GY480" s="487"/>
      <c r="GZ480" s="487"/>
      <c r="HA480" s="487"/>
      <c r="HB480" s="487"/>
      <c r="HC480" s="487"/>
      <c r="HD480" s="487"/>
      <c r="HE480" s="487"/>
      <c r="HF480" s="487"/>
      <c r="HG480" s="487"/>
      <c r="HH480" s="487"/>
      <c r="HI480" s="487"/>
      <c r="HJ480" s="487"/>
      <c r="HK480" s="487"/>
      <c r="HL480" s="487"/>
      <c r="HM480" s="487"/>
      <c r="HN480" s="487"/>
      <c r="HO480" s="487"/>
      <c r="HP480" s="487"/>
      <c r="HQ480" s="487"/>
      <c r="HS480" s="487" t="s">
        <v>6676</v>
      </c>
      <c r="IB480" s="44" t="s">
        <v>23214</v>
      </c>
      <c r="IC480" s="44" t="s">
        <v>13139</v>
      </c>
      <c r="IE480" s="44" t="s">
        <v>3403</v>
      </c>
      <c r="XFD480" s="255"/>
    </row>
    <row r="481" spans="1:239 16384:16384" s="44" customFormat="1" ht="15" customHeight="1" x14ac:dyDescent="0.2">
      <c r="A481" s="85">
        <v>75</v>
      </c>
      <c r="B481" s="59">
        <v>0.70833333333333337</v>
      </c>
      <c r="C481" s="255"/>
      <c r="D481" s="44" t="s">
        <v>20438</v>
      </c>
      <c r="E481" s="255" t="s">
        <v>212</v>
      </c>
      <c r="F481" s="282">
        <v>43286</v>
      </c>
      <c r="G481" s="255" t="s">
        <v>357</v>
      </c>
      <c r="H481" s="255" t="s">
        <v>233</v>
      </c>
      <c r="I481" s="255" t="s">
        <v>12683</v>
      </c>
      <c r="J481" s="255"/>
      <c r="K481" s="255"/>
      <c r="L481" s="255"/>
      <c r="M481" s="282"/>
      <c r="N481" s="282"/>
      <c r="O481" s="255"/>
      <c r="P481" s="495" t="s">
        <v>23215</v>
      </c>
      <c r="Q481" s="255" t="s">
        <v>23216</v>
      </c>
      <c r="R481" s="255" t="s">
        <v>23217</v>
      </c>
      <c r="S481" s="282" t="s">
        <v>23218</v>
      </c>
      <c r="T481" s="260">
        <v>9276273224</v>
      </c>
      <c r="U481" s="513" t="s">
        <v>23219</v>
      </c>
      <c r="V481" s="255" t="s">
        <v>221</v>
      </c>
      <c r="W481" s="66" t="s">
        <v>221</v>
      </c>
      <c r="X481" s="66" t="s">
        <v>221</v>
      </c>
      <c r="Y481" s="66" t="s">
        <v>221</v>
      </c>
      <c r="Z481" s="66" t="s">
        <v>221</v>
      </c>
      <c r="AA481" s="255" t="s">
        <v>23220</v>
      </c>
      <c r="AB481" s="260">
        <v>9276273224</v>
      </c>
      <c r="AC481" s="85" t="s">
        <v>223</v>
      </c>
      <c r="AD481" s="255" t="s">
        <v>241</v>
      </c>
      <c r="AE481" s="255" t="s">
        <v>23221</v>
      </c>
      <c r="AF481" s="194" t="s">
        <v>226</v>
      </c>
      <c r="AG481" s="255" t="s">
        <v>221</v>
      </c>
      <c r="AH481" s="255" t="s">
        <v>221</v>
      </c>
      <c r="AI481" s="255">
        <v>12</v>
      </c>
      <c r="AJ481" s="255" t="s">
        <v>227</v>
      </c>
      <c r="AK481" s="255">
        <v>1</v>
      </c>
      <c r="AL481" s="255">
        <v>12</v>
      </c>
      <c r="AM481" s="255">
        <v>0</v>
      </c>
      <c r="AN481" s="255" t="s">
        <v>432</v>
      </c>
      <c r="AO481" s="281" t="s">
        <v>432</v>
      </c>
      <c r="AP481" s="255" t="s">
        <v>434</v>
      </c>
      <c r="AQ481" s="255" t="s">
        <v>10785</v>
      </c>
      <c r="AR481" s="44" t="s">
        <v>14943</v>
      </c>
      <c r="AS481" s="255"/>
      <c r="AT481" s="255"/>
      <c r="AU481" s="255"/>
      <c r="AV481" s="255"/>
      <c r="AW481" s="255"/>
      <c r="AX481" s="255" t="s">
        <v>6970</v>
      </c>
      <c r="AY481" s="44" t="s">
        <v>227</v>
      </c>
      <c r="AZ481" s="44" t="s">
        <v>446</v>
      </c>
      <c r="BA481" s="255"/>
      <c r="BB481" s="255" t="s">
        <v>14708</v>
      </c>
      <c r="BC481" s="59">
        <v>0.74236111111111114</v>
      </c>
      <c r="BD481" s="59">
        <v>0.74861111111111101</v>
      </c>
      <c r="BE481" s="494"/>
      <c r="BF481" s="44">
        <v>2</v>
      </c>
      <c r="BG481" s="44">
        <v>2</v>
      </c>
      <c r="BH481" s="44">
        <v>2</v>
      </c>
      <c r="BI481" s="44">
        <v>2</v>
      </c>
      <c r="BJ481" s="44">
        <v>2</v>
      </c>
      <c r="BK481" s="44">
        <v>2</v>
      </c>
      <c r="BL481" s="44">
        <v>2</v>
      </c>
      <c r="BM481" s="44">
        <v>2</v>
      </c>
      <c r="BN481" s="44">
        <v>2</v>
      </c>
      <c r="BO481" s="44">
        <v>2</v>
      </c>
      <c r="BP481" s="44">
        <v>2</v>
      </c>
      <c r="BQ481" s="44">
        <v>2</v>
      </c>
      <c r="BR481" s="44">
        <v>2</v>
      </c>
      <c r="BS481" s="44">
        <v>2</v>
      </c>
      <c r="BT481" s="44">
        <v>2</v>
      </c>
      <c r="BU481" s="494"/>
      <c r="BV481" s="44" t="s">
        <v>14708</v>
      </c>
      <c r="BW481" s="59">
        <v>0.74861111111111101</v>
      </c>
      <c r="BX481" s="59">
        <v>0.75486111111111109</v>
      </c>
      <c r="BY481" s="494"/>
      <c r="BZ481" s="255">
        <v>3</v>
      </c>
      <c r="CA481" s="255">
        <v>3</v>
      </c>
      <c r="CB481" s="255">
        <v>3</v>
      </c>
      <c r="CC481" s="255">
        <v>3</v>
      </c>
      <c r="CD481" s="255" t="s">
        <v>260</v>
      </c>
      <c r="CE481" s="255"/>
      <c r="CF481" s="255"/>
      <c r="CG481" s="255"/>
      <c r="CH481" s="255"/>
      <c r="CI481" s="255"/>
      <c r="CJ481" s="255"/>
      <c r="CK481" s="255"/>
      <c r="CL481" s="255"/>
      <c r="CM481" s="255"/>
      <c r="CN481" s="255"/>
      <c r="CO481" s="255"/>
      <c r="CP481" s="255"/>
      <c r="CQ481" s="255"/>
      <c r="CR481" s="335" t="s">
        <v>12643</v>
      </c>
      <c r="CS481" s="335" t="s">
        <v>12644</v>
      </c>
      <c r="CT481" s="335" t="s">
        <v>4002</v>
      </c>
      <c r="CU481" s="335" t="s">
        <v>23222</v>
      </c>
      <c r="CV481" s="335" t="s">
        <v>23216</v>
      </c>
      <c r="CW481" s="335" t="s">
        <v>23217</v>
      </c>
      <c r="CX481" s="335" t="s">
        <v>23218</v>
      </c>
      <c r="CY481" s="335" t="s">
        <v>23223</v>
      </c>
      <c r="CZ481" s="335" t="s">
        <v>15346</v>
      </c>
      <c r="DA481" s="335" t="s">
        <v>23224</v>
      </c>
      <c r="DB481" s="335" t="s">
        <v>3840</v>
      </c>
      <c r="DC481" s="335" t="s">
        <v>3841</v>
      </c>
      <c r="DD481" s="335" t="s">
        <v>4838</v>
      </c>
      <c r="DE481" s="335" t="s">
        <v>15346</v>
      </c>
      <c r="DF481" s="335" t="s">
        <v>23224</v>
      </c>
      <c r="DG481" s="335" t="s">
        <v>3840</v>
      </c>
      <c r="DH481" s="335" t="s">
        <v>3841</v>
      </c>
      <c r="DI481" s="335" t="s">
        <v>4838</v>
      </c>
      <c r="DJ481" s="335" t="s">
        <v>23225</v>
      </c>
      <c r="DK481" s="335" t="s">
        <v>3849</v>
      </c>
      <c r="DL481" s="335" t="s">
        <v>4002</v>
      </c>
      <c r="DM481" s="335" t="s">
        <v>3914</v>
      </c>
      <c r="DN481" s="335" t="s">
        <v>3852</v>
      </c>
      <c r="DO481" s="335" t="s">
        <v>3853</v>
      </c>
      <c r="DP481" s="335" t="s">
        <v>3854</v>
      </c>
      <c r="DQ481" s="335" t="s">
        <v>23226</v>
      </c>
      <c r="DR481" s="335" t="s">
        <v>1228</v>
      </c>
      <c r="DS481" s="335" t="s">
        <v>23219</v>
      </c>
      <c r="DT481" s="335" t="s">
        <v>3848</v>
      </c>
      <c r="DU481" s="335" t="s">
        <v>3848</v>
      </c>
      <c r="DV481" s="335" t="s">
        <v>3848</v>
      </c>
      <c r="DW481" s="335" t="s">
        <v>3848</v>
      </c>
      <c r="DX481" s="335" t="s">
        <v>3848</v>
      </c>
      <c r="DY481" s="335" t="s">
        <v>3848</v>
      </c>
      <c r="DZ481" s="335" t="s">
        <v>3848</v>
      </c>
      <c r="EA481" s="335" t="s">
        <v>3848</v>
      </c>
      <c r="EB481" s="335" t="s">
        <v>3861</v>
      </c>
      <c r="EC481" s="335" t="s">
        <v>3862</v>
      </c>
      <c r="ED481" s="335" t="s">
        <v>3848</v>
      </c>
      <c r="EE481" s="335" t="s">
        <v>9840</v>
      </c>
      <c r="EF481" s="335" t="s">
        <v>432</v>
      </c>
      <c r="EG481" s="335" t="s">
        <v>3919</v>
      </c>
      <c r="EH481" s="335" t="s">
        <v>3920</v>
      </c>
      <c r="EI481" s="335" t="s">
        <v>23227</v>
      </c>
      <c r="EJ481" s="335" t="s">
        <v>3848</v>
      </c>
      <c r="EK481" s="335" t="s">
        <v>3848</v>
      </c>
      <c r="EL481" s="335" t="s">
        <v>3868</v>
      </c>
      <c r="EM481" s="335" t="s">
        <v>4002</v>
      </c>
      <c r="EN481" s="335" t="s">
        <v>4002</v>
      </c>
      <c r="EO481" s="335" t="s">
        <v>4002</v>
      </c>
      <c r="EP481" s="335" t="s">
        <v>4002</v>
      </c>
      <c r="EQ481" s="335" t="s">
        <v>23228</v>
      </c>
      <c r="ER481" s="335" t="s">
        <v>3872</v>
      </c>
      <c r="ES481" s="335" t="s">
        <v>23229</v>
      </c>
      <c r="ET481" s="335" t="s">
        <v>21537</v>
      </c>
      <c r="EU481" s="335" t="s">
        <v>12013</v>
      </c>
      <c r="EV481" s="335" t="s">
        <v>3876</v>
      </c>
      <c r="EW481" s="335" t="s">
        <v>3876</v>
      </c>
      <c r="EX481" s="335" t="s">
        <v>3848</v>
      </c>
      <c r="EY481" s="335" t="s">
        <v>3848</v>
      </c>
      <c r="EZ481" s="335" t="s">
        <v>3877</v>
      </c>
      <c r="FA481" s="335" t="s">
        <v>4008</v>
      </c>
      <c r="FB481" s="335" t="s">
        <v>6763</v>
      </c>
      <c r="FC481" s="335" t="s">
        <v>23230</v>
      </c>
      <c r="FD481" s="335" t="s">
        <v>3848</v>
      </c>
      <c r="FE481" s="335" t="s">
        <v>4011</v>
      </c>
      <c r="FF481" s="335" t="s">
        <v>10471</v>
      </c>
      <c r="FG481" s="335" t="s">
        <v>23231</v>
      </c>
      <c r="FH481" s="335" t="s">
        <v>23232</v>
      </c>
      <c r="FI481" s="335" t="s">
        <v>16248</v>
      </c>
      <c r="FJ481" s="335" t="s">
        <v>9084</v>
      </c>
      <c r="FK481" s="335" t="s">
        <v>21846</v>
      </c>
      <c r="FL481" s="335" t="s">
        <v>4017</v>
      </c>
      <c r="FM481" s="335" t="s">
        <v>23216</v>
      </c>
      <c r="FN481" s="335" t="s">
        <v>23233</v>
      </c>
      <c r="FO481" s="335" t="s">
        <v>23218</v>
      </c>
      <c r="FP481" s="335" t="s">
        <v>3848</v>
      </c>
      <c r="FQ481" s="335" t="s">
        <v>3848</v>
      </c>
      <c r="FR481" s="335" t="s">
        <v>3848</v>
      </c>
      <c r="FS481" s="335" t="s">
        <v>3848</v>
      </c>
      <c r="FT481" s="335" t="s">
        <v>3943</v>
      </c>
      <c r="FU481" s="335" t="s">
        <v>3943</v>
      </c>
      <c r="FV481" s="335" t="s">
        <v>3943</v>
      </c>
      <c r="FW481" s="335" t="s">
        <v>3943</v>
      </c>
      <c r="FX481" s="335" t="s">
        <v>3894</v>
      </c>
      <c r="FY481" s="335" t="s">
        <v>3848</v>
      </c>
      <c r="FZ481" s="335" t="s">
        <v>17144</v>
      </c>
      <c r="GA481" s="335" t="s">
        <v>3946</v>
      </c>
      <c r="GB481" s="335" t="s">
        <v>3946</v>
      </c>
      <c r="GC481" s="335" t="s">
        <v>3946</v>
      </c>
      <c r="GD481" s="487" t="s">
        <v>12711</v>
      </c>
      <c r="GE481" s="487" t="s">
        <v>6505</v>
      </c>
      <c r="GF481" s="487"/>
      <c r="GG481" s="487"/>
      <c r="GH481" s="487"/>
      <c r="GI481" s="487"/>
      <c r="GJ481" s="487"/>
      <c r="GK481" s="487"/>
      <c r="GL481" s="487"/>
      <c r="GM481" s="487"/>
      <c r="GN481" s="487"/>
      <c r="GO481" s="487"/>
      <c r="GP481" s="487"/>
      <c r="GQ481" s="487"/>
      <c r="GR481" s="487"/>
      <c r="GS481" s="487"/>
      <c r="GT481" s="487"/>
      <c r="GU481" s="487"/>
      <c r="GV481" s="487"/>
      <c r="GW481" s="487"/>
      <c r="GX481" s="487"/>
      <c r="GY481" s="487"/>
      <c r="GZ481" s="487"/>
      <c r="HA481" s="487"/>
      <c r="HB481" s="487"/>
      <c r="HC481" s="487"/>
      <c r="HD481" s="487"/>
      <c r="HE481" s="487"/>
      <c r="HF481" s="487"/>
      <c r="HG481" s="487"/>
      <c r="HH481" s="487"/>
      <c r="HI481" s="487"/>
      <c r="HJ481" s="487"/>
      <c r="HK481" s="487"/>
      <c r="HL481" s="487"/>
      <c r="HM481" s="487"/>
      <c r="HN481" s="487"/>
      <c r="HO481" s="487"/>
      <c r="HP481" s="487"/>
      <c r="HQ481" s="487"/>
      <c r="HS481" s="255" t="s">
        <v>6505</v>
      </c>
      <c r="IC481" s="44" t="s">
        <v>12683</v>
      </c>
      <c r="IE481" s="44" t="s">
        <v>3403</v>
      </c>
      <c r="XFD481" s="255"/>
    </row>
    <row r="482" spans="1:239 16384:16384" s="44" customFormat="1" ht="15" customHeight="1" x14ac:dyDescent="0.2">
      <c r="A482" s="85">
        <v>76</v>
      </c>
      <c r="B482" s="59">
        <v>0.72916666666666663</v>
      </c>
      <c r="C482" s="255"/>
      <c r="D482" s="44" t="s">
        <v>20438</v>
      </c>
      <c r="E482" s="255" t="s">
        <v>212</v>
      </c>
      <c r="F482" s="282">
        <v>43286</v>
      </c>
      <c r="G482" s="255" t="s">
        <v>3082</v>
      </c>
      <c r="H482" s="255" t="s">
        <v>246</v>
      </c>
      <c r="I482" s="66" t="s">
        <v>247</v>
      </c>
      <c r="J482" s="44" t="s">
        <v>5969</v>
      </c>
      <c r="K482" s="255" t="s">
        <v>23234</v>
      </c>
      <c r="L482" s="471" t="s">
        <v>250</v>
      </c>
      <c r="M482" s="374">
        <v>43287</v>
      </c>
      <c r="N482" s="374">
        <v>43299</v>
      </c>
      <c r="O482" s="255" t="s">
        <v>12807</v>
      </c>
      <c r="P482" s="495" t="s">
        <v>23235</v>
      </c>
      <c r="Q482" s="255" t="s">
        <v>683</v>
      </c>
      <c r="R482" s="255" t="s">
        <v>23236</v>
      </c>
      <c r="S482" s="282" t="s">
        <v>23237</v>
      </c>
      <c r="T482" s="260">
        <v>9565038966</v>
      </c>
      <c r="U482" s="513" t="s">
        <v>23238</v>
      </c>
      <c r="V482" s="255" t="s">
        <v>221</v>
      </c>
      <c r="W482" s="66" t="s">
        <v>221</v>
      </c>
      <c r="X482" s="66" t="s">
        <v>221</v>
      </c>
      <c r="Y482" s="66" t="s">
        <v>221</v>
      </c>
      <c r="Z482" s="66" t="s">
        <v>221</v>
      </c>
      <c r="AA482" s="255" t="s">
        <v>23239</v>
      </c>
      <c r="AB482" s="260">
        <v>9209125032</v>
      </c>
      <c r="AC482" s="85" t="s">
        <v>223</v>
      </c>
      <c r="AD482" s="255" t="s">
        <v>333</v>
      </c>
      <c r="AE482" s="255" t="s">
        <v>23240</v>
      </c>
      <c r="AF482" s="194" t="s">
        <v>280</v>
      </c>
      <c r="AG482" s="255" t="s">
        <v>221</v>
      </c>
      <c r="AH482" s="255" t="s">
        <v>226</v>
      </c>
      <c r="AI482" s="255">
        <v>20</v>
      </c>
      <c r="AJ482" s="255" t="s">
        <v>227</v>
      </c>
      <c r="AK482" s="255">
        <v>1</v>
      </c>
      <c r="AL482" s="255">
        <v>17</v>
      </c>
      <c r="AM482" s="255">
        <v>3</v>
      </c>
      <c r="AN482" s="255" t="s">
        <v>432</v>
      </c>
      <c r="AO482" s="281" t="s">
        <v>432</v>
      </c>
      <c r="AP482" s="255" t="s">
        <v>434</v>
      </c>
      <c r="AQ482" s="255" t="s">
        <v>10785</v>
      </c>
      <c r="AR482" s="44" t="s">
        <v>14943</v>
      </c>
      <c r="AS482" s="255"/>
      <c r="AT482" s="255"/>
      <c r="AU482" s="255"/>
      <c r="AV482" s="255"/>
      <c r="AW482" s="255"/>
      <c r="AX482" s="255" t="s">
        <v>6970</v>
      </c>
      <c r="AY482" s="44" t="s">
        <v>227</v>
      </c>
      <c r="AZ482" s="44" t="s">
        <v>446</v>
      </c>
      <c r="BA482" s="255"/>
      <c r="BB482" s="255" t="s">
        <v>14708</v>
      </c>
      <c r="BC482" s="59">
        <v>0.68055555555555547</v>
      </c>
      <c r="BD482" s="59">
        <v>0.68611111111111101</v>
      </c>
      <c r="BE482" s="494"/>
      <c r="BF482" s="44">
        <v>3</v>
      </c>
      <c r="BG482" s="44">
        <v>3</v>
      </c>
      <c r="BH482" s="44">
        <v>3</v>
      </c>
      <c r="BI482" s="44">
        <v>3</v>
      </c>
      <c r="BJ482" s="44">
        <v>3</v>
      </c>
      <c r="BK482" s="44">
        <v>2</v>
      </c>
      <c r="BL482" s="44">
        <v>2</v>
      </c>
      <c r="BM482" s="44">
        <v>2</v>
      </c>
      <c r="BN482" s="44">
        <v>2</v>
      </c>
      <c r="BO482" s="44">
        <v>2</v>
      </c>
      <c r="BP482" s="44">
        <v>3</v>
      </c>
      <c r="BQ482" s="44">
        <v>3</v>
      </c>
      <c r="BR482" s="44">
        <v>3</v>
      </c>
      <c r="BS482" s="44">
        <v>3</v>
      </c>
      <c r="BT482" s="44">
        <v>3</v>
      </c>
      <c r="BU482" s="494"/>
      <c r="BV482" s="44" t="s">
        <v>14708</v>
      </c>
      <c r="BW482" s="59"/>
      <c r="BX482" s="59"/>
      <c r="BY482" s="494"/>
      <c r="BZ482" s="255"/>
      <c r="CA482" s="255"/>
      <c r="CB482" s="255"/>
      <c r="CC482" s="255"/>
      <c r="CD482" s="255"/>
      <c r="CE482" s="255"/>
      <c r="CF482" s="255"/>
      <c r="CG482" s="255"/>
      <c r="CH482" s="255"/>
      <c r="CI482" s="255"/>
      <c r="CJ482" s="255"/>
      <c r="CK482" s="255"/>
      <c r="CL482" s="255"/>
      <c r="CM482" s="255"/>
      <c r="CN482" s="255"/>
      <c r="CO482" s="255"/>
      <c r="CP482" s="255"/>
      <c r="CQ482" s="255"/>
      <c r="CR482" s="335" t="s">
        <v>12643</v>
      </c>
      <c r="CS482" s="335" t="s">
        <v>12644</v>
      </c>
      <c r="CT482" s="335" t="s">
        <v>4002</v>
      </c>
      <c r="CU482" s="335" t="s">
        <v>23241</v>
      </c>
      <c r="CV482" s="335" t="s">
        <v>683</v>
      </c>
      <c r="CW482" s="335" t="s">
        <v>23242</v>
      </c>
      <c r="CX482" s="335" t="s">
        <v>23237</v>
      </c>
      <c r="CY482" s="335" t="s">
        <v>23243</v>
      </c>
      <c r="CZ482" s="335" t="s">
        <v>6752</v>
      </c>
      <c r="DA482" s="335" t="s">
        <v>23244</v>
      </c>
      <c r="DB482" s="335" t="s">
        <v>3840</v>
      </c>
      <c r="DC482" s="335" t="s">
        <v>3841</v>
      </c>
      <c r="DD482" s="335" t="s">
        <v>5700</v>
      </c>
      <c r="DE482" s="335" t="s">
        <v>6752</v>
      </c>
      <c r="DF482" s="335" t="s">
        <v>23244</v>
      </c>
      <c r="DG482" s="335" t="s">
        <v>3840</v>
      </c>
      <c r="DH482" s="335" t="s">
        <v>3841</v>
      </c>
      <c r="DI482" s="335" t="s">
        <v>5700</v>
      </c>
      <c r="DJ482" s="335" t="s">
        <v>23245</v>
      </c>
      <c r="DK482" s="335" t="s">
        <v>3849</v>
      </c>
      <c r="DL482" s="335" t="s">
        <v>4298</v>
      </c>
      <c r="DM482" s="335" t="s">
        <v>3914</v>
      </c>
      <c r="DN482" s="335" t="s">
        <v>3852</v>
      </c>
      <c r="DO482" s="335" t="s">
        <v>3853</v>
      </c>
      <c r="DP482" s="335" t="s">
        <v>3854</v>
      </c>
      <c r="DQ482" s="335" t="s">
        <v>23246</v>
      </c>
      <c r="DR482" s="335" t="s">
        <v>23246</v>
      </c>
      <c r="DS482" s="335" t="s">
        <v>23238</v>
      </c>
      <c r="DT482" s="335" t="s">
        <v>3848</v>
      </c>
      <c r="DU482" s="335" t="s">
        <v>3848</v>
      </c>
      <c r="DV482" s="335" t="s">
        <v>3848</v>
      </c>
      <c r="DW482" s="335" t="s">
        <v>3848</v>
      </c>
      <c r="DX482" s="335" t="s">
        <v>3848</v>
      </c>
      <c r="DY482" s="335" t="s">
        <v>3848</v>
      </c>
      <c r="DZ482" s="335" t="s">
        <v>3848</v>
      </c>
      <c r="EA482" s="335" t="s">
        <v>3848</v>
      </c>
      <c r="EB482" s="335" t="s">
        <v>3861</v>
      </c>
      <c r="EC482" s="335" t="s">
        <v>3862</v>
      </c>
      <c r="ED482" s="335" t="s">
        <v>3848</v>
      </c>
      <c r="EE482" s="335" t="s">
        <v>5910</v>
      </c>
      <c r="EF482" s="335" t="s">
        <v>432</v>
      </c>
      <c r="EG482" s="335" t="s">
        <v>3919</v>
      </c>
      <c r="EH482" s="335" t="s">
        <v>3920</v>
      </c>
      <c r="EI482" s="335" t="s">
        <v>23247</v>
      </c>
      <c r="EJ482" s="335" t="s">
        <v>3848</v>
      </c>
      <c r="EK482" s="335" t="s">
        <v>3848</v>
      </c>
      <c r="EL482" s="335" t="s">
        <v>3868</v>
      </c>
      <c r="EM482" s="335" t="s">
        <v>4002</v>
      </c>
      <c r="EN482" s="335" t="s">
        <v>4002</v>
      </c>
      <c r="EO482" s="335" t="s">
        <v>3870</v>
      </c>
      <c r="EP482" s="335" t="s">
        <v>3869</v>
      </c>
      <c r="EQ482" s="335" t="s">
        <v>23248</v>
      </c>
      <c r="ER482" s="335" t="s">
        <v>4004</v>
      </c>
      <c r="ES482" s="335" t="s">
        <v>23249</v>
      </c>
      <c r="ET482" s="335" t="s">
        <v>4017</v>
      </c>
      <c r="EU482" s="335" t="s">
        <v>23250</v>
      </c>
      <c r="EV482" s="335" t="s">
        <v>3876</v>
      </c>
      <c r="EW482" s="335" t="s">
        <v>3876</v>
      </c>
      <c r="EX482" s="335" t="s">
        <v>3848</v>
      </c>
      <c r="EY482" s="335" t="s">
        <v>3848</v>
      </c>
      <c r="EZ482" s="335" t="s">
        <v>3877</v>
      </c>
      <c r="FA482" s="335" t="s">
        <v>4008</v>
      </c>
      <c r="FB482" s="335" t="s">
        <v>4009</v>
      </c>
      <c r="FC482" s="335" t="s">
        <v>23251</v>
      </c>
      <c r="FD482" s="335" t="s">
        <v>3848</v>
      </c>
      <c r="FE482" s="335" t="s">
        <v>4011</v>
      </c>
      <c r="FF482" s="335" t="s">
        <v>5268</v>
      </c>
      <c r="FG482" s="335" t="s">
        <v>3848</v>
      </c>
      <c r="FH482" s="335" t="s">
        <v>11920</v>
      </c>
      <c r="FI482" s="335" t="s">
        <v>23252</v>
      </c>
      <c r="FJ482" s="335" t="s">
        <v>4446</v>
      </c>
      <c r="FK482" s="335" t="s">
        <v>4017</v>
      </c>
      <c r="FL482" s="335" t="s">
        <v>4017</v>
      </c>
      <c r="FM482" s="335" t="s">
        <v>23237</v>
      </c>
      <c r="FN482" s="335" t="s">
        <v>11153</v>
      </c>
      <c r="FO482" s="335" t="s">
        <v>23253</v>
      </c>
      <c r="FP482" s="335" t="s">
        <v>3848</v>
      </c>
      <c r="FQ482" s="335" t="s">
        <v>3848</v>
      </c>
      <c r="FR482" s="335" t="s">
        <v>3848</v>
      </c>
      <c r="FS482" s="335" t="s">
        <v>3848</v>
      </c>
      <c r="FT482" s="335" t="s">
        <v>23254</v>
      </c>
      <c r="FU482" s="335" t="s">
        <v>6147</v>
      </c>
      <c r="FV482" s="335" t="s">
        <v>9285</v>
      </c>
      <c r="FW482" s="335" t="s">
        <v>23255</v>
      </c>
      <c r="FX482" s="335" t="s">
        <v>176</v>
      </c>
      <c r="FY482" s="335" t="s">
        <v>22367</v>
      </c>
      <c r="FZ482" s="335" t="s">
        <v>13539</v>
      </c>
      <c r="GA482" s="335" t="s">
        <v>3946</v>
      </c>
      <c r="GB482" s="335" t="s">
        <v>3946</v>
      </c>
      <c r="GC482" s="335" t="s">
        <v>3946</v>
      </c>
      <c r="GD482" s="487" t="s">
        <v>12711</v>
      </c>
      <c r="GE482" s="487" t="s">
        <v>6676</v>
      </c>
      <c r="GF482" s="487"/>
      <c r="GG482" s="487"/>
      <c r="GH482" s="487"/>
      <c r="GI482" s="487"/>
      <c r="GJ482" s="487"/>
      <c r="GK482" s="487"/>
      <c r="GL482" s="487"/>
      <c r="GM482" s="487"/>
      <c r="GN482" s="487"/>
      <c r="GO482" s="487"/>
      <c r="GP482" s="487"/>
      <c r="GQ482" s="487"/>
      <c r="GR482" s="487"/>
      <c r="GS482" s="487"/>
      <c r="GT482" s="487"/>
      <c r="GU482" s="487"/>
      <c r="GV482" s="487"/>
      <c r="GW482" s="487"/>
      <c r="GX482" s="487"/>
      <c r="GY482" s="487"/>
      <c r="GZ482" s="487"/>
      <c r="HA482" s="487"/>
      <c r="HB482" s="487"/>
      <c r="HC482" s="487"/>
      <c r="HD482" s="487"/>
      <c r="HE482" s="487"/>
      <c r="HF482" s="487"/>
      <c r="HG482" s="487"/>
      <c r="HH482" s="487"/>
      <c r="HI482" s="487"/>
      <c r="HJ482" s="487"/>
      <c r="HK482" s="487"/>
      <c r="HL482" s="282">
        <v>43287</v>
      </c>
      <c r="HM482" s="30" t="s">
        <v>12618</v>
      </c>
      <c r="HN482" s="487"/>
      <c r="HO482" s="487"/>
      <c r="HP482" s="487"/>
      <c r="HQ482" s="487"/>
      <c r="HS482" s="487" t="s">
        <v>6676</v>
      </c>
      <c r="IC482" s="44" t="s">
        <v>247</v>
      </c>
      <c r="IE482" s="44" t="s">
        <v>12843</v>
      </c>
      <c r="XFD482" s="309"/>
    </row>
    <row r="483" spans="1:239 16384:16384" s="44" customFormat="1" ht="15" customHeight="1" x14ac:dyDescent="0.2">
      <c r="A483" s="85">
        <v>77</v>
      </c>
      <c r="B483" s="509">
        <v>0.45833333333333331</v>
      </c>
      <c r="C483" s="509"/>
      <c r="D483" s="51" t="s">
        <v>20438</v>
      </c>
      <c r="E483" s="66" t="s">
        <v>212</v>
      </c>
      <c r="F483" s="282">
        <v>43286</v>
      </c>
      <c r="G483" s="36" t="s">
        <v>1202</v>
      </c>
      <c r="H483" s="36" t="s">
        <v>214</v>
      </c>
      <c r="I483" s="66" t="s">
        <v>7837</v>
      </c>
      <c r="J483" s="66"/>
      <c r="K483" s="66"/>
      <c r="L483" s="66"/>
      <c r="M483" s="537"/>
      <c r="N483" s="537"/>
      <c r="O483" s="66"/>
      <c r="P483" s="495" t="s">
        <v>23256</v>
      </c>
      <c r="Q483" s="194" t="s">
        <v>1139</v>
      </c>
      <c r="R483" s="194" t="s">
        <v>11079</v>
      </c>
      <c r="S483" s="194" t="s">
        <v>23257</v>
      </c>
      <c r="T483" s="194">
        <v>9755152702</v>
      </c>
      <c r="U483" s="538" t="s">
        <v>23258</v>
      </c>
      <c r="V483" s="538" t="s">
        <v>23258</v>
      </c>
      <c r="W483" s="66" t="s">
        <v>221</v>
      </c>
      <c r="X483" s="66" t="s">
        <v>221</v>
      </c>
      <c r="Y483" s="66" t="s">
        <v>221</v>
      </c>
      <c r="Z483" s="66" t="s">
        <v>221</v>
      </c>
      <c r="AA483" s="194" t="s">
        <v>23259</v>
      </c>
      <c r="AB483" s="194">
        <v>9998110030</v>
      </c>
      <c r="AC483" s="85" t="s">
        <v>223</v>
      </c>
      <c r="AD483" s="183" t="s">
        <v>224</v>
      </c>
      <c r="AE483" s="194"/>
      <c r="AF483" s="194" t="s">
        <v>23260</v>
      </c>
      <c r="AG483" s="194" t="s">
        <v>221</v>
      </c>
      <c r="AH483" s="194" t="s">
        <v>221</v>
      </c>
      <c r="AI483" s="194"/>
      <c r="AJ483" s="194"/>
      <c r="AK483" s="194"/>
      <c r="AL483" s="194"/>
      <c r="AM483" s="194"/>
      <c r="AN483" s="66" t="s">
        <v>432</v>
      </c>
      <c r="AO483" s="66" t="s">
        <v>432</v>
      </c>
      <c r="AP483" s="255" t="s">
        <v>434</v>
      </c>
      <c r="AQ483" s="255" t="s">
        <v>10785</v>
      </c>
      <c r="AR483" s="66" t="s">
        <v>23261</v>
      </c>
      <c r="AS483" s="66"/>
      <c r="AT483" s="66"/>
      <c r="AU483" s="66"/>
      <c r="AV483" s="66"/>
      <c r="AW483" s="66"/>
      <c r="AX483" s="66" t="s">
        <v>14707</v>
      </c>
      <c r="AY483" s="66" t="s">
        <v>227</v>
      </c>
      <c r="AZ483" s="66" t="s">
        <v>3877</v>
      </c>
      <c r="BA483" s="509" t="s">
        <v>7951</v>
      </c>
      <c r="BB483" s="66" t="s">
        <v>22072</v>
      </c>
      <c r="BC483" s="509">
        <v>0.45833333333333331</v>
      </c>
      <c r="BD483" s="509">
        <v>0.46736111111111112</v>
      </c>
      <c r="BE483" s="539"/>
      <c r="BF483" s="194">
        <v>2</v>
      </c>
      <c r="BG483" s="194">
        <v>3</v>
      </c>
      <c r="BH483" s="194">
        <v>3</v>
      </c>
      <c r="BI483" s="194">
        <v>3</v>
      </c>
      <c r="BJ483" s="194">
        <v>3</v>
      </c>
      <c r="BK483" s="194">
        <v>2</v>
      </c>
      <c r="BL483" s="194">
        <v>2</v>
      </c>
      <c r="BM483" s="194">
        <v>3</v>
      </c>
      <c r="BN483" s="194">
        <v>2</v>
      </c>
      <c r="BO483" s="194">
        <v>2</v>
      </c>
      <c r="BP483" s="194">
        <v>3</v>
      </c>
      <c r="BQ483" s="194">
        <v>2</v>
      </c>
      <c r="BR483" s="194">
        <v>3</v>
      </c>
      <c r="BS483" s="194">
        <v>3</v>
      </c>
      <c r="BT483" s="194">
        <v>3</v>
      </c>
      <c r="BV483" s="540"/>
      <c r="BW483" s="319"/>
      <c r="BX483" s="59"/>
      <c r="BY483" s="66"/>
      <c r="BZ483" s="194"/>
      <c r="CA483" s="66"/>
      <c r="CB483" s="194"/>
      <c r="CC483" s="194"/>
      <c r="CE483" s="66"/>
      <c r="CF483" s="66"/>
      <c r="CG483" s="66"/>
      <c r="CH483" s="66"/>
      <c r="CI483" s="66"/>
      <c r="CJ483" s="66"/>
      <c r="CK483" s="66"/>
      <c r="CL483" s="66"/>
      <c r="CM483" s="66"/>
      <c r="CN483" s="66"/>
      <c r="CO483" s="66"/>
      <c r="CP483" s="66"/>
      <c r="CQ483" s="66"/>
      <c r="CR483" s="335" t="s">
        <v>12643</v>
      </c>
      <c r="CS483" s="335" t="s">
        <v>12644</v>
      </c>
      <c r="CT483" s="335" t="s">
        <v>4002</v>
      </c>
      <c r="CU483" s="335" t="s">
        <v>23262</v>
      </c>
      <c r="CV483" s="335" t="s">
        <v>1139</v>
      </c>
      <c r="CW483" s="335" t="s">
        <v>11079</v>
      </c>
      <c r="CX483" s="335" t="s">
        <v>23257</v>
      </c>
      <c r="CY483" s="335" t="s">
        <v>23263</v>
      </c>
      <c r="CZ483" s="335" t="s">
        <v>3848</v>
      </c>
      <c r="DA483" s="335" t="s">
        <v>4044</v>
      </c>
      <c r="DB483" s="335" t="s">
        <v>3840</v>
      </c>
      <c r="DC483" s="335" t="s">
        <v>3841</v>
      </c>
      <c r="DD483" s="335" t="s">
        <v>4838</v>
      </c>
      <c r="DE483" s="335" t="s">
        <v>3848</v>
      </c>
      <c r="DF483" s="335" t="s">
        <v>4044</v>
      </c>
      <c r="DG483" s="335" t="s">
        <v>3840</v>
      </c>
      <c r="DH483" s="335" t="s">
        <v>3841</v>
      </c>
      <c r="DI483" s="335" t="s">
        <v>4838</v>
      </c>
      <c r="DJ483" s="335" t="s">
        <v>3848</v>
      </c>
      <c r="DK483" s="335" t="s">
        <v>3957</v>
      </c>
      <c r="DL483" s="335" t="s">
        <v>3848</v>
      </c>
      <c r="DM483" s="335" t="s">
        <v>3914</v>
      </c>
      <c r="DN483" s="335" t="s">
        <v>3852</v>
      </c>
      <c r="DO483" s="335" t="s">
        <v>3848</v>
      </c>
      <c r="DP483" s="335" t="s">
        <v>3848</v>
      </c>
      <c r="DQ483" s="335" t="s">
        <v>23264</v>
      </c>
      <c r="DR483" s="335" t="s">
        <v>23264</v>
      </c>
      <c r="DS483" s="335" t="s">
        <v>23258</v>
      </c>
      <c r="DT483" s="335" t="s">
        <v>3848</v>
      </c>
      <c r="DU483" s="335" t="s">
        <v>3848</v>
      </c>
      <c r="DV483" s="335" t="s">
        <v>3848</v>
      </c>
      <c r="DW483" s="335" t="s">
        <v>3848</v>
      </c>
      <c r="DX483" s="335" t="s">
        <v>3848</v>
      </c>
      <c r="DY483" s="335" t="s">
        <v>3848</v>
      </c>
      <c r="DZ483" s="335" t="s">
        <v>3848</v>
      </c>
      <c r="EA483" s="335" t="s">
        <v>3848</v>
      </c>
      <c r="EB483" s="335" t="s">
        <v>3861</v>
      </c>
      <c r="EC483" s="335" t="s">
        <v>3862</v>
      </c>
      <c r="ED483" s="335" t="s">
        <v>3848</v>
      </c>
      <c r="EE483" s="335" t="s">
        <v>4212</v>
      </c>
      <c r="EF483" s="335" t="s">
        <v>432</v>
      </c>
      <c r="EG483" s="335" t="s">
        <v>3919</v>
      </c>
      <c r="EH483" s="335" t="s">
        <v>3920</v>
      </c>
      <c r="EI483" s="335" t="s">
        <v>23265</v>
      </c>
      <c r="EJ483" s="335" t="s">
        <v>3848</v>
      </c>
      <c r="EK483" s="335" t="s">
        <v>3848</v>
      </c>
      <c r="EL483" s="335" t="s">
        <v>3868</v>
      </c>
      <c r="EM483" s="335" t="s">
        <v>4002</v>
      </c>
      <c r="EN483" s="335" t="s">
        <v>4002</v>
      </c>
      <c r="EO483" s="335" t="s">
        <v>4002</v>
      </c>
      <c r="EP483" s="335" t="s">
        <v>4002</v>
      </c>
      <c r="EQ483" s="335" t="s">
        <v>4017</v>
      </c>
      <c r="ER483" s="335" t="s">
        <v>4017</v>
      </c>
      <c r="ES483" s="335" t="s">
        <v>4017</v>
      </c>
      <c r="ET483" s="335" t="s">
        <v>4017</v>
      </c>
      <c r="EU483" s="335" t="s">
        <v>4017</v>
      </c>
      <c r="EV483" s="335" t="s">
        <v>3848</v>
      </c>
      <c r="EW483" s="335" t="s">
        <v>3848</v>
      </c>
      <c r="EX483" s="335" t="s">
        <v>3848</v>
      </c>
      <c r="EY483" s="335" t="s">
        <v>3848</v>
      </c>
      <c r="EZ483" s="335" t="s">
        <v>3848</v>
      </c>
      <c r="FA483" s="335" t="s">
        <v>3848</v>
      </c>
      <c r="FB483" s="335" t="s">
        <v>3848</v>
      </c>
      <c r="FC483" s="335" t="s">
        <v>3848</v>
      </c>
      <c r="FD483" s="335" t="s">
        <v>3848</v>
      </c>
      <c r="FE483" s="335" t="s">
        <v>4017</v>
      </c>
      <c r="FF483" s="335" t="s">
        <v>4017</v>
      </c>
      <c r="FG483" s="335" t="s">
        <v>3848</v>
      </c>
      <c r="FH483" s="335" t="s">
        <v>3848</v>
      </c>
      <c r="FI483" s="335" t="s">
        <v>3848</v>
      </c>
      <c r="FJ483" s="335" t="s">
        <v>4017</v>
      </c>
      <c r="FK483" s="335" t="s">
        <v>4017</v>
      </c>
      <c r="FL483" s="335" t="s">
        <v>4017</v>
      </c>
      <c r="FM483" s="335" t="s">
        <v>4044</v>
      </c>
      <c r="FN483" s="335" t="s">
        <v>4044</v>
      </c>
      <c r="FO483" s="335" t="s">
        <v>3848</v>
      </c>
      <c r="FP483" s="335" t="s">
        <v>3848</v>
      </c>
      <c r="FQ483" s="335" t="s">
        <v>23266</v>
      </c>
      <c r="FR483" s="335" t="s">
        <v>4045</v>
      </c>
      <c r="FS483" s="335" t="s">
        <v>23267</v>
      </c>
      <c r="FT483" s="335" t="s">
        <v>3943</v>
      </c>
      <c r="FU483" s="335" t="s">
        <v>3943</v>
      </c>
      <c r="FV483" s="335" t="s">
        <v>3943</v>
      </c>
      <c r="FW483" s="335" t="s">
        <v>3943</v>
      </c>
      <c r="FX483" s="335" t="s">
        <v>3944</v>
      </c>
      <c r="FY483" s="335" t="s">
        <v>3848</v>
      </c>
      <c r="FZ483" s="335" t="s">
        <v>3848</v>
      </c>
      <c r="GA483" s="335" t="s">
        <v>3848</v>
      </c>
      <c r="GB483" s="335" t="s">
        <v>3848</v>
      </c>
      <c r="GC483" s="335" t="s">
        <v>3848</v>
      </c>
      <c r="GD483" s="487"/>
      <c r="GE483" s="487"/>
      <c r="GF483" s="487"/>
      <c r="GG483" s="487"/>
      <c r="GH483" s="487"/>
      <c r="GI483" s="487"/>
      <c r="GJ483" s="487"/>
      <c r="GK483" s="487"/>
      <c r="GL483" s="487"/>
      <c r="GM483" s="487"/>
      <c r="GN483" s="487"/>
      <c r="GO483" s="487"/>
      <c r="GP483" s="487"/>
      <c r="GQ483" s="487"/>
      <c r="GR483" s="487"/>
      <c r="GS483" s="487"/>
      <c r="GT483" s="487"/>
      <c r="GU483" s="487"/>
      <c r="GV483" s="487"/>
      <c r="GW483" s="487"/>
      <c r="GX483" s="487"/>
      <c r="GY483" s="487"/>
      <c r="GZ483" s="487"/>
      <c r="HA483" s="487"/>
      <c r="HB483" s="487"/>
      <c r="HC483" s="487"/>
      <c r="HD483" s="487"/>
      <c r="HE483" s="487"/>
      <c r="HF483" s="487"/>
      <c r="HG483" s="487"/>
      <c r="HH483" s="487"/>
      <c r="HI483" s="487"/>
      <c r="HJ483" s="487"/>
      <c r="HK483" s="487"/>
      <c r="HL483" s="487"/>
      <c r="HM483" s="487"/>
      <c r="HN483" s="487"/>
      <c r="HO483" s="487"/>
      <c r="HP483" s="487"/>
      <c r="HQ483" s="487"/>
      <c r="IC483" s="44" t="s">
        <v>3403</v>
      </c>
      <c r="IE483" s="44" t="s">
        <v>3403</v>
      </c>
    </row>
    <row r="484" spans="1:239 16384:16384" s="44" customFormat="1" ht="15" customHeight="1" x14ac:dyDescent="0.2">
      <c r="A484" s="85">
        <v>78</v>
      </c>
      <c r="B484" s="509">
        <v>0.50624999999999998</v>
      </c>
      <c r="C484" s="51"/>
      <c r="D484" s="51" t="s">
        <v>20438</v>
      </c>
      <c r="E484" s="66" t="s">
        <v>212</v>
      </c>
      <c r="F484" s="282">
        <v>43286</v>
      </c>
      <c r="G484" s="36" t="s">
        <v>3082</v>
      </c>
      <c r="H484" s="36" t="s">
        <v>246</v>
      </c>
      <c r="I484" s="66" t="s">
        <v>247</v>
      </c>
      <c r="J484" s="85" t="s">
        <v>12805</v>
      </c>
      <c r="K484" s="471" t="s">
        <v>12806</v>
      </c>
      <c r="L484" s="471" t="s">
        <v>250</v>
      </c>
      <c r="M484" s="374">
        <v>43286</v>
      </c>
      <c r="N484" s="374">
        <v>43299</v>
      </c>
      <c r="O484" s="85" t="s">
        <v>12807</v>
      </c>
      <c r="P484" s="495" t="s">
        <v>23268</v>
      </c>
      <c r="Q484" s="194" t="s">
        <v>23269</v>
      </c>
      <c r="R484" s="194" t="s">
        <v>23270</v>
      </c>
      <c r="S484" s="194" t="s">
        <v>507</v>
      </c>
      <c r="T484" s="194">
        <v>9454676792</v>
      </c>
      <c r="U484" s="538" t="s">
        <v>23271</v>
      </c>
      <c r="V484" s="538" t="s">
        <v>23271</v>
      </c>
      <c r="W484" s="66" t="s">
        <v>221</v>
      </c>
      <c r="X484" s="66" t="s">
        <v>221</v>
      </c>
      <c r="Y484" s="66" t="s">
        <v>221</v>
      </c>
      <c r="Z484" s="66" t="s">
        <v>221</v>
      </c>
      <c r="AA484" s="194" t="s">
        <v>23272</v>
      </c>
      <c r="AB484" s="194">
        <v>9175386033</v>
      </c>
      <c r="AC484" s="85" t="s">
        <v>223</v>
      </c>
      <c r="AD484" s="255" t="s">
        <v>241</v>
      </c>
      <c r="AE484" s="51" t="s">
        <v>23273</v>
      </c>
      <c r="AF484" s="194" t="s">
        <v>23260</v>
      </c>
      <c r="AG484" s="194" t="s">
        <v>221</v>
      </c>
      <c r="AH484" s="194" t="s">
        <v>221</v>
      </c>
      <c r="AI484" s="51">
        <v>112</v>
      </c>
      <c r="AJ484" s="194" t="s">
        <v>227</v>
      </c>
      <c r="AK484" s="194">
        <v>1</v>
      </c>
      <c r="AL484" s="194">
        <v>8</v>
      </c>
      <c r="AM484" s="194">
        <v>8</v>
      </c>
      <c r="AN484" s="66" t="s">
        <v>432</v>
      </c>
      <c r="AO484" s="66" t="s">
        <v>432</v>
      </c>
      <c r="AP484" s="255" t="s">
        <v>434</v>
      </c>
      <c r="AQ484" s="255" t="s">
        <v>10785</v>
      </c>
      <c r="AR484" s="66" t="s">
        <v>23261</v>
      </c>
      <c r="AS484" s="51"/>
      <c r="AT484" s="51"/>
      <c r="AU484" s="51"/>
      <c r="AV484" s="51"/>
      <c r="AW484" s="51"/>
      <c r="AX484" s="66" t="s">
        <v>14707</v>
      </c>
      <c r="AY484" s="66" t="s">
        <v>227</v>
      </c>
      <c r="AZ484" s="66" t="s">
        <v>3876</v>
      </c>
      <c r="BA484" s="509" t="s">
        <v>7951</v>
      </c>
      <c r="BB484" s="66" t="s">
        <v>22072</v>
      </c>
      <c r="BC484" s="509">
        <v>0.50624999999999998</v>
      </c>
      <c r="BD484" s="509">
        <v>0.52013888888888882</v>
      </c>
      <c r="BE484" s="541"/>
      <c r="BF484" s="194">
        <v>2</v>
      </c>
      <c r="BG484" s="194">
        <v>3</v>
      </c>
      <c r="BH484" s="194">
        <v>3</v>
      </c>
      <c r="BI484" s="194">
        <v>3</v>
      </c>
      <c r="BJ484" s="194">
        <v>3</v>
      </c>
      <c r="BK484" s="194">
        <v>2</v>
      </c>
      <c r="BL484" s="194">
        <v>2</v>
      </c>
      <c r="BM484" s="194">
        <v>3</v>
      </c>
      <c r="BN484" s="194">
        <v>2</v>
      </c>
      <c r="BO484" s="194">
        <v>2</v>
      </c>
      <c r="BP484" s="194">
        <v>3</v>
      </c>
      <c r="BQ484" s="194">
        <v>2</v>
      </c>
      <c r="BR484" s="194">
        <v>3</v>
      </c>
      <c r="BS484" s="194">
        <v>3</v>
      </c>
      <c r="BT484" s="194">
        <v>3</v>
      </c>
      <c r="BV484" s="540" t="s">
        <v>22072</v>
      </c>
      <c r="BW484" s="59">
        <v>0.52013888888888882</v>
      </c>
      <c r="BX484" s="59">
        <v>0.52708333333333335</v>
      </c>
      <c r="BZ484" s="44">
        <v>3</v>
      </c>
      <c r="CA484" s="44">
        <v>3</v>
      </c>
      <c r="CB484" s="44">
        <v>3</v>
      </c>
      <c r="CC484" s="44">
        <v>3</v>
      </c>
      <c r="CD484" s="51" t="s">
        <v>260</v>
      </c>
      <c r="CE484" s="44" t="s">
        <v>22072</v>
      </c>
      <c r="CF484" s="66">
        <v>15</v>
      </c>
      <c r="CG484" s="51"/>
      <c r="CH484" s="51"/>
      <c r="CI484" s="51"/>
      <c r="CJ484" s="51"/>
      <c r="CK484" s="51"/>
      <c r="CL484" s="51"/>
      <c r="CM484" s="51"/>
      <c r="CN484" s="51"/>
      <c r="CO484" s="51"/>
      <c r="CP484" s="51"/>
      <c r="CQ484" s="51"/>
      <c r="CR484" s="335" t="s">
        <v>12643</v>
      </c>
      <c r="CS484" s="335" t="s">
        <v>12644</v>
      </c>
      <c r="CT484" s="335" t="s">
        <v>4002</v>
      </c>
      <c r="CU484" s="335" t="s">
        <v>23274</v>
      </c>
      <c r="CV484" s="335" t="s">
        <v>23275</v>
      </c>
      <c r="CW484" s="335" t="s">
        <v>23276</v>
      </c>
      <c r="CX484" s="335" t="s">
        <v>23277</v>
      </c>
      <c r="CY484" s="335" t="s">
        <v>23278</v>
      </c>
      <c r="CZ484" s="335" t="s">
        <v>14873</v>
      </c>
      <c r="DA484" s="335" t="s">
        <v>23279</v>
      </c>
      <c r="DB484" s="335" t="s">
        <v>3840</v>
      </c>
      <c r="DC484" s="335" t="s">
        <v>3841</v>
      </c>
      <c r="DD484" s="335" t="s">
        <v>4882</v>
      </c>
      <c r="DE484" s="335" t="s">
        <v>4339</v>
      </c>
      <c r="DF484" s="335" t="s">
        <v>23280</v>
      </c>
      <c r="DG484" s="335" t="s">
        <v>4341</v>
      </c>
      <c r="DH484" s="335" t="s">
        <v>3846</v>
      </c>
      <c r="DI484" s="335" t="s">
        <v>4342</v>
      </c>
      <c r="DJ484" s="335" t="s">
        <v>23281</v>
      </c>
      <c r="DK484" s="335" t="s">
        <v>4249</v>
      </c>
      <c r="DL484" s="335" t="s">
        <v>4298</v>
      </c>
      <c r="DM484" s="335" t="s">
        <v>3851</v>
      </c>
      <c r="DN484" s="335" t="s">
        <v>3852</v>
      </c>
      <c r="DO484" s="335" t="s">
        <v>3853</v>
      </c>
      <c r="DP484" s="335" t="s">
        <v>3854</v>
      </c>
      <c r="DQ484" s="335" t="s">
        <v>23282</v>
      </c>
      <c r="DR484" s="335" t="s">
        <v>23283</v>
      </c>
      <c r="DS484" s="335" t="s">
        <v>23271</v>
      </c>
      <c r="DT484" s="335" t="s">
        <v>23284</v>
      </c>
      <c r="DU484" s="335" t="s">
        <v>23285</v>
      </c>
      <c r="DV484" s="335" t="s">
        <v>23286</v>
      </c>
      <c r="DW484" s="335" t="s">
        <v>3848</v>
      </c>
      <c r="DX484" s="335" t="s">
        <v>3848</v>
      </c>
      <c r="DY484" s="335" t="s">
        <v>3848</v>
      </c>
      <c r="DZ484" s="335" t="s">
        <v>3848</v>
      </c>
      <c r="EA484" s="335" t="s">
        <v>3848</v>
      </c>
      <c r="EB484" s="335" t="s">
        <v>3861</v>
      </c>
      <c r="EC484" s="335" t="s">
        <v>3862</v>
      </c>
      <c r="ED484" s="335" t="s">
        <v>3848</v>
      </c>
      <c r="EE484" s="335" t="s">
        <v>4306</v>
      </c>
      <c r="EF484" s="335" t="s">
        <v>432</v>
      </c>
      <c r="EG484" s="335" t="s">
        <v>3919</v>
      </c>
      <c r="EH484" s="335" t="s">
        <v>3920</v>
      </c>
      <c r="EI484" s="335" t="s">
        <v>23287</v>
      </c>
      <c r="EJ484" s="335" t="s">
        <v>3848</v>
      </c>
      <c r="EK484" s="335" t="s">
        <v>3848</v>
      </c>
      <c r="EL484" s="335" t="s">
        <v>3868</v>
      </c>
      <c r="EM484" s="335" t="s">
        <v>4002</v>
      </c>
      <c r="EN484" s="335" t="s">
        <v>4002</v>
      </c>
      <c r="EO484" s="335" t="s">
        <v>4002</v>
      </c>
      <c r="EP484" s="335" t="s">
        <v>4002</v>
      </c>
      <c r="EQ484" s="335" t="s">
        <v>23288</v>
      </c>
      <c r="ER484" s="335" t="s">
        <v>10067</v>
      </c>
      <c r="ES484" s="335" t="s">
        <v>23289</v>
      </c>
      <c r="ET484" s="335" t="s">
        <v>23290</v>
      </c>
      <c r="EU484" s="335" t="s">
        <v>23291</v>
      </c>
      <c r="EV484" s="335" t="s">
        <v>3876</v>
      </c>
      <c r="EW484" s="335" t="s">
        <v>3876</v>
      </c>
      <c r="EX484" s="335" t="s">
        <v>3848</v>
      </c>
      <c r="EY484" s="335" t="s">
        <v>3848</v>
      </c>
      <c r="EZ484" s="335" t="s">
        <v>3877</v>
      </c>
      <c r="FA484" s="335" t="s">
        <v>3878</v>
      </c>
      <c r="FB484" s="335" t="s">
        <v>23292</v>
      </c>
      <c r="FC484" s="335" t="s">
        <v>23293</v>
      </c>
      <c r="FD484" s="335" t="s">
        <v>3848</v>
      </c>
      <c r="FE484" s="335" t="s">
        <v>3881</v>
      </c>
      <c r="FF484" s="335" t="s">
        <v>23294</v>
      </c>
      <c r="FG484" s="335" t="s">
        <v>23295</v>
      </c>
      <c r="FH484" s="335" t="s">
        <v>23296</v>
      </c>
      <c r="FI484" s="335" t="s">
        <v>23297</v>
      </c>
      <c r="FJ484" s="335" t="s">
        <v>23298</v>
      </c>
      <c r="FK484" s="335" t="s">
        <v>23299</v>
      </c>
      <c r="FL484" s="335" t="s">
        <v>4523</v>
      </c>
      <c r="FM484" s="335" t="s">
        <v>23275</v>
      </c>
      <c r="FN484" s="335" t="s">
        <v>23300</v>
      </c>
      <c r="FO484" s="335" t="s">
        <v>23277</v>
      </c>
      <c r="FP484" s="335" t="s">
        <v>3848</v>
      </c>
      <c r="FQ484" s="335" t="s">
        <v>23301</v>
      </c>
      <c r="FR484" s="335" t="s">
        <v>7750</v>
      </c>
      <c r="FS484" s="335" t="s">
        <v>23302</v>
      </c>
      <c r="FT484" s="335" t="s">
        <v>23303</v>
      </c>
      <c r="FU484" s="335" t="s">
        <v>23304</v>
      </c>
      <c r="FV484" s="335" t="s">
        <v>23305</v>
      </c>
      <c r="FW484" s="335" t="s">
        <v>23306</v>
      </c>
      <c r="FX484" s="335" t="s">
        <v>176</v>
      </c>
      <c r="FY484" s="335" t="s">
        <v>6538</v>
      </c>
      <c r="FZ484" s="335" t="s">
        <v>23307</v>
      </c>
      <c r="GA484" s="335" t="s">
        <v>3945</v>
      </c>
      <c r="GB484" s="335" t="s">
        <v>3946</v>
      </c>
      <c r="GC484" s="335" t="s">
        <v>3946</v>
      </c>
      <c r="GD484" s="487" t="s">
        <v>4194</v>
      </c>
      <c r="GE484" s="487" t="s">
        <v>6676</v>
      </c>
      <c r="GF484" s="487"/>
      <c r="GG484" s="487"/>
      <c r="GH484" s="487"/>
      <c r="GI484" s="487"/>
      <c r="GJ484" s="487"/>
      <c r="GK484" s="487"/>
      <c r="GL484" s="487"/>
      <c r="GM484" s="487"/>
      <c r="GN484" s="487"/>
      <c r="GO484" s="487"/>
      <c r="GP484" s="487"/>
      <c r="GQ484" s="487"/>
      <c r="GR484" s="487"/>
      <c r="GS484" s="487"/>
      <c r="GT484" s="487"/>
      <c r="GU484" s="487"/>
      <c r="GV484" s="487"/>
      <c r="GW484" s="487"/>
      <c r="GX484" s="487"/>
      <c r="GY484" s="487"/>
      <c r="GZ484" s="487"/>
      <c r="HA484" s="487"/>
      <c r="HB484" s="487"/>
      <c r="HC484" s="487"/>
      <c r="HD484" s="487"/>
      <c r="HE484" s="487"/>
      <c r="HF484" s="487"/>
      <c r="HG484" s="487"/>
      <c r="HH484" s="487"/>
      <c r="HI484" s="487"/>
      <c r="HJ484" s="487"/>
      <c r="HK484" s="487"/>
      <c r="HL484" s="282">
        <v>43286</v>
      </c>
      <c r="HM484" s="30" t="s">
        <v>4194</v>
      </c>
      <c r="HN484" s="44" t="s">
        <v>6676</v>
      </c>
      <c r="HO484" s="487"/>
      <c r="HP484" s="487"/>
      <c r="HQ484" s="487"/>
      <c r="IC484" s="44" t="s">
        <v>247</v>
      </c>
      <c r="IE484" s="44" t="s">
        <v>12843</v>
      </c>
    </row>
    <row r="485" spans="1:239 16384:16384" s="44" customFormat="1" ht="15" customHeight="1" x14ac:dyDescent="0.2">
      <c r="A485" s="85">
        <v>79</v>
      </c>
      <c r="B485" s="509">
        <v>0.54722222222222217</v>
      </c>
      <c r="C485" s="537"/>
      <c r="D485" s="51" t="s">
        <v>20438</v>
      </c>
      <c r="E485" s="66" t="s">
        <v>212</v>
      </c>
      <c r="F485" s="282">
        <v>43286</v>
      </c>
      <c r="G485" s="36" t="s">
        <v>1202</v>
      </c>
      <c r="H485" s="36" t="s">
        <v>3056</v>
      </c>
      <c r="I485" s="66" t="s">
        <v>3983</v>
      </c>
      <c r="J485" s="66"/>
      <c r="K485" s="66"/>
      <c r="L485" s="66"/>
      <c r="M485" s="537"/>
      <c r="N485" s="537"/>
      <c r="O485" s="66"/>
      <c r="P485" s="314" t="s">
        <v>23308</v>
      </c>
      <c r="Q485" s="194" t="s">
        <v>23309</v>
      </c>
      <c r="R485" s="194" t="s">
        <v>23310</v>
      </c>
      <c r="S485" s="194" t="s">
        <v>522</v>
      </c>
      <c r="T485" s="360">
        <v>9293012881</v>
      </c>
      <c r="U485" s="538" t="s">
        <v>23311</v>
      </c>
      <c r="V485" s="538" t="s">
        <v>23311</v>
      </c>
      <c r="W485" s="66" t="s">
        <v>221</v>
      </c>
      <c r="X485" s="66" t="s">
        <v>221</v>
      </c>
      <c r="Y485" s="66" t="s">
        <v>221</v>
      </c>
      <c r="Z485" s="66" t="s">
        <v>221</v>
      </c>
      <c r="AA485" s="194" t="s">
        <v>23312</v>
      </c>
      <c r="AB485" s="194" t="s">
        <v>221</v>
      </c>
      <c r="AC485" s="44" t="s">
        <v>402</v>
      </c>
      <c r="AD485" s="85" t="s">
        <v>267</v>
      </c>
      <c r="AE485" s="194"/>
      <c r="AF485" s="194" t="s">
        <v>221</v>
      </c>
      <c r="AG485" s="194" t="s">
        <v>221</v>
      </c>
      <c r="AH485" s="194" t="s">
        <v>221</v>
      </c>
      <c r="AI485" s="194"/>
      <c r="AJ485" s="194"/>
      <c r="AK485" s="194"/>
      <c r="AL485" s="194"/>
      <c r="AM485" s="194"/>
      <c r="AN485" s="66" t="s">
        <v>432</v>
      </c>
      <c r="AO485" s="66" t="s">
        <v>432</v>
      </c>
      <c r="AP485" s="255" t="s">
        <v>434</v>
      </c>
      <c r="AQ485" s="255" t="s">
        <v>10785</v>
      </c>
      <c r="AR485" s="66" t="s">
        <v>23261</v>
      </c>
      <c r="AS485" s="66"/>
      <c r="AT485" s="66"/>
      <c r="AU485" s="66"/>
      <c r="AV485" s="66"/>
      <c r="AW485" s="66"/>
      <c r="AX485" s="66" t="s">
        <v>14707</v>
      </c>
      <c r="AY485" s="66" t="s">
        <v>227</v>
      </c>
      <c r="AZ485" s="66" t="s">
        <v>3876</v>
      </c>
      <c r="BA485" s="509" t="s">
        <v>7951</v>
      </c>
      <c r="BB485" s="66" t="s">
        <v>22072</v>
      </c>
      <c r="BC485" s="509">
        <v>0.54722222222222217</v>
      </c>
      <c r="BD485" s="509">
        <v>0.55208333333333337</v>
      </c>
      <c r="BE485" s="66"/>
      <c r="BF485" s="194">
        <v>1</v>
      </c>
      <c r="BG485" s="194">
        <v>2</v>
      </c>
      <c r="BH485" s="194">
        <v>2</v>
      </c>
      <c r="BI485" s="194">
        <v>2</v>
      </c>
      <c r="BJ485" s="194">
        <v>2</v>
      </c>
      <c r="BK485" s="194">
        <v>1</v>
      </c>
      <c r="BL485" s="194">
        <v>1</v>
      </c>
      <c r="BM485" s="194">
        <v>2</v>
      </c>
      <c r="BN485" s="194">
        <v>1</v>
      </c>
      <c r="BO485" s="194">
        <v>1</v>
      </c>
      <c r="BP485" s="194">
        <v>2</v>
      </c>
      <c r="BQ485" s="194">
        <v>1</v>
      </c>
      <c r="BR485" s="194">
        <v>2</v>
      </c>
      <c r="BS485" s="194">
        <v>2</v>
      </c>
      <c r="BT485" s="194">
        <v>2</v>
      </c>
      <c r="BV485" s="540"/>
      <c r="BW485" s="59"/>
      <c r="BX485" s="59"/>
      <c r="BY485" s="66"/>
      <c r="BZ485" s="194"/>
      <c r="CA485" s="194"/>
      <c r="CB485" s="194"/>
      <c r="CC485" s="194"/>
      <c r="CD485" s="51"/>
      <c r="CF485" s="66"/>
      <c r="CG485" s="66"/>
      <c r="CH485" s="66"/>
      <c r="CI485" s="66"/>
      <c r="CJ485" s="66"/>
      <c r="CK485" s="66"/>
      <c r="CL485" s="66"/>
      <c r="CM485" s="66"/>
      <c r="CN485" s="66"/>
      <c r="CO485" s="66"/>
      <c r="CP485" s="66"/>
      <c r="CQ485" s="66"/>
      <c r="CR485" s="335" t="s">
        <v>12643</v>
      </c>
      <c r="CS485" s="335" t="s">
        <v>12644</v>
      </c>
      <c r="CT485" s="335" t="s">
        <v>4002</v>
      </c>
      <c r="CU485" s="335" t="s">
        <v>23313</v>
      </c>
      <c r="CV485" s="335" t="s">
        <v>23309</v>
      </c>
      <c r="CW485" s="335" t="s">
        <v>23310</v>
      </c>
      <c r="CX485" s="335" t="s">
        <v>522</v>
      </c>
      <c r="CY485" s="335" t="s">
        <v>23314</v>
      </c>
      <c r="CZ485" s="335" t="s">
        <v>3848</v>
      </c>
      <c r="DA485" s="335" t="s">
        <v>4044</v>
      </c>
      <c r="DB485" s="335" t="s">
        <v>3840</v>
      </c>
      <c r="DC485" s="335" t="s">
        <v>3841</v>
      </c>
      <c r="DD485" s="335" t="s">
        <v>4838</v>
      </c>
      <c r="DE485" s="335" t="s">
        <v>3848</v>
      </c>
      <c r="DF485" s="335" t="s">
        <v>4044</v>
      </c>
      <c r="DG485" s="335" t="s">
        <v>3840</v>
      </c>
      <c r="DH485" s="335" t="s">
        <v>3841</v>
      </c>
      <c r="DI485" s="335" t="s">
        <v>4838</v>
      </c>
      <c r="DJ485" s="335" t="s">
        <v>3848</v>
      </c>
      <c r="DK485" s="335" t="s">
        <v>3957</v>
      </c>
      <c r="DL485" s="335" t="s">
        <v>3848</v>
      </c>
      <c r="DM485" s="335" t="s">
        <v>3914</v>
      </c>
      <c r="DN485" s="335" t="s">
        <v>3852</v>
      </c>
      <c r="DO485" s="335" t="s">
        <v>3848</v>
      </c>
      <c r="DP485" s="335" t="s">
        <v>3848</v>
      </c>
      <c r="DQ485" s="335" t="s">
        <v>23315</v>
      </c>
      <c r="DR485" s="335" t="s">
        <v>23315</v>
      </c>
      <c r="DS485" s="335" t="s">
        <v>23311</v>
      </c>
      <c r="DT485" s="335" t="s">
        <v>3848</v>
      </c>
      <c r="DU485" s="335" t="s">
        <v>3848</v>
      </c>
      <c r="DV485" s="335" t="s">
        <v>3848</v>
      </c>
      <c r="DW485" s="335" t="s">
        <v>3848</v>
      </c>
      <c r="DX485" s="335" t="s">
        <v>3848</v>
      </c>
      <c r="DY485" s="335" t="s">
        <v>3848</v>
      </c>
      <c r="DZ485" s="335" t="s">
        <v>3848</v>
      </c>
      <c r="EA485" s="335" t="s">
        <v>3848</v>
      </c>
      <c r="EB485" s="335" t="s">
        <v>3861</v>
      </c>
      <c r="EC485" s="335" t="s">
        <v>3862</v>
      </c>
      <c r="ED485" s="335" t="s">
        <v>3848</v>
      </c>
      <c r="EE485" s="335" t="s">
        <v>4212</v>
      </c>
      <c r="EF485" s="335" t="s">
        <v>432</v>
      </c>
      <c r="EG485" s="335" t="s">
        <v>3919</v>
      </c>
      <c r="EH485" s="335" t="s">
        <v>3920</v>
      </c>
      <c r="EI485" s="335" t="s">
        <v>23265</v>
      </c>
      <c r="EJ485" s="335" t="s">
        <v>3848</v>
      </c>
      <c r="EK485" s="335" t="s">
        <v>3848</v>
      </c>
      <c r="EL485" s="335" t="s">
        <v>3868</v>
      </c>
      <c r="EM485" s="335" t="s">
        <v>4002</v>
      </c>
      <c r="EN485" s="335" t="s">
        <v>4002</v>
      </c>
      <c r="EO485" s="335" t="s">
        <v>4002</v>
      </c>
      <c r="EP485" s="335" t="s">
        <v>4002</v>
      </c>
      <c r="EQ485" s="335" t="s">
        <v>4017</v>
      </c>
      <c r="ER485" s="335" t="s">
        <v>4017</v>
      </c>
      <c r="ES485" s="335" t="s">
        <v>4017</v>
      </c>
      <c r="ET485" s="335" t="s">
        <v>4017</v>
      </c>
      <c r="EU485" s="335" t="s">
        <v>4017</v>
      </c>
      <c r="EV485" s="335" t="s">
        <v>3848</v>
      </c>
      <c r="EW485" s="335" t="s">
        <v>3848</v>
      </c>
      <c r="EX485" s="335" t="s">
        <v>3848</v>
      </c>
      <c r="EY485" s="335" t="s">
        <v>3848</v>
      </c>
      <c r="EZ485" s="335" t="s">
        <v>3848</v>
      </c>
      <c r="FA485" s="335" t="s">
        <v>3848</v>
      </c>
      <c r="FB485" s="335" t="s">
        <v>3848</v>
      </c>
      <c r="FC485" s="335" t="s">
        <v>3848</v>
      </c>
      <c r="FD485" s="335" t="s">
        <v>3848</v>
      </c>
      <c r="FE485" s="335" t="s">
        <v>4017</v>
      </c>
      <c r="FF485" s="335" t="s">
        <v>4017</v>
      </c>
      <c r="FG485" s="335" t="s">
        <v>3848</v>
      </c>
      <c r="FH485" s="335" t="s">
        <v>3848</v>
      </c>
      <c r="FI485" s="335" t="s">
        <v>3848</v>
      </c>
      <c r="FJ485" s="335" t="s">
        <v>4017</v>
      </c>
      <c r="FK485" s="335" t="s">
        <v>4017</v>
      </c>
      <c r="FL485" s="335" t="s">
        <v>4017</v>
      </c>
      <c r="FM485" s="335" t="s">
        <v>4044</v>
      </c>
      <c r="FN485" s="335" t="s">
        <v>4044</v>
      </c>
      <c r="FO485" s="335" t="s">
        <v>3848</v>
      </c>
      <c r="FP485" s="335" t="s">
        <v>3848</v>
      </c>
      <c r="FQ485" s="335" t="s">
        <v>23316</v>
      </c>
      <c r="FR485" s="335" t="s">
        <v>4045</v>
      </c>
      <c r="FS485" s="335" t="s">
        <v>4736</v>
      </c>
      <c r="FT485" s="335" t="s">
        <v>3943</v>
      </c>
      <c r="FU485" s="335" t="s">
        <v>3943</v>
      </c>
      <c r="FV485" s="335" t="s">
        <v>3943</v>
      </c>
      <c r="FW485" s="335" t="s">
        <v>3943</v>
      </c>
      <c r="FX485" s="335" t="s">
        <v>3944</v>
      </c>
      <c r="FY485" s="335" t="s">
        <v>3848</v>
      </c>
      <c r="FZ485" s="335" t="s">
        <v>3848</v>
      </c>
      <c r="GA485" s="335" t="s">
        <v>3848</v>
      </c>
      <c r="GB485" s="335" t="s">
        <v>3848</v>
      </c>
      <c r="GC485" s="335" t="s">
        <v>3848</v>
      </c>
      <c r="GD485" s="487"/>
      <c r="GE485" s="487"/>
      <c r="GF485" s="487"/>
      <c r="GG485" s="487"/>
      <c r="GH485" s="487"/>
      <c r="GI485" s="487"/>
      <c r="GJ485" s="487"/>
      <c r="GK485" s="487"/>
      <c r="GL485" s="487"/>
      <c r="GM485" s="487"/>
      <c r="GN485" s="487"/>
      <c r="GO485" s="487"/>
      <c r="GP485" s="487"/>
      <c r="GQ485" s="487"/>
      <c r="GR485" s="487"/>
      <c r="GS485" s="487"/>
      <c r="GT485" s="487"/>
      <c r="GU485" s="487"/>
      <c r="GV485" s="487"/>
      <c r="GW485" s="487"/>
      <c r="GX485" s="487"/>
      <c r="GY485" s="487"/>
      <c r="GZ485" s="487"/>
      <c r="HA485" s="487"/>
      <c r="HB485" s="487"/>
      <c r="HC485" s="487"/>
      <c r="HD485" s="487"/>
      <c r="HE485" s="487"/>
      <c r="HF485" s="487"/>
      <c r="HG485" s="487"/>
      <c r="HH485" s="487"/>
      <c r="HI485" s="487"/>
      <c r="HJ485" s="487"/>
      <c r="HK485" s="487"/>
      <c r="HL485" s="487"/>
      <c r="HM485" s="487"/>
      <c r="HN485" s="487"/>
      <c r="HO485" s="487"/>
      <c r="HP485" s="487"/>
      <c r="HQ485" s="487"/>
      <c r="IC485" s="44" t="s">
        <v>3403</v>
      </c>
      <c r="IE485" s="44" t="s">
        <v>3403</v>
      </c>
    </row>
    <row r="486" spans="1:239 16384:16384" s="44" customFormat="1" ht="15" customHeight="1" x14ac:dyDescent="0.2">
      <c r="A486" s="85">
        <v>80</v>
      </c>
      <c r="B486" s="509">
        <v>0.57291666666666663</v>
      </c>
      <c r="C486" s="51"/>
      <c r="D486" s="51" t="s">
        <v>20438</v>
      </c>
      <c r="E486" s="66" t="s">
        <v>212</v>
      </c>
      <c r="F486" s="282">
        <v>43286</v>
      </c>
      <c r="G486" s="36" t="s">
        <v>1202</v>
      </c>
      <c r="H486" s="36" t="s">
        <v>214</v>
      </c>
      <c r="I486" s="66" t="s">
        <v>1222</v>
      </c>
      <c r="J486" s="66"/>
      <c r="K486" s="66"/>
      <c r="L486" s="66"/>
      <c r="M486" s="537"/>
      <c r="N486" s="537"/>
      <c r="O486" s="51"/>
      <c r="P486" s="495" t="s">
        <v>23317</v>
      </c>
      <c r="Q486" s="51" t="s">
        <v>23318</v>
      </c>
      <c r="R486" s="194" t="s">
        <v>23319</v>
      </c>
      <c r="S486" s="51" t="s">
        <v>23320</v>
      </c>
      <c r="T486" s="194">
        <v>9778099166</v>
      </c>
      <c r="U486" s="542" t="s">
        <v>23321</v>
      </c>
      <c r="V486" s="542" t="s">
        <v>23321</v>
      </c>
      <c r="W486" s="66" t="s">
        <v>221</v>
      </c>
      <c r="X486" s="66" t="s">
        <v>221</v>
      </c>
      <c r="Y486" s="66" t="s">
        <v>221</v>
      </c>
      <c r="Z486" s="66" t="s">
        <v>221</v>
      </c>
      <c r="AA486" s="194" t="s">
        <v>23322</v>
      </c>
      <c r="AB486" s="194">
        <v>9757623766</v>
      </c>
      <c r="AC486" s="85" t="s">
        <v>314</v>
      </c>
      <c r="AD486" s="183" t="s">
        <v>224</v>
      </c>
      <c r="AE486" s="66"/>
      <c r="AF486" s="194" t="s">
        <v>23260</v>
      </c>
      <c r="AG486" s="194" t="s">
        <v>221</v>
      </c>
      <c r="AH486" s="194" t="s">
        <v>221</v>
      </c>
      <c r="AI486" s="194"/>
      <c r="AJ486" s="194"/>
      <c r="AK486" s="51"/>
      <c r="AL486" s="194"/>
      <c r="AM486" s="194"/>
      <c r="AN486" s="66" t="s">
        <v>432</v>
      </c>
      <c r="AO486" s="66" t="s">
        <v>432</v>
      </c>
      <c r="AP486" s="255" t="s">
        <v>434</v>
      </c>
      <c r="AQ486" s="255" t="s">
        <v>10785</v>
      </c>
      <c r="AR486" s="66" t="s">
        <v>23261</v>
      </c>
      <c r="AS486" s="51"/>
      <c r="AT486" s="51"/>
      <c r="AU486" s="51"/>
      <c r="AV486" s="51"/>
      <c r="AW486" s="51"/>
      <c r="AX486" s="66" t="s">
        <v>14707</v>
      </c>
      <c r="AY486" s="66" t="s">
        <v>227</v>
      </c>
      <c r="AZ486" s="66" t="s">
        <v>3876</v>
      </c>
      <c r="BA486" s="509" t="s">
        <v>7951</v>
      </c>
      <c r="BB486" s="66" t="s">
        <v>22072</v>
      </c>
      <c r="BC486" s="509">
        <v>0.57291666666666663</v>
      </c>
      <c r="BD486" s="509">
        <v>0.57986111111111105</v>
      </c>
      <c r="BE486" s="51"/>
      <c r="BF486" s="194">
        <v>2</v>
      </c>
      <c r="BG486" s="194">
        <v>2</v>
      </c>
      <c r="BH486" s="194">
        <v>2</v>
      </c>
      <c r="BI486" s="194">
        <v>2</v>
      </c>
      <c r="BJ486" s="194">
        <v>2</v>
      </c>
      <c r="BK486" s="194">
        <v>2</v>
      </c>
      <c r="BL486" s="194">
        <v>2</v>
      </c>
      <c r="BM486" s="194">
        <v>2</v>
      </c>
      <c r="BN486" s="194">
        <v>2</v>
      </c>
      <c r="BO486" s="194">
        <v>2</v>
      </c>
      <c r="BP486" s="194">
        <v>2</v>
      </c>
      <c r="BQ486" s="194">
        <v>2</v>
      </c>
      <c r="BR486" s="194">
        <v>2</v>
      </c>
      <c r="BS486" s="194">
        <v>2</v>
      </c>
      <c r="BT486" s="194">
        <v>2</v>
      </c>
      <c r="BV486" s="540"/>
      <c r="BW486" s="59"/>
      <c r="BX486" s="59"/>
      <c r="CE486" s="66"/>
      <c r="CF486" s="66"/>
      <c r="CG486" s="51"/>
      <c r="CH486" s="51"/>
      <c r="CI486" s="51"/>
      <c r="CJ486" s="51"/>
      <c r="CK486" s="51"/>
      <c r="CL486" s="51"/>
      <c r="CM486" s="51"/>
      <c r="CN486" s="51"/>
      <c r="CO486" s="51"/>
      <c r="CP486" s="51"/>
      <c r="CQ486" s="51"/>
      <c r="CR486" s="335" t="s">
        <v>12643</v>
      </c>
      <c r="CS486" s="335" t="s">
        <v>12644</v>
      </c>
      <c r="CT486" s="335" t="s">
        <v>4002</v>
      </c>
      <c r="CU486" s="335" t="s">
        <v>23323</v>
      </c>
      <c r="CV486" s="335" t="s">
        <v>23318</v>
      </c>
      <c r="CW486" s="335" t="s">
        <v>23319</v>
      </c>
      <c r="CX486" s="335" t="s">
        <v>23320</v>
      </c>
      <c r="CY486" s="335" t="s">
        <v>23324</v>
      </c>
      <c r="CZ486" s="335" t="s">
        <v>3848</v>
      </c>
      <c r="DA486" s="335" t="s">
        <v>4044</v>
      </c>
      <c r="DB486" s="335" t="s">
        <v>3840</v>
      </c>
      <c r="DC486" s="335" t="s">
        <v>3841</v>
      </c>
      <c r="DD486" s="335" t="s">
        <v>4838</v>
      </c>
      <c r="DE486" s="335" t="s">
        <v>3848</v>
      </c>
      <c r="DF486" s="335" t="s">
        <v>4044</v>
      </c>
      <c r="DG486" s="335" t="s">
        <v>3840</v>
      </c>
      <c r="DH486" s="335" t="s">
        <v>3841</v>
      </c>
      <c r="DI486" s="335" t="s">
        <v>4838</v>
      </c>
      <c r="DJ486" s="335" t="s">
        <v>3848</v>
      </c>
      <c r="DK486" s="335" t="s">
        <v>3957</v>
      </c>
      <c r="DL486" s="335" t="s">
        <v>3848</v>
      </c>
      <c r="DM486" s="335" t="s">
        <v>3914</v>
      </c>
      <c r="DN486" s="335" t="s">
        <v>3852</v>
      </c>
      <c r="DO486" s="335" t="s">
        <v>3848</v>
      </c>
      <c r="DP486" s="335" t="s">
        <v>3848</v>
      </c>
      <c r="DQ486" s="335" t="s">
        <v>23325</v>
      </c>
      <c r="DR486" s="335" t="s">
        <v>23325</v>
      </c>
      <c r="DS486" s="335" t="s">
        <v>23321</v>
      </c>
      <c r="DT486" s="335" t="s">
        <v>3848</v>
      </c>
      <c r="DU486" s="335" t="s">
        <v>3848</v>
      </c>
      <c r="DV486" s="335" t="s">
        <v>3848</v>
      </c>
      <c r="DW486" s="335" t="s">
        <v>3848</v>
      </c>
      <c r="DX486" s="335" t="s">
        <v>3848</v>
      </c>
      <c r="DY486" s="335" t="s">
        <v>3848</v>
      </c>
      <c r="DZ486" s="335" t="s">
        <v>3848</v>
      </c>
      <c r="EA486" s="335" t="s">
        <v>3848</v>
      </c>
      <c r="EB486" s="335" t="s">
        <v>3861</v>
      </c>
      <c r="EC486" s="335" t="s">
        <v>3862</v>
      </c>
      <c r="ED486" s="335" t="s">
        <v>3848</v>
      </c>
      <c r="EE486" s="335" t="s">
        <v>4212</v>
      </c>
      <c r="EF486" s="335" t="s">
        <v>432</v>
      </c>
      <c r="EG486" s="335" t="s">
        <v>3919</v>
      </c>
      <c r="EH486" s="335" t="s">
        <v>3920</v>
      </c>
      <c r="EI486" s="335" t="s">
        <v>23265</v>
      </c>
      <c r="EJ486" s="335" t="s">
        <v>3848</v>
      </c>
      <c r="EK486" s="335" t="s">
        <v>3848</v>
      </c>
      <c r="EL486" s="335" t="s">
        <v>3868</v>
      </c>
      <c r="EM486" s="335" t="s">
        <v>4002</v>
      </c>
      <c r="EN486" s="335" t="s">
        <v>4002</v>
      </c>
      <c r="EO486" s="335" t="s">
        <v>4002</v>
      </c>
      <c r="EP486" s="335" t="s">
        <v>4002</v>
      </c>
      <c r="EQ486" s="335" t="s">
        <v>23326</v>
      </c>
      <c r="ER486" s="335" t="s">
        <v>4017</v>
      </c>
      <c r="ES486" s="335" t="s">
        <v>4017</v>
      </c>
      <c r="ET486" s="335" t="s">
        <v>4017</v>
      </c>
      <c r="EU486" s="335" t="s">
        <v>4017</v>
      </c>
      <c r="EV486" s="335" t="s">
        <v>3848</v>
      </c>
      <c r="EW486" s="335" t="s">
        <v>3848</v>
      </c>
      <c r="EX486" s="335" t="s">
        <v>3848</v>
      </c>
      <c r="EY486" s="335" t="s">
        <v>3848</v>
      </c>
      <c r="EZ486" s="335" t="s">
        <v>3848</v>
      </c>
      <c r="FA486" s="335" t="s">
        <v>3848</v>
      </c>
      <c r="FB486" s="335" t="s">
        <v>3848</v>
      </c>
      <c r="FC486" s="335" t="s">
        <v>3848</v>
      </c>
      <c r="FD486" s="335" t="s">
        <v>3848</v>
      </c>
      <c r="FE486" s="335" t="s">
        <v>4017</v>
      </c>
      <c r="FF486" s="335" t="s">
        <v>4017</v>
      </c>
      <c r="FG486" s="335" t="s">
        <v>3848</v>
      </c>
      <c r="FH486" s="335" t="s">
        <v>3848</v>
      </c>
      <c r="FI486" s="335" t="s">
        <v>3848</v>
      </c>
      <c r="FJ486" s="335" t="s">
        <v>4017</v>
      </c>
      <c r="FK486" s="335" t="s">
        <v>4017</v>
      </c>
      <c r="FL486" s="335" t="s">
        <v>4017</v>
      </c>
      <c r="FM486" s="335" t="s">
        <v>4044</v>
      </c>
      <c r="FN486" s="335" t="s">
        <v>4044</v>
      </c>
      <c r="FO486" s="335" t="s">
        <v>3848</v>
      </c>
      <c r="FP486" s="335" t="s">
        <v>3848</v>
      </c>
      <c r="FQ486" s="335" t="s">
        <v>23327</v>
      </c>
      <c r="FR486" s="335" t="s">
        <v>23328</v>
      </c>
      <c r="FS486" s="335" t="s">
        <v>23328</v>
      </c>
      <c r="FT486" s="335" t="s">
        <v>3943</v>
      </c>
      <c r="FU486" s="335" t="s">
        <v>3943</v>
      </c>
      <c r="FV486" s="335" t="s">
        <v>3943</v>
      </c>
      <c r="FW486" s="335" t="s">
        <v>3943</v>
      </c>
      <c r="FX486" s="335" t="s">
        <v>3944</v>
      </c>
      <c r="FY486" s="335" t="s">
        <v>3848</v>
      </c>
      <c r="FZ486" s="335" t="s">
        <v>3848</v>
      </c>
      <c r="GA486" s="335" t="s">
        <v>3848</v>
      </c>
      <c r="GB486" s="335" t="s">
        <v>3848</v>
      </c>
      <c r="GC486" s="335" t="s">
        <v>3848</v>
      </c>
      <c r="GD486" s="487"/>
      <c r="GE486" s="487"/>
      <c r="GF486" s="487"/>
      <c r="GG486" s="487"/>
      <c r="GH486" s="487"/>
      <c r="GI486" s="487"/>
      <c r="GJ486" s="487"/>
      <c r="GK486" s="487"/>
      <c r="GL486" s="487"/>
      <c r="GM486" s="487"/>
      <c r="GN486" s="487"/>
      <c r="GO486" s="487"/>
      <c r="GP486" s="487"/>
      <c r="GQ486" s="487"/>
      <c r="GR486" s="487"/>
      <c r="GS486" s="487"/>
      <c r="GT486" s="487"/>
      <c r="GU486" s="487"/>
      <c r="GV486" s="487"/>
      <c r="GW486" s="487"/>
      <c r="GX486" s="487"/>
      <c r="GY486" s="487"/>
      <c r="GZ486" s="487"/>
      <c r="HA486" s="487"/>
      <c r="HB486" s="487"/>
      <c r="HC486" s="487"/>
      <c r="HD486" s="487"/>
      <c r="HE486" s="487"/>
      <c r="HF486" s="487"/>
      <c r="HG486" s="487"/>
      <c r="HH486" s="487"/>
      <c r="HI486" s="487"/>
      <c r="HJ486" s="487"/>
      <c r="HK486" s="487"/>
      <c r="HL486" s="487"/>
      <c r="HM486" s="487"/>
      <c r="HN486" s="487"/>
      <c r="HO486" s="487"/>
      <c r="HP486" s="487"/>
      <c r="HQ486" s="487"/>
      <c r="IC486" s="44" t="s">
        <v>3403</v>
      </c>
      <c r="IE486" s="44" t="s">
        <v>3403</v>
      </c>
    </row>
    <row r="487" spans="1:239 16384:16384" s="44" customFormat="1" ht="15" customHeight="1" x14ac:dyDescent="0.2">
      <c r="A487" s="85">
        <v>81</v>
      </c>
      <c r="B487" s="509">
        <v>0.59444444444444444</v>
      </c>
      <c r="C487" s="537"/>
      <c r="D487" s="51" t="s">
        <v>20438</v>
      </c>
      <c r="E487" s="66" t="s">
        <v>212</v>
      </c>
      <c r="F487" s="282">
        <v>43286</v>
      </c>
      <c r="G487" s="36" t="s">
        <v>1202</v>
      </c>
      <c r="H487" s="36" t="s">
        <v>214</v>
      </c>
      <c r="I487" s="66" t="s">
        <v>1222</v>
      </c>
      <c r="J487" s="66"/>
      <c r="K487" s="66"/>
      <c r="L487" s="66"/>
      <c r="M487" s="537"/>
      <c r="N487" s="537"/>
      <c r="O487" s="66"/>
      <c r="P487" s="495" t="s">
        <v>23329</v>
      </c>
      <c r="Q487" s="194" t="s">
        <v>3467</v>
      </c>
      <c r="R487" s="194" t="s">
        <v>23330</v>
      </c>
      <c r="S487" s="194" t="s">
        <v>23331</v>
      </c>
      <c r="T487" s="360">
        <v>9097345811</v>
      </c>
      <c r="U487" s="538" t="s">
        <v>23332</v>
      </c>
      <c r="V487" s="538" t="s">
        <v>23332</v>
      </c>
      <c r="W487" s="66" t="s">
        <v>221</v>
      </c>
      <c r="X487" s="66" t="s">
        <v>221</v>
      </c>
      <c r="Y487" s="66" t="s">
        <v>221</v>
      </c>
      <c r="Z487" s="66" t="s">
        <v>221</v>
      </c>
      <c r="AA487" s="194" t="s">
        <v>23333</v>
      </c>
      <c r="AB487" s="194">
        <v>5728436</v>
      </c>
      <c r="AC487" s="85" t="s">
        <v>314</v>
      </c>
      <c r="AD487" s="183" t="s">
        <v>224</v>
      </c>
      <c r="AE487" s="66"/>
      <c r="AF487" s="194" t="s">
        <v>221</v>
      </c>
      <c r="AG487" s="194" t="s">
        <v>23334</v>
      </c>
      <c r="AH487" s="194" t="s">
        <v>221</v>
      </c>
      <c r="AI487" s="194"/>
      <c r="AJ487" s="66"/>
      <c r="AK487" s="66"/>
      <c r="AL487" s="194"/>
      <c r="AM487" s="194"/>
      <c r="AN487" s="66" t="s">
        <v>432</v>
      </c>
      <c r="AO487" s="66" t="s">
        <v>432</v>
      </c>
      <c r="AP487" s="255" t="s">
        <v>434</v>
      </c>
      <c r="AQ487" s="255" t="s">
        <v>10785</v>
      </c>
      <c r="AR487" s="66" t="s">
        <v>23261</v>
      </c>
      <c r="AS487" s="66"/>
      <c r="AT487" s="66"/>
      <c r="AU487" s="66"/>
      <c r="AV487" s="66"/>
      <c r="AW487" s="66"/>
      <c r="AX487" s="66" t="s">
        <v>14707</v>
      </c>
      <c r="AY487" s="66" t="s">
        <v>227</v>
      </c>
      <c r="AZ487" s="66" t="s">
        <v>3876</v>
      </c>
      <c r="BA487" s="509" t="s">
        <v>7951</v>
      </c>
      <c r="BB487" s="66" t="s">
        <v>22072</v>
      </c>
      <c r="BC487" s="509">
        <v>0.59444444444444444</v>
      </c>
      <c r="BD487" s="509">
        <v>0.60138888888888886</v>
      </c>
      <c r="BE487" s="66"/>
      <c r="BF487" s="194">
        <v>1</v>
      </c>
      <c r="BG487" s="194">
        <v>2</v>
      </c>
      <c r="BH487" s="194">
        <v>2</v>
      </c>
      <c r="BI487" s="194">
        <v>2</v>
      </c>
      <c r="BJ487" s="194">
        <v>2</v>
      </c>
      <c r="BK487" s="194">
        <v>1</v>
      </c>
      <c r="BL487" s="194">
        <v>1</v>
      </c>
      <c r="BM487" s="194">
        <v>2</v>
      </c>
      <c r="BN487" s="194">
        <v>1</v>
      </c>
      <c r="BO487" s="194">
        <v>1</v>
      </c>
      <c r="BP487" s="194">
        <v>2</v>
      </c>
      <c r="BQ487" s="194">
        <v>1</v>
      </c>
      <c r="BR487" s="194">
        <v>2</v>
      </c>
      <c r="BS487" s="194">
        <v>2</v>
      </c>
      <c r="BT487" s="194">
        <v>2</v>
      </c>
      <c r="BV487" s="540"/>
      <c r="BW487" s="319"/>
      <c r="BX487" s="59"/>
      <c r="BY487" s="66"/>
      <c r="BZ487" s="194"/>
      <c r="CA487" s="194"/>
      <c r="CB487" s="194"/>
      <c r="CC487" s="194"/>
      <c r="CE487" s="66"/>
      <c r="CF487" s="66"/>
      <c r="CG487" s="66"/>
      <c r="CH487" s="66"/>
      <c r="CI487" s="66"/>
      <c r="CJ487" s="66"/>
      <c r="CK487" s="66"/>
      <c r="CL487" s="66"/>
      <c r="CM487" s="66"/>
      <c r="CN487" s="66"/>
      <c r="CO487" s="66"/>
      <c r="CP487" s="66"/>
      <c r="CQ487" s="66"/>
      <c r="CR487" s="335" t="s">
        <v>12643</v>
      </c>
      <c r="CS487" s="335" t="s">
        <v>12644</v>
      </c>
      <c r="CT487" s="335" t="s">
        <v>4002</v>
      </c>
      <c r="CU487" s="335" t="s">
        <v>23335</v>
      </c>
      <c r="CV487" s="335" t="s">
        <v>3467</v>
      </c>
      <c r="CW487" s="335" t="s">
        <v>23330</v>
      </c>
      <c r="CX487" s="335" t="s">
        <v>23331</v>
      </c>
      <c r="CY487" s="335" t="s">
        <v>23336</v>
      </c>
      <c r="CZ487" s="335" t="s">
        <v>3848</v>
      </c>
      <c r="DA487" s="335" t="s">
        <v>4044</v>
      </c>
      <c r="DB487" s="335" t="s">
        <v>3840</v>
      </c>
      <c r="DC487" s="335" t="s">
        <v>3841</v>
      </c>
      <c r="DD487" s="335" t="s">
        <v>4838</v>
      </c>
      <c r="DE487" s="335" t="s">
        <v>3848</v>
      </c>
      <c r="DF487" s="335" t="s">
        <v>4044</v>
      </c>
      <c r="DG487" s="335" t="s">
        <v>3840</v>
      </c>
      <c r="DH487" s="335" t="s">
        <v>3841</v>
      </c>
      <c r="DI487" s="335" t="s">
        <v>4838</v>
      </c>
      <c r="DJ487" s="335" t="s">
        <v>3848</v>
      </c>
      <c r="DK487" s="335" t="s">
        <v>3957</v>
      </c>
      <c r="DL487" s="335" t="s">
        <v>3848</v>
      </c>
      <c r="DM487" s="335" t="s">
        <v>3914</v>
      </c>
      <c r="DN487" s="335" t="s">
        <v>3852</v>
      </c>
      <c r="DO487" s="335" t="s">
        <v>3848</v>
      </c>
      <c r="DP487" s="335" t="s">
        <v>3848</v>
      </c>
      <c r="DQ487" s="335" t="s">
        <v>23337</v>
      </c>
      <c r="DR487" s="335" t="s">
        <v>23337</v>
      </c>
      <c r="DS487" s="335" t="s">
        <v>23332</v>
      </c>
      <c r="DT487" s="335" t="s">
        <v>3848</v>
      </c>
      <c r="DU487" s="335" t="s">
        <v>3848</v>
      </c>
      <c r="DV487" s="335" t="s">
        <v>3848</v>
      </c>
      <c r="DW487" s="335" t="s">
        <v>3848</v>
      </c>
      <c r="DX487" s="335" t="s">
        <v>3848</v>
      </c>
      <c r="DY487" s="335" t="s">
        <v>3848</v>
      </c>
      <c r="DZ487" s="335" t="s">
        <v>3848</v>
      </c>
      <c r="EA487" s="335" t="s">
        <v>3848</v>
      </c>
      <c r="EB487" s="335" t="s">
        <v>3861</v>
      </c>
      <c r="EC487" s="335" t="s">
        <v>3862</v>
      </c>
      <c r="ED487" s="335" t="s">
        <v>3848</v>
      </c>
      <c r="EE487" s="335" t="s">
        <v>4212</v>
      </c>
      <c r="EF487" s="335" t="s">
        <v>432</v>
      </c>
      <c r="EG487" s="335" t="s">
        <v>3919</v>
      </c>
      <c r="EH487" s="335" t="s">
        <v>3920</v>
      </c>
      <c r="EI487" s="335" t="s">
        <v>23265</v>
      </c>
      <c r="EJ487" s="335" t="s">
        <v>3848</v>
      </c>
      <c r="EK487" s="335" t="s">
        <v>3848</v>
      </c>
      <c r="EL487" s="335" t="s">
        <v>3868</v>
      </c>
      <c r="EM487" s="335" t="s">
        <v>4002</v>
      </c>
      <c r="EN487" s="335" t="s">
        <v>4002</v>
      </c>
      <c r="EO487" s="335" t="s">
        <v>4002</v>
      </c>
      <c r="EP487" s="335" t="s">
        <v>4002</v>
      </c>
      <c r="EQ487" s="335" t="s">
        <v>4017</v>
      </c>
      <c r="ER487" s="335" t="s">
        <v>4017</v>
      </c>
      <c r="ES487" s="335" t="s">
        <v>4017</v>
      </c>
      <c r="ET487" s="335" t="s">
        <v>4017</v>
      </c>
      <c r="EU487" s="335" t="s">
        <v>4017</v>
      </c>
      <c r="EV487" s="335" t="s">
        <v>3848</v>
      </c>
      <c r="EW487" s="335" t="s">
        <v>3848</v>
      </c>
      <c r="EX487" s="335" t="s">
        <v>3848</v>
      </c>
      <c r="EY487" s="335" t="s">
        <v>3848</v>
      </c>
      <c r="EZ487" s="335" t="s">
        <v>3848</v>
      </c>
      <c r="FA487" s="335" t="s">
        <v>3848</v>
      </c>
      <c r="FB487" s="335" t="s">
        <v>3848</v>
      </c>
      <c r="FC487" s="335" t="s">
        <v>3848</v>
      </c>
      <c r="FD487" s="335" t="s">
        <v>3848</v>
      </c>
      <c r="FE487" s="335" t="s">
        <v>4017</v>
      </c>
      <c r="FF487" s="335" t="s">
        <v>4017</v>
      </c>
      <c r="FG487" s="335" t="s">
        <v>3848</v>
      </c>
      <c r="FH487" s="335" t="s">
        <v>3848</v>
      </c>
      <c r="FI487" s="335" t="s">
        <v>3848</v>
      </c>
      <c r="FJ487" s="335" t="s">
        <v>4017</v>
      </c>
      <c r="FK487" s="335" t="s">
        <v>4017</v>
      </c>
      <c r="FL487" s="335" t="s">
        <v>4017</v>
      </c>
      <c r="FM487" s="335" t="s">
        <v>4044</v>
      </c>
      <c r="FN487" s="335" t="s">
        <v>4044</v>
      </c>
      <c r="FO487" s="335" t="s">
        <v>3848</v>
      </c>
      <c r="FP487" s="335" t="s">
        <v>3848</v>
      </c>
      <c r="FQ487" s="335" t="s">
        <v>23338</v>
      </c>
      <c r="FR487" s="335" t="s">
        <v>4045</v>
      </c>
      <c r="FS487" s="335" t="s">
        <v>23339</v>
      </c>
      <c r="FT487" s="335" t="s">
        <v>3943</v>
      </c>
      <c r="FU487" s="335" t="s">
        <v>3943</v>
      </c>
      <c r="FV487" s="335" t="s">
        <v>3943</v>
      </c>
      <c r="FW487" s="335" t="s">
        <v>3943</v>
      </c>
      <c r="FX487" s="335" t="s">
        <v>3944</v>
      </c>
      <c r="FY487" s="335" t="s">
        <v>3848</v>
      </c>
      <c r="FZ487" s="335" t="s">
        <v>3848</v>
      </c>
      <c r="GA487" s="335" t="s">
        <v>3848</v>
      </c>
      <c r="GB487" s="335" t="s">
        <v>3848</v>
      </c>
      <c r="GC487" s="335" t="s">
        <v>3848</v>
      </c>
      <c r="GD487" s="487"/>
      <c r="GE487" s="487"/>
      <c r="GF487" s="487"/>
      <c r="GG487" s="487"/>
      <c r="GH487" s="487"/>
      <c r="GI487" s="487"/>
      <c r="GJ487" s="487"/>
      <c r="GK487" s="487"/>
      <c r="GL487" s="487"/>
      <c r="GM487" s="487"/>
      <c r="GN487" s="487"/>
      <c r="GO487" s="487"/>
      <c r="GP487" s="487"/>
      <c r="GQ487" s="487"/>
      <c r="GR487" s="487"/>
      <c r="GS487" s="487"/>
      <c r="GT487" s="487"/>
      <c r="GU487" s="487"/>
      <c r="GV487" s="487"/>
      <c r="GW487" s="487"/>
      <c r="GX487" s="487"/>
      <c r="GY487" s="487"/>
      <c r="GZ487" s="487"/>
      <c r="HA487" s="487"/>
      <c r="HB487" s="487"/>
      <c r="HC487" s="487"/>
      <c r="HD487" s="487"/>
      <c r="HE487" s="487"/>
      <c r="HF487" s="487"/>
      <c r="HG487" s="487"/>
      <c r="HH487" s="487"/>
      <c r="HI487" s="487"/>
      <c r="HJ487" s="487"/>
      <c r="HK487" s="487"/>
      <c r="HL487" s="487"/>
      <c r="HM487" s="487"/>
      <c r="HN487" s="487"/>
      <c r="HO487" s="487"/>
      <c r="HP487" s="487"/>
      <c r="HQ487" s="487"/>
      <c r="IC487" s="44" t="s">
        <v>3403</v>
      </c>
      <c r="IE487" s="44" t="s">
        <v>3403</v>
      </c>
    </row>
    <row r="488" spans="1:239 16384:16384" s="44" customFormat="1" ht="15" customHeight="1" x14ac:dyDescent="0.2">
      <c r="A488" s="85">
        <v>82</v>
      </c>
      <c r="B488" s="509">
        <v>0.66388888888888886</v>
      </c>
      <c r="C488" s="36"/>
      <c r="D488" s="51" t="s">
        <v>20438</v>
      </c>
      <c r="E488" s="66" t="s">
        <v>212</v>
      </c>
      <c r="F488" s="282">
        <v>43286</v>
      </c>
      <c r="G488" s="36" t="s">
        <v>3082</v>
      </c>
      <c r="H488" s="36" t="s">
        <v>246</v>
      </c>
      <c r="I488" s="66" t="s">
        <v>247</v>
      </c>
      <c r="J488" s="85" t="s">
        <v>12805</v>
      </c>
      <c r="K488" s="471" t="s">
        <v>12806</v>
      </c>
      <c r="L488" s="471" t="s">
        <v>250</v>
      </c>
      <c r="M488" s="374">
        <v>43286</v>
      </c>
      <c r="N488" s="374">
        <v>43299</v>
      </c>
      <c r="O488" s="85" t="s">
        <v>12807</v>
      </c>
      <c r="P488" s="495" t="s">
        <v>23268</v>
      </c>
      <c r="Q488" s="194" t="s">
        <v>23340</v>
      </c>
      <c r="R488" s="194" t="s">
        <v>23341</v>
      </c>
      <c r="S488" s="194" t="s">
        <v>23342</v>
      </c>
      <c r="T488" s="360">
        <v>9154409468</v>
      </c>
      <c r="U488" s="538" t="s">
        <v>23343</v>
      </c>
      <c r="V488" s="538" t="s">
        <v>23343</v>
      </c>
      <c r="W488" s="66" t="s">
        <v>221</v>
      </c>
      <c r="X488" s="66" t="s">
        <v>221</v>
      </c>
      <c r="Y488" s="66" t="s">
        <v>221</v>
      </c>
      <c r="Z488" s="66" t="s">
        <v>221</v>
      </c>
      <c r="AA488" s="194" t="s">
        <v>23344</v>
      </c>
      <c r="AB488" s="360">
        <v>9420467581</v>
      </c>
      <c r="AC488" s="85" t="s">
        <v>223</v>
      </c>
      <c r="AD488" s="183" t="s">
        <v>366</v>
      </c>
      <c r="AE488" s="66" t="s">
        <v>23345</v>
      </c>
      <c r="AF488" s="194" t="s">
        <v>23260</v>
      </c>
      <c r="AG488" s="194" t="s">
        <v>23260</v>
      </c>
      <c r="AH488" s="194" t="s">
        <v>221</v>
      </c>
      <c r="AI488" s="194">
        <v>118</v>
      </c>
      <c r="AJ488" s="194" t="s">
        <v>227</v>
      </c>
      <c r="AK488" s="194">
        <v>1</v>
      </c>
      <c r="AL488" s="194">
        <v>17</v>
      </c>
      <c r="AM488" s="194">
        <v>2</v>
      </c>
      <c r="AN488" s="66" t="s">
        <v>432</v>
      </c>
      <c r="AO488" s="66" t="s">
        <v>432</v>
      </c>
      <c r="AP488" s="255" t="s">
        <v>434</v>
      </c>
      <c r="AQ488" s="255" t="s">
        <v>10785</v>
      </c>
      <c r="AR488" s="66" t="s">
        <v>23261</v>
      </c>
      <c r="AS488" s="183"/>
      <c r="AT488" s="183"/>
      <c r="AU488" s="183"/>
      <c r="AV488" s="183"/>
      <c r="AW488" s="183"/>
      <c r="AX488" s="66" t="s">
        <v>14707</v>
      </c>
      <c r="AY488" s="66" t="s">
        <v>227</v>
      </c>
      <c r="AZ488" s="66" t="s">
        <v>3877</v>
      </c>
      <c r="BA488" s="509" t="s">
        <v>7951</v>
      </c>
      <c r="BB488" s="66" t="s">
        <v>22072</v>
      </c>
      <c r="BC488" s="509">
        <v>0.66388888888888886</v>
      </c>
      <c r="BD488" s="509">
        <v>0.67708333333333337</v>
      </c>
      <c r="BE488" s="183"/>
      <c r="BF488" s="194">
        <v>2</v>
      </c>
      <c r="BG488" s="194">
        <v>3</v>
      </c>
      <c r="BH488" s="194">
        <v>3</v>
      </c>
      <c r="BI488" s="194">
        <v>3</v>
      </c>
      <c r="BJ488" s="194">
        <v>3</v>
      </c>
      <c r="BK488" s="194">
        <v>2</v>
      </c>
      <c r="BL488" s="194">
        <v>2</v>
      </c>
      <c r="BM488" s="194">
        <v>3</v>
      </c>
      <c r="BN488" s="194">
        <v>2</v>
      </c>
      <c r="BO488" s="194">
        <v>2</v>
      </c>
      <c r="BP488" s="194">
        <v>3</v>
      </c>
      <c r="BQ488" s="194">
        <v>2</v>
      </c>
      <c r="BR488" s="194">
        <v>3</v>
      </c>
      <c r="BS488" s="194">
        <v>3</v>
      </c>
      <c r="BT488" s="194">
        <v>3</v>
      </c>
      <c r="BU488" s="183"/>
      <c r="BV488" s="540" t="s">
        <v>22072</v>
      </c>
      <c r="BW488" s="500">
        <v>0.67708333333333337</v>
      </c>
      <c r="BX488" s="319">
        <v>0.68402777777777779</v>
      </c>
      <c r="BY488" s="36"/>
      <c r="BZ488" s="44">
        <v>3</v>
      </c>
      <c r="CA488" s="44">
        <v>3</v>
      </c>
      <c r="CB488" s="44">
        <v>3</v>
      </c>
      <c r="CC488" s="44">
        <v>3</v>
      </c>
      <c r="CD488" s="44" t="s">
        <v>260</v>
      </c>
      <c r="CE488" s="66" t="s">
        <v>22072</v>
      </c>
      <c r="CF488" s="66">
        <v>15</v>
      </c>
      <c r="CG488" s="183"/>
      <c r="CH488" s="183"/>
      <c r="CI488" s="183"/>
      <c r="CJ488" s="183"/>
      <c r="CK488" s="183"/>
      <c r="CL488" s="183"/>
      <c r="CM488" s="183"/>
      <c r="CN488" s="183"/>
      <c r="CO488" s="183"/>
      <c r="CP488" s="183"/>
      <c r="CQ488" s="183"/>
      <c r="CR488" s="335" t="s">
        <v>12643</v>
      </c>
      <c r="CS488" s="335" t="s">
        <v>12644</v>
      </c>
      <c r="CT488" s="335" t="s">
        <v>4002</v>
      </c>
      <c r="CU488" s="335" t="s">
        <v>23346</v>
      </c>
      <c r="CV488" s="335" t="s">
        <v>23347</v>
      </c>
      <c r="CW488" s="335" t="s">
        <v>23341</v>
      </c>
      <c r="CX488" s="335" t="s">
        <v>23342</v>
      </c>
      <c r="CY488" s="335" t="s">
        <v>23348</v>
      </c>
      <c r="CZ488" s="335" t="s">
        <v>14825</v>
      </c>
      <c r="DA488" s="335" t="s">
        <v>23349</v>
      </c>
      <c r="DB488" s="335" t="s">
        <v>3840</v>
      </c>
      <c r="DC488" s="335" t="s">
        <v>3841</v>
      </c>
      <c r="DD488" s="335" t="s">
        <v>4838</v>
      </c>
      <c r="DE488" s="335" t="s">
        <v>23350</v>
      </c>
      <c r="DF488" s="335" t="s">
        <v>23351</v>
      </c>
      <c r="DG488" s="335" t="s">
        <v>4760</v>
      </c>
      <c r="DH488" s="335" t="s">
        <v>4393</v>
      </c>
      <c r="DI488" s="335" t="s">
        <v>4761</v>
      </c>
      <c r="DJ488" s="335" t="s">
        <v>23352</v>
      </c>
      <c r="DK488" s="335" t="s">
        <v>3957</v>
      </c>
      <c r="DL488" s="335" t="s">
        <v>4884</v>
      </c>
      <c r="DM488" s="335" t="s">
        <v>3914</v>
      </c>
      <c r="DN488" s="335" t="s">
        <v>3852</v>
      </c>
      <c r="DO488" s="335" t="s">
        <v>3853</v>
      </c>
      <c r="DP488" s="335" t="s">
        <v>3854</v>
      </c>
      <c r="DQ488" s="335" t="s">
        <v>23353</v>
      </c>
      <c r="DR488" s="335" t="s">
        <v>1228</v>
      </c>
      <c r="DS488" s="335" t="s">
        <v>23343</v>
      </c>
      <c r="DT488" s="335" t="s">
        <v>3848</v>
      </c>
      <c r="DU488" s="335" t="s">
        <v>3848</v>
      </c>
      <c r="DV488" s="335" t="s">
        <v>3848</v>
      </c>
      <c r="DW488" s="335" t="s">
        <v>3848</v>
      </c>
      <c r="DX488" s="335" t="s">
        <v>3848</v>
      </c>
      <c r="DY488" s="335" t="s">
        <v>3848</v>
      </c>
      <c r="DZ488" s="335" t="s">
        <v>3848</v>
      </c>
      <c r="EA488" s="335" t="s">
        <v>3848</v>
      </c>
      <c r="EB488" s="335" t="s">
        <v>3861</v>
      </c>
      <c r="EC488" s="335" t="s">
        <v>3862</v>
      </c>
      <c r="ED488" s="335" t="s">
        <v>3848</v>
      </c>
      <c r="EE488" s="335" t="s">
        <v>4212</v>
      </c>
      <c r="EF488" s="335" t="s">
        <v>432</v>
      </c>
      <c r="EG488" s="335" t="s">
        <v>3919</v>
      </c>
      <c r="EH488" s="335" t="s">
        <v>3920</v>
      </c>
      <c r="EI488" s="335" t="s">
        <v>18040</v>
      </c>
      <c r="EJ488" s="335" t="s">
        <v>3848</v>
      </c>
      <c r="EK488" s="335" t="s">
        <v>3848</v>
      </c>
      <c r="EL488" s="335" t="s">
        <v>3868</v>
      </c>
      <c r="EM488" s="335" t="s">
        <v>4002</v>
      </c>
      <c r="EN488" s="335" t="s">
        <v>4002</v>
      </c>
      <c r="EO488" s="335" t="s">
        <v>4002</v>
      </c>
      <c r="EP488" s="335" t="s">
        <v>4002</v>
      </c>
      <c r="EQ488" s="335" t="s">
        <v>17905</v>
      </c>
      <c r="ER488" s="335" t="s">
        <v>3872</v>
      </c>
      <c r="ES488" s="335" t="s">
        <v>12072</v>
      </c>
      <c r="ET488" s="335" t="s">
        <v>5272</v>
      </c>
      <c r="EU488" s="335" t="s">
        <v>23354</v>
      </c>
      <c r="EV488" s="335" t="s">
        <v>3876</v>
      </c>
      <c r="EW488" s="335" t="s">
        <v>3876</v>
      </c>
      <c r="EX488" s="335" t="s">
        <v>3848</v>
      </c>
      <c r="EY488" s="335" t="s">
        <v>3848</v>
      </c>
      <c r="EZ488" s="335" t="s">
        <v>3877</v>
      </c>
      <c r="FA488" s="335" t="s">
        <v>3878</v>
      </c>
      <c r="FB488" s="335" t="s">
        <v>23355</v>
      </c>
      <c r="FC488" s="335" t="s">
        <v>23356</v>
      </c>
      <c r="FD488" s="335" t="s">
        <v>3848</v>
      </c>
      <c r="FE488" s="335" t="s">
        <v>4011</v>
      </c>
      <c r="FF488" s="335" t="s">
        <v>4012</v>
      </c>
      <c r="FG488" s="335" t="s">
        <v>23357</v>
      </c>
      <c r="FH488" s="335" t="s">
        <v>20532</v>
      </c>
      <c r="FI488" s="335" t="s">
        <v>7661</v>
      </c>
      <c r="FJ488" s="335" t="s">
        <v>5190</v>
      </c>
      <c r="FK488" s="335" t="s">
        <v>23358</v>
      </c>
      <c r="FL488" s="335" t="s">
        <v>4017</v>
      </c>
      <c r="FM488" s="335" t="s">
        <v>23342</v>
      </c>
      <c r="FN488" s="335" t="s">
        <v>23359</v>
      </c>
      <c r="FO488" s="335" t="s">
        <v>23360</v>
      </c>
      <c r="FP488" s="335" t="s">
        <v>3848</v>
      </c>
      <c r="FQ488" s="335" t="s">
        <v>23361</v>
      </c>
      <c r="FR488" s="335" t="s">
        <v>4925</v>
      </c>
      <c r="FS488" s="335" t="s">
        <v>23362</v>
      </c>
      <c r="FT488" s="335" t="s">
        <v>23363</v>
      </c>
      <c r="FU488" s="335" t="s">
        <v>9210</v>
      </c>
      <c r="FV488" s="335" t="s">
        <v>23364</v>
      </c>
      <c r="FW488" s="335" t="s">
        <v>23365</v>
      </c>
      <c r="FX488" s="335" t="s">
        <v>176</v>
      </c>
      <c r="FY488" s="335" t="s">
        <v>6538</v>
      </c>
      <c r="FZ488" s="335" t="s">
        <v>23307</v>
      </c>
      <c r="GA488" s="335" t="s">
        <v>3945</v>
      </c>
      <c r="GB488" s="335" t="s">
        <v>3945</v>
      </c>
      <c r="GC488" s="335" t="s">
        <v>3945</v>
      </c>
      <c r="GD488" s="44" t="s">
        <v>4194</v>
      </c>
      <c r="GE488" s="44" t="s">
        <v>6676</v>
      </c>
      <c r="GL488" s="309"/>
      <c r="GM488" s="309"/>
      <c r="GN488" s="309"/>
      <c r="GO488" s="309"/>
      <c r="GP488" s="309"/>
      <c r="GQ488" s="309"/>
      <c r="GR488" s="309"/>
      <c r="GS488" s="309"/>
      <c r="GT488" s="309"/>
      <c r="GU488" s="309"/>
      <c r="GV488" s="309"/>
      <c r="GW488" s="309"/>
      <c r="GX488" s="309"/>
      <c r="GY488" s="309"/>
      <c r="GZ488" s="309"/>
      <c r="HA488" s="309"/>
      <c r="HB488" s="309"/>
      <c r="HC488" s="309"/>
      <c r="HD488" s="309"/>
      <c r="HE488" s="309"/>
      <c r="HF488" s="309"/>
      <c r="HG488" s="309"/>
      <c r="HH488" s="309"/>
      <c r="HI488" s="309"/>
      <c r="HJ488" s="309"/>
      <c r="HK488" s="309"/>
      <c r="HL488" s="282">
        <v>43286</v>
      </c>
      <c r="HM488" s="30" t="s">
        <v>4194</v>
      </c>
      <c r="HN488" s="44" t="s">
        <v>6676</v>
      </c>
      <c r="IC488" s="44" t="s">
        <v>247</v>
      </c>
      <c r="IE488" s="44" t="s">
        <v>12843</v>
      </c>
    </row>
    <row r="489" spans="1:239 16384:16384" s="44" customFormat="1" ht="15" customHeight="1" x14ac:dyDescent="0.2">
      <c r="A489" s="85">
        <v>83</v>
      </c>
      <c r="B489" s="283">
        <v>0.69027777777777777</v>
      </c>
      <c r="D489" s="51" t="s">
        <v>20438</v>
      </c>
      <c r="E489" s="66" t="s">
        <v>212</v>
      </c>
      <c r="F489" s="282">
        <v>43286</v>
      </c>
      <c r="G489" s="36" t="s">
        <v>1202</v>
      </c>
      <c r="H489" s="36" t="s">
        <v>3056</v>
      </c>
      <c r="I489" s="66" t="s">
        <v>3057</v>
      </c>
      <c r="M489" s="351"/>
      <c r="N489" s="351"/>
      <c r="O489" s="543"/>
      <c r="P489" s="314" t="s">
        <v>23366</v>
      </c>
      <c r="Q489" s="44" t="s">
        <v>23367</v>
      </c>
      <c r="R489" s="44" t="s">
        <v>23368</v>
      </c>
      <c r="S489" s="44" t="s">
        <v>23369</v>
      </c>
      <c r="T489" s="44">
        <v>9263438411</v>
      </c>
      <c r="U489" s="367" t="s">
        <v>23370</v>
      </c>
      <c r="V489" s="367" t="s">
        <v>23370</v>
      </c>
      <c r="W489" s="66" t="s">
        <v>221</v>
      </c>
      <c r="X489" s="66" t="s">
        <v>221</v>
      </c>
      <c r="Y489" s="66" t="s">
        <v>221</v>
      </c>
      <c r="Z489" s="66" t="s">
        <v>221</v>
      </c>
      <c r="AA489" s="44" t="s">
        <v>23371</v>
      </c>
      <c r="AB489" s="44">
        <v>9263438411</v>
      </c>
      <c r="AC489" s="44" t="s">
        <v>1303</v>
      </c>
      <c r="AD489" s="183" t="s">
        <v>224</v>
      </c>
      <c r="AE489" s="44" t="s">
        <v>221</v>
      </c>
      <c r="AF489" s="194" t="s">
        <v>221</v>
      </c>
      <c r="AG489" s="194" t="s">
        <v>221</v>
      </c>
      <c r="AH489" s="194" t="s">
        <v>221</v>
      </c>
      <c r="AI489" s="255"/>
      <c r="AJ489" s="255"/>
      <c r="AK489" s="255"/>
      <c r="AL489" s="255"/>
      <c r="AM489" s="255"/>
      <c r="AN489" s="66" t="s">
        <v>432</v>
      </c>
      <c r="AO489" s="66" t="s">
        <v>432</v>
      </c>
      <c r="AP489" s="255" t="s">
        <v>434</v>
      </c>
      <c r="AQ489" s="255" t="s">
        <v>10785</v>
      </c>
      <c r="AR489" s="66" t="s">
        <v>23261</v>
      </c>
      <c r="AS489" s="255"/>
      <c r="AT489" s="255"/>
      <c r="AU489" s="255"/>
      <c r="AV489" s="255"/>
      <c r="AW489" s="255"/>
      <c r="AX489" s="66" t="s">
        <v>14707</v>
      </c>
      <c r="AY489" s="66" t="s">
        <v>227</v>
      </c>
      <c r="AZ489" s="66" t="s">
        <v>3877</v>
      </c>
      <c r="BA489" s="509" t="s">
        <v>7951</v>
      </c>
      <c r="BB489" s="66" t="s">
        <v>22072</v>
      </c>
      <c r="BC489" s="283">
        <v>0.69027777777777777</v>
      </c>
      <c r="BD489" s="283">
        <v>0.6958333333333333</v>
      </c>
      <c r="BE489" s="544"/>
      <c r="BF489" s="194">
        <v>1</v>
      </c>
      <c r="BG489" s="194">
        <v>2</v>
      </c>
      <c r="BH489" s="194">
        <v>2</v>
      </c>
      <c r="BI489" s="194">
        <v>2</v>
      </c>
      <c r="BJ489" s="194">
        <v>2</v>
      </c>
      <c r="BK489" s="194">
        <v>1</v>
      </c>
      <c r="BL489" s="194">
        <v>1</v>
      </c>
      <c r="BM489" s="194">
        <v>2</v>
      </c>
      <c r="BN489" s="194">
        <v>1</v>
      </c>
      <c r="BO489" s="194">
        <v>1</v>
      </c>
      <c r="BP489" s="194">
        <v>2</v>
      </c>
      <c r="BQ489" s="194">
        <v>1</v>
      </c>
      <c r="BR489" s="194">
        <v>2</v>
      </c>
      <c r="BS489" s="194">
        <v>2</v>
      </c>
      <c r="BT489" s="194">
        <v>2</v>
      </c>
      <c r="BU489" s="545"/>
      <c r="BV489" s="540"/>
      <c r="BW489" s="357"/>
      <c r="BX489" s="357"/>
      <c r="BY489" s="255"/>
      <c r="BZ489" s="255"/>
      <c r="CA489" s="255"/>
      <c r="CB489" s="255"/>
      <c r="CC489" s="255"/>
      <c r="CE489" s="66"/>
      <c r="CF489" s="66"/>
      <c r="CG489" s="255"/>
      <c r="CH489" s="255"/>
      <c r="CI489" s="255"/>
      <c r="CJ489" s="255"/>
      <c r="CK489" s="255"/>
      <c r="CL489" s="255"/>
      <c r="CM489" s="255"/>
      <c r="CN489" s="255"/>
      <c r="CO489" s="255"/>
      <c r="CP489" s="255"/>
      <c r="CQ489" s="255"/>
      <c r="CR489" s="335" t="s">
        <v>12643</v>
      </c>
      <c r="CS489" s="335" t="s">
        <v>12644</v>
      </c>
      <c r="CT489" s="335" t="s">
        <v>4002</v>
      </c>
      <c r="CU489" s="335" t="s">
        <v>23372</v>
      </c>
      <c r="CV489" s="335" t="s">
        <v>23367</v>
      </c>
      <c r="CW489" s="335" t="s">
        <v>23368</v>
      </c>
      <c r="CX489" s="335" t="s">
        <v>23369</v>
      </c>
      <c r="CY489" s="335" t="s">
        <v>23373</v>
      </c>
      <c r="CZ489" s="335" t="s">
        <v>3848</v>
      </c>
      <c r="DA489" s="335" t="s">
        <v>4044</v>
      </c>
      <c r="DB489" s="335" t="s">
        <v>3840</v>
      </c>
      <c r="DC489" s="335" t="s">
        <v>3841</v>
      </c>
      <c r="DD489" s="335" t="s">
        <v>4838</v>
      </c>
      <c r="DE489" s="335" t="s">
        <v>3848</v>
      </c>
      <c r="DF489" s="335" t="s">
        <v>4044</v>
      </c>
      <c r="DG489" s="335" t="s">
        <v>3840</v>
      </c>
      <c r="DH489" s="335" t="s">
        <v>3841</v>
      </c>
      <c r="DI489" s="335" t="s">
        <v>4838</v>
      </c>
      <c r="DJ489" s="335" t="s">
        <v>3848</v>
      </c>
      <c r="DK489" s="335" t="s">
        <v>3849</v>
      </c>
      <c r="DL489" s="335" t="s">
        <v>3848</v>
      </c>
      <c r="DM489" s="335" t="s">
        <v>3914</v>
      </c>
      <c r="DN489" s="335" t="s">
        <v>3852</v>
      </c>
      <c r="DO489" s="335" t="s">
        <v>3848</v>
      </c>
      <c r="DP489" s="335" t="s">
        <v>3848</v>
      </c>
      <c r="DQ489" s="335" t="s">
        <v>23374</v>
      </c>
      <c r="DR489" s="335" t="s">
        <v>23374</v>
      </c>
      <c r="DS489" s="335" t="s">
        <v>23370</v>
      </c>
      <c r="DT489" s="335" t="s">
        <v>3848</v>
      </c>
      <c r="DU489" s="335" t="s">
        <v>3848</v>
      </c>
      <c r="DV489" s="335" t="s">
        <v>3848</v>
      </c>
      <c r="DW489" s="335" t="s">
        <v>3848</v>
      </c>
      <c r="DX489" s="335" t="s">
        <v>3848</v>
      </c>
      <c r="DY489" s="335" t="s">
        <v>3848</v>
      </c>
      <c r="DZ489" s="335" t="s">
        <v>3848</v>
      </c>
      <c r="EA489" s="335" t="s">
        <v>3848</v>
      </c>
      <c r="EB489" s="335" t="s">
        <v>3861</v>
      </c>
      <c r="EC489" s="335" t="s">
        <v>3862</v>
      </c>
      <c r="ED489" s="335" t="s">
        <v>3848</v>
      </c>
      <c r="EE489" s="335" t="s">
        <v>4212</v>
      </c>
      <c r="EF489" s="335" t="s">
        <v>432</v>
      </c>
      <c r="EG489" s="335" t="s">
        <v>3919</v>
      </c>
      <c r="EH489" s="335" t="s">
        <v>3920</v>
      </c>
      <c r="EI489" s="335" t="s">
        <v>23265</v>
      </c>
      <c r="EJ489" s="335" t="s">
        <v>3848</v>
      </c>
      <c r="EK489" s="335" t="s">
        <v>3848</v>
      </c>
      <c r="EL489" s="335" t="s">
        <v>3868</v>
      </c>
      <c r="EM489" s="335" t="s">
        <v>4002</v>
      </c>
      <c r="EN489" s="335" t="s">
        <v>4002</v>
      </c>
      <c r="EO489" s="335" t="s">
        <v>4002</v>
      </c>
      <c r="EP489" s="335" t="s">
        <v>4002</v>
      </c>
      <c r="EQ489" s="335" t="s">
        <v>4017</v>
      </c>
      <c r="ER489" s="335" t="s">
        <v>4017</v>
      </c>
      <c r="ES489" s="335" t="s">
        <v>4017</v>
      </c>
      <c r="ET489" s="335" t="s">
        <v>4017</v>
      </c>
      <c r="EU489" s="335" t="s">
        <v>4017</v>
      </c>
      <c r="EV489" s="335" t="s">
        <v>3848</v>
      </c>
      <c r="EW489" s="335" t="s">
        <v>3848</v>
      </c>
      <c r="EX489" s="335" t="s">
        <v>3848</v>
      </c>
      <c r="EY489" s="335" t="s">
        <v>3848</v>
      </c>
      <c r="EZ489" s="335" t="s">
        <v>3848</v>
      </c>
      <c r="FA489" s="335" t="s">
        <v>3848</v>
      </c>
      <c r="FB489" s="335" t="s">
        <v>3848</v>
      </c>
      <c r="FC489" s="335" t="s">
        <v>3848</v>
      </c>
      <c r="FD489" s="335" t="s">
        <v>3848</v>
      </c>
      <c r="FE489" s="335" t="s">
        <v>4017</v>
      </c>
      <c r="FF489" s="335" t="s">
        <v>4017</v>
      </c>
      <c r="FG489" s="335" t="s">
        <v>3848</v>
      </c>
      <c r="FH489" s="335" t="s">
        <v>3848</v>
      </c>
      <c r="FI489" s="335" t="s">
        <v>3848</v>
      </c>
      <c r="FJ489" s="335" t="s">
        <v>4017</v>
      </c>
      <c r="FK489" s="335" t="s">
        <v>4017</v>
      </c>
      <c r="FL489" s="335" t="s">
        <v>4017</v>
      </c>
      <c r="FM489" s="335" t="s">
        <v>4044</v>
      </c>
      <c r="FN489" s="335" t="s">
        <v>4044</v>
      </c>
      <c r="FO489" s="335" t="s">
        <v>3848</v>
      </c>
      <c r="FP489" s="335" t="s">
        <v>3848</v>
      </c>
      <c r="FQ489" s="335" t="s">
        <v>23375</v>
      </c>
      <c r="FR489" s="335" t="s">
        <v>4045</v>
      </c>
      <c r="FS489" s="335" t="s">
        <v>23376</v>
      </c>
      <c r="FT489" s="335" t="s">
        <v>3943</v>
      </c>
      <c r="FU489" s="335" t="s">
        <v>3943</v>
      </c>
      <c r="FV489" s="335" t="s">
        <v>3943</v>
      </c>
      <c r="FW489" s="335" t="s">
        <v>3943</v>
      </c>
      <c r="FX489" s="335" t="s">
        <v>3944</v>
      </c>
      <c r="FY489" s="335" t="s">
        <v>3848</v>
      </c>
      <c r="FZ489" s="335" t="s">
        <v>3848</v>
      </c>
      <c r="GA489" s="335" t="s">
        <v>3848</v>
      </c>
      <c r="GB489" s="335" t="s">
        <v>3848</v>
      </c>
      <c r="GC489" s="335" t="s">
        <v>3848</v>
      </c>
      <c r="GL489" s="309"/>
      <c r="GM489" s="309"/>
      <c r="GN489" s="309"/>
      <c r="GO489" s="309"/>
      <c r="GP489" s="309"/>
      <c r="GQ489" s="309"/>
      <c r="GR489" s="309"/>
      <c r="GS489" s="309"/>
      <c r="GT489" s="309"/>
      <c r="GU489" s="309"/>
      <c r="GV489" s="309"/>
      <c r="GW489" s="309"/>
      <c r="GX489" s="309"/>
      <c r="GY489" s="309"/>
      <c r="GZ489" s="309"/>
      <c r="HA489" s="309"/>
      <c r="HB489" s="309"/>
      <c r="HC489" s="309"/>
      <c r="HD489" s="309"/>
      <c r="HE489" s="309"/>
      <c r="HF489" s="309"/>
      <c r="HG489" s="309"/>
      <c r="HH489" s="309"/>
      <c r="HI489" s="309"/>
      <c r="HJ489" s="309"/>
      <c r="HK489" s="309"/>
      <c r="IC489" s="44" t="s">
        <v>3403</v>
      </c>
      <c r="IE489" s="44" t="s">
        <v>3403</v>
      </c>
    </row>
    <row r="490" spans="1:239 16384:16384" s="44" customFormat="1" ht="15" customHeight="1" x14ac:dyDescent="0.2">
      <c r="A490" s="85">
        <v>84</v>
      </c>
      <c r="B490" s="283">
        <v>0.69791666666666663</v>
      </c>
      <c r="D490" s="51" t="s">
        <v>20438</v>
      </c>
      <c r="E490" s="66" t="s">
        <v>212</v>
      </c>
      <c r="F490" s="282">
        <v>43286</v>
      </c>
      <c r="G490" s="36" t="s">
        <v>3082</v>
      </c>
      <c r="H490" s="36" t="s">
        <v>246</v>
      </c>
      <c r="I490" s="66" t="s">
        <v>247</v>
      </c>
      <c r="J490" s="44" t="s">
        <v>5969</v>
      </c>
      <c r="K490" s="44" t="s">
        <v>23377</v>
      </c>
      <c r="L490" s="471" t="s">
        <v>250</v>
      </c>
      <c r="M490" s="374">
        <v>43286</v>
      </c>
      <c r="N490" s="374">
        <v>43299</v>
      </c>
      <c r="O490" s="44" t="s">
        <v>13142</v>
      </c>
      <c r="P490" s="314" t="s">
        <v>23378</v>
      </c>
      <c r="Q490" s="255" t="s">
        <v>818</v>
      </c>
      <c r="R490" s="255" t="s">
        <v>23379</v>
      </c>
      <c r="S490" s="255" t="s">
        <v>23380</v>
      </c>
      <c r="T490" s="546">
        <v>9777350030</v>
      </c>
      <c r="U490" s="547" t="s">
        <v>23381</v>
      </c>
      <c r="V490" s="547" t="s">
        <v>23381</v>
      </c>
      <c r="W490" s="66" t="s">
        <v>221</v>
      </c>
      <c r="X490" s="66" t="s">
        <v>221</v>
      </c>
      <c r="Y490" s="66" t="s">
        <v>221</v>
      </c>
      <c r="Z490" s="66" t="s">
        <v>221</v>
      </c>
      <c r="AA490" s="255" t="s">
        <v>23382</v>
      </c>
      <c r="AB490" s="255">
        <v>9489535261</v>
      </c>
      <c r="AC490" s="183" t="s">
        <v>402</v>
      </c>
      <c r="AD490" s="183" t="s">
        <v>224</v>
      </c>
      <c r="AE490" s="255" t="s">
        <v>8233</v>
      </c>
      <c r="AF490" s="194" t="s">
        <v>221</v>
      </c>
      <c r="AG490" s="194" t="s">
        <v>221</v>
      </c>
      <c r="AH490" s="194" t="s">
        <v>23334</v>
      </c>
      <c r="AI490" s="255">
        <v>7</v>
      </c>
      <c r="AJ490" s="255" t="s">
        <v>227</v>
      </c>
      <c r="AK490" s="255">
        <v>1</v>
      </c>
      <c r="AL490" s="255">
        <v>7</v>
      </c>
      <c r="AM490" s="255">
        <v>0</v>
      </c>
      <c r="AN490" s="66" t="s">
        <v>432</v>
      </c>
      <c r="AO490" s="66" t="s">
        <v>432</v>
      </c>
      <c r="AP490" s="255" t="s">
        <v>434</v>
      </c>
      <c r="AQ490" s="255" t="s">
        <v>10785</v>
      </c>
      <c r="AR490" s="66" t="s">
        <v>23261</v>
      </c>
      <c r="AS490" s="255"/>
      <c r="AT490" s="255"/>
      <c r="AU490" s="255"/>
      <c r="AV490" s="255"/>
      <c r="AW490" s="255"/>
      <c r="AX490" s="66" t="s">
        <v>14707</v>
      </c>
      <c r="AY490" s="66" t="s">
        <v>227</v>
      </c>
      <c r="AZ490" s="66" t="s">
        <v>3876</v>
      </c>
      <c r="BA490" s="509" t="s">
        <v>7951</v>
      </c>
      <c r="BB490" s="66" t="s">
        <v>22072</v>
      </c>
      <c r="BC490" s="283">
        <v>0.69791666666666663</v>
      </c>
      <c r="BD490" s="283">
        <v>0.70694444444444438</v>
      </c>
      <c r="BE490" s="544"/>
      <c r="BF490" s="194">
        <v>2</v>
      </c>
      <c r="BG490" s="194">
        <v>3</v>
      </c>
      <c r="BH490" s="194">
        <v>3</v>
      </c>
      <c r="BI490" s="194">
        <v>3</v>
      </c>
      <c r="BJ490" s="194">
        <v>3</v>
      </c>
      <c r="BK490" s="194">
        <v>2</v>
      </c>
      <c r="BL490" s="194">
        <v>2</v>
      </c>
      <c r="BM490" s="194">
        <v>3</v>
      </c>
      <c r="BN490" s="194">
        <v>2</v>
      </c>
      <c r="BO490" s="194">
        <v>2</v>
      </c>
      <c r="BP490" s="194">
        <v>3</v>
      </c>
      <c r="BQ490" s="194">
        <v>2</v>
      </c>
      <c r="BR490" s="194">
        <v>3</v>
      </c>
      <c r="BS490" s="194">
        <v>3</v>
      </c>
      <c r="BT490" s="194">
        <v>3</v>
      </c>
      <c r="BU490" s="545"/>
      <c r="BV490" s="540" t="s">
        <v>22072</v>
      </c>
      <c r="BW490" s="59">
        <v>0.70694444444444438</v>
      </c>
      <c r="BX490" s="59">
        <v>0.71250000000000002</v>
      </c>
      <c r="BZ490" s="44">
        <v>3</v>
      </c>
      <c r="CA490" s="44">
        <v>3</v>
      </c>
      <c r="CB490" s="44">
        <v>3</v>
      </c>
      <c r="CC490" s="44">
        <v>3</v>
      </c>
      <c r="CD490" s="51" t="s">
        <v>260</v>
      </c>
      <c r="CE490" s="44" t="s">
        <v>22072</v>
      </c>
      <c r="CF490" s="66">
        <v>15</v>
      </c>
      <c r="CG490" s="255"/>
      <c r="CH490" s="255"/>
      <c r="CI490" s="255"/>
      <c r="CJ490" s="255"/>
      <c r="CK490" s="255"/>
      <c r="CL490" s="255"/>
      <c r="CM490" s="255"/>
      <c r="CN490" s="255"/>
      <c r="CO490" s="255"/>
      <c r="CP490" s="255"/>
      <c r="CQ490" s="255"/>
      <c r="CR490" s="335" t="s">
        <v>12643</v>
      </c>
      <c r="CS490" s="335" t="s">
        <v>12644</v>
      </c>
      <c r="CT490" s="335" t="s">
        <v>4002</v>
      </c>
      <c r="CU490" s="335" t="s">
        <v>23383</v>
      </c>
      <c r="CV490" s="335" t="s">
        <v>818</v>
      </c>
      <c r="CW490" s="335" t="s">
        <v>23379</v>
      </c>
      <c r="CX490" s="335" t="s">
        <v>23380</v>
      </c>
      <c r="CY490" s="335" t="s">
        <v>23384</v>
      </c>
      <c r="CZ490" s="335" t="s">
        <v>3848</v>
      </c>
      <c r="DA490" s="335" t="s">
        <v>23385</v>
      </c>
      <c r="DB490" s="335" t="s">
        <v>3840</v>
      </c>
      <c r="DC490" s="335" t="s">
        <v>3841</v>
      </c>
      <c r="DD490" s="335" t="s">
        <v>4838</v>
      </c>
      <c r="DE490" s="335" t="s">
        <v>23386</v>
      </c>
      <c r="DF490" s="335" t="s">
        <v>23387</v>
      </c>
      <c r="DG490" s="335" t="s">
        <v>8855</v>
      </c>
      <c r="DH490" s="335" t="s">
        <v>6603</v>
      </c>
      <c r="DI490" s="335" t="s">
        <v>23388</v>
      </c>
      <c r="DJ490" s="335" t="s">
        <v>23389</v>
      </c>
      <c r="DK490" s="335" t="s">
        <v>3849</v>
      </c>
      <c r="DL490" s="335" t="s">
        <v>7852</v>
      </c>
      <c r="DM490" s="335" t="s">
        <v>3914</v>
      </c>
      <c r="DN490" s="335" t="s">
        <v>3852</v>
      </c>
      <c r="DO490" s="335" t="s">
        <v>3853</v>
      </c>
      <c r="DP490" s="335" t="s">
        <v>3854</v>
      </c>
      <c r="DQ490" s="335" t="s">
        <v>23390</v>
      </c>
      <c r="DR490" s="335" t="s">
        <v>10126</v>
      </c>
      <c r="DS490" s="335" t="s">
        <v>23381</v>
      </c>
      <c r="DT490" s="335" t="s">
        <v>3848</v>
      </c>
      <c r="DU490" s="335" t="s">
        <v>3848</v>
      </c>
      <c r="DV490" s="335" t="s">
        <v>3848</v>
      </c>
      <c r="DW490" s="335" t="s">
        <v>3848</v>
      </c>
      <c r="DX490" s="335" t="s">
        <v>3848</v>
      </c>
      <c r="DY490" s="335" t="s">
        <v>3848</v>
      </c>
      <c r="DZ490" s="335" t="s">
        <v>3848</v>
      </c>
      <c r="EA490" s="335" t="s">
        <v>3848</v>
      </c>
      <c r="EB490" s="335" t="s">
        <v>3861</v>
      </c>
      <c r="EC490" s="335" t="s">
        <v>4118</v>
      </c>
      <c r="ED490" s="335" t="s">
        <v>3848</v>
      </c>
      <c r="EE490" s="335" t="s">
        <v>4212</v>
      </c>
      <c r="EF490" s="335" t="s">
        <v>432</v>
      </c>
      <c r="EG490" s="335" t="s">
        <v>3919</v>
      </c>
      <c r="EH490" s="335" t="s">
        <v>3920</v>
      </c>
      <c r="EI490" s="335" t="s">
        <v>20777</v>
      </c>
      <c r="EJ490" s="335" t="s">
        <v>3848</v>
      </c>
      <c r="EK490" s="335" t="s">
        <v>3848</v>
      </c>
      <c r="EL490" s="335" t="s">
        <v>3868</v>
      </c>
      <c r="EM490" s="335" t="s">
        <v>4002</v>
      </c>
      <c r="EN490" s="335" t="s">
        <v>4002</v>
      </c>
      <c r="EO490" s="335" t="s">
        <v>4002</v>
      </c>
      <c r="EP490" s="335" t="s">
        <v>4002</v>
      </c>
      <c r="EQ490" s="335" t="s">
        <v>23391</v>
      </c>
      <c r="ER490" s="335" t="s">
        <v>7126</v>
      </c>
      <c r="ES490" s="335" t="s">
        <v>23392</v>
      </c>
      <c r="ET490" s="335" t="s">
        <v>13339</v>
      </c>
      <c r="EU490" s="335" t="s">
        <v>23393</v>
      </c>
      <c r="EV490" s="335" t="s">
        <v>3877</v>
      </c>
      <c r="EW490" s="335" t="s">
        <v>3876</v>
      </c>
      <c r="EX490" s="335" t="s">
        <v>3848</v>
      </c>
      <c r="EY490" s="335" t="s">
        <v>3848</v>
      </c>
      <c r="EZ490" s="335" t="s">
        <v>3876</v>
      </c>
      <c r="FA490" s="335" t="s">
        <v>3848</v>
      </c>
      <c r="FB490" s="335" t="s">
        <v>23394</v>
      </c>
      <c r="FC490" s="335" t="s">
        <v>23395</v>
      </c>
      <c r="FD490" s="335" t="s">
        <v>23396</v>
      </c>
      <c r="FE490" s="335" t="s">
        <v>3930</v>
      </c>
      <c r="FF490" s="335" t="s">
        <v>3931</v>
      </c>
      <c r="FG490" s="335" t="s">
        <v>3848</v>
      </c>
      <c r="FH490" s="335" t="s">
        <v>23397</v>
      </c>
      <c r="FI490" s="335" t="s">
        <v>23398</v>
      </c>
      <c r="FJ490" s="335" t="s">
        <v>4083</v>
      </c>
      <c r="FK490" s="335" t="s">
        <v>6483</v>
      </c>
      <c r="FL490" s="335" t="s">
        <v>4017</v>
      </c>
      <c r="FM490" s="335" t="s">
        <v>23380</v>
      </c>
      <c r="FN490" s="335" t="s">
        <v>23399</v>
      </c>
      <c r="FO490" s="335" t="s">
        <v>962</v>
      </c>
      <c r="FP490" s="335" t="s">
        <v>3848</v>
      </c>
      <c r="FQ490" s="335" t="s">
        <v>3848</v>
      </c>
      <c r="FR490" s="335" t="s">
        <v>3848</v>
      </c>
      <c r="FS490" s="335" t="s">
        <v>3848</v>
      </c>
      <c r="FT490" s="335" t="s">
        <v>23400</v>
      </c>
      <c r="FU490" s="335" t="s">
        <v>23401</v>
      </c>
      <c r="FV490" s="335" t="s">
        <v>23402</v>
      </c>
      <c r="FW490" s="335" t="s">
        <v>23403</v>
      </c>
      <c r="FX490" s="335" t="s">
        <v>176</v>
      </c>
      <c r="FY490" s="335" t="s">
        <v>6538</v>
      </c>
      <c r="FZ490" s="335" t="s">
        <v>23404</v>
      </c>
      <c r="GA490" s="335" t="s">
        <v>3946</v>
      </c>
      <c r="GB490" s="335" t="s">
        <v>3945</v>
      </c>
      <c r="GC490" s="335" t="s">
        <v>3946</v>
      </c>
      <c r="GD490" s="44" t="s">
        <v>12711</v>
      </c>
      <c r="GE490" s="44" t="s">
        <v>6676</v>
      </c>
      <c r="GL490" s="309"/>
      <c r="GM490" s="309"/>
      <c r="GN490" s="309"/>
      <c r="GO490" s="309"/>
      <c r="GP490" s="309"/>
      <c r="GQ490" s="309"/>
      <c r="GR490" s="309"/>
      <c r="GS490" s="309"/>
      <c r="GT490" s="309"/>
      <c r="GU490" s="309"/>
      <c r="GV490" s="309"/>
      <c r="GW490" s="309"/>
      <c r="GX490" s="309"/>
      <c r="GY490" s="309"/>
      <c r="GZ490" s="309"/>
      <c r="HA490" s="309"/>
      <c r="HB490" s="309"/>
      <c r="HC490" s="309"/>
      <c r="HD490" s="309"/>
      <c r="HE490" s="309"/>
      <c r="HF490" s="309"/>
      <c r="HG490" s="309"/>
      <c r="HH490" s="309"/>
      <c r="HI490" s="309"/>
      <c r="HJ490" s="309"/>
      <c r="HK490" s="309"/>
      <c r="HL490" s="282">
        <v>43286</v>
      </c>
      <c r="HM490" s="30" t="s">
        <v>12618</v>
      </c>
      <c r="HS490" s="487" t="s">
        <v>6676</v>
      </c>
      <c r="IC490" s="44" t="s">
        <v>247</v>
      </c>
      <c r="IE490" s="44" t="s">
        <v>12843</v>
      </c>
    </row>
    <row r="491" spans="1:239 16384:16384" s="44" customFormat="1" ht="15" customHeight="1" x14ac:dyDescent="0.2">
      <c r="A491" s="85">
        <v>85</v>
      </c>
      <c r="B491" s="357">
        <v>0.72083333333333333</v>
      </c>
      <c r="D491" s="51" t="s">
        <v>20438</v>
      </c>
      <c r="E491" s="66" t="s">
        <v>212</v>
      </c>
      <c r="F491" s="282">
        <v>43286</v>
      </c>
      <c r="G491" s="36" t="s">
        <v>3082</v>
      </c>
      <c r="H491" s="36" t="s">
        <v>246</v>
      </c>
      <c r="I491" s="66" t="s">
        <v>247</v>
      </c>
      <c r="J491" s="44" t="s">
        <v>5969</v>
      </c>
      <c r="K491" s="44" t="s">
        <v>23234</v>
      </c>
      <c r="L491" s="471" t="s">
        <v>250</v>
      </c>
      <c r="M491" s="374">
        <v>43286</v>
      </c>
      <c r="N491" s="374">
        <v>43299</v>
      </c>
      <c r="O491" s="44" t="s">
        <v>12807</v>
      </c>
      <c r="P491" s="314" t="s">
        <v>23378</v>
      </c>
      <c r="Q491" s="255" t="s">
        <v>23405</v>
      </c>
      <c r="R491" s="255" t="s">
        <v>23406</v>
      </c>
      <c r="S491" s="282" t="s">
        <v>23407</v>
      </c>
      <c r="T491" s="255">
        <v>9565777313</v>
      </c>
      <c r="U491" s="478" t="s">
        <v>23408</v>
      </c>
      <c r="V491" s="478" t="s">
        <v>23408</v>
      </c>
      <c r="W491" s="66" t="s">
        <v>221</v>
      </c>
      <c r="X491" s="66" t="s">
        <v>221</v>
      </c>
      <c r="Y491" s="66" t="s">
        <v>221</v>
      </c>
      <c r="Z491" s="66" t="s">
        <v>221</v>
      </c>
      <c r="AA491" s="255" t="s">
        <v>23409</v>
      </c>
      <c r="AB491" s="255">
        <v>9156641501</v>
      </c>
      <c r="AC491" s="183" t="s">
        <v>402</v>
      </c>
      <c r="AD491" s="183" t="s">
        <v>224</v>
      </c>
      <c r="AE491" s="255" t="s">
        <v>8233</v>
      </c>
      <c r="AF491" s="194" t="s">
        <v>221</v>
      </c>
      <c r="AG491" s="194" t="s">
        <v>221</v>
      </c>
      <c r="AH491" s="194" t="s">
        <v>23260</v>
      </c>
      <c r="AI491" s="255">
        <v>13</v>
      </c>
      <c r="AJ491" s="255" t="s">
        <v>227</v>
      </c>
      <c r="AK491" s="255">
        <v>1</v>
      </c>
      <c r="AL491" s="255">
        <v>13</v>
      </c>
      <c r="AM491" s="255">
        <v>0</v>
      </c>
      <c r="AN491" s="66" t="s">
        <v>432</v>
      </c>
      <c r="AO491" s="66" t="s">
        <v>432</v>
      </c>
      <c r="AP491" s="255" t="s">
        <v>434</v>
      </c>
      <c r="AQ491" s="255" t="s">
        <v>10785</v>
      </c>
      <c r="AR491" s="66" t="s">
        <v>23261</v>
      </c>
      <c r="AS491" s="255"/>
      <c r="AT491" s="255"/>
      <c r="AU491" s="255"/>
      <c r="AV491" s="255"/>
      <c r="AW491" s="255"/>
      <c r="AX491" s="66" t="s">
        <v>14707</v>
      </c>
      <c r="AY491" s="66" t="s">
        <v>227</v>
      </c>
      <c r="AZ491" s="66" t="s">
        <v>3876</v>
      </c>
      <c r="BA491" s="509" t="s">
        <v>7951</v>
      </c>
      <c r="BB491" s="66" t="s">
        <v>22072</v>
      </c>
      <c r="BC491" s="357">
        <v>0.72083333333333333</v>
      </c>
      <c r="BD491" s="357">
        <v>0.73263888888888884</v>
      </c>
      <c r="BE491" s="252"/>
      <c r="BF491" s="194">
        <v>2</v>
      </c>
      <c r="BG491" s="194">
        <v>3</v>
      </c>
      <c r="BH491" s="194">
        <v>3</v>
      </c>
      <c r="BI491" s="194">
        <v>3</v>
      </c>
      <c r="BJ491" s="194">
        <v>3</v>
      </c>
      <c r="BK491" s="194">
        <v>2</v>
      </c>
      <c r="BL491" s="194">
        <v>2</v>
      </c>
      <c r="BM491" s="194">
        <v>3</v>
      </c>
      <c r="BN491" s="194">
        <v>2</v>
      </c>
      <c r="BO491" s="194">
        <v>2</v>
      </c>
      <c r="BP491" s="194">
        <v>3</v>
      </c>
      <c r="BQ491" s="194">
        <v>2</v>
      </c>
      <c r="BR491" s="194">
        <v>3</v>
      </c>
      <c r="BS491" s="194">
        <v>3</v>
      </c>
      <c r="BT491" s="194">
        <v>3</v>
      </c>
      <c r="BU491" s="183"/>
      <c r="BV491" s="540" t="s">
        <v>22072</v>
      </c>
      <c r="BW491" s="357">
        <v>0.73263888888888884</v>
      </c>
      <c r="BX491" s="357">
        <v>0.73819444444444438</v>
      </c>
      <c r="BY491" s="252"/>
      <c r="BZ491" s="44">
        <v>3</v>
      </c>
      <c r="CA491" s="44">
        <v>3</v>
      </c>
      <c r="CB491" s="44">
        <v>3</v>
      </c>
      <c r="CC491" s="44">
        <v>3</v>
      </c>
      <c r="CD491" s="51" t="s">
        <v>260</v>
      </c>
      <c r="CE491" s="44" t="s">
        <v>22072</v>
      </c>
      <c r="CF491" s="66">
        <v>15</v>
      </c>
      <c r="CG491" s="255"/>
      <c r="CH491" s="255"/>
      <c r="CI491" s="255"/>
      <c r="CJ491" s="255"/>
      <c r="CK491" s="255"/>
      <c r="CL491" s="255"/>
      <c r="CM491" s="255"/>
      <c r="CN491" s="255"/>
      <c r="CO491" s="255"/>
      <c r="CP491" s="255"/>
      <c r="CQ491" s="255"/>
      <c r="CR491" s="335" t="s">
        <v>12643</v>
      </c>
      <c r="CS491" s="335" t="s">
        <v>12644</v>
      </c>
      <c r="CT491" s="335" t="s">
        <v>4002</v>
      </c>
      <c r="CU491" s="335" t="s">
        <v>23410</v>
      </c>
      <c r="CV491" s="335" t="s">
        <v>23405</v>
      </c>
      <c r="CW491" s="335" t="s">
        <v>23406</v>
      </c>
      <c r="CX491" s="335" t="s">
        <v>23407</v>
      </c>
      <c r="CY491" s="335" t="s">
        <v>23411</v>
      </c>
      <c r="CZ491" s="335" t="s">
        <v>3848</v>
      </c>
      <c r="DA491" s="335" t="s">
        <v>23412</v>
      </c>
      <c r="DB491" s="335" t="s">
        <v>3840</v>
      </c>
      <c r="DC491" s="335" t="s">
        <v>3841</v>
      </c>
      <c r="DD491" s="335" t="s">
        <v>4838</v>
      </c>
      <c r="DE491" s="335" t="s">
        <v>23413</v>
      </c>
      <c r="DF491" s="335" t="s">
        <v>23414</v>
      </c>
      <c r="DG491" s="335" t="s">
        <v>8855</v>
      </c>
      <c r="DH491" s="335" t="s">
        <v>6603</v>
      </c>
      <c r="DI491" s="335" t="s">
        <v>8994</v>
      </c>
      <c r="DJ491" s="335" t="s">
        <v>3848</v>
      </c>
      <c r="DK491" s="335" t="s">
        <v>3849</v>
      </c>
      <c r="DL491" s="335" t="s">
        <v>23415</v>
      </c>
      <c r="DM491" s="335" t="s">
        <v>3914</v>
      </c>
      <c r="DN491" s="335" t="s">
        <v>3852</v>
      </c>
      <c r="DO491" s="335" t="s">
        <v>3853</v>
      </c>
      <c r="DP491" s="335" t="s">
        <v>3854</v>
      </c>
      <c r="DQ491" s="335" t="s">
        <v>23416</v>
      </c>
      <c r="DR491" s="335" t="s">
        <v>23416</v>
      </c>
      <c r="DS491" s="335" t="s">
        <v>23408</v>
      </c>
      <c r="DT491" s="335" t="s">
        <v>3848</v>
      </c>
      <c r="DU491" s="335" t="s">
        <v>3848</v>
      </c>
      <c r="DV491" s="335" t="s">
        <v>3848</v>
      </c>
      <c r="DW491" s="335" t="s">
        <v>3848</v>
      </c>
      <c r="DX491" s="335" t="s">
        <v>23417</v>
      </c>
      <c r="DY491" s="335" t="s">
        <v>23418</v>
      </c>
      <c r="DZ491" s="335" t="s">
        <v>23419</v>
      </c>
      <c r="EA491" s="335" t="s">
        <v>3848</v>
      </c>
      <c r="EB491" s="335" t="s">
        <v>3861</v>
      </c>
      <c r="EC491" s="335" t="s">
        <v>4118</v>
      </c>
      <c r="ED491" s="335" t="s">
        <v>3848</v>
      </c>
      <c r="EE491" s="335" t="s">
        <v>4212</v>
      </c>
      <c r="EF491" s="335" t="s">
        <v>432</v>
      </c>
      <c r="EG491" s="335" t="s">
        <v>3919</v>
      </c>
      <c r="EH491" s="335" t="s">
        <v>3920</v>
      </c>
      <c r="EI491" s="335" t="s">
        <v>17904</v>
      </c>
      <c r="EJ491" s="335" t="s">
        <v>3848</v>
      </c>
      <c r="EK491" s="335" t="s">
        <v>3848</v>
      </c>
      <c r="EL491" s="335" t="s">
        <v>3868</v>
      </c>
      <c r="EM491" s="335" t="s">
        <v>4002</v>
      </c>
      <c r="EN491" s="335" t="s">
        <v>4002</v>
      </c>
      <c r="EO491" s="335" t="s">
        <v>3870</v>
      </c>
      <c r="EP491" s="335" t="s">
        <v>3869</v>
      </c>
      <c r="EQ491" s="335" t="s">
        <v>23420</v>
      </c>
      <c r="ER491" s="335" t="s">
        <v>7126</v>
      </c>
      <c r="ES491" s="335" t="s">
        <v>23421</v>
      </c>
      <c r="ET491" s="335" t="s">
        <v>23422</v>
      </c>
      <c r="EU491" s="335" t="s">
        <v>23423</v>
      </c>
      <c r="EV491" s="335" t="s">
        <v>3876</v>
      </c>
      <c r="EW491" s="335" t="s">
        <v>3876</v>
      </c>
      <c r="EX491" s="335" t="s">
        <v>3848</v>
      </c>
      <c r="EY491" s="335" t="s">
        <v>3848</v>
      </c>
      <c r="EZ491" s="335" t="s">
        <v>3876</v>
      </c>
      <c r="FA491" s="335" t="s">
        <v>3848</v>
      </c>
      <c r="FB491" s="335" t="s">
        <v>23424</v>
      </c>
      <c r="FC491" s="335" t="s">
        <v>23425</v>
      </c>
      <c r="FD491" s="335" t="s">
        <v>23426</v>
      </c>
      <c r="FE491" s="335" t="s">
        <v>3930</v>
      </c>
      <c r="FF491" s="335" t="s">
        <v>6835</v>
      </c>
      <c r="FG491" s="335" t="s">
        <v>3848</v>
      </c>
      <c r="FH491" s="335" t="s">
        <v>23427</v>
      </c>
      <c r="FI491" s="335" t="s">
        <v>4270</v>
      </c>
      <c r="FJ491" s="335" t="s">
        <v>4446</v>
      </c>
      <c r="FK491" s="335" t="s">
        <v>14240</v>
      </c>
      <c r="FL491" s="335" t="s">
        <v>7351</v>
      </c>
      <c r="FM491" s="335" t="s">
        <v>23407</v>
      </c>
      <c r="FN491" s="335" t="s">
        <v>23428</v>
      </c>
      <c r="FO491" s="335" t="s">
        <v>23429</v>
      </c>
      <c r="FP491" s="335" t="s">
        <v>3848</v>
      </c>
      <c r="FQ491" s="335" t="s">
        <v>23430</v>
      </c>
      <c r="FR491" s="335" t="s">
        <v>6200</v>
      </c>
      <c r="FS491" s="335" t="s">
        <v>23426</v>
      </c>
      <c r="FT491" s="335" t="s">
        <v>23431</v>
      </c>
      <c r="FU491" s="335" t="s">
        <v>23432</v>
      </c>
      <c r="FV491" s="335" t="s">
        <v>23433</v>
      </c>
      <c r="FW491" s="335" t="s">
        <v>23434</v>
      </c>
      <c r="FX491" s="335" t="s">
        <v>176</v>
      </c>
      <c r="FY491" s="335" t="s">
        <v>6538</v>
      </c>
      <c r="FZ491" s="335" t="s">
        <v>23435</v>
      </c>
      <c r="GA491" s="335" t="s">
        <v>3945</v>
      </c>
      <c r="GB491" s="335" t="s">
        <v>3945</v>
      </c>
      <c r="GC491" s="335" t="s">
        <v>3946</v>
      </c>
      <c r="GD491" s="44" t="s">
        <v>12711</v>
      </c>
      <c r="GE491" s="44" t="s">
        <v>6676</v>
      </c>
      <c r="GL491" s="309"/>
      <c r="GM491" s="309"/>
      <c r="GN491" s="309"/>
      <c r="GO491" s="309"/>
      <c r="GP491" s="309"/>
      <c r="GQ491" s="309"/>
      <c r="GR491" s="309"/>
      <c r="GS491" s="309"/>
      <c r="GT491" s="309"/>
      <c r="GU491" s="309"/>
      <c r="GV491" s="309"/>
      <c r="GW491" s="309"/>
      <c r="GX491" s="309"/>
      <c r="GY491" s="309"/>
      <c r="GZ491" s="309"/>
      <c r="HA491" s="309"/>
      <c r="HB491" s="309"/>
      <c r="HC491" s="309"/>
      <c r="HD491" s="309"/>
      <c r="HE491" s="309"/>
      <c r="HF491" s="309"/>
      <c r="HG491" s="309"/>
      <c r="HH491" s="309"/>
      <c r="HI491" s="309"/>
      <c r="HJ491" s="309"/>
      <c r="HK491" s="309"/>
      <c r="HL491" s="282">
        <v>43286</v>
      </c>
      <c r="HM491" s="30" t="s">
        <v>12618</v>
      </c>
      <c r="HS491" s="487" t="s">
        <v>6676</v>
      </c>
      <c r="IC491" s="44" t="s">
        <v>247</v>
      </c>
      <c r="IE491" s="44" t="s">
        <v>12843</v>
      </c>
    </row>
    <row r="492" spans="1:239 16384:16384" s="44" customFormat="1" ht="15" customHeight="1" x14ac:dyDescent="0.2">
      <c r="A492" s="85">
        <v>86</v>
      </c>
      <c r="B492" s="59">
        <v>0.4597222222222222</v>
      </c>
      <c r="C492" s="85"/>
      <c r="D492" s="85" t="s">
        <v>12630</v>
      </c>
      <c r="E492" s="85" t="s">
        <v>212</v>
      </c>
      <c r="F492" s="282">
        <v>43286</v>
      </c>
      <c r="G492" s="255" t="s">
        <v>1202</v>
      </c>
      <c r="H492" s="44" t="s">
        <v>233</v>
      </c>
      <c r="I492" s="44" t="s">
        <v>3057</v>
      </c>
      <c r="J492" s="85"/>
      <c r="K492" s="471"/>
      <c r="L492" s="471"/>
      <c r="M492" s="471"/>
      <c r="N492" s="471"/>
      <c r="O492" s="85"/>
      <c r="P492" s="370" t="s">
        <v>23436</v>
      </c>
      <c r="Q492" s="44" t="s">
        <v>23437</v>
      </c>
      <c r="R492" s="44" t="s">
        <v>23438</v>
      </c>
      <c r="S492" s="351" t="s">
        <v>530</v>
      </c>
      <c r="T492" s="354">
        <v>9087341323</v>
      </c>
      <c r="U492" s="516" t="s">
        <v>23439</v>
      </c>
      <c r="V492" s="516" t="s">
        <v>23440</v>
      </c>
      <c r="W492" s="66" t="s">
        <v>221</v>
      </c>
      <c r="X492" s="66" t="s">
        <v>221</v>
      </c>
      <c r="Y492" s="66" t="s">
        <v>221</v>
      </c>
      <c r="Z492" s="66" t="s">
        <v>221</v>
      </c>
      <c r="AA492" s="44" t="s">
        <v>23441</v>
      </c>
      <c r="AB492" s="44">
        <v>9663810242</v>
      </c>
      <c r="AC492" s="85" t="s">
        <v>402</v>
      </c>
      <c r="AD492" s="255" t="s">
        <v>241</v>
      </c>
      <c r="AE492" s="44" t="s">
        <v>23442</v>
      </c>
      <c r="AF492" s="85" t="s">
        <v>221</v>
      </c>
      <c r="AG492" s="85" t="s">
        <v>221</v>
      </c>
      <c r="AH492" s="85" t="s">
        <v>221</v>
      </c>
      <c r="AN492" s="85" t="s">
        <v>432</v>
      </c>
      <c r="AO492" s="85" t="s">
        <v>432</v>
      </c>
      <c r="AP492" s="255" t="s">
        <v>434</v>
      </c>
      <c r="AQ492" s="255" t="s">
        <v>10785</v>
      </c>
      <c r="AR492" s="85" t="s">
        <v>20980</v>
      </c>
      <c r="AS492" s="85"/>
      <c r="AT492" s="85"/>
      <c r="AU492" s="85"/>
      <c r="AV492" s="85"/>
      <c r="AW492" s="85"/>
      <c r="AX492" s="85" t="s">
        <v>6970</v>
      </c>
      <c r="AY492" s="85" t="s">
        <v>227</v>
      </c>
      <c r="AZ492" s="85" t="s">
        <v>227</v>
      </c>
      <c r="BA492" s="275"/>
      <c r="BB492" s="275" t="s">
        <v>14945</v>
      </c>
      <c r="BC492" s="59">
        <v>0.46666666666666662</v>
      </c>
      <c r="BD492" s="59">
        <v>0.4694444444444445</v>
      </c>
      <c r="BE492" s="44">
        <v>4</v>
      </c>
      <c r="BF492" s="44">
        <v>1</v>
      </c>
      <c r="BG492" s="44">
        <v>2</v>
      </c>
      <c r="BH492" s="44">
        <v>2</v>
      </c>
      <c r="BI492" s="44">
        <v>1</v>
      </c>
      <c r="BJ492" s="44">
        <v>1</v>
      </c>
      <c r="BK492" s="44">
        <v>1</v>
      </c>
      <c r="BL492" s="44">
        <v>1</v>
      </c>
      <c r="BM492" s="44">
        <v>2</v>
      </c>
      <c r="BN492" s="44">
        <v>1</v>
      </c>
      <c r="BO492" s="44">
        <v>1</v>
      </c>
      <c r="BP492" s="44">
        <v>3</v>
      </c>
      <c r="BQ492" s="44">
        <v>1</v>
      </c>
      <c r="BR492" s="44">
        <v>1</v>
      </c>
      <c r="BS492" s="44">
        <v>3</v>
      </c>
      <c r="BT492" s="44">
        <v>3</v>
      </c>
      <c r="CG492" s="85"/>
      <c r="CH492" s="85"/>
      <c r="CI492" s="85"/>
      <c r="CJ492" s="85"/>
      <c r="CK492" s="85"/>
      <c r="CL492" s="85"/>
      <c r="CM492" s="85"/>
      <c r="CN492" s="85"/>
      <c r="CO492" s="85"/>
      <c r="CP492" s="85"/>
      <c r="CQ492" s="85"/>
      <c r="CR492" s="335" t="s">
        <v>12643</v>
      </c>
      <c r="CS492" s="335" t="s">
        <v>12644</v>
      </c>
      <c r="CT492" s="335" t="s">
        <v>4002</v>
      </c>
      <c r="CU492" s="335" t="s">
        <v>23443</v>
      </c>
      <c r="CV492" s="335" t="s">
        <v>23437</v>
      </c>
      <c r="CW492" s="335" t="s">
        <v>23438</v>
      </c>
      <c r="CX492" s="335" t="s">
        <v>530</v>
      </c>
      <c r="CY492" s="335" t="s">
        <v>23444</v>
      </c>
      <c r="CZ492" s="335" t="s">
        <v>3848</v>
      </c>
      <c r="DA492" s="335" t="s">
        <v>9403</v>
      </c>
      <c r="DB492" s="335" t="s">
        <v>4037</v>
      </c>
      <c r="DC492" s="335" t="s">
        <v>4038</v>
      </c>
      <c r="DD492" s="335" t="s">
        <v>4039</v>
      </c>
      <c r="DE492" s="335" t="s">
        <v>3848</v>
      </c>
      <c r="DF492" s="335" t="s">
        <v>9403</v>
      </c>
      <c r="DG492" s="335" t="s">
        <v>4037</v>
      </c>
      <c r="DH492" s="335" t="s">
        <v>4038</v>
      </c>
      <c r="DI492" s="335" t="s">
        <v>4039</v>
      </c>
      <c r="DJ492" s="335" t="s">
        <v>3848</v>
      </c>
      <c r="DK492" s="335" t="s">
        <v>3957</v>
      </c>
      <c r="DL492" s="335" t="s">
        <v>3848</v>
      </c>
      <c r="DM492" s="335" t="s">
        <v>3914</v>
      </c>
      <c r="DN492" s="335" t="s">
        <v>3852</v>
      </c>
      <c r="DO492" s="335" t="s">
        <v>3848</v>
      </c>
      <c r="DP492" s="335" t="s">
        <v>3848</v>
      </c>
      <c r="DQ492" s="335" t="s">
        <v>23445</v>
      </c>
      <c r="DR492" s="335" t="s">
        <v>3403</v>
      </c>
      <c r="DS492" s="335" t="s">
        <v>23439</v>
      </c>
      <c r="DT492" s="335" t="s">
        <v>3848</v>
      </c>
      <c r="DU492" s="335" t="s">
        <v>3848</v>
      </c>
      <c r="DV492" s="335" t="s">
        <v>3848</v>
      </c>
      <c r="DW492" s="335" t="s">
        <v>3848</v>
      </c>
      <c r="DX492" s="335" t="s">
        <v>3848</v>
      </c>
      <c r="DY492" s="335" t="s">
        <v>3848</v>
      </c>
      <c r="DZ492" s="335" t="s">
        <v>3848</v>
      </c>
      <c r="EA492" s="335" t="s">
        <v>3848</v>
      </c>
      <c r="EB492" s="335" t="s">
        <v>3861</v>
      </c>
      <c r="EC492" s="335" t="s">
        <v>3862</v>
      </c>
      <c r="ED492" s="335" t="s">
        <v>3848</v>
      </c>
      <c r="EE492" s="335" t="s">
        <v>4212</v>
      </c>
      <c r="EF492" s="335" t="s">
        <v>432</v>
      </c>
      <c r="EG492" s="335" t="s">
        <v>3919</v>
      </c>
      <c r="EH492" s="335" t="s">
        <v>3920</v>
      </c>
      <c r="EI492" s="335" t="s">
        <v>20984</v>
      </c>
      <c r="EJ492" s="335" t="s">
        <v>3848</v>
      </c>
      <c r="EK492" s="335" t="s">
        <v>3848</v>
      </c>
      <c r="EL492" s="335" t="s">
        <v>3868</v>
      </c>
      <c r="EM492" s="335" t="s">
        <v>4002</v>
      </c>
      <c r="EN492" s="335" t="s">
        <v>4002</v>
      </c>
      <c r="EO492" s="335" t="s">
        <v>4002</v>
      </c>
      <c r="EP492" s="335" t="s">
        <v>3870</v>
      </c>
      <c r="EQ492" s="335" t="s">
        <v>4017</v>
      </c>
      <c r="ER492" s="335" t="s">
        <v>4017</v>
      </c>
      <c r="ES492" s="335" t="s">
        <v>4017</v>
      </c>
      <c r="ET492" s="335" t="s">
        <v>4017</v>
      </c>
      <c r="EU492" s="335" t="s">
        <v>4017</v>
      </c>
      <c r="EV492" s="335" t="s">
        <v>3848</v>
      </c>
      <c r="EW492" s="335" t="s">
        <v>3848</v>
      </c>
      <c r="EX492" s="335" t="s">
        <v>3848</v>
      </c>
      <c r="EY492" s="335" t="s">
        <v>3848</v>
      </c>
      <c r="EZ492" s="335" t="s">
        <v>3848</v>
      </c>
      <c r="FA492" s="335" t="s">
        <v>3848</v>
      </c>
      <c r="FB492" s="335" t="s">
        <v>3848</v>
      </c>
      <c r="FC492" s="335" t="s">
        <v>3848</v>
      </c>
      <c r="FD492" s="335" t="s">
        <v>3848</v>
      </c>
      <c r="FE492" s="335" t="s">
        <v>4017</v>
      </c>
      <c r="FF492" s="335" t="s">
        <v>4017</v>
      </c>
      <c r="FG492" s="335" t="s">
        <v>3848</v>
      </c>
      <c r="FH492" s="335" t="s">
        <v>3848</v>
      </c>
      <c r="FI492" s="335" t="s">
        <v>3848</v>
      </c>
      <c r="FJ492" s="335" t="s">
        <v>4017</v>
      </c>
      <c r="FK492" s="335" t="s">
        <v>4017</v>
      </c>
      <c r="FL492" s="335" t="s">
        <v>4017</v>
      </c>
      <c r="FM492" s="335" t="s">
        <v>3403</v>
      </c>
      <c r="FN492" s="335" t="s">
        <v>3403</v>
      </c>
      <c r="FO492" s="335" t="s">
        <v>3403</v>
      </c>
      <c r="FP492" s="335" t="s">
        <v>3403</v>
      </c>
      <c r="FQ492" s="335" t="s">
        <v>5943</v>
      </c>
      <c r="FR492" s="335" t="s">
        <v>5943</v>
      </c>
      <c r="FS492" s="335" t="s">
        <v>5943</v>
      </c>
      <c r="FT492" s="335" t="s">
        <v>3943</v>
      </c>
      <c r="FU492" s="335" t="s">
        <v>3943</v>
      </c>
      <c r="FV492" s="335" t="s">
        <v>3943</v>
      </c>
      <c r="FW492" s="335" t="s">
        <v>3943</v>
      </c>
      <c r="FX492" s="335" t="s">
        <v>3944</v>
      </c>
      <c r="FY492" s="335" t="s">
        <v>3848</v>
      </c>
      <c r="FZ492" s="335" t="s">
        <v>3848</v>
      </c>
      <c r="GA492" s="335" t="s">
        <v>3848</v>
      </c>
      <c r="GB492" s="335" t="s">
        <v>3848</v>
      </c>
      <c r="GC492" s="335" t="s">
        <v>3848</v>
      </c>
      <c r="GL492" s="309"/>
      <c r="GM492" s="309"/>
      <c r="GN492" s="309"/>
      <c r="GO492" s="309"/>
      <c r="GP492" s="309"/>
      <c r="GQ492" s="309"/>
      <c r="GR492" s="309"/>
      <c r="GS492" s="309"/>
      <c r="GT492" s="309"/>
      <c r="GU492" s="309"/>
      <c r="GV492" s="309"/>
      <c r="GW492" s="309"/>
      <c r="GX492" s="309"/>
      <c r="GY492" s="309"/>
      <c r="GZ492" s="309"/>
      <c r="HA492" s="309"/>
      <c r="HB492" s="309"/>
      <c r="HC492" s="309"/>
      <c r="HD492" s="309"/>
      <c r="HE492" s="309"/>
      <c r="HF492" s="309"/>
      <c r="HG492" s="309"/>
      <c r="HH492" s="309"/>
      <c r="HI492" s="309"/>
      <c r="HJ492" s="309"/>
      <c r="HK492" s="309"/>
      <c r="IC492" s="44" t="s">
        <v>3403</v>
      </c>
      <c r="IE492" s="44" t="s">
        <v>3403</v>
      </c>
    </row>
    <row r="493" spans="1:239 16384:16384" s="44" customFormat="1" ht="15" customHeight="1" x14ac:dyDescent="0.2">
      <c r="A493" s="85">
        <v>87</v>
      </c>
      <c r="B493" s="59">
        <v>0.4694444444444445</v>
      </c>
      <c r="C493" s="85"/>
      <c r="D493" s="85" t="s">
        <v>12630</v>
      </c>
      <c r="E493" s="85" t="s">
        <v>212</v>
      </c>
      <c r="F493" s="282">
        <v>43286</v>
      </c>
      <c r="G493" s="255" t="s">
        <v>1202</v>
      </c>
      <c r="H493" s="44" t="s">
        <v>233</v>
      </c>
      <c r="I493" s="44" t="s">
        <v>3057</v>
      </c>
      <c r="J493" s="85"/>
      <c r="K493" s="471"/>
      <c r="L493" s="471"/>
      <c r="M493" s="471"/>
      <c r="N493" s="471"/>
      <c r="O493" s="85"/>
      <c r="P493" s="370" t="s">
        <v>23446</v>
      </c>
      <c r="Q493" s="44" t="s">
        <v>23447</v>
      </c>
      <c r="R493" s="44" t="s">
        <v>23448</v>
      </c>
      <c r="S493" s="351" t="s">
        <v>23449</v>
      </c>
      <c r="T493" s="354">
        <v>9777002900</v>
      </c>
      <c r="U493" s="516" t="s">
        <v>23450</v>
      </c>
      <c r="V493" s="516" t="s">
        <v>23451</v>
      </c>
      <c r="W493" s="66" t="s">
        <v>221</v>
      </c>
      <c r="X493" s="66" t="s">
        <v>221</v>
      </c>
      <c r="Y493" s="66" t="s">
        <v>221</v>
      </c>
      <c r="Z493" s="66" t="s">
        <v>221</v>
      </c>
      <c r="AA493" s="52" t="s">
        <v>23452</v>
      </c>
      <c r="AB493" s="56">
        <v>93228486128</v>
      </c>
      <c r="AC493" s="85" t="s">
        <v>402</v>
      </c>
      <c r="AD493" s="255" t="s">
        <v>224</v>
      </c>
      <c r="AE493" s="44" t="s">
        <v>14470</v>
      </c>
      <c r="AF493" s="85" t="s">
        <v>221</v>
      </c>
      <c r="AG493" s="85" t="s">
        <v>221</v>
      </c>
      <c r="AH493" s="85" t="s">
        <v>259</v>
      </c>
      <c r="AN493" s="85" t="s">
        <v>432</v>
      </c>
      <c r="AO493" s="85" t="s">
        <v>432</v>
      </c>
      <c r="AP493" s="255" t="s">
        <v>434</v>
      </c>
      <c r="AQ493" s="255" t="s">
        <v>10785</v>
      </c>
      <c r="AR493" s="85" t="s">
        <v>20980</v>
      </c>
      <c r="AS493" s="85"/>
      <c r="AT493" s="85"/>
      <c r="AU493" s="85"/>
      <c r="AV493" s="85"/>
      <c r="AW493" s="85"/>
      <c r="AX493" s="85" t="s">
        <v>6970</v>
      </c>
      <c r="AY493" s="85" t="s">
        <v>227</v>
      </c>
      <c r="AZ493" s="85" t="s">
        <v>227</v>
      </c>
      <c r="BA493" s="275"/>
      <c r="BB493" s="275" t="s">
        <v>14945</v>
      </c>
      <c r="BC493" s="59">
        <v>0.4694444444444445</v>
      </c>
      <c r="BD493" s="59">
        <v>0.47152777777777777</v>
      </c>
      <c r="BE493" s="44">
        <v>3</v>
      </c>
      <c r="BF493" s="44">
        <v>1</v>
      </c>
      <c r="BG493" s="44">
        <v>2</v>
      </c>
      <c r="BH493" s="44">
        <v>1</v>
      </c>
      <c r="BI493" s="44">
        <v>1</v>
      </c>
      <c r="BJ493" s="44">
        <v>1</v>
      </c>
      <c r="BK493" s="44">
        <v>1</v>
      </c>
      <c r="BL493" s="44">
        <v>1</v>
      </c>
      <c r="BM493" s="44">
        <v>1</v>
      </c>
      <c r="BN493" s="44">
        <v>1</v>
      </c>
      <c r="BO493" s="44">
        <v>1</v>
      </c>
      <c r="BP493" s="44">
        <v>3</v>
      </c>
      <c r="BQ493" s="44">
        <v>1</v>
      </c>
      <c r="BR493" s="44">
        <v>1</v>
      </c>
      <c r="BS493" s="44">
        <v>1</v>
      </c>
      <c r="BT493" s="44">
        <v>1</v>
      </c>
      <c r="BW493" s="59"/>
      <c r="BX493" s="59"/>
      <c r="CG493" s="85"/>
      <c r="CH493" s="85"/>
      <c r="CI493" s="85"/>
      <c r="CJ493" s="85"/>
      <c r="CK493" s="85"/>
      <c r="CL493" s="85"/>
      <c r="CM493" s="85"/>
      <c r="CN493" s="85"/>
      <c r="CO493" s="85"/>
      <c r="CP493" s="85"/>
      <c r="CQ493" s="85"/>
      <c r="CR493" s="335" t="s">
        <v>12643</v>
      </c>
      <c r="CS493" s="335" t="s">
        <v>12644</v>
      </c>
      <c r="CT493" s="335" t="s">
        <v>4002</v>
      </c>
      <c r="CU493" s="335" t="s">
        <v>23453</v>
      </c>
      <c r="CV493" s="335" t="s">
        <v>23447</v>
      </c>
      <c r="CW493" s="335" t="s">
        <v>23448</v>
      </c>
      <c r="CX493" s="335" t="s">
        <v>23449</v>
      </c>
      <c r="CY493" s="335" t="s">
        <v>23454</v>
      </c>
      <c r="CZ493" s="335" t="s">
        <v>3848</v>
      </c>
      <c r="DA493" s="335" t="s">
        <v>9403</v>
      </c>
      <c r="DB493" s="335" t="s">
        <v>4037</v>
      </c>
      <c r="DC493" s="335" t="s">
        <v>4038</v>
      </c>
      <c r="DD493" s="335" t="s">
        <v>4039</v>
      </c>
      <c r="DE493" s="335" t="s">
        <v>3848</v>
      </c>
      <c r="DF493" s="335" t="s">
        <v>9403</v>
      </c>
      <c r="DG493" s="335" t="s">
        <v>4037</v>
      </c>
      <c r="DH493" s="335" t="s">
        <v>4038</v>
      </c>
      <c r="DI493" s="335" t="s">
        <v>4039</v>
      </c>
      <c r="DJ493" s="335" t="s">
        <v>3848</v>
      </c>
      <c r="DK493" s="335" t="s">
        <v>3957</v>
      </c>
      <c r="DL493" s="335" t="s">
        <v>3848</v>
      </c>
      <c r="DM493" s="335" t="s">
        <v>3914</v>
      </c>
      <c r="DN493" s="335" t="s">
        <v>3852</v>
      </c>
      <c r="DO493" s="335" t="s">
        <v>3848</v>
      </c>
      <c r="DP493" s="335" t="s">
        <v>3848</v>
      </c>
      <c r="DQ493" s="335" t="s">
        <v>23455</v>
      </c>
      <c r="DR493" s="335" t="s">
        <v>3403</v>
      </c>
      <c r="DS493" s="335" t="s">
        <v>23450</v>
      </c>
      <c r="DT493" s="335" t="s">
        <v>3848</v>
      </c>
      <c r="DU493" s="335" t="s">
        <v>3848</v>
      </c>
      <c r="DV493" s="335" t="s">
        <v>3848</v>
      </c>
      <c r="DW493" s="335" t="s">
        <v>3848</v>
      </c>
      <c r="DX493" s="335" t="s">
        <v>3848</v>
      </c>
      <c r="DY493" s="335" t="s">
        <v>3848</v>
      </c>
      <c r="DZ493" s="335" t="s">
        <v>3848</v>
      </c>
      <c r="EA493" s="335" t="s">
        <v>3848</v>
      </c>
      <c r="EB493" s="335" t="s">
        <v>3861</v>
      </c>
      <c r="EC493" s="335" t="s">
        <v>3862</v>
      </c>
      <c r="ED493" s="335" t="s">
        <v>3848</v>
      </c>
      <c r="EE493" s="335" t="s">
        <v>4212</v>
      </c>
      <c r="EF493" s="335" t="s">
        <v>432</v>
      </c>
      <c r="EG493" s="335" t="s">
        <v>3919</v>
      </c>
      <c r="EH493" s="335" t="s">
        <v>3920</v>
      </c>
      <c r="EI493" s="335" t="s">
        <v>20984</v>
      </c>
      <c r="EJ493" s="335" t="s">
        <v>3848</v>
      </c>
      <c r="EK493" s="335" t="s">
        <v>3848</v>
      </c>
      <c r="EL493" s="335" t="s">
        <v>3868</v>
      </c>
      <c r="EM493" s="335" t="s">
        <v>4002</v>
      </c>
      <c r="EN493" s="335" t="s">
        <v>4002</v>
      </c>
      <c r="EO493" s="335" t="s">
        <v>3870</v>
      </c>
      <c r="EP493" s="335" t="s">
        <v>3870</v>
      </c>
      <c r="EQ493" s="335" t="s">
        <v>4017</v>
      </c>
      <c r="ER493" s="335" t="s">
        <v>4017</v>
      </c>
      <c r="ES493" s="335" t="s">
        <v>4017</v>
      </c>
      <c r="ET493" s="335" t="s">
        <v>4017</v>
      </c>
      <c r="EU493" s="335" t="s">
        <v>4017</v>
      </c>
      <c r="EV493" s="335" t="s">
        <v>3848</v>
      </c>
      <c r="EW493" s="335" t="s">
        <v>3848</v>
      </c>
      <c r="EX493" s="335" t="s">
        <v>3848</v>
      </c>
      <c r="EY493" s="335" t="s">
        <v>3848</v>
      </c>
      <c r="EZ493" s="335" t="s">
        <v>3848</v>
      </c>
      <c r="FA493" s="335" t="s">
        <v>3848</v>
      </c>
      <c r="FB493" s="335" t="s">
        <v>3848</v>
      </c>
      <c r="FC493" s="335" t="s">
        <v>3848</v>
      </c>
      <c r="FD493" s="335" t="s">
        <v>3848</v>
      </c>
      <c r="FE493" s="335" t="s">
        <v>4017</v>
      </c>
      <c r="FF493" s="335" t="s">
        <v>4017</v>
      </c>
      <c r="FG493" s="335" t="s">
        <v>3848</v>
      </c>
      <c r="FH493" s="335" t="s">
        <v>3848</v>
      </c>
      <c r="FI493" s="335" t="s">
        <v>3848</v>
      </c>
      <c r="FJ493" s="335" t="s">
        <v>4017</v>
      </c>
      <c r="FK493" s="335" t="s">
        <v>4017</v>
      </c>
      <c r="FL493" s="335" t="s">
        <v>4017</v>
      </c>
      <c r="FM493" s="335" t="s">
        <v>3403</v>
      </c>
      <c r="FN493" s="335" t="s">
        <v>3403</v>
      </c>
      <c r="FO493" s="335" t="s">
        <v>3403</v>
      </c>
      <c r="FP493" s="335" t="s">
        <v>3403</v>
      </c>
      <c r="FQ493" s="335" t="s">
        <v>5943</v>
      </c>
      <c r="FR493" s="335" t="s">
        <v>5943</v>
      </c>
      <c r="FS493" s="335" t="s">
        <v>5943</v>
      </c>
      <c r="FT493" s="335" t="s">
        <v>3943</v>
      </c>
      <c r="FU493" s="335" t="s">
        <v>3943</v>
      </c>
      <c r="FV493" s="335" t="s">
        <v>3943</v>
      </c>
      <c r="FW493" s="335" t="s">
        <v>3943</v>
      </c>
      <c r="FX493" s="335" t="s">
        <v>3944</v>
      </c>
      <c r="FY493" s="335" t="s">
        <v>3848</v>
      </c>
      <c r="FZ493" s="335" t="s">
        <v>3848</v>
      </c>
      <c r="GA493" s="335" t="s">
        <v>3848</v>
      </c>
      <c r="GB493" s="335" t="s">
        <v>3848</v>
      </c>
      <c r="GC493" s="335" t="s">
        <v>3848</v>
      </c>
      <c r="GL493" s="309"/>
      <c r="GM493" s="309"/>
      <c r="GN493" s="309"/>
      <c r="GO493" s="309"/>
      <c r="GP493" s="309"/>
      <c r="GQ493" s="309"/>
      <c r="GR493" s="309"/>
      <c r="GS493" s="309"/>
      <c r="GT493" s="309"/>
      <c r="GU493" s="309"/>
      <c r="GV493" s="309"/>
      <c r="GW493" s="309"/>
      <c r="GX493" s="309"/>
      <c r="GY493" s="309"/>
      <c r="GZ493" s="309"/>
      <c r="HA493" s="309"/>
      <c r="HB493" s="309"/>
      <c r="HC493" s="309"/>
      <c r="HD493" s="309"/>
      <c r="HE493" s="309"/>
      <c r="HF493" s="309"/>
      <c r="HG493" s="309"/>
      <c r="HH493" s="309"/>
      <c r="HI493" s="309"/>
      <c r="HJ493" s="309"/>
      <c r="HK493" s="309"/>
      <c r="IC493" s="44" t="s">
        <v>3403</v>
      </c>
      <c r="IE493" s="44" t="s">
        <v>3403</v>
      </c>
    </row>
    <row r="494" spans="1:239 16384:16384" s="44" customFormat="1" ht="15" customHeight="1" x14ac:dyDescent="0.2">
      <c r="A494" s="85">
        <v>88</v>
      </c>
      <c r="B494" s="59">
        <v>0.48194444444444445</v>
      </c>
      <c r="C494" s="85"/>
      <c r="D494" s="85" t="s">
        <v>12630</v>
      </c>
      <c r="E494" s="85" t="s">
        <v>212</v>
      </c>
      <c r="F494" s="282">
        <v>43286</v>
      </c>
      <c r="G494" s="255" t="s">
        <v>3082</v>
      </c>
      <c r="H494" s="44" t="s">
        <v>246</v>
      </c>
      <c r="I494" s="44" t="s">
        <v>247</v>
      </c>
      <c r="J494" s="85" t="s">
        <v>13140</v>
      </c>
      <c r="K494" s="471" t="s">
        <v>13141</v>
      </c>
      <c r="L494" s="471" t="s">
        <v>250</v>
      </c>
      <c r="M494" s="374">
        <v>43287</v>
      </c>
      <c r="N494" s="374">
        <v>43299</v>
      </c>
      <c r="O494" s="85" t="s">
        <v>18971</v>
      </c>
      <c r="P494" s="370" t="s">
        <v>23456</v>
      </c>
      <c r="Q494" s="44" t="s">
        <v>23457</v>
      </c>
      <c r="R494" s="44" t="s">
        <v>23458</v>
      </c>
      <c r="S494" s="351" t="s">
        <v>23459</v>
      </c>
      <c r="T494" s="354">
        <v>9569301357</v>
      </c>
      <c r="U494" s="516" t="s">
        <v>23460</v>
      </c>
      <c r="V494" s="516" t="s">
        <v>23460</v>
      </c>
      <c r="W494" s="66" t="s">
        <v>221</v>
      </c>
      <c r="X494" s="66" t="s">
        <v>221</v>
      </c>
      <c r="Y494" s="66" t="s">
        <v>221</v>
      </c>
      <c r="Z494" s="66" t="s">
        <v>221</v>
      </c>
      <c r="AA494" s="44" t="s">
        <v>23461</v>
      </c>
      <c r="AB494" s="44">
        <v>9395717582</v>
      </c>
      <c r="AC494" s="85" t="s">
        <v>223</v>
      </c>
      <c r="AD494" s="255" t="s">
        <v>241</v>
      </c>
      <c r="AE494" s="44" t="s">
        <v>23462</v>
      </c>
      <c r="AF494" s="85" t="s">
        <v>226</v>
      </c>
      <c r="AG494" s="85" t="s">
        <v>226</v>
      </c>
      <c r="AH494" s="85" t="s">
        <v>221</v>
      </c>
      <c r="AI494" s="44" t="s">
        <v>23463</v>
      </c>
      <c r="AJ494" s="44" t="s">
        <v>227</v>
      </c>
      <c r="AK494" s="44">
        <v>1</v>
      </c>
      <c r="AL494" s="44" t="s">
        <v>15072</v>
      </c>
      <c r="AM494" s="44" t="s">
        <v>23464</v>
      </c>
      <c r="AN494" s="85" t="s">
        <v>432</v>
      </c>
      <c r="AO494" s="85" t="s">
        <v>432</v>
      </c>
      <c r="AP494" s="255" t="s">
        <v>434</v>
      </c>
      <c r="AQ494" s="255" t="s">
        <v>10785</v>
      </c>
      <c r="AR494" s="85" t="s">
        <v>20980</v>
      </c>
      <c r="AS494" s="85"/>
      <c r="AT494" s="85"/>
      <c r="AU494" s="85"/>
      <c r="AV494" s="85"/>
      <c r="AW494" s="85"/>
      <c r="AX494" s="85" t="s">
        <v>6970</v>
      </c>
      <c r="AY494" s="85" t="s">
        <v>227</v>
      </c>
      <c r="AZ494" s="85" t="s">
        <v>227</v>
      </c>
      <c r="BA494" s="275"/>
      <c r="BB494" s="275" t="s">
        <v>14945</v>
      </c>
      <c r="BC494" s="59">
        <v>0.48194444444444445</v>
      </c>
      <c r="BD494" s="59">
        <v>0.4916666666666667</v>
      </c>
      <c r="BE494" s="44">
        <v>14</v>
      </c>
      <c r="BF494" s="44">
        <v>2</v>
      </c>
      <c r="BG494" s="44">
        <v>2</v>
      </c>
      <c r="BH494" s="44">
        <v>2</v>
      </c>
      <c r="BI494" s="44">
        <v>2</v>
      </c>
      <c r="BJ494" s="44">
        <v>2</v>
      </c>
      <c r="BK494" s="44">
        <v>2</v>
      </c>
      <c r="BL494" s="44">
        <v>2</v>
      </c>
      <c r="BM494" s="44">
        <v>2</v>
      </c>
      <c r="BN494" s="44">
        <v>2</v>
      </c>
      <c r="BO494" s="44">
        <v>2</v>
      </c>
      <c r="BP494" s="44">
        <v>2</v>
      </c>
      <c r="BQ494" s="44">
        <v>2</v>
      </c>
      <c r="BR494" s="44">
        <v>2</v>
      </c>
      <c r="BS494" s="44">
        <v>2</v>
      </c>
      <c r="BT494" s="44">
        <v>2</v>
      </c>
      <c r="BV494" s="44" t="s">
        <v>14945</v>
      </c>
      <c r="BW494" s="59">
        <v>0.4916666666666667</v>
      </c>
      <c r="BX494" s="59">
        <v>0.49861111111111112</v>
      </c>
      <c r="BY494" s="44">
        <v>10</v>
      </c>
      <c r="BZ494" s="44">
        <v>3</v>
      </c>
      <c r="CA494" s="44">
        <v>3</v>
      </c>
      <c r="CB494" s="44">
        <v>3</v>
      </c>
      <c r="CC494" s="44">
        <v>3</v>
      </c>
      <c r="CD494" s="44" t="s">
        <v>260</v>
      </c>
      <c r="CE494" s="44" t="s">
        <v>14945</v>
      </c>
      <c r="CF494" s="44">
        <v>15</v>
      </c>
      <c r="CG494" s="85"/>
      <c r="CH494" s="85"/>
      <c r="CI494" s="85"/>
      <c r="CJ494" s="85"/>
      <c r="CK494" s="85"/>
      <c r="CL494" s="85"/>
      <c r="CM494" s="85"/>
      <c r="CN494" s="85"/>
      <c r="CO494" s="85"/>
      <c r="CP494" s="85"/>
      <c r="CQ494" s="85"/>
      <c r="CR494" s="335" t="s">
        <v>12643</v>
      </c>
      <c r="CS494" s="335" t="s">
        <v>12644</v>
      </c>
      <c r="CT494" s="335" t="s">
        <v>4002</v>
      </c>
      <c r="CU494" s="335" t="s">
        <v>23465</v>
      </c>
      <c r="CV494" s="335" t="s">
        <v>23457</v>
      </c>
      <c r="CW494" s="335" t="s">
        <v>23458</v>
      </c>
      <c r="CX494" s="335" t="s">
        <v>23459</v>
      </c>
      <c r="CY494" s="335" t="s">
        <v>23466</v>
      </c>
      <c r="CZ494" s="335" t="s">
        <v>3848</v>
      </c>
      <c r="DA494" s="335" t="s">
        <v>23467</v>
      </c>
      <c r="DB494" s="335" t="s">
        <v>3840</v>
      </c>
      <c r="DC494" s="335" t="s">
        <v>3841</v>
      </c>
      <c r="DD494" s="335" t="s">
        <v>4882</v>
      </c>
      <c r="DE494" s="335" t="s">
        <v>3848</v>
      </c>
      <c r="DF494" s="335" t="s">
        <v>23468</v>
      </c>
      <c r="DG494" s="335" t="s">
        <v>4341</v>
      </c>
      <c r="DH494" s="335" t="s">
        <v>3846</v>
      </c>
      <c r="DI494" s="335" t="s">
        <v>6510</v>
      </c>
      <c r="DJ494" s="335" t="s">
        <v>3848</v>
      </c>
      <c r="DK494" s="335" t="s">
        <v>3957</v>
      </c>
      <c r="DL494" s="335" t="s">
        <v>23469</v>
      </c>
      <c r="DM494" s="335" t="s">
        <v>3914</v>
      </c>
      <c r="DN494" s="335" t="s">
        <v>6337</v>
      </c>
      <c r="DO494" s="335" t="s">
        <v>3853</v>
      </c>
      <c r="DP494" s="335" t="s">
        <v>3854</v>
      </c>
      <c r="DQ494" s="335" t="s">
        <v>23470</v>
      </c>
      <c r="DR494" s="335" t="s">
        <v>1239</v>
      </c>
      <c r="DS494" s="335" t="s">
        <v>23460</v>
      </c>
      <c r="DT494" s="335" t="s">
        <v>3848</v>
      </c>
      <c r="DU494" s="335" t="s">
        <v>3848</v>
      </c>
      <c r="DV494" s="335" t="s">
        <v>3848</v>
      </c>
      <c r="DW494" s="335" t="s">
        <v>3848</v>
      </c>
      <c r="DX494" s="335" t="s">
        <v>3848</v>
      </c>
      <c r="DY494" s="335" t="s">
        <v>3848</v>
      </c>
      <c r="DZ494" s="335" t="s">
        <v>3848</v>
      </c>
      <c r="EA494" s="335" t="s">
        <v>3848</v>
      </c>
      <c r="EB494" s="335" t="s">
        <v>3861</v>
      </c>
      <c r="EC494" s="335" t="s">
        <v>3862</v>
      </c>
      <c r="ED494" s="335" t="s">
        <v>3848</v>
      </c>
      <c r="EE494" s="335" t="s">
        <v>4212</v>
      </c>
      <c r="EF494" s="335" t="s">
        <v>432</v>
      </c>
      <c r="EG494" s="335" t="s">
        <v>2755</v>
      </c>
      <c r="EH494" s="335" t="s">
        <v>282</v>
      </c>
      <c r="EI494" s="335" t="s">
        <v>3848</v>
      </c>
      <c r="EJ494" s="335" t="s">
        <v>3848</v>
      </c>
      <c r="EK494" s="335" t="s">
        <v>3848</v>
      </c>
      <c r="EL494" s="335" t="s">
        <v>4473</v>
      </c>
      <c r="EM494" s="335" t="s">
        <v>4002</v>
      </c>
      <c r="EN494" s="335" t="s">
        <v>4002</v>
      </c>
      <c r="EO494" s="335" t="s">
        <v>3870</v>
      </c>
      <c r="EP494" s="335" t="s">
        <v>3869</v>
      </c>
      <c r="EQ494" s="335" t="s">
        <v>23471</v>
      </c>
      <c r="ER494" s="335" t="s">
        <v>5223</v>
      </c>
      <c r="ES494" s="335" t="s">
        <v>23472</v>
      </c>
      <c r="ET494" s="335" t="s">
        <v>23473</v>
      </c>
      <c r="EU494" s="335" t="s">
        <v>3943</v>
      </c>
      <c r="EV494" s="335" t="s">
        <v>3876</v>
      </c>
      <c r="EW494" s="335" t="s">
        <v>3876</v>
      </c>
      <c r="EX494" s="335" t="s">
        <v>3848</v>
      </c>
      <c r="EY494" s="335" t="s">
        <v>3848</v>
      </c>
      <c r="EZ494" s="335" t="s">
        <v>3877</v>
      </c>
      <c r="FA494" s="335" t="s">
        <v>3878</v>
      </c>
      <c r="FB494" s="335" t="s">
        <v>23474</v>
      </c>
      <c r="FC494" s="335" t="s">
        <v>23475</v>
      </c>
      <c r="FD494" s="335" t="s">
        <v>3848</v>
      </c>
      <c r="FE494" s="335" t="s">
        <v>6570</v>
      </c>
      <c r="FF494" s="335" t="s">
        <v>23476</v>
      </c>
      <c r="FG494" s="335" t="s">
        <v>3848</v>
      </c>
      <c r="FH494" s="335" t="s">
        <v>23477</v>
      </c>
      <c r="FI494" s="335" t="s">
        <v>23478</v>
      </c>
      <c r="FJ494" s="335" t="s">
        <v>23479</v>
      </c>
      <c r="FK494" s="335" t="s">
        <v>23480</v>
      </c>
      <c r="FL494" s="335" t="s">
        <v>3943</v>
      </c>
      <c r="FM494" s="335" t="s">
        <v>23459</v>
      </c>
      <c r="FN494" s="335" t="s">
        <v>12977</v>
      </c>
      <c r="FO494" s="335" t="s">
        <v>23481</v>
      </c>
      <c r="FP494" s="335" t="s">
        <v>3848</v>
      </c>
      <c r="FQ494" s="335" t="s">
        <v>3848</v>
      </c>
      <c r="FR494" s="335" t="s">
        <v>3848</v>
      </c>
      <c r="FS494" s="335" t="s">
        <v>3848</v>
      </c>
      <c r="FT494" s="335" t="s">
        <v>23482</v>
      </c>
      <c r="FU494" s="335" t="s">
        <v>23483</v>
      </c>
      <c r="FV494" s="335" t="s">
        <v>23484</v>
      </c>
      <c r="FW494" s="335" t="s">
        <v>23485</v>
      </c>
      <c r="FX494" s="335" t="s">
        <v>176</v>
      </c>
      <c r="FY494" s="335" t="s">
        <v>22367</v>
      </c>
      <c r="FZ494" s="335" t="s">
        <v>23486</v>
      </c>
      <c r="GA494" s="335" t="s">
        <v>3945</v>
      </c>
      <c r="GB494" s="335" t="s">
        <v>3946</v>
      </c>
      <c r="GC494" s="335" t="s">
        <v>3946</v>
      </c>
      <c r="GD494" s="44" t="s">
        <v>4194</v>
      </c>
      <c r="GE494" s="44" t="s">
        <v>6676</v>
      </c>
      <c r="GF494" s="44" t="s">
        <v>13178</v>
      </c>
      <c r="GG494" s="44" t="s">
        <v>6676</v>
      </c>
      <c r="GL494" s="309"/>
      <c r="GM494" s="309"/>
      <c r="GN494" s="309"/>
      <c r="GO494" s="309"/>
      <c r="GP494" s="309"/>
      <c r="GQ494" s="309"/>
      <c r="GR494" s="309"/>
      <c r="GS494" s="309"/>
      <c r="GT494" s="309"/>
      <c r="GU494" s="309"/>
      <c r="GV494" s="309"/>
      <c r="GW494" s="309"/>
      <c r="GX494" s="309"/>
      <c r="GY494" s="309"/>
      <c r="GZ494" s="309"/>
      <c r="HA494" s="309"/>
      <c r="HB494" s="309"/>
      <c r="HC494" s="309"/>
      <c r="HD494" s="309"/>
      <c r="HE494" s="309"/>
      <c r="HF494" s="309"/>
      <c r="HG494" s="309"/>
      <c r="HH494" s="309"/>
      <c r="HI494" s="309"/>
      <c r="HJ494" s="309"/>
      <c r="HK494" s="309"/>
      <c r="HL494" s="282">
        <v>43287</v>
      </c>
      <c r="HM494" s="44" t="s">
        <v>13178</v>
      </c>
      <c r="HN494" s="44" t="s">
        <v>6676</v>
      </c>
      <c r="HV494" s="44" t="s">
        <v>6676</v>
      </c>
      <c r="IB494" s="44" t="s">
        <v>23487</v>
      </c>
      <c r="IC494" s="44" t="s">
        <v>247</v>
      </c>
      <c r="IE494" s="44" t="s">
        <v>12843</v>
      </c>
    </row>
    <row r="495" spans="1:239 16384:16384" s="44" customFormat="1" ht="15" customHeight="1" x14ac:dyDescent="0.2">
      <c r="A495" s="85">
        <v>89</v>
      </c>
      <c r="B495" s="59">
        <v>0.5180555555555556</v>
      </c>
      <c r="C495" s="85"/>
      <c r="D495" s="85" t="s">
        <v>12630</v>
      </c>
      <c r="E495" s="85" t="s">
        <v>212</v>
      </c>
      <c r="F495" s="282">
        <v>43286</v>
      </c>
      <c r="G495" s="255" t="s">
        <v>3082</v>
      </c>
      <c r="H495" s="44" t="s">
        <v>246</v>
      </c>
      <c r="I495" s="44" t="s">
        <v>247</v>
      </c>
      <c r="J495" s="85" t="s">
        <v>12805</v>
      </c>
      <c r="K495" s="471" t="s">
        <v>12806</v>
      </c>
      <c r="L495" s="471" t="s">
        <v>250</v>
      </c>
      <c r="M495" s="471">
        <v>43286</v>
      </c>
      <c r="N495" s="471">
        <v>43299</v>
      </c>
      <c r="O495" s="85" t="s">
        <v>12807</v>
      </c>
      <c r="P495" s="370" t="s">
        <v>23488</v>
      </c>
      <c r="Q495" s="44" t="s">
        <v>4826</v>
      </c>
      <c r="R495" s="44" t="s">
        <v>351</v>
      </c>
      <c r="S495" s="351" t="s">
        <v>23489</v>
      </c>
      <c r="T495" s="354">
        <v>9083714111</v>
      </c>
      <c r="U495" s="516" t="s">
        <v>23490</v>
      </c>
      <c r="V495" s="516" t="s">
        <v>23490</v>
      </c>
      <c r="W495" s="66" t="s">
        <v>221</v>
      </c>
      <c r="X495" s="66" t="s">
        <v>221</v>
      </c>
      <c r="Y495" s="66" t="s">
        <v>221</v>
      </c>
      <c r="Z495" s="66" t="s">
        <v>221</v>
      </c>
      <c r="AA495" s="44" t="s">
        <v>23491</v>
      </c>
      <c r="AB495" s="44">
        <v>9566119557</v>
      </c>
      <c r="AC495" s="85" t="s">
        <v>223</v>
      </c>
      <c r="AD495" s="85" t="s">
        <v>267</v>
      </c>
      <c r="AE495" s="44" t="s">
        <v>23492</v>
      </c>
      <c r="AF495" s="85" t="s">
        <v>226</v>
      </c>
      <c r="AG495" s="85" t="s">
        <v>221</v>
      </c>
      <c r="AH495" s="85" t="s">
        <v>226</v>
      </c>
      <c r="AI495" s="44" t="s">
        <v>23493</v>
      </c>
      <c r="AJ495" s="44" t="s">
        <v>446</v>
      </c>
      <c r="AK495" s="44">
        <v>0</v>
      </c>
      <c r="AL495" s="44" t="s">
        <v>14959</v>
      </c>
      <c r="AM495" s="44" t="s">
        <v>15119</v>
      </c>
      <c r="AN495" s="85" t="s">
        <v>432</v>
      </c>
      <c r="AO495" s="85" t="s">
        <v>432</v>
      </c>
      <c r="AP495" s="255" t="s">
        <v>434</v>
      </c>
      <c r="AQ495" s="255" t="s">
        <v>10785</v>
      </c>
      <c r="AR495" s="85" t="s">
        <v>20980</v>
      </c>
      <c r="AS495" s="85"/>
      <c r="AT495" s="85"/>
      <c r="AU495" s="85"/>
      <c r="AV495" s="85"/>
      <c r="AW495" s="85"/>
      <c r="AX495" s="85" t="s">
        <v>6970</v>
      </c>
      <c r="AY495" s="85" t="s">
        <v>227</v>
      </c>
      <c r="AZ495" s="85" t="s">
        <v>227</v>
      </c>
      <c r="BA495" s="275"/>
      <c r="BB495" s="275" t="s">
        <v>14945</v>
      </c>
      <c r="BC495" s="59">
        <v>0.5180555555555556</v>
      </c>
      <c r="BD495" s="59">
        <v>0.52777777777777779</v>
      </c>
      <c r="BE495" s="44">
        <v>14</v>
      </c>
      <c r="BF495" s="44">
        <v>3</v>
      </c>
      <c r="BG495" s="44">
        <v>3</v>
      </c>
      <c r="BH495" s="44">
        <v>3</v>
      </c>
      <c r="BI495" s="44">
        <v>3</v>
      </c>
      <c r="BJ495" s="44">
        <v>3</v>
      </c>
      <c r="BK495" s="44">
        <v>3</v>
      </c>
      <c r="BL495" s="44">
        <v>3</v>
      </c>
      <c r="BM495" s="44">
        <v>3</v>
      </c>
      <c r="BN495" s="44">
        <v>3</v>
      </c>
      <c r="BO495" s="44">
        <v>3</v>
      </c>
      <c r="BP495" s="44">
        <v>3</v>
      </c>
      <c r="BQ495" s="44">
        <v>3</v>
      </c>
      <c r="BR495" s="44">
        <v>3</v>
      </c>
      <c r="BS495" s="44">
        <v>3</v>
      </c>
      <c r="BT495" s="44">
        <v>3</v>
      </c>
      <c r="BV495" s="44" t="s">
        <v>14945</v>
      </c>
      <c r="BW495" s="59">
        <v>0.52777777777777779</v>
      </c>
      <c r="BX495" s="59">
        <v>0.53472222222222221</v>
      </c>
      <c r="BY495" s="44">
        <v>10</v>
      </c>
      <c r="BZ495" s="44">
        <v>3</v>
      </c>
      <c r="CA495" s="44">
        <v>3</v>
      </c>
      <c r="CB495" s="44">
        <v>3</v>
      </c>
      <c r="CC495" s="44">
        <v>3</v>
      </c>
      <c r="CD495" s="44" t="s">
        <v>260</v>
      </c>
      <c r="CE495" s="44" t="s">
        <v>14945</v>
      </c>
      <c r="CF495" s="44">
        <v>15</v>
      </c>
      <c r="CG495" s="85"/>
      <c r="CH495" s="85"/>
      <c r="CI495" s="85"/>
      <c r="CJ495" s="85"/>
      <c r="CK495" s="85"/>
      <c r="CL495" s="85"/>
      <c r="CM495" s="85"/>
      <c r="CN495" s="85"/>
      <c r="CO495" s="85"/>
      <c r="CP495" s="85"/>
      <c r="CQ495" s="85"/>
      <c r="CR495" s="335" t="s">
        <v>12643</v>
      </c>
      <c r="CS495" s="335" t="s">
        <v>12644</v>
      </c>
      <c r="CT495" s="335" t="s">
        <v>4002</v>
      </c>
      <c r="CU495" s="335" t="s">
        <v>23494</v>
      </c>
      <c r="CV495" s="335" t="s">
        <v>4826</v>
      </c>
      <c r="CW495" s="335" t="s">
        <v>351</v>
      </c>
      <c r="CX495" s="335" t="s">
        <v>23489</v>
      </c>
      <c r="CY495" s="335" t="s">
        <v>23495</v>
      </c>
      <c r="CZ495" s="335" t="s">
        <v>6752</v>
      </c>
      <c r="DA495" s="335" t="s">
        <v>23496</v>
      </c>
      <c r="DB495" s="335" t="s">
        <v>3840</v>
      </c>
      <c r="DC495" s="335" t="s">
        <v>3841</v>
      </c>
      <c r="DD495" s="335" t="s">
        <v>4200</v>
      </c>
      <c r="DE495" s="335" t="s">
        <v>6752</v>
      </c>
      <c r="DF495" s="335" t="s">
        <v>23496</v>
      </c>
      <c r="DG495" s="335" t="s">
        <v>3840</v>
      </c>
      <c r="DH495" s="335" t="s">
        <v>3841</v>
      </c>
      <c r="DI495" s="335" t="s">
        <v>4200</v>
      </c>
      <c r="DJ495" s="335" t="s">
        <v>3848</v>
      </c>
      <c r="DK495" s="335" t="s">
        <v>3849</v>
      </c>
      <c r="DL495" s="335" t="s">
        <v>4002</v>
      </c>
      <c r="DM495" s="335" t="s">
        <v>3914</v>
      </c>
      <c r="DN495" s="335" t="s">
        <v>4062</v>
      </c>
      <c r="DO495" s="335" t="s">
        <v>3853</v>
      </c>
      <c r="DP495" s="335" t="s">
        <v>3854</v>
      </c>
      <c r="DQ495" s="335" t="s">
        <v>23497</v>
      </c>
      <c r="DR495" s="335" t="s">
        <v>3666</v>
      </c>
      <c r="DS495" s="335" t="s">
        <v>23490</v>
      </c>
      <c r="DT495" s="335" t="s">
        <v>3848</v>
      </c>
      <c r="DU495" s="335" t="s">
        <v>3848</v>
      </c>
      <c r="DV495" s="335" t="s">
        <v>3848</v>
      </c>
      <c r="DW495" s="335" t="s">
        <v>3848</v>
      </c>
      <c r="DX495" s="335" t="s">
        <v>3848</v>
      </c>
      <c r="DY495" s="335" t="s">
        <v>3848</v>
      </c>
      <c r="DZ495" s="335" t="s">
        <v>3848</v>
      </c>
      <c r="EA495" s="335" t="s">
        <v>3848</v>
      </c>
      <c r="EB495" s="335" t="s">
        <v>3861</v>
      </c>
      <c r="EC495" s="335" t="s">
        <v>4118</v>
      </c>
      <c r="ED495" s="335" t="s">
        <v>3848</v>
      </c>
      <c r="EE495" s="335" t="s">
        <v>4067</v>
      </c>
      <c r="EF495" s="335" t="s">
        <v>432</v>
      </c>
      <c r="EG495" s="335" t="s">
        <v>3919</v>
      </c>
      <c r="EH495" s="335" t="s">
        <v>3920</v>
      </c>
      <c r="EI495" s="335" t="s">
        <v>282</v>
      </c>
      <c r="EJ495" s="335" t="s">
        <v>6954</v>
      </c>
      <c r="EK495" s="335" t="s">
        <v>3848</v>
      </c>
      <c r="EL495" s="335" t="s">
        <v>3868</v>
      </c>
      <c r="EM495" s="335" t="s">
        <v>4002</v>
      </c>
      <c r="EN495" s="335" t="s">
        <v>4002</v>
      </c>
      <c r="EO495" s="335" t="s">
        <v>4002</v>
      </c>
      <c r="EP495" s="335" t="s">
        <v>4002</v>
      </c>
      <c r="EQ495" s="335" t="s">
        <v>8064</v>
      </c>
      <c r="ER495" s="335" t="s">
        <v>4073</v>
      </c>
      <c r="ES495" s="335" t="s">
        <v>23498</v>
      </c>
      <c r="ET495" s="335" t="s">
        <v>23499</v>
      </c>
      <c r="EU495" s="335" t="s">
        <v>23500</v>
      </c>
      <c r="EV495" s="335" t="s">
        <v>3876</v>
      </c>
      <c r="EW495" s="335" t="s">
        <v>3876</v>
      </c>
      <c r="EX495" s="335" t="s">
        <v>3848</v>
      </c>
      <c r="EY495" s="335" t="s">
        <v>3848</v>
      </c>
      <c r="EZ495" s="335" t="s">
        <v>3877</v>
      </c>
      <c r="FA495" s="335" t="s">
        <v>3878</v>
      </c>
      <c r="FB495" s="335" t="s">
        <v>23501</v>
      </c>
      <c r="FC495" s="335" t="s">
        <v>23502</v>
      </c>
      <c r="FD495" s="335" t="s">
        <v>3848</v>
      </c>
      <c r="FE495" s="335" t="s">
        <v>4357</v>
      </c>
      <c r="FF495" s="335" t="s">
        <v>23503</v>
      </c>
      <c r="FG495" s="335" t="s">
        <v>3848</v>
      </c>
      <c r="FH495" s="335" t="s">
        <v>23504</v>
      </c>
      <c r="FI495" s="335" t="s">
        <v>23505</v>
      </c>
      <c r="FJ495" s="335" t="s">
        <v>23506</v>
      </c>
      <c r="FK495" s="335" t="s">
        <v>23507</v>
      </c>
      <c r="FL495" s="335" t="s">
        <v>23508</v>
      </c>
      <c r="FM495" s="335" t="s">
        <v>23489</v>
      </c>
      <c r="FN495" s="335" t="s">
        <v>23509</v>
      </c>
      <c r="FO495" s="335" t="s">
        <v>23510</v>
      </c>
      <c r="FP495" s="335" t="s">
        <v>3848</v>
      </c>
      <c r="FQ495" s="335" t="s">
        <v>3848</v>
      </c>
      <c r="FR495" s="335" t="s">
        <v>3848</v>
      </c>
      <c r="FS495" s="335" t="s">
        <v>3848</v>
      </c>
      <c r="FT495" s="335" t="s">
        <v>23511</v>
      </c>
      <c r="FU495" s="335" t="s">
        <v>23512</v>
      </c>
      <c r="FV495" s="335" t="s">
        <v>23513</v>
      </c>
      <c r="FW495" s="335" t="s">
        <v>23514</v>
      </c>
      <c r="FX495" s="335" t="s">
        <v>176</v>
      </c>
      <c r="FY495" s="335" t="s">
        <v>6538</v>
      </c>
      <c r="FZ495" s="335" t="s">
        <v>23515</v>
      </c>
      <c r="GA495" s="335" t="s">
        <v>3946</v>
      </c>
      <c r="GB495" s="335" t="s">
        <v>3946</v>
      </c>
      <c r="GC495" s="335" t="s">
        <v>3946</v>
      </c>
      <c r="GD495" s="44" t="s">
        <v>4194</v>
      </c>
      <c r="GE495" s="44" t="s">
        <v>6676</v>
      </c>
      <c r="GF495" s="44" t="s">
        <v>23516</v>
      </c>
      <c r="GL495" s="309"/>
      <c r="GM495" s="309"/>
      <c r="GN495" s="309"/>
      <c r="GO495" s="309"/>
      <c r="GP495" s="309"/>
      <c r="GQ495" s="309"/>
      <c r="GR495" s="309"/>
      <c r="GS495" s="309"/>
      <c r="GT495" s="309"/>
      <c r="GU495" s="309"/>
      <c r="GV495" s="309"/>
      <c r="GW495" s="309"/>
      <c r="GX495" s="309"/>
      <c r="GY495" s="309"/>
      <c r="GZ495" s="309"/>
      <c r="HA495" s="309"/>
      <c r="HB495" s="309"/>
      <c r="HC495" s="309"/>
      <c r="HD495" s="309"/>
      <c r="HE495" s="309"/>
      <c r="HF495" s="309"/>
      <c r="HG495" s="309"/>
      <c r="HH495" s="309"/>
      <c r="HI495" s="309"/>
      <c r="HJ495" s="309"/>
      <c r="HK495" s="309"/>
      <c r="HL495" s="282">
        <v>43286</v>
      </c>
      <c r="HM495" s="30" t="s">
        <v>4194</v>
      </c>
      <c r="HN495" s="44" t="s">
        <v>6676</v>
      </c>
      <c r="IC495" s="44" t="s">
        <v>247</v>
      </c>
      <c r="IE495" s="44" t="s">
        <v>12843</v>
      </c>
    </row>
    <row r="496" spans="1:239 16384:16384" s="44" customFormat="1" ht="15" customHeight="1" x14ac:dyDescent="0.2">
      <c r="A496" s="85">
        <v>90</v>
      </c>
      <c r="B496" s="59">
        <v>0.53541666666666665</v>
      </c>
      <c r="C496" s="85"/>
      <c r="D496" s="85" t="s">
        <v>12630</v>
      </c>
      <c r="E496" s="85" t="s">
        <v>212</v>
      </c>
      <c r="F496" s="282">
        <v>43286</v>
      </c>
      <c r="G496" s="255" t="s">
        <v>3082</v>
      </c>
      <c r="H496" s="44" t="s">
        <v>246</v>
      </c>
      <c r="I496" s="44" t="s">
        <v>247</v>
      </c>
      <c r="J496" s="85" t="s">
        <v>12805</v>
      </c>
      <c r="K496" s="471" t="s">
        <v>12806</v>
      </c>
      <c r="L496" s="471" t="s">
        <v>250</v>
      </c>
      <c r="M496" s="471">
        <v>43286</v>
      </c>
      <c r="N496" s="471">
        <v>43299</v>
      </c>
      <c r="O496" s="85" t="s">
        <v>12807</v>
      </c>
      <c r="P496" s="370" t="s">
        <v>23517</v>
      </c>
      <c r="Q496" s="44" t="s">
        <v>21736</v>
      </c>
      <c r="R496" s="44" t="s">
        <v>23518</v>
      </c>
      <c r="S496" s="351" t="s">
        <v>547</v>
      </c>
      <c r="T496" s="354">
        <v>9082322304</v>
      </c>
      <c r="U496" s="516" t="s">
        <v>23519</v>
      </c>
      <c r="V496" s="52" t="s">
        <v>23520</v>
      </c>
      <c r="W496" s="66" t="s">
        <v>221</v>
      </c>
      <c r="X496" s="66" t="s">
        <v>221</v>
      </c>
      <c r="Y496" s="66" t="s">
        <v>221</v>
      </c>
      <c r="Z496" s="66" t="s">
        <v>221</v>
      </c>
      <c r="AA496" s="44" t="s">
        <v>23521</v>
      </c>
      <c r="AB496" s="44">
        <v>9281670260</v>
      </c>
      <c r="AC496" s="85" t="s">
        <v>223</v>
      </c>
      <c r="AD496" s="255" t="s">
        <v>241</v>
      </c>
      <c r="AE496" s="44" t="s">
        <v>23522</v>
      </c>
      <c r="AF496" s="85" t="s">
        <v>226</v>
      </c>
      <c r="AG496" s="85" t="s">
        <v>221</v>
      </c>
      <c r="AH496" s="85" t="s">
        <v>226</v>
      </c>
      <c r="AI496" s="44" t="s">
        <v>21045</v>
      </c>
      <c r="AJ496" s="44" t="s">
        <v>446</v>
      </c>
      <c r="AK496" s="44">
        <v>0</v>
      </c>
      <c r="AL496" s="44" t="s">
        <v>3115</v>
      </c>
      <c r="AM496" s="44" t="s">
        <v>3115</v>
      </c>
      <c r="AN496" s="85" t="s">
        <v>432</v>
      </c>
      <c r="AO496" s="85" t="s">
        <v>432</v>
      </c>
      <c r="AP496" s="255" t="s">
        <v>434</v>
      </c>
      <c r="AQ496" s="255" t="s">
        <v>10785</v>
      </c>
      <c r="AR496" s="85" t="s">
        <v>20980</v>
      </c>
      <c r="AS496" s="85"/>
      <c r="AT496" s="85"/>
      <c r="AU496" s="85"/>
      <c r="AV496" s="85"/>
      <c r="AW496" s="85"/>
      <c r="AX496" s="85" t="s">
        <v>6970</v>
      </c>
      <c r="AY496" s="85" t="s">
        <v>227</v>
      </c>
      <c r="AZ496" s="85" t="s">
        <v>227</v>
      </c>
      <c r="BA496" s="275"/>
      <c r="BB496" s="275" t="s">
        <v>14945</v>
      </c>
      <c r="BC496" s="59">
        <v>0.53541666666666665</v>
      </c>
      <c r="BD496" s="59">
        <v>0.54583333333333328</v>
      </c>
      <c r="BE496" s="44">
        <v>15</v>
      </c>
      <c r="BF496" s="44">
        <v>3</v>
      </c>
      <c r="BG496" s="44">
        <v>3</v>
      </c>
      <c r="BH496" s="44">
        <v>3</v>
      </c>
      <c r="BI496" s="44">
        <v>3</v>
      </c>
      <c r="BJ496" s="44">
        <v>3</v>
      </c>
      <c r="BK496" s="44">
        <v>3</v>
      </c>
      <c r="BL496" s="44">
        <v>3</v>
      </c>
      <c r="BM496" s="44">
        <v>3</v>
      </c>
      <c r="BN496" s="44">
        <v>3</v>
      </c>
      <c r="BO496" s="44">
        <v>3</v>
      </c>
      <c r="BP496" s="44">
        <v>3</v>
      </c>
      <c r="BQ496" s="44">
        <v>3</v>
      </c>
      <c r="BR496" s="44">
        <v>3</v>
      </c>
      <c r="BS496" s="44">
        <v>3</v>
      </c>
      <c r="BT496" s="44">
        <v>3</v>
      </c>
      <c r="BV496" s="44" t="s">
        <v>14945</v>
      </c>
      <c r="BW496" s="59">
        <v>0.54583333333333328</v>
      </c>
      <c r="BX496" s="59">
        <v>0.55347222222222225</v>
      </c>
      <c r="BY496" s="44">
        <v>11</v>
      </c>
      <c r="BZ496" s="44">
        <v>3</v>
      </c>
      <c r="CA496" s="44">
        <v>3</v>
      </c>
      <c r="CB496" s="44">
        <v>3</v>
      </c>
      <c r="CC496" s="44">
        <v>3</v>
      </c>
      <c r="CD496" s="44" t="s">
        <v>260</v>
      </c>
      <c r="CE496" s="44" t="s">
        <v>14945</v>
      </c>
      <c r="CF496" s="44">
        <v>15</v>
      </c>
      <c r="CG496" s="85"/>
      <c r="CH496" s="85"/>
      <c r="CI496" s="85"/>
      <c r="CJ496" s="85"/>
      <c r="CK496" s="85"/>
      <c r="CL496" s="85"/>
      <c r="CM496" s="85"/>
      <c r="CN496" s="85"/>
      <c r="CO496" s="85"/>
      <c r="CP496" s="85"/>
      <c r="CQ496" s="85"/>
      <c r="CR496" s="335" t="s">
        <v>12643</v>
      </c>
      <c r="CS496" s="335" t="s">
        <v>12644</v>
      </c>
      <c r="CT496" s="335" t="s">
        <v>4002</v>
      </c>
      <c r="CU496" s="335" t="s">
        <v>23523</v>
      </c>
      <c r="CV496" s="335" t="s">
        <v>21736</v>
      </c>
      <c r="CW496" s="335" t="s">
        <v>23518</v>
      </c>
      <c r="CX496" s="335" t="s">
        <v>547</v>
      </c>
      <c r="CY496" s="335" t="s">
        <v>23524</v>
      </c>
      <c r="CZ496" s="335" t="s">
        <v>3848</v>
      </c>
      <c r="DA496" s="335" t="s">
        <v>23525</v>
      </c>
      <c r="DB496" s="335" t="s">
        <v>3840</v>
      </c>
      <c r="DC496" s="335" t="s">
        <v>3841</v>
      </c>
      <c r="DD496" s="335" t="s">
        <v>4838</v>
      </c>
      <c r="DE496" s="335" t="s">
        <v>9501</v>
      </c>
      <c r="DF496" s="335" t="s">
        <v>23526</v>
      </c>
      <c r="DG496" s="335" t="s">
        <v>6602</v>
      </c>
      <c r="DH496" s="335" t="s">
        <v>6603</v>
      </c>
      <c r="DI496" s="335" t="s">
        <v>6605</v>
      </c>
      <c r="DJ496" s="335" t="s">
        <v>3848</v>
      </c>
      <c r="DK496" s="335" t="s">
        <v>3849</v>
      </c>
      <c r="DL496" s="335" t="s">
        <v>6605</v>
      </c>
      <c r="DM496" s="335" t="s">
        <v>3914</v>
      </c>
      <c r="DN496" s="335" t="s">
        <v>3852</v>
      </c>
      <c r="DO496" s="335" t="s">
        <v>3853</v>
      </c>
      <c r="DP496" s="335" t="s">
        <v>3854</v>
      </c>
      <c r="DQ496" s="335" t="s">
        <v>23527</v>
      </c>
      <c r="DR496" s="335" t="s">
        <v>23528</v>
      </c>
      <c r="DS496" s="335" t="s">
        <v>23529</v>
      </c>
      <c r="DT496" s="335" t="s">
        <v>23530</v>
      </c>
      <c r="DU496" s="335" t="s">
        <v>3848</v>
      </c>
      <c r="DV496" s="335" t="s">
        <v>3848</v>
      </c>
      <c r="DW496" s="335" t="s">
        <v>3848</v>
      </c>
      <c r="DX496" s="335" t="s">
        <v>3848</v>
      </c>
      <c r="DY496" s="335" t="s">
        <v>3848</v>
      </c>
      <c r="DZ496" s="335" t="s">
        <v>3848</v>
      </c>
      <c r="EA496" s="335" t="s">
        <v>3848</v>
      </c>
      <c r="EB496" s="335" t="s">
        <v>3861</v>
      </c>
      <c r="EC496" s="335" t="s">
        <v>4118</v>
      </c>
      <c r="ED496" s="335" t="s">
        <v>3848</v>
      </c>
      <c r="EE496" s="335" t="s">
        <v>4212</v>
      </c>
      <c r="EF496" s="335" t="s">
        <v>432</v>
      </c>
      <c r="EG496" s="335" t="s">
        <v>3919</v>
      </c>
      <c r="EH496" s="335" t="s">
        <v>3920</v>
      </c>
      <c r="EI496" s="335" t="s">
        <v>23531</v>
      </c>
      <c r="EJ496" s="335" t="s">
        <v>3848</v>
      </c>
      <c r="EK496" s="335" t="s">
        <v>3848</v>
      </c>
      <c r="EL496" s="335" t="s">
        <v>3868</v>
      </c>
      <c r="EM496" s="335" t="s">
        <v>4002</v>
      </c>
      <c r="EN496" s="335" t="s">
        <v>4002</v>
      </c>
      <c r="EO496" s="335" t="s">
        <v>3870</v>
      </c>
      <c r="EP496" s="335" t="s">
        <v>3869</v>
      </c>
      <c r="EQ496" s="335" t="s">
        <v>23532</v>
      </c>
      <c r="ER496" s="335" t="s">
        <v>3872</v>
      </c>
      <c r="ES496" s="335" t="s">
        <v>19799</v>
      </c>
      <c r="ET496" s="335" t="s">
        <v>8714</v>
      </c>
      <c r="EU496" s="335" t="s">
        <v>23533</v>
      </c>
      <c r="EV496" s="335" t="s">
        <v>3876</v>
      </c>
      <c r="EW496" s="335" t="s">
        <v>3876</v>
      </c>
      <c r="EX496" s="335" t="s">
        <v>3848</v>
      </c>
      <c r="EY496" s="335" t="s">
        <v>3848</v>
      </c>
      <c r="EZ496" s="335" t="s">
        <v>3877</v>
      </c>
      <c r="FA496" s="335" t="s">
        <v>3878</v>
      </c>
      <c r="FB496" s="335" t="s">
        <v>23534</v>
      </c>
      <c r="FC496" s="335" t="s">
        <v>8860</v>
      </c>
      <c r="FD496" s="335" t="s">
        <v>3848</v>
      </c>
      <c r="FE496" s="335" t="s">
        <v>4011</v>
      </c>
      <c r="FF496" s="335" t="s">
        <v>6196</v>
      </c>
      <c r="FG496" s="335" t="s">
        <v>23535</v>
      </c>
      <c r="FH496" s="335" t="s">
        <v>23536</v>
      </c>
      <c r="FI496" s="335" t="s">
        <v>23537</v>
      </c>
      <c r="FJ496" s="335" t="s">
        <v>4083</v>
      </c>
      <c r="FK496" s="335" t="s">
        <v>6483</v>
      </c>
      <c r="FL496" s="335" t="s">
        <v>23538</v>
      </c>
      <c r="FM496" s="335" t="s">
        <v>547</v>
      </c>
      <c r="FN496" s="335" t="s">
        <v>16856</v>
      </c>
      <c r="FO496" s="335" t="s">
        <v>1130</v>
      </c>
      <c r="FP496" s="335" t="s">
        <v>3848</v>
      </c>
      <c r="FQ496" s="335" t="s">
        <v>23539</v>
      </c>
      <c r="FR496" s="335" t="s">
        <v>4739</v>
      </c>
      <c r="FS496" s="335" t="s">
        <v>23540</v>
      </c>
      <c r="FT496" s="335" t="s">
        <v>23541</v>
      </c>
      <c r="FU496" s="335" t="s">
        <v>23542</v>
      </c>
      <c r="FV496" s="335" t="s">
        <v>23543</v>
      </c>
      <c r="FW496" s="335" t="s">
        <v>23544</v>
      </c>
      <c r="FX496" s="335" t="s">
        <v>3944</v>
      </c>
      <c r="FY496" s="335" t="s">
        <v>3848</v>
      </c>
      <c r="FZ496" s="335" t="s">
        <v>3848</v>
      </c>
      <c r="GA496" s="335" t="s">
        <v>3945</v>
      </c>
      <c r="GB496" s="335" t="s">
        <v>3848</v>
      </c>
      <c r="GC496" s="335" t="s">
        <v>3848</v>
      </c>
      <c r="GD496" s="44" t="s">
        <v>4194</v>
      </c>
      <c r="GE496" s="44" t="s">
        <v>6676</v>
      </c>
      <c r="GL496" s="309"/>
      <c r="GM496" s="309"/>
      <c r="GN496" s="309"/>
      <c r="GO496" s="309"/>
      <c r="GP496" s="309"/>
      <c r="GQ496" s="309"/>
      <c r="GR496" s="309"/>
      <c r="GS496" s="309"/>
      <c r="GT496" s="309"/>
      <c r="GU496" s="309"/>
      <c r="GV496" s="309"/>
      <c r="GW496" s="309"/>
      <c r="GX496" s="309"/>
      <c r="GY496" s="309"/>
      <c r="GZ496" s="309"/>
      <c r="HA496" s="309"/>
      <c r="HB496" s="309"/>
      <c r="HC496" s="309"/>
      <c r="HD496" s="309"/>
      <c r="HE496" s="309"/>
      <c r="HF496" s="309"/>
      <c r="HG496" s="309"/>
      <c r="HH496" s="309"/>
      <c r="HI496" s="309"/>
      <c r="HJ496" s="309"/>
      <c r="HK496" s="309"/>
      <c r="HL496" s="282">
        <v>43286</v>
      </c>
      <c r="HM496" s="30" t="s">
        <v>4194</v>
      </c>
      <c r="HN496" s="44" t="s">
        <v>6676</v>
      </c>
      <c r="IC496" s="44" t="s">
        <v>247</v>
      </c>
      <c r="IE496" s="44" t="s">
        <v>12843</v>
      </c>
    </row>
    <row r="497" spans="1:239" s="44" customFormat="1" ht="15" customHeight="1" x14ac:dyDescent="0.2">
      <c r="A497" s="85">
        <v>91</v>
      </c>
      <c r="B497" s="59">
        <v>0.55138888888888882</v>
      </c>
      <c r="C497" s="85"/>
      <c r="D497" s="85" t="s">
        <v>12630</v>
      </c>
      <c r="E497" s="85" t="s">
        <v>212</v>
      </c>
      <c r="F497" s="282">
        <v>43286</v>
      </c>
      <c r="G497" s="255" t="s">
        <v>1202</v>
      </c>
      <c r="H497" s="44" t="s">
        <v>3127</v>
      </c>
      <c r="I497" s="255" t="s">
        <v>5353</v>
      </c>
      <c r="J497" s="85"/>
      <c r="K497" s="471"/>
      <c r="L497" s="471"/>
      <c r="M497" s="471"/>
      <c r="N497" s="471"/>
      <c r="O497" s="85"/>
      <c r="P497" s="370" t="s">
        <v>23545</v>
      </c>
      <c r="Q497" s="44" t="s">
        <v>23546</v>
      </c>
      <c r="R497" s="44" t="s">
        <v>6838</v>
      </c>
      <c r="S497" s="351" t="s">
        <v>23547</v>
      </c>
      <c r="T497" s="354">
        <v>9979013348</v>
      </c>
      <c r="U497" s="516" t="s">
        <v>23548</v>
      </c>
      <c r="V497" s="516" t="s">
        <v>23548</v>
      </c>
      <c r="W497" s="66" t="s">
        <v>221</v>
      </c>
      <c r="X497" s="66" t="s">
        <v>221</v>
      </c>
      <c r="Y497" s="66" t="s">
        <v>221</v>
      </c>
      <c r="Z497" s="66" t="s">
        <v>221</v>
      </c>
      <c r="AA497" s="44" t="s">
        <v>23549</v>
      </c>
      <c r="AB497" s="44">
        <v>9950714283</v>
      </c>
      <c r="AC497" s="85" t="s">
        <v>314</v>
      </c>
      <c r="AD497" s="255" t="s">
        <v>241</v>
      </c>
      <c r="AE497" s="44" t="s">
        <v>3715</v>
      </c>
      <c r="AF497" s="85" t="s">
        <v>259</v>
      </c>
      <c r="AG497" s="85" t="s">
        <v>221</v>
      </c>
      <c r="AH497" s="85" t="s">
        <v>221</v>
      </c>
      <c r="AN497" s="85" t="s">
        <v>432</v>
      </c>
      <c r="AO497" s="85" t="s">
        <v>432</v>
      </c>
      <c r="AP497" s="255" t="s">
        <v>434</v>
      </c>
      <c r="AQ497" s="255" t="s">
        <v>10785</v>
      </c>
      <c r="AR497" s="85" t="s">
        <v>20980</v>
      </c>
      <c r="AS497" s="85"/>
      <c r="AT497" s="85"/>
      <c r="AU497" s="85"/>
      <c r="AV497" s="85"/>
      <c r="AW497" s="85"/>
      <c r="AX497" s="85" t="s">
        <v>6970</v>
      </c>
      <c r="AY497" s="85" t="s">
        <v>227</v>
      </c>
      <c r="AZ497" s="85" t="s">
        <v>227</v>
      </c>
      <c r="BA497" s="275"/>
      <c r="BB497" s="275" t="s">
        <v>14945</v>
      </c>
      <c r="BC497" s="59">
        <v>0.55138888888888882</v>
      </c>
      <c r="BD497" s="59">
        <v>0.55555555555555558</v>
      </c>
      <c r="BE497" s="44">
        <v>6</v>
      </c>
      <c r="BF497" s="44">
        <v>1</v>
      </c>
      <c r="BG497" s="44">
        <v>1</v>
      </c>
      <c r="BH497" s="44">
        <v>1</v>
      </c>
      <c r="BI497" s="44">
        <v>1</v>
      </c>
      <c r="BJ497" s="44">
        <v>1</v>
      </c>
      <c r="BK497" s="44">
        <v>1</v>
      </c>
      <c r="BL497" s="44">
        <v>1</v>
      </c>
      <c r="BM497" s="44">
        <v>2</v>
      </c>
      <c r="BN497" s="44">
        <v>1</v>
      </c>
      <c r="BO497" s="44">
        <v>1</v>
      </c>
      <c r="BP497" s="44">
        <v>3</v>
      </c>
      <c r="BQ497" s="44">
        <v>1</v>
      </c>
      <c r="BR497" s="44">
        <v>1</v>
      </c>
      <c r="BS497" s="44">
        <v>3</v>
      </c>
      <c r="BT497" s="44">
        <v>1</v>
      </c>
      <c r="BW497" s="59"/>
      <c r="BX497" s="59"/>
      <c r="CG497" s="85"/>
      <c r="CH497" s="85"/>
      <c r="CI497" s="85"/>
      <c r="CJ497" s="85"/>
      <c r="CK497" s="85"/>
      <c r="CL497" s="85"/>
      <c r="CM497" s="85"/>
      <c r="CN497" s="85"/>
      <c r="CO497" s="85"/>
      <c r="CP497" s="85"/>
      <c r="CQ497" s="85"/>
      <c r="CR497" s="335" t="s">
        <v>12643</v>
      </c>
      <c r="CS497" s="335" t="s">
        <v>12644</v>
      </c>
      <c r="CT497" s="335" t="s">
        <v>4002</v>
      </c>
      <c r="CU497" s="335" t="s">
        <v>23550</v>
      </c>
      <c r="CV497" s="335" t="s">
        <v>23546</v>
      </c>
      <c r="CW497" s="335" t="s">
        <v>6838</v>
      </c>
      <c r="CX497" s="335" t="s">
        <v>23547</v>
      </c>
      <c r="CY497" s="335" t="s">
        <v>23551</v>
      </c>
      <c r="CZ497" s="335" t="s">
        <v>3848</v>
      </c>
      <c r="DA497" s="335" t="s">
        <v>15445</v>
      </c>
      <c r="DB497" s="335" t="s">
        <v>4037</v>
      </c>
      <c r="DC497" s="335" t="s">
        <v>4038</v>
      </c>
      <c r="DD497" s="335" t="s">
        <v>4039</v>
      </c>
      <c r="DE497" s="335" t="s">
        <v>3848</v>
      </c>
      <c r="DF497" s="335" t="s">
        <v>9403</v>
      </c>
      <c r="DG497" s="335" t="s">
        <v>4037</v>
      </c>
      <c r="DH497" s="335" t="s">
        <v>4038</v>
      </c>
      <c r="DI497" s="335" t="s">
        <v>4039</v>
      </c>
      <c r="DJ497" s="335" t="s">
        <v>3848</v>
      </c>
      <c r="DK497" s="335" t="s">
        <v>3957</v>
      </c>
      <c r="DL497" s="335" t="s">
        <v>3848</v>
      </c>
      <c r="DM497" s="335" t="s">
        <v>3914</v>
      </c>
      <c r="DN497" s="335" t="s">
        <v>3852</v>
      </c>
      <c r="DO497" s="335" t="s">
        <v>3848</v>
      </c>
      <c r="DP497" s="335" t="s">
        <v>3848</v>
      </c>
      <c r="DQ497" s="335" t="s">
        <v>23552</v>
      </c>
      <c r="DR497" s="335" t="s">
        <v>3403</v>
      </c>
      <c r="DS497" s="335" t="s">
        <v>23548</v>
      </c>
      <c r="DT497" s="335" t="s">
        <v>3848</v>
      </c>
      <c r="DU497" s="335" t="s">
        <v>3848</v>
      </c>
      <c r="DV497" s="335" t="s">
        <v>3848</v>
      </c>
      <c r="DW497" s="335" t="s">
        <v>3848</v>
      </c>
      <c r="DX497" s="335" t="s">
        <v>3848</v>
      </c>
      <c r="DY497" s="335" t="s">
        <v>3848</v>
      </c>
      <c r="DZ497" s="335" t="s">
        <v>3848</v>
      </c>
      <c r="EA497" s="335" t="s">
        <v>3848</v>
      </c>
      <c r="EB497" s="335" t="s">
        <v>3861</v>
      </c>
      <c r="EC497" s="335" t="s">
        <v>3862</v>
      </c>
      <c r="ED497" s="335" t="s">
        <v>3848</v>
      </c>
      <c r="EE497" s="335" t="s">
        <v>4212</v>
      </c>
      <c r="EF497" s="335" t="s">
        <v>432</v>
      </c>
      <c r="EG497" s="335" t="s">
        <v>3919</v>
      </c>
      <c r="EH497" s="335" t="s">
        <v>3920</v>
      </c>
      <c r="EI497" s="335" t="s">
        <v>20984</v>
      </c>
      <c r="EJ497" s="335" t="s">
        <v>3848</v>
      </c>
      <c r="EK497" s="335" t="s">
        <v>3848</v>
      </c>
      <c r="EL497" s="335" t="s">
        <v>3868</v>
      </c>
      <c r="EM497" s="335" t="s">
        <v>4002</v>
      </c>
      <c r="EN497" s="335" t="s">
        <v>4002</v>
      </c>
      <c r="EO497" s="335" t="s">
        <v>3870</v>
      </c>
      <c r="EP497" s="335" t="s">
        <v>3870</v>
      </c>
      <c r="EQ497" s="335" t="s">
        <v>4017</v>
      </c>
      <c r="ER497" s="335" t="s">
        <v>4017</v>
      </c>
      <c r="ES497" s="335" t="s">
        <v>4017</v>
      </c>
      <c r="ET497" s="335" t="s">
        <v>4017</v>
      </c>
      <c r="EU497" s="335" t="s">
        <v>4017</v>
      </c>
      <c r="EV497" s="335" t="s">
        <v>3848</v>
      </c>
      <c r="EW497" s="335" t="s">
        <v>3848</v>
      </c>
      <c r="EX497" s="335" t="s">
        <v>3848</v>
      </c>
      <c r="EY497" s="335" t="s">
        <v>3848</v>
      </c>
      <c r="EZ497" s="335" t="s">
        <v>3848</v>
      </c>
      <c r="FA497" s="335" t="s">
        <v>3848</v>
      </c>
      <c r="FB497" s="335" t="s">
        <v>3848</v>
      </c>
      <c r="FC497" s="335" t="s">
        <v>3848</v>
      </c>
      <c r="FD497" s="335" t="s">
        <v>3848</v>
      </c>
      <c r="FE497" s="335" t="s">
        <v>4017</v>
      </c>
      <c r="FF497" s="335" t="s">
        <v>4017</v>
      </c>
      <c r="FG497" s="335" t="s">
        <v>3848</v>
      </c>
      <c r="FH497" s="335" t="s">
        <v>3848</v>
      </c>
      <c r="FI497" s="335" t="s">
        <v>3848</v>
      </c>
      <c r="FJ497" s="335" t="s">
        <v>4017</v>
      </c>
      <c r="FK497" s="335" t="s">
        <v>4017</v>
      </c>
      <c r="FL497" s="335" t="s">
        <v>4017</v>
      </c>
      <c r="FM497" s="335" t="s">
        <v>3403</v>
      </c>
      <c r="FN497" s="335" t="s">
        <v>3403</v>
      </c>
      <c r="FO497" s="335" t="s">
        <v>3403</v>
      </c>
      <c r="FP497" s="335" t="s">
        <v>3403</v>
      </c>
      <c r="FQ497" s="335" t="s">
        <v>5943</v>
      </c>
      <c r="FR497" s="335" t="s">
        <v>5943</v>
      </c>
      <c r="FS497" s="335" t="s">
        <v>5943</v>
      </c>
      <c r="FT497" s="335" t="s">
        <v>3943</v>
      </c>
      <c r="FU497" s="335" t="s">
        <v>3943</v>
      </c>
      <c r="FV497" s="335" t="s">
        <v>3943</v>
      </c>
      <c r="FW497" s="335" t="s">
        <v>3943</v>
      </c>
      <c r="FX497" s="335" t="s">
        <v>3944</v>
      </c>
      <c r="FY497" s="335" t="s">
        <v>3848</v>
      </c>
      <c r="FZ497" s="335" t="s">
        <v>3848</v>
      </c>
      <c r="GA497" s="335" t="s">
        <v>3848</v>
      </c>
      <c r="GB497" s="335" t="s">
        <v>3848</v>
      </c>
      <c r="GC497" s="335" t="s">
        <v>3848</v>
      </c>
      <c r="GL497" s="309"/>
      <c r="GM497" s="309"/>
      <c r="GN497" s="309"/>
      <c r="GO497" s="309"/>
      <c r="GP497" s="309"/>
      <c r="GQ497" s="309"/>
      <c r="GR497" s="309"/>
      <c r="GS497" s="309"/>
      <c r="GT497" s="309"/>
      <c r="GU497" s="309"/>
      <c r="GV497" s="309"/>
      <c r="GW497" s="309"/>
      <c r="GX497" s="309"/>
      <c r="GY497" s="309"/>
      <c r="GZ497" s="309"/>
      <c r="HA497" s="309"/>
      <c r="HB497" s="309"/>
      <c r="HC497" s="309"/>
      <c r="HD497" s="309"/>
      <c r="HE497" s="309"/>
      <c r="HF497" s="309"/>
      <c r="HG497" s="309"/>
      <c r="HH497" s="309"/>
      <c r="HI497" s="309"/>
      <c r="HJ497" s="309"/>
      <c r="HK497" s="309"/>
      <c r="IC497" s="44" t="s">
        <v>3403</v>
      </c>
      <c r="IE497" s="44" t="s">
        <v>3403</v>
      </c>
    </row>
    <row r="498" spans="1:239" s="44" customFormat="1" ht="15" customHeight="1" x14ac:dyDescent="0.2">
      <c r="A498" s="85">
        <v>92</v>
      </c>
      <c r="B498" s="59">
        <v>0.55694444444444446</v>
      </c>
      <c r="C498" s="85"/>
      <c r="D498" s="85" t="s">
        <v>12630</v>
      </c>
      <c r="E498" s="85" t="s">
        <v>212</v>
      </c>
      <c r="F498" s="282">
        <v>43286</v>
      </c>
      <c r="G498" s="255" t="s">
        <v>1202</v>
      </c>
      <c r="H498" s="44" t="s">
        <v>233</v>
      </c>
      <c r="I498" s="44" t="s">
        <v>3057</v>
      </c>
      <c r="J498" s="85"/>
      <c r="K498" s="471"/>
      <c r="L498" s="471"/>
      <c r="M498" s="471"/>
      <c r="N498" s="471"/>
      <c r="O498" s="85"/>
      <c r="P498" s="370" t="s">
        <v>23553</v>
      </c>
      <c r="Q498" s="44" t="s">
        <v>23554</v>
      </c>
      <c r="R498" s="44" t="s">
        <v>3313</v>
      </c>
      <c r="S498" s="351" t="s">
        <v>23555</v>
      </c>
      <c r="T498" s="354">
        <v>9488779968</v>
      </c>
      <c r="U498" s="516" t="s">
        <v>23556</v>
      </c>
      <c r="V498" s="52" t="s">
        <v>23557</v>
      </c>
      <c r="W498" s="66" t="s">
        <v>221</v>
      </c>
      <c r="X498" s="66" t="s">
        <v>221</v>
      </c>
      <c r="Y498" s="66" t="s">
        <v>221</v>
      </c>
      <c r="Z498" s="66" t="s">
        <v>221</v>
      </c>
      <c r="AA498" s="44" t="s">
        <v>23558</v>
      </c>
      <c r="AB498" s="44">
        <v>9096541014</v>
      </c>
      <c r="AC498" s="85" t="s">
        <v>402</v>
      </c>
      <c r="AD498" s="85" t="s">
        <v>267</v>
      </c>
      <c r="AE498" s="44" t="s">
        <v>23559</v>
      </c>
      <c r="AF498" s="85" t="s">
        <v>221</v>
      </c>
      <c r="AG498" s="85" t="s">
        <v>221</v>
      </c>
      <c r="AH498" s="85" t="s">
        <v>221</v>
      </c>
      <c r="AN498" s="85" t="s">
        <v>432</v>
      </c>
      <c r="AO498" s="85" t="s">
        <v>432</v>
      </c>
      <c r="AP498" s="255" t="s">
        <v>434</v>
      </c>
      <c r="AQ498" s="255" t="s">
        <v>10785</v>
      </c>
      <c r="AR498" s="85" t="s">
        <v>20980</v>
      </c>
      <c r="AS498" s="85"/>
      <c r="AT498" s="85"/>
      <c r="AU498" s="85"/>
      <c r="AV498" s="85"/>
      <c r="AW498" s="85"/>
      <c r="AX498" s="85" t="s">
        <v>6970</v>
      </c>
      <c r="AY498" s="85" t="s">
        <v>227</v>
      </c>
      <c r="AZ498" s="85" t="s">
        <v>227</v>
      </c>
      <c r="BA498" s="275"/>
      <c r="BB498" s="275" t="s">
        <v>14945</v>
      </c>
      <c r="BC498" s="59">
        <v>0.55694444444444446</v>
      </c>
      <c r="BD498" s="59">
        <v>0.55902777777777779</v>
      </c>
      <c r="BE498" s="44">
        <v>3</v>
      </c>
      <c r="BF498" s="44">
        <v>1</v>
      </c>
      <c r="BG498" s="44">
        <v>2</v>
      </c>
      <c r="BH498" s="44">
        <v>1</v>
      </c>
      <c r="BI498" s="44">
        <v>1</v>
      </c>
      <c r="BJ498" s="44">
        <v>1</v>
      </c>
      <c r="BK498" s="44">
        <v>1</v>
      </c>
      <c r="BL498" s="44">
        <v>1</v>
      </c>
      <c r="BM498" s="44">
        <v>2</v>
      </c>
      <c r="BN498" s="44">
        <v>1</v>
      </c>
      <c r="BO498" s="44">
        <v>1</v>
      </c>
      <c r="BP498" s="44">
        <v>3</v>
      </c>
      <c r="BQ498" s="44">
        <v>1</v>
      </c>
      <c r="BR498" s="44">
        <v>1</v>
      </c>
      <c r="BS498" s="44">
        <v>1</v>
      </c>
      <c r="BT498" s="44">
        <v>2</v>
      </c>
      <c r="BW498" s="59"/>
      <c r="BX498" s="59"/>
      <c r="CG498" s="85"/>
      <c r="CH498" s="85"/>
      <c r="CI498" s="85"/>
      <c r="CJ498" s="85"/>
      <c r="CK498" s="85"/>
      <c r="CL498" s="85"/>
      <c r="CM498" s="85"/>
      <c r="CN498" s="85"/>
      <c r="CO498" s="85"/>
      <c r="CP498" s="85"/>
      <c r="CQ498" s="85"/>
      <c r="CR498" s="335" t="s">
        <v>12643</v>
      </c>
      <c r="CS498" s="335" t="s">
        <v>12644</v>
      </c>
      <c r="CT498" s="335" t="s">
        <v>4002</v>
      </c>
      <c r="CU498" s="335" t="s">
        <v>23560</v>
      </c>
      <c r="CV498" s="335" t="s">
        <v>23554</v>
      </c>
      <c r="CW498" s="335" t="s">
        <v>3313</v>
      </c>
      <c r="CX498" s="335" t="s">
        <v>23555</v>
      </c>
      <c r="CY498" s="335" t="s">
        <v>23561</v>
      </c>
      <c r="CZ498" s="335" t="s">
        <v>3848</v>
      </c>
      <c r="DA498" s="335" t="s">
        <v>9403</v>
      </c>
      <c r="DB498" s="335" t="s">
        <v>4037</v>
      </c>
      <c r="DC498" s="335" t="s">
        <v>4038</v>
      </c>
      <c r="DD498" s="335" t="s">
        <v>4039</v>
      </c>
      <c r="DE498" s="335" t="s">
        <v>3848</v>
      </c>
      <c r="DF498" s="335" t="s">
        <v>9403</v>
      </c>
      <c r="DG498" s="335" t="s">
        <v>4037</v>
      </c>
      <c r="DH498" s="335" t="s">
        <v>4038</v>
      </c>
      <c r="DI498" s="335" t="s">
        <v>4039</v>
      </c>
      <c r="DJ498" s="335" t="s">
        <v>3848</v>
      </c>
      <c r="DK498" s="335" t="s">
        <v>3957</v>
      </c>
      <c r="DL498" s="335" t="s">
        <v>3848</v>
      </c>
      <c r="DM498" s="335" t="s">
        <v>3914</v>
      </c>
      <c r="DN498" s="335" t="s">
        <v>3852</v>
      </c>
      <c r="DO498" s="335" t="s">
        <v>3848</v>
      </c>
      <c r="DP498" s="335" t="s">
        <v>3848</v>
      </c>
      <c r="DQ498" s="335" t="s">
        <v>23562</v>
      </c>
      <c r="DR498" s="335" t="s">
        <v>3403</v>
      </c>
      <c r="DS498" s="335" t="s">
        <v>23556</v>
      </c>
      <c r="DT498" s="335" t="s">
        <v>3848</v>
      </c>
      <c r="DU498" s="335" t="s">
        <v>3848</v>
      </c>
      <c r="DV498" s="335" t="s">
        <v>3848</v>
      </c>
      <c r="DW498" s="335" t="s">
        <v>3848</v>
      </c>
      <c r="DX498" s="335" t="s">
        <v>3848</v>
      </c>
      <c r="DY498" s="335" t="s">
        <v>3848</v>
      </c>
      <c r="DZ498" s="335" t="s">
        <v>3848</v>
      </c>
      <c r="EA498" s="335" t="s">
        <v>3848</v>
      </c>
      <c r="EB498" s="335" t="s">
        <v>3861</v>
      </c>
      <c r="EC498" s="335" t="s">
        <v>3862</v>
      </c>
      <c r="ED498" s="335" t="s">
        <v>3848</v>
      </c>
      <c r="EE498" s="335" t="s">
        <v>4212</v>
      </c>
      <c r="EF498" s="335" t="s">
        <v>432</v>
      </c>
      <c r="EG498" s="335" t="s">
        <v>3919</v>
      </c>
      <c r="EH498" s="335" t="s">
        <v>3920</v>
      </c>
      <c r="EI498" s="335" t="s">
        <v>20984</v>
      </c>
      <c r="EJ498" s="335" t="s">
        <v>3848</v>
      </c>
      <c r="EK498" s="335" t="s">
        <v>3848</v>
      </c>
      <c r="EL498" s="335" t="s">
        <v>3868</v>
      </c>
      <c r="EM498" s="335" t="s">
        <v>4002</v>
      </c>
      <c r="EN498" s="335" t="s">
        <v>4002</v>
      </c>
      <c r="EO498" s="335" t="s">
        <v>3870</v>
      </c>
      <c r="EP498" s="335" t="s">
        <v>3870</v>
      </c>
      <c r="EQ498" s="335" t="s">
        <v>4017</v>
      </c>
      <c r="ER498" s="335" t="s">
        <v>4017</v>
      </c>
      <c r="ES498" s="335" t="s">
        <v>4017</v>
      </c>
      <c r="ET498" s="335" t="s">
        <v>4017</v>
      </c>
      <c r="EU498" s="335" t="s">
        <v>4017</v>
      </c>
      <c r="EV498" s="335" t="s">
        <v>3848</v>
      </c>
      <c r="EW498" s="335" t="s">
        <v>3848</v>
      </c>
      <c r="EX498" s="335" t="s">
        <v>3848</v>
      </c>
      <c r="EY498" s="335" t="s">
        <v>3848</v>
      </c>
      <c r="EZ498" s="335" t="s">
        <v>3848</v>
      </c>
      <c r="FA498" s="335" t="s">
        <v>3848</v>
      </c>
      <c r="FB498" s="335" t="s">
        <v>3848</v>
      </c>
      <c r="FC498" s="335" t="s">
        <v>3848</v>
      </c>
      <c r="FD498" s="335" t="s">
        <v>3848</v>
      </c>
      <c r="FE498" s="335" t="s">
        <v>4017</v>
      </c>
      <c r="FF498" s="335" t="s">
        <v>4017</v>
      </c>
      <c r="FG498" s="335" t="s">
        <v>3848</v>
      </c>
      <c r="FH498" s="335" t="s">
        <v>3848</v>
      </c>
      <c r="FI498" s="335" t="s">
        <v>3848</v>
      </c>
      <c r="FJ498" s="335" t="s">
        <v>4017</v>
      </c>
      <c r="FK498" s="335" t="s">
        <v>4017</v>
      </c>
      <c r="FL498" s="335" t="s">
        <v>4017</v>
      </c>
      <c r="FM498" s="335" t="s">
        <v>3403</v>
      </c>
      <c r="FN498" s="335" t="s">
        <v>3403</v>
      </c>
      <c r="FO498" s="335" t="s">
        <v>3403</v>
      </c>
      <c r="FP498" s="335" t="s">
        <v>3403</v>
      </c>
      <c r="FQ498" s="335" t="s">
        <v>5943</v>
      </c>
      <c r="FR498" s="335" t="s">
        <v>5943</v>
      </c>
      <c r="FS498" s="335" t="s">
        <v>5943</v>
      </c>
      <c r="FT498" s="335" t="s">
        <v>3943</v>
      </c>
      <c r="FU498" s="335" t="s">
        <v>3943</v>
      </c>
      <c r="FV498" s="335" t="s">
        <v>3943</v>
      </c>
      <c r="FW498" s="335" t="s">
        <v>3943</v>
      </c>
      <c r="FX498" s="335" t="s">
        <v>3944</v>
      </c>
      <c r="FY498" s="335" t="s">
        <v>3848</v>
      </c>
      <c r="FZ498" s="335" t="s">
        <v>3848</v>
      </c>
      <c r="GA498" s="335" t="s">
        <v>3848</v>
      </c>
      <c r="GB498" s="335" t="s">
        <v>3848</v>
      </c>
      <c r="GC498" s="335" t="s">
        <v>3848</v>
      </c>
      <c r="GL498" s="309"/>
      <c r="GM498" s="309"/>
      <c r="GN498" s="309"/>
      <c r="GO498" s="309"/>
      <c r="GP498" s="309"/>
      <c r="GQ498" s="309"/>
      <c r="GR498" s="309"/>
      <c r="GS498" s="309"/>
      <c r="GT498" s="309"/>
      <c r="GU498" s="309"/>
      <c r="GV498" s="309"/>
      <c r="GW498" s="309"/>
      <c r="GX498" s="309"/>
      <c r="GY498" s="309"/>
      <c r="GZ498" s="309"/>
      <c r="HA498" s="309"/>
      <c r="HB498" s="309"/>
      <c r="HC498" s="309"/>
      <c r="HD498" s="309"/>
      <c r="HE498" s="309"/>
      <c r="HF498" s="309"/>
      <c r="HG498" s="309"/>
      <c r="HH498" s="309"/>
      <c r="HI498" s="309"/>
      <c r="HJ498" s="309"/>
      <c r="HK498" s="309"/>
      <c r="IC498" s="44" t="s">
        <v>3403</v>
      </c>
      <c r="IE498" s="44" t="s">
        <v>3403</v>
      </c>
    </row>
    <row r="499" spans="1:239" s="44" customFormat="1" ht="15" customHeight="1" x14ac:dyDescent="0.2">
      <c r="A499" s="85">
        <v>93</v>
      </c>
      <c r="B499" s="59">
        <v>0.5805555555555556</v>
      </c>
      <c r="C499" s="85"/>
      <c r="D499" s="85" t="s">
        <v>12630</v>
      </c>
      <c r="E499" s="85" t="s">
        <v>212</v>
      </c>
      <c r="F499" s="282">
        <v>43286</v>
      </c>
      <c r="G499" s="255" t="s">
        <v>3082</v>
      </c>
      <c r="H499" s="44" t="s">
        <v>246</v>
      </c>
      <c r="I499" s="44" t="s">
        <v>247</v>
      </c>
      <c r="J499" s="44" t="s">
        <v>22271</v>
      </c>
      <c r="K499" s="36" t="s">
        <v>22914</v>
      </c>
      <c r="L499" s="471" t="s">
        <v>250</v>
      </c>
      <c r="M499" s="471">
        <v>43286</v>
      </c>
      <c r="N499" s="471">
        <v>43299</v>
      </c>
      <c r="O499" s="85" t="s">
        <v>12807</v>
      </c>
      <c r="P499" s="370" t="s">
        <v>23563</v>
      </c>
      <c r="Q499" s="44" t="s">
        <v>23564</v>
      </c>
      <c r="R499" s="44" t="s">
        <v>23565</v>
      </c>
      <c r="S499" s="351" t="s">
        <v>23566</v>
      </c>
      <c r="T499" s="354">
        <v>9557201757</v>
      </c>
      <c r="U499" s="516" t="s">
        <v>23567</v>
      </c>
      <c r="V499" s="517" t="s">
        <v>23568</v>
      </c>
      <c r="W499" s="66" t="s">
        <v>221</v>
      </c>
      <c r="X499" s="66" t="s">
        <v>221</v>
      </c>
      <c r="Y499" s="66" t="s">
        <v>221</v>
      </c>
      <c r="Z499" s="66" t="s">
        <v>221</v>
      </c>
      <c r="AA499" s="44" t="s">
        <v>23569</v>
      </c>
      <c r="AB499" s="44">
        <v>9077933583</v>
      </c>
      <c r="AC499" s="85" t="s">
        <v>223</v>
      </c>
      <c r="AD499" s="255" t="s">
        <v>366</v>
      </c>
      <c r="AE499" s="44" t="s">
        <v>424</v>
      </c>
      <c r="AF499" s="85" t="s">
        <v>226</v>
      </c>
      <c r="AG499" s="44" t="s">
        <v>221</v>
      </c>
      <c r="AH499" s="44" t="s">
        <v>221</v>
      </c>
      <c r="AI499" s="44" t="s">
        <v>23570</v>
      </c>
      <c r="AJ499" s="44" t="s">
        <v>227</v>
      </c>
      <c r="AK499" s="44">
        <v>1</v>
      </c>
      <c r="AL499" s="44" t="s">
        <v>23571</v>
      </c>
      <c r="AM499" s="44" t="s">
        <v>23572</v>
      </c>
      <c r="AN499" s="85" t="s">
        <v>432</v>
      </c>
      <c r="AO499" s="85" t="s">
        <v>432</v>
      </c>
      <c r="AP499" s="255" t="s">
        <v>434</v>
      </c>
      <c r="AQ499" s="255" t="s">
        <v>10785</v>
      </c>
      <c r="AR499" s="85" t="s">
        <v>20980</v>
      </c>
      <c r="AS499" s="85"/>
      <c r="AT499" s="85"/>
      <c r="AU499" s="85"/>
      <c r="AV499" s="85"/>
      <c r="AW499" s="85"/>
      <c r="AX499" s="85" t="s">
        <v>6970</v>
      </c>
      <c r="AY499" s="85" t="s">
        <v>227</v>
      </c>
      <c r="AZ499" s="85" t="s">
        <v>227</v>
      </c>
      <c r="BA499" s="275"/>
      <c r="BB499" s="275" t="s">
        <v>14945</v>
      </c>
      <c r="BC499" s="59">
        <v>0.5805555555555556</v>
      </c>
      <c r="BD499" s="59">
        <v>0.58819444444444446</v>
      </c>
      <c r="BE499" s="44">
        <v>11</v>
      </c>
      <c r="BF499" s="44">
        <v>2</v>
      </c>
      <c r="BG499" s="44">
        <v>2</v>
      </c>
      <c r="BH499" s="44">
        <v>2</v>
      </c>
      <c r="BI499" s="44">
        <v>2</v>
      </c>
      <c r="BJ499" s="44">
        <v>2</v>
      </c>
      <c r="BK499" s="44">
        <v>2</v>
      </c>
      <c r="BL499" s="44">
        <v>2</v>
      </c>
      <c r="BM499" s="44">
        <v>2</v>
      </c>
      <c r="BN499" s="44">
        <v>2</v>
      </c>
      <c r="BO499" s="44">
        <v>2</v>
      </c>
      <c r="BP499" s="44">
        <v>2</v>
      </c>
      <c r="BQ499" s="44">
        <v>2</v>
      </c>
      <c r="BR499" s="44">
        <v>2</v>
      </c>
      <c r="BS499" s="44">
        <v>2</v>
      </c>
      <c r="BT499" s="44">
        <v>2</v>
      </c>
      <c r="BV499" s="44" t="s">
        <v>14945</v>
      </c>
      <c r="BW499" s="59">
        <v>0.58819444444444446</v>
      </c>
      <c r="BX499" s="59">
        <v>0.59513888888888888</v>
      </c>
      <c r="BY499" s="44">
        <v>10</v>
      </c>
      <c r="BZ499" s="44">
        <v>3</v>
      </c>
      <c r="CA499" s="44">
        <v>3</v>
      </c>
      <c r="CB499" s="44">
        <v>3</v>
      </c>
      <c r="CC499" s="44">
        <v>3</v>
      </c>
      <c r="CD499" s="44" t="s">
        <v>260</v>
      </c>
      <c r="CE499" s="44" t="s">
        <v>14945</v>
      </c>
      <c r="CF499" s="44">
        <v>15</v>
      </c>
      <c r="CG499" s="85"/>
      <c r="CH499" s="85"/>
      <c r="CI499" s="85"/>
      <c r="CJ499" s="85"/>
      <c r="CK499" s="85"/>
      <c r="CL499" s="85"/>
      <c r="CM499" s="85"/>
      <c r="CN499" s="85"/>
      <c r="CO499" s="85"/>
      <c r="CP499" s="85"/>
      <c r="CQ499" s="85"/>
      <c r="CR499" s="335" t="s">
        <v>12643</v>
      </c>
      <c r="CS499" s="335" t="s">
        <v>12644</v>
      </c>
      <c r="CT499" s="335" t="s">
        <v>4002</v>
      </c>
      <c r="CU499" s="335" t="s">
        <v>23573</v>
      </c>
      <c r="CV499" s="335" t="s">
        <v>23574</v>
      </c>
      <c r="CW499" s="335" t="s">
        <v>23575</v>
      </c>
      <c r="CX499" s="335" t="s">
        <v>23576</v>
      </c>
      <c r="CY499" s="335" t="s">
        <v>23577</v>
      </c>
      <c r="CZ499" s="335" t="s">
        <v>3848</v>
      </c>
      <c r="DA499" s="335" t="s">
        <v>23578</v>
      </c>
      <c r="DB499" s="335" t="s">
        <v>3840</v>
      </c>
      <c r="DC499" s="335" t="s">
        <v>3841</v>
      </c>
      <c r="DD499" s="335" t="s">
        <v>5700</v>
      </c>
      <c r="DE499" s="335" t="s">
        <v>3848</v>
      </c>
      <c r="DF499" s="335" t="s">
        <v>4044</v>
      </c>
      <c r="DG499" s="335" t="s">
        <v>3840</v>
      </c>
      <c r="DH499" s="335" t="s">
        <v>3841</v>
      </c>
      <c r="DI499" s="335" t="s">
        <v>5700</v>
      </c>
      <c r="DJ499" s="335" t="s">
        <v>23579</v>
      </c>
      <c r="DK499" s="335" t="s">
        <v>3957</v>
      </c>
      <c r="DL499" s="335" t="s">
        <v>23580</v>
      </c>
      <c r="DM499" s="335" t="s">
        <v>3914</v>
      </c>
      <c r="DN499" s="335" t="s">
        <v>4062</v>
      </c>
      <c r="DO499" s="335" t="s">
        <v>3853</v>
      </c>
      <c r="DP499" s="335" t="s">
        <v>3854</v>
      </c>
      <c r="DQ499" s="335" t="s">
        <v>23581</v>
      </c>
      <c r="DR499" s="335" t="s">
        <v>23581</v>
      </c>
      <c r="DS499" s="335" t="s">
        <v>23582</v>
      </c>
      <c r="DT499" s="335" t="s">
        <v>23583</v>
      </c>
      <c r="DU499" s="335" t="s">
        <v>23584</v>
      </c>
      <c r="DV499" s="335" t="s">
        <v>23585</v>
      </c>
      <c r="DW499" s="335" t="s">
        <v>23586</v>
      </c>
      <c r="DX499" s="335" t="s">
        <v>23568</v>
      </c>
      <c r="DY499" s="335" t="s">
        <v>3666</v>
      </c>
      <c r="DZ499" s="335" t="s">
        <v>3666</v>
      </c>
      <c r="EA499" s="335" t="s">
        <v>3666</v>
      </c>
      <c r="EB499" s="335" t="s">
        <v>3861</v>
      </c>
      <c r="EC499" s="335" t="s">
        <v>3862</v>
      </c>
      <c r="ED499" s="335" t="s">
        <v>3848</v>
      </c>
      <c r="EE499" s="335" t="s">
        <v>4212</v>
      </c>
      <c r="EF499" s="335" t="s">
        <v>432</v>
      </c>
      <c r="EG499" s="335" t="s">
        <v>3919</v>
      </c>
      <c r="EH499" s="335" t="s">
        <v>3920</v>
      </c>
      <c r="EI499" s="335" t="s">
        <v>282</v>
      </c>
      <c r="EJ499" s="335" t="s">
        <v>23587</v>
      </c>
      <c r="EK499" s="335" t="s">
        <v>3848</v>
      </c>
      <c r="EL499" s="335" t="s">
        <v>3868</v>
      </c>
      <c r="EM499" s="335" t="s">
        <v>4002</v>
      </c>
      <c r="EN499" s="335" t="s">
        <v>4002</v>
      </c>
      <c r="EO499" s="335" t="s">
        <v>4002</v>
      </c>
      <c r="EP499" s="335" t="s">
        <v>4002</v>
      </c>
      <c r="EQ499" s="335" t="s">
        <v>23588</v>
      </c>
      <c r="ER499" s="335" t="s">
        <v>5223</v>
      </c>
      <c r="ES499" s="335" t="s">
        <v>23589</v>
      </c>
      <c r="ET499" s="335" t="s">
        <v>23590</v>
      </c>
      <c r="EU499" s="335" t="s">
        <v>23591</v>
      </c>
      <c r="EV499" s="335" t="s">
        <v>3877</v>
      </c>
      <c r="EW499" s="335" t="s">
        <v>3876</v>
      </c>
      <c r="EX499" s="335" t="s">
        <v>3848</v>
      </c>
      <c r="EY499" s="335" t="s">
        <v>3848</v>
      </c>
      <c r="EZ499" s="335" t="s">
        <v>3877</v>
      </c>
      <c r="FA499" s="335" t="s">
        <v>4008</v>
      </c>
      <c r="FB499" s="335" t="s">
        <v>23592</v>
      </c>
      <c r="FC499" s="335" t="s">
        <v>23593</v>
      </c>
      <c r="FD499" s="335" t="s">
        <v>3848</v>
      </c>
      <c r="FE499" s="335" t="s">
        <v>23594</v>
      </c>
      <c r="FF499" s="335" t="s">
        <v>23595</v>
      </c>
      <c r="FG499" s="335" t="s">
        <v>23596</v>
      </c>
      <c r="FH499" s="335" t="s">
        <v>23597</v>
      </c>
      <c r="FI499" s="335" t="s">
        <v>23598</v>
      </c>
      <c r="FJ499" s="335" t="s">
        <v>23599</v>
      </c>
      <c r="FK499" s="335" t="s">
        <v>23600</v>
      </c>
      <c r="FL499" s="335" t="s">
        <v>4523</v>
      </c>
      <c r="FM499" s="335" t="s">
        <v>23601</v>
      </c>
      <c r="FN499" s="335" t="s">
        <v>23602</v>
      </c>
      <c r="FO499" s="335" t="s">
        <v>23603</v>
      </c>
      <c r="FP499" s="335" t="s">
        <v>3848</v>
      </c>
      <c r="FQ499" s="335" t="s">
        <v>3848</v>
      </c>
      <c r="FR499" s="335" t="s">
        <v>3848</v>
      </c>
      <c r="FS499" s="335" t="s">
        <v>3848</v>
      </c>
      <c r="FT499" s="335" t="s">
        <v>23604</v>
      </c>
      <c r="FU499" s="335" t="s">
        <v>23605</v>
      </c>
      <c r="FV499" s="335" t="s">
        <v>23606</v>
      </c>
      <c r="FW499" s="335" t="s">
        <v>23607</v>
      </c>
      <c r="FX499" s="335" t="s">
        <v>176</v>
      </c>
      <c r="FY499" s="335" t="s">
        <v>6538</v>
      </c>
      <c r="FZ499" s="335" t="s">
        <v>23608</v>
      </c>
      <c r="GA499" s="335" t="s">
        <v>3945</v>
      </c>
      <c r="GB499" s="335" t="s">
        <v>3945</v>
      </c>
      <c r="GC499" s="335" t="s">
        <v>3945</v>
      </c>
      <c r="GD499" s="44" t="s">
        <v>4194</v>
      </c>
      <c r="GE499" s="44" t="s">
        <v>6505</v>
      </c>
      <c r="GF499" s="44" t="s">
        <v>12615</v>
      </c>
      <c r="GG499" s="44" t="s">
        <v>6676</v>
      </c>
      <c r="GL499" s="309"/>
      <c r="GM499" s="309"/>
      <c r="GN499" s="309"/>
      <c r="GO499" s="309"/>
      <c r="GP499" s="309"/>
      <c r="GQ499" s="309"/>
      <c r="GR499" s="309"/>
      <c r="GS499" s="309"/>
      <c r="GT499" s="309"/>
      <c r="GU499" s="309"/>
      <c r="GV499" s="309"/>
      <c r="GW499" s="309"/>
      <c r="GX499" s="309"/>
      <c r="GY499" s="309"/>
      <c r="GZ499" s="309"/>
      <c r="HA499" s="309"/>
      <c r="HB499" s="309"/>
      <c r="HC499" s="309"/>
      <c r="HD499" s="309"/>
      <c r="HE499" s="309"/>
      <c r="HF499" s="309"/>
      <c r="HG499" s="309"/>
      <c r="HH499" s="309"/>
      <c r="HI499" s="309"/>
      <c r="HJ499" s="309"/>
      <c r="HK499" s="309"/>
      <c r="HL499" s="282">
        <v>43286</v>
      </c>
      <c r="HM499" s="30" t="s">
        <v>14088</v>
      </c>
      <c r="HN499" s="213" t="s">
        <v>6505</v>
      </c>
      <c r="HP499" s="30" t="s">
        <v>6676</v>
      </c>
      <c r="IC499" s="44" t="s">
        <v>247</v>
      </c>
      <c r="IE499" s="44" t="s">
        <v>12843</v>
      </c>
    </row>
    <row r="500" spans="1:239" s="44" customFormat="1" ht="15" customHeight="1" x14ac:dyDescent="0.2">
      <c r="A500" s="85">
        <v>94</v>
      </c>
      <c r="B500" s="59">
        <v>0.59722222222222221</v>
      </c>
      <c r="C500" s="85"/>
      <c r="D500" s="85" t="s">
        <v>12630</v>
      </c>
      <c r="E500" s="85" t="s">
        <v>212</v>
      </c>
      <c r="F500" s="282">
        <v>43286</v>
      </c>
      <c r="G500" s="255" t="s">
        <v>1202</v>
      </c>
      <c r="H500" s="44" t="s">
        <v>233</v>
      </c>
      <c r="I500" s="44" t="s">
        <v>1203</v>
      </c>
      <c r="J500" s="85"/>
      <c r="K500" s="471"/>
      <c r="L500" s="471"/>
      <c r="M500" s="471"/>
      <c r="N500" s="471"/>
      <c r="O500" s="85"/>
      <c r="P500" s="370" t="s">
        <v>23609</v>
      </c>
      <c r="Q500" s="44" t="s">
        <v>2078</v>
      </c>
      <c r="R500" s="44" t="s">
        <v>2397</v>
      </c>
      <c r="S500" s="351" t="s">
        <v>23610</v>
      </c>
      <c r="T500" s="354">
        <v>9756289188</v>
      </c>
      <c r="U500" s="516" t="s">
        <v>23611</v>
      </c>
      <c r="V500" s="52" t="s">
        <v>221</v>
      </c>
      <c r="W500" s="66" t="s">
        <v>221</v>
      </c>
      <c r="X500" s="66" t="s">
        <v>221</v>
      </c>
      <c r="Y500" s="66" t="s">
        <v>221</v>
      </c>
      <c r="Z500" s="66" t="s">
        <v>221</v>
      </c>
      <c r="AA500" s="44" t="s">
        <v>23612</v>
      </c>
      <c r="AB500" s="44">
        <v>9973971021</v>
      </c>
      <c r="AC500" s="44" t="s">
        <v>402</v>
      </c>
      <c r="AD500" s="255" t="s">
        <v>224</v>
      </c>
      <c r="AE500" s="44" t="s">
        <v>3607</v>
      </c>
      <c r="AF500" s="85" t="s">
        <v>221</v>
      </c>
      <c r="AG500" s="85" t="s">
        <v>221</v>
      </c>
      <c r="AH500" s="85" t="s">
        <v>221</v>
      </c>
      <c r="AN500" s="85" t="s">
        <v>432</v>
      </c>
      <c r="AO500" s="85" t="s">
        <v>432</v>
      </c>
      <c r="AP500" s="255" t="s">
        <v>434</v>
      </c>
      <c r="AQ500" s="255" t="s">
        <v>10785</v>
      </c>
      <c r="AR500" s="85" t="s">
        <v>20980</v>
      </c>
      <c r="AS500" s="85"/>
      <c r="AT500" s="85"/>
      <c r="AU500" s="85"/>
      <c r="AV500" s="85"/>
      <c r="AW500" s="85"/>
      <c r="AX500" s="85" t="s">
        <v>6970</v>
      </c>
      <c r="AY500" s="85" t="s">
        <v>227</v>
      </c>
      <c r="AZ500" s="85" t="s">
        <v>227</v>
      </c>
      <c r="BA500" s="275"/>
      <c r="BB500" s="275" t="s">
        <v>14945</v>
      </c>
      <c r="BC500" s="59">
        <v>0.59722222222222221</v>
      </c>
      <c r="BD500" s="59">
        <v>0.6</v>
      </c>
      <c r="BE500" s="44">
        <v>4</v>
      </c>
      <c r="BF500" s="44">
        <v>1</v>
      </c>
      <c r="BG500" s="44">
        <v>2</v>
      </c>
      <c r="BH500" s="44">
        <v>2</v>
      </c>
      <c r="BI500" s="44">
        <v>1</v>
      </c>
      <c r="BJ500" s="44">
        <v>1</v>
      </c>
      <c r="BK500" s="44">
        <v>1</v>
      </c>
      <c r="BL500" s="44">
        <v>1</v>
      </c>
      <c r="BM500" s="44">
        <v>2</v>
      </c>
      <c r="BN500" s="44">
        <v>1</v>
      </c>
      <c r="BO500" s="44">
        <v>1</v>
      </c>
      <c r="BP500" s="44">
        <v>3</v>
      </c>
      <c r="BQ500" s="44">
        <v>1</v>
      </c>
      <c r="BR500" s="44">
        <v>1</v>
      </c>
      <c r="BS500" s="44">
        <v>3</v>
      </c>
      <c r="BT500" s="44">
        <v>1</v>
      </c>
      <c r="BW500" s="59"/>
      <c r="BX500" s="59"/>
      <c r="CG500" s="85"/>
      <c r="CH500" s="85"/>
      <c r="CI500" s="85"/>
      <c r="CJ500" s="85"/>
      <c r="CK500" s="85"/>
      <c r="CL500" s="85"/>
      <c r="CM500" s="85"/>
      <c r="CN500" s="85"/>
      <c r="CO500" s="85"/>
      <c r="CP500" s="85"/>
      <c r="CQ500" s="85"/>
      <c r="CR500" s="335" t="s">
        <v>12643</v>
      </c>
      <c r="CS500" s="335" t="s">
        <v>12644</v>
      </c>
      <c r="CT500" s="335" t="s">
        <v>4002</v>
      </c>
      <c r="CU500" s="335" t="s">
        <v>23613</v>
      </c>
      <c r="CV500" s="335" t="s">
        <v>2078</v>
      </c>
      <c r="CW500" s="335" t="s">
        <v>2397</v>
      </c>
      <c r="CX500" s="335" t="s">
        <v>23610</v>
      </c>
      <c r="CY500" s="335" t="s">
        <v>23614</v>
      </c>
      <c r="CZ500" s="335" t="s">
        <v>3848</v>
      </c>
      <c r="DA500" s="335" t="s">
        <v>9403</v>
      </c>
      <c r="DB500" s="335" t="s">
        <v>4037</v>
      </c>
      <c r="DC500" s="335" t="s">
        <v>4038</v>
      </c>
      <c r="DD500" s="335" t="s">
        <v>4039</v>
      </c>
      <c r="DE500" s="335" t="s">
        <v>3848</v>
      </c>
      <c r="DF500" s="335" t="s">
        <v>9403</v>
      </c>
      <c r="DG500" s="335" t="s">
        <v>4037</v>
      </c>
      <c r="DH500" s="335" t="s">
        <v>4038</v>
      </c>
      <c r="DI500" s="335" t="s">
        <v>4039</v>
      </c>
      <c r="DJ500" s="335" t="s">
        <v>3848</v>
      </c>
      <c r="DK500" s="335" t="s">
        <v>3957</v>
      </c>
      <c r="DL500" s="335" t="s">
        <v>3848</v>
      </c>
      <c r="DM500" s="335" t="s">
        <v>3914</v>
      </c>
      <c r="DN500" s="335" t="s">
        <v>3852</v>
      </c>
      <c r="DO500" s="335" t="s">
        <v>3848</v>
      </c>
      <c r="DP500" s="335" t="s">
        <v>3848</v>
      </c>
      <c r="DQ500" s="335" t="s">
        <v>23615</v>
      </c>
      <c r="DR500" s="335" t="s">
        <v>3403</v>
      </c>
      <c r="DS500" s="335" t="s">
        <v>23611</v>
      </c>
      <c r="DT500" s="335" t="s">
        <v>3848</v>
      </c>
      <c r="DU500" s="335" t="s">
        <v>3848</v>
      </c>
      <c r="DV500" s="335" t="s">
        <v>3848</v>
      </c>
      <c r="DW500" s="335" t="s">
        <v>3848</v>
      </c>
      <c r="DX500" s="335" t="s">
        <v>3848</v>
      </c>
      <c r="DY500" s="335" t="s">
        <v>3848</v>
      </c>
      <c r="DZ500" s="335" t="s">
        <v>3848</v>
      </c>
      <c r="EA500" s="335" t="s">
        <v>3848</v>
      </c>
      <c r="EB500" s="335" t="s">
        <v>3861</v>
      </c>
      <c r="EC500" s="335" t="s">
        <v>3862</v>
      </c>
      <c r="ED500" s="335" t="s">
        <v>3848</v>
      </c>
      <c r="EE500" s="335" t="s">
        <v>4212</v>
      </c>
      <c r="EF500" s="335" t="s">
        <v>432</v>
      </c>
      <c r="EG500" s="335" t="s">
        <v>3919</v>
      </c>
      <c r="EH500" s="335" t="s">
        <v>3920</v>
      </c>
      <c r="EI500" s="335" t="s">
        <v>20984</v>
      </c>
      <c r="EJ500" s="335" t="s">
        <v>3848</v>
      </c>
      <c r="EK500" s="335" t="s">
        <v>3848</v>
      </c>
      <c r="EL500" s="335" t="s">
        <v>3868</v>
      </c>
      <c r="EM500" s="335" t="s">
        <v>4002</v>
      </c>
      <c r="EN500" s="335" t="s">
        <v>4002</v>
      </c>
      <c r="EO500" s="335" t="s">
        <v>3870</v>
      </c>
      <c r="EP500" s="335" t="s">
        <v>3870</v>
      </c>
      <c r="EQ500" s="335" t="s">
        <v>4017</v>
      </c>
      <c r="ER500" s="335" t="s">
        <v>4017</v>
      </c>
      <c r="ES500" s="335" t="s">
        <v>4017</v>
      </c>
      <c r="ET500" s="335" t="s">
        <v>4017</v>
      </c>
      <c r="EU500" s="335" t="s">
        <v>4017</v>
      </c>
      <c r="EV500" s="335" t="s">
        <v>3848</v>
      </c>
      <c r="EW500" s="335" t="s">
        <v>3848</v>
      </c>
      <c r="EX500" s="335" t="s">
        <v>3848</v>
      </c>
      <c r="EY500" s="335" t="s">
        <v>3848</v>
      </c>
      <c r="EZ500" s="335" t="s">
        <v>3848</v>
      </c>
      <c r="FA500" s="335" t="s">
        <v>3848</v>
      </c>
      <c r="FB500" s="335" t="s">
        <v>3848</v>
      </c>
      <c r="FC500" s="335" t="s">
        <v>3848</v>
      </c>
      <c r="FD500" s="335" t="s">
        <v>3848</v>
      </c>
      <c r="FE500" s="335" t="s">
        <v>4017</v>
      </c>
      <c r="FF500" s="335" t="s">
        <v>4017</v>
      </c>
      <c r="FG500" s="335" t="s">
        <v>3848</v>
      </c>
      <c r="FH500" s="335" t="s">
        <v>3848</v>
      </c>
      <c r="FI500" s="335" t="s">
        <v>3848</v>
      </c>
      <c r="FJ500" s="335" t="s">
        <v>4017</v>
      </c>
      <c r="FK500" s="335" t="s">
        <v>4017</v>
      </c>
      <c r="FL500" s="335" t="s">
        <v>4017</v>
      </c>
      <c r="FM500" s="335" t="s">
        <v>3403</v>
      </c>
      <c r="FN500" s="335" t="s">
        <v>3403</v>
      </c>
      <c r="FO500" s="335" t="s">
        <v>3403</v>
      </c>
      <c r="FP500" s="335" t="s">
        <v>3403</v>
      </c>
      <c r="FQ500" s="335" t="s">
        <v>5943</v>
      </c>
      <c r="FR500" s="335" t="s">
        <v>5943</v>
      </c>
      <c r="FS500" s="335" t="s">
        <v>5943</v>
      </c>
      <c r="FT500" s="335" t="s">
        <v>3943</v>
      </c>
      <c r="FU500" s="335" t="s">
        <v>3943</v>
      </c>
      <c r="FV500" s="335" t="s">
        <v>3943</v>
      </c>
      <c r="FW500" s="335" t="s">
        <v>3943</v>
      </c>
      <c r="FX500" s="335" t="s">
        <v>3944</v>
      </c>
      <c r="FY500" s="335" t="s">
        <v>3848</v>
      </c>
      <c r="FZ500" s="335" t="s">
        <v>3848</v>
      </c>
      <c r="GA500" s="335" t="s">
        <v>3848</v>
      </c>
      <c r="GB500" s="335" t="s">
        <v>3848</v>
      </c>
      <c r="GC500" s="335" t="s">
        <v>3848</v>
      </c>
      <c r="GL500" s="309"/>
      <c r="GM500" s="309"/>
      <c r="GN500" s="309"/>
      <c r="GO500" s="309"/>
      <c r="GP500" s="309"/>
      <c r="GQ500" s="309"/>
      <c r="GR500" s="309"/>
      <c r="GS500" s="309"/>
      <c r="GT500" s="309"/>
      <c r="GU500" s="309"/>
      <c r="GV500" s="309"/>
      <c r="GW500" s="309"/>
      <c r="GX500" s="309"/>
      <c r="GY500" s="309"/>
      <c r="GZ500" s="309"/>
      <c r="HA500" s="309"/>
      <c r="HB500" s="309"/>
      <c r="HC500" s="309"/>
      <c r="HD500" s="309"/>
      <c r="HE500" s="309"/>
      <c r="HF500" s="309"/>
      <c r="HG500" s="309"/>
      <c r="HH500" s="309"/>
      <c r="HI500" s="309"/>
      <c r="HJ500" s="309"/>
      <c r="HK500" s="309"/>
      <c r="IC500" s="44" t="s">
        <v>3403</v>
      </c>
      <c r="IE500" s="44" t="s">
        <v>3403</v>
      </c>
    </row>
    <row r="501" spans="1:239" s="44" customFormat="1" ht="15" customHeight="1" x14ac:dyDescent="0.2">
      <c r="A501" s="85">
        <v>95</v>
      </c>
      <c r="B501" s="59">
        <v>0.6</v>
      </c>
      <c r="C501" s="85"/>
      <c r="D501" s="85" t="s">
        <v>12630</v>
      </c>
      <c r="E501" s="85" t="s">
        <v>212</v>
      </c>
      <c r="F501" s="282">
        <v>43286</v>
      </c>
      <c r="G501" s="255" t="s">
        <v>1202</v>
      </c>
      <c r="H501" s="44" t="s">
        <v>233</v>
      </c>
      <c r="I501" s="44" t="s">
        <v>3057</v>
      </c>
      <c r="J501" s="85"/>
      <c r="K501" s="471"/>
      <c r="L501" s="471"/>
      <c r="M501" s="471"/>
      <c r="N501" s="471"/>
      <c r="O501" s="85"/>
      <c r="P501" s="370" t="s">
        <v>23616</v>
      </c>
      <c r="Q501" s="44" t="s">
        <v>2078</v>
      </c>
      <c r="R501" s="44" t="s">
        <v>23617</v>
      </c>
      <c r="S501" s="351" t="s">
        <v>563</v>
      </c>
      <c r="T501" s="354">
        <v>9061864344</v>
      </c>
      <c r="U501" s="516" t="s">
        <v>23618</v>
      </c>
      <c r="V501" s="517" t="s">
        <v>221</v>
      </c>
      <c r="W501" s="66" t="s">
        <v>221</v>
      </c>
      <c r="X501" s="66" t="s">
        <v>221</v>
      </c>
      <c r="Y501" s="66" t="s">
        <v>221</v>
      </c>
      <c r="Z501" s="66" t="s">
        <v>221</v>
      </c>
      <c r="AA501" s="44" t="s">
        <v>23619</v>
      </c>
      <c r="AB501" s="44">
        <v>9269410080</v>
      </c>
      <c r="AC501" s="44" t="s">
        <v>402</v>
      </c>
      <c r="AD501" s="255" t="s">
        <v>224</v>
      </c>
      <c r="AE501" s="44" t="s">
        <v>23620</v>
      </c>
      <c r="AF501" s="85" t="s">
        <v>221</v>
      </c>
      <c r="AG501" s="85" t="s">
        <v>221</v>
      </c>
      <c r="AH501" s="85" t="s">
        <v>221</v>
      </c>
      <c r="AN501" s="85" t="s">
        <v>432</v>
      </c>
      <c r="AO501" s="85" t="s">
        <v>432</v>
      </c>
      <c r="AP501" s="255" t="s">
        <v>434</v>
      </c>
      <c r="AQ501" s="255" t="s">
        <v>10785</v>
      </c>
      <c r="AR501" s="85" t="s">
        <v>20980</v>
      </c>
      <c r="AS501" s="85"/>
      <c r="AT501" s="85"/>
      <c r="AU501" s="85"/>
      <c r="AV501" s="85"/>
      <c r="AW501" s="85"/>
      <c r="AX501" s="85" t="s">
        <v>6970</v>
      </c>
      <c r="AY501" s="85" t="s">
        <v>227</v>
      </c>
      <c r="AZ501" s="85" t="s">
        <v>227</v>
      </c>
      <c r="BA501" s="275"/>
      <c r="BB501" s="275" t="s">
        <v>14945</v>
      </c>
      <c r="BC501" s="59">
        <v>0.6</v>
      </c>
      <c r="BD501" s="59">
        <v>0.60347222222222219</v>
      </c>
      <c r="BE501" s="44">
        <v>5</v>
      </c>
      <c r="BF501" s="44">
        <v>1</v>
      </c>
      <c r="BG501" s="44">
        <v>2</v>
      </c>
      <c r="BH501" s="44">
        <v>2</v>
      </c>
      <c r="BI501" s="44">
        <v>2</v>
      </c>
      <c r="BJ501" s="44">
        <v>2</v>
      </c>
      <c r="BK501" s="44">
        <v>1</v>
      </c>
      <c r="BL501" s="44">
        <v>1</v>
      </c>
      <c r="BM501" s="44">
        <v>2</v>
      </c>
      <c r="BN501" s="44">
        <v>1</v>
      </c>
      <c r="BO501" s="44">
        <v>1</v>
      </c>
      <c r="BP501" s="44">
        <v>3</v>
      </c>
      <c r="BQ501" s="44">
        <v>1</v>
      </c>
      <c r="BR501" s="44">
        <v>1</v>
      </c>
      <c r="BS501" s="44">
        <v>3</v>
      </c>
      <c r="BT501" s="44">
        <v>2</v>
      </c>
      <c r="BW501" s="59"/>
      <c r="BX501" s="59"/>
      <c r="CG501" s="85"/>
      <c r="CH501" s="85"/>
      <c r="CI501" s="85"/>
      <c r="CJ501" s="85"/>
      <c r="CK501" s="85"/>
      <c r="CL501" s="85"/>
      <c r="CM501" s="85"/>
      <c r="CN501" s="85"/>
      <c r="CO501" s="85"/>
      <c r="CP501" s="85"/>
      <c r="CQ501" s="85"/>
      <c r="CR501" s="335" t="s">
        <v>12643</v>
      </c>
      <c r="CS501" s="335" t="s">
        <v>12644</v>
      </c>
      <c r="CT501" s="335" t="s">
        <v>4002</v>
      </c>
      <c r="CU501" s="335" t="s">
        <v>23621</v>
      </c>
      <c r="CV501" s="335" t="s">
        <v>2078</v>
      </c>
      <c r="CW501" s="335" t="s">
        <v>23617</v>
      </c>
      <c r="CX501" s="335" t="s">
        <v>563</v>
      </c>
      <c r="CY501" s="335" t="s">
        <v>23622</v>
      </c>
      <c r="CZ501" s="335" t="s">
        <v>3848</v>
      </c>
      <c r="DA501" s="335" t="s">
        <v>9403</v>
      </c>
      <c r="DB501" s="335" t="s">
        <v>4037</v>
      </c>
      <c r="DC501" s="335" t="s">
        <v>4038</v>
      </c>
      <c r="DD501" s="335" t="s">
        <v>4039</v>
      </c>
      <c r="DE501" s="335" t="s">
        <v>3848</v>
      </c>
      <c r="DF501" s="335" t="s">
        <v>9403</v>
      </c>
      <c r="DG501" s="335" t="s">
        <v>4037</v>
      </c>
      <c r="DH501" s="335" t="s">
        <v>4038</v>
      </c>
      <c r="DI501" s="335" t="s">
        <v>4039</v>
      </c>
      <c r="DJ501" s="335" t="s">
        <v>3848</v>
      </c>
      <c r="DK501" s="335" t="s">
        <v>3849</v>
      </c>
      <c r="DL501" s="335" t="s">
        <v>3848</v>
      </c>
      <c r="DM501" s="335" t="s">
        <v>3914</v>
      </c>
      <c r="DN501" s="335" t="s">
        <v>3852</v>
      </c>
      <c r="DO501" s="335" t="s">
        <v>3848</v>
      </c>
      <c r="DP501" s="335" t="s">
        <v>3848</v>
      </c>
      <c r="DQ501" s="335" t="s">
        <v>23623</v>
      </c>
      <c r="DR501" s="335" t="s">
        <v>3403</v>
      </c>
      <c r="DS501" s="335" t="s">
        <v>23618</v>
      </c>
      <c r="DT501" s="335" t="s">
        <v>3848</v>
      </c>
      <c r="DU501" s="335" t="s">
        <v>3848</v>
      </c>
      <c r="DV501" s="335" t="s">
        <v>3848</v>
      </c>
      <c r="DW501" s="335" t="s">
        <v>3848</v>
      </c>
      <c r="DX501" s="335" t="s">
        <v>3848</v>
      </c>
      <c r="DY501" s="335" t="s">
        <v>3848</v>
      </c>
      <c r="DZ501" s="335" t="s">
        <v>3848</v>
      </c>
      <c r="EA501" s="335" t="s">
        <v>3848</v>
      </c>
      <c r="EB501" s="335" t="s">
        <v>3861</v>
      </c>
      <c r="EC501" s="335" t="s">
        <v>3862</v>
      </c>
      <c r="ED501" s="335" t="s">
        <v>3848</v>
      </c>
      <c r="EE501" s="335" t="s">
        <v>4212</v>
      </c>
      <c r="EF501" s="335" t="s">
        <v>432</v>
      </c>
      <c r="EG501" s="335" t="s">
        <v>3919</v>
      </c>
      <c r="EH501" s="335" t="s">
        <v>3920</v>
      </c>
      <c r="EI501" s="335" t="s">
        <v>20984</v>
      </c>
      <c r="EJ501" s="335" t="s">
        <v>3848</v>
      </c>
      <c r="EK501" s="335" t="s">
        <v>3848</v>
      </c>
      <c r="EL501" s="335" t="s">
        <v>3868</v>
      </c>
      <c r="EM501" s="335" t="s">
        <v>4002</v>
      </c>
      <c r="EN501" s="335" t="s">
        <v>4002</v>
      </c>
      <c r="EO501" s="335" t="s">
        <v>3870</v>
      </c>
      <c r="EP501" s="335" t="s">
        <v>3870</v>
      </c>
      <c r="EQ501" s="335" t="s">
        <v>4017</v>
      </c>
      <c r="ER501" s="335" t="s">
        <v>4017</v>
      </c>
      <c r="ES501" s="335" t="s">
        <v>4017</v>
      </c>
      <c r="ET501" s="335" t="s">
        <v>4017</v>
      </c>
      <c r="EU501" s="335" t="s">
        <v>4017</v>
      </c>
      <c r="EV501" s="335" t="s">
        <v>3848</v>
      </c>
      <c r="EW501" s="335" t="s">
        <v>3848</v>
      </c>
      <c r="EX501" s="335" t="s">
        <v>3848</v>
      </c>
      <c r="EY501" s="335" t="s">
        <v>3848</v>
      </c>
      <c r="EZ501" s="335" t="s">
        <v>3848</v>
      </c>
      <c r="FA501" s="335" t="s">
        <v>3848</v>
      </c>
      <c r="FB501" s="335" t="s">
        <v>3848</v>
      </c>
      <c r="FC501" s="335" t="s">
        <v>3848</v>
      </c>
      <c r="FD501" s="335" t="s">
        <v>3848</v>
      </c>
      <c r="FE501" s="335" t="s">
        <v>4017</v>
      </c>
      <c r="FF501" s="335" t="s">
        <v>4017</v>
      </c>
      <c r="FG501" s="335" t="s">
        <v>3848</v>
      </c>
      <c r="FH501" s="335" t="s">
        <v>3848</v>
      </c>
      <c r="FI501" s="335" t="s">
        <v>3848</v>
      </c>
      <c r="FJ501" s="335" t="s">
        <v>4017</v>
      </c>
      <c r="FK501" s="335" t="s">
        <v>4017</v>
      </c>
      <c r="FL501" s="335" t="s">
        <v>4017</v>
      </c>
      <c r="FM501" s="335" t="s">
        <v>3403</v>
      </c>
      <c r="FN501" s="335" t="s">
        <v>3403</v>
      </c>
      <c r="FO501" s="335" t="s">
        <v>3403</v>
      </c>
      <c r="FP501" s="335" t="s">
        <v>3403</v>
      </c>
      <c r="FQ501" s="335" t="s">
        <v>5943</v>
      </c>
      <c r="FR501" s="335" t="s">
        <v>5943</v>
      </c>
      <c r="FS501" s="335" t="s">
        <v>5943</v>
      </c>
      <c r="FT501" s="335" t="s">
        <v>3943</v>
      </c>
      <c r="FU501" s="335" t="s">
        <v>3943</v>
      </c>
      <c r="FV501" s="335" t="s">
        <v>3943</v>
      </c>
      <c r="FW501" s="335" t="s">
        <v>3943</v>
      </c>
      <c r="FX501" s="335" t="s">
        <v>3944</v>
      </c>
      <c r="FY501" s="335" t="s">
        <v>3848</v>
      </c>
      <c r="FZ501" s="335" t="s">
        <v>3848</v>
      </c>
      <c r="GA501" s="335" t="s">
        <v>3848</v>
      </c>
      <c r="GB501" s="335" t="s">
        <v>3848</v>
      </c>
      <c r="GC501" s="335" t="s">
        <v>3848</v>
      </c>
      <c r="GL501" s="309"/>
      <c r="GM501" s="309"/>
      <c r="GN501" s="309"/>
      <c r="GO501" s="309"/>
      <c r="GP501" s="309"/>
      <c r="GQ501" s="309"/>
      <c r="GR501" s="309"/>
      <c r="GS501" s="309"/>
      <c r="GT501" s="309"/>
      <c r="GU501" s="309"/>
      <c r="GV501" s="309"/>
      <c r="GW501" s="309"/>
      <c r="GX501" s="309"/>
      <c r="GY501" s="309"/>
      <c r="GZ501" s="309"/>
      <c r="HA501" s="309"/>
      <c r="HB501" s="309"/>
      <c r="HC501" s="309"/>
      <c r="HD501" s="309"/>
      <c r="HE501" s="309"/>
      <c r="HF501" s="309"/>
      <c r="HG501" s="309"/>
      <c r="HH501" s="309"/>
      <c r="HI501" s="309"/>
      <c r="HJ501" s="309"/>
      <c r="HK501" s="309"/>
      <c r="IC501" s="44" t="s">
        <v>3403</v>
      </c>
      <c r="IE501" s="44" t="s">
        <v>3403</v>
      </c>
    </row>
    <row r="502" spans="1:239" s="44" customFormat="1" ht="15" customHeight="1" x14ac:dyDescent="0.2">
      <c r="A502" s="85">
        <v>96</v>
      </c>
      <c r="B502" s="59">
        <v>0.60416666666666663</v>
      </c>
      <c r="C502" s="85"/>
      <c r="D502" s="85" t="s">
        <v>12630</v>
      </c>
      <c r="E502" s="85" t="s">
        <v>212</v>
      </c>
      <c r="F502" s="282">
        <v>43286</v>
      </c>
      <c r="G502" s="255" t="s">
        <v>1202</v>
      </c>
      <c r="H502" s="44" t="s">
        <v>233</v>
      </c>
      <c r="I502" s="44" t="s">
        <v>3983</v>
      </c>
      <c r="J502" s="85"/>
      <c r="K502" s="471"/>
      <c r="L502" s="471"/>
      <c r="M502" s="471"/>
      <c r="N502" s="471"/>
      <c r="O502" s="85"/>
      <c r="P502" s="370" t="s">
        <v>23624</v>
      </c>
      <c r="Q502" s="44" t="s">
        <v>15997</v>
      </c>
      <c r="R502" s="44" t="s">
        <v>23625</v>
      </c>
      <c r="S502" s="351" t="s">
        <v>11222</v>
      </c>
      <c r="T502" s="354">
        <v>9454373107</v>
      </c>
      <c r="U502" s="516" t="s">
        <v>23626</v>
      </c>
      <c r="V502" s="514" t="s">
        <v>23627</v>
      </c>
      <c r="W502" s="66" t="s">
        <v>221</v>
      </c>
      <c r="X502" s="66" t="s">
        <v>221</v>
      </c>
      <c r="Y502" s="66" t="s">
        <v>221</v>
      </c>
      <c r="Z502" s="66" t="s">
        <v>221</v>
      </c>
      <c r="AA502" s="44" t="s">
        <v>23628</v>
      </c>
      <c r="AB502" s="44">
        <v>9150758979</v>
      </c>
      <c r="AC502" s="44" t="s">
        <v>1303</v>
      </c>
      <c r="AD502" s="255" t="s">
        <v>224</v>
      </c>
      <c r="AE502" s="44" t="s">
        <v>221</v>
      </c>
      <c r="AF502" s="44" t="s">
        <v>221</v>
      </c>
      <c r="AG502" s="44" t="s">
        <v>221</v>
      </c>
      <c r="AH502" s="85" t="s">
        <v>221</v>
      </c>
      <c r="AN502" s="85" t="s">
        <v>432</v>
      </c>
      <c r="AO502" s="85" t="s">
        <v>432</v>
      </c>
      <c r="AP502" s="255" t="s">
        <v>434</v>
      </c>
      <c r="AQ502" s="255" t="s">
        <v>10785</v>
      </c>
      <c r="AR502" s="85" t="s">
        <v>20980</v>
      </c>
      <c r="AS502" s="85"/>
      <c r="AT502" s="85"/>
      <c r="AU502" s="85"/>
      <c r="AV502" s="85"/>
      <c r="AW502" s="85"/>
      <c r="AX502" s="85" t="s">
        <v>6970</v>
      </c>
      <c r="AY502" s="85" t="s">
        <v>227</v>
      </c>
      <c r="AZ502" s="85" t="s">
        <v>227</v>
      </c>
      <c r="BA502" s="275"/>
      <c r="BB502" s="275" t="s">
        <v>14945</v>
      </c>
      <c r="BC502" s="59">
        <v>0.60416666666666663</v>
      </c>
      <c r="BD502" s="59">
        <v>0.6069444444444444</v>
      </c>
      <c r="BE502" s="44">
        <v>4</v>
      </c>
      <c r="BF502" s="44">
        <v>1</v>
      </c>
      <c r="BG502" s="44">
        <v>2</v>
      </c>
      <c r="BH502" s="44">
        <v>2</v>
      </c>
      <c r="BI502" s="44">
        <v>2</v>
      </c>
      <c r="BJ502" s="44">
        <v>2</v>
      </c>
      <c r="BK502" s="44">
        <v>1</v>
      </c>
      <c r="BL502" s="44">
        <v>1</v>
      </c>
      <c r="BM502" s="44">
        <v>2</v>
      </c>
      <c r="BN502" s="44">
        <v>1</v>
      </c>
      <c r="BO502" s="44">
        <v>1</v>
      </c>
      <c r="BP502" s="44">
        <v>3</v>
      </c>
      <c r="BQ502" s="44">
        <v>1</v>
      </c>
      <c r="BR502" s="44">
        <v>1</v>
      </c>
      <c r="BS502" s="44">
        <v>3</v>
      </c>
      <c r="BT502" s="44">
        <v>2</v>
      </c>
      <c r="BW502" s="59"/>
      <c r="BX502" s="59"/>
      <c r="CG502" s="85"/>
      <c r="CH502" s="85"/>
      <c r="CI502" s="85"/>
      <c r="CJ502" s="85"/>
      <c r="CK502" s="85"/>
      <c r="CL502" s="85"/>
      <c r="CM502" s="85"/>
      <c r="CN502" s="85"/>
      <c r="CO502" s="85"/>
      <c r="CP502" s="85"/>
      <c r="CQ502" s="85"/>
      <c r="CR502" s="335" t="s">
        <v>12643</v>
      </c>
      <c r="CS502" s="335" t="s">
        <v>12644</v>
      </c>
      <c r="CT502" s="335" t="s">
        <v>4002</v>
      </c>
      <c r="CU502" s="335" t="s">
        <v>23629</v>
      </c>
      <c r="CV502" s="335" t="s">
        <v>15997</v>
      </c>
      <c r="CW502" s="335" t="s">
        <v>23625</v>
      </c>
      <c r="CX502" s="335" t="s">
        <v>11222</v>
      </c>
      <c r="CY502" s="335" t="s">
        <v>23630</v>
      </c>
      <c r="CZ502" s="335" t="s">
        <v>3848</v>
      </c>
      <c r="DA502" s="335" t="s">
        <v>9403</v>
      </c>
      <c r="DB502" s="335" t="s">
        <v>4037</v>
      </c>
      <c r="DC502" s="335" t="s">
        <v>4038</v>
      </c>
      <c r="DD502" s="335" t="s">
        <v>4039</v>
      </c>
      <c r="DE502" s="335" t="s">
        <v>3848</v>
      </c>
      <c r="DF502" s="335" t="s">
        <v>9403</v>
      </c>
      <c r="DG502" s="335" t="s">
        <v>4037</v>
      </c>
      <c r="DH502" s="335" t="s">
        <v>4038</v>
      </c>
      <c r="DI502" s="335" t="s">
        <v>4039</v>
      </c>
      <c r="DJ502" s="335" t="s">
        <v>3848</v>
      </c>
      <c r="DK502" s="335" t="s">
        <v>3957</v>
      </c>
      <c r="DL502" s="335" t="s">
        <v>3848</v>
      </c>
      <c r="DM502" s="335" t="s">
        <v>3914</v>
      </c>
      <c r="DN502" s="335" t="s">
        <v>3852</v>
      </c>
      <c r="DO502" s="335" t="s">
        <v>3848</v>
      </c>
      <c r="DP502" s="335" t="s">
        <v>3848</v>
      </c>
      <c r="DQ502" s="335" t="s">
        <v>23631</v>
      </c>
      <c r="DR502" s="335" t="s">
        <v>3403</v>
      </c>
      <c r="DS502" s="335" t="s">
        <v>23626</v>
      </c>
      <c r="DT502" s="335" t="s">
        <v>3848</v>
      </c>
      <c r="DU502" s="335" t="s">
        <v>3848</v>
      </c>
      <c r="DV502" s="335" t="s">
        <v>3848</v>
      </c>
      <c r="DW502" s="335" t="s">
        <v>3848</v>
      </c>
      <c r="DX502" s="335" t="s">
        <v>3848</v>
      </c>
      <c r="DY502" s="335" t="s">
        <v>3848</v>
      </c>
      <c r="DZ502" s="335" t="s">
        <v>3848</v>
      </c>
      <c r="EA502" s="335" t="s">
        <v>3848</v>
      </c>
      <c r="EB502" s="335" t="s">
        <v>3861</v>
      </c>
      <c r="EC502" s="335" t="s">
        <v>3862</v>
      </c>
      <c r="ED502" s="335" t="s">
        <v>3848</v>
      </c>
      <c r="EE502" s="335" t="s">
        <v>4212</v>
      </c>
      <c r="EF502" s="335" t="s">
        <v>432</v>
      </c>
      <c r="EG502" s="335" t="s">
        <v>3919</v>
      </c>
      <c r="EH502" s="335" t="s">
        <v>3920</v>
      </c>
      <c r="EI502" s="335" t="s">
        <v>20984</v>
      </c>
      <c r="EJ502" s="335" t="s">
        <v>3848</v>
      </c>
      <c r="EK502" s="335" t="s">
        <v>3848</v>
      </c>
      <c r="EL502" s="335" t="s">
        <v>3868</v>
      </c>
      <c r="EM502" s="335" t="s">
        <v>4002</v>
      </c>
      <c r="EN502" s="335" t="s">
        <v>4002</v>
      </c>
      <c r="EO502" s="335" t="s">
        <v>3870</v>
      </c>
      <c r="EP502" s="335" t="s">
        <v>3870</v>
      </c>
      <c r="EQ502" s="335" t="s">
        <v>4017</v>
      </c>
      <c r="ER502" s="335" t="s">
        <v>4017</v>
      </c>
      <c r="ES502" s="335" t="s">
        <v>4017</v>
      </c>
      <c r="ET502" s="335" t="s">
        <v>4017</v>
      </c>
      <c r="EU502" s="335" t="s">
        <v>4017</v>
      </c>
      <c r="EV502" s="335" t="s">
        <v>3848</v>
      </c>
      <c r="EW502" s="335" t="s">
        <v>3848</v>
      </c>
      <c r="EX502" s="335" t="s">
        <v>3848</v>
      </c>
      <c r="EY502" s="335" t="s">
        <v>3848</v>
      </c>
      <c r="EZ502" s="335" t="s">
        <v>3848</v>
      </c>
      <c r="FA502" s="335" t="s">
        <v>3848</v>
      </c>
      <c r="FB502" s="335" t="s">
        <v>3848</v>
      </c>
      <c r="FC502" s="335" t="s">
        <v>3848</v>
      </c>
      <c r="FD502" s="335" t="s">
        <v>3848</v>
      </c>
      <c r="FE502" s="335" t="s">
        <v>4017</v>
      </c>
      <c r="FF502" s="335" t="s">
        <v>4017</v>
      </c>
      <c r="FG502" s="335" t="s">
        <v>3848</v>
      </c>
      <c r="FH502" s="335" t="s">
        <v>3848</v>
      </c>
      <c r="FI502" s="335" t="s">
        <v>3848</v>
      </c>
      <c r="FJ502" s="335" t="s">
        <v>4017</v>
      </c>
      <c r="FK502" s="335" t="s">
        <v>4017</v>
      </c>
      <c r="FL502" s="335" t="s">
        <v>4017</v>
      </c>
      <c r="FM502" s="335" t="s">
        <v>3403</v>
      </c>
      <c r="FN502" s="335" t="s">
        <v>3403</v>
      </c>
      <c r="FO502" s="335" t="s">
        <v>3403</v>
      </c>
      <c r="FP502" s="335" t="s">
        <v>3403</v>
      </c>
      <c r="FQ502" s="335" t="s">
        <v>5943</v>
      </c>
      <c r="FR502" s="335" t="s">
        <v>5943</v>
      </c>
      <c r="FS502" s="335" t="s">
        <v>5943</v>
      </c>
      <c r="FT502" s="335" t="s">
        <v>3943</v>
      </c>
      <c r="FU502" s="335" t="s">
        <v>3943</v>
      </c>
      <c r="FV502" s="335" t="s">
        <v>3943</v>
      </c>
      <c r="FW502" s="335" t="s">
        <v>3943</v>
      </c>
      <c r="FX502" s="335" t="s">
        <v>3944</v>
      </c>
      <c r="FY502" s="335" t="s">
        <v>3848</v>
      </c>
      <c r="FZ502" s="335" t="s">
        <v>3848</v>
      </c>
      <c r="GA502" s="335" t="s">
        <v>3848</v>
      </c>
      <c r="GB502" s="335" t="s">
        <v>3848</v>
      </c>
      <c r="GC502" s="335" t="s">
        <v>3848</v>
      </c>
      <c r="GL502" s="309"/>
      <c r="GM502" s="309"/>
      <c r="GN502" s="309"/>
      <c r="GO502" s="309"/>
      <c r="GP502" s="309"/>
      <c r="GQ502" s="309"/>
      <c r="GR502" s="309"/>
      <c r="GS502" s="309"/>
      <c r="GT502" s="309"/>
      <c r="GU502" s="309"/>
      <c r="GV502" s="309"/>
      <c r="GW502" s="309"/>
      <c r="GX502" s="309"/>
      <c r="GY502" s="309"/>
      <c r="GZ502" s="309"/>
      <c r="HA502" s="309"/>
      <c r="HB502" s="309"/>
      <c r="HC502" s="309"/>
      <c r="HD502" s="309"/>
      <c r="HE502" s="309"/>
      <c r="HF502" s="309"/>
      <c r="HG502" s="309"/>
      <c r="HH502" s="309"/>
      <c r="HI502" s="309"/>
      <c r="HJ502" s="309"/>
      <c r="HK502" s="309"/>
      <c r="IC502" s="44" t="s">
        <v>3403</v>
      </c>
      <c r="IE502" s="44" t="s">
        <v>3403</v>
      </c>
    </row>
    <row r="503" spans="1:239" s="44" customFormat="1" ht="15" customHeight="1" x14ac:dyDescent="0.2">
      <c r="A503" s="85">
        <v>97</v>
      </c>
      <c r="B503" s="59">
        <v>0.61041666666666672</v>
      </c>
      <c r="C503" s="85"/>
      <c r="D503" s="85" t="s">
        <v>12630</v>
      </c>
      <c r="E503" s="85" t="s">
        <v>212</v>
      </c>
      <c r="F503" s="282">
        <v>43286</v>
      </c>
      <c r="G503" s="255" t="s">
        <v>1202</v>
      </c>
      <c r="H503" s="44" t="s">
        <v>233</v>
      </c>
      <c r="I503" s="44" t="s">
        <v>3983</v>
      </c>
      <c r="J503" s="85"/>
      <c r="K503" s="471"/>
      <c r="L503" s="471"/>
      <c r="M503" s="471"/>
      <c r="N503" s="471"/>
      <c r="O503" s="85"/>
      <c r="P503" s="370" t="s">
        <v>23632</v>
      </c>
      <c r="Q503" s="44" t="s">
        <v>23633</v>
      </c>
      <c r="R503" s="44" t="s">
        <v>1161</v>
      </c>
      <c r="S503" s="351" t="s">
        <v>23634</v>
      </c>
      <c r="T503" s="354">
        <v>9753789508</v>
      </c>
      <c r="U503" s="542" t="s">
        <v>23635</v>
      </c>
      <c r="V503" s="52" t="s">
        <v>221</v>
      </c>
      <c r="W503" s="66" t="s">
        <v>221</v>
      </c>
      <c r="X503" s="66" t="s">
        <v>221</v>
      </c>
      <c r="Y503" s="66" t="s">
        <v>221</v>
      </c>
      <c r="Z503" s="66" t="s">
        <v>221</v>
      </c>
      <c r="AA503" s="52" t="s">
        <v>23636</v>
      </c>
      <c r="AB503" s="56">
        <v>9753789508</v>
      </c>
      <c r="AC503" s="44" t="s">
        <v>402</v>
      </c>
      <c r="AD503" s="255" t="s">
        <v>224</v>
      </c>
      <c r="AE503" s="44" t="s">
        <v>23637</v>
      </c>
      <c r="AF503" s="44" t="s">
        <v>221</v>
      </c>
      <c r="AG503" s="44" t="s">
        <v>221</v>
      </c>
      <c r="AH503" s="85" t="s">
        <v>221</v>
      </c>
      <c r="AN503" s="85" t="s">
        <v>432</v>
      </c>
      <c r="AO503" s="85" t="s">
        <v>432</v>
      </c>
      <c r="AP503" s="255" t="s">
        <v>434</v>
      </c>
      <c r="AQ503" s="255" t="s">
        <v>10785</v>
      </c>
      <c r="AR503" s="85" t="s">
        <v>20980</v>
      </c>
      <c r="AS503" s="85"/>
      <c r="AT503" s="85"/>
      <c r="AU503" s="85"/>
      <c r="AV503" s="85"/>
      <c r="AW503" s="85"/>
      <c r="AX503" s="85" t="s">
        <v>6970</v>
      </c>
      <c r="AY503" s="85" t="s">
        <v>227</v>
      </c>
      <c r="AZ503" s="85" t="s">
        <v>227</v>
      </c>
      <c r="BA503" s="275"/>
      <c r="BB503" s="275" t="s">
        <v>14945</v>
      </c>
      <c r="BC503" s="59">
        <v>0.61041666666666672</v>
      </c>
      <c r="BD503" s="59">
        <v>0.6166666666666667</v>
      </c>
      <c r="BE503" s="44">
        <v>9</v>
      </c>
      <c r="BF503" s="44">
        <v>2</v>
      </c>
      <c r="BG503" s="44">
        <v>2</v>
      </c>
      <c r="BH503" s="44">
        <v>2</v>
      </c>
      <c r="BI503" s="44">
        <v>2</v>
      </c>
      <c r="BJ503" s="44">
        <v>2</v>
      </c>
      <c r="BK503" s="44">
        <v>2</v>
      </c>
      <c r="BL503" s="44">
        <v>2</v>
      </c>
      <c r="BM503" s="44">
        <v>2</v>
      </c>
      <c r="BN503" s="44">
        <v>2</v>
      </c>
      <c r="BO503" s="44">
        <v>2</v>
      </c>
      <c r="BP503" s="44">
        <v>2</v>
      </c>
      <c r="BQ503" s="44">
        <v>2</v>
      </c>
      <c r="BR503" s="44">
        <v>2</v>
      </c>
      <c r="BS503" s="44">
        <v>2</v>
      </c>
      <c r="BT503" s="44">
        <v>2</v>
      </c>
      <c r="CG503" s="85"/>
      <c r="CH503" s="85"/>
      <c r="CI503" s="85"/>
      <c r="CJ503" s="85"/>
      <c r="CK503" s="85"/>
      <c r="CL503" s="85"/>
      <c r="CM503" s="85"/>
      <c r="CN503" s="85"/>
      <c r="CO503" s="85"/>
      <c r="CP503" s="85"/>
      <c r="CQ503" s="85"/>
      <c r="CR503" s="335" t="s">
        <v>12643</v>
      </c>
      <c r="CS503" s="335" t="s">
        <v>12644</v>
      </c>
      <c r="CT503" s="335" t="s">
        <v>4002</v>
      </c>
      <c r="CU503" s="335" t="s">
        <v>23638</v>
      </c>
      <c r="CV503" s="335" t="s">
        <v>23633</v>
      </c>
      <c r="CW503" s="335" t="s">
        <v>1161</v>
      </c>
      <c r="CX503" s="335" t="s">
        <v>23634</v>
      </c>
      <c r="CY503" s="335" t="s">
        <v>23639</v>
      </c>
      <c r="CZ503" s="335" t="s">
        <v>3848</v>
      </c>
      <c r="DA503" s="335" t="s">
        <v>9403</v>
      </c>
      <c r="DB503" s="335" t="s">
        <v>4037</v>
      </c>
      <c r="DC503" s="335" t="s">
        <v>4038</v>
      </c>
      <c r="DD503" s="335" t="s">
        <v>4039</v>
      </c>
      <c r="DE503" s="335" t="s">
        <v>3848</v>
      </c>
      <c r="DF503" s="335" t="s">
        <v>9403</v>
      </c>
      <c r="DG503" s="335" t="s">
        <v>4037</v>
      </c>
      <c r="DH503" s="335" t="s">
        <v>4038</v>
      </c>
      <c r="DI503" s="335" t="s">
        <v>4039</v>
      </c>
      <c r="DJ503" s="335" t="s">
        <v>3848</v>
      </c>
      <c r="DK503" s="335" t="s">
        <v>3849</v>
      </c>
      <c r="DL503" s="335" t="s">
        <v>3848</v>
      </c>
      <c r="DM503" s="335" t="s">
        <v>3914</v>
      </c>
      <c r="DN503" s="335" t="s">
        <v>4062</v>
      </c>
      <c r="DO503" s="335" t="s">
        <v>3848</v>
      </c>
      <c r="DP503" s="335" t="s">
        <v>3848</v>
      </c>
      <c r="DQ503" s="335" t="s">
        <v>23640</v>
      </c>
      <c r="DR503" s="335" t="s">
        <v>3403</v>
      </c>
      <c r="DS503" s="335" t="s">
        <v>23635</v>
      </c>
      <c r="DT503" s="335" t="s">
        <v>3848</v>
      </c>
      <c r="DU503" s="335" t="s">
        <v>3848</v>
      </c>
      <c r="DV503" s="335" t="s">
        <v>3848</v>
      </c>
      <c r="DW503" s="335" t="s">
        <v>3848</v>
      </c>
      <c r="DX503" s="335" t="s">
        <v>3848</v>
      </c>
      <c r="DY503" s="335" t="s">
        <v>3848</v>
      </c>
      <c r="DZ503" s="335" t="s">
        <v>3848</v>
      </c>
      <c r="EA503" s="335" t="s">
        <v>3848</v>
      </c>
      <c r="EB503" s="335" t="s">
        <v>3861</v>
      </c>
      <c r="EC503" s="335" t="s">
        <v>3862</v>
      </c>
      <c r="ED503" s="335" t="s">
        <v>3848</v>
      </c>
      <c r="EE503" s="335" t="s">
        <v>4212</v>
      </c>
      <c r="EF503" s="335" t="s">
        <v>432</v>
      </c>
      <c r="EG503" s="335" t="s">
        <v>3919</v>
      </c>
      <c r="EH503" s="335" t="s">
        <v>3920</v>
      </c>
      <c r="EI503" s="335" t="s">
        <v>20984</v>
      </c>
      <c r="EJ503" s="335" t="s">
        <v>3848</v>
      </c>
      <c r="EK503" s="335" t="s">
        <v>3848</v>
      </c>
      <c r="EL503" s="335" t="s">
        <v>3868</v>
      </c>
      <c r="EM503" s="335" t="s">
        <v>4002</v>
      </c>
      <c r="EN503" s="335" t="s">
        <v>4002</v>
      </c>
      <c r="EO503" s="335" t="s">
        <v>3870</v>
      </c>
      <c r="EP503" s="335" t="s">
        <v>3870</v>
      </c>
      <c r="EQ503" s="335" t="s">
        <v>4017</v>
      </c>
      <c r="ER503" s="335" t="s">
        <v>4017</v>
      </c>
      <c r="ES503" s="335" t="s">
        <v>4017</v>
      </c>
      <c r="ET503" s="335" t="s">
        <v>4017</v>
      </c>
      <c r="EU503" s="335" t="s">
        <v>4017</v>
      </c>
      <c r="EV503" s="335" t="s">
        <v>3848</v>
      </c>
      <c r="EW503" s="335" t="s">
        <v>3848</v>
      </c>
      <c r="EX503" s="335" t="s">
        <v>3848</v>
      </c>
      <c r="EY503" s="335" t="s">
        <v>3848</v>
      </c>
      <c r="EZ503" s="335" t="s">
        <v>3848</v>
      </c>
      <c r="FA503" s="335" t="s">
        <v>3848</v>
      </c>
      <c r="FB503" s="335" t="s">
        <v>3848</v>
      </c>
      <c r="FC503" s="335" t="s">
        <v>3848</v>
      </c>
      <c r="FD503" s="335" t="s">
        <v>3848</v>
      </c>
      <c r="FE503" s="335" t="s">
        <v>4017</v>
      </c>
      <c r="FF503" s="335" t="s">
        <v>4017</v>
      </c>
      <c r="FG503" s="335" t="s">
        <v>3848</v>
      </c>
      <c r="FH503" s="335" t="s">
        <v>3848</v>
      </c>
      <c r="FI503" s="335" t="s">
        <v>3848</v>
      </c>
      <c r="FJ503" s="335" t="s">
        <v>4017</v>
      </c>
      <c r="FK503" s="335" t="s">
        <v>4017</v>
      </c>
      <c r="FL503" s="335" t="s">
        <v>4017</v>
      </c>
      <c r="FM503" s="335" t="s">
        <v>3403</v>
      </c>
      <c r="FN503" s="335" t="s">
        <v>3403</v>
      </c>
      <c r="FO503" s="335" t="s">
        <v>3403</v>
      </c>
      <c r="FP503" s="335" t="s">
        <v>3403</v>
      </c>
      <c r="FQ503" s="335" t="s">
        <v>5943</v>
      </c>
      <c r="FR503" s="335" t="s">
        <v>5943</v>
      </c>
      <c r="FS503" s="335" t="s">
        <v>5943</v>
      </c>
      <c r="FT503" s="335" t="s">
        <v>3943</v>
      </c>
      <c r="FU503" s="335" t="s">
        <v>3943</v>
      </c>
      <c r="FV503" s="335" t="s">
        <v>3943</v>
      </c>
      <c r="FW503" s="335" t="s">
        <v>3943</v>
      </c>
      <c r="FX503" s="335" t="s">
        <v>3944</v>
      </c>
      <c r="FY503" s="335" t="s">
        <v>3848</v>
      </c>
      <c r="FZ503" s="335" t="s">
        <v>3848</v>
      </c>
      <c r="GA503" s="335" t="s">
        <v>3848</v>
      </c>
      <c r="GB503" s="335" t="s">
        <v>3848</v>
      </c>
      <c r="GC503" s="335" t="s">
        <v>3848</v>
      </c>
      <c r="GL503" s="309"/>
      <c r="GM503" s="309"/>
      <c r="GN503" s="309"/>
      <c r="GO503" s="309"/>
      <c r="GP503" s="309"/>
      <c r="GQ503" s="309"/>
      <c r="GR503" s="309"/>
      <c r="GS503" s="309"/>
      <c r="GT503" s="309"/>
      <c r="GU503" s="309"/>
      <c r="GV503" s="309"/>
      <c r="GW503" s="309"/>
      <c r="GX503" s="309"/>
      <c r="GY503" s="309"/>
      <c r="GZ503" s="309"/>
      <c r="HA503" s="309"/>
      <c r="HB503" s="309"/>
      <c r="HC503" s="309"/>
      <c r="HD503" s="309"/>
      <c r="HE503" s="309"/>
      <c r="HF503" s="309"/>
      <c r="HG503" s="309"/>
      <c r="HH503" s="309"/>
      <c r="HI503" s="309"/>
      <c r="HJ503" s="309"/>
      <c r="HK503" s="309"/>
      <c r="IC503" s="44" t="s">
        <v>3403</v>
      </c>
      <c r="IE503" s="44" t="s">
        <v>3403</v>
      </c>
    </row>
    <row r="504" spans="1:239" s="44" customFormat="1" ht="15" customHeight="1" x14ac:dyDescent="0.2">
      <c r="A504" s="85">
        <v>98</v>
      </c>
      <c r="B504" s="59">
        <v>0.62777777777777777</v>
      </c>
      <c r="C504" s="85"/>
      <c r="D504" s="85" t="s">
        <v>12630</v>
      </c>
      <c r="E504" s="85" t="s">
        <v>212</v>
      </c>
      <c r="F504" s="282">
        <v>43286</v>
      </c>
      <c r="G504" s="255" t="s">
        <v>357</v>
      </c>
      <c r="H504" s="44" t="s">
        <v>214</v>
      </c>
      <c r="I504" s="44" t="s">
        <v>1222</v>
      </c>
      <c r="J504" s="85"/>
      <c r="K504" s="471"/>
      <c r="L504" s="471"/>
      <c r="M504" s="471"/>
      <c r="N504" s="471"/>
      <c r="O504" s="85"/>
      <c r="P504" s="370" t="s">
        <v>23641</v>
      </c>
      <c r="Q504" s="44" t="s">
        <v>762</v>
      </c>
      <c r="R504" s="44" t="s">
        <v>23642</v>
      </c>
      <c r="S504" s="351" t="s">
        <v>798</v>
      </c>
      <c r="T504" s="354">
        <v>9457044540</v>
      </c>
      <c r="U504" s="542" t="s">
        <v>23643</v>
      </c>
      <c r="V504" s="51" t="s">
        <v>23644</v>
      </c>
      <c r="W504" s="66" t="s">
        <v>221</v>
      </c>
      <c r="X504" s="66" t="s">
        <v>221</v>
      </c>
      <c r="Y504" s="66" t="s">
        <v>221</v>
      </c>
      <c r="Z504" s="66" t="s">
        <v>221</v>
      </c>
      <c r="AA504" s="44" t="s">
        <v>23645</v>
      </c>
      <c r="AB504" s="44">
        <v>9195891428</v>
      </c>
      <c r="AC504" s="85" t="s">
        <v>223</v>
      </c>
      <c r="AD504" s="255" t="s">
        <v>241</v>
      </c>
      <c r="AE504" s="44" t="s">
        <v>2709</v>
      </c>
      <c r="AF504" s="85" t="s">
        <v>226</v>
      </c>
      <c r="AG504" s="44" t="s">
        <v>221</v>
      </c>
      <c r="AH504" s="85" t="s">
        <v>221</v>
      </c>
      <c r="AI504" s="44" t="s">
        <v>23646</v>
      </c>
      <c r="AJ504" s="44" t="s">
        <v>227</v>
      </c>
      <c r="AK504" s="44">
        <v>1</v>
      </c>
      <c r="AL504" s="44" t="s">
        <v>23646</v>
      </c>
      <c r="AM504" s="44">
        <v>0</v>
      </c>
      <c r="AN504" s="85" t="s">
        <v>432</v>
      </c>
      <c r="AO504" s="85" t="s">
        <v>432</v>
      </c>
      <c r="AP504" s="255" t="s">
        <v>434</v>
      </c>
      <c r="AQ504" s="255" t="s">
        <v>10785</v>
      </c>
      <c r="AR504" s="85" t="s">
        <v>20980</v>
      </c>
      <c r="AS504" s="85"/>
      <c r="AT504" s="85"/>
      <c r="AU504" s="85"/>
      <c r="AV504" s="85"/>
      <c r="AW504" s="85"/>
      <c r="AX504" s="85" t="s">
        <v>6970</v>
      </c>
      <c r="AY504" s="85" t="s">
        <v>227</v>
      </c>
      <c r="AZ504" s="85" t="s">
        <v>227</v>
      </c>
      <c r="BA504" s="275"/>
      <c r="BB504" s="275" t="s">
        <v>14945</v>
      </c>
      <c r="BC504" s="59">
        <v>0.62777777777777777</v>
      </c>
      <c r="BD504" s="59">
        <v>0.63402777777777775</v>
      </c>
      <c r="BE504" s="44">
        <v>9</v>
      </c>
      <c r="BF504" s="44">
        <v>3</v>
      </c>
      <c r="BG504" s="44">
        <v>3</v>
      </c>
      <c r="BH504" s="44">
        <v>3</v>
      </c>
      <c r="BI504" s="44">
        <v>3</v>
      </c>
      <c r="BJ504" s="44">
        <v>3</v>
      </c>
      <c r="BK504" s="44">
        <v>3</v>
      </c>
      <c r="BL504" s="44">
        <v>3</v>
      </c>
      <c r="BM504" s="44">
        <v>3</v>
      </c>
      <c r="BN504" s="44">
        <v>3</v>
      </c>
      <c r="BO504" s="44">
        <v>3</v>
      </c>
      <c r="BP504" s="44">
        <v>3</v>
      </c>
      <c r="BQ504" s="44">
        <v>3</v>
      </c>
      <c r="BR504" s="44">
        <v>3</v>
      </c>
      <c r="BS504" s="44">
        <v>3</v>
      </c>
      <c r="BT504" s="44">
        <v>3</v>
      </c>
      <c r="BV504" s="44" t="s">
        <v>14945</v>
      </c>
      <c r="BW504" s="59">
        <v>0.63402777777777775</v>
      </c>
      <c r="BX504" s="59">
        <v>0.64097222222222217</v>
      </c>
      <c r="BY504" s="44">
        <v>10</v>
      </c>
      <c r="BZ504" s="44">
        <v>3</v>
      </c>
      <c r="CA504" s="44">
        <v>3</v>
      </c>
      <c r="CB504" s="44">
        <v>3</v>
      </c>
      <c r="CC504" s="44">
        <v>3</v>
      </c>
      <c r="CD504" s="44" t="s">
        <v>260</v>
      </c>
      <c r="CE504" s="44" t="s">
        <v>14945</v>
      </c>
      <c r="CF504" s="44">
        <v>15</v>
      </c>
      <c r="CG504" s="85"/>
      <c r="CH504" s="85"/>
      <c r="CI504" s="85"/>
      <c r="CJ504" s="85"/>
      <c r="CK504" s="85"/>
      <c r="CL504" s="85"/>
      <c r="CM504" s="85"/>
      <c r="CN504" s="85"/>
      <c r="CO504" s="85"/>
      <c r="CP504" s="85"/>
      <c r="CQ504" s="85"/>
      <c r="CR504" s="335" t="s">
        <v>12643</v>
      </c>
      <c r="CS504" s="335" t="s">
        <v>12644</v>
      </c>
      <c r="CT504" s="335" t="s">
        <v>4002</v>
      </c>
      <c r="CU504" s="335" t="s">
        <v>23647</v>
      </c>
      <c r="CV504" s="335" t="s">
        <v>762</v>
      </c>
      <c r="CW504" s="335" t="s">
        <v>23642</v>
      </c>
      <c r="CX504" s="335" t="s">
        <v>798</v>
      </c>
      <c r="CY504" s="335" t="s">
        <v>23648</v>
      </c>
      <c r="CZ504" s="335" t="s">
        <v>4799</v>
      </c>
      <c r="DA504" s="335" t="s">
        <v>23649</v>
      </c>
      <c r="DB504" s="335" t="s">
        <v>4158</v>
      </c>
      <c r="DC504" s="335" t="s">
        <v>4159</v>
      </c>
      <c r="DD504" s="335" t="s">
        <v>4801</v>
      </c>
      <c r="DE504" s="335" t="s">
        <v>4799</v>
      </c>
      <c r="DF504" s="335" t="s">
        <v>23650</v>
      </c>
      <c r="DG504" s="335" t="s">
        <v>4158</v>
      </c>
      <c r="DH504" s="335" t="s">
        <v>4159</v>
      </c>
      <c r="DI504" s="335" t="s">
        <v>4801</v>
      </c>
      <c r="DJ504" s="335" t="s">
        <v>23651</v>
      </c>
      <c r="DK504" s="335" t="s">
        <v>3849</v>
      </c>
      <c r="DL504" s="335" t="s">
        <v>14122</v>
      </c>
      <c r="DM504" s="335" t="s">
        <v>3914</v>
      </c>
      <c r="DN504" s="335" t="s">
        <v>3852</v>
      </c>
      <c r="DO504" s="335" t="s">
        <v>3853</v>
      </c>
      <c r="DP504" s="335" t="s">
        <v>3854</v>
      </c>
      <c r="DQ504" s="335" t="s">
        <v>23652</v>
      </c>
      <c r="DR504" s="335" t="s">
        <v>1239</v>
      </c>
      <c r="DS504" s="335" t="s">
        <v>23643</v>
      </c>
      <c r="DT504" s="335" t="s">
        <v>1239</v>
      </c>
      <c r="DU504" s="335" t="s">
        <v>1239</v>
      </c>
      <c r="DV504" s="335" t="s">
        <v>1239</v>
      </c>
      <c r="DW504" s="335" t="s">
        <v>1239</v>
      </c>
      <c r="DX504" s="335" t="s">
        <v>1239</v>
      </c>
      <c r="DY504" s="335" t="s">
        <v>1239</v>
      </c>
      <c r="DZ504" s="335" t="s">
        <v>1239</v>
      </c>
      <c r="EA504" s="335" t="s">
        <v>1239</v>
      </c>
      <c r="EB504" s="335" t="s">
        <v>3861</v>
      </c>
      <c r="EC504" s="335" t="s">
        <v>3862</v>
      </c>
      <c r="ED504" s="335" t="s">
        <v>9579</v>
      </c>
      <c r="EE504" s="335" t="s">
        <v>5981</v>
      </c>
      <c r="EF504" s="335" t="s">
        <v>3864</v>
      </c>
      <c r="EG504" s="335" t="s">
        <v>2755</v>
      </c>
      <c r="EH504" s="335" t="s">
        <v>282</v>
      </c>
      <c r="EI504" s="335" t="s">
        <v>23653</v>
      </c>
      <c r="EJ504" s="335" t="s">
        <v>23654</v>
      </c>
      <c r="EK504" s="335" t="s">
        <v>3848</v>
      </c>
      <c r="EL504" s="335" t="s">
        <v>5147</v>
      </c>
      <c r="EM504" s="335" t="s">
        <v>4002</v>
      </c>
      <c r="EN504" s="335" t="s">
        <v>4002</v>
      </c>
      <c r="EO504" s="335" t="s">
        <v>3869</v>
      </c>
      <c r="EP504" s="335" t="s">
        <v>3870</v>
      </c>
      <c r="EQ504" s="335" t="s">
        <v>14539</v>
      </c>
      <c r="ER504" s="335" t="s">
        <v>3872</v>
      </c>
      <c r="ES504" s="335" t="s">
        <v>15915</v>
      </c>
      <c r="ET504" s="335" t="s">
        <v>23655</v>
      </c>
      <c r="EU504" s="335" t="s">
        <v>11055</v>
      </c>
      <c r="EV504" s="335" t="s">
        <v>3876</v>
      </c>
      <c r="EW504" s="335" t="s">
        <v>3876</v>
      </c>
      <c r="EX504" s="335" t="s">
        <v>3848</v>
      </c>
      <c r="EY504" s="335" t="s">
        <v>3848</v>
      </c>
      <c r="EZ504" s="335" t="s">
        <v>3877</v>
      </c>
      <c r="FA504" s="335" t="s">
        <v>3878</v>
      </c>
      <c r="FB504" s="335" t="s">
        <v>23656</v>
      </c>
      <c r="FC504" s="335" t="s">
        <v>23657</v>
      </c>
      <c r="FD504" s="335" t="s">
        <v>23658</v>
      </c>
      <c r="FE504" s="335" t="s">
        <v>4011</v>
      </c>
      <c r="FF504" s="335" t="s">
        <v>4557</v>
      </c>
      <c r="FG504" s="335" t="s">
        <v>3848</v>
      </c>
      <c r="FH504" s="335" t="s">
        <v>23659</v>
      </c>
      <c r="FI504" s="335" t="s">
        <v>6482</v>
      </c>
      <c r="FJ504" s="335" t="s">
        <v>6196</v>
      </c>
      <c r="FK504" s="335" t="s">
        <v>23660</v>
      </c>
      <c r="FL504" s="335" t="s">
        <v>4079</v>
      </c>
      <c r="FM504" s="335" t="s">
        <v>23310</v>
      </c>
      <c r="FN504" s="335" t="s">
        <v>23661</v>
      </c>
      <c r="FO504" s="335" t="s">
        <v>23662</v>
      </c>
      <c r="FP504" s="335" t="s">
        <v>3848</v>
      </c>
      <c r="FQ504" s="335" t="s">
        <v>23663</v>
      </c>
      <c r="FR504" s="335" t="s">
        <v>4925</v>
      </c>
      <c r="FS504" s="335" t="s">
        <v>23664</v>
      </c>
      <c r="FT504" s="335" t="s">
        <v>23665</v>
      </c>
      <c r="FU504" s="335" t="s">
        <v>23666</v>
      </c>
      <c r="FV504" s="335" t="s">
        <v>23667</v>
      </c>
      <c r="FW504" s="335" t="s">
        <v>23668</v>
      </c>
      <c r="FX504" s="335" t="s">
        <v>3894</v>
      </c>
      <c r="FY504" s="335" t="s">
        <v>3848</v>
      </c>
      <c r="FZ504" s="335" t="s">
        <v>23669</v>
      </c>
      <c r="GA504" s="335" t="s">
        <v>3848</v>
      </c>
      <c r="GB504" s="335" t="s">
        <v>3848</v>
      </c>
      <c r="GC504" s="335" t="s">
        <v>3848</v>
      </c>
      <c r="GL504" s="309"/>
      <c r="GM504" s="309"/>
      <c r="GN504" s="309"/>
      <c r="GO504" s="309"/>
      <c r="GP504" s="309"/>
      <c r="GQ504" s="309"/>
      <c r="GR504" s="309"/>
      <c r="GS504" s="309"/>
      <c r="GT504" s="309"/>
      <c r="GU504" s="309"/>
      <c r="GV504" s="309"/>
      <c r="GW504" s="309"/>
      <c r="GX504" s="309"/>
      <c r="GY504" s="309"/>
      <c r="GZ504" s="309"/>
      <c r="HA504" s="309"/>
      <c r="HB504" s="309"/>
      <c r="HC504" s="309"/>
      <c r="HD504" s="309"/>
      <c r="HE504" s="309"/>
      <c r="HF504" s="309"/>
      <c r="HG504" s="309"/>
      <c r="HH504" s="309"/>
      <c r="HI504" s="309"/>
      <c r="HJ504" s="309"/>
      <c r="HK504" s="309"/>
      <c r="IB504" s="44" t="s">
        <v>23670</v>
      </c>
      <c r="IC504" s="44" t="s">
        <v>13139</v>
      </c>
      <c r="IE504" s="44" t="s">
        <v>3403</v>
      </c>
    </row>
    <row r="505" spans="1:239" s="44" customFormat="1" ht="15" customHeight="1" x14ac:dyDescent="0.2">
      <c r="A505" s="85">
        <v>99</v>
      </c>
      <c r="B505" s="59">
        <v>0.64097222222222217</v>
      </c>
      <c r="C505" s="85"/>
      <c r="D505" s="85" t="s">
        <v>12630</v>
      </c>
      <c r="E505" s="85" t="s">
        <v>212</v>
      </c>
      <c r="F505" s="282">
        <v>43286</v>
      </c>
      <c r="G505" s="255" t="s">
        <v>3082</v>
      </c>
      <c r="H505" s="44" t="s">
        <v>246</v>
      </c>
      <c r="I505" s="44" t="s">
        <v>247</v>
      </c>
      <c r="J505" s="85" t="s">
        <v>12805</v>
      </c>
      <c r="K505" s="471" t="s">
        <v>12806</v>
      </c>
      <c r="L505" s="471" t="s">
        <v>250</v>
      </c>
      <c r="M505" s="374">
        <v>43286</v>
      </c>
      <c r="N505" s="374">
        <v>43299</v>
      </c>
      <c r="O505" s="85" t="s">
        <v>12807</v>
      </c>
      <c r="P505" s="370" t="s">
        <v>23671</v>
      </c>
      <c r="Q505" s="44" t="s">
        <v>23672</v>
      </c>
      <c r="R505" s="44" t="s">
        <v>23673</v>
      </c>
      <c r="S505" s="351" t="s">
        <v>2488</v>
      </c>
      <c r="T505" s="531">
        <v>9163368623</v>
      </c>
      <c r="U505" s="516" t="s">
        <v>23674</v>
      </c>
      <c r="V505" s="516" t="s">
        <v>23675</v>
      </c>
      <c r="W505" s="66" t="s">
        <v>221</v>
      </c>
      <c r="X505" s="66" t="s">
        <v>221</v>
      </c>
      <c r="Y505" s="66" t="s">
        <v>221</v>
      </c>
      <c r="Z505" s="66" t="s">
        <v>221</v>
      </c>
      <c r="AA505" s="85" t="s">
        <v>23676</v>
      </c>
      <c r="AB505" s="85">
        <v>5764083</v>
      </c>
      <c r="AC505" s="85" t="s">
        <v>223</v>
      </c>
      <c r="AD505" s="255" t="s">
        <v>241</v>
      </c>
      <c r="AE505" s="44" t="s">
        <v>23677</v>
      </c>
      <c r="AF505" s="85" t="s">
        <v>226</v>
      </c>
      <c r="AG505" s="85" t="s">
        <v>221</v>
      </c>
      <c r="AH505" s="85" t="s">
        <v>221</v>
      </c>
      <c r="AI505" s="85" t="s">
        <v>21045</v>
      </c>
      <c r="AJ505" s="44" t="s">
        <v>227</v>
      </c>
      <c r="AK505" s="85">
        <v>1</v>
      </c>
      <c r="AL505" s="85" t="s">
        <v>15071</v>
      </c>
      <c r="AM505" s="85" t="s">
        <v>3138</v>
      </c>
      <c r="AN505" s="85" t="s">
        <v>432</v>
      </c>
      <c r="AO505" s="85" t="s">
        <v>432</v>
      </c>
      <c r="AP505" s="255" t="s">
        <v>434</v>
      </c>
      <c r="AQ505" s="255" t="s">
        <v>10785</v>
      </c>
      <c r="AR505" s="85" t="s">
        <v>20980</v>
      </c>
      <c r="AS505" s="85"/>
      <c r="AT505" s="85"/>
      <c r="AU505" s="85"/>
      <c r="AV505" s="85"/>
      <c r="AW505" s="85"/>
      <c r="AX505" s="85" t="s">
        <v>6970</v>
      </c>
      <c r="AY505" s="85" t="s">
        <v>227</v>
      </c>
      <c r="AZ505" s="85" t="s">
        <v>227</v>
      </c>
      <c r="BA505" s="275"/>
      <c r="BB505" s="275" t="s">
        <v>14945</v>
      </c>
      <c r="BC505" s="275">
        <v>0.64097222222222217</v>
      </c>
      <c r="BD505" s="275">
        <v>0.65069444444444446</v>
      </c>
      <c r="BE505" s="306">
        <v>14</v>
      </c>
      <c r="BF505" s="85">
        <v>3</v>
      </c>
      <c r="BG505" s="85">
        <v>3</v>
      </c>
      <c r="BH505" s="85">
        <v>3</v>
      </c>
      <c r="BI505" s="85">
        <v>3</v>
      </c>
      <c r="BJ505" s="85">
        <v>3</v>
      </c>
      <c r="BK505" s="85">
        <v>3</v>
      </c>
      <c r="BL505" s="85">
        <v>3</v>
      </c>
      <c r="BM505" s="85">
        <v>3</v>
      </c>
      <c r="BN505" s="85">
        <v>3</v>
      </c>
      <c r="BO505" s="85">
        <v>3</v>
      </c>
      <c r="BP505" s="85">
        <v>3</v>
      </c>
      <c r="BQ505" s="85">
        <v>3</v>
      </c>
      <c r="BR505" s="85">
        <v>3</v>
      </c>
      <c r="BS505" s="85">
        <v>3</v>
      </c>
      <c r="BT505" s="85">
        <v>3</v>
      </c>
      <c r="BU505" s="85"/>
      <c r="BV505" s="44" t="s">
        <v>14945</v>
      </c>
      <c r="BW505" s="59">
        <v>0.65069444444444446</v>
      </c>
      <c r="BX505" s="59">
        <v>0.65763888888888888</v>
      </c>
      <c r="BY505" s="44">
        <v>10</v>
      </c>
      <c r="BZ505" s="44">
        <v>3</v>
      </c>
      <c r="CA505" s="44">
        <v>3</v>
      </c>
      <c r="CB505" s="44">
        <v>3</v>
      </c>
      <c r="CC505" s="44">
        <v>3</v>
      </c>
      <c r="CD505" s="44" t="s">
        <v>260</v>
      </c>
      <c r="CE505" s="44" t="s">
        <v>14945</v>
      </c>
      <c r="CF505" s="44">
        <v>15</v>
      </c>
      <c r="CG505" s="85"/>
      <c r="CH505" s="85"/>
      <c r="CI505" s="85"/>
      <c r="CJ505" s="85"/>
      <c r="CK505" s="85"/>
      <c r="CL505" s="85"/>
      <c r="CM505" s="85"/>
      <c r="CN505" s="85"/>
      <c r="CO505" s="85"/>
      <c r="CP505" s="85"/>
      <c r="CQ505" s="85"/>
      <c r="CR505" s="335" t="s">
        <v>12643</v>
      </c>
      <c r="CS505" s="335" t="s">
        <v>12644</v>
      </c>
      <c r="CT505" s="335" t="s">
        <v>4002</v>
      </c>
      <c r="CU505" s="335" t="s">
        <v>23678</v>
      </c>
      <c r="CV505" s="335" t="s">
        <v>23672</v>
      </c>
      <c r="CW505" s="335" t="s">
        <v>23673</v>
      </c>
      <c r="CX505" s="335" t="s">
        <v>2488</v>
      </c>
      <c r="CY505" s="335" t="s">
        <v>23679</v>
      </c>
      <c r="CZ505" s="335" t="s">
        <v>10122</v>
      </c>
      <c r="DA505" s="335" t="s">
        <v>23680</v>
      </c>
      <c r="DB505" s="335" t="s">
        <v>3840</v>
      </c>
      <c r="DC505" s="335" t="s">
        <v>3841</v>
      </c>
      <c r="DD505" s="335" t="s">
        <v>4764</v>
      </c>
      <c r="DE505" s="335" t="s">
        <v>10122</v>
      </c>
      <c r="DF505" s="335" t="s">
        <v>23680</v>
      </c>
      <c r="DG505" s="335" t="s">
        <v>3840</v>
      </c>
      <c r="DH505" s="335" t="s">
        <v>3841</v>
      </c>
      <c r="DI505" s="335" t="s">
        <v>4764</v>
      </c>
      <c r="DJ505" s="335" t="s">
        <v>23681</v>
      </c>
      <c r="DK505" s="335" t="s">
        <v>3849</v>
      </c>
      <c r="DL505" s="335" t="s">
        <v>9980</v>
      </c>
      <c r="DM505" s="335" t="s">
        <v>3914</v>
      </c>
      <c r="DN505" s="335" t="s">
        <v>3852</v>
      </c>
      <c r="DO505" s="335" t="s">
        <v>3853</v>
      </c>
      <c r="DP505" s="335" t="s">
        <v>3854</v>
      </c>
      <c r="DQ505" s="335" t="s">
        <v>23682</v>
      </c>
      <c r="DR505" s="335" t="s">
        <v>23683</v>
      </c>
      <c r="DS505" s="335" t="s">
        <v>23684</v>
      </c>
      <c r="DT505" s="335" t="s">
        <v>3848</v>
      </c>
      <c r="DU505" s="335" t="s">
        <v>3848</v>
      </c>
      <c r="DV505" s="335" t="s">
        <v>3848</v>
      </c>
      <c r="DW505" s="335" t="s">
        <v>3848</v>
      </c>
      <c r="DX505" s="335" t="s">
        <v>3848</v>
      </c>
      <c r="DY505" s="335" t="s">
        <v>3848</v>
      </c>
      <c r="DZ505" s="335" t="s">
        <v>3848</v>
      </c>
      <c r="EA505" s="335" t="s">
        <v>3848</v>
      </c>
      <c r="EB505" s="335" t="s">
        <v>3861</v>
      </c>
      <c r="EC505" s="335" t="s">
        <v>3862</v>
      </c>
      <c r="ED505" s="335" t="s">
        <v>3848</v>
      </c>
      <c r="EE505" s="335" t="s">
        <v>4212</v>
      </c>
      <c r="EF505" s="335" t="s">
        <v>395</v>
      </c>
      <c r="EG505" s="335" t="s">
        <v>4068</v>
      </c>
      <c r="EH505" s="335" t="s">
        <v>4438</v>
      </c>
      <c r="EI505" s="335" t="s">
        <v>282</v>
      </c>
      <c r="EJ505" s="335" t="s">
        <v>23685</v>
      </c>
      <c r="EK505" s="335" t="s">
        <v>3848</v>
      </c>
      <c r="EL505" s="335" t="s">
        <v>3868</v>
      </c>
      <c r="EM505" s="335" t="s">
        <v>4002</v>
      </c>
      <c r="EN505" s="335" t="s">
        <v>4002</v>
      </c>
      <c r="EO505" s="335" t="s">
        <v>3870</v>
      </c>
      <c r="EP505" s="335" t="s">
        <v>3869</v>
      </c>
      <c r="EQ505" s="335" t="s">
        <v>23686</v>
      </c>
      <c r="ER505" s="335" t="s">
        <v>3872</v>
      </c>
      <c r="ES505" s="335" t="s">
        <v>23687</v>
      </c>
      <c r="ET505" s="335" t="s">
        <v>5272</v>
      </c>
      <c r="EU505" s="335" t="s">
        <v>4017</v>
      </c>
      <c r="EV505" s="335" t="s">
        <v>3876</v>
      </c>
      <c r="EW505" s="335" t="s">
        <v>3876</v>
      </c>
      <c r="EX505" s="335" t="s">
        <v>3848</v>
      </c>
      <c r="EY505" s="335" t="s">
        <v>3848</v>
      </c>
      <c r="EZ505" s="335" t="s">
        <v>3877</v>
      </c>
      <c r="FA505" s="335" t="s">
        <v>4008</v>
      </c>
      <c r="FB505" s="335" t="s">
        <v>23688</v>
      </c>
      <c r="FC505" s="335" t="s">
        <v>23689</v>
      </c>
      <c r="FD505" s="335" t="s">
        <v>23690</v>
      </c>
      <c r="FE505" s="335" t="s">
        <v>3970</v>
      </c>
      <c r="FF505" s="335" t="s">
        <v>23691</v>
      </c>
      <c r="FG505" s="335" t="s">
        <v>3848</v>
      </c>
      <c r="FH505" s="335" t="s">
        <v>23692</v>
      </c>
      <c r="FI505" s="335" t="s">
        <v>23693</v>
      </c>
      <c r="FJ505" s="335" t="s">
        <v>3974</v>
      </c>
      <c r="FK505" s="335" t="s">
        <v>11679</v>
      </c>
      <c r="FL505" s="335" t="s">
        <v>23694</v>
      </c>
      <c r="FM505" s="335" t="s">
        <v>2488</v>
      </c>
      <c r="FN505" s="335" t="s">
        <v>14005</v>
      </c>
      <c r="FO505" s="335" t="s">
        <v>8846</v>
      </c>
      <c r="FP505" s="335" t="s">
        <v>3848</v>
      </c>
      <c r="FQ505" s="335" t="s">
        <v>3848</v>
      </c>
      <c r="FR505" s="335" t="s">
        <v>3848</v>
      </c>
      <c r="FS505" s="335" t="s">
        <v>3848</v>
      </c>
      <c r="FT505" s="335" t="s">
        <v>23695</v>
      </c>
      <c r="FU505" s="335" t="s">
        <v>23696</v>
      </c>
      <c r="FV505" s="335" t="s">
        <v>23697</v>
      </c>
      <c r="FW505" s="335" t="s">
        <v>23698</v>
      </c>
      <c r="FX505" s="335" t="s">
        <v>176</v>
      </c>
      <c r="FY505" s="335" t="s">
        <v>6538</v>
      </c>
      <c r="FZ505" s="335" t="s">
        <v>23699</v>
      </c>
      <c r="GA505" s="335" t="s">
        <v>3946</v>
      </c>
      <c r="GB505" s="335" t="s">
        <v>3945</v>
      </c>
      <c r="GC505" s="335" t="s">
        <v>3946</v>
      </c>
      <c r="GD505" s="44" t="s">
        <v>23700</v>
      </c>
      <c r="GE505" s="44" t="s">
        <v>6676</v>
      </c>
      <c r="GL505" s="309"/>
      <c r="GM505" s="309"/>
      <c r="GN505" s="309"/>
      <c r="GO505" s="309"/>
      <c r="GP505" s="309"/>
      <c r="GQ505" s="309"/>
      <c r="GR505" s="309"/>
      <c r="GS505" s="309"/>
      <c r="GT505" s="309"/>
      <c r="GU505" s="309"/>
      <c r="GV505" s="309"/>
      <c r="GW505" s="309"/>
      <c r="GX505" s="309"/>
      <c r="GY505" s="309"/>
      <c r="GZ505" s="309"/>
      <c r="HA505" s="309"/>
      <c r="HB505" s="309"/>
      <c r="HC505" s="309"/>
      <c r="HD505" s="309"/>
      <c r="HE505" s="309"/>
      <c r="HF505" s="309"/>
      <c r="HG505" s="309"/>
      <c r="HH505" s="309"/>
      <c r="HI505" s="309"/>
      <c r="HJ505" s="309"/>
      <c r="HK505" s="309"/>
      <c r="HL505" s="282">
        <v>43286</v>
      </c>
      <c r="HM505" s="30" t="s">
        <v>4194</v>
      </c>
      <c r="HN505" s="44" t="s">
        <v>6676</v>
      </c>
      <c r="IC505" s="44" t="s">
        <v>247</v>
      </c>
      <c r="IE505" s="44" t="s">
        <v>12843</v>
      </c>
    </row>
    <row r="506" spans="1:239" s="44" customFormat="1" ht="15" customHeight="1" x14ac:dyDescent="0.2">
      <c r="A506" s="85">
        <v>100</v>
      </c>
      <c r="B506" s="59">
        <v>0.65763888888888888</v>
      </c>
      <c r="C506" s="85"/>
      <c r="D506" s="85" t="s">
        <v>12630</v>
      </c>
      <c r="E506" s="85" t="s">
        <v>212</v>
      </c>
      <c r="F506" s="282">
        <v>43286</v>
      </c>
      <c r="G506" s="255" t="s">
        <v>1202</v>
      </c>
      <c r="H506" s="44" t="s">
        <v>233</v>
      </c>
      <c r="I506" s="44" t="s">
        <v>3057</v>
      </c>
      <c r="J506" s="85"/>
      <c r="K506" s="471"/>
      <c r="L506" s="471"/>
      <c r="M506" s="471"/>
      <c r="N506" s="471"/>
      <c r="O506" s="85"/>
      <c r="P506" s="472" t="s">
        <v>23701</v>
      </c>
      <c r="Q506" s="85" t="s">
        <v>507</v>
      </c>
      <c r="R506" s="85" t="s">
        <v>23702</v>
      </c>
      <c r="S506" s="471" t="s">
        <v>1059</v>
      </c>
      <c r="T506" s="276">
        <v>9654774527</v>
      </c>
      <c r="U506" s="548" t="s">
        <v>23703</v>
      </c>
      <c r="V506" s="70" t="s">
        <v>23704</v>
      </c>
      <c r="W506" s="66" t="s">
        <v>221</v>
      </c>
      <c r="X506" s="66" t="s">
        <v>221</v>
      </c>
      <c r="Y506" s="66" t="s">
        <v>221</v>
      </c>
      <c r="Z506" s="66" t="s">
        <v>221</v>
      </c>
      <c r="AA506" s="85" t="s">
        <v>23705</v>
      </c>
      <c r="AB506" s="44">
        <v>9329559400</v>
      </c>
      <c r="AC506" s="44" t="s">
        <v>1303</v>
      </c>
      <c r="AD506" s="255" t="s">
        <v>224</v>
      </c>
      <c r="AE506" s="481" t="s">
        <v>221</v>
      </c>
      <c r="AF506" s="481" t="s">
        <v>221</v>
      </c>
      <c r="AG506" s="481" t="s">
        <v>221</v>
      </c>
      <c r="AH506" s="85" t="s">
        <v>221</v>
      </c>
      <c r="AI506" s="85"/>
      <c r="AJ506" s="85"/>
      <c r="AK506" s="85"/>
      <c r="AL506" s="85"/>
      <c r="AM506" s="85"/>
      <c r="AN506" s="85" t="s">
        <v>432</v>
      </c>
      <c r="AO506" s="85" t="s">
        <v>432</v>
      </c>
      <c r="AP506" s="255" t="s">
        <v>434</v>
      </c>
      <c r="AQ506" s="255" t="s">
        <v>10785</v>
      </c>
      <c r="AR506" s="85" t="s">
        <v>20980</v>
      </c>
      <c r="AS506" s="85"/>
      <c r="AT506" s="85"/>
      <c r="AU506" s="85"/>
      <c r="AV506" s="85"/>
      <c r="AW506" s="85"/>
      <c r="AX506" s="85" t="s">
        <v>6970</v>
      </c>
      <c r="AY506" s="85" t="s">
        <v>227</v>
      </c>
      <c r="AZ506" s="85" t="s">
        <v>227</v>
      </c>
      <c r="BA506" s="275"/>
      <c r="BB506" s="275" t="s">
        <v>14945</v>
      </c>
      <c r="BC506" s="275">
        <v>0.65763888888888888</v>
      </c>
      <c r="BD506" s="275">
        <v>0.65972222222222221</v>
      </c>
      <c r="BE506" s="306">
        <v>3</v>
      </c>
      <c r="BF506" s="85">
        <v>1</v>
      </c>
      <c r="BG506" s="85">
        <v>2</v>
      </c>
      <c r="BH506" s="85">
        <v>2</v>
      </c>
      <c r="BI506" s="85">
        <v>2</v>
      </c>
      <c r="BJ506" s="85">
        <v>2</v>
      </c>
      <c r="BK506" s="85">
        <v>1</v>
      </c>
      <c r="BL506" s="85">
        <v>1</v>
      </c>
      <c r="BM506" s="85">
        <v>2</v>
      </c>
      <c r="BN506" s="85">
        <v>1</v>
      </c>
      <c r="BO506" s="85">
        <v>1</v>
      </c>
      <c r="BP506" s="85">
        <v>3</v>
      </c>
      <c r="BQ506" s="85">
        <v>1</v>
      </c>
      <c r="BR506" s="85">
        <v>1</v>
      </c>
      <c r="BS506" s="85">
        <v>2</v>
      </c>
      <c r="BT506" s="85">
        <v>2</v>
      </c>
      <c r="BU506" s="85"/>
      <c r="BW506" s="59"/>
      <c r="BX506" s="59"/>
      <c r="CG506" s="85"/>
      <c r="CH506" s="85"/>
      <c r="CI506" s="85"/>
      <c r="CJ506" s="85"/>
      <c r="CK506" s="85"/>
      <c r="CL506" s="85"/>
      <c r="CM506" s="85"/>
      <c r="CN506" s="85"/>
      <c r="CO506" s="85"/>
      <c r="CP506" s="85"/>
      <c r="CQ506" s="85"/>
      <c r="CR506" s="335" t="s">
        <v>12643</v>
      </c>
      <c r="CS506" s="335" t="s">
        <v>12644</v>
      </c>
      <c r="CT506" s="335" t="s">
        <v>4002</v>
      </c>
      <c r="CU506" s="335" t="s">
        <v>23706</v>
      </c>
      <c r="CV506" s="335" t="s">
        <v>507</v>
      </c>
      <c r="CW506" s="335" t="s">
        <v>23702</v>
      </c>
      <c r="CX506" s="335" t="s">
        <v>1059</v>
      </c>
      <c r="CY506" s="335" t="s">
        <v>23707</v>
      </c>
      <c r="CZ506" s="335" t="s">
        <v>3848</v>
      </c>
      <c r="DA506" s="335" t="s">
        <v>9403</v>
      </c>
      <c r="DB506" s="335" t="s">
        <v>4037</v>
      </c>
      <c r="DC506" s="335" t="s">
        <v>4038</v>
      </c>
      <c r="DD506" s="335" t="s">
        <v>4039</v>
      </c>
      <c r="DE506" s="335" t="s">
        <v>3848</v>
      </c>
      <c r="DF506" s="335" t="s">
        <v>9403</v>
      </c>
      <c r="DG506" s="335" t="s">
        <v>4037</v>
      </c>
      <c r="DH506" s="335" t="s">
        <v>4038</v>
      </c>
      <c r="DI506" s="335" t="s">
        <v>4039</v>
      </c>
      <c r="DJ506" s="335" t="s">
        <v>3848</v>
      </c>
      <c r="DK506" s="335" t="s">
        <v>3849</v>
      </c>
      <c r="DL506" s="335" t="s">
        <v>3848</v>
      </c>
      <c r="DM506" s="335" t="s">
        <v>3914</v>
      </c>
      <c r="DN506" s="335" t="s">
        <v>3852</v>
      </c>
      <c r="DO506" s="335" t="s">
        <v>3848</v>
      </c>
      <c r="DP506" s="335" t="s">
        <v>3848</v>
      </c>
      <c r="DQ506" s="335" t="s">
        <v>23708</v>
      </c>
      <c r="DR506" s="335" t="s">
        <v>3403</v>
      </c>
      <c r="DS506" s="335" t="s">
        <v>23703</v>
      </c>
      <c r="DT506" s="335" t="s">
        <v>3848</v>
      </c>
      <c r="DU506" s="335" t="s">
        <v>3848</v>
      </c>
      <c r="DV506" s="335" t="s">
        <v>3848</v>
      </c>
      <c r="DW506" s="335" t="s">
        <v>3848</v>
      </c>
      <c r="DX506" s="335" t="s">
        <v>3848</v>
      </c>
      <c r="DY506" s="335" t="s">
        <v>3848</v>
      </c>
      <c r="DZ506" s="335" t="s">
        <v>3848</v>
      </c>
      <c r="EA506" s="335" t="s">
        <v>3848</v>
      </c>
      <c r="EB506" s="335" t="s">
        <v>3861</v>
      </c>
      <c r="EC506" s="335" t="s">
        <v>3862</v>
      </c>
      <c r="ED506" s="335" t="s">
        <v>3848</v>
      </c>
      <c r="EE506" s="335" t="s">
        <v>4212</v>
      </c>
      <c r="EF506" s="335" t="s">
        <v>432</v>
      </c>
      <c r="EG506" s="335" t="s">
        <v>3919</v>
      </c>
      <c r="EH506" s="335" t="s">
        <v>3920</v>
      </c>
      <c r="EI506" s="335" t="s">
        <v>20984</v>
      </c>
      <c r="EJ506" s="335" t="s">
        <v>3848</v>
      </c>
      <c r="EK506" s="335" t="s">
        <v>3848</v>
      </c>
      <c r="EL506" s="335" t="s">
        <v>3868</v>
      </c>
      <c r="EM506" s="335" t="s">
        <v>4002</v>
      </c>
      <c r="EN506" s="335" t="s">
        <v>4002</v>
      </c>
      <c r="EO506" s="335" t="s">
        <v>3870</v>
      </c>
      <c r="EP506" s="335" t="s">
        <v>3870</v>
      </c>
      <c r="EQ506" s="335" t="s">
        <v>4017</v>
      </c>
      <c r="ER506" s="335" t="s">
        <v>4017</v>
      </c>
      <c r="ES506" s="335" t="s">
        <v>4017</v>
      </c>
      <c r="ET506" s="335" t="s">
        <v>4017</v>
      </c>
      <c r="EU506" s="335" t="s">
        <v>4017</v>
      </c>
      <c r="EV506" s="335" t="s">
        <v>3848</v>
      </c>
      <c r="EW506" s="335" t="s">
        <v>3848</v>
      </c>
      <c r="EX506" s="335" t="s">
        <v>3848</v>
      </c>
      <c r="EY506" s="335" t="s">
        <v>3848</v>
      </c>
      <c r="EZ506" s="335" t="s">
        <v>3848</v>
      </c>
      <c r="FA506" s="335" t="s">
        <v>3848</v>
      </c>
      <c r="FB506" s="335" t="s">
        <v>3848</v>
      </c>
      <c r="FC506" s="335" t="s">
        <v>3848</v>
      </c>
      <c r="FD506" s="335" t="s">
        <v>3848</v>
      </c>
      <c r="FE506" s="335" t="s">
        <v>4017</v>
      </c>
      <c r="FF506" s="335" t="s">
        <v>4017</v>
      </c>
      <c r="FG506" s="335" t="s">
        <v>3848</v>
      </c>
      <c r="FH506" s="335" t="s">
        <v>3848</v>
      </c>
      <c r="FI506" s="335" t="s">
        <v>3848</v>
      </c>
      <c r="FJ506" s="335" t="s">
        <v>4017</v>
      </c>
      <c r="FK506" s="335" t="s">
        <v>4017</v>
      </c>
      <c r="FL506" s="335" t="s">
        <v>4017</v>
      </c>
      <c r="FM506" s="335" t="s">
        <v>3403</v>
      </c>
      <c r="FN506" s="335" t="s">
        <v>3403</v>
      </c>
      <c r="FO506" s="335" t="s">
        <v>3403</v>
      </c>
      <c r="FP506" s="335" t="s">
        <v>3403</v>
      </c>
      <c r="FQ506" s="335" t="s">
        <v>5943</v>
      </c>
      <c r="FR506" s="335" t="s">
        <v>5943</v>
      </c>
      <c r="FS506" s="335" t="s">
        <v>5943</v>
      </c>
      <c r="FT506" s="335" t="s">
        <v>3943</v>
      </c>
      <c r="FU506" s="335" t="s">
        <v>3943</v>
      </c>
      <c r="FV506" s="335" t="s">
        <v>3943</v>
      </c>
      <c r="FW506" s="335" t="s">
        <v>3943</v>
      </c>
      <c r="FX506" s="335" t="s">
        <v>3944</v>
      </c>
      <c r="FY506" s="335" t="s">
        <v>3848</v>
      </c>
      <c r="FZ506" s="335" t="s">
        <v>3848</v>
      </c>
      <c r="GA506" s="335" t="s">
        <v>3848</v>
      </c>
      <c r="GB506" s="335" t="s">
        <v>3848</v>
      </c>
      <c r="GC506" s="335" t="s">
        <v>3848</v>
      </c>
      <c r="GL506" s="309"/>
      <c r="GM506" s="309"/>
      <c r="GN506" s="309"/>
      <c r="GO506" s="309"/>
      <c r="GP506" s="309"/>
      <c r="GQ506" s="309"/>
      <c r="GR506" s="309"/>
      <c r="GS506" s="309"/>
      <c r="GT506" s="309"/>
      <c r="GU506" s="309"/>
      <c r="GV506" s="309"/>
      <c r="GW506" s="309"/>
      <c r="GX506" s="309"/>
      <c r="GY506" s="309"/>
      <c r="GZ506" s="309"/>
      <c r="HA506" s="309"/>
      <c r="HB506" s="309"/>
      <c r="HC506" s="309"/>
      <c r="HD506" s="309"/>
      <c r="HE506" s="309"/>
      <c r="HF506" s="309"/>
      <c r="HG506" s="309"/>
      <c r="HH506" s="309"/>
      <c r="HI506" s="309"/>
      <c r="HJ506" s="309"/>
      <c r="HK506" s="309"/>
      <c r="IC506" s="44" t="s">
        <v>3403</v>
      </c>
      <c r="IE506" s="44" t="s">
        <v>3403</v>
      </c>
    </row>
    <row r="507" spans="1:239" s="44" customFormat="1" ht="15" customHeight="1" x14ac:dyDescent="0.2">
      <c r="A507" s="85">
        <v>101</v>
      </c>
      <c r="B507" s="470">
        <v>0.65972222222222221</v>
      </c>
      <c r="C507" s="85"/>
      <c r="D507" s="85" t="s">
        <v>12630</v>
      </c>
      <c r="E507" s="85" t="s">
        <v>212</v>
      </c>
      <c r="F507" s="282">
        <v>43286</v>
      </c>
      <c r="G507" s="255" t="s">
        <v>1202</v>
      </c>
      <c r="H507" s="44" t="s">
        <v>233</v>
      </c>
      <c r="I507" s="44" t="s">
        <v>3057</v>
      </c>
      <c r="J507" s="85"/>
      <c r="K507" s="471"/>
      <c r="L507" s="471"/>
      <c r="M507" s="471"/>
      <c r="N507" s="471"/>
      <c r="O507" s="85"/>
      <c r="P507" s="472" t="s">
        <v>23709</v>
      </c>
      <c r="Q507" s="85" t="s">
        <v>23710</v>
      </c>
      <c r="R507" s="85" t="s">
        <v>18691</v>
      </c>
      <c r="S507" s="471" t="s">
        <v>798</v>
      </c>
      <c r="T507" s="276">
        <v>9365135351</v>
      </c>
      <c r="U507" s="548" t="s">
        <v>23711</v>
      </c>
      <c r="V507" s="478" t="s">
        <v>23712</v>
      </c>
      <c r="W507" s="66" t="s">
        <v>221</v>
      </c>
      <c r="X507" s="66" t="s">
        <v>221</v>
      </c>
      <c r="Y507" s="66" t="s">
        <v>221</v>
      </c>
      <c r="Z507" s="66" t="s">
        <v>221</v>
      </c>
      <c r="AA507" s="85" t="s">
        <v>23713</v>
      </c>
      <c r="AB507" s="85">
        <v>9229347975</v>
      </c>
      <c r="AC507" s="44" t="s">
        <v>402</v>
      </c>
      <c r="AD507" s="255" t="s">
        <v>241</v>
      </c>
      <c r="AE507" s="85" t="s">
        <v>14470</v>
      </c>
      <c r="AF507" s="481" t="s">
        <v>221</v>
      </c>
      <c r="AG507" s="85" t="s">
        <v>221</v>
      </c>
      <c r="AH507" s="85" t="s">
        <v>221</v>
      </c>
      <c r="AI507" s="85"/>
      <c r="AJ507" s="85"/>
      <c r="AK507" s="85"/>
      <c r="AL507" s="85"/>
      <c r="AM507" s="85"/>
      <c r="AN507" s="85" t="s">
        <v>432</v>
      </c>
      <c r="AO507" s="85" t="s">
        <v>432</v>
      </c>
      <c r="AP507" s="255" t="s">
        <v>434</v>
      </c>
      <c r="AQ507" s="255" t="s">
        <v>10785</v>
      </c>
      <c r="AR507" s="85" t="s">
        <v>20980</v>
      </c>
      <c r="AS507" s="85"/>
      <c r="AT507" s="85"/>
      <c r="AU507" s="85"/>
      <c r="AV507" s="85"/>
      <c r="AW507" s="85"/>
      <c r="AX507" s="85" t="s">
        <v>6970</v>
      </c>
      <c r="AY507" s="85" t="s">
        <v>227</v>
      </c>
      <c r="AZ507" s="85" t="s">
        <v>227</v>
      </c>
      <c r="BA507" s="275"/>
      <c r="BB507" s="275" t="s">
        <v>14945</v>
      </c>
      <c r="BC507" s="275">
        <v>0.65972222222222221</v>
      </c>
      <c r="BD507" s="275">
        <v>0.66249999999999998</v>
      </c>
      <c r="BE507" s="306">
        <v>4</v>
      </c>
      <c r="BF507" s="85">
        <v>1</v>
      </c>
      <c r="BG507" s="85">
        <v>2</v>
      </c>
      <c r="BH507" s="85">
        <v>2</v>
      </c>
      <c r="BI507" s="85">
        <v>2</v>
      </c>
      <c r="BJ507" s="85">
        <v>2</v>
      </c>
      <c r="BK507" s="85">
        <v>1</v>
      </c>
      <c r="BL507" s="85">
        <v>1</v>
      </c>
      <c r="BM507" s="85">
        <v>2</v>
      </c>
      <c r="BN507" s="85">
        <v>1</v>
      </c>
      <c r="BO507" s="85">
        <v>1</v>
      </c>
      <c r="BP507" s="85">
        <v>3</v>
      </c>
      <c r="BQ507" s="85">
        <v>1</v>
      </c>
      <c r="BR507" s="85">
        <v>1</v>
      </c>
      <c r="BS507" s="85">
        <v>3</v>
      </c>
      <c r="BT507" s="85">
        <v>2</v>
      </c>
      <c r="BU507" s="85"/>
      <c r="BW507" s="483"/>
      <c r="BX507" s="483"/>
      <c r="BY507" s="85"/>
      <c r="BZ507" s="85"/>
      <c r="CA507" s="85"/>
      <c r="CB507" s="85"/>
      <c r="CC507" s="85"/>
      <c r="CG507" s="85"/>
      <c r="CH507" s="85"/>
      <c r="CI507" s="85"/>
      <c r="CJ507" s="85"/>
      <c r="CK507" s="85"/>
      <c r="CL507" s="85"/>
      <c r="CM507" s="85"/>
      <c r="CN507" s="85"/>
      <c r="CO507" s="85"/>
      <c r="CP507" s="85"/>
      <c r="CQ507" s="85"/>
      <c r="CR507" s="335" t="s">
        <v>12643</v>
      </c>
      <c r="CS507" s="335" t="s">
        <v>12644</v>
      </c>
      <c r="CT507" s="335" t="s">
        <v>4002</v>
      </c>
      <c r="CU507" s="335" t="s">
        <v>23714</v>
      </c>
      <c r="CV507" s="335" t="s">
        <v>23710</v>
      </c>
      <c r="CW507" s="335" t="s">
        <v>18691</v>
      </c>
      <c r="CX507" s="335" t="s">
        <v>798</v>
      </c>
      <c r="CY507" s="335" t="s">
        <v>23715</v>
      </c>
      <c r="CZ507" s="335" t="s">
        <v>3848</v>
      </c>
      <c r="DA507" s="335" t="s">
        <v>9403</v>
      </c>
      <c r="DB507" s="335" t="s">
        <v>4037</v>
      </c>
      <c r="DC507" s="335" t="s">
        <v>4038</v>
      </c>
      <c r="DD507" s="335" t="s">
        <v>4039</v>
      </c>
      <c r="DE507" s="335" t="s">
        <v>3848</v>
      </c>
      <c r="DF507" s="335" t="s">
        <v>9403</v>
      </c>
      <c r="DG507" s="335" t="s">
        <v>4037</v>
      </c>
      <c r="DH507" s="335" t="s">
        <v>4038</v>
      </c>
      <c r="DI507" s="335" t="s">
        <v>4039</v>
      </c>
      <c r="DJ507" s="335" t="s">
        <v>3848</v>
      </c>
      <c r="DK507" s="335" t="s">
        <v>3849</v>
      </c>
      <c r="DL507" s="335" t="s">
        <v>3848</v>
      </c>
      <c r="DM507" s="335" t="s">
        <v>3914</v>
      </c>
      <c r="DN507" s="335" t="s">
        <v>3852</v>
      </c>
      <c r="DO507" s="335" t="s">
        <v>3848</v>
      </c>
      <c r="DP507" s="335" t="s">
        <v>3848</v>
      </c>
      <c r="DQ507" s="335" t="s">
        <v>23716</v>
      </c>
      <c r="DR507" s="335" t="s">
        <v>3403</v>
      </c>
      <c r="DS507" s="335" t="s">
        <v>23711</v>
      </c>
      <c r="DT507" s="335" t="s">
        <v>3848</v>
      </c>
      <c r="DU507" s="335" t="s">
        <v>3848</v>
      </c>
      <c r="DV507" s="335" t="s">
        <v>3848</v>
      </c>
      <c r="DW507" s="335" t="s">
        <v>3848</v>
      </c>
      <c r="DX507" s="335" t="s">
        <v>3848</v>
      </c>
      <c r="DY507" s="335" t="s">
        <v>3848</v>
      </c>
      <c r="DZ507" s="335" t="s">
        <v>3848</v>
      </c>
      <c r="EA507" s="335" t="s">
        <v>3848</v>
      </c>
      <c r="EB507" s="335" t="s">
        <v>3861</v>
      </c>
      <c r="EC507" s="335" t="s">
        <v>3862</v>
      </c>
      <c r="ED507" s="335" t="s">
        <v>3848</v>
      </c>
      <c r="EE507" s="335" t="s">
        <v>4212</v>
      </c>
      <c r="EF507" s="335" t="s">
        <v>432</v>
      </c>
      <c r="EG507" s="335" t="s">
        <v>3919</v>
      </c>
      <c r="EH507" s="335" t="s">
        <v>3920</v>
      </c>
      <c r="EI507" s="335" t="s">
        <v>20984</v>
      </c>
      <c r="EJ507" s="335" t="s">
        <v>3848</v>
      </c>
      <c r="EK507" s="335" t="s">
        <v>3848</v>
      </c>
      <c r="EL507" s="335" t="s">
        <v>3868</v>
      </c>
      <c r="EM507" s="335" t="s">
        <v>4002</v>
      </c>
      <c r="EN507" s="335" t="s">
        <v>4002</v>
      </c>
      <c r="EO507" s="335" t="s">
        <v>3870</v>
      </c>
      <c r="EP507" s="335" t="s">
        <v>3870</v>
      </c>
      <c r="EQ507" s="335" t="s">
        <v>4017</v>
      </c>
      <c r="ER507" s="335" t="s">
        <v>4017</v>
      </c>
      <c r="ES507" s="335" t="s">
        <v>4017</v>
      </c>
      <c r="ET507" s="335" t="s">
        <v>4017</v>
      </c>
      <c r="EU507" s="335" t="s">
        <v>4017</v>
      </c>
      <c r="EV507" s="335" t="s">
        <v>3848</v>
      </c>
      <c r="EW507" s="335" t="s">
        <v>3848</v>
      </c>
      <c r="EX507" s="335" t="s">
        <v>3848</v>
      </c>
      <c r="EY507" s="335" t="s">
        <v>3848</v>
      </c>
      <c r="EZ507" s="335" t="s">
        <v>3848</v>
      </c>
      <c r="FA507" s="335" t="s">
        <v>3848</v>
      </c>
      <c r="FB507" s="335" t="s">
        <v>3848</v>
      </c>
      <c r="FC507" s="335" t="s">
        <v>3848</v>
      </c>
      <c r="FD507" s="335" t="s">
        <v>3848</v>
      </c>
      <c r="FE507" s="335" t="s">
        <v>4017</v>
      </c>
      <c r="FF507" s="335" t="s">
        <v>4017</v>
      </c>
      <c r="FG507" s="335" t="s">
        <v>3848</v>
      </c>
      <c r="FH507" s="335" t="s">
        <v>3848</v>
      </c>
      <c r="FI507" s="335" t="s">
        <v>3848</v>
      </c>
      <c r="FJ507" s="335" t="s">
        <v>4017</v>
      </c>
      <c r="FK507" s="335" t="s">
        <v>4017</v>
      </c>
      <c r="FL507" s="335" t="s">
        <v>4017</v>
      </c>
      <c r="FM507" s="335" t="s">
        <v>3403</v>
      </c>
      <c r="FN507" s="335" t="s">
        <v>3403</v>
      </c>
      <c r="FO507" s="335" t="s">
        <v>3403</v>
      </c>
      <c r="FP507" s="335" t="s">
        <v>3403</v>
      </c>
      <c r="FQ507" s="335" t="s">
        <v>5943</v>
      </c>
      <c r="FR507" s="335" t="s">
        <v>5943</v>
      </c>
      <c r="FS507" s="335" t="s">
        <v>5943</v>
      </c>
      <c r="FT507" s="335" t="s">
        <v>3943</v>
      </c>
      <c r="FU507" s="335" t="s">
        <v>3943</v>
      </c>
      <c r="FV507" s="335" t="s">
        <v>3943</v>
      </c>
      <c r="FW507" s="335" t="s">
        <v>3943</v>
      </c>
      <c r="FX507" s="335" t="s">
        <v>3944</v>
      </c>
      <c r="FY507" s="335" t="s">
        <v>3848</v>
      </c>
      <c r="FZ507" s="335" t="s">
        <v>3848</v>
      </c>
      <c r="GA507" s="335" t="s">
        <v>3848</v>
      </c>
      <c r="GB507" s="335" t="s">
        <v>3848</v>
      </c>
      <c r="GC507" s="335" t="s">
        <v>3848</v>
      </c>
      <c r="GL507" s="309"/>
      <c r="GM507" s="309"/>
      <c r="GN507" s="309"/>
      <c r="GO507" s="309"/>
      <c r="GP507" s="309"/>
      <c r="GQ507" s="309"/>
      <c r="GR507" s="309"/>
      <c r="GS507" s="309"/>
      <c r="GT507" s="309"/>
      <c r="GU507" s="309"/>
      <c r="GV507" s="309"/>
      <c r="GW507" s="309"/>
      <c r="GX507" s="309"/>
      <c r="GY507" s="309"/>
      <c r="GZ507" s="309"/>
      <c r="HA507" s="309"/>
      <c r="HB507" s="309"/>
      <c r="HC507" s="309"/>
      <c r="HD507" s="309"/>
      <c r="HE507" s="309"/>
      <c r="HF507" s="309"/>
      <c r="HG507" s="309"/>
      <c r="HH507" s="309"/>
      <c r="HI507" s="309"/>
      <c r="HJ507" s="309"/>
      <c r="HK507" s="309"/>
      <c r="IC507" s="44" t="s">
        <v>3403</v>
      </c>
      <c r="IE507" s="44" t="s">
        <v>3403</v>
      </c>
    </row>
    <row r="508" spans="1:239" s="44" customFormat="1" ht="15" customHeight="1" x14ac:dyDescent="0.2">
      <c r="A508" s="85">
        <v>102</v>
      </c>
      <c r="B508" s="470">
        <v>0.66249999999999998</v>
      </c>
      <c r="C508" s="85"/>
      <c r="D508" s="85" t="s">
        <v>12630</v>
      </c>
      <c r="E508" s="85" t="s">
        <v>212</v>
      </c>
      <c r="F508" s="282">
        <v>43286</v>
      </c>
      <c r="G508" s="255" t="s">
        <v>1202</v>
      </c>
      <c r="H508" s="44" t="s">
        <v>233</v>
      </c>
      <c r="I508" s="44" t="s">
        <v>3983</v>
      </c>
      <c r="J508" s="85"/>
      <c r="K508" s="471"/>
      <c r="L508" s="471"/>
      <c r="M508" s="471"/>
      <c r="N508" s="471"/>
      <c r="O508" s="85"/>
      <c r="P508" s="472" t="s">
        <v>23717</v>
      </c>
      <c r="Q508" s="85" t="s">
        <v>3340</v>
      </c>
      <c r="R508" s="85" t="s">
        <v>23718</v>
      </c>
      <c r="S508" s="471" t="s">
        <v>23719</v>
      </c>
      <c r="T508" s="276">
        <v>9758720858</v>
      </c>
      <c r="U508" s="548" t="s">
        <v>23720</v>
      </c>
      <c r="V508" s="70" t="s">
        <v>23721</v>
      </c>
      <c r="W508" s="66" t="s">
        <v>221</v>
      </c>
      <c r="X508" s="66" t="s">
        <v>221</v>
      </c>
      <c r="Y508" s="66" t="s">
        <v>221</v>
      </c>
      <c r="Z508" s="66" t="s">
        <v>221</v>
      </c>
      <c r="AA508" s="70" t="s">
        <v>23722</v>
      </c>
      <c r="AB508" s="306">
        <v>9758720858</v>
      </c>
      <c r="AC508" s="44" t="s">
        <v>1303</v>
      </c>
      <c r="AD508" s="255" t="s">
        <v>224</v>
      </c>
      <c r="AE508" s="481" t="s">
        <v>221</v>
      </c>
      <c r="AF508" s="481" t="s">
        <v>221</v>
      </c>
      <c r="AG508" s="481" t="s">
        <v>221</v>
      </c>
      <c r="AH508" s="85" t="s">
        <v>221</v>
      </c>
      <c r="AI508" s="85"/>
      <c r="AJ508" s="85"/>
      <c r="AK508" s="85"/>
      <c r="AL508" s="85"/>
      <c r="AM508" s="85"/>
      <c r="AN508" s="85" t="s">
        <v>432</v>
      </c>
      <c r="AO508" s="85" t="s">
        <v>432</v>
      </c>
      <c r="AP508" s="255" t="s">
        <v>434</v>
      </c>
      <c r="AQ508" s="255" t="s">
        <v>10785</v>
      </c>
      <c r="AR508" s="85" t="s">
        <v>20980</v>
      </c>
      <c r="AS508" s="85"/>
      <c r="AT508" s="85"/>
      <c r="AU508" s="85"/>
      <c r="AV508" s="85"/>
      <c r="AW508" s="85"/>
      <c r="AX508" s="85" t="s">
        <v>6970</v>
      </c>
      <c r="AY508" s="85" t="s">
        <v>227</v>
      </c>
      <c r="AZ508" s="85" t="s">
        <v>227</v>
      </c>
      <c r="BA508" s="275"/>
      <c r="BB508" s="275" t="s">
        <v>14945</v>
      </c>
      <c r="BC508" s="275">
        <v>0.66249999999999998</v>
      </c>
      <c r="BD508" s="275">
        <v>0.6645833333333333</v>
      </c>
      <c r="BE508" s="306">
        <v>3</v>
      </c>
      <c r="BF508" s="85">
        <v>1</v>
      </c>
      <c r="BG508" s="85">
        <v>2</v>
      </c>
      <c r="BH508" s="85">
        <v>2</v>
      </c>
      <c r="BI508" s="85">
        <v>2</v>
      </c>
      <c r="BJ508" s="85">
        <v>2</v>
      </c>
      <c r="BK508" s="85">
        <v>1</v>
      </c>
      <c r="BL508" s="85">
        <v>1</v>
      </c>
      <c r="BM508" s="85">
        <v>2</v>
      </c>
      <c r="BN508" s="85">
        <v>1</v>
      </c>
      <c r="BO508" s="85">
        <v>1</v>
      </c>
      <c r="BP508" s="85">
        <v>2</v>
      </c>
      <c r="BQ508" s="85">
        <v>1</v>
      </c>
      <c r="BR508" s="85">
        <v>2</v>
      </c>
      <c r="BS508" s="85">
        <v>2</v>
      </c>
      <c r="BT508" s="85">
        <v>2</v>
      </c>
      <c r="BU508" s="85"/>
      <c r="BW508" s="59"/>
      <c r="BX508" s="59"/>
      <c r="CG508" s="85"/>
      <c r="CH508" s="85"/>
      <c r="CI508" s="85"/>
      <c r="CJ508" s="85"/>
      <c r="CK508" s="85"/>
      <c r="CL508" s="85"/>
      <c r="CM508" s="85"/>
      <c r="CN508" s="85"/>
      <c r="CO508" s="85"/>
      <c r="CP508" s="85"/>
      <c r="CQ508" s="85"/>
      <c r="CR508" s="335" t="s">
        <v>12643</v>
      </c>
      <c r="CS508" s="335" t="s">
        <v>12644</v>
      </c>
      <c r="CT508" s="335" t="s">
        <v>4002</v>
      </c>
      <c r="CU508" s="335" t="s">
        <v>23723</v>
      </c>
      <c r="CV508" s="335" t="s">
        <v>3340</v>
      </c>
      <c r="CW508" s="335" t="s">
        <v>23718</v>
      </c>
      <c r="CX508" s="335" t="s">
        <v>23719</v>
      </c>
      <c r="CY508" s="335" t="s">
        <v>23724</v>
      </c>
      <c r="CZ508" s="335" t="s">
        <v>3848</v>
      </c>
      <c r="DA508" s="335" t="s">
        <v>9403</v>
      </c>
      <c r="DB508" s="335" t="s">
        <v>4037</v>
      </c>
      <c r="DC508" s="335" t="s">
        <v>4038</v>
      </c>
      <c r="DD508" s="335" t="s">
        <v>4039</v>
      </c>
      <c r="DE508" s="335" t="s">
        <v>3848</v>
      </c>
      <c r="DF508" s="335" t="s">
        <v>9403</v>
      </c>
      <c r="DG508" s="335" t="s">
        <v>4037</v>
      </c>
      <c r="DH508" s="335" t="s">
        <v>4038</v>
      </c>
      <c r="DI508" s="335" t="s">
        <v>4039</v>
      </c>
      <c r="DJ508" s="335" t="s">
        <v>3848</v>
      </c>
      <c r="DK508" s="335" t="s">
        <v>3849</v>
      </c>
      <c r="DL508" s="335" t="s">
        <v>3848</v>
      </c>
      <c r="DM508" s="335" t="s">
        <v>3914</v>
      </c>
      <c r="DN508" s="335" t="s">
        <v>3852</v>
      </c>
      <c r="DO508" s="335" t="s">
        <v>3848</v>
      </c>
      <c r="DP508" s="335" t="s">
        <v>3848</v>
      </c>
      <c r="DQ508" s="335" t="s">
        <v>23725</v>
      </c>
      <c r="DR508" s="335" t="s">
        <v>3403</v>
      </c>
      <c r="DS508" s="335" t="s">
        <v>23720</v>
      </c>
      <c r="DT508" s="335" t="s">
        <v>3848</v>
      </c>
      <c r="DU508" s="335" t="s">
        <v>3848</v>
      </c>
      <c r="DV508" s="335" t="s">
        <v>3848</v>
      </c>
      <c r="DW508" s="335" t="s">
        <v>3848</v>
      </c>
      <c r="DX508" s="335" t="s">
        <v>3848</v>
      </c>
      <c r="DY508" s="335" t="s">
        <v>3848</v>
      </c>
      <c r="DZ508" s="335" t="s">
        <v>3848</v>
      </c>
      <c r="EA508" s="335" t="s">
        <v>3848</v>
      </c>
      <c r="EB508" s="335" t="s">
        <v>3861</v>
      </c>
      <c r="EC508" s="335" t="s">
        <v>3862</v>
      </c>
      <c r="ED508" s="335" t="s">
        <v>3848</v>
      </c>
      <c r="EE508" s="335" t="s">
        <v>4212</v>
      </c>
      <c r="EF508" s="335" t="s">
        <v>432</v>
      </c>
      <c r="EG508" s="335" t="s">
        <v>3919</v>
      </c>
      <c r="EH508" s="335" t="s">
        <v>3920</v>
      </c>
      <c r="EI508" s="335" t="s">
        <v>20984</v>
      </c>
      <c r="EJ508" s="335" t="s">
        <v>3848</v>
      </c>
      <c r="EK508" s="335" t="s">
        <v>3848</v>
      </c>
      <c r="EL508" s="335" t="s">
        <v>3868</v>
      </c>
      <c r="EM508" s="335" t="s">
        <v>4002</v>
      </c>
      <c r="EN508" s="335" t="s">
        <v>4002</v>
      </c>
      <c r="EO508" s="335" t="s">
        <v>3870</v>
      </c>
      <c r="EP508" s="335" t="s">
        <v>3870</v>
      </c>
      <c r="EQ508" s="335" t="s">
        <v>4017</v>
      </c>
      <c r="ER508" s="335" t="s">
        <v>4017</v>
      </c>
      <c r="ES508" s="335" t="s">
        <v>4017</v>
      </c>
      <c r="ET508" s="335" t="s">
        <v>4017</v>
      </c>
      <c r="EU508" s="335" t="s">
        <v>4017</v>
      </c>
      <c r="EV508" s="335" t="s">
        <v>3848</v>
      </c>
      <c r="EW508" s="335" t="s">
        <v>3848</v>
      </c>
      <c r="EX508" s="335" t="s">
        <v>3848</v>
      </c>
      <c r="EY508" s="335" t="s">
        <v>3848</v>
      </c>
      <c r="EZ508" s="335" t="s">
        <v>3848</v>
      </c>
      <c r="FA508" s="335" t="s">
        <v>3848</v>
      </c>
      <c r="FB508" s="335" t="s">
        <v>3848</v>
      </c>
      <c r="FC508" s="335" t="s">
        <v>3848</v>
      </c>
      <c r="FD508" s="335" t="s">
        <v>3848</v>
      </c>
      <c r="FE508" s="335" t="s">
        <v>4017</v>
      </c>
      <c r="FF508" s="335" t="s">
        <v>4017</v>
      </c>
      <c r="FG508" s="335" t="s">
        <v>3848</v>
      </c>
      <c r="FH508" s="335" t="s">
        <v>3848</v>
      </c>
      <c r="FI508" s="335" t="s">
        <v>3848</v>
      </c>
      <c r="FJ508" s="335" t="s">
        <v>4017</v>
      </c>
      <c r="FK508" s="335" t="s">
        <v>4017</v>
      </c>
      <c r="FL508" s="335" t="s">
        <v>4017</v>
      </c>
      <c r="FM508" s="335" t="s">
        <v>3403</v>
      </c>
      <c r="FN508" s="335" t="s">
        <v>3403</v>
      </c>
      <c r="FO508" s="335" t="s">
        <v>3403</v>
      </c>
      <c r="FP508" s="335" t="s">
        <v>3403</v>
      </c>
      <c r="FQ508" s="335" t="s">
        <v>5943</v>
      </c>
      <c r="FR508" s="335" t="s">
        <v>5943</v>
      </c>
      <c r="FS508" s="335" t="s">
        <v>5943</v>
      </c>
      <c r="FT508" s="335" t="s">
        <v>3943</v>
      </c>
      <c r="FU508" s="335" t="s">
        <v>3943</v>
      </c>
      <c r="FV508" s="335" t="s">
        <v>3943</v>
      </c>
      <c r="FW508" s="335" t="s">
        <v>3943</v>
      </c>
      <c r="FX508" s="335" t="s">
        <v>3944</v>
      </c>
      <c r="FY508" s="335" t="s">
        <v>3848</v>
      </c>
      <c r="FZ508" s="335" t="s">
        <v>3848</v>
      </c>
      <c r="GA508" s="335" t="s">
        <v>3848</v>
      </c>
      <c r="GB508" s="335" t="s">
        <v>3848</v>
      </c>
      <c r="GC508" s="335" t="s">
        <v>3848</v>
      </c>
      <c r="GL508" s="309"/>
      <c r="GM508" s="309"/>
      <c r="GN508" s="309"/>
      <c r="GO508" s="309"/>
      <c r="GP508" s="309"/>
      <c r="GQ508" s="309"/>
      <c r="GR508" s="309"/>
      <c r="GS508" s="309"/>
      <c r="GT508" s="309"/>
      <c r="GU508" s="309"/>
      <c r="GV508" s="309"/>
      <c r="GW508" s="309"/>
      <c r="GX508" s="309"/>
      <c r="GY508" s="309"/>
      <c r="GZ508" s="309"/>
      <c r="HA508" s="309"/>
      <c r="HB508" s="309"/>
      <c r="HC508" s="309"/>
      <c r="HD508" s="309"/>
      <c r="HE508" s="309"/>
      <c r="HF508" s="309"/>
      <c r="HG508" s="309"/>
      <c r="HH508" s="309"/>
      <c r="HI508" s="309"/>
      <c r="HJ508" s="309"/>
      <c r="HK508" s="309"/>
      <c r="IC508" s="44" t="s">
        <v>3403</v>
      </c>
      <c r="IE508" s="44" t="s">
        <v>3403</v>
      </c>
    </row>
    <row r="509" spans="1:239" s="44" customFormat="1" ht="15" customHeight="1" x14ac:dyDescent="0.2">
      <c r="A509" s="85">
        <v>103</v>
      </c>
      <c r="B509" s="470">
        <v>0.6645833333333333</v>
      </c>
      <c r="C509" s="85"/>
      <c r="D509" s="85" t="s">
        <v>12630</v>
      </c>
      <c r="E509" s="85" t="s">
        <v>212</v>
      </c>
      <c r="F509" s="282">
        <v>43286</v>
      </c>
      <c r="G509" s="255" t="s">
        <v>357</v>
      </c>
      <c r="H509" s="44" t="s">
        <v>233</v>
      </c>
      <c r="I509" s="44" t="s">
        <v>12683</v>
      </c>
      <c r="J509" s="85"/>
      <c r="K509" s="471"/>
      <c r="L509" s="471"/>
      <c r="M509" s="471"/>
      <c r="N509" s="471"/>
      <c r="O509" s="85"/>
      <c r="P509" s="472" t="s">
        <v>23726</v>
      </c>
      <c r="Q509" s="85" t="s">
        <v>23727</v>
      </c>
      <c r="R509" s="85" t="s">
        <v>23728</v>
      </c>
      <c r="S509" s="471" t="s">
        <v>10205</v>
      </c>
      <c r="T509" s="276">
        <v>9050664669</v>
      </c>
      <c r="U509" s="548" t="s">
        <v>23729</v>
      </c>
      <c r="V509" s="548" t="s">
        <v>23730</v>
      </c>
      <c r="W509" s="66" t="s">
        <v>221</v>
      </c>
      <c r="X509" s="66" t="s">
        <v>221</v>
      </c>
      <c r="Y509" s="66" t="s">
        <v>221</v>
      </c>
      <c r="Z509" s="66" t="s">
        <v>221</v>
      </c>
      <c r="AA509" s="85" t="s">
        <v>23731</v>
      </c>
      <c r="AB509" s="276" t="s">
        <v>221</v>
      </c>
      <c r="AC509" s="85" t="s">
        <v>1303</v>
      </c>
      <c r="AD509" s="255" t="s">
        <v>224</v>
      </c>
      <c r="AE509" s="481" t="s">
        <v>221</v>
      </c>
      <c r="AF509" s="481" t="s">
        <v>221</v>
      </c>
      <c r="AG509" s="481" t="s">
        <v>221</v>
      </c>
      <c r="AH509" s="85" t="s">
        <v>221</v>
      </c>
      <c r="AI509" s="85">
        <v>0</v>
      </c>
      <c r="AJ509" s="85" t="s">
        <v>446</v>
      </c>
      <c r="AK509" s="85">
        <v>0</v>
      </c>
      <c r="AL509" s="85">
        <v>0</v>
      </c>
      <c r="AM509" s="85">
        <v>0</v>
      </c>
      <c r="AN509" s="85" t="s">
        <v>432</v>
      </c>
      <c r="AO509" s="85" t="s">
        <v>432</v>
      </c>
      <c r="AP509" s="255" t="s">
        <v>434</v>
      </c>
      <c r="AQ509" s="255" t="s">
        <v>10785</v>
      </c>
      <c r="AR509" s="85" t="s">
        <v>20980</v>
      </c>
      <c r="AS509" s="85"/>
      <c r="AT509" s="85"/>
      <c r="AU509" s="85"/>
      <c r="AV509" s="85"/>
      <c r="AW509" s="85"/>
      <c r="AX509" s="85" t="s">
        <v>6970</v>
      </c>
      <c r="AY509" s="85" t="s">
        <v>227</v>
      </c>
      <c r="AZ509" s="85" t="s">
        <v>227</v>
      </c>
      <c r="BA509" s="275"/>
      <c r="BB509" s="275" t="s">
        <v>14945</v>
      </c>
      <c r="BC509" s="275">
        <v>0.6645833333333333</v>
      </c>
      <c r="BD509" s="275">
        <v>0.67152777777777783</v>
      </c>
      <c r="BE509" s="306">
        <v>10</v>
      </c>
      <c r="BF509" s="85">
        <v>2</v>
      </c>
      <c r="BG509" s="85">
        <v>2</v>
      </c>
      <c r="BH509" s="85">
        <v>2</v>
      </c>
      <c r="BI509" s="85">
        <v>2</v>
      </c>
      <c r="BJ509" s="85">
        <v>2</v>
      </c>
      <c r="BK509" s="85">
        <v>2</v>
      </c>
      <c r="BL509" s="85">
        <v>2</v>
      </c>
      <c r="BM509" s="85">
        <v>2</v>
      </c>
      <c r="BN509" s="85">
        <v>2</v>
      </c>
      <c r="BO509" s="85">
        <v>2</v>
      </c>
      <c r="BP509" s="85">
        <v>2</v>
      </c>
      <c r="BQ509" s="85">
        <v>2</v>
      </c>
      <c r="BR509" s="85">
        <v>2</v>
      </c>
      <c r="BS509" s="85">
        <v>2</v>
      </c>
      <c r="BT509" s="85">
        <v>2</v>
      </c>
      <c r="BU509" s="85"/>
      <c r="BV509" s="44" t="s">
        <v>14945</v>
      </c>
      <c r="BW509" s="59">
        <v>0.67152777777777783</v>
      </c>
      <c r="BX509" s="59">
        <v>0.67847222222222225</v>
      </c>
      <c r="BY509" s="44">
        <v>10</v>
      </c>
      <c r="BZ509" s="44">
        <v>2</v>
      </c>
      <c r="CA509" s="44">
        <v>2</v>
      </c>
      <c r="CB509" s="44">
        <v>2</v>
      </c>
      <c r="CC509" s="44">
        <v>2</v>
      </c>
      <c r="CD509" s="44" t="s">
        <v>260</v>
      </c>
      <c r="CE509" s="44" t="s">
        <v>14945</v>
      </c>
      <c r="CF509" s="44">
        <v>15</v>
      </c>
      <c r="CG509" s="85"/>
      <c r="CH509" s="85"/>
      <c r="CI509" s="85"/>
      <c r="CJ509" s="85"/>
      <c r="CK509" s="85"/>
      <c r="CL509" s="85"/>
      <c r="CM509" s="85"/>
      <c r="CN509" s="85"/>
      <c r="CO509" s="85"/>
      <c r="CP509" s="85"/>
      <c r="CQ509" s="85"/>
      <c r="CR509" s="335" t="s">
        <v>12643</v>
      </c>
      <c r="CS509" s="335" t="s">
        <v>12644</v>
      </c>
      <c r="CT509" s="335" t="s">
        <v>4002</v>
      </c>
      <c r="CU509" s="335" t="s">
        <v>23732</v>
      </c>
      <c r="CV509" s="335" t="s">
        <v>23733</v>
      </c>
      <c r="CW509" s="335" t="s">
        <v>23734</v>
      </c>
      <c r="CX509" s="335" t="s">
        <v>10205</v>
      </c>
      <c r="CY509" s="335" t="s">
        <v>23735</v>
      </c>
      <c r="CZ509" s="335" t="s">
        <v>3848</v>
      </c>
      <c r="DA509" s="335" t="s">
        <v>23736</v>
      </c>
      <c r="DB509" s="335" t="s">
        <v>19013</v>
      </c>
      <c r="DC509" s="335" t="s">
        <v>4159</v>
      </c>
      <c r="DD509" s="335" t="s">
        <v>19014</v>
      </c>
      <c r="DE509" s="335" t="s">
        <v>3848</v>
      </c>
      <c r="DF509" s="335" t="s">
        <v>23737</v>
      </c>
      <c r="DG509" s="335" t="s">
        <v>4158</v>
      </c>
      <c r="DH509" s="335" t="s">
        <v>4159</v>
      </c>
      <c r="DI509" s="335" t="s">
        <v>6465</v>
      </c>
      <c r="DJ509" s="335" t="s">
        <v>23738</v>
      </c>
      <c r="DK509" s="335" t="s">
        <v>3849</v>
      </c>
      <c r="DL509" s="335" t="s">
        <v>14122</v>
      </c>
      <c r="DM509" s="335" t="s">
        <v>3914</v>
      </c>
      <c r="DN509" s="335" t="s">
        <v>3852</v>
      </c>
      <c r="DO509" s="335" t="s">
        <v>3853</v>
      </c>
      <c r="DP509" s="335" t="s">
        <v>3854</v>
      </c>
      <c r="DQ509" s="335" t="s">
        <v>23739</v>
      </c>
      <c r="DR509" s="335" t="s">
        <v>23739</v>
      </c>
      <c r="DS509" s="335" t="s">
        <v>23740</v>
      </c>
      <c r="DT509" s="335" t="s">
        <v>3848</v>
      </c>
      <c r="DU509" s="335" t="s">
        <v>3848</v>
      </c>
      <c r="DV509" s="335" t="s">
        <v>3848</v>
      </c>
      <c r="DW509" s="335" t="s">
        <v>3848</v>
      </c>
      <c r="DX509" s="335" t="s">
        <v>3848</v>
      </c>
      <c r="DY509" s="335" t="s">
        <v>3848</v>
      </c>
      <c r="DZ509" s="335" t="s">
        <v>3848</v>
      </c>
      <c r="EA509" s="335" t="s">
        <v>3848</v>
      </c>
      <c r="EB509" s="335" t="s">
        <v>3861</v>
      </c>
      <c r="EC509" s="335" t="s">
        <v>4118</v>
      </c>
      <c r="ED509" s="335" t="s">
        <v>3848</v>
      </c>
      <c r="EE509" s="335" t="s">
        <v>5408</v>
      </c>
      <c r="EF509" s="335" t="s">
        <v>432</v>
      </c>
      <c r="EG509" s="335" t="s">
        <v>3919</v>
      </c>
      <c r="EH509" s="335" t="s">
        <v>3920</v>
      </c>
      <c r="EI509" s="335" t="s">
        <v>14967</v>
      </c>
      <c r="EJ509" s="335" t="s">
        <v>23741</v>
      </c>
      <c r="EK509" s="335" t="s">
        <v>3848</v>
      </c>
      <c r="EL509" s="335" t="s">
        <v>4473</v>
      </c>
      <c r="EM509" s="335" t="s">
        <v>4002</v>
      </c>
      <c r="EN509" s="335" t="s">
        <v>4002</v>
      </c>
      <c r="EO509" s="335" t="s">
        <v>4002</v>
      </c>
      <c r="EP509" s="335" t="s">
        <v>4002</v>
      </c>
      <c r="EQ509" s="335" t="s">
        <v>23742</v>
      </c>
      <c r="ER509" s="335" t="s">
        <v>3924</v>
      </c>
      <c r="ES509" s="335" t="s">
        <v>23743</v>
      </c>
      <c r="ET509" s="335" t="s">
        <v>8494</v>
      </c>
      <c r="EU509" s="335" t="s">
        <v>15355</v>
      </c>
      <c r="EV509" s="335" t="s">
        <v>3876</v>
      </c>
      <c r="EW509" s="335" t="s">
        <v>3876</v>
      </c>
      <c r="EX509" s="335" t="s">
        <v>3848</v>
      </c>
      <c r="EY509" s="335" t="s">
        <v>3848</v>
      </c>
      <c r="EZ509" s="335" t="s">
        <v>3876</v>
      </c>
      <c r="FA509" s="335" t="s">
        <v>3848</v>
      </c>
      <c r="FB509" s="335" t="s">
        <v>3848</v>
      </c>
      <c r="FC509" s="335" t="s">
        <v>3848</v>
      </c>
      <c r="FD509" s="335" t="s">
        <v>3848</v>
      </c>
      <c r="FE509" s="335" t="s">
        <v>4017</v>
      </c>
      <c r="FF509" s="335" t="s">
        <v>4017</v>
      </c>
      <c r="FG509" s="335" t="s">
        <v>3848</v>
      </c>
      <c r="FH509" s="335" t="s">
        <v>3848</v>
      </c>
      <c r="FI509" s="335" t="s">
        <v>3848</v>
      </c>
      <c r="FJ509" s="335" t="s">
        <v>4017</v>
      </c>
      <c r="FK509" s="335" t="s">
        <v>4017</v>
      </c>
      <c r="FL509" s="335" t="s">
        <v>4017</v>
      </c>
      <c r="FM509" s="335" t="s">
        <v>23733</v>
      </c>
      <c r="FN509" s="335" t="s">
        <v>23744</v>
      </c>
      <c r="FO509" s="335" t="s">
        <v>10205</v>
      </c>
      <c r="FP509" s="335" t="s">
        <v>3848</v>
      </c>
      <c r="FQ509" s="335" t="s">
        <v>3848</v>
      </c>
      <c r="FR509" s="335" t="s">
        <v>3848</v>
      </c>
      <c r="FS509" s="335" t="s">
        <v>3848</v>
      </c>
      <c r="FT509" s="335" t="s">
        <v>23745</v>
      </c>
      <c r="FU509" s="335" t="s">
        <v>23746</v>
      </c>
      <c r="FV509" s="335" t="s">
        <v>23747</v>
      </c>
      <c r="FW509" s="335" t="s">
        <v>23748</v>
      </c>
      <c r="FX509" s="335" t="s">
        <v>3894</v>
      </c>
      <c r="FY509" s="335" t="s">
        <v>3848</v>
      </c>
      <c r="FZ509" s="335" t="s">
        <v>23749</v>
      </c>
      <c r="GA509" s="335" t="s">
        <v>3945</v>
      </c>
      <c r="GB509" s="335" t="s">
        <v>3945</v>
      </c>
      <c r="GC509" s="335" t="s">
        <v>3945</v>
      </c>
      <c r="GD509" s="44" t="s">
        <v>12615</v>
      </c>
      <c r="GE509" s="44" t="s">
        <v>6505</v>
      </c>
      <c r="GF509" s="44" t="s">
        <v>12626</v>
      </c>
      <c r="GG509" s="44" t="s">
        <v>6505</v>
      </c>
      <c r="GL509" s="309"/>
      <c r="GM509" s="309"/>
      <c r="GN509" s="309"/>
      <c r="GO509" s="309"/>
      <c r="GP509" s="309"/>
      <c r="GQ509" s="309"/>
      <c r="GR509" s="309"/>
      <c r="GS509" s="309"/>
      <c r="GT509" s="309"/>
      <c r="GU509" s="309"/>
      <c r="GV509" s="309"/>
      <c r="GW509" s="309"/>
      <c r="GX509" s="309"/>
      <c r="GY509" s="309"/>
      <c r="GZ509" s="309"/>
      <c r="HA509" s="309"/>
      <c r="HB509" s="309"/>
      <c r="HC509" s="309"/>
      <c r="HD509" s="309"/>
      <c r="HE509" s="309"/>
      <c r="HF509" s="309"/>
      <c r="HG509" s="309"/>
      <c r="HH509" s="309"/>
      <c r="HI509" s="309"/>
      <c r="HJ509" s="309"/>
      <c r="HK509" s="309"/>
      <c r="HP509" s="44" t="s">
        <v>6505</v>
      </c>
      <c r="IA509" s="44" t="s">
        <v>6505</v>
      </c>
      <c r="IC509" s="44" t="s">
        <v>12683</v>
      </c>
      <c r="IE509" s="44" t="s">
        <v>3403</v>
      </c>
    </row>
    <row r="510" spans="1:239" s="44" customFormat="1" ht="15" customHeight="1" x14ac:dyDescent="0.2">
      <c r="A510" s="85">
        <v>104</v>
      </c>
      <c r="B510" s="470">
        <v>0.67847222222222225</v>
      </c>
      <c r="C510" s="85"/>
      <c r="D510" s="85" t="s">
        <v>12630</v>
      </c>
      <c r="E510" s="85" t="s">
        <v>212</v>
      </c>
      <c r="F510" s="282">
        <v>43286</v>
      </c>
      <c r="G510" s="255" t="s">
        <v>1202</v>
      </c>
      <c r="H510" s="44" t="s">
        <v>233</v>
      </c>
      <c r="I510" s="44" t="s">
        <v>4282</v>
      </c>
      <c r="J510" s="85"/>
      <c r="K510" s="471"/>
      <c r="L510" s="471"/>
      <c r="M510" s="471"/>
      <c r="N510" s="471"/>
      <c r="O510" s="85"/>
      <c r="P510" s="472" t="s">
        <v>23750</v>
      </c>
      <c r="Q510" s="85" t="s">
        <v>23751</v>
      </c>
      <c r="R510" s="85" t="s">
        <v>956</v>
      </c>
      <c r="S510" s="471" t="s">
        <v>16653</v>
      </c>
      <c r="T510" s="276" t="s">
        <v>2718</v>
      </c>
      <c r="U510" s="548" t="s">
        <v>23752</v>
      </c>
      <c r="V510" s="548" t="s">
        <v>23752</v>
      </c>
      <c r="W510" s="66" t="s">
        <v>221</v>
      </c>
      <c r="X510" s="66" t="s">
        <v>221</v>
      </c>
      <c r="Y510" s="66" t="s">
        <v>221</v>
      </c>
      <c r="Z510" s="66" t="s">
        <v>221</v>
      </c>
      <c r="AA510" s="44" t="s">
        <v>23753</v>
      </c>
      <c r="AB510" s="85" t="s">
        <v>221</v>
      </c>
      <c r="AC510" s="44" t="s">
        <v>278</v>
      </c>
      <c r="AD510" s="255" t="s">
        <v>366</v>
      </c>
      <c r="AE510" s="44" t="s">
        <v>1239</v>
      </c>
      <c r="AF510" s="85" t="s">
        <v>280</v>
      </c>
      <c r="AG510" s="85" t="s">
        <v>221</v>
      </c>
      <c r="AH510" s="85" t="s">
        <v>221</v>
      </c>
      <c r="AI510" s="85"/>
      <c r="AJ510" s="85"/>
      <c r="AK510" s="85"/>
      <c r="AL510" s="85"/>
      <c r="AM510" s="85"/>
      <c r="AN510" s="85" t="s">
        <v>432</v>
      </c>
      <c r="AO510" s="85" t="s">
        <v>432</v>
      </c>
      <c r="AP510" s="255" t="s">
        <v>434</v>
      </c>
      <c r="AQ510" s="255" t="s">
        <v>10785</v>
      </c>
      <c r="AR510" s="85" t="s">
        <v>20980</v>
      </c>
      <c r="AS510" s="85"/>
      <c r="AT510" s="85"/>
      <c r="AU510" s="85"/>
      <c r="AV510" s="85"/>
      <c r="AW510" s="85"/>
      <c r="AX510" s="85" t="s">
        <v>6970</v>
      </c>
      <c r="AY510" s="85" t="s">
        <v>227</v>
      </c>
      <c r="AZ510" s="85" t="s">
        <v>227</v>
      </c>
      <c r="BA510" s="275"/>
      <c r="BB510" s="275" t="s">
        <v>14945</v>
      </c>
      <c r="BC510" s="275">
        <v>0.67847222222222225</v>
      </c>
      <c r="BD510" s="275">
        <v>0.68055555555555547</v>
      </c>
      <c r="BE510" s="306">
        <v>3</v>
      </c>
      <c r="BF510" s="85"/>
      <c r="BG510" s="85"/>
      <c r="BH510" s="85"/>
      <c r="BI510" s="85"/>
      <c r="BJ510" s="85"/>
      <c r="BK510" s="85"/>
      <c r="BL510" s="85"/>
      <c r="BM510" s="85"/>
      <c r="BN510" s="85"/>
      <c r="BO510" s="85"/>
      <c r="BP510" s="85"/>
      <c r="BQ510" s="85"/>
      <c r="BR510" s="85"/>
      <c r="BS510" s="85"/>
      <c r="BT510" s="85"/>
      <c r="BU510" s="85"/>
      <c r="BV510" s="405"/>
      <c r="BW510" s="85"/>
      <c r="BX510" s="85"/>
      <c r="BY510" s="85"/>
      <c r="BZ510" s="85"/>
      <c r="CA510" s="85"/>
      <c r="CB510" s="85"/>
      <c r="CC510" s="85"/>
      <c r="CD510" s="85"/>
      <c r="CE510" s="85"/>
      <c r="CF510" s="85"/>
      <c r="CG510" s="85"/>
      <c r="CH510" s="85"/>
      <c r="CI510" s="85"/>
      <c r="CJ510" s="85"/>
      <c r="CK510" s="85"/>
      <c r="CL510" s="85"/>
      <c r="CM510" s="85"/>
      <c r="CN510" s="85"/>
      <c r="CO510" s="85"/>
      <c r="CP510" s="85"/>
      <c r="CQ510" s="85"/>
      <c r="CR510" s="335" t="s">
        <v>12643</v>
      </c>
      <c r="CS510" s="335" t="s">
        <v>12644</v>
      </c>
      <c r="CT510" s="335" t="s">
        <v>4002</v>
      </c>
      <c r="CU510" s="335" t="s">
        <v>23754</v>
      </c>
      <c r="CV510" s="335" t="s">
        <v>23751</v>
      </c>
      <c r="CW510" s="335" t="s">
        <v>956</v>
      </c>
      <c r="CX510" s="335" t="s">
        <v>16653</v>
      </c>
      <c r="CY510" s="335" t="s">
        <v>23755</v>
      </c>
      <c r="CZ510" s="335" t="s">
        <v>3848</v>
      </c>
      <c r="DA510" s="335" t="s">
        <v>9403</v>
      </c>
      <c r="DB510" s="335" t="s">
        <v>4037</v>
      </c>
      <c r="DC510" s="335" t="s">
        <v>4038</v>
      </c>
      <c r="DD510" s="335" t="s">
        <v>4039</v>
      </c>
      <c r="DE510" s="335" t="s">
        <v>3848</v>
      </c>
      <c r="DF510" s="335" t="s">
        <v>9403</v>
      </c>
      <c r="DG510" s="335" t="s">
        <v>4037</v>
      </c>
      <c r="DH510" s="335" t="s">
        <v>4038</v>
      </c>
      <c r="DI510" s="335" t="s">
        <v>4039</v>
      </c>
      <c r="DJ510" s="335" t="s">
        <v>3848</v>
      </c>
      <c r="DK510" s="335" t="s">
        <v>3849</v>
      </c>
      <c r="DL510" s="335" t="s">
        <v>3848</v>
      </c>
      <c r="DM510" s="335" t="s">
        <v>3914</v>
      </c>
      <c r="DN510" s="335" t="s">
        <v>3852</v>
      </c>
      <c r="DO510" s="335" t="s">
        <v>3848</v>
      </c>
      <c r="DP510" s="335" t="s">
        <v>3848</v>
      </c>
      <c r="DQ510" s="335" t="s">
        <v>3403</v>
      </c>
      <c r="DR510" s="335" t="s">
        <v>3403</v>
      </c>
      <c r="DS510" s="335" t="s">
        <v>23752</v>
      </c>
      <c r="DT510" s="335" t="s">
        <v>3848</v>
      </c>
      <c r="DU510" s="335" t="s">
        <v>3848</v>
      </c>
      <c r="DV510" s="335" t="s">
        <v>3848</v>
      </c>
      <c r="DW510" s="335" t="s">
        <v>3848</v>
      </c>
      <c r="DX510" s="335" t="s">
        <v>3848</v>
      </c>
      <c r="DY510" s="335" t="s">
        <v>3848</v>
      </c>
      <c r="DZ510" s="335" t="s">
        <v>3848</v>
      </c>
      <c r="EA510" s="335" t="s">
        <v>3848</v>
      </c>
      <c r="EB510" s="335" t="s">
        <v>3861</v>
      </c>
      <c r="EC510" s="335" t="s">
        <v>3862</v>
      </c>
      <c r="ED510" s="335" t="s">
        <v>3848</v>
      </c>
      <c r="EE510" s="335" t="s">
        <v>4212</v>
      </c>
      <c r="EF510" s="335" t="s">
        <v>432</v>
      </c>
      <c r="EG510" s="335" t="s">
        <v>3919</v>
      </c>
      <c r="EH510" s="335" t="s">
        <v>3920</v>
      </c>
      <c r="EI510" s="335" t="s">
        <v>20984</v>
      </c>
      <c r="EJ510" s="335" t="s">
        <v>3848</v>
      </c>
      <c r="EK510" s="335" t="s">
        <v>3848</v>
      </c>
      <c r="EL510" s="335" t="s">
        <v>3868</v>
      </c>
      <c r="EM510" s="335" t="s">
        <v>4002</v>
      </c>
      <c r="EN510" s="335" t="s">
        <v>4002</v>
      </c>
      <c r="EO510" s="335" t="s">
        <v>3870</v>
      </c>
      <c r="EP510" s="335" t="s">
        <v>3870</v>
      </c>
      <c r="EQ510" s="335" t="s">
        <v>4017</v>
      </c>
      <c r="ER510" s="335" t="s">
        <v>4017</v>
      </c>
      <c r="ES510" s="335" t="s">
        <v>4017</v>
      </c>
      <c r="ET510" s="335" t="s">
        <v>4017</v>
      </c>
      <c r="EU510" s="335" t="s">
        <v>4017</v>
      </c>
      <c r="EV510" s="335" t="s">
        <v>3848</v>
      </c>
      <c r="EW510" s="335" t="s">
        <v>3848</v>
      </c>
      <c r="EX510" s="335" t="s">
        <v>3848</v>
      </c>
      <c r="EY510" s="335" t="s">
        <v>3848</v>
      </c>
      <c r="EZ510" s="335" t="s">
        <v>3848</v>
      </c>
      <c r="FA510" s="335" t="s">
        <v>3848</v>
      </c>
      <c r="FB510" s="335" t="s">
        <v>3848</v>
      </c>
      <c r="FC510" s="335" t="s">
        <v>3848</v>
      </c>
      <c r="FD510" s="335" t="s">
        <v>3848</v>
      </c>
      <c r="FE510" s="335" t="s">
        <v>4017</v>
      </c>
      <c r="FF510" s="335" t="s">
        <v>4017</v>
      </c>
      <c r="FG510" s="335" t="s">
        <v>3848</v>
      </c>
      <c r="FH510" s="335" t="s">
        <v>3848</v>
      </c>
      <c r="FI510" s="335" t="s">
        <v>3848</v>
      </c>
      <c r="FJ510" s="335" t="s">
        <v>4017</v>
      </c>
      <c r="FK510" s="335" t="s">
        <v>4017</v>
      </c>
      <c r="FL510" s="335" t="s">
        <v>4017</v>
      </c>
      <c r="FM510" s="335" t="s">
        <v>3403</v>
      </c>
      <c r="FN510" s="335" t="s">
        <v>3403</v>
      </c>
      <c r="FO510" s="335" t="s">
        <v>3403</v>
      </c>
      <c r="FP510" s="335" t="s">
        <v>3403</v>
      </c>
      <c r="FQ510" s="335" t="s">
        <v>5943</v>
      </c>
      <c r="FR510" s="335" t="s">
        <v>5943</v>
      </c>
      <c r="FS510" s="335" t="s">
        <v>5943</v>
      </c>
      <c r="FT510" s="335" t="s">
        <v>3943</v>
      </c>
      <c r="FU510" s="335" t="s">
        <v>3943</v>
      </c>
      <c r="FV510" s="335" t="s">
        <v>3943</v>
      </c>
      <c r="FW510" s="335" t="s">
        <v>3943</v>
      </c>
      <c r="FX510" s="335" t="s">
        <v>3944</v>
      </c>
      <c r="FY510" s="335" t="s">
        <v>3848</v>
      </c>
      <c r="FZ510" s="335" t="s">
        <v>3848</v>
      </c>
      <c r="GA510" s="335" t="s">
        <v>3848</v>
      </c>
      <c r="GB510" s="335" t="s">
        <v>3848</v>
      </c>
      <c r="GC510" s="335" t="s">
        <v>3848</v>
      </c>
      <c r="GL510" s="309"/>
      <c r="GM510" s="309"/>
      <c r="GN510" s="309"/>
      <c r="GO510" s="309"/>
      <c r="GP510" s="309"/>
      <c r="GQ510" s="309"/>
      <c r="GR510" s="309"/>
      <c r="GS510" s="309"/>
      <c r="GT510" s="309"/>
      <c r="GU510" s="309"/>
      <c r="GV510" s="309"/>
      <c r="GW510" s="309"/>
      <c r="GX510" s="309"/>
      <c r="GY510" s="309"/>
      <c r="GZ510" s="309"/>
      <c r="HA510" s="309"/>
      <c r="HB510" s="309"/>
      <c r="HC510" s="309"/>
      <c r="HD510" s="309"/>
      <c r="HE510" s="309"/>
      <c r="HF510" s="309"/>
      <c r="HG510" s="309"/>
      <c r="HH510" s="309"/>
      <c r="HI510" s="309"/>
      <c r="HJ510" s="309"/>
      <c r="HK510" s="309"/>
      <c r="IC510" s="44" t="s">
        <v>3403</v>
      </c>
      <c r="IE510" s="44" t="s">
        <v>3403</v>
      </c>
    </row>
    <row r="511" spans="1:239" s="44" customFormat="1" ht="15" customHeight="1" x14ac:dyDescent="0.2">
      <c r="A511" s="85">
        <v>105</v>
      </c>
      <c r="B511" s="470">
        <v>0.68194444444444446</v>
      </c>
      <c r="C511" s="85"/>
      <c r="D511" s="85" t="s">
        <v>12630</v>
      </c>
      <c r="E511" s="85" t="s">
        <v>212</v>
      </c>
      <c r="F511" s="282">
        <v>43286</v>
      </c>
      <c r="G511" s="255" t="s">
        <v>1202</v>
      </c>
      <c r="H511" s="44" t="s">
        <v>233</v>
      </c>
      <c r="I511" s="44" t="s">
        <v>3057</v>
      </c>
      <c r="J511" s="85"/>
      <c r="K511" s="471"/>
      <c r="L511" s="471"/>
      <c r="M511" s="471"/>
      <c r="N511" s="471"/>
      <c r="O511" s="85"/>
      <c r="P511" s="472" t="s">
        <v>23756</v>
      </c>
      <c r="Q511" s="85" t="s">
        <v>23757</v>
      </c>
      <c r="R511" s="85" t="s">
        <v>4423</v>
      </c>
      <c r="S511" s="471" t="s">
        <v>23758</v>
      </c>
      <c r="T511" s="276">
        <v>9066156952</v>
      </c>
      <c r="U511" s="548" t="s">
        <v>23759</v>
      </c>
      <c r="V511" s="70" t="s">
        <v>23760</v>
      </c>
      <c r="W511" s="66" t="s">
        <v>221</v>
      </c>
      <c r="X511" s="66" t="s">
        <v>221</v>
      </c>
      <c r="Y511" s="66" t="s">
        <v>221</v>
      </c>
      <c r="Z511" s="66" t="s">
        <v>221</v>
      </c>
      <c r="AA511" s="70" t="s">
        <v>23761</v>
      </c>
      <c r="AB511" s="306">
        <v>9201269980</v>
      </c>
      <c r="AC511" s="44" t="s">
        <v>402</v>
      </c>
      <c r="AD511" s="255" t="s">
        <v>241</v>
      </c>
      <c r="AE511" s="85" t="s">
        <v>3457</v>
      </c>
      <c r="AF511" s="85" t="s">
        <v>221</v>
      </c>
      <c r="AG511" s="85" t="s">
        <v>221</v>
      </c>
      <c r="AH511" s="85" t="s">
        <v>221</v>
      </c>
      <c r="AI511" s="85"/>
      <c r="AJ511" s="85"/>
      <c r="AK511" s="85"/>
      <c r="AL511" s="85"/>
      <c r="AM511" s="85"/>
      <c r="AN511" s="85" t="s">
        <v>432</v>
      </c>
      <c r="AO511" s="85" t="s">
        <v>432</v>
      </c>
      <c r="AP511" s="255" t="s">
        <v>434</v>
      </c>
      <c r="AQ511" s="255" t="s">
        <v>10785</v>
      </c>
      <c r="AR511" s="85" t="s">
        <v>20980</v>
      </c>
      <c r="AS511" s="85"/>
      <c r="AT511" s="85"/>
      <c r="AU511" s="85"/>
      <c r="AV511" s="85"/>
      <c r="AW511" s="85"/>
      <c r="AX511" s="85" t="s">
        <v>6970</v>
      </c>
      <c r="AY511" s="85" t="s">
        <v>227</v>
      </c>
      <c r="AZ511" s="85" t="s">
        <v>227</v>
      </c>
      <c r="BA511" s="275"/>
      <c r="BB511" s="275" t="s">
        <v>14945</v>
      </c>
      <c r="BC511" s="275">
        <v>0.68194444444444446</v>
      </c>
      <c r="BD511" s="275">
        <v>0.6875</v>
      </c>
      <c r="BE511" s="306">
        <v>8</v>
      </c>
      <c r="BF511" s="85">
        <v>1</v>
      </c>
      <c r="BG511" s="85">
        <v>2</v>
      </c>
      <c r="BH511" s="85">
        <v>2</v>
      </c>
      <c r="BI511" s="85">
        <v>2</v>
      </c>
      <c r="BJ511" s="85">
        <v>2</v>
      </c>
      <c r="BK511" s="85">
        <v>1</v>
      </c>
      <c r="BL511" s="85">
        <v>1</v>
      </c>
      <c r="BM511" s="85">
        <v>3</v>
      </c>
      <c r="BN511" s="85">
        <v>1</v>
      </c>
      <c r="BO511" s="85">
        <v>1</v>
      </c>
      <c r="BP511" s="85">
        <v>3</v>
      </c>
      <c r="BQ511" s="85">
        <v>1</v>
      </c>
      <c r="BR511" s="85">
        <v>1</v>
      </c>
      <c r="BS511" s="85">
        <v>3</v>
      </c>
      <c r="BT511" s="85">
        <v>3</v>
      </c>
      <c r="BU511" s="85"/>
      <c r="BW511" s="59"/>
      <c r="BX511" s="59"/>
      <c r="CG511" s="85"/>
      <c r="CH511" s="85"/>
      <c r="CI511" s="85"/>
      <c r="CJ511" s="85"/>
      <c r="CK511" s="85"/>
      <c r="CL511" s="85"/>
      <c r="CM511" s="85"/>
      <c r="CN511" s="85"/>
      <c r="CO511" s="85"/>
      <c r="CP511" s="85"/>
      <c r="CQ511" s="85"/>
      <c r="CR511" s="335" t="s">
        <v>12643</v>
      </c>
      <c r="CS511" s="335" t="s">
        <v>12644</v>
      </c>
      <c r="CT511" s="335" t="s">
        <v>4002</v>
      </c>
      <c r="CU511" s="335" t="s">
        <v>23762</v>
      </c>
      <c r="CV511" s="335" t="s">
        <v>23757</v>
      </c>
      <c r="CW511" s="335" t="s">
        <v>4423</v>
      </c>
      <c r="CX511" s="335" t="s">
        <v>23758</v>
      </c>
      <c r="CY511" s="335" t="s">
        <v>23763</v>
      </c>
      <c r="CZ511" s="335" t="s">
        <v>3848</v>
      </c>
      <c r="DA511" s="335" t="s">
        <v>9403</v>
      </c>
      <c r="DB511" s="335" t="s">
        <v>4037</v>
      </c>
      <c r="DC511" s="335" t="s">
        <v>4038</v>
      </c>
      <c r="DD511" s="335" t="s">
        <v>4039</v>
      </c>
      <c r="DE511" s="335" t="s">
        <v>3848</v>
      </c>
      <c r="DF511" s="335" t="s">
        <v>9403</v>
      </c>
      <c r="DG511" s="335" t="s">
        <v>4037</v>
      </c>
      <c r="DH511" s="335" t="s">
        <v>4038</v>
      </c>
      <c r="DI511" s="335" t="s">
        <v>4039</v>
      </c>
      <c r="DJ511" s="335" t="s">
        <v>3848</v>
      </c>
      <c r="DK511" s="335" t="s">
        <v>3957</v>
      </c>
      <c r="DL511" s="335" t="s">
        <v>3848</v>
      </c>
      <c r="DM511" s="335" t="s">
        <v>3914</v>
      </c>
      <c r="DN511" s="335" t="s">
        <v>3852</v>
      </c>
      <c r="DO511" s="335" t="s">
        <v>3848</v>
      </c>
      <c r="DP511" s="335" t="s">
        <v>3848</v>
      </c>
      <c r="DQ511" s="335" t="s">
        <v>23764</v>
      </c>
      <c r="DR511" s="335" t="s">
        <v>3403</v>
      </c>
      <c r="DS511" s="335" t="s">
        <v>23759</v>
      </c>
      <c r="DT511" s="335" t="s">
        <v>3848</v>
      </c>
      <c r="DU511" s="335" t="s">
        <v>3848</v>
      </c>
      <c r="DV511" s="335" t="s">
        <v>3848</v>
      </c>
      <c r="DW511" s="335" t="s">
        <v>3848</v>
      </c>
      <c r="DX511" s="335" t="s">
        <v>3848</v>
      </c>
      <c r="DY511" s="335" t="s">
        <v>3848</v>
      </c>
      <c r="DZ511" s="335" t="s">
        <v>3848</v>
      </c>
      <c r="EA511" s="335" t="s">
        <v>3848</v>
      </c>
      <c r="EB511" s="335" t="s">
        <v>3861</v>
      </c>
      <c r="EC511" s="335" t="s">
        <v>3862</v>
      </c>
      <c r="ED511" s="335" t="s">
        <v>3848</v>
      </c>
      <c r="EE511" s="335" t="s">
        <v>4212</v>
      </c>
      <c r="EF511" s="335" t="s">
        <v>432</v>
      </c>
      <c r="EG511" s="335" t="s">
        <v>3919</v>
      </c>
      <c r="EH511" s="335" t="s">
        <v>3920</v>
      </c>
      <c r="EI511" s="335" t="s">
        <v>20984</v>
      </c>
      <c r="EJ511" s="335" t="s">
        <v>3848</v>
      </c>
      <c r="EK511" s="335" t="s">
        <v>3848</v>
      </c>
      <c r="EL511" s="335" t="s">
        <v>3868</v>
      </c>
      <c r="EM511" s="335" t="s">
        <v>4002</v>
      </c>
      <c r="EN511" s="335" t="s">
        <v>4002</v>
      </c>
      <c r="EO511" s="335" t="s">
        <v>3870</v>
      </c>
      <c r="EP511" s="335" t="s">
        <v>3870</v>
      </c>
      <c r="EQ511" s="335" t="s">
        <v>4017</v>
      </c>
      <c r="ER511" s="335" t="s">
        <v>4017</v>
      </c>
      <c r="ES511" s="335" t="s">
        <v>4017</v>
      </c>
      <c r="ET511" s="335" t="s">
        <v>4017</v>
      </c>
      <c r="EU511" s="335" t="s">
        <v>4017</v>
      </c>
      <c r="EV511" s="335" t="s">
        <v>3848</v>
      </c>
      <c r="EW511" s="335" t="s">
        <v>3848</v>
      </c>
      <c r="EX511" s="335" t="s">
        <v>3848</v>
      </c>
      <c r="EY511" s="335" t="s">
        <v>3848</v>
      </c>
      <c r="EZ511" s="335" t="s">
        <v>3848</v>
      </c>
      <c r="FA511" s="335" t="s">
        <v>3848</v>
      </c>
      <c r="FB511" s="335" t="s">
        <v>3848</v>
      </c>
      <c r="FC511" s="335" t="s">
        <v>3848</v>
      </c>
      <c r="FD511" s="335" t="s">
        <v>3848</v>
      </c>
      <c r="FE511" s="335" t="s">
        <v>4017</v>
      </c>
      <c r="FF511" s="335" t="s">
        <v>4017</v>
      </c>
      <c r="FG511" s="335" t="s">
        <v>3848</v>
      </c>
      <c r="FH511" s="335" t="s">
        <v>3848</v>
      </c>
      <c r="FI511" s="335" t="s">
        <v>3848</v>
      </c>
      <c r="FJ511" s="335" t="s">
        <v>4017</v>
      </c>
      <c r="FK511" s="335" t="s">
        <v>4017</v>
      </c>
      <c r="FL511" s="335" t="s">
        <v>4017</v>
      </c>
      <c r="FM511" s="335" t="s">
        <v>3403</v>
      </c>
      <c r="FN511" s="335" t="s">
        <v>3403</v>
      </c>
      <c r="FO511" s="335" t="s">
        <v>3403</v>
      </c>
      <c r="FP511" s="335" t="s">
        <v>3403</v>
      </c>
      <c r="FQ511" s="335" t="s">
        <v>5943</v>
      </c>
      <c r="FR511" s="335" t="s">
        <v>5943</v>
      </c>
      <c r="FS511" s="335" t="s">
        <v>5943</v>
      </c>
      <c r="FT511" s="335" t="s">
        <v>3943</v>
      </c>
      <c r="FU511" s="335" t="s">
        <v>3943</v>
      </c>
      <c r="FV511" s="335" t="s">
        <v>3943</v>
      </c>
      <c r="FW511" s="335" t="s">
        <v>3943</v>
      </c>
      <c r="FX511" s="335" t="s">
        <v>3944</v>
      </c>
      <c r="FY511" s="335" t="s">
        <v>3848</v>
      </c>
      <c r="FZ511" s="335" t="s">
        <v>3848</v>
      </c>
      <c r="GA511" s="335" t="s">
        <v>3848</v>
      </c>
      <c r="GB511" s="335" t="s">
        <v>3848</v>
      </c>
      <c r="GC511" s="335" t="s">
        <v>3848</v>
      </c>
      <c r="GL511" s="309"/>
      <c r="GM511" s="309"/>
      <c r="GN511" s="309"/>
      <c r="GO511" s="309"/>
      <c r="GP511" s="309"/>
      <c r="GQ511" s="309"/>
      <c r="GR511" s="309"/>
      <c r="GS511" s="309"/>
      <c r="GT511" s="309"/>
      <c r="GU511" s="309"/>
      <c r="GV511" s="309"/>
      <c r="GW511" s="309"/>
      <c r="GX511" s="309"/>
      <c r="GY511" s="309"/>
      <c r="GZ511" s="309"/>
      <c r="HA511" s="309"/>
      <c r="HB511" s="309"/>
      <c r="HC511" s="309"/>
      <c r="HD511" s="309"/>
      <c r="HE511" s="309"/>
      <c r="HF511" s="309"/>
      <c r="HG511" s="309"/>
      <c r="HH511" s="309"/>
      <c r="HI511" s="309"/>
      <c r="HJ511" s="309"/>
      <c r="HK511" s="309"/>
      <c r="IC511" s="44" t="s">
        <v>3403</v>
      </c>
      <c r="IE511" s="44" t="s">
        <v>3403</v>
      </c>
    </row>
    <row r="512" spans="1:239" s="44" customFormat="1" ht="15" customHeight="1" x14ac:dyDescent="0.2">
      <c r="A512" s="85">
        <v>106</v>
      </c>
      <c r="B512" s="470"/>
      <c r="C512" s="85"/>
      <c r="D512" s="85" t="s">
        <v>12630</v>
      </c>
      <c r="E512" s="85" t="s">
        <v>212</v>
      </c>
      <c r="F512" s="282">
        <v>43286</v>
      </c>
      <c r="G512" s="183" t="s">
        <v>357</v>
      </c>
      <c r="H512" s="85" t="s">
        <v>337</v>
      </c>
      <c r="I512" s="85" t="s">
        <v>437</v>
      </c>
      <c r="J512" s="85" t="s">
        <v>12805</v>
      </c>
      <c r="K512" s="471"/>
      <c r="L512" s="471"/>
      <c r="M512" s="471"/>
      <c r="N512" s="471"/>
      <c r="O512" s="85"/>
      <c r="P512" s="549" t="s">
        <v>23765</v>
      </c>
      <c r="Q512" s="85" t="s">
        <v>4030</v>
      </c>
      <c r="R512" s="85" t="s">
        <v>23766</v>
      </c>
      <c r="S512" s="471" t="s">
        <v>1059</v>
      </c>
      <c r="T512" s="276">
        <v>9083047043</v>
      </c>
      <c r="U512" s="473" t="s">
        <v>23767</v>
      </c>
      <c r="V512" s="44" t="s">
        <v>221</v>
      </c>
      <c r="W512" s="252" t="s">
        <v>221</v>
      </c>
      <c r="X512" s="252" t="s">
        <v>221</v>
      </c>
      <c r="Y512" s="252" t="s">
        <v>221</v>
      </c>
      <c r="Z512" s="252" t="s">
        <v>221</v>
      </c>
      <c r="AA512" s="85" t="s">
        <v>23768</v>
      </c>
      <c r="AB512" s="85">
        <v>9083047043</v>
      </c>
      <c r="AC512" s="85" t="s">
        <v>314</v>
      </c>
      <c r="AD512" s="85" t="s">
        <v>224</v>
      </c>
      <c r="AE512" s="85" t="s">
        <v>10837</v>
      </c>
      <c r="AF512" s="85" t="s">
        <v>259</v>
      </c>
      <c r="AG512" s="85" t="s">
        <v>221</v>
      </c>
      <c r="AH512" s="85" t="s">
        <v>221</v>
      </c>
      <c r="AI512" s="85">
        <v>9</v>
      </c>
      <c r="AJ512" s="85" t="s">
        <v>227</v>
      </c>
      <c r="AK512" s="85">
        <v>1</v>
      </c>
      <c r="AL512" s="85">
        <v>9</v>
      </c>
      <c r="AM512" s="85">
        <v>0</v>
      </c>
      <c r="AN512" s="64" t="s">
        <v>394</v>
      </c>
      <c r="AO512" s="64" t="s">
        <v>1210</v>
      </c>
      <c r="AP512" s="85" t="s">
        <v>281</v>
      </c>
      <c r="AQ512" s="36" t="s">
        <v>15604</v>
      </c>
      <c r="AR512" s="85"/>
      <c r="AS512" s="85"/>
      <c r="AT512" s="85"/>
      <c r="AU512" s="85"/>
      <c r="AV512" s="85"/>
      <c r="AW512" s="85"/>
      <c r="AX512" s="85"/>
      <c r="AY512" s="183" t="s">
        <v>227</v>
      </c>
      <c r="AZ512" s="183" t="s">
        <v>227</v>
      </c>
      <c r="BA512" s="275"/>
      <c r="BB512" s="275" t="s">
        <v>15605</v>
      </c>
      <c r="BC512" s="275">
        <v>0.48541666666666666</v>
      </c>
      <c r="BD512" s="483">
        <v>0.49722222222222223</v>
      </c>
      <c r="BE512" s="85">
        <v>2</v>
      </c>
      <c r="BF512" s="85">
        <v>2</v>
      </c>
      <c r="BG512" s="85">
        <v>2</v>
      </c>
      <c r="BH512" s="85">
        <v>2</v>
      </c>
      <c r="BI512" s="85">
        <v>2</v>
      </c>
      <c r="BJ512" s="85">
        <v>2</v>
      </c>
      <c r="BK512" s="85">
        <v>2</v>
      </c>
      <c r="BL512" s="85">
        <v>2</v>
      </c>
      <c r="BM512" s="85">
        <v>2</v>
      </c>
      <c r="BN512" s="85">
        <v>2</v>
      </c>
      <c r="BO512" s="85">
        <v>2</v>
      </c>
      <c r="BP512" s="85">
        <v>2</v>
      </c>
      <c r="BQ512" s="85">
        <v>2</v>
      </c>
      <c r="BR512" s="85">
        <v>2</v>
      </c>
      <c r="BS512" s="85"/>
      <c r="BT512" s="405"/>
      <c r="BV512" s="85" t="s">
        <v>15605</v>
      </c>
      <c r="BW512" s="483">
        <v>0.49791666666666662</v>
      </c>
      <c r="BX512" s="483">
        <v>0.50486111111111109</v>
      </c>
      <c r="BY512" s="85"/>
      <c r="BZ512" s="85">
        <v>3</v>
      </c>
      <c r="CA512" s="85">
        <v>3</v>
      </c>
      <c r="CB512" s="85">
        <v>3</v>
      </c>
      <c r="CC512" s="85">
        <v>3</v>
      </c>
      <c r="CD512" s="85" t="s">
        <v>260</v>
      </c>
      <c r="CE512" s="85" t="s">
        <v>15605</v>
      </c>
      <c r="CF512" s="85">
        <v>15</v>
      </c>
      <c r="CH512" s="85"/>
      <c r="CI512" s="85"/>
      <c r="CJ512" s="85"/>
      <c r="CK512" s="85"/>
      <c r="CL512" s="85"/>
      <c r="CM512" s="85"/>
      <c r="CN512" s="85"/>
      <c r="CO512" s="85"/>
      <c r="CP512" s="85"/>
      <c r="CQ512" s="85"/>
      <c r="CR512" s="335" t="s">
        <v>12643</v>
      </c>
      <c r="CS512" s="335" t="s">
        <v>12644</v>
      </c>
      <c r="CT512" s="335" t="s">
        <v>4002</v>
      </c>
      <c r="CU512" s="335" t="s">
        <v>23769</v>
      </c>
      <c r="CV512" s="335" t="s">
        <v>4030</v>
      </c>
      <c r="CW512" s="335" t="s">
        <v>23766</v>
      </c>
      <c r="CX512" s="335" t="s">
        <v>1059</v>
      </c>
      <c r="CY512" s="335" t="s">
        <v>23770</v>
      </c>
      <c r="CZ512" s="335" t="s">
        <v>3848</v>
      </c>
      <c r="DA512" s="335" t="s">
        <v>4002</v>
      </c>
      <c r="DB512" s="335" t="s">
        <v>3840</v>
      </c>
      <c r="DC512" s="335" t="s">
        <v>3841</v>
      </c>
      <c r="DD512" s="335" t="s">
        <v>4838</v>
      </c>
      <c r="DE512" s="335" t="s">
        <v>3848</v>
      </c>
      <c r="DF512" s="335" t="s">
        <v>4002</v>
      </c>
      <c r="DG512" s="335" t="s">
        <v>3840</v>
      </c>
      <c r="DH512" s="335" t="s">
        <v>3841</v>
      </c>
      <c r="DI512" s="335" t="s">
        <v>4838</v>
      </c>
      <c r="DJ512" s="335" t="s">
        <v>3848</v>
      </c>
      <c r="DK512" s="335" t="s">
        <v>3957</v>
      </c>
      <c r="DL512" s="335" t="s">
        <v>3848</v>
      </c>
      <c r="DM512" s="335" t="s">
        <v>3914</v>
      </c>
      <c r="DN512" s="335" t="s">
        <v>4062</v>
      </c>
      <c r="DO512" s="335" t="s">
        <v>3848</v>
      </c>
      <c r="DP512" s="335" t="s">
        <v>3848</v>
      </c>
      <c r="DQ512" s="335" t="s">
        <v>23771</v>
      </c>
      <c r="DR512" s="335" t="s">
        <v>23771</v>
      </c>
      <c r="DS512" s="335" t="s">
        <v>23767</v>
      </c>
      <c r="DT512" s="335" t="s">
        <v>3848</v>
      </c>
      <c r="DU512" s="335" t="s">
        <v>3848</v>
      </c>
      <c r="DV512" s="335" t="s">
        <v>3848</v>
      </c>
      <c r="DW512" s="335" t="s">
        <v>3848</v>
      </c>
      <c r="DX512" s="335" t="s">
        <v>3848</v>
      </c>
      <c r="DY512" s="335" t="s">
        <v>3848</v>
      </c>
      <c r="DZ512" s="335" t="s">
        <v>3848</v>
      </c>
      <c r="EA512" s="335" t="s">
        <v>3848</v>
      </c>
      <c r="EB512" s="335" t="s">
        <v>3861</v>
      </c>
      <c r="EC512" s="335" t="s">
        <v>3862</v>
      </c>
      <c r="ED512" s="335" t="s">
        <v>3848</v>
      </c>
      <c r="EE512" s="335" t="s">
        <v>5981</v>
      </c>
      <c r="EF512" s="335" t="s">
        <v>5081</v>
      </c>
      <c r="EG512" s="335" t="s">
        <v>2755</v>
      </c>
      <c r="EH512" s="335" t="s">
        <v>282</v>
      </c>
      <c r="EI512" s="335" t="s">
        <v>7956</v>
      </c>
      <c r="EJ512" s="335" t="s">
        <v>3848</v>
      </c>
      <c r="EK512" s="335" t="s">
        <v>3848</v>
      </c>
      <c r="EL512" s="335" t="s">
        <v>3868</v>
      </c>
      <c r="EM512" s="335" t="s">
        <v>4002</v>
      </c>
      <c r="EN512" s="335" t="s">
        <v>4002</v>
      </c>
      <c r="EO512" s="335" t="s">
        <v>4002</v>
      </c>
      <c r="EP512" s="335" t="s">
        <v>4002</v>
      </c>
      <c r="EQ512" s="335" t="s">
        <v>4017</v>
      </c>
      <c r="ER512" s="335" t="s">
        <v>4017</v>
      </c>
      <c r="ES512" s="335" t="s">
        <v>4017</v>
      </c>
      <c r="ET512" s="335" t="s">
        <v>4017</v>
      </c>
      <c r="EU512" s="335" t="s">
        <v>4017</v>
      </c>
      <c r="EV512" s="335" t="s">
        <v>3848</v>
      </c>
      <c r="EW512" s="335" t="s">
        <v>3848</v>
      </c>
      <c r="EX512" s="335" t="s">
        <v>3848</v>
      </c>
      <c r="EY512" s="335" t="s">
        <v>3848</v>
      </c>
      <c r="EZ512" s="335" t="s">
        <v>3848</v>
      </c>
      <c r="FA512" s="335" t="s">
        <v>3848</v>
      </c>
      <c r="FB512" s="335" t="s">
        <v>3848</v>
      </c>
      <c r="FC512" s="335" t="s">
        <v>3848</v>
      </c>
      <c r="FD512" s="335" t="s">
        <v>3848</v>
      </c>
      <c r="FE512" s="335" t="s">
        <v>4017</v>
      </c>
      <c r="FF512" s="335" t="s">
        <v>4017</v>
      </c>
      <c r="FG512" s="335" t="s">
        <v>3848</v>
      </c>
      <c r="FH512" s="335" t="s">
        <v>3848</v>
      </c>
      <c r="FI512" s="335" t="s">
        <v>3848</v>
      </c>
      <c r="FJ512" s="335" t="s">
        <v>4017</v>
      </c>
      <c r="FK512" s="335" t="s">
        <v>4017</v>
      </c>
      <c r="FL512" s="335" t="s">
        <v>4017</v>
      </c>
      <c r="FM512" s="335" t="s">
        <v>547</v>
      </c>
      <c r="FN512" s="335" t="s">
        <v>7629</v>
      </c>
      <c r="FO512" s="335" t="s">
        <v>23772</v>
      </c>
      <c r="FP512" s="335" t="s">
        <v>3848</v>
      </c>
      <c r="FQ512" s="335" t="s">
        <v>23773</v>
      </c>
      <c r="FR512" s="335" t="s">
        <v>4089</v>
      </c>
      <c r="FS512" s="335" t="s">
        <v>23774</v>
      </c>
      <c r="FT512" s="335" t="s">
        <v>3943</v>
      </c>
      <c r="FU512" s="335" t="s">
        <v>3943</v>
      </c>
      <c r="FV512" s="335" t="s">
        <v>3943</v>
      </c>
      <c r="FW512" s="335" t="s">
        <v>3943</v>
      </c>
      <c r="FX512" s="335" t="s">
        <v>3894</v>
      </c>
      <c r="FY512" s="335" t="s">
        <v>3848</v>
      </c>
      <c r="FZ512" s="335" t="s">
        <v>23775</v>
      </c>
      <c r="GA512" s="335" t="s">
        <v>3848</v>
      </c>
      <c r="GB512" s="335" t="s">
        <v>3848</v>
      </c>
      <c r="GC512" s="335" t="s">
        <v>3848</v>
      </c>
      <c r="IC512" s="44" t="s">
        <v>13439</v>
      </c>
      <c r="IE512" s="44" t="s">
        <v>3403</v>
      </c>
    </row>
    <row r="513" spans="1:239" s="44" customFormat="1" ht="15" customHeight="1" x14ac:dyDescent="0.2">
      <c r="A513" s="85">
        <v>107</v>
      </c>
      <c r="B513" s="470"/>
      <c r="C513" s="85"/>
      <c r="D513" s="85" t="s">
        <v>12630</v>
      </c>
      <c r="E513" s="85" t="s">
        <v>212</v>
      </c>
      <c r="F513" s="282">
        <v>43286</v>
      </c>
      <c r="G513" s="183" t="s">
        <v>1202</v>
      </c>
      <c r="H513" s="183" t="s">
        <v>233</v>
      </c>
      <c r="I513" s="183" t="s">
        <v>3057</v>
      </c>
      <c r="J513" s="85"/>
      <c r="K513" s="471"/>
      <c r="L513" s="471"/>
      <c r="M513" s="471"/>
      <c r="N513" s="471"/>
      <c r="O513" s="85"/>
      <c r="P513" s="472" t="s">
        <v>23776</v>
      </c>
      <c r="Q513" s="85" t="s">
        <v>23777</v>
      </c>
      <c r="R513" s="85" t="s">
        <v>23778</v>
      </c>
      <c r="S513" s="471" t="s">
        <v>2718</v>
      </c>
      <c r="T513" s="276">
        <v>9169916660</v>
      </c>
      <c r="U513" s="473" t="s">
        <v>23779</v>
      </c>
      <c r="V513" s="44" t="s">
        <v>221</v>
      </c>
      <c r="W513" s="252" t="s">
        <v>221</v>
      </c>
      <c r="X513" s="252" t="s">
        <v>221</v>
      </c>
      <c r="Y513" s="252" t="s">
        <v>221</v>
      </c>
      <c r="Z513" s="252" t="s">
        <v>221</v>
      </c>
      <c r="AA513" s="85" t="s">
        <v>221</v>
      </c>
      <c r="AB513" s="85" t="s">
        <v>221</v>
      </c>
      <c r="AC513" s="85" t="s">
        <v>402</v>
      </c>
      <c r="AD513" s="85" t="s">
        <v>224</v>
      </c>
      <c r="AE513" s="85" t="s">
        <v>13263</v>
      </c>
      <c r="AF513" s="85" t="s">
        <v>259</v>
      </c>
      <c r="AG513" s="85" t="s">
        <v>221</v>
      </c>
      <c r="AH513" s="85" t="s">
        <v>221</v>
      </c>
      <c r="AI513" s="85">
        <v>11</v>
      </c>
      <c r="AJ513" s="85" t="s">
        <v>227</v>
      </c>
      <c r="AK513" s="85">
        <v>1</v>
      </c>
      <c r="AL513" s="85">
        <v>6</v>
      </c>
      <c r="AM513" s="85">
        <v>5</v>
      </c>
      <c r="AN513" s="64" t="s">
        <v>394</v>
      </c>
      <c r="AO513" s="64" t="s">
        <v>1210</v>
      </c>
      <c r="AP513" s="85" t="s">
        <v>281</v>
      </c>
      <c r="AQ513" s="36" t="s">
        <v>15604</v>
      </c>
      <c r="AR513" s="85"/>
      <c r="AS513" s="85"/>
      <c r="AT513" s="85"/>
      <c r="AU513" s="85"/>
      <c r="AV513" s="85"/>
      <c r="AW513" s="85"/>
      <c r="AX513" s="85"/>
      <c r="AY513" s="183" t="s">
        <v>227</v>
      </c>
      <c r="AZ513" s="183" t="s">
        <v>227</v>
      </c>
      <c r="BA513" s="275"/>
      <c r="BB513" s="275" t="s">
        <v>15605</v>
      </c>
      <c r="BC513" s="275">
        <v>0.52500000000000002</v>
      </c>
      <c r="BD513" s="483">
        <v>0.52638888888888891</v>
      </c>
      <c r="BE513" s="85">
        <v>1</v>
      </c>
      <c r="BF513" s="85">
        <v>1</v>
      </c>
      <c r="BG513" s="85">
        <v>1</v>
      </c>
      <c r="BH513" s="85">
        <v>1</v>
      </c>
      <c r="BI513" s="85">
        <v>1</v>
      </c>
      <c r="BJ513" s="85">
        <v>1</v>
      </c>
      <c r="BK513" s="85">
        <v>1</v>
      </c>
      <c r="BL513" s="85">
        <v>1</v>
      </c>
      <c r="BM513" s="85">
        <v>1</v>
      </c>
      <c r="BN513" s="85">
        <v>1</v>
      </c>
      <c r="BO513" s="85">
        <v>1</v>
      </c>
      <c r="BP513" s="85">
        <v>1</v>
      </c>
      <c r="BQ513" s="85">
        <v>1</v>
      </c>
      <c r="BR513" s="85">
        <v>1</v>
      </c>
      <c r="BS513" s="85"/>
      <c r="BT513" s="405"/>
      <c r="BV513" s="85"/>
      <c r="BW513" s="85"/>
      <c r="BX513" s="85"/>
      <c r="BY513" s="85"/>
      <c r="BZ513" s="85"/>
      <c r="CA513" s="85"/>
      <c r="CB513" s="85"/>
      <c r="CC513" s="85"/>
      <c r="CD513" s="85"/>
      <c r="CE513" s="85"/>
      <c r="CF513" s="85"/>
      <c r="CH513" s="85"/>
      <c r="CI513" s="85"/>
      <c r="CJ513" s="85"/>
      <c r="CK513" s="85"/>
      <c r="CL513" s="85"/>
      <c r="CM513" s="85"/>
      <c r="CN513" s="85"/>
      <c r="CO513" s="85"/>
      <c r="CP513" s="85"/>
      <c r="CQ513" s="85"/>
      <c r="CR513" s="335" t="s">
        <v>12643</v>
      </c>
      <c r="CS513" s="335" t="s">
        <v>12644</v>
      </c>
      <c r="CT513" s="335" t="s">
        <v>4002</v>
      </c>
      <c r="CU513" s="335" t="s">
        <v>23780</v>
      </c>
      <c r="CV513" s="335" t="s">
        <v>23777</v>
      </c>
      <c r="CW513" s="335" t="s">
        <v>23778</v>
      </c>
      <c r="CX513" s="335" t="s">
        <v>2718</v>
      </c>
      <c r="CY513" s="335" t="s">
        <v>23781</v>
      </c>
      <c r="CZ513" s="335" t="s">
        <v>3848</v>
      </c>
      <c r="DA513" s="335" t="s">
        <v>23782</v>
      </c>
      <c r="DB513" s="335" t="s">
        <v>3840</v>
      </c>
      <c r="DC513" s="335" t="s">
        <v>3841</v>
      </c>
      <c r="DD513" s="335" t="s">
        <v>4838</v>
      </c>
      <c r="DE513" s="335" t="s">
        <v>3848</v>
      </c>
      <c r="DF513" s="335" t="s">
        <v>4002</v>
      </c>
      <c r="DG513" s="335" t="s">
        <v>3840</v>
      </c>
      <c r="DH513" s="335" t="s">
        <v>3841</v>
      </c>
      <c r="DI513" s="335" t="s">
        <v>4838</v>
      </c>
      <c r="DJ513" s="335" t="s">
        <v>3848</v>
      </c>
      <c r="DK513" s="335" t="s">
        <v>3957</v>
      </c>
      <c r="DL513" s="335" t="s">
        <v>3848</v>
      </c>
      <c r="DM513" s="335" t="s">
        <v>4116</v>
      </c>
      <c r="DN513" s="335" t="s">
        <v>3852</v>
      </c>
      <c r="DO513" s="335" t="s">
        <v>3848</v>
      </c>
      <c r="DP513" s="335" t="s">
        <v>3848</v>
      </c>
      <c r="DQ513" s="335" t="s">
        <v>23783</v>
      </c>
      <c r="DR513" s="335" t="s">
        <v>23783</v>
      </c>
      <c r="DS513" s="335" t="s">
        <v>23779</v>
      </c>
      <c r="DT513" s="335" t="s">
        <v>3848</v>
      </c>
      <c r="DU513" s="335" t="s">
        <v>3848</v>
      </c>
      <c r="DV513" s="335" t="s">
        <v>3848</v>
      </c>
      <c r="DW513" s="335" t="s">
        <v>3848</v>
      </c>
      <c r="DX513" s="335" t="s">
        <v>3848</v>
      </c>
      <c r="DY513" s="335" t="s">
        <v>3848</v>
      </c>
      <c r="DZ513" s="335" t="s">
        <v>3848</v>
      </c>
      <c r="EA513" s="335" t="s">
        <v>3848</v>
      </c>
      <c r="EB513" s="335" t="s">
        <v>3861</v>
      </c>
      <c r="EC513" s="335" t="s">
        <v>3862</v>
      </c>
      <c r="ED513" s="335" t="s">
        <v>3848</v>
      </c>
      <c r="EE513" s="335" t="s">
        <v>5981</v>
      </c>
      <c r="EF513" s="335" t="s">
        <v>5081</v>
      </c>
      <c r="EG513" s="335" t="s">
        <v>2755</v>
      </c>
      <c r="EH513" s="335" t="s">
        <v>282</v>
      </c>
      <c r="EI513" s="335" t="s">
        <v>7956</v>
      </c>
      <c r="EJ513" s="335" t="s">
        <v>3848</v>
      </c>
      <c r="EK513" s="335" t="s">
        <v>3848</v>
      </c>
      <c r="EL513" s="335" t="s">
        <v>3868</v>
      </c>
      <c r="EM513" s="335" t="s">
        <v>4002</v>
      </c>
      <c r="EN513" s="335" t="s">
        <v>4002</v>
      </c>
      <c r="EO513" s="335" t="s">
        <v>4002</v>
      </c>
      <c r="EP513" s="335" t="s">
        <v>4002</v>
      </c>
      <c r="EQ513" s="335" t="s">
        <v>4017</v>
      </c>
      <c r="ER513" s="335" t="s">
        <v>4017</v>
      </c>
      <c r="ES513" s="335" t="s">
        <v>4017</v>
      </c>
      <c r="ET513" s="335" t="s">
        <v>4017</v>
      </c>
      <c r="EU513" s="335" t="s">
        <v>4017</v>
      </c>
      <c r="EV513" s="335" t="s">
        <v>3848</v>
      </c>
      <c r="EW513" s="335" t="s">
        <v>3848</v>
      </c>
      <c r="EX513" s="335" t="s">
        <v>3848</v>
      </c>
      <c r="EY513" s="335" t="s">
        <v>3848</v>
      </c>
      <c r="EZ513" s="335" t="s">
        <v>3848</v>
      </c>
      <c r="FA513" s="335" t="s">
        <v>3848</v>
      </c>
      <c r="FB513" s="335" t="s">
        <v>3848</v>
      </c>
      <c r="FC513" s="335" t="s">
        <v>3848</v>
      </c>
      <c r="FD513" s="335" t="s">
        <v>3848</v>
      </c>
      <c r="FE513" s="335" t="s">
        <v>4017</v>
      </c>
      <c r="FF513" s="335" t="s">
        <v>4017</v>
      </c>
      <c r="FG513" s="335" t="s">
        <v>3848</v>
      </c>
      <c r="FH513" s="335" t="s">
        <v>3848</v>
      </c>
      <c r="FI513" s="335" t="s">
        <v>3848</v>
      </c>
      <c r="FJ513" s="335" t="s">
        <v>4017</v>
      </c>
      <c r="FK513" s="335" t="s">
        <v>4017</v>
      </c>
      <c r="FL513" s="335" t="s">
        <v>4017</v>
      </c>
      <c r="FM513" s="335" t="s">
        <v>221</v>
      </c>
      <c r="FN513" s="335" t="s">
        <v>221</v>
      </c>
      <c r="FO513" s="335" t="s">
        <v>3848</v>
      </c>
      <c r="FP513" s="335" t="s">
        <v>3848</v>
      </c>
      <c r="FQ513" s="335" t="s">
        <v>4736</v>
      </c>
      <c r="FR513" s="335" t="s">
        <v>4736</v>
      </c>
      <c r="FS513" s="335" t="s">
        <v>4736</v>
      </c>
      <c r="FT513" s="335" t="s">
        <v>3943</v>
      </c>
      <c r="FU513" s="335" t="s">
        <v>3943</v>
      </c>
      <c r="FV513" s="335" t="s">
        <v>3943</v>
      </c>
      <c r="FW513" s="335" t="s">
        <v>3943</v>
      </c>
      <c r="FX513" s="335" t="s">
        <v>3894</v>
      </c>
      <c r="FY513" s="335" t="s">
        <v>3848</v>
      </c>
      <c r="FZ513" s="335" t="s">
        <v>3848</v>
      </c>
      <c r="GA513" s="335" t="s">
        <v>3848</v>
      </c>
      <c r="GB513" s="335" t="s">
        <v>3848</v>
      </c>
      <c r="GC513" s="335" t="s">
        <v>3848</v>
      </c>
      <c r="IC513" s="44" t="s">
        <v>3403</v>
      </c>
      <c r="IE513" s="44" t="s">
        <v>3403</v>
      </c>
    </row>
    <row r="514" spans="1:239" s="44" customFormat="1" ht="15" customHeight="1" x14ac:dyDescent="0.2">
      <c r="A514" s="85">
        <v>108</v>
      </c>
      <c r="B514" s="470"/>
      <c r="C514" s="85"/>
      <c r="D514" s="85" t="s">
        <v>12630</v>
      </c>
      <c r="E514" s="85" t="s">
        <v>212</v>
      </c>
      <c r="F514" s="282">
        <v>43286</v>
      </c>
      <c r="G514" s="183" t="s">
        <v>1202</v>
      </c>
      <c r="H514" s="183" t="s">
        <v>233</v>
      </c>
      <c r="I514" s="183" t="s">
        <v>3057</v>
      </c>
      <c r="J514" s="85"/>
      <c r="K514" s="471"/>
      <c r="L514" s="471"/>
      <c r="M514" s="471"/>
      <c r="N514" s="471"/>
      <c r="O514" s="85"/>
      <c r="P514" s="472" t="s">
        <v>23784</v>
      </c>
      <c r="Q514" s="85" t="s">
        <v>238</v>
      </c>
      <c r="R514" s="85" t="s">
        <v>23785</v>
      </c>
      <c r="S514" s="471" t="s">
        <v>593</v>
      </c>
      <c r="T514" s="276">
        <v>9126500601</v>
      </c>
      <c r="U514" s="473" t="s">
        <v>23786</v>
      </c>
      <c r="V514" s="44" t="s">
        <v>221</v>
      </c>
      <c r="W514" s="252" t="s">
        <v>221</v>
      </c>
      <c r="X514" s="252" t="s">
        <v>221</v>
      </c>
      <c r="Y514" s="252" t="s">
        <v>221</v>
      </c>
      <c r="Z514" s="252" t="s">
        <v>221</v>
      </c>
      <c r="AA514" s="85" t="s">
        <v>221</v>
      </c>
      <c r="AB514" s="85" t="s">
        <v>221</v>
      </c>
      <c r="AC514" s="85" t="s">
        <v>1303</v>
      </c>
      <c r="AD514" s="85" t="s">
        <v>224</v>
      </c>
      <c r="AE514" s="85" t="s">
        <v>221</v>
      </c>
      <c r="AF514" s="85" t="s">
        <v>221</v>
      </c>
      <c r="AG514" s="85" t="s">
        <v>221</v>
      </c>
      <c r="AH514" s="85" t="s">
        <v>221</v>
      </c>
      <c r="AI514" s="85">
        <v>0</v>
      </c>
      <c r="AJ514" s="85" t="s">
        <v>446</v>
      </c>
      <c r="AK514" s="85">
        <v>0</v>
      </c>
      <c r="AL514" s="85">
        <v>0</v>
      </c>
      <c r="AM514" s="85">
        <v>0</v>
      </c>
      <c r="AN514" s="64" t="s">
        <v>394</v>
      </c>
      <c r="AO514" s="64" t="s">
        <v>1210</v>
      </c>
      <c r="AP514" s="85" t="s">
        <v>281</v>
      </c>
      <c r="AQ514" s="36" t="s">
        <v>15604</v>
      </c>
      <c r="AR514" s="85"/>
      <c r="AS514" s="85"/>
      <c r="AT514" s="85"/>
      <c r="AU514" s="85"/>
      <c r="AV514" s="85"/>
      <c r="AW514" s="85"/>
      <c r="AX514" s="85"/>
      <c r="AY514" s="183" t="s">
        <v>227</v>
      </c>
      <c r="AZ514" s="183" t="s">
        <v>227</v>
      </c>
      <c r="BA514" s="275"/>
      <c r="BB514" s="275" t="s">
        <v>15605</v>
      </c>
      <c r="BC514" s="275">
        <v>0.58888888888888891</v>
      </c>
      <c r="BD514" s="483">
        <v>0.59027777777777779</v>
      </c>
      <c r="BE514" s="85">
        <v>1</v>
      </c>
      <c r="BF514" s="85">
        <v>1</v>
      </c>
      <c r="BG514" s="85">
        <v>1</v>
      </c>
      <c r="BH514" s="85">
        <v>1</v>
      </c>
      <c r="BI514" s="85">
        <v>1</v>
      </c>
      <c r="BJ514" s="85">
        <v>1</v>
      </c>
      <c r="BK514" s="85">
        <v>1</v>
      </c>
      <c r="BL514" s="85">
        <v>1</v>
      </c>
      <c r="BM514" s="85">
        <v>1</v>
      </c>
      <c r="BN514" s="85">
        <v>1</v>
      </c>
      <c r="BO514" s="85">
        <v>1</v>
      </c>
      <c r="BP514" s="85">
        <v>1</v>
      </c>
      <c r="BQ514" s="85">
        <v>1</v>
      </c>
      <c r="BR514" s="85">
        <v>1</v>
      </c>
      <c r="BS514" s="85"/>
      <c r="BT514" s="405"/>
      <c r="BV514" s="85"/>
      <c r="BW514" s="85"/>
      <c r="BX514" s="85"/>
      <c r="BY514" s="85"/>
      <c r="BZ514" s="85"/>
      <c r="CA514" s="85"/>
      <c r="CB514" s="85"/>
      <c r="CC514" s="85"/>
      <c r="CD514" s="85"/>
      <c r="CE514" s="85"/>
      <c r="CF514" s="85"/>
      <c r="CH514" s="85"/>
      <c r="CI514" s="85"/>
      <c r="CJ514" s="85"/>
      <c r="CK514" s="85"/>
      <c r="CL514" s="85"/>
      <c r="CM514" s="85"/>
      <c r="CN514" s="85"/>
      <c r="CO514" s="85"/>
      <c r="CP514" s="85"/>
      <c r="CQ514" s="85"/>
      <c r="CR514" s="335" t="s">
        <v>12643</v>
      </c>
      <c r="CS514" s="335" t="s">
        <v>12644</v>
      </c>
      <c r="CT514" s="335" t="s">
        <v>4002</v>
      </c>
      <c r="CU514" s="335" t="s">
        <v>23787</v>
      </c>
      <c r="CV514" s="335" t="s">
        <v>238</v>
      </c>
      <c r="CW514" s="335" t="s">
        <v>23785</v>
      </c>
      <c r="CX514" s="335" t="s">
        <v>593</v>
      </c>
      <c r="CY514" s="335" t="s">
        <v>23788</v>
      </c>
      <c r="CZ514" s="335" t="s">
        <v>3848</v>
      </c>
      <c r="DA514" s="335" t="s">
        <v>5480</v>
      </c>
      <c r="DB514" s="335" t="s">
        <v>3840</v>
      </c>
      <c r="DC514" s="335" t="s">
        <v>3841</v>
      </c>
      <c r="DD514" s="335" t="s">
        <v>4882</v>
      </c>
      <c r="DE514" s="335" t="s">
        <v>3848</v>
      </c>
      <c r="DF514" s="335" t="s">
        <v>5480</v>
      </c>
      <c r="DG514" s="335" t="s">
        <v>3840</v>
      </c>
      <c r="DH514" s="335" t="s">
        <v>3841</v>
      </c>
      <c r="DI514" s="335" t="s">
        <v>4882</v>
      </c>
      <c r="DJ514" s="335" t="s">
        <v>3848</v>
      </c>
      <c r="DK514" s="335" t="s">
        <v>3849</v>
      </c>
      <c r="DL514" s="335" t="s">
        <v>3848</v>
      </c>
      <c r="DM514" s="335" t="s">
        <v>3914</v>
      </c>
      <c r="DN514" s="335" t="s">
        <v>3852</v>
      </c>
      <c r="DO514" s="335" t="s">
        <v>3848</v>
      </c>
      <c r="DP514" s="335" t="s">
        <v>3848</v>
      </c>
      <c r="DQ514" s="335" t="s">
        <v>23789</v>
      </c>
      <c r="DR514" s="335" t="s">
        <v>23789</v>
      </c>
      <c r="DS514" s="335" t="s">
        <v>23786</v>
      </c>
      <c r="DT514" s="335" t="s">
        <v>3848</v>
      </c>
      <c r="DU514" s="335" t="s">
        <v>3848</v>
      </c>
      <c r="DV514" s="335" t="s">
        <v>3848</v>
      </c>
      <c r="DW514" s="335" t="s">
        <v>3848</v>
      </c>
      <c r="DX514" s="335" t="s">
        <v>3848</v>
      </c>
      <c r="DY514" s="335" t="s">
        <v>3848</v>
      </c>
      <c r="DZ514" s="335" t="s">
        <v>3848</v>
      </c>
      <c r="EA514" s="335" t="s">
        <v>3848</v>
      </c>
      <c r="EB514" s="335" t="s">
        <v>3861</v>
      </c>
      <c r="EC514" s="335" t="s">
        <v>3862</v>
      </c>
      <c r="ED514" s="335" t="s">
        <v>3848</v>
      </c>
      <c r="EE514" s="335" t="s">
        <v>5981</v>
      </c>
      <c r="EF514" s="335" t="s">
        <v>5081</v>
      </c>
      <c r="EG514" s="335" t="s">
        <v>2755</v>
      </c>
      <c r="EH514" s="335" t="s">
        <v>282</v>
      </c>
      <c r="EI514" s="335" t="s">
        <v>7956</v>
      </c>
      <c r="EJ514" s="335" t="s">
        <v>3848</v>
      </c>
      <c r="EK514" s="335" t="s">
        <v>3848</v>
      </c>
      <c r="EL514" s="335" t="s">
        <v>3868</v>
      </c>
      <c r="EM514" s="335" t="s">
        <v>4002</v>
      </c>
      <c r="EN514" s="335" t="s">
        <v>4002</v>
      </c>
      <c r="EO514" s="335" t="s">
        <v>4002</v>
      </c>
      <c r="EP514" s="335" t="s">
        <v>4002</v>
      </c>
      <c r="EQ514" s="335" t="s">
        <v>4017</v>
      </c>
      <c r="ER514" s="335" t="s">
        <v>4017</v>
      </c>
      <c r="ES514" s="335" t="s">
        <v>4017</v>
      </c>
      <c r="ET514" s="335" t="s">
        <v>4017</v>
      </c>
      <c r="EU514" s="335" t="s">
        <v>4017</v>
      </c>
      <c r="EV514" s="335" t="s">
        <v>3848</v>
      </c>
      <c r="EW514" s="335" t="s">
        <v>3848</v>
      </c>
      <c r="EX514" s="335" t="s">
        <v>3848</v>
      </c>
      <c r="EY514" s="335" t="s">
        <v>3848</v>
      </c>
      <c r="EZ514" s="335" t="s">
        <v>3848</v>
      </c>
      <c r="FA514" s="335" t="s">
        <v>3848</v>
      </c>
      <c r="FB514" s="335" t="s">
        <v>3848</v>
      </c>
      <c r="FC514" s="335" t="s">
        <v>3848</v>
      </c>
      <c r="FD514" s="335" t="s">
        <v>3848</v>
      </c>
      <c r="FE514" s="335" t="s">
        <v>4017</v>
      </c>
      <c r="FF514" s="335" t="s">
        <v>4017</v>
      </c>
      <c r="FG514" s="335" t="s">
        <v>3848</v>
      </c>
      <c r="FH514" s="335" t="s">
        <v>3848</v>
      </c>
      <c r="FI514" s="335" t="s">
        <v>3848</v>
      </c>
      <c r="FJ514" s="335" t="s">
        <v>4017</v>
      </c>
      <c r="FK514" s="335" t="s">
        <v>4017</v>
      </c>
      <c r="FL514" s="335" t="s">
        <v>4017</v>
      </c>
      <c r="FM514" s="335" t="s">
        <v>221</v>
      </c>
      <c r="FN514" s="335" t="s">
        <v>221</v>
      </c>
      <c r="FO514" s="335" t="s">
        <v>3848</v>
      </c>
      <c r="FP514" s="335" t="s">
        <v>3848</v>
      </c>
      <c r="FQ514" s="335" t="s">
        <v>4736</v>
      </c>
      <c r="FR514" s="335" t="s">
        <v>4736</v>
      </c>
      <c r="FS514" s="335" t="s">
        <v>4736</v>
      </c>
      <c r="FT514" s="335" t="s">
        <v>3943</v>
      </c>
      <c r="FU514" s="335" t="s">
        <v>3943</v>
      </c>
      <c r="FV514" s="335" t="s">
        <v>3943</v>
      </c>
      <c r="FW514" s="335" t="s">
        <v>3943</v>
      </c>
      <c r="FX514" s="335" t="s">
        <v>3944</v>
      </c>
      <c r="FY514" s="335" t="s">
        <v>3848</v>
      </c>
      <c r="FZ514" s="335" t="s">
        <v>3848</v>
      </c>
      <c r="GA514" s="335" t="s">
        <v>3848</v>
      </c>
      <c r="GB514" s="335" t="s">
        <v>3848</v>
      </c>
      <c r="GC514" s="335" t="s">
        <v>3848</v>
      </c>
      <c r="IC514" s="44" t="s">
        <v>3403</v>
      </c>
      <c r="IE514" s="44" t="s">
        <v>3403</v>
      </c>
    </row>
    <row r="515" spans="1:239" s="44" customFormat="1" ht="15" customHeight="1" x14ac:dyDescent="0.2">
      <c r="A515" s="85">
        <v>109</v>
      </c>
      <c r="B515" s="470"/>
      <c r="C515" s="85"/>
      <c r="D515" s="85" t="s">
        <v>12630</v>
      </c>
      <c r="E515" s="85" t="s">
        <v>212</v>
      </c>
      <c r="F515" s="282">
        <v>43286</v>
      </c>
      <c r="G515" s="183" t="s">
        <v>1202</v>
      </c>
      <c r="H515" s="183" t="s">
        <v>233</v>
      </c>
      <c r="I515" s="183" t="s">
        <v>3057</v>
      </c>
      <c r="J515" s="85"/>
      <c r="K515" s="471"/>
      <c r="L515" s="471"/>
      <c r="M515" s="471"/>
      <c r="N515" s="471"/>
      <c r="O515" s="85"/>
      <c r="P515" s="472" t="s">
        <v>23790</v>
      </c>
      <c r="Q515" s="85" t="s">
        <v>23791</v>
      </c>
      <c r="R515" s="85" t="s">
        <v>855</v>
      </c>
      <c r="S515" s="471" t="s">
        <v>3659</v>
      </c>
      <c r="T515" s="51">
        <v>9121766244</v>
      </c>
      <c r="U515" s="550" t="s">
        <v>23792</v>
      </c>
      <c r="V515" s="44" t="s">
        <v>221</v>
      </c>
      <c r="W515" s="252" t="s">
        <v>221</v>
      </c>
      <c r="X515" s="252" t="s">
        <v>221</v>
      </c>
      <c r="Y515" s="252" t="s">
        <v>221</v>
      </c>
      <c r="Z515" s="252" t="s">
        <v>221</v>
      </c>
      <c r="AA515" s="85" t="s">
        <v>221</v>
      </c>
      <c r="AB515" s="85" t="s">
        <v>221</v>
      </c>
      <c r="AC515" s="85" t="s">
        <v>402</v>
      </c>
      <c r="AD515" s="85" t="s">
        <v>224</v>
      </c>
      <c r="AE515" s="85" t="s">
        <v>21721</v>
      </c>
      <c r="AF515" s="85" t="s">
        <v>221</v>
      </c>
      <c r="AG515" s="85" t="s">
        <v>221</v>
      </c>
      <c r="AH515" s="85" t="s">
        <v>259</v>
      </c>
      <c r="AI515" s="85">
        <v>9</v>
      </c>
      <c r="AJ515" s="85" t="s">
        <v>446</v>
      </c>
      <c r="AK515" s="85">
        <v>0</v>
      </c>
      <c r="AL515" s="85">
        <v>9</v>
      </c>
      <c r="AM515" s="85">
        <v>0</v>
      </c>
      <c r="AN515" s="64" t="s">
        <v>394</v>
      </c>
      <c r="AO515" s="64" t="s">
        <v>1210</v>
      </c>
      <c r="AP515" s="85" t="s">
        <v>281</v>
      </c>
      <c r="AQ515" s="36" t="s">
        <v>15604</v>
      </c>
      <c r="AR515" s="85"/>
      <c r="AS515" s="85"/>
      <c r="AT515" s="85"/>
      <c r="AU515" s="85"/>
      <c r="AV515" s="85"/>
      <c r="AW515" s="85"/>
      <c r="AX515" s="85"/>
      <c r="AY515" s="183" t="s">
        <v>227</v>
      </c>
      <c r="AZ515" s="183" t="s">
        <v>227</v>
      </c>
      <c r="BA515" s="275"/>
      <c r="BB515" s="275" t="s">
        <v>15605</v>
      </c>
      <c r="BC515" s="275">
        <v>0.59444444444444444</v>
      </c>
      <c r="BD515" s="483">
        <v>0.59583333333333333</v>
      </c>
      <c r="BE515" s="85">
        <v>1</v>
      </c>
      <c r="BF515" s="85">
        <v>1</v>
      </c>
      <c r="BG515" s="85">
        <v>1</v>
      </c>
      <c r="BH515" s="85">
        <v>1</v>
      </c>
      <c r="BI515" s="85">
        <v>1</v>
      </c>
      <c r="BJ515" s="85">
        <v>1</v>
      </c>
      <c r="BK515" s="85">
        <v>1</v>
      </c>
      <c r="BL515" s="85">
        <v>1</v>
      </c>
      <c r="BM515" s="85">
        <v>1</v>
      </c>
      <c r="BN515" s="85">
        <v>1</v>
      </c>
      <c r="BO515" s="85">
        <v>1</v>
      </c>
      <c r="BP515" s="85">
        <v>1</v>
      </c>
      <c r="BQ515" s="85">
        <v>1</v>
      </c>
      <c r="BR515" s="85">
        <v>1</v>
      </c>
      <c r="BS515" s="85"/>
      <c r="BT515" s="405"/>
      <c r="BV515" s="85"/>
      <c r="BW515" s="85"/>
      <c r="BX515" s="85"/>
      <c r="BY515" s="85"/>
      <c r="BZ515" s="85"/>
      <c r="CA515" s="85"/>
      <c r="CB515" s="85"/>
      <c r="CC515" s="85"/>
      <c r="CD515" s="85"/>
      <c r="CE515" s="85"/>
      <c r="CF515" s="85"/>
      <c r="CH515" s="85"/>
      <c r="CI515" s="85"/>
      <c r="CJ515" s="85"/>
      <c r="CK515" s="85"/>
      <c r="CL515" s="85"/>
      <c r="CM515" s="85"/>
      <c r="CN515" s="85"/>
      <c r="CO515" s="85"/>
      <c r="CP515" s="85"/>
      <c r="CQ515" s="85"/>
      <c r="CR515" s="335" t="s">
        <v>12643</v>
      </c>
      <c r="CS515" s="335" t="s">
        <v>12644</v>
      </c>
      <c r="CT515" s="335" t="s">
        <v>4002</v>
      </c>
      <c r="CU515" s="335" t="s">
        <v>23793</v>
      </c>
      <c r="CV515" s="335" t="s">
        <v>23791</v>
      </c>
      <c r="CW515" s="335" t="s">
        <v>855</v>
      </c>
      <c r="CX515" s="335" t="s">
        <v>3659</v>
      </c>
      <c r="CY515" s="335" t="s">
        <v>23794</v>
      </c>
      <c r="CZ515" s="335" t="s">
        <v>3848</v>
      </c>
      <c r="DA515" s="335" t="s">
        <v>4002</v>
      </c>
      <c r="DB515" s="335" t="s">
        <v>3840</v>
      </c>
      <c r="DC515" s="335" t="s">
        <v>3841</v>
      </c>
      <c r="DD515" s="335" t="s">
        <v>4838</v>
      </c>
      <c r="DE515" s="335" t="s">
        <v>3848</v>
      </c>
      <c r="DF515" s="335" t="s">
        <v>4002</v>
      </c>
      <c r="DG515" s="335" t="s">
        <v>3840</v>
      </c>
      <c r="DH515" s="335" t="s">
        <v>3841</v>
      </c>
      <c r="DI515" s="335" t="s">
        <v>4838</v>
      </c>
      <c r="DJ515" s="335" t="s">
        <v>3848</v>
      </c>
      <c r="DK515" s="335" t="s">
        <v>3849</v>
      </c>
      <c r="DL515" s="335" t="s">
        <v>4298</v>
      </c>
      <c r="DM515" s="335" t="s">
        <v>3914</v>
      </c>
      <c r="DN515" s="335" t="s">
        <v>3852</v>
      </c>
      <c r="DO515" s="335" t="s">
        <v>3848</v>
      </c>
      <c r="DP515" s="335" t="s">
        <v>3848</v>
      </c>
      <c r="DQ515" s="335" t="s">
        <v>23795</v>
      </c>
      <c r="DR515" s="335" t="s">
        <v>23795</v>
      </c>
      <c r="DS515" s="335" t="s">
        <v>23792</v>
      </c>
      <c r="DT515" s="335" t="s">
        <v>3848</v>
      </c>
      <c r="DU515" s="335" t="s">
        <v>3848</v>
      </c>
      <c r="DV515" s="335" t="s">
        <v>3848</v>
      </c>
      <c r="DW515" s="335" t="s">
        <v>3848</v>
      </c>
      <c r="DX515" s="335" t="s">
        <v>3848</v>
      </c>
      <c r="DY515" s="335" t="s">
        <v>3848</v>
      </c>
      <c r="DZ515" s="335" t="s">
        <v>3848</v>
      </c>
      <c r="EA515" s="335" t="s">
        <v>3848</v>
      </c>
      <c r="EB515" s="335" t="s">
        <v>3861</v>
      </c>
      <c r="EC515" s="335" t="s">
        <v>3862</v>
      </c>
      <c r="ED515" s="335" t="s">
        <v>3848</v>
      </c>
      <c r="EE515" s="335" t="s">
        <v>5981</v>
      </c>
      <c r="EF515" s="335" t="s">
        <v>5081</v>
      </c>
      <c r="EG515" s="335" t="s">
        <v>2755</v>
      </c>
      <c r="EH515" s="335" t="s">
        <v>282</v>
      </c>
      <c r="EI515" s="335" t="s">
        <v>7956</v>
      </c>
      <c r="EJ515" s="335" t="s">
        <v>3848</v>
      </c>
      <c r="EK515" s="335" t="s">
        <v>3848</v>
      </c>
      <c r="EL515" s="335" t="s">
        <v>3868</v>
      </c>
      <c r="EM515" s="335" t="s">
        <v>4002</v>
      </c>
      <c r="EN515" s="335" t="s">
        <v>4002</v>
      </c>
      <c r="EO515" s="335" t="s">
        <v>4002</v>
      </c>
      <c r="EP515" s="335" t="s">
        <v>4002</v>
      </c>
      <c r="EQ515" s="335" t="s">
        <v>4017</v>
      </c>
      <c r="ER515" s="335" t="s">
        <v>4017</v>
      </c>
      <c r="ES515" s="335" t="s">
        <v>4017</v>
      </c>
      <c r="ET515" s="335" t="s">
        <v>4017</v>
      </c>
      <c r="EU515" s="335" t="s">
        <v>4017</v>
      </c>
      <c r="EV515" s="335" t="s">
        <v>3848</v>
      </c>
      <c r="EW515" s="335" t="s">
        <v>3848</v>
      </c>
      <c r="EX515" s="335" t="s">
        <v>3848</v>
      </c>
      <c r="EY515" s="335" t="s">
        <v>3848</v>
      </c>
      <c r="EZ515" s="335" t="s">
        <v>3848</v>
      </c>
      <c r="FA515" s="335" t="s">
        <v>3848</v>
      </c>
      <c r="FB515" s="335" t="s">
        <v>3848</v>
      </c>
      <c r="FC515" s="335" t="s">
        <v>3848</v>
      </c>
      <c r="FD515" s="335" t="s">
        <v>3848</v>
      </c>
      <c r="FE515" s="335" t="s">
        <v>4017</v>
      </c>
      <c r="FF515" s="335" t="s">
        <v>4017</v>
      </c>
      <c r="FG515" s="335" t="s">
        <v>3848</v>
      </c>
      <c r="FH515" s="335" t="s">
        <v>3848</v>
      </c>
      <c r="FI515" s="335" t="s">
        <v>3848</v>
      </c>
      <c r="FJ515" s="335" t="s">
        <v>4017</v>
      </c>
      <c r="FK515" s="335" t="s">
        <v>4017</v>
      </c>
      <c r="FL515" s="335" t="s">
        <v>4017</v>
      </c>
      <c r="FM515" s="335" t="s">
        <v>221</v>
      </c>
      <c r="FN515" s="335" t="s">
        <v>221</v>
      </c>
      <c r="FO515" s="335" t="s">
        <v>3848</v>
      </c>
      <c r="FP515" s="335" t="s">
        <v>3848</v>
      </c>
      <c r="FQ515" s="335" t="s">
        <v>4736</v>
      </c>
      <c r="FR515" s="335" t="s">
        <v>4736</v>
      </c>
      <c r="FS515" s="335" t="s">
        <v>4736</v>
      </c>
      <c r="FT515" s="335" t="s">
        <v>3943</v>
      </c>
      <c r="FU515" s="335" t="s">
        <v>3943</v>
      </c>
      <c r="FV515" s="335" t="s">
        <v>3943</v>
      </c>
      <c r="FW515" s="335" t="s">
        <v>3943</v>
      </c>
      <c r="FX515" s="335" t="s">
        <v>3944</v>
      </c>
      <c r="FY515" s="335" t="s">
        <v>3848</v>
      </c>
      <c r="FZ515" s="335" t="s">
        <v>3848</v>
      </c>
      <c r="GA515" s="335" t="s">
        <v>3848</v>
      </c>
      <c r="GB515" s="335" t="s">
        <v>3848</v>
      </c>
      <c r="GC515" s="335" t="s">
        <v>3848</v>
      </c>
      <c r="IC515" s="44" t="s">
        <v>3403</v>
      </c>
      <c r="IE515" s="44" t="s">
        <v>3403</v>
      </c>
    </row>
    <row r="516" spans="1:239" s="44" customFormat="1" ht="15" customHeight="1" x14ac:dyDescent="0.2">
      <c r="A516" s="85">
        <v>110</v>
      </c>
      <c r="B516" s="470"/>
      <c r="C516" s="85"/>
      <c r="D516" s="85" t="s">
        <v>12630</v>
      </c>
      <c r="E516" s="85" t="s">
        <v>212</v>
      </c>
      <c r="F516" s="282">
        <v>43286</v>
      </c>
      <c r="G516" s="85" t="s">
        <v>387</v>
      </c>
      <c r="H516" s="85" t="s">
        <v>3127</v>
      </c>
      <c r="I516" s="85" t="s">
        <v>4374</v>
      </c>
      <c r="J516" s="85"/>
      <c r="K516" s="471"/>
      <c r="L516" s="471"/>
      <c r="M516" s="471"/>
      <c r="N516" s="471"/>
      <c r="O516" s="85"/>
      <c r="P516" s="472" t="s">
        <v>23796</v>
      </c>
      <c r="Q516" s="85" t="s">
        <v>17025</v>
      </c>
      <c r="R516" s="85" t="s">
        <v>17026</v>
      </c>
      <c r="S516" s="471" t="s">
        <v>17027</v>
      </c>
      <c r="T516" s="276">
        <v>9177187175</v>
      </c>
      <c r="U516" s="473" t="s">
        <v>17028</v>
      </c>
      <c r="V516" s="44" t="s">
        <v>221</v>
      </c>
      <c r="W516" s="252" t="s">
        <v>221</v>
      </c>
      <c r="X516" s="252" t="s">
        <v>221</v>
      </c>
      <c r="Y516" s="252" t="s">
        <v>221</v>
      </c>
      <c r="Z516" s="252" t="s">
        <v>221</v>
      </c>
      <c r="AA516" s="85" t="s">
        <v>23797</v>
      </c>
      <c r="AB516" s="85">
        <v>9770330889</v>
      </c>
      <c r="AC516" s="85" t="s">
        <v>402</v>
      </c>
      <c r="AD516" s="85" t="s">
        <v>224</v>
      </c>
      <c r="AE516" s="85" t="s">
        <v>23798</v>
      </c>
      <c r="AF516" s="85" t="s">
        <v>221</v>
      </c>
      <c r="AG516" s="85" t="s">
        <v>221</v>
      </c>
      <c r="AH516" s="85" t="s">
        <v>221</v>
      </c>
      <c r="AI516" s="85">
        <v>1</v>
      </c>
      <c r="AJ516" s="85" t="s">
        <v>227</v>
      </c>
      <c r="AK516" s="85">
        <v>1</v>
      </c>
      <c r="AL516" s="85">
        <v>1</v>
      </c>
      <c r="AM516" s="85">
        <v>0</v>
      </c>
      <c r="AN516" s="64" t="s">
        <v>394</v>
      </c>
      <c r="AO516" s="64" t="s">
        <v>1210</v>
      </c>
      <c r="AP516" s="85" t="s">
        <v>281</v>
      </c>
      <c r="AQ516" s="36" t="s">
        <v>15604</v>
      </c>
      <c r="AR516" s="85"/>
      <c r="AS516" s="85"/>
      <c r="AT516" s="85"/>
      <c r="AU516" s="85"/>
      <c r="AV516" s="85"/>
      <c r="AW516" s="85"/>
      <c r="AX516" s="85"/>
      <c r="AY516" s="183" t="s">
        <v>227</v>
      </c>
      <c r="AZ516" s="183" t="s">
        <v>227</v>
      </c>
      <c r="BA516" s="275"/>
      <c r="BB516" s="275" t="s">
        <v>15605</v>
      </c>
      <c r="BC516" s="275">
        <v>0.62291666666666667</v>
      </c>
      <c r="BD516" s="483">
        <v>0.625</v>
      </c>
      <c r="BE516" s="85">
        <v>1</v>
      </c>
      <c r="BF516" s="85">
        <v>1</v>
      </c>
      <c r="BG516" s="85">
        <v>1</v>
      </c>
      <c r="BH516" s="85">
        <v>1</v>
      </c>
      <c r="BI516" s="85">
        <v>1</v>
      </c>
      <c r="BJ516" s="85">
        <v>1</v>
      </c>
      <c r="BK516" s="85">
        <v>1</v>
      </c>
      <c r="BL516" s="85">
        <v>1</v>
      </c>
      <c r="BM516" s="85">
        <v>1</v>
      </c>
      <c r="BN516" s="85">
        <v>1</v>
      </c>
      <c r="BO516" s="85">
        <v>1</v>
      </c>
      <c r="BP516" s="85">
        <v>1</v>
      </c>
      <c r="BQ516" s="85">
        <v>1</v>
      </c>
      <c r="BR516" s="85">
        <v>1</v>
      </c>
      <c r="BS516" s="85"/>
      <c r="BT516" s="405"/>
      <c r="BV516" s="85"/>
      <c r="BW516" s="85"/>
      <c r="BX516" s="85"/>
      <c r="BY516" s="85"/>
      <c r="BZ516" s="85"/>
      <c r="CA516" s="85"/>
      <c r="CB516" s="85"/>
      <c r="CC516" s="85"/>
      <c r="CD516" s="85"/>
      <c r="CE516" s="85"/>
      <c r="CF516" s="85"/>
      <c r="CH516" s="85"/>
      <c r="CI516" s="85"/>
      <c r="CJ516" s="85"/>
      <c r="CK516" s="85"/>
      <c r="CL516" s="85"/>
      <c r="CM516" s="85"/>
      <c r="CN516" s="85"/>
      <c r="CO516" s="85"/>
      <c r="CP516" s="85"/>
      <c r="CQ516" s="85"/>
      <c r="CR516" s="335" t="s">
        <v>12643</v>
      </c>
      <c r="CS516" s="335" t="s">
        <v>12644</v>
      </c>
      <c r="CT516" s="335" t="s">
        <v>4002</v>
      </c>
      <c r="CU516" s="335" t="s">
        <v>17032</v>
      </c>
      <c r="CV516" s="335" t="s">
        <v>17025</v>
      </c>
      <c r="CW516" s="335" t="s">
        <v>17026</v>
      </c>
      <c r="CX516" s="335" t="s">
        <v>17027</v>
      </c>
      <c r="CY516" s="335" t="s">
        <v>17033</v>
      </c>
      <c r="CZ516" s="335" t="s">
        <v>17034</v>
      </c>
      <c r="DA516" s="335" t="s">
        <v>17035</v>
      </c>
      <c r="DB516" s="335" t="s">
        <v>3840</v>
      </c>
      <c r="DC516" s="335" t="s">
        <v>3841</v>
      </c>
      <c r="DD516" s="335" t="s">
        <v>4882</v>
      </c>
      <c r="DE516" s="335" t="s">
        <v>17034</v>
      </c>
      <c r="DF516" s="335" t="s">
        <v>17035</v>
      </c>
      <c r="DG516" s="335" t="s">
        <v>3840</v>
      </c>
      <c r="DH516" s="335" t="s">
        <v>3841</v>
      </c>
      <c r="DI516" s="335" t="s">
        <v>4882</v>
      </c>
      <c r="DJ516" s="335" t="s">
        <v>17036</v>
      </c>
      <c r="DK516" s="335" t="s">
        <v>3957</v>
      </c>
      <c r="DL516" s="335" t="s">
        <v>5480</v>
      </c>
      <c r="DM516" s="335" t="s">
        <v>3914</v>
      </c>
      <c r="DN516" s="335" t="s">
        <v>3852</v>
      </c>
      <c r="DO516" s="335" t="s">
        <v>3853</v>
      </c>
      <c r="DP516" s="335" t="s">
        <v>3848</v>
      </c>
      <c r="DQ516" s="335" t="s">
        <v>17037</v>
      </c>
      <c r="DR516" s="335" t="s">
        <v>17038</v>
      </c>
      <c r="DS516" s="335" t="s">
        <v>17028</v>
      </c>
      <c r="DT516" s="335" t="s">
        <v>17039</v>
      </c>
      <c r="DU516" s="335" t="s">
        <v>2718</v>
      </c>
      <c r="DV516" s="335" t="s">
        <v>17040</v>
      </c>
      <c r="DW516" s="335" t="s">
        <v>17041</v>
      </c>
      <c r="DX516" s="335" t="s">
        <v>17029</v>
      </c>
      <c r="DY516" s="335" t="s">
        <v>17042</v>
      </c>
      <c r="DZ516" s="335" t="s">
        <v>17043</v>
      </c>
      <c r="EA516" s="335" t="s">
        <v>2718</v>
      </c>
      <c r="EB516" s="335" t="s">
        <v>3861</v>
      </c>
      <c r="EC516" s="335" t="s">
        <v>3862</v>
      </c>
      <c r="ED516" s="335" t="s">
        <v>3848</v>
      </c>
      <c r="EE516" s="335" t="s">
        <v>17044</v>
      </c>
      <c r="EF516" s="335" t="s">
        <v>3864</v>
      </c>
      <c r="EG516" s="335" t="s">
        <v>2755</v>
      </c>
      <c r="EH516" s="335" t="s">
        <v>282</v>
      </c>
      <c r="EI516" s="335" t="s">
        <v>3848</v>
      </c>
      <c r="EJ516" s="335" t="s">
        <v>3848</v>
      </c>
      <c r="EK516" s="335" t="s">
        <v>3848</v>
      </c>
      <c r="EL516" s="335" t="s">
        <v>4473</v>
      </c>
      <c r="EM516" s="335" t="s">
        <v>4002</v>
      </c>
      <c r="EN516" s="335" t="s">
        <v>4002</v>
      </c>
      <c r="EO516" s="335" t="s">
        <v>4002</v>
      </c>
      <c r="EP516" s="335" t="s">
        <v>4002</v>
      </c>
      <c r="EQ516" s="335" t="s">
        <v>17045</v>
      </c>
      <c r="ER516" s="335" t="s">
        <v>3924</v>
      </c>
      <c r="ES516" s="335" t="s">
        <v>17046</v>
      </c>
      <c r="ET516" s="335" t="s">
        <v>8714</v>
      </c>
      <c r="EU516" s="335" t="s">
        <v>17047</v>
      </c>
      <c r="EV516" s="335" t="s">
        <v>3876</v>
      </c>
      <c r="EW516" s="335" t="s">
        <v>3876</v>
      </c>
      <c r="EX516" s="335" t="s">
        <v>3848</v>
      </c>
      <c r="EY516" s="335" t="s">
        <v>3848</v>
      </c>
      <c r="EZ516" s="335" t="s">
        <v>3876</v>
      </c>
      <c r="FA516" s="335" t="s">
        <v>3848</v>
      </c>
      <c r="FB516" s="335" t="s">
        <v>17048</v>
      </c>
      <c r="FC516" s="335" t="s">
        <v>17049</v>
      </c>
      <c r="FD516" s="335" t="s">
        <v>3892</v>
      </c>
      <c r="FE516" s="335" t="s">
        <v>3930</v>
      </c>
      <c r="FF516" s="335" t="s">
        <v>14184</v>
      </c>
      <c r="FG516" s="335" t="s">
        <v>3892</v>
      </c>
      <c r="FH516" s="335" t="s">
        <v>16762</v>
      </c>
      <c r="FI516" s="335" t="s">
        <v>17050</v>
      </c>
      <c r="FJ516" s="335" t="s">
        <v>17051</v>
      </c>
      <c r="FK516" s="335" t="s">
        <v>4017</v>
      </c>
      <c r="FL516" s="335" t="s">
        <v>4017</v>
      </c>
      <c r="FM516" s="335" t="s">
        <v>17027</v>
      </c>
      <c r="FN516" s="335" t="s">
        <v>6923</v>
      </c>
      <c r="FO516" s="335" t="s">
        <v>17052</v>
      </c>
      <c r="FP516" s="335" t="s">
        <v>3848</v>
      </c>
      <c r="FQ516" s="335" t="s">
        <v>17053</v>
      </c>
      <c r="FR516" s="335" t="s">
        <v>4367</v>
      </c>
      <c r="FS516" s="335" t="s">
        <v>17054</v>
      </c>
      <c r="FT516" s="335" t="s">
        <v>17055</v>
      </c>
      <c r="FU516" s="335" t="s">
        <v>16683</v>
      </c>
      <c r="FV516" s="335" t="s">
        <v>17056</v>
      </c>
      <c r="FW516" s="335" t="s">
        <v>17057</v>
      </c>
      <c r="FX516" s="335" t="s">
        <v>3944</v>
      </c>
      <c r="FY516" s="335" t="s">
        <v>3848</v>
      </c>
      <c r="FZ516" s="335" t="s">
        <v>3848</v>
      </c>
      <c r="GA516" s="335" t="s">
        <v>3945</v>
      </c>
      <c r="GB516" s="335" t="s">
        <v>3945</v>
      </c>
      <c r="GC516" s="335" t="s">
        <v>3945</v>
      </c>
      <c r="IC516" s="44" t="s">
        <v>3403</v>
      </c>
      <c r="IE516" s="44" t="s">
        <v>3403</v>
      </c>
    </row>
    <row r="517" spans="1:239" s="44" customFormat="1" ht="15" customHeight="1" x14ac:dyDescent="0.2">
      <c r="A517" s="85">
        <v>111</v>
      </c>
      <c r="B517" s="470"/>
      <c r="C517" s="85"/>
      <c r="D517" s="85" t="s">
        <v>12630</v>
      </c>
      <c r="E517" s="85" t="s">
        <v>212</v>
      </c>
      <c r="F517" s="282">
        <v>43286</v>
      </c>
      <c r="G517" s="183" t="s">
        <v>1202</v>
      </c>
      <c r="H517" s="183" t="s">
        <v>233</v>
      </c>
      <c r="I517" s="183" t="s">
        <v>3057</v>
      </c>
      <c r="J517" s="85"/>
      <c r="K517" s="471"/>
      <c r="L517" s="471"/>
      <c r="M517" s="471"/>
      <c r="N517" s="471"/>
      <c r="O517" s="85"/>
      <c r="P517" s="472" t="s">
        <v>23799</v>
      </c>
      <c r="Q517" s="85" t="s">
        <v>23800</v>
      </c>
      <c r="R517" s="85" t="s">
        <v>23801</v>
      </c>
      <c r="S517" s="471" t="s">
        <v>23802</v>
      </c>
      <c r="T517" s="276">
        <v>9060715227</v>
      </c>
      <c r="U517" s="471" t="s">
        <v>23803</v>
      </c>
      <c r="V517" s="44" t="s">
        <v>221</v>
      </c>
      <c r="W517" s="252" t="s">
        <v>221</v>
      </c>
      <c r="X517" s="252" t="s">
        <v>221</v>
      </c>
      <c r="Y517" s="252" t="s">
        <v>221</v>
      </c>
      <c r="Z517" s="252" t="s">
        <v>221</v>
      </c>
      <c r="AA517" s="85" t="s">
        <v>23804</v>
      </c>
      <c r="AB517" s="85">
        <v>3731169</v>
      </c>
      <c r="AC517" s="85" t="s">
        <v>1303</v>
      </c>
      <c r="AD517" s="85" t="s">
        <v>224</v>
      </c>
      <c r="AE517" s="85" t="s">
        <v>221</v>
      </c>
      <c r="AF517" s="85" t="s">
        <v>221</v>
      </c>
      <c r="AG517" s="85" t="s">
        <v>221</v>
      </c>
      <c r="AH517" s="85" t="s">
        <v>221</v>
      </c>
      <c r="AI517" s="85">
        <v>0</v>
      </c>
      <c r="AJ517" s="85" t="s">
        <v>446</v>
      </c>
      <c r="AK517" s="85">
        <v>0</v>
      </c>
      <c r="AL517" s="85">
        <v>0</v>
      </c>
      <c r="AM517" s="85">
        <v>0</v>
      </c>
      <c r="AN517" s="64" t="s">
        <v>394</v>
      </c>
      <c r="AO517" s="64" t="s">
        <v>1210</v>
      </c>
      <c r="AP517" s="85" t="s">
        <v>281</v>
      </c>
      <c r="AQ517" s="36" t="s">
        <v>15604</v>
      </c>
      <c r="AR517" s="85"/>
      <c r="AS517" s="85"/>
      <c r="AT517" s="85"/>
      <c r="AU517" s="85"/>
      <c r="AV517" s="85"/>
      <c r="AW517" s="85"/>
      <c r="AX517" s="85"/>
      <c r="AY517" s="183" t="s">
        <v>227</v>
      </c>
      <c r="AZ517" s="183" t="s">
        <v>227</v>
      </c>
      <c r="BA517" s="275"/>
      <c r="BB517" s="275" t="s">
        <v>15605</v>
      </c>
      <c r="BC517" s="275">
        <v>0.68333333333333324</v>
      </c>
      <c r="BD517" s="483">
        <v>0.6875</v>
      </c>
      <c r="BE517" s="85">
        <v>1</v>
      </c>
      <c r="BF517" s="85">
        <v>1</v>
      </c>
      <c r="BG517" s="85">
        <v>1</v>
      </c>
      <c r="BH517" s="85">
        <v>1</v>
      </c>
      <c r="BI517" s="85">
        <v>1</v>
      </c>
      <c r="BJ517" s="85">
        <v>1</v>
      </c>
      <c r="BK517" s="85">
        <v>1</v>
      </c>
      <c r="BL517" s="85">
        <v>1</v>
      </c>
      <c r="BM517" s="85">
        <v>1</v>
      </c>
      <c r="BN517" s="85">
        <v>1</v>
      </c>
      <c r="BO517" s="85">
        <v>1</v>
      </c>
      <c r="BP517" s="85">
        <v>1</v>
      </c>
      <c r="BQ517" s="85">
        <v>1</v>
      </c>
      <c r="BR517" s="85">
        <v>1</v>
      </c>
      <c r="BS517" s="85"/>
      <c r="BT517" s="405"/>
      <c r="BV517" s="85"/>
      <c r="BW517" s="85"/>
      <c r="BX517" s="85"/>
      <c r="BY517" s="85"/>
      <c r="BZ517" s="85"/>
      <c r="CA517" s="85"/>
      <c r="CB517" s="85"/>
      <c r="CC517" s="85"/>
      <c r="CD517" s="85"/>
      <c r="CE517" s="85"/>
      <c r="CF517" s="85"/>
      <c r="CH517" s="85"/>
      <c r="CI517" s="85"/>
      <c r="CJ517" s="85"/>
      <c r="CK517" s="85"/>
      <c r="CL517" s="85"/>
      <c r="CM517" s="85"/>
      <c r="CN517" s="85"/>
      <c r="CO517" s="85"/>
      <c r="CP517" s="85"/>
      <c r="CQ517" s="85"/>
      <c r="CR517" s="335" t="s">
        <v>12643</v>
      </c>
      <c r="CS517" s="335" t="s">
        <v>12644</v>
      </c>
      <c r="CT517" s="335" t="s">
        <v>4002</v>
      </c>
      <c r="CU517" s="335" t="s">
        <v>23805</v>
      </c>
      <c r="CV517" s="335" t="s">
        <v>23800</v>
      </c>
      <c r="CW517" s="335" t="s">
        <v>23801</v>
      </c>
      <c r="CX517" s="335" t="s">
        <v>23802</v>
      </c>
      <c r="CY517" s="335" t="s">
        <v>23806</v>
      </c>
      <c r="CZ517" s="335" t="s">
        <v>3848</v>
      </c>
      <c r="DA517" s="335" t="s">
        <v>4002</v>
      </c>
      <c r="DB517" s="335" t="s">
        <v>3840</v>
      </c>
      <c r="DC517" s="335" t="s">
        <v>3841</v>
      </c>
      <c r="DD517" s="335" t="s">
        <v>4838</v>
      </c>
      <c r="DE517" s="335" t="s">
        <v>3848</v>
      </c>
      <c r="DF517" s="335" t="s">
        <v>4002</v>
      </c>
      <c r="DG517" s="335" t="s">
        <v>3840</v>
      </c>
      <c r="DH517" s="335" t="s">
        <v>3841</v>
      </c>
      <c r="DI517" s="335" t="s">
        <v>4838</v>
      </c>
      <c r="DJ517" s="335" t="s">
        <v>3848</v>
      </c>
      <c r="DK517" s="335" t="s">
        <v>3849</v>
      </c>
      <c r="DL517" s="335" t="s">
        <v>3848</v>
      </c>
      <c r="DM517" s="335" t="s">
        <v>3914</v>
      </c>
      <c r="DN517" s="335" t="s">
        <v>3852</v>
      </c>
      <c r="DO517" s="335" t="s">
        <v>3848</v>
      </c>
      <c r="DP517" s="335" t="s">
        <v>3848</v>
      </c>
      <c r="DQ517" s="335" t="s">
        <v>23807</v>
      </c>
      <c r="DR517" s="335" t="s">
        <v>23807</v>
      </c>
      <c r="DS517" s="335" t="s">
        <v>23803</v>
      </c>
      <c r="DT517" s="335" t="s">
        <v>3848</v>
      </c>
      <c r="DU517" s="335" t="s">
        <v>3848</v>
      </c>
      <c r="DV517" s="335" t="s">
        <v>3848</v>
      </c>
      <c r="DW517" s="335" t="s">
        <v>3848</v>
      </c>
      <c r="DX517" s="335" t="s">
        <v>3848</v>
      </c>
      <c r="DY517" s="335" t="s">
        <v>3848</v>
      </c>
      <c r="DZ517" s="335" t="s">
        <v>3848</v>
      </c>
      <c r="EA517" s="335" t="s">
        <v>3848</v>
      </c>
      <c r="EB517" s="335" t="s">
        <v>3861</v>
      </c>
      <c r="EC517" s="335" t="s">
        <v>3862</v>
      </c>
      <c r="ED517" s="335" t="s">
        <v>3848</v>
      </c>
      <c r="EE517" s="335" t="s">
        <v>5981</v>
      </c>
      <c r="EF517" s="335" t="s">
        <v>5081</v>
      </c>
      <c r="EG517" s="335" t="s">
        <v>2755</v>
      </c>
      <c r="EH517" s="335" t="s">
        <v>282</v>
      </c>
      <c r="EI517" s="335" t="s">
        <v>7956</v>
      </c>
      <c r="EJ517" s="335" t="s">
        <v>3848</v>
      </c>
      <c r="EK517" s="335" t="s">
        <v>3848</v>
      </c>
      <c r="EL517" s="335" t="s">
        <v>3868</v>
      </c>
      <c r="EM517" s="335" t="s">
        <v>4002</v>
      </c>
      <c r="EN517" s="335" t="s">
        <v>4002</v>
      </c>
      <c r="EO517" s="335" t="s">
        <v>4002</v>
      </c>
      <c r="EP517" s="335" t="s">
        <v>4002</v>
      </c>
      <c r="EQ517" s="335" t="s">
        <v>4017</v>
      </c>
      <c r="ER517" s="335" t="s">
        <v>4017</v>
      </c>
      <c r="ES517" s="335" t="s">
        <v>4017</v>
      </c>
      <c r="ET517" s="335" t="s">
        <v>4017</v>
      </c>
      <c r="EU517" s="335" t="s">
        <v>4017</v>
      </c>
      <c r="EV517" s="335" t="s">
        <v>3848</v>
      </c>
      <c r="EW517" s="335" t="s">
        <v>3848</v>
      </c>
      <c r="EX517" s="335" t="s">
        <v>3848</v>
      </c>
      <c r="EY517" s="335" t="s">
        <v>3848</v>
      </c>
      <c r="EZ517" s="335" t="s">
        <v>3848</v>
      </c>
      <c r="FA517" s="335" t="s">
        <v>3848</v>
      </c>
      <c r="FB517" s="335" t="s">
        <v>3848</v>
      </c>
      <c r="FC517" s="335" t="s">
        <v>3848</v>
      </c>
      <c r="FD517" s="335" t="s">
        <v>3848</v>
      </c>
      <c r="FE517" s="335" t="s">
        <v>4017</v>
      </c>
      <c r="FF517" s="335" t="s">
        <v>4017</v>
      </c>
      <c r="FG517" s="335" t="s">
        <v>3848</v>
      </c>
      <c r="FH517" s="335" t="s">
        <v>3848</v>
      </c>
      <c r="FI517" s="335" t="s">
        <v>3848</v>
      </c>
      <c r="FJ517" s="335" t="s">
        <v>4017</v>
      </c>
      <c r="FK517" s="335" t="s">
        <v>4017</v>
      </c>
      <c r="FL517" s="335" t="s">
        <v>4017</v>
      </c>
      <c r="FM517" s="335" t="s">
        <v>23800</v>
      </c>
      <c r="FN517" s="335" t="s">
        <v>23808</v>
      </c>
      <c r="FO517" s="335" t="s">
        <v>3848</v>
      </c>
      <c r="FP517" s="335" t="s">
        <v>3848</v>
      </c>
      <c r="FQ517" s="335" t="s">
        <v>23809</v>
      </c>
      <c r="FR517" s="335" t="s">
        <v>4367</v>
      </c>
      <c r="FS517" s="335" t="s">
        <v>23810</v>
      </c>
      <c r="FT517" s="335" t="s">
        <v>3943</v>
      </c>
      <c r="FU517" s="335" t="s">
        <v>3943</v>
      </c>
      <c r="FV517" s="335" t="s">
        <v>3943</v>
      </c>
      <c r="FW517" s="335" t="s">
        <v>3943</v>
      </c>
      <c r="FX517" s="335" t="s">
        <v>3894</v>
      </c>
      <c r="FY517" s="335" t="s">
        <v>3848</v>
      </c>
      <c r="FZ517" s="335" t="s">
        <v>3848</v>
      </c>
      <c r="GA517" s="335" t="s">
        <v>3848</v>
      </c>
      <c r="GB517" s="335" t="s">
        <v>3848</v>
      </c>
      <c r="GC517" s="335" t="s">
        <v>3848</v>
      </c>
      <c r="IC517" s="44" t="s">
        <v>3403</v>
      </c>
      <c r="IE517" s="44" t="s">
        <v>3403</v>
      </c>
    </row>
    <row r="518" spans="1:239" s="44" customFormat="1" ht="15" customHeight="1" x14ac:dyDescent="0.2">
      <c r="A518" s="85">
        <v>112</v>
      </c>
      <c r="B518" s="470"/>
      <c r="C518" s="85"/>
      <c r="D518" s="85" t="s">
        <v>12630</v>
      </c>
      <c r="E518" s="85" t="s">
        <v>212</v>
      </c>
      <c r="F518" s="282">
        <v>43286</v>
      </c>
      <c r="G518" s="85" t="s">
        <v>1202</v>
      </c>
      <c r="H518" s="85" t="s">
        <v>337</v>
      </c>
      <c r="I518" s="85" t="s">
        <v>783</v>
      </c>
      <c r="J518" s="85"/>
      <c r="K518" s="471"/>
      <c r="L518" s="471"/>
      <c r="M518" s="471"/>
      <c r="N518" s="471"/>
      <c r="O518" s="85"/>
      <c r="P518" s="472" t="s">
        <v>23811</v>
      </c>
      <c r="Q518" s="85" t="s">
        <v>23812</v>
      </c>
      <c r="R518" s="85" t="s">
        <v>23813</v>
      </c>
      <c r="S518" s="471" t="s">
        <v>23814</v>
      </c>
      <c r="T518" s="276">
        <v>9273139160</v>
      </c>
      <c r="U518" s="473" t="s">
        <v>23815</v>
      </c>
      <c r="V518" s="44" t="s">
        <v>221</v>
      </c>
      <c r="W518" s="252" t="s">
        <v>221</v>
      </c>
      <c r="X518" s="252" t="s">
        <v>221</v>
      </c>
      <c r="Y518" s="252" t="s">
        <v>221</v>
      </c>
      <c r="Z518" s="252" t="s">
        <v>221</v>
      </c>
      <c r="AA518" s="85" t="s">
        <v>23816</v>
      </c>
      <c r="AB518" s="85">
        <v>9273139168</v>
      </c>
      <c r="AC518" s="85" t="s">
        <v>278</v>
      </c>
      <c r="AD518" s="85" t="s">
        <v>224</v>
      </c>
      <c r="AE518" s="85" t="s">
        <v>3715</v>
      </c>
      <c r="AF518" s="85" t="s">
        <v>280</v>
      </c>
      <c r="AG518" s="85" t="s">
        <v>221</v>
      </c>
      <c r="AH518" s="85" t="s">
        <v>221</v>
      </c>
      <c r="AI518" s="85">
        <v>3</v>
      </c>
      <c r="AJ518" s="85" t="s">
        <v>227</v>
      </c>
      <c r="AK518" s="85">
        <v>1</v>
      </c>
      <c r="AL518" s="85">
        <v>3</v>
      </c>
      <c r="AM518" s="85">
        <v>0</v>
      </c>
      <c r="AN518" s="64" t="s">
        <v>394</v>
      </c>
      <c r="AO518" s="64" t="s">
        <v>1210</v>
      </c>
      <c r="AP518" s="85" t="s">
        <v>281</v>
      </c>
      <c r="AQ518" s="36" t="s">
        <v>15604</v>
      </c>
      <c r="AR518" s="85"/>
      <c r="AS518" s="85"/>
      <c r="AT518" s="85"/>
      <c r="AU518" s="85"/>
      <c r="AV518" s="85"/>
      <c r="AW518" s="85"/>
      <c r="AX518" s="85"/>
      <c r="AY518" s="183" t="s">
        <v>227</v>
      </c>
      <c r="AZ518" s="183" t="s">
        <v>227</v>
      </c>
      <c r="BA518" s="275"/>
      <c r="BB518" s="275" t="s">
        <v>15605</v>
      </c>
      <c r="BC518" s="275">
        <v>0.70347222222222217</v>
      </c>
      <c r="BD518" s="483">
        <v>0.7055555555555556</v>
      </c>
      <c r="BE518" s="85">
        <v>2</v>
      </c>
      <c r="BF518" s="85">
        <v>2</v>
      </c>
      <c r="BG518" s="85">
        <v>2</v>
      </c>
      <c r="BH518" s="85">
        <v>2</v>
      </c>
      <c r="BI518" s="85">
        <v>2</v>
      </c>
      <c r="BJ518" s="85">
        <v>2</v>
      </c>
      <c r="BK518" s="85">
        <v>2</v>
      </c>
      <c r="BL518" s="85">
        <v>2</v>
      </c>
      <c r="BM518" s="85">
        <v>2</v>
      </c>
      <c r="BN518" s="85">
        <v>2</v>
      </c>
      <c r="BO518" s="85">
        <v>2</v>
      </c>
      <c r="BP518" s="85">
        <v>2</v>
      </c>
      <c r="BQ518" s="85">
        <v>2</v>
      </c>
      <c r="BR518" s="85">
        <v>2</v>
      </c>
      <c r="BS518" s="85"/>
      <c r="BT518" s="405"/>
      <c r="BV518" s="85"/>
      <c r="BW518" s="85"/>
      <c r="BX518" s="85"/>
      <c r="BY518" s="85"/>
      <c r="BZ518" s="85"/>
      <c r="CA518" s="85"/>
      <c r="CB518" s="85"/>
      <c r="CC518" s="85"/>
      <c r="CD518" s="85"/>
      <c r="CE518" s="85"/>
      <c r="CF518" s="85"/>
      <c r="CH518" s="85"/>
      <c r="CI518" s="85"/>
      <c r="CJ518" s="85"/>
      <c r="CK518" s="85"/>
      <c r="CL518" s="85"/>
      <c r="CM518" s="85"/>
      <c r="CN518" s="85"/>
      <c r="CO518" s="85"/>
      <c r="CP518" s="85"/>
      <c r="CQ518" s="85"/>
      <c r="CR518" s="335" t="s">
        <v>12643</v>
      </c>
      <c r="CS518" s="335" t="s">
        <v>12644</v>
      </c>
      <c r="CT518" s="335" t="s">
        <v>4002</v>
      </c>
      <c r="CU518" s="335" t="s">
        <v>23817</v>
      </c>
      <c r="CV518" s="335" t="s">
        <v>23812</v>
      </c>
      <c r="CW518" s="335" t="s">
        <v>23813</v>
      </c>
      <c r="CX518" s="335" t="s">
        <v>23814</v>
      </c>
      <c r="CY518" s="335" t="s">
        <v>23818</v>
      </c>
      <c r="CZ518" s="335" t="s">
        <v>3848</v>
      </c>
      <c r="DA518" s="335" t="s">
        <v>3958</v>
      </c>
      <c r="DB518" s="335" t="s">
        <v>3840</v>
      </c>
      <c r="DC518" s="335" t="s">
        <v>3841</v>
      </c>
      <c r="DD518" s="335" t="s">
        <v>3910</v>
      </c>
      <c r="DE518" s="335" t="s">
        <v>3848</v>
      </c>
      <c r="DF518" s="335" t="s">
        <v>3958</v>
      </c>
      <c r="DG518" s="335" t="s">
        <v>3840</v>
      </c>
      <c r="DH518" s="335" t="s">
        <v>3841</v>
      </c>
      <c r="DI518" s="335" t="s">
        <v>3910</v>
      </c>
      <c r="DJ518" s="335" t="s">
        <v>3848</v>
      </c>
      <c r="DK518" s="335" t="s">
        <v>3849</v>
      </c>
      <c r="DL518" s="335" t="s">
        <v>3848</v>
      </c>
      <c r="DM518" s="335" t="s">
        <v>3914</v>
      </c>
      <c r="DN518" s="335" t="s">
        <v>3852</v>
      </c>
      <c r="DO518" s="335" t="s">
        <v>3848</v>
      </c>
      <c r="DP518" s="335" t="s">
        <v>3848</v>
      </c>
      <c r="DQ518" s="335" t="s">
        <v>23819</v>
      </c>
      <c r="DR518" s="335" t="s">
        <v>23819</v>
      </c>
      <c r="DS518" s="335" t="s">
        <v>23815</v>
      </c>
      <c r="DT518" s="335" t="s">
        <v>3848</v>
      </c>
      <c r="DU518" s="335" t="s">
        <v>3848</v>
      </c>
      <c r="DV518" s="335" t="s">
        <v>3848</v>
      </c>
      <c r="DW518" s="335" t="s">
        <v>3848</v>
      </c>
      <c r="DX518" s="335" t="s">
        <v>3848</v>
      </c>
      <c r="DY518" s="335" t="s">
        <v>3848</v>
      </c>
      <c r="DZ518" s="335" t="s">
        <v>3848</v>
      </c>
      <c r="EA518" s="335" t="s">
        <v>3848</v>
      </c>
      <c r="EB518" s="335" t="s">
        <v>3861</v>
      </c>
      <c r="EC518" s="335" t="s">
        <v>3862</v>
      </c>
      <c r="ED518" s="335" t="s">
        <v>3848</v>
      </c>
      <c r="EE518" s="335" t="s">
        <v>5981</v>
      </c>
      <c r="EF518" s="335" t="s">
        <v>5081</v>
      </c>
      <c r="EG518" s="335" t="s">
        <v>2755</v>
      </c>
      <c r="EH518" s="335" t="s">
        <v>282</v>
      </c>
      <c r="EI518" s="335" t="s">
        <v>7956</v>
      </c>
      <c r="EJ518" s="335" t="s">
        <v>3848</v>
      </c>
      <c r="EK518" s="335" t="s">
        <v>3848</v>
      </c>
      <c r="EL518" s="335" t="s">
        <v>3868</v>
      </c>
      <c r="EM518" s="335" t="s">
        <v>4002</v>
      </c>
      <c r="EN518" s="335" t="s">
        <v>4002</v>
      </c>
      <c r="EO518" s="335" t="s">
        <v>4002</v>
      </c>
      <c r="EP518" s="335" t="s">
        <v>4002</v>
      </c>
      <c r="EQ518" s="335" t="s">
        <v>4017</v>
      </c>
      <c r="ER518" s="335" t="s">
        <v>4017</v>
      </c>
      <c r="ES518" s="335" t="s">
        <v>4017</v>
      </c>
      <c r="ET518" s="335" t="s">
        <v>4017</v>
      </c>
      <c r="EU518" s="335" t="s">
        <v>4017</v>
      </c>
      <c r="EV518" s="335" t="s">
        <v>3848</v>
      </c>
      <c r="EW518" s="335" t="s">
        <v>3848</v>
      </c>
      <c r="EX518" s="335" t="s">
        <v>3848</v>
      </c>
      <c r="EY518" s="335" t="s">
        <v>3848</v>
      </c>
      <c r="EZ518" s="335" t="s">
        <v>3848</v>
      </c>
      <c r="FA518" s="335" t="s">
        <v>3848</v>
      </c>
      <c r="FB518" s="335" t="s">
        <v>3848</v>
      </c>
      <c r="FC518" s="335" t="s">
        <v>3848</v>
      </c>
      <c r="FD518" s="335" t="s">
        <v>3848</v>
      </c>
      <c r="FE518" s="335" t="s">
        <v>4017</v>
      </c>
      <c r="FF518" s="335" t="s">
        <v>4017</v>
      </c>
      <c r="FG518" s="335" t="s">
        <v>3848</v>
      </c>
      <c r="FH518" s="335" t="s">
        <v>3848</v>
      </c>
      <c r="FI518" s="335" t="s">
        <v>3848</v>
      </c>
      <c r="FJ518" s="335" t="s">
        <v>4017</v>
      </c>
      <c r="FK518" s="335" t="s">
        <v>4017</v>
      </c>
      <c r="FL518" s="335" t="s">
        <v>4017</v>
      </c>
      <c r="FM518" s="335" t="s">
        <v>23814</v>
      </c>
      <c r="FN518" s="335" t="s">
        <v>23820</v>
      </c>
      <c r="FO518" s="335" t="s">
        <v>5323</v>
      </c>
      <c r="FP518" s="335" t="s">
        <v>3848</v>
      </c>
      <c r="FQ518" s="335" t="s">
        <v>23821</v>
      </c>
      <c r="FR518" s="335" t="s">
        <v>4367</v>
      </c>
      <c r="FS518" s="335" t="s">
        <v>23822</v>
      </c>
      <c r="FT518" s="335" t="s">
        <v>3943</v>
      </c>
      <c r="FU518" s="335" t="s">
        <v>3943</v>
      </c>
      <c r="FV518" s="335" t="s">
        <v>3943</v>
      </c>
      <c r="FW518" s="335" t="s">
        <v>3943</v>
      </c>
      <c r="FX518" s="335" t="s">
        <v>3894</v>
      </c>
      <c r="FY518" s="335" t="s">
        <v>3848</v>
      </c>
      <c r="FZ518" s="335" t="s">
        <v>3848</v>
      </c>
      <c r="GA518" s="335" t="s">
        <v>3848</v>
      </c>
      <c r="GB518" s="335" t="s">
        <v>3848</v>
      </c>
      <c r="GC518" s="335" t="s">
        <v>3848</v>
      </c>
      <c r="IC518" s="44" t="s">
        <v>3403</v>
      </c>
      <c r="IE518" s="44" t="s">
        <v>3403</v>
      </c>
    </row>
    <row r="519" spans="1:239" s="44" customFormat="1" ht="15" customHeight="1" x14ac:dyDescent="0.2">
      <c r="A519" s="85">
        <v>113</v>
      </c>
      <c r="B519" s="470"/>
      <c r="C519" s="85"/>
      <c r="D519" s="85" t="s">
        <v>12630</v>
      </c>
      <c r="E519" s="85" t="s">
        <v>212</v>
      </c>
      <c r="F519" s="282">
        <v>43286</v>
      </c>
      <c r="G519" s="183" t="s">
        <v>1202</v>
      </c>
      <c r="H519" s="183" t="s">
        <v>233</v>
      </c>
      <c r="I519" s="183" t="s">
        <v>3057</v>
      </c>
      <c r="J519" s="85"/>
      <c r="K519" s="471"/>
      <c r="L519" s="471"/>
      <c r="M519" s="471"/>
      <c r="N519" s="471"/>
      <c r="O519" s="85"/>
      <c r="P519" s="472" t="s">
        <v>23823</v>
      </c>
      <c r="Q519" s="85" t="s">
        <v>23824</v>
      </c>
      <c r="R519" s="85" t="s">
        <v>23825</v>
      </c>
      <c r="S519" s="471" t="s">
        <v>2718</v>
      </c>
      <c r="T519" s="51">
        <v>9175590428</v>
      </c>
      <c r="U519" s="542" t="s">
        <v>23826</v>
      </c>
      <c r="V519" s="44" t="s">
        <v>221</v>
      </c>
      <c r="W519" s="252" t="s">
        <v>221</v>
      </c>
      <c r="X519" s="252" t="s">
        <v>221</v>
      </c>
      <c r="Y519" s="252" t="s">
        <v>221</v>
      </c>
      <c r="Z519" s="252" t="s">
        <v>221</v>
      </c>
      <c r="AA519" s="85" t="s">
        <v>221</v>
      </c>
      <c r="AB519" s="85" t="s">
        <v>221</v>
      </c>
      <c r="AC519" s="85" t="s">
        <v>1303</v>
      </c>
      <c r="AD519" s="85" t="s">
        <v>224</v>
      </c>
      <c r="AE519" s="85" t="s">
        <v>221</v>
      </c>
      <c r="AF519" s="85" t="s">
        <v>221</v>
      </c>
      <c r="AG519" s="85" t="s">
        <v>221</v>
      </c>
      <c r="AH519" s="85" t="s">
        <v>221</v>
      </c>
      <c r="AI519" s="85">
        <v>0</v>
      </c>
      <c r="AJ519" s="85" t="s">
        <v>446</v>
      </c>
      <c r="AK519" s="85">
        <v>0</v>
      </c>
      <c r="AL519" s="85">
        <v>0</v>
      </c>
      <c r="AM519" s="85">
        <v>0</v>
      </c>
      <c r="AN519" s="64" t="s">
        <v>394</v>
      </c>
      <c r="AO519" s="64" t="s">
        <v>1210</v>
      </c>
      <c r="AP519" s="85" t="s">
        <v>281</v>
      </c>
      <c r="AQ519" s="36" t="s">
        <v>15604</v>
      </c>
      <c r="AR519" s="85"/>
      <c r="AS519" s="85"/>
      <c r="AT519" s="85"/>
      <c r="AU519" s="85"/>
      <c r="AV519" s="85"/>
      <c r="AW519" s="85"/>
      <c r="AX519" s="85"/>
      <c r="AY519" s="183" t="s">
        <v>227</v>
      </c>
      <c r="AZ519" s="183" t="s">
        <v>227</v>
      </c>
      <c r="BA519" s="275"/>
      <c r="BB519" s="275" t="s">
        <v>15605</v>
      </c>
      <c r="BC519" s="275">
        <v>0.72638888888888886</v>
      </c>
      <c r="BD519" s="483">
        <v>0.72916666666666663</v>
      </c>
      <c r="BE519" s="85">
        <v>1</v>
      </c>
      <c r="BF519" s="85">
        <v>1</v>
      </c>
      <c r="BG519" s="85">
        <v>1</v>
      </c>
      <c r="BH519" s="85">
        <v>1</v>
      </c>
      <c r="BI519" s="85">
        <v>1</v>
      </c>
      <c r="BJ519" s="85">
        <v>1</v>
      </c>
      <c r="BK519" s="85">
        <v>1</v>
      </c>
      <c r="BL519" s="85">
        <v>1</v>
      </c>
      <c r="BM519" s="85">
        <v>1</v>
      </c>
      <c r="BN519" s="85">
        <v>1</v>
      </c>
      <c r="BO519" s="85">
        <v>1</v>
      </c>
      <c r="BP519" s="85">
        <v>1</v>
      </c>
      <c r="BQ519" s="85">
        <v>1</v>
      </c>
      <c r="BR519" s="85">
        <v>1</v>
      </c>
      <c r="BS519" s="85"/>
      <c r="BT519" s="405"/>
      <c r="BV519" s="85"/>
      <c r="BW519" s="85"/>
      <c r="BX519" s="85"/>
      <c r="BY519" s="85"/>
      <c r="BZ519" s="85"/>
      <c r="CA519" s="85"/>
      <c r="CB519" s="85"/>
      <c r="CC519" s="85"/>
      <c r="CD519" s="85"/>
      <c r="CE519" s="85"/>
      <c r="CF519" s="85"/>
      <c r="CH519" s="85"/>
      <c r="CI519" s="85"/>
      <c r="CJ519" s="85"/>
      <c r="CK519" s="85"/>
      <c r="CL519" s="85"/>
      <c r="CM519" s="85"/>
      <c r="CN519" s="85"/>
      <c r="CO519" s="85"/>
      <c r="CP519" s="85"/>
      <c r="CQ519" s="85"/>
      <c r="CR519" s="335" t="s">
        <v>12643</v>
      </c>
      <c r="CS519" s="335" t="s">
        <v>12644</v>
      </c>
      <c r="CT519" s="335" t="s">
        <v>4002</v>
      </c>
      <c r="CU519" s="335" t="s">
        <v>23827</v>
      </c>
      <c r="CV519" s="335" t="s">
        <v>23824</v>
      </c>
      <c r="CW519" s="335" t="s">
        <v>23825</v>
      </c>
      <c r="CX519" s="335" t="s">
        <v>2718</v>
      </c>
      <c r="CY519" s="335" t="s">
        <v>23828</v>
      </c>
      <c r="CZ519" s="335" t="s">
        <v>3848</v>
      </c>
      <c r="DA519" s="335" t="s">
        <v>4002</v>
      </c>
      <c r="DB519" s="335" t="s">
        <v>3840</v>
      </c>
      <c r="DC519" s="335" t="s">
        <v>3841</v>
      </c>
      <c r="DD519" s="335" t="s">
        <v>4838</v>
      </c>
      <c r="DE519" s="335" t="s">
        <v>3848</v>
      </c>
      <c r="DF519" s="335" t="s">
        <v>4002</v>
      </c>
      <c r="DG519" s="335" t="s">
        <v>3840</v>
      </c>
      <c r="DH519" s="335" t="s">
        <v>3841</v>
      </c>
      <c r="DI519" s="335" t="s">
        <v>4838</v>
      </c>
      <c r="DJ519" s="335" t="s">
        <v>3848</v>
      </c>
      <c r="DK519" s="335" t="s">
        <v>3849</v>
      </c>
      <c r="DL519" s="335" t="s">
        <v>3848</v>
      </c>
      <c r="DM519" s="335" t="s">
        <v>3914</v>
      </c>
      <c r="DN519" s="335" t="s">
        <v>3852</v>
      </c>
      <c r="DO519" s="335" t="s">
        <v>3848</v>
      </c>
      <c r="DP519" s="335" t="s">
        <v>3848</v>
      </c>
      <c r="DQ519" s="335" t="s">
        <v>23829</v>
      </c>
      <c r="DR519" s="335" t="s">
        <v>23829</v>
      </c>
      <c r="DS519" s="335" t="s">
        <v>23826</v>
      </c>
      <c r="DT519" s="335" t="s">
        <v>3848</v>
      </c>
      <c r="DU519" s="335" t="s">
        <v>3848</v>
      </c>
      <c r="DV519" s="335" t="s">
        <v>3848</v>
      </c>
      <c r="DW519" s="335" t="s">
        <v>3848</v>
      </c>
      <c r="DX519" s="335" t="s">
        <v>3848</v>
      </c>
      <c r="DY519" s="335" t="s">
        <v>3848</v>
      </c>
      <c r="DZ519" s="335" t="s">
        <v>3848</v>
      </c>
      <c r="EA519" s="335" t="s">
        <v>3848</v>
      </c>
      <c r="EB519" s="335" t="s">
        <v>3861</v>
      </c>
      <c r="EC519" s="335" t="s">
        <v>3862</v>
      </c>
      <c r="ED519" s="335" t="s">
        <v>3848</v>
      </c>
      <c r="EE519" s="335" t="s">
        <v>5981</v>
      </c>
      <c r="EF519" s="335" t="s">
        <v>5081</v>
      </c>
      <c r="EG519" s="335" t="s">
        <v>2755</v>
      </c>
      <c r="EH519" s="335" t="s">
        <v>282</v>
      </c>
      <c r="EI519" s="335" t="s">
        <v>7956</v>
      </c>
      <c r="EJ519" s="335" t="s">
        <v>3848</v>
      </c>
      <c r="EK519" s="335" t="s">
        <v>3848</v>
      </c>
      <c r="EL519" s="335" t="s">
        <v>4473</v>
      </c>
      <c r="EM519" s="335" t="s">
        <v>4002</v>
      </c>
      <c r="EN519" s="335" t="s">
        <v>4002</v>
      </c>
      <c r="EO519" s="335" t="s">
        <v>4002</v>
      </c>
      <c r="EP519" s="335" t="s">
        <v>4002</v>
      </c>
      <c r="EQ519" s="335" t="s">
        <v>4017</v>
      </c>
      <c r="ER519" s="335" t="s">
        <v>4017</v>
      </c>
      <c r="ES519" s="335" t="s">
        <v>4017</v>
      </c>
      <c r="ET519" s="335" t="s">
        <v>4017</v>
      </c>
      <c r="EU519" s="335" t="s">
        <v>4017</v>
      </c>
      <c r="EV519" s="335" t="s">
        <v>3848</v>
      </c>
      <c r="EW519" s="335" t="s">
        <v>3848</v>
      </c>
      <c r="EX519" s="335" t="s">
        <v>3848</v>
      </c>
      <c r="EY519" s="335" t="s">
        <v>3848</v>
      </c>
      <c r="EZ519" s="335" t="s">
        <v>3848</v>
      </c>
      <c r="FA519" s="335" t="s">
        <v>3848</v>
      </c>
      <c r="FB519" s="335" t="s">
        <v>3848</v>
      </c>
      <c r="FC519" s="335" t="s">
        <v>3848</v>
      </c>
      <c r="FD519" s="335" t="s">
        <v>3848</v>
      </c>
      <c r="FE519" s="335" t="s">
        <v>4017</v>
      </c>
      <c r="FF519" s="335" t="s">
        <v>4017</v>
      </c>
      <c r="FG519" s="335" t="s">
        <v>3848</v>
      </c>
      <c r="FH519" s="335" t="s">
        <v>3848</v>
      </c>
      <c r="FI519" s="335" t="s">
        <v>3848</v>
      </c>
      <c r="FJ519" s="335" t="s">
        <v>4017</v>
      </c>
      <c r="FK519" s="335" t="s">
        <v>4017</v>
      </c>
      <c r="FL519" s="335" t="s">
        <v>4017</v>
      </c>
      <c r="FM519" s="335" t="s">
        <v>221</v>
      </c>
      <c r="FN519" s="335" t="s">
        <v>221</v>
      </c>
      <c r="FO519" s="335" t="s">
        <v>3848</v>
      </c>
      <c r="FP519" s="335" t="s">
        <v>3848</v>
      </c>
      <c r="FQ519" s="335" t="s">
        <v>4736</v>
      </c>
      <c r="FR519" s="335" t="s">
        <v>4736</v>
      </c>
      <c r="FS519" s="335" t="s">
        <v>4736</v>
      </c>
      <c r="FT519" s="335" t="s">
        <v>3943</v>
      </c>
      <c r="FU519" s="335" t="s">
        <v>3943</v>
      </c>
      <c r="FV519" s="335" t="s">
        <v>3943</v>
      </c>
      <c r="FW519" s="335" t="s">
        <v>3943</v>
      </c>
      <c r="FX519" s="335" t="s">
        <v>3894</v>
      </c>
      <c r="FY519" s="335" t="s">
        <v>3848</v>
      </c>
      <c r="FZ519" s="335" t="s">
        <v>23830</v>
      </c>
      <c r="GA519" s="335" t="s">
        <v>3848</v>
      </c>
      <c r="GB519" s="335" t="s">
        <v>3848</v>
      </c>
      <c r="GC519" s="335" t="s">
        <v>3848</v>
      </c>
      <c r="IC519" s="44" t="s">
        <v>3403</v>
      </c>
      <c r="IE519" s="44" t="s">
        <v>3403</v>
      </c>
    </row>
    <row r="520" spans="1:239" s="44" customFormat="1" ht="15" customHeight="1" x14ac:dyDescent="0.2">
      <c r="A520" s="85">
        <v>114</v>
      </c>
      <c r="B520" s="470"/>
      <c r="C520" s="85"/>
      <c r="D520" s="85" t="s">
        <v>12630</v>
      </c>
      <c r="E520" s="85" t="s">
        <v>212</v>
      </c>
      <c r="F520" s="282">
        <v>43286</v>
      </c>
      <c r="G520" s="85" t="s">
        <v>1202</v>
      </c>
      <c r="H520" s="85" t="s">
        <v>214</v>
      </c>
      <c r="I520" s="85" t="s">
        <v>1222</v>
      </c>
      <c r="J520" s="85"/>
      <c r="K520" s="471"/>
      <c r="L520" s="471"/>
      <c r="M520" s="471"/>
      <c r="N520" s="471"/>
      <c r="O520" s="85"/>
      <c r="P520" s="472" t="s">
        <v>23831</v>
      </c>
      <c r="Q520" s="85" t="s">
        <v>23832</v>
      </c>
      <c r="R520" s="85" t="s">
        <v>23833</v>
      </c>
      <c r="S520" s="471" t="s">
        <v>23834</v>
      </c>
      <c r="T520" s="276">
        <v>9255198409</v>
      </c>
      <c r="U520" s="473" t="s">
        <v>23835</v>
      </c>
      <c r="V520" s="44" t="s">
        <v>221</v>
      </c>
      <c r="W520" s="252" t="s">
        <v>221</v>
      </c>
      <c r="X520" s="252" t="s">
        <v>221</v>
      </c>
      <c r="Y520" s="252" t="s">
        <v>221</v>
      </c>
      <c r="Z520" s="252" t="s">
        <v>221</v>
      </c>
      <c r="AA520" s="85" t="s">
        <v>23836</v>
      </c>
      <c r="AB520" s="85">
        <v>9989649572</v>
      </c>
      <c r="AC520" s="85" t="s">
        <v>223</v>
      </c>
      <c r="AD520" s="85" t="s">
        <v>224</v>
      </c>
      <c r="AE520" s="85" t="s">
        <v>6907</v>
      </c>
      <c r="AF520" s="85" t="s">
        <v>226</v>
      </c>
      <c r="AG520" s="85" t="s">
        <v>221</v>
      </c>
      <c r="AH520" s="85" t="s">
        <v>221</v>
      </c>
      <c r="AI520" s="85">
        <v>36</v>
      </c>
      <c r="AJ520" s="85" t="s">
        <v>227</v>
      </c>
      <c r="AK520" s="85">
        <v>1</v>
      </c>
      <c r="AL520" s="85">
        <v>36</v>
      </c>
      <c r="AM520" s="85">
        <v>0</v>
      </c>
      <c r="AN520" s="64" t="s">
        <v>394</v>
      </c>
      <c r="AO520" s="64" t="s">
        <v>1210</v>
      </c>
      <c r="AP520" s="85" t="s">
        <v>281</v>
      </c>
      <c r="AQ520" s="36" t="s">
        <v>15604</v>
      </c>
      <c r="AR520" s="85"/>
      <c r="AS520" s="85"/>
      <c r="AT520" s="85"/>
      <c r="AU520" s="85"/>
      <c r="AV520" s="85"/>
      <c r="AW520" s="85"/>
      <c r="AX520" s="85"/>
      <c r="AY520" s="183" t="s">
        <v>227</v>
      </c>
      <c r="AZ520" s="183" t="s">
        <v>227</v>
      </c>
      <c r="BA520" s="275"/>
      <c r="BB520" s="275" t="s">
        <v>15605</v>
      </c>
      <c r="BC520" s="275">
        <v>0.73958333333333337</v>
      </c>
      <c r="BD520" s="483">
        <v>0.7416666666666667</v>
      </c>
      <c r="BE520" s="85">
        <v>1</v>
      </c>
      <c r="BF520" s="85">
        <v>1</v>
      </c>
      <c r="BG520" s="85">
        <v>1</v>
      </c>
      <c r="BH520" s="85">
        <v>1</v>
      </c>
      <c r="BI520" s="85">
        <v>1</v>
      </c>
      <c r="BJ520" s="85">
        <v>1</v>
      </c>
      <c r="BK520" s="85">
        <v>1</v>
      </c>
      <c r="BL520" s="85">
        <v>1</v>
      </c>
      <c r="BM520" s="85">
        <v>1</v>
      </c>
      <c r="BN520" s="85">
        <v>1</v>
      </c>
      <c r="BO520" s="85">
        <v>1</v>
      </c>
      <c r="BP520" s="85">
        <v>1</v>
      </c>
      <c r="BQ520" s="85">
        <v>1</v>
      </c>
      <c r="BR520" s="85">
        <v>1</v>
      </c>
      <c r="BS520" s="85"/>
      <c r="BT520" s="405"/>
      <c r="BV520" s="85"/>
      <c r="BW520" s="85"/>
      <c r="BX520" s="85"/>
      <c r="BY520" s="85"/>
      <c r="BZ520" s="85"/>
      <c r="CA520" s="85"/>
      <c r="CB520" s="85"/>
      <c r="CC520" s="85"/>
      <c r="CD520" s="85"/>
      <c r="CE520" s="85"/>
      <c r="CF520" s="85"/>
      <c r="CH520" s="85"/>
      <c r="CI520" s="85"/>
      <c r="CJ520" s="85"/>
      <c r="CK520" s="85"/>
      <c r="CL520" s="85"/>
      <c r="CM520" s="85"/>
      <c r="CN520" s="85"/>
      <c r="CO520" s="85"/>
      <c r="CP520" s="85"/>
      <c r="CQ520" s="85"/>
      <c r="CR520" s="335" t="s">
        <v>12643</v>
      </c>
      <c r="CS520" s="335" t="s">
        <v>12644</v>
      </c>
      <c r="CT520" s="335" t="s">
        <v>4002</v>
      </c>
      <c r="CU520" s="335" t="s">
        <v>23837</v>
      </c>
      <c r="CV520" s="335" t="s">
        <v>23832</v>
      </c>
      <c r="CW520" s="335" t="s">
        <v>23833</v>
      </c>
      <c r="CX520" s="335" t="s">
        <v>23834</v>
      </c>
      <c r="CY520" s="335" t="s">
        <v>23838</v>
      </c>
      <c r="CZ520" s="335" t="s">
        <v>3848</v>
      </c>
      <c r="DA520" s="335" t="s">
        <v>4002</v>
      </c>
      <c r="DB520" s="335" t="s">
        <v>3840</v>
      </c>
      <c r="DC520" s="335" t="s">
        <v>3841</v>
      </c>
      <c r="DD520" s="335" t="s">
        <v>4838</v>
      </c>
      <c r="DE520" s="335" t="s">
        <v>3848</v>
      </c>
      <c r="DF520" s="335" t="s">
        <v>4002</v>
      </c>
      <c r="DG520" s="335" t="s">
        <v>3840</v>
      </c>
      <c r="DH520" s="335" t="s">
        <v>3841</v>
      </c>
      <c r="DI520" s="335" t="s">
        <v>4838</v>
      </c>
      <c r="DJ520" s="335" t="s">
        <v>3848</v>
      </c>
      <c r="DK520" s="335" t="s">
        <v>3957</v>
      </c>
      <c r="DL520" s="335" t="s">
        <v>3848</v>
      </c>
      <c r="DM520" s="335" t="s">
        <v>3914</v>
      </c>
      <c r="DN520" s="335" t="s">
        <v>3852</v>
      </c>
      <c r="DO520" s="335" t="s">
        <v>3848</v>
      </c>
      <c r="DP520" s="335" t="s">
        <v>3848</v>
      </c>
      <c r="DQ520" s="335" t="s">
        <v>23839</v>
      </c>
      <c r="DR520" s="335" t="s">
        <v>23839</v>
      </c>
      <c r="DS520" s="335" t="s">
        <v>23835</v>
      </c>
      <c r="DT520" s="335" t="s">
        <v>3848</v>
      </c>
      <c r="DU520" s="335" t="s">
        <v>3848</v>
      </c>
      <c r="DV520" s="335" t="s">
        <v>3848</v>
      </c>
      <c r="DW520" s="335" t="s">
        <v>3848</v>
      </c>
      <c r="DX520" s="335" t="s">
        <v>3848</v>
      </c>
      <c r="DY520" s="335" t="s">
        <v>3848</v>
      </c>
      <c r="DZ520" s="335" t="s">
        <v>3848</v>
      </c>
      <c r="EA520" s="335" t="s">
        <v>3848</v>
      </c>
      <c r="EB520" s="335" t="s">
        <v>3861</v>
      </c>
      <c r="EC520" s="335" t="s">
        <v>3862</v>
      </c>
      <c r="ED520" s="335" t="s">
        <v>3848</v>
      </c>
      <c r="EE520" s="335" t="s">
        <v>5981</v>
      </c>
      <c r="EF520" s="335" t="s">
        <v>5081</v>
      </c>
      <c r="EG520" s="335" t="s">
        <v>2755</v>
      </c>
      <c r="EH520" s="335" t="s">
        <v>282</v>
      </c>
      <c r="EI520" s="335" t="s">
        <v>7956</v>
      </c>
      <c r="EJ520" s="335" t="s">
        <v>3848</v>
      </c>
      <c r="EK520" s="335" t="s">
        <v>3848</v>
      </c>
      <c r="EL520" s="335" t="s">
        <v>3868</v>
      </c>
      <c r="EM520" s="335" t="s">
        <v>4002</v>
      </c>
      <c r="EN520" s="335" t="s">
        <v>4002</v>
      </c>
      <c r="EO520" s="335" t="s">
        <v>4002</v>
      </c>
      <c r="EP520" s="335" t="s">
        <v>4002</v>
      </c>
      <c r="EQ520" s="335" t="s">
        <v>4017</v>
      </c>
      <c r="ER520" s="335" t="s">
        <v>4017</v>
      </c>
      <c r="ES520" s="335" t="s">
        <v>4017</v>
      </c>
      <c r="ET520" s="335" t="s">
        <v>4017</v>
      </c>
      <c r="EU520" s="335" t="s">
        <v>4017</v>
      </c>
      <c r="EV520" s="335" t="s">
        <v>3848</v>
      </c>
      <c r="EW520" s="335" t="s">
        <v>3848</v>
      </c>
      <c r="EX520" s="335" t="s">
        <v>3848</v>
      </c>
      <c r="EY520" s="335" t="s">
        <v>3848</v>
      </c>
      <c r="EZ520" s="335" t="s">
        <v>3848</v>
      </c>
      <c r="FA520" s="335" t="s">
        <v>3848</v>
      </c>
      <c r="FB520" s="335" t="s">
        <v>3848</v>
      </c>
      <c r="FC520" s="335" t="s">
        <v>3848</v>
      </c>
      <c r="FD520" s="335" t="s">
        <v>3848</v>
      </c>
      <c r="FE520" s="335" t="s">
        <v>4017</v>
      </c>
      <c r="FF520" s="335" t="s">
        <v>4017</v>
      </c>
      <c r="FG520" s="335" t="s">
        <v>3848</v>
      </c>
      <c r="FH520" s="335" t="s">
        <v>3848</v>
      </c>
      <c r="FI520" s="335" t="s">
        <v>3848</v>
      </c>
      <c r="FJ520" s="335" t="s">
        <v>4017</v>
      </c>
      <c r="FK520" s="335" t="s">
        <v>4017</v>
      </c>
      <c r="FL520" s="335" t="s">
        <v>4017</v>
      </c>
      <c r="FM520" s="335" t="s">
        <v>23840</v>
      </c>
      <c r="FN520" s="335" t="s">
        <v>7068</v>
      </c>
      <c r="FO520" s="335" t="s">
        <v>3848</v>
      </c>
      <c r="FP520" s="335" t="s">
        <v>3848</v>
      </c>
      <c r="FQ520" s="335" t="s">
        <v>23841</v>
      </c>
      <c r="FR520" s="335" t="s">
        <v>4367</v>
      </c>
      <c r="FS520" s="335" t="s">
        <v>23842</v>
      </c>
      <c r="FT520" s="335" t="s">
        <v>3943</v>
      </c>
      <c r="FU520" s="335" t="s">
        <v>3943</v>
      </c>
      <c r="FV520" s="335" t="s">
        <v>3943</v>
      </c>
      <c r="FW520" s="335" t="s">
        <v>3943</v>
      </c>
      <c r="FX520" s="335" t="s">
        <v>3944</v>
      </c>
      <c r="FY520" s="335" t="s">
        <v>3848</v>
      </c>
      <c r="FZ520" s="335" t="s">
        <v>3848</v>
      </c>
      <c r="GA520" s="335" t="s">
        <v>3848</v>
      </c>
      <c r="GB520" s="335" t="s">
        <v>3848</v>
      </c>
      <c r="GC520" s="335" t="s">
        <v>3848</v>
      </c>
      <c r="IC520" s="44" t="s">
        <v>3403</v>
      </c>
      <c r="IE520" s="44" t="s">
        <v>3403</v>
      </c>
    </row>
    <row r="521" spans="1:239" s="44" customFormat="1" ht="15" customHeight="1" x14ac:dyDescent="0.2">
      <c r="A521" s="85">
        <v>115</v>
      </c>
      <c r="B521" s="470"/>
      <c r="C521" s="85"/>
      <c r="D521" s="85" t="s">
        <v>12630</v>
      </c>
      <c r="E521" s="85" t="s">
        <v>212</v>
      </c>
      <c r="F521" s="282">
        <v>43286</v>
      </c>
      <c r="G521" s="85" t="s">
        <v>1202</v>
      </c>
      <c r="H521" s="85" t="s">
        <v>214</v>
      </c>
      <c r="I521" s="85" t="s">
        <v>1222</v>
      </c>
      <c r="J521" s="85"/>
      <c r="K521" s="471"/>
      <c r="L521" s="471"/>
      <c r="M521" s="471"/>
      <c r="N521" s="471"/>
      <c r="O521" s="85"/>
      <c r="P521" s="472" t="s">
        <v>23843</v>
      </c>
      <c r="Q521" s="85" t="s">
        <v>22343</v>
      </c>
      <c r="R521" s="85" t="s">
        <v>1174</v>
      </c>
      <c r="S521" s="471" t="s">
        <v>23844</v>
      </c>
      <c r="T521" s="276">
        <v>9272738918</v>
      </c>
      <c r="U521" s="471" t="s">
        <v>23845</v>
      </c>
      <c r="V521" s="44" t="s">
        <v>221</v>
      </c>
      <c r="W521" s="252" t="s">
        <v>221</v>
      </c>
      <c r="X521" s="252" t="s">
        <v>221</v>
      </c>
      <c r="Y521" s="252" t="s">
        <v>221</v>
      </c>
      <c r="Z521" s="252" t="s">
        <v>221</v>
      </c>
      <c r="AA521" s="85" t="s">
        <v>23846</v>
      </c>
      <c r="AB521" s="85">
        <v>9953406044</v>
      </c>
      <c r="AC521" s="85" t="s">
        <v>223</v>
      </c>
      <c r="AD521" s="85" t="s">
        <v>224</v>
      </c>
      <c r="AE521" s="85" t="s">
        <v>23847</v>
      </c>
      <c r="AF521" s="85" t="s">
        <v>226</v>
      </c>
      <c r="AG521" s="85" t="s">
        <v>221</v>
      </c>
      <c r="AH521" s="85" t="s">
        <v>221</v>
      </c>
      <c r="AI521" s="85">
        <v>24</v>
      </c>
      <c r="AJ521" s="85" t="s">
        <v>227</v>
      </c>
      <c r="AK521" s="85">
        <v>1</v>
      </c>
      <c r="AL521" s="85">
        <v>24</v>
      </c>
      <c r="AM521" s="85">
        <v>0</v>
      </c>
      <c r="AN521" s="64" t="s">
        <v>394</v>
      </c>
      <c r="AO521" s="64" t="s">
        <v>1210</v>
      </c>
      <c r="AP521" s="85" t="s">
        <v>281</v>
      </c>
      <c r="AQ521" s="36" t="s">
        <v>15604</v>
      </c>
      <c r="AR521" s="85"/>
      <c r="AS521" s="85"/>
      <c r="AT521" s="85"/>
      <c r="AU521" s="85"/>
      <c r="AV521" s="85"/>
      <c r="AW521" s="85"/>
      <c r="AX521" s="85"/>
      <c r="AY521" s="183" t="s">
        <v>227</v>
      </c>
      <c r="AZ521" s="183" t="s">
        <v>227</v>
      </c>
      <c r="BA521" s="275"/>
      <c r="BB521" s="275" t="s">
        <v>15605</v>
      </c>
      <c r="BC521" s="275">
        <v>0.75347222222222221</v>
      </c>
      <c r="BD521" s="483">
        <v>0.75694444444444453</v>
      </c>
      <c r="BE521" s="85">
        <v>3</v>
      </c>
      <c r="BF521" s="85">
        <v>3</v>
      </c>
      <c r="BG521" s="85">
        <v>3</v>
      </c>
      <c r="BH521" s="85">
        <v>3</v>
      </c>
      <c r="BI521" s="85">
        <v>3</v>
      </c>
      <c r="BJ521" s="85">
        <v>3</v>
      </c>
      <c r="BK521" s="85">
        <v>3</v>
      </c>
      <c r="BL521" s="85">
        <v>3</v>
      </c>
      <c r="BM521" s="85">
        <v>3</v>
      </c>
      <c r="BN521" s="85">
        <v>3</v>
      </c>
      <c r="BO521" s="85">
        <v>3</v>
      </c>
      <c r="BP521" s="85">
        <v>3</v>
      </c>
      <c r="BQ521" s="85">
        <v>3</v>
      </c>
      <c r="BR521" s="85">
        <v>3</v>
      </c>
      <c r="BS521" s="85"/>
      <c r="BT521" s="405"/>
      <c r="BV521" s="85"/>
      <c r="BW521" s="85"/>
      <c r="BX521" s="85"/>
      <c r="BY521" s="85"/>
      <c r="BZ521" s="85"/>
      <c r="CA521" s="85"/>
      <c r="CB521" s="85"/>
      <c r="CC521" s="85"/>
      <c r="CD521" s="85"/>
      <c r="CE521" s="85"/>
      <c r="CF521" s="85"/>
      <c r="CH521" s="85"/>
      <c r="CI521" s="85"/>
      <c r="CJ521" s="85"/>
      <c r="CK521" s="85"/>
      <c r="CL521" s="85"/>
      <c r="CM521" s="85"/>
      <c r="CN521" s="85"/>
      <c r="CO521" s="85"/>
      <c r="CP521" s="85"/>
      <c r="CQ521" s="85"/>
      <c r="CR521" s="335" t="s">
        <v>12643</v>
      </c>
      <c r="CS521" s="335" t="s">
        <v>12644</v>
      </c>
      <c r="CT521" s="335" t="s">
        <v>4002</v>
      </c>
      <c r="CU521" s="335" t="s">
        <v>23848</v>
      </c>
      <c r="CV521" s="335" t="s">
        <v>22343</v>
      </c>
      <c r="CW521" s="335" t="s">
        <v>1174</v>
      </c>
      <c r="CX521" s="335" t="s">
        <v>23844</v>
      </c>
      <c r="CY521" s="335" t="s">
        <v>23849</v>
      </c>
      <c r="CZ521" s="335" t="s">
        <v>3848</v>
      </c>
      <c r="DA521" s="335" t="s">
        <v>4002</v>
      </c>
      <c r="DB521" s="335" t="s">
        <v>3840</v>
      </c>
      <c r="DC521" s="335" t="s">
        <v>3841</v>
      </c>
      <c r="DD521" s="335" t="s">
        <v>4838</v>
      </c>
      <c r="DE521" s="335" t="s">
        <v>3848</v>
      </c>
      <c r="DF521" s="335" t="s">
        <v>4002</v>
      </c>
      <c r="DG521" s="335" t="s">
        <v>3840</v>
      </c>
      <c r="DH521" s="335" t="s">
        <v>3841</v>
      </c>
      <c r="DI521" s="335" t="s">
        <v>4838</v>
      </c>
      <c r="DJ521" s="335" t="s">
        <v>3848</v>
      </c>
      <c r="DK521" s="335" t="s">
        <v>3957</v>
      </c>
      <c r="DL521" s="335" t="s">
        <v>3848</v>
      </c>
      <c r="DM521" s="335" t="s">
        <v>3914</v>
      </c>
      <c r="DN521" s="335" t="s">
        <v>3852</v>
      </c>
      <c r="DO521" s="335" t="s">
        <v>3848</v>
      </c>
      <c r="DP521" s="335" t="s">
        <v>3848</v>
      </c>
      <c r="DQ521" s="335" t="s">
        <v>23850</v>
      </c>
      <c r="DR521" s="335" t="s">
        <v>23850</v>
      </c>
      <c r="DS521" s="335" t="s">
        <v>23845</v>
      </c>
      <c r="DT521" s="335" t="s">
        <v>3848</v>
      </c>
      <c r="DU521" s="335" t="s">
        <v>3848</v>
      </c>
      <c r="DV521" s="335" t="s">
        <v>3848</v>
      </c>
      <c r="DW521" s="335" t="s">
        <v>3848</v>
      </c>
      <c r="DX521" s="335" t="s">
        <v>3848</v>
      </c>
      <c r="DY521" s="335" t="s">
        <v>3848</v>
      </c>
      <c r="DZ521" s="335" t="s">
        <v>3848</v>
      </c>
      <c r="EA521" s="335" t="s">
        <v>3848</v>
      </c>
      <c r="EB521" s="335" t="s">
        <v>3861</v>
      </c>
      <c r="EC521" s="335" t="s">
        <v>3862</v>
      </c>
      <c r="ED521" s="335" t="s">
        <v>3848</v>
      </c>
      <c r="EE521" s="335" t="s">
        <v>5981</v>
      </c>
      <c r="EF521" s="335" t="s">
        <v>5081</v>
      </c>
      <c r="EG521" s="335" t="s">
        <v>2755</v>
      </c>
      <c r="EH521" s="335" t="s">
        <v>282</v>
      </c>
      <c r="EI521" s="335" t="s">
        <v>7956</v>
      </c>
      <c r="EJ521" s="335" t="s">
        <v>3848</v>
      </c>
      <c r="EK521" s="335" t="s">
        <v>3848</v>
      </c>
      <c r="EL521" s="335" t="s">
        <v>3868</v>
      </c>
      <c r="EM521" s="335" t="s">
        <v>4002</v>
      </c>
      <c r="EN521" s="335" t="s">
        <v>4002</v>
      </c>
      <c r="EO521" s="335" t="s">
        <v>4002</v>
      </c>
      <c r="EP521" s="335" t="s">
        <v>4002</v>
      </c>
      <c r="EQ521" s="335" t="s">
        <v>4017</v>
      </c>
      <c r="ER521" s="335" t="s">
        <v>4017</v>
      </c>
      <c r="ES521" s="335" t="s">
        <v>4017</v>
      </c>
      <c r="ET521" s="335" t="s">
        <v>4017</v>
      </c>
      <c r="EU521" s="335" t="s">
        <v>4017</v>
      </c>
      <c r="EV521" s="335" t="s">
        <v>3848</v>
      </c>
      <c r="EW521" s="335" t="s">
        <v>3848</v>
      </c>
      <c r="EX521" s="335" t="s">
        <v>3848</v>
      </c>
      <c r="EY521" s="335" t="s">
        <v>3848</v>
      </c>
      <c r="EZ521" s="335" t="s">
        <v>3848</v>
      </c>
      <c r="FA521" s="335" t="s">
        <v>3848</v>
      </c>
      <c r="FB521" s="335" t="s">
        <v>3848</v>
      </c>
      <c r="FC521" s="335" t="s">
        <v>3848</v>
      </c>
      <c r="FD521" s="335" t="s">
        <v>3848</v>
      </c>
      <c r="FE521" s="335" t="s">
        <v>4017</v>
      </c>
      <c r="FF521" s="335" t="s">
        <v>4017</v>
      </c>
      <c r="FG521" s="335" t="s">
        <v>3848</v>
      </c>
      <c r="FH521" s="335" t="s">
        <v>3848</v>
      </c>
      <c r="FI521" s="335" t="s">
        <v>3848</v>
      </c>
      <c r="FJ521" s="335" t="s">
        <v>4017</v>
      </c>
      <c r="FK521" s="335" t="s">
        <v>4017</v>
      </c>
      <c r="FL521" s="335" t="s">
        <v>4017</v>
      </c>
      <c r="FM521" s="335" t="s">
        <v>221</v>
      </c>
      <c r="FN521" s="335" t="s">
        <v>221</v>
      </c>
      <c r="FO521" s="335" t="s">
        <v>3848</v>
      </c>
      <c r="FP521" s="335" t="s">
        <v>3848</v>
      </c>
      <c r="FQ521" s="335" t="s">
        <v>23851</v>
      </c>
      <c r="FR521" s="335" t="s">
        <v>3941</v>
      </c>
      <c r="FS521" s="335" t="s">
        <v>23852</v>
      </c>
      <c r="FT521" s="335" t="s">
        <v>3943</v>
      </c>
      <c r="FU521" s="335" t="s">
        <v>3943</v>
      </c>
      <c r="FV521" s="335" t="s">
        <v>3943</v>
      </c>
      <c r="FW521" s="335" t="s">
        <v>3943</v>
      </c>
      <c r="FX521" s="335" t="s">
        <v>3944</v>
      </c>
      <c r="FY521" s="335" t="s">
        <v>3848</v>
      </c>
      <c r="FZ521" s="335" t="s">
        <v>3848</v>
      </c>
      <c r="GA521" s="335" t="s">
        <v>3848</v>
      </c>
      <c r="GB521" s="335" t="s">
        <v>3848</v>
      </c>
      <c r="GC521" s="335" t="s">
        <v>3848</v>
      </c>
      <c r="IC521" s="44" t="s">
        <v>3403</v>
      </c>
      <c r="IE521" s="44" t="s">
        <v>3403</v>
      </c>
    </row>
    <row r="522" spans="1:239" s="44" customFormat="1" ht="15" customHeight="1" x14ac:dyDescent="0.2">
      <c r="A522" s="85">
        <v>116</v>
      </c>
      <c r="B522" s="470"/>
      <c r="C522" s="85"/>
      <c r="D522" s="85" t="s">
        <v>12630</v>
      </c>
      <c r="E522" s="85" t="s">
        <v>212</v>
      </c>
      <c r="F522" s="282">
        <v>43286</v>
      </c>
      <c r="G522" s="183" t="s">
        <v>1202</v>
      </c>
      <c r="H522" s="183" t="s">
        <v>233</v>
      </c>
      <c r="I522" s="183" t="s">
        <v>3057</v>
      </c>
      <c r="J522" s="85"/>
      <c r="K522" s="471"/>
      <c r="L522" s="471"/>
      <c r="M522" s="471"/>
      <c r="N522" s="471"/>
      <c r="O522" s="85"/>
      <c r="P522" s="472" t="s">
        <v>23853</v>
      </c>
      <c r="Q522" s="85" t="s">
        <v>8773</v>
      </c>
      <c r="R522" s="85" t="s">
        <v>23854</v>
      </c>
      <c r="S522" s="471" t="s">
        <v>23855</v>
      </c>
      <c r="T522" s="551">
        <v>9569042493</v>
      </c>
      <c r="U522" s="473" t="s">
        <v>23856</v>
      </c>
      <c r="V522" s="44" t="s">
        <v>221</v>
      </c>
      <c r="W522" s="252" t="s">
        <v>221</v>
      </c>
      <c r="X522" s="252" t="s">
        <v>221</v>
      </c>
      <c r="Y522" s="252" t="s">
        <v>221</v>
      </c>
      <c r="Z522" s="252" t="s">
        <v>221</v>
      </c>
      <c r="AA522" s="85" t="s">
        <v>23857</v>
      </c>
      <c r="AB522" s="85">
        <v>9758458928</v>
      </c>
      <c r="AC522" s="85" t="s">
        <v>402</v>
      </c>
      <c r="AD522" s="85" t="s">
        <v>224</v>
      </c>
      <c r="AE522" s="85" t="s">
        <v>23858</v>
      </c>
      <c r="AF522" s="85" t="s">
        <v>226</v>
      </c>
      <c r="AG522" s="85" t="s">
        <v>226</v>
      </c>
      <c r="AH522" s="85" t="s">
        <v>221</v>
      </c>
      <c r="AI522" s="85">
        <v>48</v>
      </c>
      <c r="AJ522" s="85" t="s">
        <v>227</v>
      </c>
      <c r="AK522" s="85">
        <v>1</v>
      </c>
      <c r="AL522" s="85">
        <v>18</v>
      </c>
      <c r="AM522" s="85">
        <v>30</v>
      </c>
      <c r="AN522" s="64" t="s">
        <v>394</v>
      </c>
      <c r="AO522" s="64" t="s">
        <v>1210</v>
      </c>
      <c r="AP522" s="85" t="s">
        <v>281</v>
      </c>
      <c r="AQ522" s="36" t="s">
        <v>15604</v>
      </c>
      <c r="AR522" s="85"/>
      <c r="AS522" s="85"/>
      <c r="AT522" s="85"/>
      <c r="AU522" s="85"/>
      <c r="AV522" s="85"/>
      <c r="AW522" s="85"/>
      <c r="AX522" s="85"/>
      <c r="AY522" s="183" t="s">
        <v>227</v>
      </c>
      <c r="AZ522" s="183" t="s">
        <v>227</v>
      </c>
      <c r="BA522" s="275"/>
      <c r="BB522" s="275" t="s">
        <v>15605</v>
      </c>
      <c r="BC522" s="275">
        <v>0.77777777777777779</v>
      </c>
      <c r="BD522" s="483">
        <v>0.78680555555555554</v>
      </c>
      <c r="BE522" s="85">
        <v>1</v>
      </c>
      <c r="BF522" s="85">
        <v>1</v>
      </c>
      <c r="BG522" s="85">
        <v>1</v>
      </c>
      <c r="BH522" s="85">
        <v>1</v>
      </c>
      <c r="BI522" s="85">
        <v>1</v>
      </c>
      <c r="BJ522" s="85">
        <v>1</v>
      </c>
      <c r="BK522" s="85">
        <v>1</v>
      </c>
      <c r="BL522" s="85">
        <v>1</v>
      </c>
      <c r="BM522" s="85">
        <v>1</v>
      </c>
      <c r="BN522" s="85">
        <v>1</v>
      </c>
      <c r="BO522" s="85">
        <v>1</v>
      </c>
      <c r="BP522" s="85">
        <v>1</v>
      </c>
      <c r="BQ522" s="85">
        <v>1</v>
      </c>
      <c r="BR522" s="85">
        <v>1</v>
      </c>
      <c r="BS522" s="85"/>
      <c r="BT522" s="405"/>
      <c r="BV522" s="85"/>
      <c r="BW522" s="85"/>
      <c r="BX522" s="85"/>
      <c r="BY522" s="85"/>
      <c r="BZ522" s="85"/>
      <c r="CA522" s="85"/>
      <c r="CB522" s="85"/>
      <c r="CC522" s="85"/>
      <c r="CD522" s="85"/>
      <c r="CE522" s="85"/>
      <c r="CF522" s="85"/>
      <c r="CH522" s="85"/>
      <c r="CI522" s="85"/>
      <c r="CJ522" s="85"/>
      <c r="CK522" s="85"/>
      <c r="CL522" s="85"/>
      <c r="CM522" s="85"/>
      <c r="CN522" s="85"/>
      <c r="CO522" s="85"/>
      <c r="CP522" s="85"/>
      <c r="CQ522" s="85"/>
      <c r="CR522" s="335" t="s">
        <v>12643</v>
      </c>
      <c r="CS522" s="335" t="s">
        <v>12644</v>
      </c>
      <c r="CT522" s="335" t="s">
        <v>4002</v>
      </c>
      <c r="CU522" s="335" t="s">
        <v>23859</v>
      </c>
      <c r="CV522" s="335" t="s">
        <v>8773</v>
      </c>
      <c r="CW522" s="335" t="s">
        <v>23854</v>
      </c>
      <c r="CX522" s="335" t="s">
        <v>23855</v>
      </c>
      <c r="CY522" s="335" t="s">
        <v>23860</v>
      </c>
      <c r="CZ522" s="335" t="s">
        <v>3848</v>
      </c>
      <c r="DA522" s="335" t="s">
        <v>4002</v>
      </c>
      <c r="DB522" s="335" t="s">
        <v>3840</v>
      </c>
      <c r="DC522" s="335" t="s">
        <v>3841</v>
      </c>
      <c r="DD522" s="335" t="s">
        <v>4838</v>
      </c>
      <c r="DE522" s="335" t="s">
        <v>3848</v>
      </c>
      <c r="DF522" s="335" t="s">
        <v>4002</v>
      </c>
      <c r="DG522" s="335" t="s">
        <v>3840</v>
      </c>
      <c r="DH522" s="335" t="s">
        <v>3841</v>
      </c>
      <c r="DI522" s="335" t="s">
        <v>4838</v>
      </c>
      <c r="DJ522" s="335" t="s">
        <v>3848</v>
      </c>
      <c r="DK522" s="335" t="s">
        <v>3957</v>
      </c>
      <c r="DL522" s="335" t="s">
        <v>3848</v>
      </c>
      <c r="DM522" s="335" t="s">
        <v>3914</v>
      </c>
      <c r="DN522" s="335" t="s">
        <v>3852</v>
      </c>
      <c r="DO522" s="335" t="s">
        <v>3848</v>
      </c>
      <c r="DP522" s="335" t="s">
        <v>3848</v>
      </c>
      <c r="DQ522" s="335" t="s">
        <v>23861</v>
      </c>
      <c r="DR522" s="335" t="s">
        <v>23861</v>
      </c>
      <c r="DS522" s="335" t="s">
        <v>23856</v>
      </c>
      <c r="DT522" s="335" t="s">
        <v>3848</v>
      </c>
      <c r="DU522" s="335" t="s">
        <v>3848</v>
      </c>
      <c r="DV522" s="335" t="s">
        <v>3848</v>
      </c>
      <c r="DW522" s="335" t="s">
        <v>3848</v>
      </c>
      <c r="DX522" s="335" t="s">
        <v>3848</v>
      </c>
      <c r="DY522" s="335" t="s">
        <v>3848</v>
      </c>
      <c r="DZ522" s="335" t="s">
        <v>3848</v>
      </c>
      <c r="EA522" s="335" t="s">
        <v>3848</v>
      </c>
      <c r="EB522" s="335" t="s">
        <v>3861</v>
      </c>
      <c r="EC522" s="335" t="s">
        <v>3862</v>
      </c>
      <c r="ED522" s="335" t="s">
        <v>3848</v>
      </c>
      <c r="EE522" s="335" t="s">
        <v>5981</v>
      </c>
      <c r="EF522" s="335" t="s">
        <v>5081</v>
      </c>
      <c r="EG522" s="335" t="s">
        <v>2755</v>
      </c>
      <c r="EH522" s="335" t="s">
        <v>282</v>
      </c>
      <c r="EI522" s="335" t="s">
        <v>7956</v>
      </c>
      <c r="EJ522" s="335" t="s">
        <v>3848</v>
      </c>
      <c r="EK522" s="335" t="s">
        <v>3848</v>
      </c>
      <c r="EL522" s="335" t="s">
        <v>3868</v>
      </c>
      <c r="EM522" s="335" t="s">
        <v>4002</v>
      </c>
      <c r="EN522" s="335" t="s">
        <v>4002</v>
      </c>
      <c r="EO522" s="335" t="s">
        <v>4002</v>
      </c>
      <c r="EP522" s="335" t="s">
        <v>4002</v>
      </c>
      <c r="EQ522" s="335" t="s">
        <v>4017</v>
      </c>
      <c r="ER522" s="335" t="s">
        <v>4017</v>
      </c>
      <c r="ES522" s="335" t="s">
        <v>4017</v>
      </c>
      <c r="ET522" s="335" t="s">
        <v>4017</v>
      </c>
      <c r="EU522" s="335" t="s">
        <v>4017</v>
      </c>
      <c r="EV522" s="335" t="s">
        <v>3848</v>
      </c>
      <c r="EW522" s="335" t="s">
        <v>3848</v>
      </c>
      <c r="EX522" s="335" t="s">
        <v>3848</v>
      </c>
      <c r="EY522" s="335" t="s">
        <v>3848</v>
      </c>
      <c r="EZ522" s="335" t="s">
        <v>3848</v>
      </c>
      <c r="FA522" s="335" t="s">
        <v>3848</v>
      </c>
      <c r="FB522" s="335" t="s">
        <v>3848</v>
      </c>
      <c r="FC522" s="335" t="s">
        <v>3848</v>
      </c>
      <c r="FD522" s="335" t="s">
        <v>3848</v>
      </c>
      <c r="FE522" s="335" t="s">
        <v>4017</v>
      </c>
      <c r="FF522" s="335" t="s">
        <v>4017</v>
      </c>
      <c r="FG522" s="335" t="s">
        <v>3848</v>
      </c>
      <c r="FH522" s="335" t="s">
        <v>3848</v>
      </c>
      <c r="FI522" s="335" t="s">
        <v>3848</v>
      </c>
      <c r="FJ522" s="335" t="s">
        <v>4017</v>
      </c>
      <c r="FK522" s="335" t="s">
        <v>4017</v>
      </c>
      <c r="FL522" s="335" t="s">
        <v>4017</v>
      </c>
      <c r="FM522" s="335" t="s">
        <v>221</v>
      </c>
      <c r="FN522" s="335" t="s">
        <v>221</v>
      </c>
      <c r="FO522" s="335" t="s">
        <v>3848</v>
      </c>
      <c r="FP522" s="335" t="s">
        <v>3848</v>
      </c>
      <c r="FQ522" s="335" t="s">
        <v>23862</v>
      </c>
      <c r="FR522" s="335" t="s">
        <v>3941</v>
      </c>
      <c r="FS522" s="335" t="s">
        <v>23863</v>
      </c>
      <c r="FT522" s="335" t="s">
        <v>3943</v>
      </c>
      <c r="FU522" s="335" t="s">
        <v>3943</v>
      </c>
      <c r="FV522" s="335" t="s">
        <v>3943</v>
      </c>
      <c r="FW522" s="335" t="s">
        <v>3943</v>
      </c>
      <c r="FX522" s="335" t="s">
        <v>3944</v>
      </c>
      <c r="FY522" s="335" t="s">
        <v>3848</v>
      </c>
      <c r="FZ522" s="335" t="s">
        <v>3848</v>
      </c>
      <c r="GA522" s="335" t="s">
        <v>3848</v>
      </c>
      <c r="GB522" s="335" t="s">
        <v>3848</v>
      </c>
      <c r="GC522" s="335" t="s">
        <v>3848</v>
      </c>
      <c r="IC522" s="44" t="s">
        <v>3403</v>
      </c>
      <c r="IE522" s="44" t="s">
        <v>3403</v>
      </c>
    </row>
    <row r="523" spans="1:239" s="44" customFormat="1" ht="15" customHeight="1" x14ac:dyDescent="0.2">
      <c r="A523" s="85">
        <v>117</v>
      </c>
      <c r="B523" s="470"/>
      <c r="C523" s="85"/>
      <c r="D523" s="85" t="s">
        <v>12630</v>
      </c>
      <c r="E523" s="85" t="s">
        <v>212</v>
      </c>
      <c r="F523" s="282">
        <v>43286</v>
      </c>
      <c r="G523" s="255" t="s">
        <v>357</v>
      </c>
      <c r="H523" s="44" t="s">
        <v>233</v>
      </c>
      <c r="I523" s="44" t="s">
        <v>12683</v>
      </c>
      <c r="J523" s="85"/>
      <c r="K523" s="471"/>
      <c r="L523" s="471"/>
      <c r="M523" s="471"/>
      <c r="N523" s="471"/>
      <c r="O523" s="85"/>
      <c r="P523" s="305" t="s">
        <v>23864</v>
      </c>
      <c r="Q523" s="44" t="s">
        <v>363</v>
      </c>
      <c r="R523" s="44" t="s">
        <v>23865</v>
      </c>
      <c r="S523" s="351" t="s">
        <v>23866</v>
      </c>
      <c r="T523" s="354">
        <v>639457517115</v>
      </c>
      <c r="U523" s="516" t="s">
        <v>23867</v>
      </c>
      <c r="V523" s="44" t="s">
        <v>221</v>
      </c>
      <c r="W523" s="44" t="s">
        <v>221</v>
      </c>
      <c r="X523" s="44" t="s">
        <v>221</v>
      </c>
      <c r="Y523" s="44" t="s">
        <v>221</v>
      </c>
      <c r="Z523" s="44" t="s">
        <v>221</v>
      </c>
      <c r="AA523" s="44" t="s">
        <v>1239</v>
      </c>
      <c r="AB523" s="44" t="s">
        <v>1239</v>
      </c>
      <c r="AC523" s="85" t="s">
        <v>314</v>
      </c>
      <c r="AD523" s="255" t="s">
        <v>224</v>
      </c>
      <c r="AF523" s="85" t="s">
        <v>227</v>
      </c>
      <c r="AG523" s="85" t="s">
        <v>446</v>
      </c>
      <c r="AH523" s="85" t="s">
        <v>227</v>
      </c>
      <c r="AN523" s="85" t="s">
        <v>394</v>
      </c>
      <c r="AO523" s="64" t="s">
        <v>1210</v>
      </c>
      <c r="AP523" s="85" t="s">
        <v>281</v>
      </c>
      <c r="AQ523" s="36" t="s">
        <v>15604</v>
      </c>
      <c r="AR523" s="85"/>
      <c r="AS523" s="85"/>
      <c r="AT523" s="85"/>
      <c r="AU523" s="85"/>
      <c r="AV523" s="85"/>
      <c r="AW523" s="85"/>
      <c r="AX523" s="85"/>
      <c r="AY523" s="85" t="s">
        <v>227</v>
      </c>
      <c r="AZ523" s="85" t="s">
        <v>446</v>
      </c>
      <c r="BA523" s="275"/>
      <c r="BB523" s="275" t="s">
        <v>12693</v>
      </c>
      <c r="BC523" s="59">
        <v>0.50069444444444444</v>
      </c>
      <c r="BD523" s="59">
        <v>0.51736111111111105</v>
      </c>
      <c r="BE523" s="44">
        <v>2</v>
      </c>
      <c r="BF523" s="44">
        <v>3</v>
      </c>
      <c r="BG523" s="44">
        <v>3</v>
      </c>
      <c r="BH523" s="44">
        <v>2</v>
      </c>
      <c r="BI523" s="44">
        <v>3</v>
      </c>
      <c r="BJ523" s="44">
        <v>2</v>
      </c>
      <c r="BK523" s="44">
        <v>2</v>
      </c>
      <c r="BL523" s="44">
        <v>3</v>
      </c>
      <c r="BM523" s="44">
        <v>2</v>
      </c>
      <c r="BN523" s="44">
        <v>2</v>
      </c>
      <c r="BO523" s="44">
        <v>3</v>
      </c>
      <c r="BP523" s="44">
        <v>2</v>
      </c>
      <c r="BQ523" s="44">
        <v>2</v>
      </c>
      <c r="BR523" s="44">
        <v>2</v>
      </c>
      <c r="BS523" s="44">
        <v>3</v>
      </c>
      <c r="BV523" s="44" t="s">
        <v>12693</v>
      </c>
      <c r="BW523" s="515">
        <v>0.51736111111111105</v>
      </c>
      <c r="BX523" s="515">
        <v>0.52222222222222225</v>
      </c>
      <c r="BZ523" s="44">
        <v>3</v>
      </c>
      <c r="CA523" s="44">
        <v>3</v>
      </c>
      <c r="CB523" s="44">
        <v>3</v>
      </c>
      <c r="CC523" s="44">
        <v>3</v>
      </c>
      <c r="CD523" s="44" t="s">
        <v>260</v>
      </c>
      <c r="CE523" s="44" t="s">
        <v>12693</v>
      </c>
      <c r="CF523" s="85">
        <v>15</v>
      </c>
      <c r="CH523" s="85"/>
      <c r="CI523" s="85"/>
      <c r="CJ523" s="85"/>
      <c r="CK523" s="85"/>
      <c r="CL523" s="85"/>
      <c r="CM523" s="85"/>
      <c r="CN523" s="85"/>
      <c r="CO523" s="85"/>
      <c r="CP523" s="85"/>
      <c r="CQ523" s="85"/>
      <c r="CR523" s="335" t="s">
        <v>12643</v>
      </c>
      <c r="CS523" s="335" t="s">
        <v>12644</v>
      </c>
      <c r="CT523" s="335" t="s">
        <v>4002</v>
      </c>
      <c r="CU523" s="335" t="s">
        <v>23868</v>
      </c>
      <c r="CV523" s="335" t="s">
        <v>363</v>
      </c>
      <c r="CW523" s="335" t="s">
        <v>23865</v>
      </c>
      <c r="CX523" s="335" t="s">
        <v>23866</v>
      </c>
      <c r="CY523" s="335" t="s">
        <v>23869</v>
      </c>
      <c r="CZ523" s="335" t="s">
        <v>3848</v>
      </c>
      <c r="DA523" s="335" t="s">
        <v>23870</v>
      </c>
      <c r="DB523" s="335" t="s">
        <v>3840</v>
      </c>
      <c r="DC523" s="335" t="s">
        <v>3841</v>
      </c>
      <c r="DD523" s="335" t="s">
        <v>264</v>
      </c>
      <c r="DE523" s="335" t="s">
        <v>3848</v>
      </c>
      <c r="DF523" s="335" t="s">
        <v>23870</v>
      </c>
      <c r="DG523" s="335" t="s">
        <v>3840</v>
      </c>
      <c r="DH523" s="335" t="s">
        <v>3841</v>
      </c>
      <c r="DI523" s="335" t="s">
        <v>264</v>
      </c>
      <c r="DJ523" s="335" t="s">
        <v>14616</v>
      </c>
      <c r="DK523" s="335" t="s">
        <v>3957</v>
      </c>
      <c r="DL523" s="335" t="s">
        <v>4002</v>
      </c>
      <c r="DM523" s="335" t="s">
        <v>3914</v>
      </c>
      <c r="DN523" s="335" t="s">
        <v>3852</v>
      </c>
      <c r="DO523" s="335" t="s">
        <v>3853</v>
      </c>
      <c r="DP523" s="335" t="s">
        <v>3848</v>
      </c>
      <c r="DQ523" s="335" t="s">
        <v>23871</v>
      </c>
      <c r="DR523" s="335" t="s">
        <v>4044</v>
      </c>
      <c r="DS523" s="335" t="s">
        <v>23872</v>
      </c>
      <c r="DT523" s="335" t="s">
        <v>23873</v>
      </c>
      <c r="DU523" s="335" t="s">
        <v>3848</v>
      </c>
      <c r="DV523" s="335" t="s">
        <v>23874</v>
      </c>
      <c r="DW523" s="335" t="s">
        <v>3848</v>
      </c>
      <c r="DX523" s="335" t="s">
        <v>3848</v>
      </c>
      <c r="DY523" s="335" t="s">
        <v>3848</v>
      </c>
      <c r="DZ523" s="335" t="s">
        <v>3848</v>
      </c>
      <c r="EA523" s="335" t="s">
        <v>3848</v>
      </c>
      <c r="EB523" s="335" t="s">
        <v>3861</v>
      </c>
      <c r="EC523" s="335" t="s">
        <v>3862</v>
      </c>
      <c r="ED523" s="335" t="s">
        <v>3848</v>
      </c>
      <c r="EE523" s="335" t="s">
        <v>6909</v>
      </c>
      <c r="EF523" s="335" t="s">
        <v>5081</v>
      </c>
      <c r="EG523" s="335" t="s">
        <v>598</v>
      </c>
      <c r="EH523" s="335" t="s">
        <v>5303</v>
      </c>
      <c r="EI523" s="335" t="s">
        <v>282</v>
      </c>
      <c r="EJ523" s="335" t="s">
        <v>23875</v>
      </c>
      <c r="EK523" s="335" t="s">
        <v>3848</v>
      </c>
      <c r="EL523" s="335" t="s">
        <v>3868</v>
      </c>
      <c r="EM523" s="335" t="s">
        <v>4002</v>
      </c>
      <c r="EN523" s="335" t="s">
        <v>4002</v>
      </c>
      <c r="EO523" s="335" t="s">
        <v>3870</v>
      </c>
      <c r="EP523" s="335" t="s">
        <v>3869</v>
      </c>
      <c r="EQ523" s="335" t="s">
        <v>23876</v>
      </c>
      <c r="ER523" s="335" t="s">
        <v>3924</v>
      </c>
      <c r="ES523" s="335" t="s">
        <v>15169</v>
      </c>
      <c r="ET523" s="335" t="s">
        <v>23877</v>
      </c>
      <c r="EU523" s="335" t="s">
        <v>23878</v>
      </c>
      <c r="EV523" s="335" t="s">
        <v>3877</v>
      </c>
      <c r="EW523" s="335" t="s">
        <v>3876</v>
      </c>
      <c r="EX523" s="335" t="s">
        <v>3848</v>
      </c>
      <c r="EY523" s="335" t="s">
        <v>3848</v>
      </c>
      <c r="EZ523" s="335" t="s">
        <v>3877</v>
      </c>
      <c r="FA523" s="335" t="s">
        <v>5376</v>
      </c>
      <c r="FB523" s="335" t="s">
        <v>4616</v>
      </c>
      <c r="FC523" s="335" t="s">
        <v>9982</v>
      </c>
      <c r="FD523" s="335" t="s">
        <v>3848</v>
      </c>
      <c r="FE523" s="335" t="s">
        <v>4011</v>
      </c>
      <c r="FF523" s="335" t="s">
        <v>5268</v>
      </c>
      <c r="FG523" s="335" t="s">
        <v>23879</v>
      </c>
      <c r="FH523" s="335" t="s">
        <v>23880</v>
      </c>
      <c r="FI523" s="335" t="s">
        <v>7170</v>
      </c>
      <c r="FJ523" s="335" t="s">
        <v>4017</v>
      </c>
      <c r="FK523" s="335" t="s">
        <v>4017</v>
      </c>
      <c r="FL523" s="335" t="s">
        <v>4017</v>
      </c>
      <c r="FM523" s="335" t="s">
        <v>23866</v>
      </c>
      <c r="FN523" s="335" t="s">
        <v>23881</v>
      </c>
      <c r="FO523" s="335" t="s">
        <v>23882</v>
      </c>
      <c r="FP523" s="335" t="s">
        <v>3848</v>
      </c>
      <c r="FQ523" s="335" t="s">
        <v>3848</v>
      </c>
      <c r="FR523" s="335" t="s">
        <v>3848</v>
      </c>
      <c r="FS523" s="335" t="s">
        <v>3848</v>
      </c>
      <c r="FT523" s="335" t="s">
        <v>23883</v>
      </c>
      <c r="FU523" s="335" t="s">
        <v>6772</v>
      </c>
      <c r="FV523" s="335" t="s">
        <v>10404</v>
      </c>
      <c r="FW523" s="335" t="s">
        <v>23884</v>
      </c>
      <c r="FX523" s="335" t="s">
        <v>3894</v>
      </c>
      <c r="FY523" s="335" t="s">
        <v>3848</v>
      </c>
      <c r="FZ523" s="335" t="s">
        <v>17144</v>
      </c>
      <c r="GA523" s="335" t="s">
        <v>3945</v>
      </c>
      <c r="GB523" s="335" t="s">
        <v>3946</v>
      </c>
      <c r="GC523" s="335" t="s">
        <v>3946</v>
      </c>
      <c r="GD523" s="44" t="s">
        <v>4194</v>
      </c>
      <c r="GE523" s="44" t="s">
        <v>6505</v>
      </c>
      <c r="GF523" s="44" t="s">
        <v>12711</v>
      </c>
      <c r="GG523" s="44" t="s">
        <v>6505</v>
      </c>
      <c r="HN523" s="213" t="s">
        <v>6505</v>
      </c>
      <c r="HS523" s="44" t="s">
        <v>6505</v>
      </c>
      <c r="IC523" s="44" t="s">
        <v>12683</v>
      </c>
      <c r="IE523" s="44" t="s">
        <v>3403</v>
      </c>
    </row>
    <row r="524" spans="1:239" s="44" customFormat="1" ht="15" customHeight="1" x14ac:dyDescent="0.2">
      <c r="A524" s="85">
        <v>118</v>
      </c>
      <c r="B524" s="470"/>
      <c r="C524" s="85"/>
      <c r="D524" s="85" t="s">
        <v>12630</v>
      </c>
      <c r="E524" s="85" t="s">
        <v>212</v>
      </c>
      <c r="F524" s="282">
        <v>43286</v>
      </c>
      <c r="G524" s="255" t="s">
        <v>1202</v>
      </c>
      <c r="H524" s="44" t="s">
        <v>233</v>
      </c>
      <c r="I524" s="44" t="s">
        <v>3057</v>
      </c>
      <c r="J524" s="85"/>
      <c r="K524" s="471"/>
      <c r="L524" s="471"/>
      <c r="M524" s="471"/>
      <c r="N524" s="471"/>
      <c r="O524" s="85"/>
      <c r="P524" s="552" t="s">
        <v>23885</v>
      </c>
      <c r="Q524" s="44" t="s">
        <v>595</v>
      </c>
      <c r="R524" s="44" t="s">
        <v>23886</v>
      </c>
      <c r="S524" s="351" t="s">
        <v>478</v>
      </c>
      <c r="T524" s="354">
        <v>9973009532</v>
      </c>
      <c r="U524" s="516" t="s">
        <v>23887</v>
      </c>
      <c r="V524" s="44" t="s">
        <v>221</v>
      </c>
      <c r="W524" s="44" t="s">
        <v>221</v>
      </c>
      <c r="X524" s="44" t="s">
        <v>221</v>
      </c>
      <c r="Y524" s="44" t="s">
        <v>221</v>
      </c>
      <c r="Z524" s="44" t="s">
        <v>221</v>
      </c>
      <c r="AA524" s="44" t="s">
        <v>1239</v>
      </c>
      <c r="AB524" s="44" t="s">
        <v>1239</v>
      </c>
      <c r="AC524" s="85" t="s">
        <v>1303</v>
      </c>
      <c r="AD524" s="85" t="s">
        <v>267</v>
      </c>
      <c r="AE524" s="44" t="s">
        <v>221</v>
      </c>
      <c r="AF524" s="85" t="s">
        <v>446</v>
      </c>
      <c r="AG524" s="85" t="s">
        <v>446</v>
      </c>
      <c r="AH524" s="85" t="s">
        <v>446</v>
      </c>
      <c r="AN524" s="85" t="s">
        <v>394</v>
      </c>
      <c r="AO524" s="64" t="s">
        <v>1210</v>
      </c>
      <c r="AP524" s="85" t="s">
        <v>1076</v>
      </c>
      <c r="AQ524" s="85" t="s">
        <v>1077</v>
      </c>
      <c r="AR524" s="85"/>
      <c r="AS524" s="85"/>
      <c r="AT524" s="85"/>
      <c r="AU524" s="85"/>
      <c r="AV524" s="85"/>
      <c r="AW524" s="85"/>
      <c r="AX524" s="85"/>
      <c r="AY524" s="85" t="s">
        <v>227</v>
      </c>
      <c r="AZ524" s="85" t="s">
        <v>446</v>
      </c>
      <c r="BA524" s="275"/>
      <c r="BB524" s="275" t="s">
        <v>12693</v>
      </c>
      <c r="BC524" s="515">
        <v>0.54097222222222219</v>
      </c>
      <c r="BD524" s="515">
        <v>0.54583333333333328</v>
      </c>
      <c r="BE524" s="44">
        <v>1</v>
      </c>
      <c r="BF524" s="44">
        <v>2</v>
      </c>
      <c r="BG524" s="44">
        <v>0</v>
      </c>
      <c r="BH524" s="44">
        <v>1</v>
      </c>
      <c r="BI524" s="44">
        <v>2</v>
      </c>
      <c r="BJ524" s="44">
        <v>1</v>
      </c>
      <c r="BK524" s="44">
        <v>1</v>
      </c>
      <c r="BL524" s="44">
        <v>2</v>
      </c>
      <c r="BM524" s="44">
        <v>1</v>
      </c>
      <c r="BN524" s="44">
        <v>1</v>
      </c>
      <c r="BO524" s="44">
        <v>2</v>
      </c>
      <c r="BP524" s="44">
        <v>1</v>
      </c>
      <c r="BQ524" s="44">
        <v>1</v>
      </c>
      <c r="BR524" s="44">
        <v>1</v>
      </c>
      <c r="BS524" s="44">
        <v>1</v>
      </c>
      <c r="BW524" s="59"/>
      <c r="BX524" s="59"/>
      <c r="CF524" s="85"/>
      <c r="CH524" s="85"/>
      <c r="CI524" s="85"/>
      <c r="CJ524" s="85"/>
      <c r="CK524" s="85"/>
      <c r="CL524" s="85"/>
      <c r="CM524" s="85"/>
      <c r="CN524" s="85"/>
      <c r="CO524" s="85"/>
      <c r="CP524" s="85"/>
      <c r="CQ524" s="85"/>
      <c r="CR524" s="335" t="s">
        <v>12643</v>
      </c>
      <c r="CS524" s="335" t="s">
        <v>12644</v>
      </c>
      <c r="CT524" s="335" t="s">
        <v>4002</v>
      </c>
      <c r="CU524" s="335" t="s">
        <v>23888</v>
      </c>
      <c r="CV524" s="335" t="s">
        <v>595</v>
      </c>
      <c r="CW524" s="335" t="s">
        <v>23886</v>
      </c>
      <c r="CX524" s="335" t="s">
        <v>478</v>
      </c>
      <c r="CY524" s="335" t="s">
        <v>23889</v>
      </c>
      <c r="CZ524" s="335" t="s">
        <v>3848</v>
      </c>
      <c r="DA524" s="335" t="s">
        <v>23890</v>
      </c>
      <c r="DB524" s="335" t="s">
        <v>4037</v>
      </c>
      <c r="DC524" s="335" t="s">
        <v>4038</v>
      </c>
      <c r="DD524" s="335" t="s">
        <v>4039</v>
      </c>
      <c r="DE524" s="335" t="s">
        <v>3848</v>
      </c>
      <c r="DF524" s="335" t="s">
        <v>6859</v>
      </c>
      <c r="DG524" s="335" t="s">
        <v>4037</v>
      </c>
      <c r="DH524" s="335" t="s">
        <v>4038</v>
      </c>
      <c r="DI524" s="335" t="s">
        <v>4039</v>
      </c>
      <c r="DJ524" s="335" t="s">
        <v>3848</v>
      </c>
      <c r="DK524" s="335" t="s">
        <v>3957</v>
      </c>
      <c r="DL524" s="335" t="s">
        <v>23891</v>
      </c>
      <c r="DM524" s="335" t="s">
        <v>3914</v>
      </c>
      <c r="DN524" s="335" t="s">
        <v>3852</v>
      </c>
      <c r="DO524" s="335" t="s">
        <v>3848</v>
      </c>
      <c r="DP524" s="335" t="s">
        <v>3848</v>
      </c>
      <c r="DQ524" s="335" t="s">
        <v>23892</v>
      </c>
      <c r="DR524" s="335" t="s">
        <v>23892</v>
      </c>
      <c r="DS524" s="335" t="s">
        <v>23887</v>
      </c>
      <c r="DT524" s="335" t="s">
        <v>3848</v>
      </c>
      <c r="DU524" s="335" t="s">
        <v>3848</v>
      </c>
      <c r="DV524" s="335" t="s">
        <v>3848</v>
      </c>
      <c r="DW524" s="335" t="s">
        <v>3848</v>
      </c>
      <c r="DX524" s="335" t="s">
        <v>3848</v>
      </c>
      <c r="DY524" s="335" t="s">
        <v>3848</v>
      </c>
      <c r="DZ524" s="335" t="s">
        <v>3848</v>
      </c>
      <c r="EA524" s="335" t="s">
        <v>3848</v>
      </c>
      <c r="EB524" s="335" t="s">
        <v>3861</v>
      </c>
      <c r="EC524" s="335" t="s">
        <v>3862</v>
      </c>
      <c r="ED524" s="335" t="s">
        <v>3848</v>
      </c>
      <c r="EE524" s="335" t="s">
        <v>6828</v>
      </c>
      <c r="EF524" s="335" t="s">
        <v>5081</v>
      </c>
      <c r="EG524" s="335" t="s">
        <v>1720</v>
      </c>
      <c r="EH524" s="335" t="s">
        <v>1077</v>
      </c>
      <c r="EI524" s="335" t="s">
        <v>3848</v>
      </c>
      <c r="EJ524" s="335" t="s">
        <v>3848</v>
      </c>
      <c r="EK524" s="335" t="s">
        <v>3848</v>
      </c>
      <c r="EL524" s="335" t="s">
        <v>3868</v>
      </c>
      <c r="EM524" s="335" t="s">
        <v>4002</v>
      </c>
      <c r="EN524" s="335" t="s">
        <v>4002</v>
      </c>
      <c r="EO524" s="335" t="s">
        <v>4002</v>
      </c>
      <c r="EP524" s="335" t="s">
        <v>4002</v>
      </c>
      <c r="EQ524" s="335" t="s">
        <v>4017</v>
      </c>
      <c r="ER524" s="335" t="s">
        <v>4017</v>
      </c>
      <c r="ES524" s="335" t="s">
        <v>4017</v>
      </c>
      <c r="ET524" s="335" t="s">
        <v>4017</v>
      </c>
      <c r="EU524" s="335" t="s">
        <v>4017</v>
      </c>
      <c r="EV524" s="335" t="s">
        <v>3848</v>
      </c>
      <c r="EW524" s="335" t="s">
        <v>3848</v>
      </c>
      <c r="EX524" s="335" t="s">
        <v>3848</v>
      </c>
      <c r="EY524" s="335" t="s">
        <v>3848</v>
      </c>
      <c r="EZ524" s="335" t="s">
        <v>3848</v>
      </c>
      <c r="FA524" s="335" t="s">
        <v>3848</v>
      </c>
      <c r="FB524" s="335" t="s">
        <v>3848</v>
      </c>
      <c r="FC524" s="335" t="s">
        <v>3848</v>
      </c>
      <c r="FD524" s="335" t="s">
        <v>3848</v>
      </c>
      <c r="FE524" s="335" t="s">
        <v>4017</v>
      </c>
      <c r="FF524" s="335" t="s">
        <v>4017</v>
      </c>
      <c r="FG524" s="335" t="s">
        <v>3848</v>
      </c>
      <c r="FH524" s="335" t="s">
        <v>3848</v>
      </c>
      <c r="FI524" s="335" t="s">
        <v>3848</v>
      </c>
      <c r="FJ524" s="335" t="s">
        <v>4017</v>
      </c>
      <c r="FK524" s="335" t="s">
        <v>4017</v>
      </c>
      <c r="FL524" s="335" t="s">
        <v>4017</v>
      </c>
      <c r="FM524" s="335" t="s">
        <v>1239</v>
      </c>
      <c r="FN524" s="335" t="s">
        <v>1239</v>
      </c>
      <c r="FO524" s="335" t="s">
        <v>3848</v>
      </c>
      <c r="FP524" s="335" t="s">
        <v>3848</v>
      </c>
      <c r="FQ524" s="335" t="s">
        <v>4079</v>
      </c>
      <c r="FR524" s="335" t="s">
        <v>4079</v>
      </c>
      <c r="FS524" s="335" t="s">
        <v>4079</v>
      </c>
      <c r="FT524" s="335" t="s">
        <v>3943</v>
      </c>
      <c r="FU524" s="335" t="s">
        <v>3943</v>
      </c>
      <c r="FV524" s="335" t="s">
        <v>3943</v>
      </c>
      <c r="FW524" s="335" t="s">
        <v>3943</v>
      </c>
      <c r="FX524" s="335" t="s">
        <v>3944</v>
      </c>
      <c r="FY524" s="335" t="s">
        <v>3848</v>
      </c>
      <c r="FZ524" s="335" t="s">
        <v>3848</v>
      </c>
      <c r="GA524" s="335" t="s">
        <v>3848</v>
      </c>
      <c r="GB524" s="335" t="s">
        <v>3848</v>
      </c>
      <c r="GC524" s="335" t="s">
        <v>3848</v>
      </c>
      <c r="IC524" s="44" t="s">
        <v>3403</v>
      </c>
      <c r="IE524" s="44" t="s">
        <v>3403</v>
      </c>
    </row>
    <row r="525" spans="1:239" s="44" customFormat="1" ht="15" customHeight="1" x14ac:dyDescent="0.2">
      <c r="A525" s="85">
        <v>119</v>
      </c>
      <c r="B525" s="470"/>
      <c r="C525" s="85"/>
      <c r="D525" s="85" t="s">
        <v>12630</v>
      </c>
      <c r="E525" s="85" t="s">
        <v>212</v>
      </c>
      <c r="F525" s="282">
        <v>43286</v>
      </c>
      <c r="G525" s="255" t="s">
        <v>1202</v>
      </c>
      <c r="H525" s="44" t="s">
        <v>214</v>
      </c>
      <c r="I525" s="44" t="s">
        <v>7837</v>
      </c>
      <c r="J525" s="85"/>
      <c r="K525" s="471"/>
      <c r="L525" s="471"/>
      <c r="M525" s="471"/>
      <c r="N525" s="471"/>
      <c r="O525" s="85"/>
      <c r="P525" s="505" t="s">
        <v>23893</v>
      </c>
      <c r="Q525" s="553" t="s">
        <v>23894</v>
      </c>
      <c r="R525" s="553" t="s">
        <v>23895</v>
      </c>
      <c r="S525" s="351" t="s">
        <v>23896</v>
      </c>
      <c r="T525" s="354">
        <v>9352026909</v>
      </c>
      <c r="U525" s="516" t="s">
        <v>23897</v>
      </c>
      <c r="V525" s="44" t="s">
        <v>221</v>
      </c>
      <c r="W525" s="44" t="s">
        <v>221</v>
      </c>
      <c r="X525" s="44" t="s">
        <v>221</v>
      </c>
      <c r="Y525" s="44" t="s">
        <v>221</v>
      </c>
      <c r="Z525" s="44" t="s">
        <v>221</v>
      </c>
      <c r="AA525" s="44" t="s">
        <v>1239</v>
      </c>
      <c r="AB525" s="44" t="s">
        <v>1239</v>
      </c>
      <c r="AC525" s="85" t="s">
        <v>402</v>
      </c>
      <c r="AD525" s="255" t="s">
        <v>224</v>
      </c>
      <c r="AF525" s="85" t="s">
        <v>227</v>
      </c>
      <c r="AG525" s="85" t="s">
        <v>446</v>
      </c>
      <c r="AH525" s="85" t="s">
        <v>446</v>
      </c>
      <c r="AN525" s="85" t="s">
        <v>394</v>
      </c>
      <c r="AO525" s="64" t="s">
        <v>1210</v>
      </c>
      <c r="AP525" s="85" t="s">
        <v>1076</v>
      </c>
      <c r="AQ525" s="85" t="s">
        <v>1077</v>
      </c>
      <c r="AR525" s="85"/>
      <c r="AS525" s="85"/>
      <c r="AT525" s="85"/>
      <c r="AU525" s="85"/>
      <c r="AV525" s="85"/>
      <c r="AW525" s="85"/>
      <c r="AX525" s="85"/>
      <c r="AY525" s="85" t="s">
        <v>227</v>
      </c>
      <c r="AZ525" s="85" t="s">
        <v>227</v>
      </c>
      <c r="BA525" s="275"/>
      <c r="BB525" s="275" t="s">
        <v>12693</v>
      </c>
      <c r="BC525" s="515">
        <v>0.55069444444444449</v>
      </c>
      <c r="BD525" s="515">
        <v>0.5708333333333333</v>
      </c>
      <c r="BE525" s="44">
        <v>2</v>
      </c>
      <c r="BF525" s="44">
        <v>2</v>
      </c>
      <c r="BG525" s="44">
        <v>3</v>
      </c>
      <c r="BH525" s="44">
        <v>2</v>
      </c>
      <c r="BI525" s="44">
        <v>3</v>
      </c>
      <c r="BJ525" s="44">
        <v>2</v>
      </c>
      <c r="BK525" s="44">
        <v>2</v>
      </c>
      <c r="BL525" s="44">
        <v>3</v>
      </c>
      <c r="BM525" s="44">
        <v>2</v>
      </c>
      <c r="BN525" s="44">
        <v>2</v>
      </c>
      <c r="BO525" s="44">
        <v>3</v>
      </c>
      <c r="BP525" s="44">
        <v>2</v>
      </c>
      <c r="BQ525" s="44">
        <v>3</v>
      </c>
      <c r="BR525" s="44">
        <v>2</v>
      </c>
      <c r="BS525" s="44">
        <v>3</v>
      </c>
      <c r="BW525" s="59"/>
      <c r="BX525" s="59"/>
      <c r="CF525" s="85"/>
      <c r="CH525" s="85"/>
      <c r="CI525" s="85"/>
      <c r="CJ525" s="85"/>
      <c r="CK525" s="85"/>
      <c r="CL525" s="85"/>
      <c r="CM525" s="85"/>
      <c r="CN525" s="85"/>
      <c r="CO525" s="85"/>
      <c r="CP525" s="85"/>
      <c r="CQ525" s="85"/>
      <c r="CR525" s="335" t="s">
        <v>12643</v>
      </c>
      <c r="CS525" s="335" t="s">
        <v>12644</v>
      </c>
      <c r="CT525" s="335" t="s">
        <v>4002</v>
      </c>
      <c r="CU525" s="335" t="s">
        <v>23898</v>
      </c>
      <c r="CV525" s="335" t="s">
        <v>23894</v>
      </c>
      <c r="CW525" s="335" t="s">
        <v>23895</v>
      </c>
      <c r="CX525" s="335" t="s">
        <v>23896</v>
      </c>
      <c r="CY525" s="335" t="s">
        <v>23899</v>
      </c>
      <c r="CZ525" s="335" t="s">
        <v>3848</v>
      </c>
      <c r="DA525" s="335" t="s">
        <v>23900</v>
      </c>
      <c r="DB525" s="335" t="s">
        <v>4037</v>
      </c>
      <c r="DC525" s="335" t="s">
        <v>4038</v>
      </c>
      <c r="DD525" s="335" t="s">
        <v>4039</v>
      </c>
      <c r="DE525" s="335" t="s">
        <v>3848</v>
      </c>
      <c r="DF525" s="335" t="s">
        <v>6859</v>
      </c>
      <c r="DG525" s="335" t="s">
        <v>4037</v>
      </c>
      <c r="DH525" s="335" t="s">
        <v>4038</v>
      </c>
      <c r="DI525" s="335" t="s">
        <v>4039</v>
      </c>
      <c r="DJ525" s="335" t="s">
        <v>3848</v>
      </c>
      <c r="DK525" s="335" t="s">
        <v>3957</v>
      </c>
      <c r="DL525" s="335" t="s">
        <v>3848</v>
      </c>
      <c r="DM525" s="335" t="s">
        <v>3914</v>
      </c>
      <c r="DN525" s="335" t="s">
        <v>3852</v>
      </c>
      <c r="DO525" s="335" t="s">
        <v>3848</v>
      </c>
      <c r="DP525" s="335" t="s">
        <v>3848</v>
      </c>
      <c r="DQ525" s="335" t="s">
        <v>23901</v>
      </c>
      <c r="DR525" s="335" t="s">
        <v>23901</v>
      </c>
      <c r="DS525" s="335" t="s">
        <v>23897</v>
      </c>
      <c r="DT525" s="335" t="s">
        <v>3848</v>
      </c>
      <c r="DU525" s="335" t="s">
        <v>3848</v>
      </c>
      <c r="DV525" s="335" t="s">
        <v>3848</v>
      </c>
      <c r="DW525" s="335" t="s">
        <v>3848</v>
      </c>
      <c r="DX525" s="335" t="s">
        <v>3848</v>
      </c>
      <c r="DY525" s="335" t="s">
        <v>3848</v>
      </c>
      <c r="DZ525" s="335" t="s">
        <v>3848</v>
      </c>
      <c r="EA525" s="335" t="s">
        <v>3848</v>
      </c>
      <c r="EB525" s="335" t="s">
        <v>3861</v>
      </c>
      <c r="EC525" s="335" t="s">
        <v>3862</v>
      </c>
      <c r="ED525" s="335" t="s">
        <v>3848</v>
      </c>
      <c r="EE525" s="335" t="s">
        <v>8455</v>
      </c>
      <c r="EF525" s="335" t="s">
        <v>5081</v>
      </c>
      <c r="EG525" s="335" t="s">
        <v>1720</v>
      </c>
      <c r="EH525" s="335" t="s">
        <v>1077</v>
      </c>
      <c r="EI525" s="335" t="s">
        <v>3848</v>
      </c>
      <c r="EJ525" s="335" t="s">
        <v>3848</v>
      </c>
      <c r="EK525" s="335" t="s">
        <v>3848</v>
      </c>
      <c r="EL525" s="335" t="s">
        <v>4260</v>
      </c>
      <c r="EM525" s="335" t="s">
        <v>4002</v>
      </c>
      <c r="EN525" s="335" t="s">
        <v>4002</v>
      </c>
      <c r="EO525" s="335" t="s">
        <v>4002</v>
      </c>
      <c r="EP525" s="335" t="s">
        <v>4002</v>
      </c>
      <c r="EQ525" s="335" t="s">
        <v>4017</v>
      </c>
      <c r="ER525" s="335" t="s">
        <v>4017</v>
      </c>
      <c r="ES525" s="335" t="s">
        <v>4017</v>
      </c>
      <c r="ET525" s="335" t="s">
        <v>4017</v>
      </c>
      <c r="EU525" s="335" t="s">
        <v>4017</v>
      </c>
      <c r="EV525" s="335" t="s">
        <v>3848</v>
      </c>
      <c r="EW525" s="335" t="s">
        <v>3848</v>
      </c>
      <c r="EX525" s="335" t="s">
        <v>3848</v>
      </c>
      <c r="EY525" s="335" t="s">
        <v>3848</v>
      </c>
      <c r="EZ525" s="335" t="s">
        <v>3848</v>
      </c>
      <c r="FA525" s="335" t="s">
        <v>3848</v>
      </c>
      <c r="FB525" s="335" t="s">
        <v>3848</v>
      </c>
      <c r="FC525" s="335" t="s">
        <v>3848</v>
      </c>
      <c r="FD525" s="335" t="s">
        <v>3848</v>
      </c>
      <c r="FE525" s="335" t="s">
        <v>4017</v>
      </c>
      <c r="FF525" s="335" t="s">
        <v>4017</v>
      </c>
      <c r="FG525" s="335" t="s">
        <v>3848</v>
      </c>
      <c r="FH525" s="335" t="s">
        <v>3848</v>
      </c>
      <c r="FI525" s="335" t="s">
        <v>3848</v>
      </c>
      <c r="FJ525" s="335" t="s">
        <v>4017</v>
      </c>
      <c r="FK525" s="335" t="s">
        <v>4017</v>
      </c>
      <c r="FL525" s="335" t="s">
        <v>4017</v>
      </c>
      <c r="FM525" s="335" t="s">
        <v>1239</v>
      </c>
      <c r="FN525" s="335" t="s">
        <v>1239</v>
      </c>
      <c r="FO525" s="335" t="s">
        <v>3848</v>
      </c>
      <c r="FP525" s="335" t="s">
        <v>3848</v>
      </c>
      <c r="FQ525" s="335" t="s">
        <v>4079</v>
      </c>
      <c r="FR525" s="335" t="s">
        <v>4079</v>
      </c>
      <c r="FS525" s="335" t="s">
        <v>4079</v>
      </c>
      <c r="FT525" s="335" t="s">
        <v>3943</v>
      </c>
      <c r="FU525" s="335" t="s">
        <v>3943</v>
      </c>
      <c r="FV525" s="335" t="s">
        <v>3943</v>
      </c>
      <c r="FW525" s="335" t="s">
        <v>3943</v>
      </c>
      <c r="FX525" s="335" t="s">
        <v>3894</v>
      </c>
      <c r="FY525" s="335" t="s">
        <v>3848</v>
      </c>
      <c r="FZ525" s="335" t="s">
        <v>23902</v>
      </c>
      <c r="GA525" s="335" t="s">
        <v>3848</v>
      </c>
      <c r="GB525" s="335" t="s">
        <v>3848</v>
      </c>
      <c r="GC525" s="335" t="s">
        <v>3848</v>
      </c>
      <c r="IC525" s="44" t="s">
        <v>3403</v>
      </c>
      <c r="IE525" s="44" t="s">
        <v>3403</v>
      </c>
    </row>
    <row r="526" spans="1:239" s="44" customFormat="1" ht="15" customHeight="1" x14ac:dyDescent="0.2">
      <c r="A526" s="85">
        <v>120</v>
      </c>
      <c r="B526" s="470"/>
      <c r="C526" s="85"/>
      <c r="D526" s="85" t="s">
        <v>12630</v>
      </c>
      <c r="E526" s="85" t="s">
        <v>212</v>
      </c>
      <c r="F526" s="282">
        <v>43286</v>
      </c>
      <c r="G526" s="255" t="s">
        <v>1202</v>
      </c>
      <c r="H526" s="44" t="s">
        <v>233</v>
      </c>
      <c r="I526" s="44" t="s">
        <v>3057</v>
      </c>
      <c r="J526" s="85"/>
      <c r="K526" s="471"/>
      <c r="L526" s="471"/>
      <c r="M526" s="471"/>
      <c r="N526" s="471"/>
      <c r="O526" s="85"/>
      <c r="P526" s="552" t="s">
        <v>23885</v>
      </c>
      <c r="Q526" s="553" t="s">
        <v>23903</v>
      </c>
      <c r="R526" s="44" t="s">
        <v>15319</v>
      </c>
      <c r="S526" s="351" t="s">
        <v>23904</v>
      </c>
      <c r="T526" s="354">
        <v>9266802936</v>
      </c>
      <c r="U526" s="516" t="s">
        <v>23905</v>
      </c>
      <c r="V526" s="44" t="s">
        <v>221</v>
      </c>
      <c r="W526" s="44" t="s">
        <v>221</v>
      </c>
      <c r="X526" s="44" t="s">
        <v>221</v>
      </c>
      <c r="Y526" s="44" t="s">
        <v>221</v>
      </c>
      <c r="Z526" s="44" t="s">
        <v>221</v>
      </c>
      <c r="AA526" s="44" t="s">
        <v>1239</v>
      </c>
      <c r="AB526" s="44" t="s">
        <v>1239</v>
      </c>
      <c r="AC526" s="85" t="s">
        <v>1303</v>
      </c>
      <c r="AD526" s="255" t="s">
        <v>224</v>
      </c>
      <c r="AE526" s="44" t="s">
        <v>221</v>
      </c>
      <c r="AF526" s="85" t="s">
        <v>446</v>
      </c>
      <c r="AG526" s="85" t="s">
        <v>446</v>
      </c>
      <c r="AH526" s="85" t="s">
        <v>446</v>
      </c>
      <c r="AN526" s="85" t="s">
        <v>394</v>
      </c>
      <c r="AO526" s="64" t="s">
        <v>1210</v>
      </c>
      <c r="AP526" s="85" t="s">
        <v>1076</v>
      </c>
      <c r="AQ526" s="85" t="s">
        <v>1077</v>
      </c>
      <c r="AR526" s="85"/>
      <c r="AS526" s="85"/>
      <c r="AT526" s="85"/>
      <c r="AU526" s="85"/>
      <c r="AV526" s="85"/>
      <c r="AW526" s="85"/>
      <c r="AX526" s="85"/>
      <c r="AY526" s="85" t="s">
        <v>227</v>
      </c>
      <c r="AZ526" s="85" t="s">
        <v>446</v>
      </c>
      <c r="BA526" s="275"/>
      <c r="BB526" s="275" t="s">
        <v>12693</v>
      </c>
      <c r="BC526" s="515">
        <v>0.65347222222222223</v>
      </c>
      <c r="BD526" s="515">
        <v>0.65763888888888888</v>
      </c>
      <c r="BE526" s="44">
        <v>1</v>
      </c>
      <c r="BF526" s="44">
        <v>2</v>
      </c>
      <c r="BG526" s="44">
        <v>2</v>
      </c>
      <c r="BH526" s="44">
        <v>1</v>
      </c>
      <c r="BI526" s="44">
        <v>2</v>
      </c>
      <c r="BJ526" s="44">
        <v>1</v>
      </c>
      <c r="BK526" s="44">
        <v>1</v>
      </c>
      <c r="BL526" s="44">
        <v>2</v>
      </c>
      <c r="BM526" s="44">
        <v>1</v>
      </c>
      <c r="BN526" s="44">
        <v>1</v>
      </c>
      <c r="BO526" s="44">
        <v>2</v>
      </c>
      <c r="BP526" s="44">
        <v>1</v>
      </c>
      <c r="BQ526" s="44">
        <v>1</v>
      </c>
      <c r="BR526" s="44">
        <v>1</v>
      </c>
      <c r="BS526" s="44">
        <v>1</v>
      </c>
      <c r="CF526" s="85"/>
      <c r="CH526" s="85"/>
      <c r="CI526" s="85"/>
      <c r="CJ526" s="85"/>
      <c r="CK526" s="85"/>
      <c r="CL526" s="85"/>
      <c r="CM526" s="85"/>
      <c r="CN526" s="85"/>
      <c r="CO526" s="85"/>
      <c r="CP526" s="85"/>
      <c r="CQ526" s="85"/>
      <c r="CR526" s="335" t="s">
        <v>12643</v>
      </c>
      <c r="CS526" s="335" t="s">
        <v>12644</v>
      </c>
      <c r="CT526" s="335" t="s">
        <v>4002</v>
      </c>
      <c r="CU526" s="335" t="s">
        <v>23906</v>
      </c>
      <c r="CV526" s="335" t="s">
        <v>23903</v>
      </c>
      <c r="CW526" s="335" t="s">
        <v>15319</v>
      </c>
      <c r="CX526" s="335" t="s">
        <v>23904</v>
      </c>
      <c r="CY526" s="335" t="s">
        <v>23907</v>
      </c>
      <c r="CZ526" s="335" t="s">
        <v>3848</v>
      </c>
      <c r="DA526" s="335" t="s">
        <v>4002</v>
      </c>
      <c r="DB526" s="335" t="s">
        <v>4037</v>
      </c>
      <c r="DC526" s="335" t="s">
        <v>4038</v>
      </c>
      <c r="DD526" s="335" t="s">
        <v>4039</v>
      </c>
      <c r="DE526" s="335" t="s">
        <v>3848</v>
      </c>
      <c r="DF526" s="335" t="s">
        <v>6859</v>
      </c>
      <c r="DG526" s="335" t="s">
        <v>4037</v>
      </c>
      <c r="DH526" s="335" t="s">
        <v>4038</v>
      </c>
      <c r="DI526" s="335" t="s">
        <v>4039</v>
      </c>
      <c r="DJ526" s="335" t="s">
        <v>3848</v>
      </c>
      <c r="DK526" s="335" t="s">
        <v>3849</v>
      </c>
      <c r="DL526" s="335" t="s">
        <v>3848</v>
      </c>
      <c r="DM526" s="335" t="s">
        <v>3914</v>
      </c>
      <c r="DN526" s="335" t="s">
        <v>3852</v>
      </c>
      <c r="DO526" s="335" t="s">
        <v>3848</v>
      </c>
      <c r="DP526" s="335" t="s">
        <v>3848</v>
      </c>
      <c r="DQ526" s="335" t="s">
        <v>23908</v>
      </c>
      <c r="DR526" s="335" t="s">
        <v>23908</v>
      </c>
      <c r="DS526" s="335" t="s">
        <v>23905</v>
      </c>
      <c r="DT526" s="335" t="s">
        <v>3848</v>
      </c>
      <c r="DU526" s="335" t="s">
        <v>3848</v>
      </c>
      <c r="DV526" s="335" t="s">
        <v>3848</v>
      </c>
      <c r="DW526" s="335" t="s">
        <v>3848</v>
      </c>
      <c r="DX526" s="335" t="s">
        <v>3848</v>
      </c>
      <c r="DY526" s="335" t="s">
        <v>3848</v>
      </c>
      <c r="DZ526" s="335" t="s">
        <v>3848</v>
      </c>
      <c r="EA526" s="335" t="s">
        <v>3848</v>
      </c>
      <c r="EB526" s="335" t="s">
        <v>3861</v>
      </c>
      <c r="EC526" s="335" t="s">
        <v>3862</v>
      </c>
      <c r="ED526" s="335" t="s">
        <v>3848</v>
      </c>
      <c r="EE526" s="335" t="s">
        <v>5408</v>
      </c>
      <c r="EF526" s="335" t="s">
        <v>5081</v>
      </c>
      <c r="EG526" s="335" t="s">
        <v>1720</v>
      </c>
      <c r="EH526" s="335" t="s">
        <v>1077</v>
      </c>
      <c r="EI526" s="335" t="s">
        <v>3848</v>
      </c>
      <c r="EJ526" s="335" t="s">
        <v>3848</v>
      </c>
      <c r="EK526" s="335" t="s">
        <v>3848</v>
      </c>
      <c r="EL526" s="335" t="s">
        <v>3868</v>
      </c>
      <c r="EM526" s="335" t="s">
        <v>4002</v>
      </c>
      <c r="EN526" s="335" t="s">
        <v>4002</v>
      </c>
      <c r="EO526" s="335" t="s">
        <v>4002</v>
      </c>
      <c r="EP526" s="335" t="s">
        <v>4002</v>
      </c>
      <c r="EQ526" s="335" t="s">
        <v>4017</v>
      </c>
      <c r="ER526" s="335" t="s">
        <v>4017</v>
      </c>
      <c r="ES526" s="335" t="s">
        <v>4017</v>
      </c>
      <c r="ET526" s="335" t="s">
        <v>4017</v>
      </c>
      <c r="EU526" s="335" t="s">
        <v>4017</v>
      </c>
      <c r="EV526" s="335" t="s">
        <v>3848</v>
      </c>
      <c r="EW526" s="335" t="s">
        <v>3848</v>
      </c>
      <c r="EX526" s="335" t="s">
        <v>3848</v>
      </c>
      <c r="EY526" s="335" t="s">
        <v>3848</v>
      </c>
      <c r="EZ526" s="335" t="s">
        <v>3848</v>
      </c>
      <c r="FA526" s="335" t="s">
        <v>3848</v>
      </c>
      <c r="FB526" s="335" t="s">
        <v>3848</v>
      </c>
      <c r="FC526" s="335" t="s">
        <v>3848</v>
      </c>
      <c r="FD526" s="335" t="s">
        <v>3848</v>
      </c>
      <c r="FE526" s="335" t="s">
        <v>4017</v>
      </c>
      <c r="FF526" s="335" t="s">
        <v>4017</v>
      </c>
      <c r="FG526" s="335" t="s">
        <v>3848</v>
      </c>
      <c r="FH526" s="335" t="s">
        <v>3848</v>
      </c>
      <c r="FI526" s="335" t="s">
        <v>3848</v>
      </c>
      <c r="FJ526" s="335" t="s">
        <v>4017</v>
      </c>
      <c r="FK526" s="335" t="s">
        <v>4017</v>
      </c>
      <c r="FL526" s="335" t="s">
        <v>4017</v>
      </c>
      <c r="FM526" s="335" t="s">
        <v>1239</v>
      </c>
      <c r="FN526" s="335" t="s">
        <v>1239</v>
      </c>
      <c r="FO526" s="335" t="s">
        <v>3848</v>
      </c>
      <c r="FP526" s="335" t="s">
        <v>3848</v>
      </c>
      <c r="FQ526" s="335" t="s">
        <v>4079</v>
      </c>
      <c r="FR526" s="335" t="s">
        <v>4079</v>
      </c>
      <c r="FS526" s="335" t="s">
        <v>4079</v>
      </c>
      <c r="FT526" s="335" t="s">
        <v>3943</v>
      </c>
      <c r="FU526" s="335" t="s">
        <v>3943</v>
      </c>
      <c r="FV526" s="335" t="s">
        <v>3943</v>
      </c>
      <c r="FW526" s="335" t="s">
        <v>3943</v>
      </c>
      <c r="FX526" s="335" t="s">
        <v>3944</v>
      </c>
      <c r="FY526" s="335" t="s">
        <v>3848</v>
      </c>
      <c r="FZ526" s="335" t="s">
        <v>3848</v>
      </c>
      <c r="GA526" s="335" t="s">
        <v>3848</v>
      </c>
      <c r="GB526" s="335" t="s">
        <v>3848</v>
      </c>
      <c r="GC526" s="335" t="s">
        <v>3848</v>
      </c>
      <c r="IC526" s="44" t="s">
        <v>3403</v>
      </c>
      <c r="IE526" s="44" t="s">
        <v>3403</v>
      </c>
    </row>
    <row r="527" spans="1:239" s="44" customFormat="1" ht="15" customHeight="1" x14ac:dyDescent="0.2">
      <c r="A527" s="85">
        <v>121</v>
      </c>
      <c r="B527" s="470"/>
      <c r="C527" s="85"/>
      <c r="D527" s="85" t="s">
        <v>12630</v>
      </c>
      <c r="E527" s="85" t="s">
        <v>212</v>
      </c>
      <c r="F527" s="282">
        <v>43286</v>
      </c>
      <c r="G527" s="255" t="s">
        <v>357</v>
      </c>
      <c r="H527" s="44" t="s">
        <v>337</v>
      </c>
      <c r="I527" s="44" t="s">
        <v>437</v>
      </c>
      <c r="J527" s="85" t="s">
        <v>12805</v>
      </c>
      <c r="K527" s="351"/>
      <c r="L527" s="471"/>
      <c r="M527" s="471"/>
      <c r="N527" s="471"/>
      <c r="O527" s="85"/>
      <c r="P527" s="305" t="s">
        <v>23909</v>
      </c>
      <c r="Q527" s="44" t="s">
        <v>23910</v>
      </c>
      <c r="R527" s="44" t="s">
        <v>23911</v>
      </c>
      <c r="S527" s="351" t="s">
        <v>2674</v>
      </c>
      <c r="T527" s="354">
        <v>9666546472</v>
      </c>
      <c r="U527" s="516" t="s">
        <v>23912</v>
      </c>
      <c r="V527" s="44" t="s">
        <v>221</v>
      </c>
      <c r="W527" s="44" t="s">
        <v>221</v>
      </c>
      <c r="X527" s="44" t="s">
        <v>221</v>
      </c>
      <c r="Y527" s="44" t="s">
        <v>221</v>
      </c>
      <c r="Z527" s="44" t="s">
        <v>221</v>
      </c>
      <c r="AA527" s="44" t="s">
        <v>1239</v>
      </c>
      <c r="AB527" s="44" t="s">
        <v>1239</v>
      </c>
      <c r="AC527" s="85" t="s">
        <v>223</v>
      </c>
      <c r="AD527" s="255" t="s">
        <v>241</v>
      </c>
      <c r="AF527" s="85" t="s">
        <v>227</v>
      </c>
      <c r="AG527" s="85" t="s">
        <v>227</v>
      </c>
      <c r="AH527" s="85" t="s">
        <v>227</v>
      </c>
      <c r="AN527" s="85" t="s">
        <v>394</v>
      </c>
      <c r="AO527" s="64" t="s">
        <v>1210</v>
      </c>
      <c r="AP527" s="85" t="s">
        <v>281</v>
      </c>
      <c r="AQ527" s="36" t="s">
        <v>15604</v>
      </c>
      <c r="AR527" s="85"/>
      <c r="AS527" s="85"/>
      <c r="AT527" s="85"/>
      <c r="AU527" s="85"/>
      <c r="AV527" s="85"/>
      <c r="AW527" s="85"/>
      <c r="AX527" s="85"/>
      <c r="AY527" s="85" t="s">
        <v>227</v>
      </c>
      <c r="AZ527" s="85" t="s">
        <v>446</v>
      </c>
      <c r="BA527" s="275"/>
      <c r="BB527" s="275" t="s">
        <v>12693</v>
      </c>
      <c r="BC527" s="59">
        <v>0.79652777777777783</v>
      </c>
      <c r="BD527" s="59">
        <v>0.81041666666666667</v>
      </c>
      <c r="BE527" s="44">
        <v>3</v>
      </c>
      <c r="BF527" s="44">
        <v>3</v>
      </c>
      <c r="BG527" s="44">
        <v>3</v>
      </c>
      <c r="BH527" s="44">
        <v>2</v>
      </c>
      <c r="BI527" s="44">
        <v>3</v>
      </c>
      <c r="BJ527" s="44">
        <v>2</v>
      </c>
      <c r="BK527" s="44">
        <v>2</v>
      </c>
      <c r="BL527" s="44">
        <v>3</v>
      </c>
      <c r="BM527" s="44">
        <v>2</v>
      </c>
      <c r="BN527" s="44">
        <v>2</v>
      </c>
      <c r="BO527" s="44">
        <v>3</v>
      </c>
      <c r="BP527" s="44">
        <v>3</v>
      </c>
      <c r="BQ527" s="44">
        <v>3</v>
      </c>
      <c r="BR527" s="44">
        <v>2</v>
      </c>
      <c r="BS527" s="44">
        <v>3</v>
      </c>
      <c r="BV527" s="44" t="s">
        <v>12693</v>
      </c>
      <c r="BW527" s="59">
        <v>0.81041666666666667</v>
      </c>
      <c r="BX527" s="59">
        <v>0.82013888888888886</v>
      </c>
      <c r="BZ527" s="44">
        <v>3</v>
      </c>
      <c r="CA527" s="44">
        <v>2</v>
      </c>
      <c r="CB527" s="44">
        <v>3</v>
      </c>
      <c r="CC527" s="44">
        <v>3</v>
      </c>
      <c r="CD527" s="44" t="s">
        <v>260</v>
      </c>
      <c r="CE527" s="44" t="s">
        <v>12693</v>
      </c>
      <c r="CF527" s="85">
        <v>15</v>
      </c>
      <c r="CH527" s="85"/>
      <c r="CI527" s="85"/>
      <c r="CJ527" s="85"/>
      <c r="CK527" s="85"/>
      <c r="CL527" s="85"/>
      <c r="CM527" s="85"/>
      <c r="CN527" s="85"/>
      <c r="CO527" s="85"/>
      <c r="CP527" s="85"/>
      <c r="CQ527" s="85"/>
      <c r="CR527" s="335" t="s">
        <v>12643</v>
      </c>
      <c r="CS527" s="335" t="s">
        <v>12644</v>
      </c>
      <c r="CT527" s="335" t="s">
        <v>4002</v>
      </c>
      <c r="CU527" s="335" t="s">
        <v>23913</v>
      </c>
      <c r="CV527" s="335" t="s">
        <v>23910</v>
      </c>
      <c r="CW527" s="335" t="s">
        <v>23911</v>
      </c>
      <c r="CX527" s="335" t="s">
        <v>2674</v>
      </c>
      <c r="CY527" s="335" t="s">
        <v>23914</v>
      </c>
      <c r="CZ527" s="335" t="s">
        <v>3848</v>
      </c>
      <c r="DA527" s="335" t="s">
        <v>23915</v>
      </c>
      <c r="DB527" s="335" t="s">
        <v>4037</v>
      </c>
      <c r="DC527" s="335" t="s">
        <v>4038</v>
      </c>
      <c r="DD527" s="335" t="s">
        <v>4039</v>
      </c>
      <c r="DE527" s="335" t="s">
        <v>3848</v>
      </c>
      <c r="DF527" s="335" t="s">
        <v>6859</v>
      </c>
      <c r="DG527" s="335" t="s">
        <v>4037</v>
      </c>
      <c r="DH527" s="335" t="s">
        <v>4038</v>
      </c>
      <c r="DI527" s="335" t="s">
        <v>4039</v>
      </c>
      <c r="DJ527" s="335" t="s">
        <v>3848</v>
      </c>
      <c r="DK527" s="335" t="s">
        <v>3957</v>
      </c>
      <c r="DL527" s="335" t="s">
        <v>3848</v>
      </c>
      <c r="DM527" s="335" t="s">
        <v>3914</v>
      </c>
      <c r="DN527" s="335" t="s">
        <v>3852</v>
      </c>
      <c r="DO527" s="335" t="s">
        <v>3848</v>
      </c>
      <c r="DP527" s="335" t="s">
        <v>3848</v>
      </c>
      <c r="DQ527" s="335" t="s">
        <v>23916</v>
      </c>
      <c r="DR527" s="335" t="s">
        <v>23916</v>
      </c>
      <c r="DS527" s="335" t="s">
        <v>23912</v>
      </c>
      <c r="DT527" s="335" t="s">
        <v>3848</v>
      </c>
      <c r="DU527" s="335" t="s">
        <v>3848</v>
      </c>
      <c r="DV527" s="335" t="s">
        <v>3848</v>
      </c>
      <c r="DW527" s="335" t="s">
        <v>3848</v>
      </c>
      <c r="DX527" s="335" t="s">
        <v>3848</v>
      </c>
      <c r="DY527" s="335" t="s">
        <v>3848</v>
      </c>
      <c r="DZ527" s="335" t="s">
        <v>3848</v>
      </c>
      <c r="EA527" s="335" t="s">
        <v>3848</v>
      </c>
      <c r="EB527" s="335" t="s">
        <v>3861</v>
      </c>
      <c r="EC527" s="335" t="s">
        <v>3862</v>
      </c>
      <c r="ED527" s="335" t="s">
        <v>3848</v>
      </c>
      <c r="EE527" s="335" t="s">
        <v>5408</v>
      </c>
      <c r="EF527" s="335" t="s">
        <v>5081</v>
      </c>
      <c r="EG527" s="335" t="s">
        <v>2755</v>
      </c>
      <c r="EH527" s="335" t="s">
        <v>282</v>
      </c>
      <c r="EI527" s="335" t="s">
        <v>3848</v>
      </c>
      <c r="EJ527" s="335" t="s">
        <v>3848</v>
      </c>
      <c r="EK527" s="335" t="s">
        <v>3848</v>
      </c>
      <c r="EL527" s="335" t="s">
        <v>3868</v>
      </c>
      <c r="EM527" s="335" t="s">
        <v>4002</v>
      </c>
      <c r="EN527" s="335" t="s">
        <v>4002</v>
      </c>
      <c r="EO527" s="335" t="s">
        <v>4002</v>
      </c>
      <c r="EP527" s="335" t="s">
        <v>4002</v>
      </c>
      <c r="EQ527" s="335" t="s">
        <v>4017</v>
      </c>
      <c r="ER527" s="335" t="s">
        <v>4017</v>
      </c>
      <c r="ES527" s="335" t="s">
        <v>4017</v>
      </c>
      <c r="ET527" s="335" t="s">
        <v>4017</v>
      </c>
      <c r="EU527" s="335" t="s">
        <v>4017</v>
      </c>
      <c r="EV527" s="335" t="s">
        <v>3848</v>
      </c>
      <c r="EW527" s="335" t="s">
        <v>3848</v>
      </c>
      <c r="EX527" s="335" t="s">
        <v>3848</v>
      </c>
      <c r="EY527" s="335" t="s">
        <v>3848</v>
      </c>
      <c r="EZ527" s="335" t="s">
        <v>3848</v>
      </c>
      <c r="FA527" s="335" t="s">
        <v>3848</v>
      </c>
      <c r="FB527" s="335" t="s">
        <v>3848</v>
      </c>
      <c r="FC527" s="335" t="s">
        <v>3848</v>
      </c>
      <c r="FD527" s="335" t="s">
        <v>3848</v>
      </c>
      <c r="FE527" s="335" t="s">
        <v>4017</v>
      </c>
      <c r="FF527" s="335" t="s">
        <v>4017</v>
      </c>
      <c r="FG527" s="335" t="s">
        <v>3848</v>
      </c>
      <c r="FH527" s="335" t="s">
        <v>3848</v>
      </c>
      <c r="FI527" s="335" t="s">
        <v>3848</v>
      </c>
      <c r="FJ527" s="335" t="s">
        <v>4017</v>
      </c>
      <c r="FK527" s="335" t="s">
        <v>4017</v>
      </c>
      <c r="FL527" s="335" t="s">
        <v>4017</v>
      </c>
      <c r="FM527" s="335" t="s">
        <v>1239</v>
      </c>
      <c r="FN527" s="335" t="s">
        <v>1239</v>
      </c>
      <c r="FO527" s="335" t="s">
        <v>3848</v>
      </c>
      <c r="FP527" s="335" t="s">
        <v>3848</v>
      </c>
      <c r="FQ527" s="335" t="s">
        <v>4079</v>
      </c>
      <c r="FR527" s="335" t="s">
        <v>4079</v>
      </c>
      <c r="FS527" s="335" t="s">
        <v>4079</v>
      </c>
      <c r="FT527" s="335" t="s">
        <v>3943</v>
      </c>
      <c r="FU527" s="335" t="s">
        <v>3943</v>
      </c>
      <c r="FV527" s="335" t="s">
        <v>3943</v>
      </c>
      <c r="FW527" s="335" t="s">
        <v>3943</v>
      </c>
      <c r="FX527" s="335" t="s">
        <v>3894</v>
      </c>
      <c r="FY527" s="335" t="s">
        <v>3848</v>
      </c>
      <c r="FZ527" s="335" t="s">
        <v>23917</v>
      </c>
      <c r="GA527" s="335" t="s">
        <v>3848</v>
      </c>
      <c r="GB527" s="335" t="s">
        <v>3848</v>
      </c>
      <c r="GC527" s="335" t="s">
        <v>3848</v>
      </c>
      <c r="IC527" s="44" t="s">
        <v>13439</v>
      </c>
      <c r="IE527" s="44" t="s">
        <v>3403</v>
      </c>
    </row>
    <row r="528" spans="1:239" s="44" customFormat="1" ht="15" customHeight="1" x14ac:dyDescent="0.2">
      <c r="A528" s="85">
        <v>1</v>
      </c>
      <c r="B528" s="470">
        <v>0.125</v>
      </c>
      <c r="D528" s="44" t="s">
        <v>12630</v>
      </c>
      <c r="E528" s="85" t="s">
        <v>212</v>
      </c>
      <c r="F528" s="282">
        <v>43287</v>
      </c>
      <c r="G528" s="85" t="s">
        <v>3082</v>
      </c>
      <c r="H528" s="85" t="s">
        <v>246</v>
      </c>
      <c r="I528" s="85" t="s">
        <v>247</v>
      </c>
      <c r="J528" s="351" t="s">
        <v>23918</v>
      </c>
      <c r="K528" s="351" t="s">
        <v>23919</v>
      </c>
      <c r="L528" s="351" t="s">
        <v>250</v>
      </c>
      <c r="M528" s="351">
        <v>43287</v>
      </c>
      <c r="N528" s="351">
        <v>43299</v>
      </c>
      <c r="O528" s="44" t="s">
        <v>13142</v>
      </c>
      <c r="P528" s="519" t="s">
        <v>23920</v>
      </c>
      <c r="Q528" s="351" t="s">
        <v>23921</v>
      </c>
      <c r="R528" s="354" t="s">
        <v>23922</v>
      </c>
      <c r="S528" s="351" t="s">
        <v>23923</v>
      </c>
      <c r="T528" s="310">
        <v>9290944089</v>
      </c>
      <c r="U528" s="44" t="s">
        <v>23924</v>
      </c>
      <c r="V528" s="44" t="s">
        <v>23925</v>
      </c>
      <c r="W528" s="44" t="s">
        <v>221</v>
      </c>
      <c r="X528" s="44" t="s">
        <v>221</v>
      </c>
      <c r="Y528" s="44" t="s">
        <v>221</v>
      </c>
      <c r="Z528" s="44" t="s">
        <v>221</v>
      </c>
      <c r="AA528" s="44" t="s">
        <v>23926</v>
      </c>
      <c r="AB528" s="44">
        <v>9222372119</v>
      </c>
      <c r="AC528" s="44" t="s">
        <v>402</v>
      </c>
      <c r="AD528" s="44" t="s">
        <v>224</v>
      </c>
      <c r="AF528" s="44" t="s">
        <v>259</v>
      </c>
      <c r="AG528" s="85" t="s">
        <v>221</v>
      </c>
      <c r="AH528" s="85" t="s">
        <v>221</v>
      </c>
      <c r="AN528" s="85" t="s">
        <v>228</v>
      </c>
      <c r="AO528" s="85" t="s">
        <v>228</v>
      </c>
      <c r="AP528" s="85" t="s">
        <v>229</v>
      </c>
      <c r="AQ528" s="85" t="s">
        <v>229</v>
      </c>
      <c r="AS528" s="44" t="s">
        <v>23927</v>
      </c>
      <c r="AT528" s="44">
        <v>245956</v>
      </c>
      <c r="AU528" s="44" t="s">
        <v>12782</v>
      </c>
      <c r="AY528" s="85" t="s">
        <v>227</v>
      </c>
      <c r="AZ528" s="44" t="s">
        <v>446</v>
      </c>
      <c r="BA528" s="350"/>
      <c r="BB528" s="459" t="s">
        <v>14576</v>
      </c>
      <c r="BC528" s="350">
        <v>0.17222222222222225</v>
      </c>
      <c r="BD528" s="350">
        <v>0.17916666666666667</v>
      </c>
      <c r="BE528" s="475">
        <f t="shared" ref="BE528:BE558" si="11">MINUTE(BD528-BC528)</f>
        <v>10</v>
      </c>
      <c r="BF528" s="44">
        <v>3</v>
      </c>
      <c r="BG528" s="44">
        <v>3</v>
      </c>
      <c r="BH528" s="44">
        <v>3</v>
      </c>
      <c r="BI528" s="44">
        <v>3</v>
      </c>
      <c r="BJ528" s="44">
        <v>3</v>
      </c>
      <c r="BK528" s="44">
        <v>3</v>
      </c>
      <c r="BL528" s="44">
        <v>3</v>
      </c>
      <c r="BM528" s="44">
        <v>3</v>
      </c>
      <c r="BN528" s="44">
        <v>3</v>
      </c>
      <c r="BO528" s="44">
        <v>3</v>
      </c>
      <c r="BP528" s="44">
        <v>3</v>
      </c>
      <c r="BQ528" s="44">
        <v>3</v>
      </c>
      <c r="BR528" s="44">
        <v>3</v>
      </c>
      <c r="BS528" s="44">
        <v>3</v>
      </c>
      <c r="BT528" s="44">
        <v>3</v>
      </c>
      <c r="BU528" s="476">
        <f t="shared" ref="BU528:BU549" si="12">COUNTIF(BF528:BT528,1)</f>
        <v>0</v>
      </c>
      <c r="BV528" s="349" t="s">
        <v>14576</v>
      </c>
      <c r="BW528" s="515">
        <v>0.17916666666666667</v>
      </c>
      <c r="BX528" s="515">
        <v>0.18194444444444444</v>
      </c>
      <c r="BY528" s="475">
        <f t="shared" ref="BY528:BY582" si="13">MINUTE(BX528-BW528)</f>
        <v>4</v>
      </c>
      <c r="BZ528" s="44">
        <v>2</v>
      </c>
      <c r="CA528" s="44">
        <v>2</v>
      </c>
      <c r="CB528" s="44">
        <v>2</v>
      </c>
      <c r="CC528" s="44">
        <v>2</v>
      </c>
      <c r="CD528" s="44" t="s">
        <v>260</v>
      </c>
      <c r="CR528" s="335" t="s">
        <v>12643</v>
      </c>
      <c r="CS528" s="335" t="s">
        <v>12644</v>
      </c>
      <c r="CT528" s="335" t="s">
        <v>4002</v>
      </c>
      <c r="CU528" s="335" t="s">
        <v>23928</v>
      </c>
      <c r="CV528" s="335" t="s">
        <v>23929</v>
      </c>
      <c r="CW528" s="335" t="s">
        <v>23930</v>
      </c>
      <c r="CX528" s="335" t="s">
        <v>23931</v>
      </c>
      <c r="CY528" s="335" t="s">
        <v>23932</v>
      </c>
      <c r="CZ528" s="335" t="s">
        <v>20047</v>
      </c>
      <c r="DA528" s="335" t="s">
        <v>23933</v>
      </c>
      <c r="DB528" s="335" t="s">
        <v>3840</v>
      </c>
      <c r="DC528" s="335" t="s">
        <v>3841</v>
      </c>
      <c r="DD528" s="335" t="s">
        <v>4838</v>
      </c>
      <c r="DE528" s="335" t="s">
        <v>20047</v>
      </c>
      <c r="DF528" s="335" t="s">
        <v>23933</v>
      </c>
      <c r="DG528" s="335" t="s">
        <v>3840</v>
      </c>
      <c r="DH528" s="335" t="s">
        <v>3841</v>
      </c>
      <c r="DI528" s="335" t="s">
        <v>4838</v>
      </c>
      <c r="DJ528" s="335" t="s">
        <v>23934</v>
      </c>
      <c r="DK528" s="335" t="s">
        <v>3957</v>
      </c>
      <c r="DL528" s="335" t="s">
        <v>4002</v>
      </c>
      <c r="DM528" s="335" t="s">
        <v>3851</v>
      </c>
      <c r="DN528" s="335" t="s">
        <v>3852</v>
      </c>
      <c r="DO528" s="335" t="s">
        <v>3853</v>
      </c>
      <c r="DP528" s="335" t="s">
        <v>3854</v>
      </c>
      <c r="DQ528" s="335" t="s">
        <v>23935</v>
      </c>
      <c r="DR528" s="335" t="s">
        <v>4044</v>
      </c>
      <c r="DS528" s="335" t="s">
        <v>23924</v>
      </c>
      <c r="DT528" s="335" t="s">
        <v>3848</v>
      </c>
      <c r="DU528" s="335" t="s">
        <v>3848</v>
      </c>
      <c r="DV528" s="335" t="s">
        <v>3848</v>
      </c>
      <c r="DW528" s="335" t="s">
        <v>3848</v>
      </c>
      <c r="DX528" s="335" t="s">
        <v>23925</v>
      </c>
      <c r="DY528" s="335" t="s">
        <v>23936</v>
      </c>
      <c r="DZ528" s="335" t="s">
        <v>3848</v>
      </c>
      <c r="EA528" s="335" t="s">
        <v>3848</v>
      </c>
      <c r="EB528" s="335" t="s">
        <v>3861</v>
      </c>
      <c r="EC528" s="335" t="s">
        <v>6907</v>
      </c>
      <c r="ED528" s="335" t="s">
        <v>3848</v>
      </c>
      <c r="EE528" s="335" t="s">
        <v>4212</v>
      </c>
      <c r="EF528" s="335" t="s">
        <v>3864</v>
      </c>
      <c r="EG528" s="335" t="s">
        <v>4068</v>
      </c>
      <c r="EH528" s="335" t="s">
        <v>4069</v>
      </c>
      <c r="EI528" s="335" t="s">
        <v>6188</v>
      </c>
      <c r="EJ528" s="335" t="s">
        <v>23937</v>
      </c>
      <c r="EK528" s="335" t="s">
        <v>3848</v>
      </c>
      <c r="EL528" s="335" t="s">
        <v>3868</v>
      </c>
      <c r="EM528" s="335" t="s">
        <v>4002</v>
      </c>
      <c r="EN528" s="335" t="s">
        <v>4002</v>
      </c>
      <c r="EO528" s="335" t="s">
        <v>3870</v>
      </c>
      <c r="EP528" s="335" t="s">
        <v>3869</v>
      </c>
      <c r="EQ528" s="335" t="s">
        <v>23938</v>
      </c>
      <c r="ER528" s="335" t="s">
        <v>4262</v>
      </c>
      <c r="ES528" s="335" t="s">
        <v>23939</v>
      </c>
      <c r="ET528" s="335" t="s">
        <v>23940</v>
      </c>
      <c r="EU528" s="335" t="s">
        <v>23941</v>
      </c>
      <c r="EV528" s="335" t="s">
        <v>3876</v>
      </c>
      <c r="EW528" s="335" t="s">
        <v>3876</v>
      </c>
      <c r="EX528" s="335" t="s">
        <v>3848</v>
      </c>
      <c r="EY528" s="335" t="s">
        <v>3848</v>
      </c>
      <c r="EZ528" s="335" t="s">
        <v>3876</v>
      </c>
      <c r="FA528" s="335" t="s">
        <v>3848</v>
      </c>
      <c r="FB528" s="335" t="s">
        <v>23942</v>
      </c>
      <c r="FC528" s="335" t="s">
        <v>23943</v>
      </c>
      <c r="FD528" s="335" t="s">
        <v>3848</v>
      </c>
      <c r="FE528" s="335" t="s">
        <v>3930</v>
      </c>
      <c r="FF528" s="335" t="s">
        <v>6835</v>
      </c>
      <c r="FG528" s="335" t="s">
        <v>3848</v>
      </c>
      <c r="FH528" s="335" t="s">
        <v>23944</v>
      </c>
      <c r="FI528" s="335" t="s">
        <v>14888</v>
      </c>
      <c r="FJ528" s="335" t="s">
        <v>3935</v>
      </c>
      <c r="FK528" s="335" t="s">
        <v>4135</v>
      </c>
      <c r="FL528" s="335" t="s">
        <v>4017</v>
      </c>
      <c r="FM528" s="335" t="s">
        <v>23945</v>
      </c>
      <c r="FN528" s="335" t="s">
        <v>23946</v>
      </c>
      <c r="FO528" s="335" t="s">
        <v>23931</v>
      </c>
      <c r="FP528" s="335" t="s">
        <v>3848</v>
      </c>
      <c r="FQ528" s="335" t="s">
        <v>23947</v>
      </c>
      <c r="FR528" s="335" t="s">
        <v>16629</v>
      </c>
      <c r="FS528" s="335" t="s">
        <v>23948</v>
      </c>
      <c r="FT528" s="335" t="s">
        <v>23949</v>
      </c>
      <c r="FU528" s="335" t="s">
        <v>18499</v>
      </c>
      <c r="FV528" s="335" t="s">
        <v>23950</v>
      </c>
      <c r="FW528" s="335" t="s">
        <v>23951</v>
      </c>
      <c r="FX528" s="335" t="s">
        <v>176</v>
      </c>
      <c r="FY528" s="335" t="s">
        <v>22367</v>
      </c>
      <c r="FZ528" s="335" t="s">
        <v>23952</v>
      </c>
      <c r="GA528" s="335" t="s">
        <v>3945</v>
      </c>
      <c r="GB528" s="335" t="s">
        <v>3945</v>
      </c>
      <c r="GC528" s="335" t="s">
        <v>3946</v>
      </c>
      <c r="GD528" s="44" t="s">
        <v>12711</v>
      </c>
      <c r="GE528" s="44" t="s">
        <v>6505</v>
      </c>
      <c r="GF528" s="44" t="s">
        <v>12626</v>
      </c>
      <c r="GG528" s="44" t="s">
        <v>6676</v>
      </c>
      <c r="HL528" s="282">
        <v>43287</v>
      </c>
      <c r="HM528" s="30" t="s">
        <v>12626</v>
      </c>
      <c r="HN528" s="30"/>
      <c r="HO528" s="30"/>
      <c r="HP528" s="30"/>
      <c r="HQ528" s="335"/>
      <c r="HR528" s="335"/>
      <c r="HS528" s="30" t="s">
        <v>6505</v>
      </c>
      <c r="HT528" s="30"/>
      <c r="HU528" s="30"/>
      <c r="HV528" s="335"/>
      <c r="HW528" s="30"/>
      <c r="HX528" s="335"/>
      <c r="HY528" s="335"/>
      <c r="HZ528" s="335"/>
      <c r="IA528" s="30" t="s">
        <v>6676</v>
      </c>
      <c r="IB528" s="30"/>
      <c r="IC528" s="44" t="s">
        <v>247</v>
      </c>
      <c r="ID528" s="30"/>
      <c r="IE528" s="44" t="s">
        <v>12843</v>
      </c>
    </row>
    <row r="529" spans="1:239" s="44" customFormat="1" ht="15" customHeight="1" x14ac:dyDescent="0.2">
      <c r="A529" s="85">
        <v>2</v>
      </c>
      <c r="B529" s="470">
        <v>0.35625000000000001</v>
      </c>
      <c r="C529" s="85"/>
      <c r="D529" s="85" t="s">
        <v>12630</v>
      </c>
      <c r="E529" s="85" t="s">
        <v>212</v>
      </c>
      <c r="F529" s="282">
        <v>43287</v>
      </c>
      <c r="G529" s="85" t="s">
        <v>1202</v>
      </c>
      <c r="H529" s="85" t="s">
        <v>233</v>
      </c>
      <c r="I529" s="85" t="s">
        <v>3057</v>
      </c>
      <c r="J529" s="85"/>
      <c r="K529" s="471"/>
      <c r="L529" s="471"/>
      <c r="M529" s="471"/>
      <c r="N529" s="471"/>
      <c r="O529" s="85"/>
      <c r="P529" s="472" t="s">
        <v>23953</v>
      </c>
      <c r="Q529" s="85" t="s">
        <v>869</v>
      </c>
      <c r="R529" s="85" t="s">
        <v>2978</v>
      </c>
      <c r="S529" s="471" t="s">
        <v>3099</v>
      </c>
      <c r="T529" s="276">
        <v>9085582910</v>
      </c>
      <c r="U529" s="473" t="s">
        <v>23954</v>
      </c>
      <c r="V529" s="473" t="s">
        <v>23954</v>
      </c>
      <c r="W529" s="44" t="s">
        <v>221</v>
      </c>
      <c r="X529" s="44" t="s">
        <v>221</v>
      </c>
      <c r="Y529" s="44" t="s">
        <v>221</v>
      </c>
      <c r="Z529" s="44" t="s">
        <v>221</v>
      </c>
      <c r="AA529" s="85" t="s">
        <v>23955</v>
      </c>
      <c r="AB529" s="85">
        <v>9756834672</v>
      </c>
      <c r="AC529" s="85" t="s">
        <v>402</v>
      </c>
      <c r="AD529" s="85" t="s">
        <v>802</v>
      </c>
      <c r="AE529" s="85"/>
      <c r="AF529" s="85" t="s">
        <v>221</v>
      </c>
      <c r="AG529" s="85" t="s">
        <v>221</v>
      </c>
      <c r="AH529" s="85" t="s">
        <v>221</v>
      </c>
      <c r="AI529" s="85"/>
      <c r="AJ529" s="85"/>
      <c r="AK529" s="85"/>
      <c r="AL529" s="85"/>
      <c r="AM529" s="85"/>
      <c r="AN529" s="85" t="s">
        <v>228</v>
      </c>
      <c r="AO529" s="85" t="s">
        <v>228</v>
      </c>
      <c r="AP529" s="85" t="s">
        <v>229</v>
      </c>
      <c r="AQ529" s="85" t="s">
        <v>229</v>
      </c>
      <c r="AR529" s="85"/>
      <c r="AS529" s="85" t="s">
        <v>23956</v>
      </c>
      <c r="AT529" s="85">
        <v>251028</v>
      </c>
      <c r="AU529" s="85" t="s">
        <v>23957</v>
      </c>
      <c r="AV529" s="85"/>
      <c r="AW529" s="85"/>
      <c r="AX529" s="85"/>
      <c r="AY529" s="85" t="s">
        <v>227</v>
      </c>
      <c r="AZ529" s="85" t="s">
        <v>227</v>
      </c>
      <c r="BA529" s="275"/>
      <c r="BB529" s="474" t="s">
        <v>12636</v>
      </c>
      <c r="BC529" s="275">
        <v>0.45347222222222222</v>
      </c>
      <c r="BD529" s="275">
        <v>0.45624999999999999</v>
      </c>
      <c r="BE529" s="475">
        <f t="shared" si="11"/>
        <v>4</v>
      </c>
      <c r="BF529" s="85">
        <v>1</v>
      </c>
      <c r="BG529" s="85">
        <v>2</v>
      </c>
      <c r="BH529" s="85">
        <v>3</v>
      </c>
      <c r="BI529" s="85">
        <v>3</v>
      </c>
      <c r="BJ529" s="85">
        <v>2</v>
      </c>
      <c r="BK529" s="85">
        <v>1</v>
      </c>
      <c r="BL529" s="85">
        <v>1</v>
      </c>
      <c r="BM529" s="85">
        <v>3</v>
      </c>
      <c r="BN529" s="85">
        <v>2</v>
      </c>
      <c r="BO529" s="85">
        <v>1</v>
      </c>
      <c r="BP529" s="85">
        <v>3</v>
      </c>
      <c r="BQ529" s="85">
        <v>2</v>
      </c>
      <c r="BR529" s="85">
        <v>2</v>
      </c>
      <c r="BS529" s="85">
        <v>1</v>
      </c>
      <c r="BT529" s="85">
        <v>3</v>
      </c>
      <c r="BU529" s="476">
        <f t="shared" si="12"/>
        <v>5</v>
      </c>
      <c r="BV529" s="405"/>
      <c r="BW529" s="85"/>
      <c r="BX529" s="85"/>
      <c r="BY529" s="475">
        <f t="shared" si="13"/>
        <v>0</v>
      </c>
      <c r="BZ529" s="85"/>
      <c r="CA529" s="85"/>
      <c r="CB529" s="85"/>
      <c r="CC529" s="85"/>
      <c r="CD529" s="85"/>
      <c r="CE529" s="85"/>
      <c r="CF529" s="85"/>
      <c r="CG529" s="85"/>
      <c r="CH529" s="85"/>
      <c r="CI529" s="85"/>
      <c r="CJ529" s="85"/>
      <c r="CK529" s="85"/>
      <c r="CL529" s="85"/>
      <c r="CM529" s="85"/>
      <c r="CN529" s="85"/>
      <c r="CO529" s="85"/>
      <c r="CP529" s="85"/>
      <c r="CQ529" s="85"/>
      <c r="CR529" s="335" t="s">
        <v>12643</v>
      </c>
      <c r="CS529" s="335" t="s">
        <v>12644</v>
      </c>
      <c r="CT529" s="335" t="s">
        <v>4002</v>
      </c>
      <c r="CU529" s="335" t="s">
        <v>23958</v>
      </c>
      <c r="CV529" s="335" t="s">
        <v>869</v>
      </c>
      <c r="CW529" s="335" t="s">
        <v>2978</v>
      </c>
      <c r="CX529" s="335" t="s">
        <v>23959</v>
      </c>
      <c r="CY529" s="335" t="s">
        <v>23960</v>
      </c>
      <c r="CZ529" s="335" t="s">
        <v>13267</v>
      </c>
      <c r="DA529" s="335" t="s">
        <v>23961</v>
      </c>
      <c r="DB529" s="335" t="s">
        <v>3840</v>
      </c>
      <c r="DC529" s="335" t="s">
        <v>3841</v>
      </c>
      <c r="DD529" s="335" t="s">
        <v>4838</v>
      </c>
      <c r="DE529" s="335" t="s">
        <v>15209</v>
      </c>
      <c r="DF529" s="335" t="s">
        <v>23962</v>
      </c>
      <c r="DG529" s="335" t="s">
        <v>3840</v>
      </c>
      <c r="DH529" s="335" t="s">
        <v>3841</v>
      </c>
      <c r="DI529" s="335" t="s">
        <v>4838</v>
      </c>
      <c r="DJ529" s="335" t="s">
        <v>23963</v>
      </c>
      <c r="DK529" s="335" t="s">
        <v>3849</v>
      </c>
      <c r="DL529" s="335" t="s">
        <v>15650</v>
      </c>
      <c r="DM529" s="335" t="s">
        <v>3914</v>
      </c>
      <c r="DN529" s="335" t="s">
        <v>3852</v>
      </c>
      <c r="DO529" s="335" t="s">
        <v>3853</v>
      </c>
      <c r="DP529" s="335" t="s">
        <v>3854</v>
      </c>
      <c r="DQ529" s="335" t="s">
        <v>23964</v>
      </c>
      <c r="DR529" s="335" t="s">
        <v>23964</v>
      </c>
      <c r="DS529" s="335" t="s">
        <v>23965</v>
      </c>
      <c r="DT529" s="335" t="s">
        <v>23966</v>
      </c>
      <c r="DU529" s="335" t="s">
        <v>3848</v>
      </c>
      <c r="DV529" s="335" t="s">
        <v>23967</v>
      </c>
      <c r="DW529" s="335" t="s">
        <v>23968</v>
      </c>
      <c r="DX529" s="335" t="s">
        <v>23965</v>
      </c>
      <c r="DY529" s="335" t="s">
        <v>3848</v>
      </c>
      <c r="DZ529" s="335" t="s">
        <v>3848</v>
      </c>
      <c r="EA529" s="335" t="s">
        <v>3848</v>
      </c>
      <c r="EB529" s="335" t="s">
        <v>3861</v>
      </c>
      <c r="EC529" s="335" t="s">
        <v>4118</v>
      </c>
      <c r="ED529" s="335" t="s">
        <v>3848</v>
      </c>
      <c r="EE529" s="335" t="s">
        <v>23969</v>
      </c>
      <c r="EF529" s="335" t="s">
        <v>3864</v>
      </c>
      <c r="EG529" s="335" t="s">
        <v>4068</v>
      </c>
      <c r="EH529" s="335" t="s">
        <v>4069</v>
      </c>
      <c r="EI529" s="335" t="s">
        <v>23970</v>
      </c>
      <c r="EJ529" s="335" t="s">
        <v>23970</v>
      </c>
      <c r="EK529" s="335" t="s">
        <v>3848</v>
      </c>
      <c r="EL529" s="335" t="s">
        <v>6759</v>
      </c>
      <c r="EM529" s="335" t="s">
        <v>4002</v>
      </c>
      <c r="EN529" s="335" t="s">
        <v>4002</v>
      </c>
      <c r="EO529" s="335" t="s">
        <v>3870</v>
      </c>
      <c r="EP529" s="335" t="s">
        <v>4002</v>
      </c>
      <c r="EQ529" s="335" t="s">
        <v>8892</v>
      </c>
      <c r="ER529" s="335" t="s">
        <v>3872</v>
      </c>
      <c r="ES529" s="335" t="s">
        <v>23971</v>
      </c>
      <c r="ET529" s="335" t="s">
        <v>23972</v>
      </c>
      <c r="EU529" s="335" t="s">
        <v>23973</v>
      </c>
      <c r="EV529" s="335" t="s">
        <v>3876</v>
      </c>
      <c r="EW529" s="335" t="s">
        <v>3876</v>
      </c>
      <c r="EX529" s="335" t="s">
        <v>3848</v>
      </c>
      <c r="EY529" s="335" t="s">
        <v>3848</v>
      </c>
      <c r="EZ529" s="335" t="s">
        <v>3876</v>
      </c>
      <c r="FA529" s="335" t="s">
        <v>3848</v>
      </c>
      <c r="FB529" s="335" t="s">
        <v>3848</v>
      </c>
      <c r="FC529" s="335" t="s">
        <v>3848</v>
      </c>
      <c r="FD529" s="335" t="s">
        <v>3848</v>
      </c>
      <c r="FE529" s="335" t="s">
        <v>4017</v>
      </c>
      <c r="FF529" s="335" t="s">
        <v>4017</v>
      </c>
      <c r="FG529" s="335" t="s">
        <v>3848</v>
      </c>
      <c r="FH529" s="335" t="s">
        <v>3848</v>
      </c>
      <c r="FI529" s="335" t="s">
        <v>3848</v>
      </c>
      <c r="FJ529" s="335" t="s">
        <v>4017</v>
      </c>
      <c r="FK529" s="335" t="s">
        <v>4017</v>
      </c>
      <c r="FL529" s="335" t="s">
        <v>4017</v>
      </c>
      <c r="FM529" s="335" t="s">
        <v>3099</v>
      </c>
      <c r="FN529" s="335" t="s">
        <v>1238</v>
      </c>
      <c r="FO529" s="335" t="s">
        <v>23974</v>
      </c>
      <c r="FP529" s="335" t="s">
        <v>3848</v>
      </c>
      <c r="FQ529" s="335" t="s">
        <v>23975</v>
      </c>
      <c r="FR529" s="335" t="s">
        <v>4925</v>
      </c>
      <c r="FS529" s="335" t="s">
        <v>23976</v>
      </c>
      <c r="FT529" s="335" t="s">
        <v>23977</v>
      </c>
      <c r="FU529" s="335" t="s">
        <v>23978</v>
      </c>
      <c r="FV529" s="335" t="s">
        <v>23979</v>
      </c>
      <c r="FW529" s="335" t="s">
        <v>23980</v>
      </c>
      <c r="FX529" s="335" t="s">
        <v>3944</v>
      </c>
      <c r="FY529" s="335" t="s">
        <v>3848</v>
      </c>
      <c r="FZ529" s="335" t="s">
        <v>3848</v>
      </c>
      <c r="GA529" s="335" t="s">
        <v>3945</v>
      </c>
      <c r="GB529" s="335" t="s">
        <v>3945</v>
      </c>
      <c r="GC529" s="335" t="s">
        <v>3946</v>
      </c>
      <c r="HL529" s="335"/>
      <c r="HM529" s="335"/>
      <c r="HN529" s="335"/>
      <c r="HO529" s="335"/>
      <c r="HP529" s="335"/>
      <c r="HQ529" s="335"/>
      <c r="HR529" s="335"/>
      <c r="HS529" s="335"/>
      <c r="HT529" s="335"/>
      <c r="HU529" s="335"/>
      <c r="HV529" s="335"/>
      <c r="HW529" s="335"/>
      <c r="HX529" s="335"/>
      <c r="HY529" s="335"/>
      <c r="HZ529" s="335"/>
      <c r="IA529" s="335"/>
      <c r="IB529" s="335"/>
      <c r="IC529" s="44" t="s">
        <v>3403</v>
      </c>
      <c r="ID529" s="335"/>
      <c r="IE529" s="44" t="s">
        <v>3403</v>
      </c>
    </row>
    <row r="530" spans="1:239" s="44" customFormat="1" ht="15" customHeight="1" x14ac:dyDescent="0.2">
      <c r="A530" s="85">
        <v>3</v>
      </c>
      <c r="B530" s="470">
        <v>0.35902777777777778</v>
      </c>
      <c r="C530" s="85"/>
      <c r="D530" s="85" t="s">
        <v>12630</v>
      </c>
      <c r="E530" s="85" t="s">
        <v>212</v>
      </c>
      <c r="F530" s="282">
        <v>43287</v>
      </c>
      <c r="G530" s="85" t="s">
        <v>357</v>
      </c>
      <c r="H530" s="85" t="s">
        <v>337</v>
      </c>
      <c r="I530" s="85" t="s">
        <v>437</v>
      </c>
      <c r="J530" s="85" t="s">
        <v>5969</v>
      </c>
      <c r="K530" s="471"/>
      <c r="L530" s="471"/>
      <c r="M530" s="471"/>
      <c r="N530" s="471"/>
      <c r="O530" s="85"/>
      <c r="P530" s="311" t="s">
        <v>23981</v>
      </c>
      <c r="Q530" s="85" t="s">
        <v>23982</v>
      </c>
      <c r="R530" s="85" t="s">
        <v>23983</v>
      </c>
      <c r="S530" s="471" t="s">
        <v>22017</v>
      </c>
      <c r="T530" s="276">
        <v>9196843102</v>
      </c>
      <c r="U530" s="473" t="s">
        <v>23984</v>
      </c>
      <c r="V530" s="471" t="s">
        <v>23985</v>
      </c>
      <c r="W530" s="44" t="s">
        <v>221</v>
      </c>
      <c r="X530" s="44" t="s">
        <v>221</v>
      </c>
      <c r="Y530" s="44" t="s">
        <v>221</v>
      </c>
      <c r="Z530" s="44" t="s">
        <v>221</v>
      </c>
      <c r="AA530" s="85" t="s">
        <v>23986</v>
      </c>
      <c r="AB530" s="85">
        <v>9166263513</v>
      </c>
      <c r="AC530" s="85" t="s">
        <v>223</v>
      </c>
      <c r="AD530" s="85" t="s">
        <v>241</v>
      </c>
      <c r="AE530" s="85"/>
      <c r="AF530" s="85" t="s">
        <v>226</v>
      </c>
      <c r="AG530" s="85" t="s">
        <v>221</v>
      </c>
      <c r="AH530" s="85" t="s">
        <v>221</v>
      </c>
      <c r="AI530" s="85"/>
      <c r="AJ530" s="85"/>
      <c r="AK530" s="85"/>
      <c r="AL530" s="85"/>
      <c r="AM530" s="85"/>
      <c r="AN530" s="85" t="s">
        <v>228</v>
      </c>
      <c r="AO530" s="85" t="s">
        <v>228</v>
      </c>
      <c r="AP530" s="44" t="s">
        <v>598</v>
      </c>
      <c r="AQ530" s="85" t="s">
        <v>23987</v>
      </c>
      <c r="AS530" s="85"/>
      <c r="AT530" s="85"/>
      <c r="AU530" s="85"/>
      <c r="AV530" s="85"/>
      <c r="AW530" s="85"/>
      <c r="AX530" s="85"/>
      <c r="AY530" s="85" t="s">
        <v>227</v>
      </c>
      <c r="AZ530" s="85" t="s">
        <v>227</v>
      </c>
      <c r="BA530" s="275"/>
      <c r="BB530" s="474" t="s">
        <v>12636</v>
      </c>
      <c r="BC530" s="275">
        <v>0.45763888888888887</v>
      </c>
      <c r="BD530" s="275">
        <v>0.4694444444444445</v>
      </c>
      <c r="BE530" s="475">
        <f t="shared" si="11"/>
        <v>17</v>
      </c>
      <c r="BF530" s="85">
        <v>3</v>
      </c>
      <c r="BG530" s="85">
        <v>3</v>
      </c>
      <c r="BH530" s="85">
        <v>3</v>
      </c>
      <c r="BI530" s="85">
        <v>3</v>
      </c>
      <c r="BJ530" s="85">
        <v>3</v>
      </c>
      <c r="BK530" s="85">
        <v>3</v>
      </c>
      <c r="BL530" s="85">
        <v>3</v>
      </c>
      <c r="BM530" s="85">
        <v>3</v>
      </c>
      <c r="BN530" s="85">
        <v>3</v>
      </c>
      <c r="BO530" s="85">
        <v>3</v>
      </c>
      <c r="BP530" s="85">
        <v>3</v>
      </c>
      <c r="BQ530" s="85">
        <v>3</v>
      </c>
      <c r="BR530" s="85">
        <v>3</v>
      </c>
      <c r="BS530" s="85">
        <v>3</v>
      </c>
      <c r="BT530" s="85">
        <v>3</v>
      </c>
      <c r="BU530" s="476">
        <f t="shared" si="12"/>
        <v>0</v>
      </c>
      <c r="BV530" s="405" t="s">
        <v>12636</v>
      </c>
      <c r="BW530" s="275">
        <v>0.4694444444444445</v>
      </c>
      <c r="BX530" s="483">
        <v>0.97638888888888886</v>
      </c>
      <c r="BY530" s="475">
        <f t="shared" si="13"/>
        <v>10</v>
      </c>
      <c r="BZ530" s="85">
        <v>3</v>
      </c>
      <c r="CA530" s="85">
        <v>3</v>
      </c>
      <c r="CB530" s="85">
        <v>3</v>
      </c>
      <c r="CC530" s="85">
        <v>3</v>
      </c>
      <c r="CD530" s="85" t="s">
        <v>260</v>
      </c>
      <c r="CE530" s="85" t="s">
        <v>12636</v>
      </c>
      <c r="CF530" s="85">
        <v>15</v>
      </c>
      <c r="CG530" s="85"/>
      <c r="CH530" s="85"/>
      <c r="CI530" s="85"/>
      <c r="CJ530" s="85"/>
      <c r="CK530" s="85"/>
      <c r="CL530" s="85"/>
      <c r="CM530" s="85"/>
      <c r="CN530" s="85"/>
      <c r="CO530" s="85"/>
      <c r="CP530" s="85"/>
      <c r="CQ530" s="85"/>
      <c r="CR530" s="335" t="s">
        <v>12643</v>
      </c>
      <c r="CS530" s="335" t="s">
        <v>12644</v>
      </c>
      <c r="CT530" s="335" t="s">
        <v>4002</v>
      </c>
      <c r="CU530" s="335" t="s">
        <v>23988</v>
      </c>
      <c r="CV530" s="335" t="s">
        <v>23989</v>
      </c>
      <c r="CW530" s="335" t="s">
        <v>23983</v>
      </c>
      <c r="CX530" s="335" t="s">
        <v>22017</v>
      </c>
      <c r="CY530" s="335" t="s">
        <v>23990</v>
      </c>
      <c r="CZ530" s="335" t="s">
        <v>3848</v>
      </c>
      <c r="DA530" s="335" t="s">
        <v>23991</v>
      </c>
      <c r="DB530" s="335" t="s">
        <v>3840</v>
      </c>
      <c r="DC530" s="335" t="s">
        <v>3841</v>
      </c>
      <c r="DD530" s="335" t="s">
        <v>11695</v>
      </c>
      <c r="DE530" s="335" t="s">
        <v>3848</v>
      </c>
      <c r="DF530" s="335" t="s">
        <v>23992</v>
      </c>
      <c r="DG530" s="335" t="s">
        <v>16162</v>
      </c>
      <c r="DH530" s="335" t="s">
        <v>5141</v>
      </c>
      <c r="DI530" s="335" t="s">
        <v>9068</v>
      </c>
      <c r="DJ530" s="335" t="s">
        <v>23993</v>
      </c>
      <c r="DK530" s="335" t="s">
        <v>3849</v>
      </c>
      <c r="DL530" s="335" t="s">
        <v>13694</v>
      </c>
      <c r="DM530" s="335" t="s">
        <v>3914</v>
      </c>
      <c r="DN530" s="335" t="s">
        <v>3852</v>
      </c>
      <c r="DO530" s="335" t="s">
        <v>3853</v>
      </c>
      <c r="DP530" s="335" t="s">
        <v>4299</v>
      </c>
      <c r="DQ530" s="335" t="s">
        <v>23994</v>
      </c>
      <c r="DR530" s="335" t="s">
        <v>23994</v>
      </c>
      <c r="DS530" s="335" t="s">
        <v>23984</v>
      </c>
      <c r="DT530" s="335" t="s">
        <v>3848</v>
      </c>
      <c r="DU530" s="335" t="s">
        <v>3848</v>
      </c>
      <c r="DV530" s="335" t="s">
        <v>3848</v>
      </c>
      <c r="DW530" s="335" t="s">
        <v>3848</v>
      </c>
      <c r="DX530" s="335" t="s">
        <v>23995</v>
      </c>
      <c r="DY530" s="335" t="s">
        <v>3848</v>
      </c>
      <c r="DZ530" s="335" t="s">
        <v>3848</v>
      </c>
      <c r="EA530" s="335" t="s">
        <v>3848</v>
      </c>
      <c r="EB530" s="335" t="s">
        <v>3861</v>
      </c>
      <c r="EC530" s="335" t="s">
        <v>3862</v>
      </c>
      <c r="ED530" s="335" t="s">
        <v>23996</v>
      </c>
      <c r="EE530" s="335" t="s">
        <v>4510</v>
      </c>
      <c r="EF530" s="335" t="s">
        <v>3864</v>
      </c>
      <c r="EG530" s="335" t="s">
        <v>598</v>
      </c>
      <c r="EH530" s="335" t="s">
        <v>20053</v>
      </c>
      <c r="EI530" s="335" t="s">
        <v>1008</v>
      </c>
      <c r="EJ530" s="335" t="s">
        <v>3848</v>
      </c>
      <c r="EK530" s="335" t="s">
        <v>3848</v>
      </c>
      <c r="EL530" s="335" t="s">
        <v>3868</v>
      </c>
      <c r="EM530" s="335" t="s">
        <v>4002</v>
      </c>
      <c r="EN530" s="335" t="s">
        <v>4002</v>
      </c>
      <c r="EO530" s="335" t="s">
        <v>4002</v>
      </c>
      <c r="EP530" s="335" t="s">
        <v>4002</v>
      </c>
      <c r="EQ530" s="335" t="s">
        <v>23997</v>
      </c>
      <c r="ER530" s="335" t="s">
        <v>6654</v>
      </c>
      <c r="ES530" s="335" t="s">
        <v>23998</v>
      </c>
      <c r="ET530" s="335" t="s">
        <v>23999</v>
      </c>
      <c r="EU530" s="335" t="s">
        <v>24000</v>
      </c>
      <c r="EV530" s="335" t="s">
        <v>3876</v>
      </c>
      <c r="EW530" s="335" t="s">
        <v>3876</v>
      </c>
      <c r="EX530" s="335" t="s">
        <v>3848</v>
      </c>
      <c r="EY530" s="335" t="s">
        <v>3848</v>
      </c>
      <c r="EZ530" s="335" t="s">
        <v>3877</v>
      </c>
      <c r="FA530" s="335" t="s">
        <v>3878</v>
      </c>
      <c r="FB530" s="335" t="s">
        <v>24001</v>
      </c>
      <c r="FC530" s="335" t="s">
        <v>24002</v>
      </c>
      <c r="FD530" s="335" t="s">
        <v>3848</v>
      </c>
      <c r="FE530" s="335" t="s">
        <v>4011</v>
      </c>
      <c r="FF530" s="335" t="s">
        <v>6196</v>
      </c>
      <c r="FG530" s="335" t="s">
        <v>3848</v>
      </c>
      <c r="FH530" s="335" t="s">
        <v>24003</v>
      </c>
      <c r="FI530" s="335" t="s">
        <v>11056</v>
      </c>
      <c r="FJ530" s="335" t="s">
        <v>4017</v>
      </c>
      <c r="FK530" s="335" t="s">
        <v>4017</v>
      </c>
      <c r="FL530" s="335" t="s">
        <v>4017</v>
      </c>
      <c r="FM530" s="335" t="s">
        <v>22017</v>
      </c>
      <c r="FN530" s="335" t="s">
        <v>17454</v>
      </c>
      <c r="FO530" s="335" t="s">
        <v>3848</v>
      </c>
      <c r="FP530" s="335" t="s">
        <v>3848</v>
      </c>
      <c r="FQ530" s="335" t="s">
        <v>3848</v>
      </c>
      <c r="FR530" s="335" t="s">
        <v>3848</v>
      </c>
      <c r="FS530" s="335" t="s">
        <v>3848</v>
      </c>
      <c r="FT530" s="335" t="s">
        <v>24004</v>
      </c>
      <c r="FU530" s="335" t="s">
        <v>24005</v>
      </c>
      <c r="FV530" s="335" t="s">
        <v>3943</v>
      </c>
      <c r="FW530" s="335" t="s">
        <v>24006</v>
      </c>
      <c r="FX530" s="335" t="s">
        <v>3894</v>
      </c>
      <c r="FY530" s="335" t="s">
        <v>3848</v>
      </c>
      <c r="FZ530" s="335" t="s">
        <v>24007</v>
      </c>
      <c r="GA530" s="335" t="s">
        <v>3946</v>
      </c>
      <c r="GB530" s="335" t="s">
        <v>3945</v>
      </c>
      <c r="GC530" s="335" t="s">
        <v>3945</v>
      </c>
      <c r="HL530" s="335"/>
      <c r="HM530" s="335"/>
      <c r="HN530" s="335"/>
      <c r="HO530" s="335"/>
      <c r="HP530" s="335"/>
      <c r="HQ530" s="335"/>
      <c r="HR530" s="335"/>
      <c r="HS530" s="335"/>
      <c r="HT530" s="335"/>
      <c r="HU530" s="335"/>
      <c r="HV530" s="335"/>
      <c r="HW530" s="335"/>
      <c r="HX530" s="335"/>
      <c r="HY530" s="335"/>
      <c r="HZ530" s="335"/>
      <c r="IA530" s="335"/>
      <c r="IB530" s="335"/>
      <c r="IC530" s="44" t="s">
        <v>13439</v>
      </c>
      <c r="ID530" s="335"/>
      <c r="IE530" s="44" t="s">
        <v>3403</v>
      </c>
    </row>
    <row r="531" spans="1:239" s="44" customFormat="1" ht="15" customHeight="1" x14ac:dyDescent="0.2">
      <c r="A531" s="85">
        <v>4</v>
      </c>
      <c r="B531" s="470">
        <v>0.3659722222222222</v>
      </c>
      <c r="C531" s="85"/>
      <c r="D531" s="85" t="s">
        <v>12630</v>
      </c>
      <c r="E531" s="85" t="s">
        <v>212</v>
      </c>
      <c r="F531" s="282">
        <v>43287</v>
      </c>
      <c r="G531" s="85" t="s">
        <v>1202</v>
      </c>
      <c r="H531" s="85" t="s">
        <v>233</v>
      </c>
      <c r="I531" s="85" t="s">
        <v>3057</v>
      </c>
      <c r="J531" s="85"/>
      <c r="K531" s="471"/>
      <c r="L531" s="471"/>
      <c r="M531" s="471"/>
      <c r="N531" s="471"/>
      <c r="O531" s="85"/>
      <c r="P531" s="472" t="s">
        <v>24008</v>
      </c>
      <c r="Q531" s="85" t="s">
        <v>549</v>
      </c>
      <c r="R531" s="85" t="s">
        <v>24009</v>
      </c>
      <c r="S531" s="471" t="s">
        <v>24010</v>
      </c>
      <c r="T531" s="276">
        <v>9993388101</v>
      </c>
      <c r="U531" s="473" t="s">
        <v>24011</v>
      </c>
      <c r="V531" s="471" t="s">
        <v>24012</v>
      </c>
      <c r="W531" s="44" t="s">
        <v>221</v>
      </c>
      <c r="X531" s="44" t="s">
        <v>221</v>
      </c>
      <c r="Y531" s="44" t="s">
        <v>221</v>
      </c>
      <c r="Z531" s="44" t="s">
        <v>221</v>
      </c>
      <c r="AA531" s="85" t="s">
        <v>24013</v>
      </c>
      <c r="AB531" s="85">
        <v>9204779951</v>
      </c>
      <c r="AC531" s="85" t="s">
        <v>402</v>
      </c>
      <c r="AD531" s="85" t="s">
        <v>224</v>
      </c>
      <c r="AE531" s="85"/>
      <c r="AF531" s="85" t="s">
        <v>280</v>
      </c>
      <c r="AG531" s="85" t="s">
        <v>221</v>
      </c>
      <c r="AH531" s="85" t="s">
        <v>221</v>
      </c>
      <c r="AI531" s="85"/>
      <c r="AJ531" s="85"/>
      <c r="AK531" s="85"/>
      <c r="AL531" s="85"/>
      <c r="AM531" s="85"/>
      <c r="AN531" s="85" t="s">
        <v>228</v>
      </c>
      <c r="AO531" s="85" t="s">
        <v>228</v>
      </c>
      <c r="AP531" s="85" t="s">
        <v>281</v>
      </c>
      <c r="AQ531" s="85" t="s">
        <v>282</v>
      </c>
      <c r="AR531" s="85"/>
      <c r="AS531" s="85"/>
      <c r="AT531" s="85"/>
      <c r="AU531" s="85"/>
      <c r="AV531" s="85"/>
      <c r="AW531" s="85"/>
      <c r="AX531" s="85"/>
      <c r="AY531" s="85" t="s">
        <v>227</v>
      </c>
      <c r="AZ531" s="85" t="s">
        <v>227</v>
      </c>
      <c r="BA531" s="275"/>
      <c r="BB531" s="474" t="s">
        <v>12636</v>
      </c>
      <c r="BC531" s="275">
        <v>0.47916666666666669</v>
      </c>
      <c r="BD531" s="275">
        <v>0.4826388888888889</v>
      </c>
      <c r="BE531" s="475">
        <f t="shared" si="11"/>
        <v>5</v>
      </c>
      <c r="BF531" s="85">
        <v>1</v>
      </c>
      <c r="BG531" s="85">
        <v>2</v>
      </c>
      <c r="BH531" s="85">
        <v>3</v>
      </c>
      <c r="BI531" s="85">
        <v>2</v>
      </c>
      <c r="BJ531" s="85">
        <v>2</v>
      </c>
      <c r="BK531" s="85">
        <v>1</v>
      </c>
      <c r="BL531" s="85">
        <v>1</v>
      </c>
      <c r="BM531" s="85">
        <v>3</v>
      </c>
      <c r="BN531" s="85">
        <v>2</v>
      </c>
      <c r="BO531" s="85">
        <v>3</v>
      </c>
      <c r="BP531" s="85">
        <v>2</v>
      </c>
      <c r="BQ531" s="85">
        <v>3</v>
      </c>
      <c r="BR531" s="85">
        <v>2</v>
      </c>
      <c r="BS531" s="85">
        <v>1</v>
      </c>
      <c r="BT531" s="85">
        <v>3</v>
      </c>
      <c r="BU531" s="476">
        <f t="shared" si="12"/>
        <v>4</v>
      </c>
      <c r="BV531" s="405"/>
      <c r="BW531" s="85"/>
      <c r="BX531" s="85"/>
      <c r="BY531" s="475">
        <f t="shared" si="13"/>
        <v>0</v>
      </c>
      <c r="BZ531" s="85"/>
      <c r="CA531" s="85"/>
      <c r="CB531" s="85"/>
      <c r="CC531" s="85"/>
      <c r="CD531" s="85"/>
      <c r="CE531" s="85"/>
      <c r="CF531" s="85"/>
      <c r="CG531" s="85"/>
      <c r="CH531" s="85"/>
      <c r="CI531" s="85"/>
      <c r="CJ531" s="85"/>
      <c r="CK531" s="85"/>
      <c r="CL531" s="85"/>
      <c r="CM531" s="85"/>
      <c r="CN531" s="85"/>
      <c r="CO531" s="85"/>
      <c r="CP531" s="85"/>
      <c r="CQ531" s="85"/>
      <c r="CR531" s="335" t="s">
        <v>12643</v>
      </c>
      <c r="CS531" s="335" t="s">
        <v>12644</v>
      </c>
      <c r="CT531" s="335" t="s">
        <v>4002</v>
      </c>
      <c r="CU531" s="335" t="s">
        <v>24014</v>
      </c>
      <c r="CV531" s="335" t="s">
        <v>24015</v>
      </c>
      <c r="CW531" s="335" t="s">
        <v>24016</v>
      </c>
      <c r="CX531" s="335" t="s">
        <v>24017</v>
      </c>
      <c r="CY531" s="335" t="s">
        <v>24018</v>
      </c>
      <c r="CZ531" s="335" t="s">
        <v>24019</v>
      </c>
      <c r="DA531" s="335" t="s">
        <v>24020</v>
      </c>
      <c r="DB531" s="335" t="s">
        <v>3840</v>
      </c>
      <c r="DC531" s="335" t="s">
        <v>3841</v>
      </c>
      <c r="DD531" s="335" t="s">
        <v>4882</v>
      </c>
      <c r="DE531" s="335" t="s">
        <v>24019</v>
      </c>
      <c r="DF531" s="335" t="s">
        <v>24021</v>
      </c>
      <c r="DG531" s="335" t="s">
        <v>4158</v>
      </c>
      <c r="DH531" s="335" t="s">
        <v>4159</v>
      </c>
      <c r="DI531" s="335" t="s">
        <v>8539</v>
      </c>
      <c r="DJ531" s="335" t="s">
        <v>24022</v>
      </c>
      <c r="DK531" s="335" t="s">
        <v>3849</v>
      </c>
      <c r="DL531" s="335" t="s">
        <v>14122</v>
      </c>
      <c r="DM531" s="335" t="s">
        <v>4116</v>
      </c>
      <c r="DN531" s="335" t="s">
        <v>3852</v>
      </c>
      <c r="DO531" s="335" t="s">
        <v>3853</v>
      </c>
      <c r="DP531" s="335" t="s">
        <v>3854</v>
      </c>
      <c r="DQ531" s="335" t="s">
        <v>24023</v>
      </c>
      <c r="DR531" s="335" t="s">
        <v>24023</v>
      </c>
      <c r="DS531" s="335" t="s">
        <v>24011</v>
      </c>
      <c r="DT531" s="335" t="s">
        <v>3848</v>
      </c>
      <c r="DU531" s="335" t="s">
        <v>3848</v>
      </c>
      <c r="DV531" s="335" t="s">
        <v>3848</v>
      </c>
      <c r="DW531" s="335" t="s">
        <v>3848</v>
      </c>
      <c r="DX531" s="335" t="s">
        <v>3848</v>
      </c>
      <c r="DY531" s="335" t="s">
        <v>3848</v>
      </c>
      <c r="DZ531" s="335" t="s">
        <v>3848</v>
      </c>
      <c r="EA531" s="335" t="s">
        <v>24011</v>
      </c>
      <c r="EB531" s="335" t="s">
        <v>3861</v>
      </c>
      <c r="EC531" s="335" t="s">
        <v>4118</v>
      </c>
      <c r="ED531" s="335" t="s">
        <v>3848</v>
      </c>
      <c r="EE531" s="335" t="s">
        <v>24024</v>
      </c>
      <c r="EF531" s="335" t="s">
        <v>3864</v>
      </c>
      <c r="EG531" s="335" t="s">
        <v>598</v>
      </c>
      <c r="EH531" s="335" t="s">
        <v>3865</v>
      </c>
      <c r="EI531" s="335" t="s">
        <v>3744</v>
      </c>
      <c r="EJ531" s="335" t="s">
        <v>3848</v>
      </c>
      <c r="EK531" s="335" t="s">
        <v>3848</v>
      </c>
      <c r="EL531" s="335" t="s">
        <v>3868</v>
      </c>
      <c r="EM531" s="335" t="s">
        <v>4002</v>
      </c>
      <c r="EN531" s="335" t="s">
        <v>4002</v>
      </c>
      <c r="EO531" s="335" t="s">
        <v>4401</v>
      </c>
      <c r="EP531" s="335" t="s">
        <v>3870</v>
      </c>
      <c r="EQ531" s="335" t="s">
        <v>24025</v>
      </c>
      <c r="ER531" s="335" t="s">
        <v>3924</v>
      </c>
      <c r="ES531" s="335" t="s">
        <v>24026</v>
      </c>
      <c r="ET531" s="335" t="s">
        <v>24027</v>
      </c>
      <c r="EU531" s="335" t="s">
        <v>24028</v>
      </c>
      <c r="EV531" s="335" t="s">
        <v>3876</v>
      </c>
      <c r="EW531" s="335" t="s">
        <v>3876</v>
      </c>
      <c r="EX531" s="335" t="s">
        <v>3848</v>
      </c>
      <c r="EY531" s="335" t="s">
        <v>3848</v>
      </c>
      <c r="EZ531" s="335" t="s">
        <v>3876</v>
      </c>
      <c r="FA531" s="335" t="s">
        <v>3848</v>
      </c>
      <c r="FB531" s="335" t="s">
        <v>3848</v>
      </c>
      <c r="FC531" s="335" t="s">
        <v>24029</v>
      </c>
      <c r="FD531" s="335" t="s">
        <v>3848</v>
      </c>
      <c r="FE531" s="335" t="s">
        <v>4017</v>
      </c>
      <c r="FF531" s="335" t="s">
        <v>4017</v>
      </c>
      <c r="FG531" s="335" t="s">
        <v>3848</v>
      </c>
      <c r="FH531" s="335" t="s">
        <v>3848</v>
      </c>
      <c r="FI531" s="335" t="s">
        <v>3848</v>
      </c>
      <c r="FJ531" s="335" t="s">
        <v>4017</v>
      </c>
      <c r="FK531" s="335" t="s">
        <v>4017</v>
      </c>
      <c r="FL531" s="335" t="s">
        <v>4017</v>
      </c>
      <c r="FM531" s="335" t="s">
        <v>24015</v>
      </c>
      <c r="FN531" s="335" t="s">
        <v>24030</v>
      </c>
      <c r="FO531" s="335" t="s">
        <v>24017</v>
      </c>
      <c r="FP531" s="335" t="s">
        <v>3848</v>
      </c>
      <c r="FQ531" s="335" t="s">
        <v>24031</v>
      </c>
      <c r="FR531" s="335" t="s">
        <v>4414</v>
      </c>
      <c r="FS531" s="335" t="s">
        <v>24032</v>
      </c>
      <c r="FT531" s="335" t="s">
        <v>3943</v>
      </c>
      <c r="FU531" s="335" t="s">
        <v>3943</v>
      </c>
      <c r="FV531" s="335" t="s">
        <v>3943</v>
      </c>
      <c r="FW531" s="335" t="s">
        <v>3943</v>
      </c>
      <c r="FX531" s="335" t="s">
        <v>3894</v>
      </c>
      <c r="FY531" s="335" t="s">
        <v>3848</v>
      </c>
      <c r="FZ531" s="335" t="s">
        <v>3848</v>
      </c>
      <c r="GA531" s="335" t="s">
        <v>3946</v>
      </c>
      <c r="GB531" s="335" t="s">
        <v>3945</v>
      </c>
      <c r="GC531" s="335" t="s">
        <v>3946</v>
      </c>
      <c r="HL531" s="335"/>
      <c r="HM531" s="335"/>
      <c r="HN531" s="335"/>
      <c r="HO531" s="335"/>
      <c r="HP531" s="335"/>
      <c r="HQ531" s="335"/>
      <c r="HR531" s="335"/>
      <c r="HS531" s="335"/>
      <c r="HT531" s="335"/>
      <c r="HU531" s="335"/>
      <c r="HV531" s="335"/>
      <c r="HW531" s="335"/>
      <c r="HX531" s="335"/>
      <c r="HY531" s="335"/>
      <c r="HZ531" s="335"/>
      <c r="IA531" s="335"/>
      <c r="IB531" s="335"/>
      <c r="IC531" s="44" t="s">
        <v>3403</v>
      </c>
      <c r="ID531" s="335"/>
      <c r="IE531" s="44" t="s">
        <v>3403</v>
      </c>
    </row>
    <row r="532" spans="1:239" s="44" customFormat="1" ht="15" customHeight="1" x14ac:dyDescent="0.2">
      <c r="A532" s="85">
        <v>5</v>
      </c>
      <c r="B532" s="470">
        <v>0.37013888888888885</v>
      </c>
      <c r="C532" s="85"/>
      <c r="D532" s="85" t="s">
        <v>12630</v>
      </c>
      <c r="E532" s="85" t="s">
        <v>212</v>
      </c>
      <c r="F532" s="282">
        <v>43287</v>
      </c>
      <c r="G532" s="85" t="s">
        <v>1202</v>
      </c>
      <c r="H532" s="85" t="s">
        <v>233</v>
      </c>
      <c r="I532" s="85" t="s">
        <v>3057</v>
      </c>
      <c r="J532" s="85"/>
      <c r="K532" s="471"/>
      <c r="L532" s="471"/>
      <c r="M532" s="471"/>
      <c r="N532" s="471"/>
      <c r="O532" s="85"/>
      <c r="P532" s="472" t="s">
        <v>24008</v>
      </c>
      <c r="Q532" s="85" t="s">
        <v>10021</v>
      </c>
      <c r="R532" s="85" t="s">
        <v>2299</v>
      </c>
      <c r="S532" s="471" t="s">
        <v>1549</v>
      </c>
      <c r="T532" s="276">
        <v>9566222516</v>
      </c>
      <c r="U532" s="471" t="s">
        <v>24033</v>
      </c>
      <c r="V532" s="471" t="s">
        <v>24033</v>
      </c>
      <c r="W532" s="44" t="s">
        <v>221</v>
      </c>
      <c r="X532" s="44" t="s">
        <v>221</v>
      </c>
      <c r="Y532" s="44" t="s">
        <v>221</v>
      </c>
      <c r="Z532" s="44" t="s">
        <v>221</v>
      </c>
      <c r="AA532" s="85" t="s">
        <v>24034</v>
      </c>
      <c r="AB532" s="85">
        <v>9083395448</v>
      </c>
      <c r="AC532" s="85" t="s">
        <v>402</v>
      </c>
      <c r="AD532" s="85" t="s">
        <v>267</v>
      </c>
      <c r="AE532" s="85"/>
      <c r="AF532" s="85" t="s">
        <v>221</v>
      </c>
      <c r="AG532" s="85" t="s">
        <v>221</v>
      </c>
      <c r="AH532" s="85" t="s">
        <v>221</v>
      </c>
      <c r="AI532" s="85"/>
      <c r="AJ532" s="85"/>
      <c r="AK532" s="85"/>
      <c r="AL532" s="85"/>
      <c r="AM532" s="85"/>
      <c r="AN532" s="85" t="s">
        <v>228</v>
      </c>
      <c r="AO532" s="85" t="s">
        <v>228</v>
      </c>
      <c r="AP532" s="85" t="s">
        <v>229</v>
      </c>
      <c r="AQ532" s="85" t="s">
        <v>229</v>
      </c>
      <c r="AR532" s="85"/>
      <c r="AS532" s="85" t="s">
        <v>24035</v>
      </c>
      <c r="AT532" s="85">
        <v>215213</v>
      </c>
      <c r="AU532" s="85" t="s">
        <v>23957</v>
      </c>
      <c r="AV532" s="85"/>
      <c r="AW532" s="85"/>
      <c r="AX532" s="85"/>
      <c r="AY532" s="85" t="s">
        <v>227</v>
      </c>
      <c r="AZ532" s="85" t="s">
        <v>446</v>
      </c>
      <c r="BA532" s="275"/>
      <c r="BB532" s="474" t="s">
        <v>12636</v>
      </c>
      <c r="BC532" s="275">
        <v>0.48472222222222222</v>
      </c>
      <c r="BD532" s="275">
        <v>0.48819444444444443</v>
      </c>
      <c r="BE532" s="475">
        <f t="shared" si="11"/>
        <v>5</v>
      </c>
      <c r="BF532" s="85">
        <v>1</v>
      </c>
      <c r="BG532" s="85">
        <v>2</v>
      </c>
      <c r="BH532" s="85">
        <v>3</v>
      </c>
      <c r="BI532" s="85">
        <v>2</v>
      </c>
      <c r="BJ532" s="85">
        <v>2</v>
      </c>
      <c r="BK532" s="85">
        <v>1</v>
      </c>
      <c r="BL532" s="85">
        <v>1</v>
      </c>
      <c r="BM532" s="85">
        <v>3</v>
      </c>
      <c r="BN532" s="85">
        <v>3</v>
      </c>
      <c r="BO532" s="85">
        <v>2</v>
      </c>
      <c r="BP532" s="85">
        <v>3</v>
      </c>
      <c r="BQ532" s="85">
        <v>2</v>
      </c>
      <c r="BR532" s="85">
        <v>3</v>
      </c>
      <c r="BS532" s="85">
        <v>2</v>
      </c>
      <c r="BT532" s="85">
        <v>3</v>
      </c>
      <c r="BU532" s="476">
        <f t="shared" si="12"/>
        <v>3</v>
      </c>
      <c r="BV532" s="405"/>
      <c r="BW532" s="85"/>
      <c r="BX532" s="85"/>
      <c r="BY532" s="475">
        <f t="shared" si="13"/>
        <v>0</v>
      </c>
      <c r="BZ532" s="85"/>
      <c r="CA532" s="85"/>
      <c r="CB532" s="85"/>
      <c r="CC532" s="85"/>
      <c r="CD532" s="85"/>
      <c r="CE532" s="85"/>
      <c r="CF532" s="85"/>
      <c r="CG532" s="85"/>
      <c r="CH532" s="85"/>
      <c r="CI532" s="85"/>
      <c r="CJ532" s="85"/>
      <c r="CK532" s="85"/>
      <c r="CL532" s="85"/>
      <c r="CM532" s="85"/>
      <c r="CN532" s="85"/>
      <c r="CO532" s="85"/>
      <c r="CP532" s="85"/>
      <c r="CQ532" s="85"/>
      <c r="CR532" s="335" t="s">
        <v>12643</v>
      </c>
      <c r="CS532" s="335" t="s">
        <v>12644</v>
      </c>
      <c r="CT532" s="335" t="s">
        <v>4002</v>
      </c>
      <c r="CU532" s="335" t="s">
        <v>24036</v>
      </c>
      <c r="CV532" s="335" t="s">
        <v>10021</v>
      </c>
      <c r="CW532" s="335" t="s">
        <v>2299</v>
      </c>
      <c r="CX532" s="335" t="s">
        <v>1549</v>
      </c>
      <c r="CY532" s="335" t="s">
        <v>24037</v>
      </c>
      <c r="CZ532" s="335" t="s">
        <v>14302</v>
      </c>
      <c r="DA532" s="335" t="s">
        <v>24038</v>
      </c>
      <c r="DB532" s="335" t="s">
        <v>4158</v>
      </c>
      <c r="DC532" s="335" t="s">
        <v>4159</v>
      </c>
      <c r="DD532" s="335" t="s">
        <v>8608</v>
      </c>
      <c r="DE532" s="335" t="s">
        <v>14302</v>
      </c>
      <c r="DF532" s="335" t="s">
        <v>24038</v>
      </c>
      <c r="DG532" s="335" t="s">
        <v>4158</v>
      </c>
      <c r="DH532" s="335" t="s">
        <v>4159</v>
      </c>
      <c r="DI532" s="335" t="s">
        <v>8608</v>
      </c>
      <c r="DJ532" s="335" t="s">
        <v>3848</v>
      </c>
      <c r="DK532" s="335" t="s">
        <v>3849</v>
      </c>
      <c r="DL532" s="335" t="s">
        <v>5480</v>
      </c>
      <c r="DM532" s="335" t="s">
        <v>4116</v>
      </c>
      <c r="DN532" s="335" t="s">
        <v>4062</v>
      </c>
      <c r="DO532" s="335" t="s">
        <v>3853</v>
      </c>
      <c r="DP532" s="335" t="s">
        <v>3854</v>
      </c>
      <c r="DQ532" s="335" t="s">
        <v>24039</v>
      </c>
      <c r="DR532" s="335" t="s">
        <v>24040</v>
      </c>
      <c r="DS532" s="335" t="s">
        <v>24033</v>
      </c>
      <c r="DT532" s="335" t="s">
        <v>24041</v>
      </c>
      <c r="DU532" s="335" t="s">
        <v>24042</v>
      </c>
      <c r="DV532" s="335" t="s">
        <v>3848</v>
      </c>
      <c r="DW532" s="335" t="s">
        <v>24043</v>
      </c>
      <c r="DX532" s="335" t="s">
        <v>24033</v>
      </c>
      <c r="DY532" s="335" t="s">
        <v>3848</v>
      </c>
      <c r="DZ532" s="335" t="s">
        <v>3848</v>
      </c>
      <c r="EA532" s="335" t="s">
        <v>3848</v>
      </c>
      <c r="EB532" s="335" t="s">
        <v>3861</v>
      </c>
      <c r="EC532" s="335" t="s">
        <v>3862</v>
      </c>
      <c r="ED532" s="335" t="s">
        <v>3848</v>
      </c>
      <c r="EE532" s="335" t="s">
        <v>5408</v>
      </c>
      <c r="EF532" s="335" t="s">
        <v>3864</v>
      </c>
      <c r="EG532" s="335" t="s">
        <v>4068</v>
      </c>
      <c r="EH532" s="335" t="s">
        <v>10230</v>
      </c>
      <c r="EI532" s="335" t="s">
        <v>24044</v>
      </c>
      <c r="EJ532" s="335" t="s">
        <v>24045</v>
      </c>
      <c r="EK532" s="335" t="s">
        <v>3848</v>
      </c>
      <c r="EL532" s="335" t="s">
        <v>5147</v>
      </c>
      <c r="EM532" s="335" t="s">
        <v>4002</v>
      </c>
      <c r="EN532" s="335" t="s">
        <v>4002</v>
      </c>
      <c r="EO532" s="335" t="s">
        <v>3870</v>
      </c>
      <c r="EP532" s="335" t="s">
        <v>3870</v>
      </c>
      <c r="EQ532" s="335" t="s">
        <v>24046</v>
      </c>
      <c r="ER532" s="335" t="s">
        <v>4073</v>
      </c>
      <c r="ES532" s="335" t="s">
        <v>24047</v>
      </c>
      <c r="ET532" s="335" t="s">
        <v>24048</v>
      </c>
      <c r="EU532" s="335" t="s">
        <v>24049</v>
      </c>
      <c r="EV532" s="335" t="s">
        <v>3876</v>
      </c>
      <c r="EW532" s="335" t="s">
        <v>3876</v>
      </c>
      <c r="EX532" s="335" t="s">
        <v>3848</v>
      </c>
      <c r="EY532" s="335" t="s">
        <v>3848</v>
      </c>
      <c r="EZ532" s="335" t="s">
        <v>3876</v>
      </c>
      <c r="FA532" s="335" t="s">
        <v>3848</v>
      </c>
      <c r="FB532" s="335" t="s">
        <v>24050</v>
      </c>
      <c r="FC532" s="335" t="s">
        <v>24051</v>
      </c>
      <c r="FD532" s="335" t="s">
        <v>24052</v>
      </c>
      <c r="FE532" s="335" t="s">
        <v>4011</v>
      </c>
      <c r="FF532" s="335" t="s">
        <v>5268</v>
      </c>
      <c r="FG532" s="335" t="s">
        <v>3848</v>
      </c>
      <c r="FH532" s="335" t="s">
        <v>24053</v>
      </c>
      <c r="FI532" s="335" t="s">
        <v>24054</v>
      </c>
      <c r="FJ532" s="335" t="s">
        <v>5190</v>
      </c>
      <c r="FK532" s="335" t="s">
        <v>21704</v>
      </c>
      <c r="FL532" s="335" t="s">
        <v>4017</v>
      </c>
      <c r="FM532" s="335" t="s">
        <v>1549</v>
      </c>
      <c r="FN532" s="335" t="s">
        <v>24055</v>
      </c>
      <c r="FO532" s="335" t="s">
        <v>24056</v>
      </c>
      <c r="FP532" s="335" t="s">
        <v>3848</v>
      </c>
      <c r="FQ532" s="335" t="s">
        <v>3848</v>
      </c>
      <c r="FR532" s="335" t="s">
        <v>3848</v>
      </c>
      <c r="FS532" s="335" t="s">
        <v>3848</v>
      </c>
      <c r="FT532" s="335" t="s">
        <v>24057</v>
      </c>
      <c r="FU532" s="335" t="s">
        <v>24058</v>
      </c>
      <c r="FV532" s="335" t="s">
        <v>24059</v>
      </c>
      <c r="FW532" s="335" t="s">
        <v>24060</v>
      </c>
      <c r="FX532" s="335" t="s">
        <v>3944</v>
      </c>
      <c r="FY532" s="335" t="s">
        <v>3848</v>
      </c>
      <c r="FZ532" s="335" t="s">
        <v>24061</v>
      </c>
      <c r="GA532" s="335" t="s">
        <v>3848</v>
      </c>
      <c r="GB532" s="335" t="s">
        <v>3848</v>
      </c>
      <c r="GC532" s="335" t="s">
        <v>3848</v>
      </c>
      <c r="HL532" s="335"/>
      <c r="HM532" s="335"/>
      <c r="HN532" s="335"/>
      <c r="HO532" s="335"/>
      <c r="HP532" s="335"/>
      <c r="HQ532" s="335"/>
      <c r="HR532" s="335"/>
      <c r="HS532" s="335"/>
      <c r="HT532" s="335"/>
      <c r="HU532" s="335"/>
      <c r="HV532" s="335"/>
      <c r="HW532" s="335"/>
      <c r="HX532" s="335"/>
      <c r="HY532" s="335"/>
      <c r="HZ532" s="335"/>
      <c r="IA532" s="335"/>
      <c r="IB532" s="335"/>
      <c r="IC532" s="44" t="s">
        <v>3403</v>
      </c>
      <c r="ID532" s="335"/>
      <c r="IE532" s="44" t="s">
        <v>3403</v>
      </c>
    </row>
    <row r="533" spans="1:239" s="44" customFormat="1" ht="15" customHeight="1" x14ac:dyDescent="0.2">
      <c r="A533" s="85">
        <v>6</v>
      </c>
      <c r="B533" s="470">
        <v>0.38541666666666669</v>
      </c>
      <c r="C533" s="85"/>
      <c r="D533" s="85" t="s">
        <v>12630</v>
      </c>
      <c r="E533" s="85" t="s">
        <v>212</v>
      </c>
      <c r="F533" s="282">
        <v>43287</v>
      </c>
      <c r="G533" s="85" t="s">
        <v>1202</v>
      </c>
      <c r="H533" s="85" t="s">
        <v>233</v>
      </c>
      <c r="I533" s="85" t="s">
        <v>3057</v>
      </c>
      <c r="J533" s="85"/>
      <c r="K533" s="471"/>
      <c r="L533" s="471"/>
      <c r="M533" s="471"/>
      <c r="N533" s="471"/>
      <c r="O533" s="85"/>
      <c r="P533" s="311" t="s">
        <v>24062</v>
      </c>
      <c r="Q533" s="85" t="s">
        <v>24063</v>
      </c>
      <c r="R533" s="85" t="s">
        <v>24064</v>
      </c>
      <c r="S533" s="471" t="s">
        <v>10901</v>
      </c>
      <c r="T533" s="276">
        <v>9272421188</v>
      </c>
      <c r="U533" s="473" t="s">
        <v>24065</v>
      </c>
      <c r="V533" s="471" t="s">
        <v>221</v>
      </c>
      <c r="W533" s="44" t="s">
        <v>221</v>
      </c>
      <c r="X533" s="44" t="s">
        <v>221</v>
      </c>
      <c r="Y533" s="44" t="s">
        <v>221</v>
      </c>
      <c r="Z533" s="44" t="s">
        <v>221</v>
      </c>
      <c r="AA533" s="85" t="s">
        <v>24066</v>
      </c>
      <c r="AB533" s="85">
        <v>9753464789</v>
      </c>
      <c r="AC533" s="85" t="s">
        <v>402</v>
      </c>
      <c r="AD533" s="85" t="s">
        <v>241</v>
      </c>
      <c r="AE533" s="85" t="s">
        <v>24067</v>
      </c>
      <c r="AF533" s="85" t="s">
        <v>221</v>
      </c>
      <c r="AG533" s="85" t="s">
        <v>221</v>
      </c>
      <c r="AH533" s="85" t="s">
        <v>221</v>
      </c>
      <c r="AI533" s="85"/>
      <c r="AJ533" s="85"/>
      <c r="AK533" s="85"/>
      <c r="AL533" s="85"/>
      <c r="AM533" s="85"/>
      <c r="AN533" s="85" t="s">
        <v>228</v>
      </c>
      <c r="AO533" s="85" t="s">
        <v>228</v>
      </c>
      <c r="AP533" s="44" t="s">
        <v>598</v>
      </c>
      <c r="AQ533" s="85" t="s">
        <v>23987</v>
      </c>
      <c r="AR533" s="85"/>
      <c r="AS533" s="85"/>
      <c r="AT533" s="85"/>
      <c r="AU533" s="85"/>
      <c r="AV533" s="85"/>
      <c r="AW533" s="85"/>
      <c r="AX533" s="85"/>
      <c r="AY533" s="85" t="s">
        <v>227</v>
      </c>
      <c r="AZ533" s="85" t="s">
        <v>446</v>
      </c>
      <c r="BA533" s="275"/>
      <c r="BB533" s="474" t="s">
        <v>12636</v>
      </c>
      <c r="BC533" s="275">
        <v>0.98958333333333337</v>
      </c>
      <c r="BD533" s="275">
        <v>0.99305555555555547</v>
      </c>
      <c r="BE533" s="475">
        <f t="shared" si="11"/>
        <v>5</v>
      </c>
      <c r="BF533" s="85">
        <v>1</v>
      </c>
      <c r="BG533" s="85">
        <v>2</v>
      </c>
      <c r="BH533" s="85">
        <v>3</v>
      </c>
      <c r="BI533" s="85">
        <v>3</v>
      </c>
      <c r="BJ533" s="85">
        <v>2</v>
      </c>
      <c r="BK533" s="85">
        <v>1</v>
      </c>
      <c r="BL533" s="85">
        <v>1</v>
      </c>
      <c r="BM533" s="85">
        <v>2</v>
      </c>
      <c r="BN533" s="85">
        <v>3</v>
      </c>
      <c r="BO533" s="85">
        <v>1</v>
      </c>
      <c r="BP533" s="85">
        <v>3</v>
      </c>
      <c r="BQ533" s="85">
        <v>1</v>
      </c>
      <c r="BR533" s="85">
        <v>3</v>
      </c>
      <c r="BS533" s="85">
        <v>1</v>
      </c>
      <c r="BT533" s="85">
        <v>3</v>
      </c>
      <c r="BU533" s="476">
        <f t="shared" si="12"/>
        <v>6</v>
      </c>
      <c r="BV533" s="405"/>
      <c r="BW533" s="85"/>
      <c r="BX533" s="85"/>
      <c r="BY533" s="475">
        <f t="shared" si="13"/>
        <v>0</v>
      </c>
      <c r="BZ533" s="85"/>
      <c r="CA533" s="85"/>
      <c r="CB533" s="85"/>
      <c r="CC533" s="85"/>
      <c r="CD533" s="85"/>
      <c r="CE533" s="85"/>
      <c r="CF533" s="85"/>
      <c r="CG533" s="85"/>
      <c r="CH533" s="85"/>
      <c r="CI533" s="85"/>
      <c r="CJ533" s="85"/>
      <c r="CK533" s="85"/>
      <c r="CL533" s="85"/>
      <c r="CM533" s="85"/>
      <c r="CN533" s="85"/>
      <c r="CO533" s="85"/>
      <c r="CP533" s="85"/>
      <c r="CQ533" s="85"/>
      <c r="CR533" s="335" t="s">
        <v>12643</v>
      </c>
      <c r="CS533" s="335" t="s">
        <v>12644</v>
      </c>
      <c r="CT533" s="335" t="s">
        <v>4002</v>
      </c>
      <c r="CU533" s="335" t="s">
        <v>24068</v>
      </c>
      <c r="CV533" s="335" t="s">
        <v>24069</v>
      </c>
      <c r="CW533" s="335" t="s">
        <v>24070</v>
      </c>
      <c r="CX533" s="335" t="s">
        <v>24071</v>
      </c>
      <c r="CY533" s="335" t="s">
        <v>24072</v>
      </c>
      <c r="CZ533" s="335" t="s">
        <v>11626</v>
      </c>
      <c r="DA533" s="335" t="s">
        <v>24073</v>
      </c>
      <c r="DB533" s="335" t="s">
        <v>3840</v>
      </c>
      <c r="DC533" s="335" t="s">
        <v>3841</v>
      </c>
      <c r="DD533" s="335" t="s">
        <v>4200</v>
      </c>
      <c r="DE533" s="335" t="s">
        <v>1228</v>
      </c>
      <c r="DF533" s="335" t="s">
        <v>1228</v>
      </c>
      <c r="DG533" s="335" t="s">
        <v>3840</v>
      </c>
      <c r="DH533" s="335" t="s">
        <v>3841</v>
      </c>
      <c r="DI533" s="335" t="s">
        <v>4200</v>
      </c>
      <c r="DJ533" s="335" t="s">
        <v>24074</v>
      </c>
      <c r="DK533" s="335" t="s">
        <v>3849</v>
      </c>
      <c r="DL533" s="335" t="s">
        <v>4298</v>
      </c>
      <c r="DM533" s="335" t="s">
        <v>3914</v>
      </c>
      <c r="DN533" s="335" t="s">
        <v>4062</v>
      </c>
      <c r="DO533" s="335" t="s">
        <v>3853</v>
      </c>
      <c r="DP533" s="335" t="s">
        <v>3854</v>
      </c>
      <c r="DQ533" s="335" t="s">
        <v>24075</v>
      </c>
      <c r="DR533" s="335" t="s">
        <v>24076</v>
      </c>
      <c r="DS533" s="335" t="s">
        <v>24065</v>
      </c>
      <c r="DT533" s="335" t="s">
        <v>24077</v>
      </c>
      <c r="DU533" s="335" t="s">
        <v>24078</v>
      </c>
      <c r="DV533" s="335" t="s">
        <v>24079</v>
      </c>
      <c r="DW533" s="335" t="s">
        <v>24080</v>
      </c>
      <c r="DX533" s="335" t="s">
        <v>24065</v>
      </c>
      <c r="DY533" s="335" t="s">
        <v>3848</v>
      </c>
      <c r="DZ533" s="335" t="s">
        <v>3848</v>
      </c>
      <c r="EA533" s="335" t="s">
        <v>3848</v>
      </c>
      <c r="EB533" s="335" t="s">
        <v>3861</v>
      </c>
      <c r="EC533" s="335" t="s">
        <v>3862</v>
      </c>
      <c r="ED533" s="335" t="s">
        <v>3848</v>
      </c>
      <c r="EE533" s="335" t="s">
        <v>12139</v>
      </c>
      <c r="EF533" s="335" t="s">
        <v>3864</v>
      </c>
      <c r="EG533" s="335" t="s">
        <v>598</v>
      </c>
      <c r="EH533" s="335" t="s">
        <v>12858</v>
      </c>
      <c r="EI533" s="335" t="s">
        <v>24081</v>
      </c>
      <c r="EJ533" s="335" t="s">
        <v>3848</v>
      </c>
      <c r="EK533" s="335" t="s">
        <v>3848</v>
      </c>
      <c r="EL533" s="335" t="s">
        <v>6759</v>
      </c>
      <c r="EM533" s="335" t="s">
        <v>4002</v>
      </c>
      <c r="EN533" s="335" t="s">
        <v>4002</v>
      </c>
      <c r="EO533" s="335" t="s">
        <v>3870</v>
      </c>
      <c r="EP533" s="335" t="s">
        <v>3869</v>
      </c>
      <c r="EQ533" s="335" t="s">
        <v>24082</v>
      </c>
      <c r="ER533" s="335" t="s">
        <v>3872</v>
      </c>
      <c r="ES533" s="335" t="s">
        <v>24083</v>
      </c>
      <c r="ET533" s="335" t="s">
        <v>8003</v>
      </c>
      <c r="EU533" s="335" t="s">
        <v>24084</v>
      </c>
      <c r="EV533" s="335" t="s">
        <v>3876</v>
      </c>
      <c r="EW533" s="335" t="s">
        <v>3876</v>
      </c>
      <c r="EX533" s="335" t="s">
        <v>3848</v>
      </c>
      <c r="EY533" s="335" t="s">
        <v>3848</v>
      </c>
      <c r="EZ533" s="335" t="s">
        <v>3876</v>
      </c>
      <c r="FA533" s="335" t="s">
        <v>3848</v>
      </c>
      <c r="FB533" s="335" t="s">
        <v>24085</v>
      </c>
      <c r="FC533" s="335" t="s">
        <v>24086</v>
      </c>
      <c r="FD533" s="335" t="s">
        <v>3848</v>
      </c>
      <c r="FE533" s="335" t="s">
        <v>3930</v>
      </c>
      <c r="FF533" s="335" t="s">
        <v>3931</v>
      </c>
      <c r="FG533" s="335" t="s">
        <v>3848</v>
      </c>
      <c r="FH533" s="335" t="s">
        <v>24087</v>
      </c>
      <c r="FI533" s="335" t="s">
        <v>24088</v>
      </c>
      <c r="FJ533" s="335" t="s">
        <v>8864</v>
      </c>
      <c r="FK533" s="335" t="s">
        <v>24089</v>
      </c>
      <c r="FL533" s="335" t="s">
        <v>24090</v>
      </c>
      <c r="FM533" s="335" t="s">
        <v>24091</v>
      </c>
      <c r="FN533" s="335" t="s">
        <v>17609</v>
      </c>
      <c r="FO533" s="335" t="s">
        <v>10901</v>
      </c>
      <c r="FP533" s="335" t="s">
        <v>3848</v>
      </c>
      <c r="FQ533" s="335" t="s">
        <v>24092</v>
      </c>
      <c r="FR533" s="335" t="s">
        <v>7597</v>
      </c>
      <c r="FS533" s="335" t="s">
        <v>24093</v>
      </c>
      <c r="FT533" s="335" t="s">
        <v>24094</v>
      </c>
      <c r="FU533" s="335" t="s">
        <v>24095</v>
      </c>
      <c r="FV533" s="335" t="s">
        <v>24096</v>
      </c>
      <c r="FW533" s="335" t="s">
        <v>24097</v>
      </c>
      <c r="FX533" s="335" t="s">
        <v>3944</v>
      </c>
      <c r="FY533" s="335" t="s">
        <v>3848</v>
      </c>
      <c r="FZ533" s="335" t="s">
        <v>3848</v>
      </c>
      <c r="GA533" s="335" t="s">
        <v>3945</v>
      </c>
      <c r="GB533" s="335" t="s">
        <v>3945</v>
      </c>
      <c r="GC533" s="335" t="s">
        <v>3945</v>
      </c>
      <c r="HL533" s="335"/>
      <c r="HM533" s="335"/>
      <c r="HN533" s="335"/>
      <c r="HO533" s="335"/>
      <c r="HP533" s="335"/>
      <c r="HQ533" s="335"/>
      <c r="HR533" s="335"/>
      <c r="HS533" s="335"/>
      <c r="HT533" s="335"/>
      <c r="HU533" s="335"/>
      <c r="HV533" s="335"/>
      <c r="HW533" s="335"/>
      <c r="HX533" s="335"/>
      <c r="HY533" s="335"/>
      <c r="HZ533" s="335"/>
      <c r="IA533" s="335"/>
      <c r="IB533" s="335"/>
      <c r="IC533" s="44" t="s">
        <v>3403</v>
      </c>
      <c r="ID533" s="335"/>
      <c r="IE533" s="44" t="s">
        <v>3403</v>
      </c>
    </row>
    <row r="534" spans="1:239" s="44" customFormat="1" ht="15" customHeight="1" x14ac:dyDescent="0.2">
      <c r="A534" s="85">
        <v>7</v>
      </c>
      <c r="B534" s="470">
        <v>0.39513888888888887</v>
      </c>
      <c r="C534" s="85"/>
      <c r="D534" s="85" t="s">
        <v>12630</v>
      </c>
      <c r="E534" s="85" t="s">
        <v>212</v>
      </c>
      <c r="F534" s="282">
        <v>43287</v>
      </c>
      <c r="G534" s="85" t="s">
        <v>357</v>
      </c>
      <c r="H534" s="85" t="s">
        <v>214</v>
      </c>
      <c r="I534" s="85" t="s">
        <v>1222</v>
      </c>
      <c r="J534" s="85"/>
      <c r="K534" s="471"/>
      <c r="L534" s="471"/>
      <c r="M534" s="471"/>
      <c r="N534" s="471"/>
      <c r="O534" s="85"/>
      <c r="P534" s="472" t="s">
        <v>24098</v>
      </c>
      <c r="Q534" s="85" t="s">
        <v>1059</v>
      </c>
      <c r="R534" s="85" t="s">
        <v>24099</v>
      </c>
      <c r="S534" s="471" t="s">
        <v>12453</v>
      </c>
      <c r="T534" s="276">
        <v>9177201700</v>
      </c>
      <c r="U534" s="473" t="s">
        <v>24100</v>
      </c>
      <c r="V534" s="473" t="s">
        <v>24100</v>
      </c>
      <c r="W534" s="44" t="s">
        <v>221</v>
      </c>
      <c r="X534" s="44" t="s">
        <v>221</v>
      </c>
      <c r="Y534" s="44" t="s">
        <v>221</v>
      </c>
      <c r="Z534" s="44" t="s">
        <v>221</v>
      </c>
      <c r="AA534" s="85" t="s">
        <v>24101</v>
      </c>
      <c r="AB534" s="85">
        <v>2549421</v>
      </c>
      <c r="AC534" s="85" t="s">
        <v>223</v>
      </c>
      <c r="AD534" s="85" t="s">
        <v>224</v>
      </c>
      <c r="AE534" s="85"/>
      <c r="AF534" s="85" t="s">
        <v>226</v>
      </c>
      <c r="AG534" s="85" t="s">
        <v>221</v>
      </c>
      <c r="AH534" s="85" t="s">
        <v>226</v>
      </c>
      <c r="AI534" s="85"/>
      <c r="AJ534" s="85"/>
      <c r="AK534" s="85"/>
      <c r="AL534" s="85"/>
      <c r="AM534" s="85"/>
      <c r="AN534" s="85" t="s">
        <v>228</v>
      </c>
      <c r="AO534" s="85" t="s">
        <v>228</v>
      </c>
      <c r="AP534" s="85" t="s">
        <v>229</v>
      </c>
      <c r="AQ534" s="85" t="s">
        <v>229</v>
      </c>
      <c r="AR534" s="85"/>
      <c r="AS534" s="85" t="s">
        <v>24102</v>
      </c>
      <c r="AT534" s="85">
        <v>249882</v>
      </c>
      <c r="AU534" s="85" t="s">
        <v>13187</v>
      </c>
      <c r="AV534" s="85"/>
      <c r="AW534" s="85"/>
      <c r="AX534" s="85"/>
      <c r="AY534" s="85" t="s">
        <v>227</v>
      </c>
      <c r="AZ534" s="85" t="s">
        <v>227</v>
      </c>
      <c r="BA534" s="275"/>
      <c r="BB534" s="474" t="s">
        <v>12636</v>
      </c>
      <c r="BC534" s="275">
        <v>0.51180555555555551</v>
      </c>
      <c r="BD534" s="275">
        <v>0.51874999999999993</v>
      </c>
      <c r="BE534" s="475">
        <f t="shared" si="11"/>
        <v>10</v>
      </c>
      <c r="BF534" s="85">
        <v>2</v>
      </c>
      <c r="BG534" s="85">
        <v>3</v>
      </c>
      <c r="BH534" s="85">
        <v>3</v>
      </c>
      <c r="BI534" s="85">
        <v>3</v>
      </c>
      <c r="BJ534" s="85">
        <v>3</v>
      </c>
      <c r="BK534" s="85">
        <v>2</v>
      </c>
      <c r="BL534" s="85">
        <v>2</v>
      </c>
      <c r="BM534" s="85">
        <v>3</v>
      </c>
      <c r="BN534" s="85">
        <v>3</v>
      </c>
      <c r="BO534" s="85">
        <v>3</v>
      </c>
      <c r="BP534" s="85">
        <v>3</v>
      </c>
      <c r="BQ534" s="85">
        <v>3</v>
      </c>
      <c r="BR534" s="85">
        <v>3</v>
      </c>
      <c r="BS534" s="85">
        <v>3</v>
      </c>
      <c r="BT534" s="85">
        <v>3</v>
      </c>
      <c r="BU534" s="476">
        <f t="shared" si="12"/>
        <v>0</v>
      </c>
      <c r="BV534" s="405" t="s">
        <v>12636</v>
      </c>
      <c r="BW534" s="483">
        <v>0.51874999999999993</v>
      </c>
      <c r="BX534" s="483">
        <v>0.52569444444444446</v>
      </c>
      <c r="BY534" s="475">
        <f t="shared" si="13"/>
        <v>10</v>
      </c>
      <c r="BZ534" s="85">
        <v>3</v>
      </c>
      <c r="CA534" s="85">
        <v>3</v>
      </c>
      <c r="CB534" s="85">
        <v>3</v>
      </c>
      <c r="CC534" s="85">
        <v>3</v>
      </c>
      <c r="CD534" s="85" t="s">
        <v>260</v>
      </c>
      <c r="CE534" s="85" t="s">
        <v>12636</v>
      </c>
      <c r="CF534" s="85">
        <v>15</v>
      </c>
      <c r="CG534" s="85"/>
      <c r="CH534" s="85"/>
      <c r="CI534" s="85"/>
      <c r="CJ534" s="85"/>
      <c r="CK534" s="85"/>
      <c r="CL534" s="85"/>
      <c r="CM534" s="85"/>
      <c r="CN534" s="85"/>
      <c r="CO534" s="85"/>
      <c r="CP534" s="85"/>
      <c r="CQ534" s="85"/>
      <c r="CR534" s="335" t="s">
        <v>12643</v>
      </c>
      <c r="CS534" s="335" t="s">
        <v>12644</v>
      </c>
      <c r="CT534" s="335" t="s">
        <v>4002</v>
      </c>
      <c r="CU534" s="335" t="s">
        <v>24103</v>
      </c>
      <c r="CV534" s="335" t="s">
        <v>1059</v>
      </c>
      <c r="CW534" s="335" t="s">
        <v>24104</v>
      </c>
      <c r="CX534" s="335" t="s">
        <v>12453</v>
      </c>
      <c r="CY534" s="335" t="s">
        <v>24105</v>
      </c>
      <c r="CZ534" s="335" t="s">
        <v>8205</v>
      </c>
      <c r="DA534" s="335" t="s">
        <v>24106</v>
      </c>
      <c r="DB534" s="335" t="s">
        <v>4158</v>
      </c>
      <c r="DC534" s="335" t="s">
        <v>4159</v>
      </c>
      <c r="DD534" s="335" t="s">
        <v>7155</v>
      </c>
      <c r="DE534" s="335" t="s">
        <v>8205</v>
      </c>
      <c r="DF534" s="335" t="s">
        <v>4298</v>
      </c>
      <c r="DG534" s="335" t="s">
        <v>4037</v>
      </c>
      <c r="DH534" s="335" t="s">
        <v>4038</v>
      </c>
      <c r="DI534" s="335" t="s">
        <v>4039</v>
      </c>
      <c r="DJ534" s="335" t="s">
        <v>24107</v>
      </c>
      <c r="DK534" s="335" t="s">
        <v>3849</v>
      </c>
      <c r="DL534" s="335" t="s">
        <v>4298</v>
      </c>
      <c r="DM534" s="335" t="s">
        <v>3914</v>
      </c>
      <c r="DN534" s="335" t="s">
        <v>3852</v>
      </c>
      <c r="DO534" s="335" t="s">
        <v>3848</v>
      </c>
      <c r="DP534" s="335" t="s">
        <v>3848</v>
      </c>
      <c r="DQ534" s="335" t="s">
        <v>24108</v>
      </c>
      <c r="DR534" s="335" t="s">
        <v>24109</v>
      </c>
      <c r="DS534" s="335" t="s">
        <v>24100</v>
      </c>
      <c r="DT534" s="335" t="s">
        <v>24110</v>
      </c>
      <c r="DU534" s="335" t="s">
        <v>24111</v>
      </c>
      <c r="DV534" s="335" t="s">
        <v>24112</v>
      </c>
      <c r="DW534" s="335" t="s">
        <v>24113</v>
      </c>
      <c r="DX534" s="335" t="s">
        <v>24114</v>
      </c>
      <c r="DY534" s="335" t="s">
        <v>3666</v>
      </c>
      <c r="DZ534" s="335" t="s">
        <v>3666</v>
      </c>
      <c r="EA534" s="335" t="s">
        <v>3666</v>
      </c>
      <c r="EB534" s="335" t="s">
        <v>3861</v>
      </c>
      <c r="EC534" s="335" t="s">
        <v>3862</v>
      </c>
      <c r="ED534" s="335" t="s">
        <v>24115</v>
      </c>
      <c r="EE534" s="335" t="s">
        <v>24116</v>
      </c>
      <c r="EF534" s="335" t="s">
        <v>3864</v>
      </c>
      <c r="EG534" s="335" t="s">
        <v>598</v>
      </c>
      <c r="EH534" s="335" t="s">
        <v>5303</v>
      </c>
      <c r="EI534" s="335" t="s">
        <v>12825</v>
      </c>
      <c r="EJ534" s="335" t="s">
        <v>24102</v>
      </c>
      <c r="EK534" s="335" t="s">
        <v>3848</v>
      </c>
      <c r="EL534" s="335" t="s">
        <v>3868</v>
      </c>
      <c r="EM534" s="335" t="s">
        <v>4002</v>
      </c>
      <c r="EN534" s="335" t="s">
        <v>4002</v>
      </c>
      <c r="EO534" s="335" t="s">
        <v>3869</v>
      </c>
      <c r="EP534" s="335" t="s">
        <v>3870</v>
      </c>
      <c r="EQ534" s="335" t="s">
        <v>24117</v>
      </c>
      <c r="ER534" s="335" t="s">
        <v>3924</v>
      </c>
      <c r="ES534" s="335" t="s">
        <v>24118</v>
      </c>
      <c r="ET534" s="335" t="s">
        <v>17703</v>
      </c>
      <c r="EU534" s="335" t="s">
        <v>24119</v>
      </c>
      <c r="EV534" s="335" t="s">
        <v>3876</v>
      </c>
      <c r="EW534" s="335" t="s">
        <v>3876</v>
      </c>
      <c r="EX534" s="335" t="s">
        <v>3666</v>
      </c>
      <c r="EY534" s="335" t="s">
        <v>3666</v>
      </c>
      <c r="EZ534" s="335" t="s">
        <v>3877</v>
      </c>
      <c r="FA534" s="335" t="s">
        <v>3878</v>
      </c>
      <c r="FB534" s="335" t="s">
        <v>24120</v>
      </c>
      <c r="FC534" s="335" t="s">
        <v>24121</v>
      </c>
      <c r="FD534" s="335" t="s">
        <v>24122</v>
      </c>
      <c r="FE534" s="335" t="s">
        <v>4011</v>
      </c>
      <c r="FF534" s="335" t="s">
        <v>4012</v>
      </c>
      <c r="FG534" s="335" t="s">
        <v>24123</v>
      </c>
      <c r="FH534" s="335" t="s">
        <v>4774</v>
      </c>
      <c r="FI534" s="335" t="s">
        <v>22120</v>
      </c>
      <c r="FJ534" s="335" t="s">
        <v>6196</v>
      </c>
      <c r="FK534" s="335" t="s">
        <v>24124</v>
      </c>
      <c r="FL534" s="335" t="s">
        <v>5082</v>
      </c>
      <c r="FM534" s="335" t="s">
        <v>24125</v>
      </c>
      <c r="FN534" s="335" t="s">
        <v>24126</v>
      </c>
      <c r="FO534" s="335" t="s">
        <v>12453</v>
      </c>
      <c r="FP534" s="335" t="s">
        <v>3666</v>
      </c>
      <c r="FQ534" s="335" t="s">
        <v>24127</v>
      </c>
      <c r="FR534" s="335" t="s">
        <v>5276</v>
      </c>
      <c r="FS534" s="335" t="s">
        <v>24128</v>
      </c>
      <c r="FT534" s="335" t="s">
        <v>24129</v>
      </c>
      <c r="FU534" s="335" t="s">
        <v>24130</v>
      </c>
      <c r="FV534" s="335" t="s">
        <v>24131</v>
      </c>
      <c r="FW534" s="335" t="s">
        <v>24132</v>
      </c>
      <c r="FX534" s="335" t="s">
        <v>3894</v>
      </c>
      <c r="FY534" s="335" t="s">
        <v>3848</v>
      </c>
      <c r="FZ534" s="335" t="s">
        <v>24133</v>
      </c>
      <c r="GA534" s="335" t="s">
        <v>3945</v>
      </c>
      <c r="GB534" s="335" t="s">
        <v>3946</v>
      </c>
      <c r="GC534" s="335" t="s">
        <v>3946</v>
      </c>
      <c r="HL534" s="335"/>
      <c r="HM534" s="335"/>
      <c r="HN534" s="335"/>
      <c r="HO534" s="335"/>
      <c r="HP534" s="335"/>
      <c r="HQ534" s="335"/>
      <c r="HR534" s="335"/>
      <c r="HS534" s="335"/>
      <c r="HT534" s="335"/>
      <c r="HU534" s="335"/>
      <c r="HV534" s="335"/>
      <c r="HW534" s="335"/>
      <c r="HX534" s="335"/>
      <c r="HY534" s="335"/>
      <c r="HZ534" s="335"/>
      <c r="IA534" s="335"/>
      <c r="IB534" s="335"/>
      <c r="IC534" s="44" t="s">
        <v>13139</v>
      </c>
      <c r="ID534" s="335"/>
      <c r="IE534" s="44" t="s">
        <v>3403</v>
      </c>
    </row>
    <row r="535" spans="1:239" s="44" customFormat="1" ht="15" customHeight="1" x14ac:dyDescent="0.2">
      <c r="A535" s="85">
        <v>8</v>
      </c>
      <c r="B535" s="470">
        <v>0.4069444444444445</v>
      </c>
      <c r="C535" s="85"/>
      <c r="D535" s="85" t="s">
        <v>12630</v>
      </c>
      <c r="E535" s="85" t="s">
        <v>212</v>
      </c>
      <c r="F535" s="282">
        <v>43287</v>
      </c>
      <c r="G535" s="85" t="s">
        <v>1202</v>
      </c>
      <c r="H535" s="85" t="s">
        <v>233</v>
      </c>
      <c r="I535" s="85" t="s">
        <v>3057</v>
      </c>
      <c r="J535" s="85"/>
      <c r="K535" s="471"/>
      <c r="L535" s="471"/>
      <c r="M535" s="471"/>
      <c r="N535" s="471"/>
      <c r="O535" s="85"/>
      <c r="P535" s="472" t="s">
        <v>24008</v>
      </c>
      <c r="Q535" s="85" t="s">
        <v>24134</v>
      </c>
      <c r="R535" s="85" t="s">
        <v>24135</v>
      </c>
      <c r="S535" s="471" t="s">
        <v>470</v>
      </c>
      <c r="T535" s="276">
        <v>9177352090</v>
      </c>
      <c r="U535" s="473" t="s">
        <v>24136</v>
      </c>
      <c r="V535" s="473" t="s">
        <v>24136</v>
      </c>
      <c r="W535" s="44" t="s">
        <v>221</v>
      </c>
      <c r="X535" s="44" t="s">
        <v>221</v>
      </c>
      <c r="Y535" s="44" t="s">
        <v>221</v>
      </c>
      <c r="Z535" s="44" t="s">
        <v>221</v>
      </c>
      <c r="AA535" s="85" t="s">
        <v>24137</v>
      </c>
      <c r="AB535" s="85">
        <v>9772691696</v>
      </c>
      <c r="AC535" s="85" t="s">
        <v>402</v>
      </c>
      <c r="AD535" s="85" t="s">
        <v>224</v>
      </c>
      <c r="AE535" s="85"/>
      <c r="AF535" s="85" t="s">
        <v>221</v>
      </c>
      <c r="AG535" s="85" t="s">
        <v>221</v>
      </c>
      <c r="AH535" s="85" t="s">
        <v>221</v>
      </c>
      <c r="AI535" s="85"/>
      <c r="AJ535" s="85"/>
      <c r="AK535" s="85"/>
      <c r="AL535" s="85"/>
      <c r="AM535" s="85"/>
      <c r="AN535" s="85" t="s">
        <v>228</v>
      </c>
      <c r="AO535" s="85" t="s">
        <v>228</v>
      </c>
      <c r="AP535" s="44" t="s">
        <v>598</v>
      </c>
      <c r="AQ535" s="85" t="s">
        <v>23987</v>
      </c>
      <c r="AR535" s="85"/>
      <c r="AS535" s="85"/>
      <c r="AT535" s="85"/>
      <c r="AU535" s="85"/>
      <c r="AV535" s="85"/>
      <c r="AW535" s="85"/>
      <c r="AX535" s="85"/>
      <c r="AY535" s="85" t="s">
        <v>227</v>
      </c>
      <c r="AZ535" s="85" t="s">
        <v>227</v>
      </c>
      <c r="BA535" s="275"/>
      <c r="BB535" s="474" t="s">
        <v>12636</v>
      </c>
      <c r="BC535" s="275">
        <v>0.52916666666666667</v>
      </c>
      <c r="BD535" s="275">
        <v>0.53263888888888888</v>
      </c>
      <c r="BE535" s="475">
        <f t="shared" si="11"/>
        <v>5</v>
      </c>
      <c r="BF535" s="85">
        <v>1</v>
      </c>
      <c r="BG535" s="85">
        <v>2</v>
      </c>
      <c r="BH535" s="85">
        <v>3</v>
      </c>
      <c r="BI535" s="85">
        <v>3</v>
      </c>
      <c r="BJ535" s="85">
        <v>2</v>
      </c>
      <c r="BK535" s="85">
        <v>1</v>
      </c>
      <c r="BL535" s="85">
        <v>2</v>
      </c>
      <c r="BM535" s="85">
        <v>3</v>
      </c>
      <c r="BN535" s="85">
        <v>2</v>
      </c>
      <c r="BO535" s="85">
        <v>1</v>
      </c>
      <c r="BP535" s="85">
        <v>2</v>
      </c>
      <c r="BQ535" s="85">
        <v>3</v>
      </c>
      <c r="BR535" s="85">
        <v>2</v>
      </c>
      <c r="BS535" s="85">
        <v>1</v>
      </c>
      <c r="BT535" s="85">
        <v>3</v>
      </c>
      <c r="BU535" s="476">
        <f t="shared" si="12"/>
        <v>4</v>
      </c>
      <c r="BV535" s="405"/>
      <c r="BW535" s="85"/>
      <c r="BX535" s="85"/>
      <c r="BY535" s="475">
        <f t="shared" si="13"/>
        <v>0</v>
      </c>
      <c r="BZ535" s="85"/>
      <c r="CA535" s="85"/>
      <c r="CB535" s="85"/>
      <c r="CC535" s="85"/>
      <c r="CD535" s="85"/>
      <c r="CE535" s="85"/>
      <c r="CF535" s="85"/>
      <c r="CG535" s="85"/>
      <c r="CH535" s="85"/>
      <c r="CI535" s="85"/>
      <c r="CJ535" s="85"/>
      <c r="CK535" s="85"/>
      <c r="CL535" s="85"/>
      <c r="CM535" s="85"/>
      <c r="CN535" s="85"/>
      <c r="CO535" s="85"/>
      <c r="CP535" s="85"/>
      <c r="CQ535" s="85"/>
      <c r="CR535" s="335" t="s">
        <v>12643</v>
      </c>
      <c r="CS535" s="335" t="s">
        <v>12644</v>
      </c>
      <c r="CT535" s="335" t="s">
        <v>4002</v>
      </c>
      <c r="CU535" s="335" t="s">
        <v>24138</v>
      </c>
      <c r="CV535" s="335" t="s">
        <v>24134</v>
      </c>
      <c r="CW535" s="335" t="s">
        <v>24135</v>
      </c>
      <c r="CX535" s="335" t="s">
        <v>470</v>
      </c>
      <c r="CY535" s="335" t="s">
        <v>24139</v>
      </c>
      <c r="CZ535" s="335" t="s">
        <v>3848</v>
      </c>
      <c r="DA535" s="335" t="s">
        <v>24140</v>
      </c>
      <c r="DB535" s="335" t="s">
        <v>3840</v>
      </c>
      <c r="DC535" s="335" t="s">
        <v>3841</v>
      </c>
      <c r="DD535" s="335" t="s">
        <v>4838</v>
      </c>
      <c r="DE535" s="335" t="s">
        <v>24141</v>
      </c>
      <c r="DF535" s="335" t="s">
        <v>24142</v>
      </c>
      <c r="DG535" s="335" t="s">
        <v>9766</v>
      </c>
      <c r="DH535" s="335" t="s">
        <v>4607</v>
      </c>
      <c r="DI535" s="335" t="s">
        <v>24143</v>
      </c>
      <c r="DJ535" s="335" t="s">
        <v>3848</v>
      </c>
      <c r="DK535" s="335" t="s">
        <v>3957</v>
      </c>
      <c r="DL535" s="335" t="s">
        <v>24144</v>
      </c>
      <c r="DM535" s="335" t="s">
        <v>3914</v>
      </c>
      <c r="DN535" s="335" t="s">
        <v>6337</v>
      </c>
      <c r="DO535" s="335" t="s">
        <v>3853</v>
      </c>
      <c r="DP535" s="335" t="s">
        <v>3854</v>
      </c>
      <c r="DQ535" s="335" t="s">
        <v>24145</v>
      </c>
      <c r="DR535" s="335" t="s">
        <v>2718</v>
      </c>
      <c r="DS535" s="335" t="s">
        <v>24146</v>
      </c>
      <c r="DT535" s="335" t="s">
        <v>24147</v>
      </c>
      <c r="DU535" s="335" t="s">
        <v>24148</v>
      </c>
      <c r="DV535" s="335" t="s">
        <v>24149</v>
      </c>
      <c r="DW535" s="335" t="s">
        <v>3848</v>
      </c>
      <c r="DX535" s="335" t="s">
        <v>24146</v>
      </c>
      <c r="DY535" s="335" t="s">
        <v>3848</v>
      </c>
      <c r="DZ535" s="335" t="s">
        <v>3848</v>
      </c>
      <c r="EA535" s="335" t="s">
        <v>3848</v>
      </c>
      <c r="EB535" s="335" t="s">
        <v>3861</v>
      </c>
      <c r="EC535" s="335" t="s">
        <v>3862</v>
      </c>
      <c r="ED535" s="335" t="s">
        <v>3848</v>
      </c>
      <c r="EE535" s="335" t="s">
        <v>24150</v>
      </c>
      <c r="EF535" s="335" t="s">
        <v>3864</v>
      </c>
      <c r="EG535" s="335" t="s">
        <v>598</v>
      </c>
      <c r="EH535" s="335" t="s">
        <v>3865</v>
      </c>
      <c r="EI535" s="335" t="s">
        <v>928</v>
      </c>
      <c r="EJ535" s="335" t="s">
        <v>3848</v>
      </c>
      <c r="EK535" s="335" t="s">
        <v>3848</v>
      </c>
      <c r="EL535" s="335" t="s">
        <v>4473</v>
      </c>
      <c r="EM535" s="335" t="s">
        <v>4002</v>
      </c>
      <c r="EN535" s="335" t="s">
        <v>4002</v>
      </c>
      <c r="EO535" s="335" t="s">
        <v>3870</v>
      </c>
      <c r="EP535" s="335" t="s">
        <v>3869</v>
      </c>
      <c r="EQ535" s="335" t="s">
        <v>24151</v>
      </c>
      <c r="ER535" s="335" t="s">
        <v>4262</v>
      </c>
      <c r="ES535" s="335" t="s">
        <v>24152</v>
      </c>
      <c r="ET535" s="335" t="s">
        <v>24153</v>
      </c>
      <c r="EU535" s="335" t="s">
        <v>24154</v>
      </c>
      <c r="EV535" s="335" t="s">
        <v>3877</v>
      </c>
      <c r="EW535" s="335" t="s">
        <v>3876</v>
      </c>
      <c r="EX535" s="335" t="s">
        <v>3848</v>
      </c>
      <c r="EY535" s="335" t="s">
        <v>3848</v>
      </c>
      <c r="EZ535" s="335" t="s">
        <v>3876</v>
      </c>
      <c r="FA535" s="335" t="s">
        <v>3848</v>
      </c>
      <c r="FB535" s="335" t="s">
        <v>24155</v>
      </c>
      <c r="FC535" s="335" t="s">
        <v>24156</v>
      </c>
      <c r="FD535" s="335" t="s">
        <v>24157</v>
      </c>
      <c r="FE535" s="335" t="s">
        <v>24158</v>
      </c>
      <c r="FF535" s="335" t="s">
        <v>24159</v>
      </c>
      <c r="FG535" s="335" t="s">
        <v>24160</v>
      </c>
      <c r="FH535" s="335" t="s">
        <v>24161</v>
      </c>
      <c r="FI535" s="335" t="s">
        <v>24162</v>
      </c>
      <c r="FJ535" s="335" t="s">
        <v>24163</v>
      </c>
      <c r="FK535" s="335" t="s">
        <v>24164</v>
      </c>
      <c r="FL535" s="335" t="s">
        <v>24165</v>
      </c>
      <c r="FM535" s="335" t="s">
        <v>470</v>
      </c>
      <c r="FN535" s="335" t="s">
        <v>24166</v>
      </c>
      <c r="FO535" s="335" t="s">
        <v>24167</v>
      </c>
      <c r="FP535" s="335" t="s">
        <v>3848</v>
      </c>
      <c r="FQ535" s="335" t="s">
        <v>24168</v>
      </c>
      <c r="FR535" s="335" t="s">
        <v>24169</v>
      </c>
      <c r="FS535" s="335" t="s">
        <v>24170</v>
      </c>
      <c r="FT535" s="335" t="s">
        <v>24171</v>
      </c>
      <c r="FU535" s="335" t="s">
        <v>24172</v>
      </c>
      <c r="FV535" s="335" t="s">
        <v>24173</v>
      </c>
      <c r="FW535" s="335" t="s">
        <v>24174</v>
      </c>
      <c r="FX535" s="335" t="s">
        <v>3944</v>
      </c>
      <c r="FY535" s="335" t="s">
        <v>3848</v>
      </c>
      <c r="FZ535" s="335" t="s">
        <v>3848</v>
      </c>
      <c r="GA535" s="335" t="s">
        <v>3945</v>
      </c>
      <c r="GB535" s="335" t="s">
        <v>3946</v>
      </c>
      <c r="GC535" s="335" t="s">
        <v>3946</v>
      </c>
      <c r="HL535" s="335"/>
      <c r="HM535" s="335"/>
      <c r="HN535" s="335"/>
      <c r="HO535" s="335"/>
      <c r="HP535" s="335"/>
      <c r="HQ535" s="335"/>
      <c r="HR535" s="335"/>
      <c r="HS535" s="335"/>
      <c r="HT535" s="335"/>
      <c r="HU535" s="335"/>
      <c r="HV535" s="335"/>
      <c r="HW535" s="335"/>
      <c r="HX535" s="335"/>
      <c r="HY535" s="335"/>
      <c r="HZ535" s="335"/>
      <c r="IA535" s="335"/>
      <c r="IB535" s="335"/>
      <c r="IC535" s="44" t="s">
        <v>3403</v>
      </c>
      <c r="ID535" s="335"/>
      <c r="IE535" s="44" t="s">
        <v>3403</v>
      </c>
    </row>
    <row r="536" spans="1:239" s="44" customFormat="1" ht="15" customHeight="1" x14ac:dyDescent="0.2">
      <c r="A536" s="85">
        <v>9</v>
      </c>
      <c r="B536" s="470">
        <v>0.41250000000000003</v>
      </c>
      <c r="C536" s="85"/>
      <c r="D536" s="85" t="s">
        <v>12630</v>
      </c>
      <c r="E536" s="85" t="s">
        <v>212</v>
      </c>
      <c r="F536" s="282">
        <v>43287</v>
      </c>
      <c r="G536" s="85" t="s">
        <v>1202</v>
      </c>
      <c r="H536" s="85" t="s">
        <v>233</v>
      </c>
      <c r="I536" s="85" t="s">
        <v>3057</v>
      </c>
      <c r="J536" s="85"/>
      <c r="K536" s="471"/>
      <c r="L536" s="471"/>
      <c r="M536" s="471"/>
      <c r="N536" s="471"/>
      <c r="O536" s="85"/>
      <c r="P536" s="472" t="s">
        <v>24175</v>
      </c>
      <c r="Q536" s="85" t="s">
        <v>24176</v>
      </c>
      <c r="R536" s="85" t="s">
        <v>24177</v>
      </c>
      <c r="S536" s="471" t="s">
        <v>24178</v>
      </c>
      <c r="T536" s="276">
        <v>9474710588</v>
      </c>
      <c r="U536" s="473" t="s">
        <v>24179</v>
      </c>
      <c r="V536" s="473" t="s">
        <v>24179</v>
      </c>
      <c r="W536" s="44" t="s">
        <v>221</v>
      </c>
      <c r="X536" s="44" t="s">
        <v>221</v>
      </c>
      <c r="Y536" s="44" t="s">
        <v>221</v>
      </c>
      <c r="Z536" s="44" t="s">
        <v>221</v>
      </c>
      <c r="AA536" s="85" t="s">
        <v>24180</v>
      </c>
      <c r="AB536" s="85">
        <v>9366054303</v>
      </c>
      <c r="AC536" s="85" t="s">
        <v>1303</v>
      </c>
      <c r="AD536" s="85" t="s">
        <v>224</v>
      </c>
      <c r="AE536" s="85" t="s">
        <v>221</v>
      </c>
      <c r="AF536" s="85" t="s">
        <v>221</v>
      </c>
      <c r="AG536" s="85" t="s">
        <v>221</v>
      </c>
      <c r="AH536" s="85" t="s">
        <v>221</v>
      </c>
      <c r="AI536" s="85"/>
      <c r="AJ536" s="85"/>
      <c r="AK536" s="85"/>
      <c r="AL536" s="85"/>
      <c r="AM536" s="85"/>
      <c r="AN536" s="85" t="s">
        <v>228</v>
      </c>
      <c r="AO536" s="85" t="s">
        <v>228</v>
      </c>
      <c r="AP536" s="85" t="s">
        <v>281</v>
      </c>
      <c r="AQ536" s="85" t="s">
        <v>282</v>
      </c>
      <c r="AR536" s="85"/>
      <c r="AS536" s="85"/>
      <c r="AT536" s="85"/>
      <c r="AU536" s="85"/>
      <c r="AV536" s="85"/>
      <c r="AW536" s="85"/>
      <c r="AX536" s="85"/>
      <c r="AY536" s="85" t="s">
        <v>227</v>
      </c>
      <c r="AZ536" s="85" t="s">
        <v>446</v>
      </c>
      <c r="BA536" s="275"/>
      <c r="BB536" s="474" t="s">
        <v>12636</v>
      </c>
      <c r="BC536" s="275">
        <v>0.50763888888888886</v>
      </c>
      <c r="BD536" s="275">
        <v>0.51041666666666663</v>
      </c>
      <c r="BE536" s="475">
        <f t="shared" si="11"/>
        <v>4</v>
      </c>
      <c r="BF536" s="85">
        <v>1</v>
      </c>
      <c r="BG536" s="85">
        <v>2</v>
      </c>
      <c r="BH536" s="85">
        <v>3</v>
      </c>
      <c r="BI536" s="85">
        <v>2</v>
      </c>
      <c r="BJ536" s="85">
        <v>2</v>
      </c>
      <c r="BK536" s="85">
        <v>1</v>
      </c>
      <c r="BL536" s="85">
        <v>1</v>
      </c>
      <c r="BM536" s="85">
        <v>3</v>
      </c>
      <c r="BN536" s="85">
        <v>2</v>
      </c>
      <c r="BO536" s="85">
        <v>1</v>
      </c>
      <c r="BP536" s="85">
        <v>2</v>
      </c>
      <c r="BQ536" s="85">
        <v>3</v>
      </c>
      <c r="BR536" s="85">
        <v>2</v>
      </c>
      <c r="BS536" s="85">
        <v>1</v>
      </c>
      <c r="BT536" s="85">
        <v>3</v>
      </c>
      <c r="BU536" s="476">
        <f t="shared" si="12"/>
        <v>5</v>
      </c>
      <c r="BV536" s="405"/>
      <c r="BW536" s="85"/>
      <c r="BX536" s="85"/>
      <c r="BY536" s="475">
        <f t="shared" si="13"/>
        <v>0</v>
      </c>
      <c r="BZ536" s="85"/>
      <c r="CA536" s="85"/>
      <c r="CB536" s="85"/>
      <c r="CC536" s="85"/>
      <c r="CD536" s="85"/>
      <c r="CE536" s="85"/>
      <c r="CF536" s="85"/>
      <c r="CG536" s="85"/>
      <c r="CH536" s="85"/>
      <c r="CI536" s="85"/>
      <c r="CJ536" s="85"/>
      <c r="CK536" s="85"/>
      <c r="CL536" s="85"/>
      <c r="CM536" s="85"/>
      <c r="CN536" s="85"/>
      <c r="CO536" s="85"/>
      <c r="CP536" s="85"/>
      <c r="CQ536" s="85"/>
      <c r="CR536" s="335" t="s">
        <v>12643</v>
      </c>
      <c r="CS536" s="335" t="s">
        <v>12644</v>
      </c>
      <c r="CT536" s="335" t="s">
        <v>4002</v>
      </c>
      <c r="CU536" s="335" t="s">
        <v>24181</v>
      </c>
      <c r="CV536" s="335" t="s">
        <v>24176</v>
      </c>
      <c r="CW536" s="335" t="s">
        <v>24176</v>
      </c>
      <c r="CX536" s="335" t="s">
        <v>24178</v>
      </c>
      <c r="CY536" s="335" t="s">
        <v>24182</v>
      </c>
      <c r="CZ536" s="335" t="s">
        <v>3848</v>
      </c>
      <c r="DA536" s="335" t="s">
        <v>24183</v>
      </c>
      <c r="DB536" s="335" t="s">
        <v>4541</v>
      </c>
      <c r="DC536" s="335" t="s">
        <v>4542</v>
      </c>
      <c r="DD536" s="335" t="s">
        <v>9218</v>
      </c>
      <c r="DE536" s="335" t="s">
        <v>24184</v>
      </c>
      <c r="DF536" s="335" t="s">
        <v>24185</v>
      </c>
      <c r="DG536" s="335" t="s">
        <v>4541</v>
      </c>
      <c r="DH536" s="335" t="s">
        <v>4542</v>
      </c>
      <c r="DI536" s="335" t="s">
        <v>9218</v>
      </c>
      <c r="DJ536" s="335" t="s">
        <v>24186</v>
      </c>
      <c r="DK536" s="335" t="s">
        <v>3849</v>
      </c>
      <c r="DL536" s="335" t="s">
        <v>6510</v>
      </c>
      <c r="DM536" s="335" t="s">
        <v>4116</v>
      </c>
      <c r="DN536" s="335" t="s">
        <v>3852</v>
      </c>
      <c r="DO536" s="335" t="s">
        <v>3853</v>
      </c>
      <c r="DP536" s="335" t="s">
        <v>3854</v>
      </c>
      <c r="DQ536" s="335" t="s">
        <v>24187</v>
      </c>
      <c r="DR536" s="335" t="s">
        <v>1228</v>
      </c>
      <c r="DS536" s="335" t="s">
        <v>24188</v>
      </c>
      <c r="DT536" s="335" t="s">
        <v>3848</v>
      </c>
      <c r="DU536" s="335" t="s">
        <v>3848</v>
      </c>
      <c r="DV536" s="335" t="s">
        <v>24189</v>
      </c>
      <c r="DW536" s="335" t="s">
        <v>3848</v>
      </c>
      <c r="DX536" s="335" t="s">
        <v>24190</v>
      </c>
      <c r="DY536" s="335" t="s">
        <v>3848</v>
      </c>
      <c r="DZ536" s="335" t="s">
        <v>3848</v>
      </c>
      <c r="EA536" s="335" t="s">
        <v>3848</v>
      </c>
      <c r="EB536" s="335" t="s">
        <v>3861</v>
      </c>
      <c r="EC536" s="335" t="s">
        <v>4118</v>
      </c>
      <c r="ED536" s="335" t="s">
        <v>24191</v>
      </c>
      <c r="EE536" s="335" t="s">
        <v>14348</v>
      </c>
      <c r="EF536" s="335" t="s">
        <v>3864</v>
      </c>
      <c r="EG536" s="335" t="s">
        <v>598</v>
      </c>
      <c r="EH536" s="335" t="s">
        <v>1008</v>
      </c>
      <c r="EI536" s="335" t="s">
        <v>1228</v>
      </c>
      <c r="EJ536" s="335" t="s">
        <v>1228</v>
      </c>
      <c r="EK536" s="335" t="s">
        <v>3848</v>
      </c>
      <c r="EL536" s="335" t="s">
        <v>4473</v>
      </c>
      <c r="EM536" s="335" t="s">
        <v>3870</v>
      </c>
      <c r="EN536" s="335" t="s">
        <v>3869</v>
      </c>
      <c r="EO536" s="335" t="s">
        <v>4002</v>
      </c>
      <c r="EP536" s="335" t="s">
        <v>4002</v>
      </c>
      <c r="EQ536" s="335" t="s">
        <v>24192</v>
      </c>
      <c r="ER536" s="335" t="s">
        <v>3924</v>
      </c>
      <c r="ES536" s="335" t="s">
        <v>24193</v>
      </c>
      <c r="ET536" s="335" t="s">
        <v>24194</v>
      </c>
      <c r="EU536" s="335" t="s">
        <v>4316</v>
      </c>
      <c r="EV536" s="335" t="s">
        <v>3877</v>
      </c>
      <c r="EW536" s="335" t="s">
        <v>3877</v>
      </c>
      <c r="EX536" s="335" t="s">
        <v>24195</v>
      </c>
      <c r="EY536" s="335" t="s">
        <v>24196</v>
      </c>
      <c r="EZ536" s="335" t="s">
        <v>3876</v>
      </c>
      <c r="FA536" s="335" t="s">
        <v>3848</v>
      </c>
      <c r="FB536" s="335" t="s">
        <v>20011</v>
      </c>
      <c r="FC536" s="335" t="s">
        <v>24197</v>
      </c>
      <c r="FD536" s="335" t="s">
        <v>24198</v>
      </c>
      <c r="FE536" s="335" t="s">
        <v>4011</v>
      </c>
      <c r="FF536" s="335" t="s">
        <v>5268</v>
      </c>
      <c r="FG536" s="335" t="s">
        <v>3848</v>
      </c>
      <c r="FH536" s="335" t="s">
        <v>24054</v>
      </c>
      <c r="FI536" s="335" t="s">
        <v>24199</v>
      </c>
      <c r="FJ536" s="335" t="s">
        <v>16435</v>
      </c>
      <c r="FK536" s="335" t="s">
        <v>4017</v>
      </c>
      <c r="FL536" s="335" t="s">
        <v>4017</v>
      </c>
      <c r="FM536" s="335" t="s">
        <v>24200</v>
      </c>
      <c r="FN536" s="335" t="s">
        <v>24201</v>
      </c>
      <c r="FO536" s="335" t="s">
        <v>24202</v>
      </c>
      <c r="FP536" s="335" t="s">
        <v>3848</v>
      </c>
      <c r="FQ536" s="335" t="s">
        <v>24203</v>
      </c>
      <c r="FR536" s="335" t="s">
        <v>5530</v>
      </c>
      <c r="FS536" s="335" t="s">
        <v>24204</v>
      </c>
      <c r="FT536" s="335" t="s">
        <v>3943</v>
      </c>
      <c r="FU536" s="335" t="s">
        <v>3943</v>
      </c>
      <c r="FV536" s="335" t="s">
        <v>3943</v>
      </c>
      <c r="FW536" s="335" t="s">
        <v>3943</v>
      </c>
      <c r="FX536" s="335" t="s">
        <v>3894</v>
      </c>
      <c r="FY536" s="335" t="s">
        <v>3848</v>
      </c>
      <c r="FZ536" s="335" t="s">
        <v>3848</v>
      </c>
      <c r="GA536" s="335" t="s">
        <v>3946</v>
      </c>
      <c r="GB536" s="335" t="s">
        <v>3946</v>
      </c>
      <c r="GC536" s="335" t="s">
        <v>3946</v>
      </c>
      <c r="HL536" s="335"/>
      <c r="HM536" s="335"/>
      <c r="HN536" s="335"/>
      <c r="HO536" s="335"/>
      <c r="HP536" s="335"/>
      <c r="HQ536" s="335"/>
      <c r="HR536" s="335"/>
      <c r="HS536" s="335"/>
      <c r="HT536" s="335"/>
      <c r="HU536" s="335"/>
      <c r="HV536" s="335"/>
      <c r="HW536" s="335"/>
      <c r="HX536" s="335"/>
      <c r="HY536" s="335"/>
      <c r="HZ536" s="335"/>
      <c r="IA536" s="335"/>
      <c r="IB536" s="335"/>
      <c r="IC536" s="44" t="s">
        <v>3403</v>
      </c>
      <c r="ID536" s="335"/>
      <c r="IE536" s="44" t="s">
        <v>3403</v>
      </c>
    </row>
    <row r="537" spans="1:239" s="44" customFormat="1" ht="15" customHeight="1" x14ac:dyDescent="0.2">
      <c r="A537" s="85">
        <v>10</v>
      </c>
      <c r="B537" s="470">
        <v>0.41597222222222219</v>
      </c>
      <c r="C537" s="85"/>
      <c r="D537" s="85" t="s">
        <v>12630</v>
      </c>
      <c r="E537" s="85" t="s">
        <v>212</v>
      </c>
      <c r="F537" s="282">
        <v>43287</v>
      </c>
      <c r="G537" s="85" t="s">
        <v>1202</v>
      </c>
      <c r="H537" s="85" t="s">
        <v>233</v>
      </c>
      <c r="I537" s="85" t="s">
        <v>3057</v>
      </c>
      <c r="J537" s="85"/>
      <c r="K537" s="471"/>
      <c r="L537" s="471"/>
      <c r="M537" s="471"/>
      <c r="N537" s="471"/>
      <c r="O537" s="85"/>
      <c r="P537" s="311" t="s">
        <v>24205</v>
      </c>
      <c r="Q537" s="85" t="s">
        <v>24206</v>
      </c>
      <c r="R537" s="85" t="s">
        <v>2699</v>
      </c>
      <c r="S537" s="471" t="s">
        <v>24207</v>
      </c>
      <c r="T537" s="276">
        <v>9467674393</v>
      </c>
      <c r="U537" s="473" t="s">
        <v>24208</v>
      </c>
      <c r="V537" s="554" t="s">
        <v>2699</v>
      </c>
      <c r="W537" s="44" t="s">
        <v>221</v>
      </c>
      <c r="X537" s="44" t="s">
        <v>221</v>
      </c>
      <c r="Y537" s="44" t="s">
        <v>221</v>
      </c>
      <c r="Z537" s="44" t="s">
        <v>221</v>
      </c>
      <c r="AA537" s="85" t="s">
        <v>24209</v>
      </c>
      <c r="AB537" s="85">
        <v>9999693660</v>
      </c>
      <c r="AC537" s="85" t="s">
        <v>402</v>
      </c>
      <c r="AD537" s="85" t="s">
        <v>802</v>
      </c>
      <c r="AE537" s="85"/>
      <c r="AF537" s="85" t="s">
        <v>221</v>
      </c>
      <c r="AG537" s="85" t="s">
        <v>221</v>
      </c>
      <c r="AH537" s="85" t="s">
        <v>221</v>
      </c>
      <c r="AI537" s="85"/>
      <c r="AJ537" s="85"/>
      <c r="AK537" s="85"/>
      <c r="AL537" s="85"/>
      <c r="AM537" s="85"/>
      <c r="AN537" s="85" t="s">
        <v>228</v>
      </c>
      <c r="AO537" s="85" t="s">
        <v>228</v>
      </c>
      <c r="AP537" s="85" t="s">
        <v>229</v>
      </c>
      <c r="AQ537" s="85" t="s">
        <v>229</v>
      </c>
      <c r="AR537" s="85"/>
      <c r="AS537" s="85" t="s">
        <v>24210</v>
      </c>
      <c r="AT537" s="85">
        <v>239227</v>
      </c>
      <c r="AU537" s="85" t="s">
        <v>14096</v>
      </c>
      <c r="AV537" s="85"/>
      <c r="AW537" s="85"/>
      <c r="AX537" s="85"/>
      <c r="AY537" s="85" t="s">
        <v>227</v>
      </c>
      <c r="AZ537" s="85" t="s">
        <v>227</v>
      </c>
      <c r="BA537" s="275"/>
      <c r="BB537" s="474" t="s">
        <v>15340</v>
      </c>
      <c r="BC537" s="275">
        <v>0.5493055555555556</v>
      </c>
      <c r="BD537" s="275">
        <v>0.55208333333333337</v>
      </c>
      <c r="BE537" s="475">
        <f t="shared" si="11"/>
        <v>4</v>
      </c>
      <c r="BF537" s="85">
        <v>1</v>
      </c>
      <c r="BG537" s="85">
        <v>3</v>
      </c>
      <c r="BH537" s="85">
        <v>3</v>
      </c>
      <c r="BI537" s="85">
        <v>3</v>
      </c>
      <c r="BJ537" s="85">
        <v>3</v>
      </c>
      <c r="BK537" s="85">
        <v>3</v>
      </c>
      <c r="BL537" s="85">
        <v>3</v>
      </c>
      <c r="BM537" s="85">
        <v>1</v>
      </c>
      <c r="BN537" s="85">
        <v>3</v>
      </c>
      <c r="BO537" s="85">
        <v>3</v>
      </c>
      <c r="BP537" s="85">
        <v>3</v>
      </c>
      <c r="BQ537" s="85">
        <v>3</v>
      </c>
      <c r="BR537" s="85">
        <v>3</v>
      </c>
      <c r="BS537" s="85">
        <v>3</v>
      </c>
      <c r="BT537" s="85">
        <v>3</v>
      </c>
      <c r="BU537" s="476">
        <f t="shared" si="12"/>
        <v>2</v>
      </c>
      <c r="BV537" s="405"/>
      <c r="BW537" s="85"/>
      <c r="BX537" s="85"/>
      <c r="BY537" s="475">
        <f t="shared" si="13"/>
        <v>0</v>
      </c>
      <c r="BZ537" s="85"/>
      <c r="CA537" s="85"/>
      <c r="CB537" s="85"/>
      <c r="CC537" s="85"/>
      <c r="CD537" s="85"/>
      <c r="CE537" s="85"/>
      <c r="CF537" s="85"/>
      <c r="CG537" s="85"/>
      <c r="CH537" s="85"/>
      <c r="CI537" s="85"/>
      <c r="CJ537" s="85"/>
      <c r="CK537" s="85"/>
      <c r="CL537" s="85"/>
      <c r="CM537" s="85"/>
      <c r="CN537" s="85"/>
      <c r="CO537" s="85"/>
      <c r="CP537" s="85"/>
      <c r="CQ537" s="85"/>
      <c r="CR537" s="335" t="s">
        <v>12643</v>
      </c>
      <c r="CS537" s="335" t="s">
        <v>12644</v>
      </c>
      <c r="CT537" s="335" t="s">
        <v>4002</v>
      </c>
      <c r="CU537" s="335" t="s">
        <v>24211</v>
      </c>
      <c r="CV537" s="335" t="s">
        <v>24206</v>
      </c>
      <c r="CW537" s="335" t="s">
        <v>2699</v>
      </c>
      <c r="CX537" s="335" t="s">
        <v>24207</v>
      </c>
      <c r="CY537" s="335" t="s">
        <v>24212</v>
      </c>
      <c r="CZ537" s="335" t="s">
        <v>11200</v>
      </c>
      <c r="DA537" s="335" t="s">
        <v>24213</v>
      </c>
      <c r="DB537" s="335" t="s">
        <v>3840</v>
      </c>
      <c r="DC537" s="335" t="s">
        <v>3841</v>
      </c>
      <c r="DD537" s="335" t="s">
        <v>11202</v>
      </c>
      <c r="DE537" s="335" t="s">
        <v>24214</v>
      </c>
      <c r="DF537" s="335" t="s">
        <v>24215</v>
      </c>
      <c r="DG537" s="335" t="s">
        <v>24216</v>
      </c>
      <c r="DH537" s="335" t="s">
        <v>4542</v>
      </c>
      <c r="DI537" s="335" t="s">
        <v>24217</v>
      </c>
      <c r="DJ537" s="335" t="s">
        <v>24218</v>
      </c>
      <c r="DK537" s="335" t="s">
        <v>3957</v>
      </c>
      <c r="DL537" s="335" t="s">
        <v>24219</v>
      </c>
      <c r="DM537" s="335" t="s">
        <v>3914</v>
      </c>
      <c r="DN537" s="335" t="s">
        <v>3852</v>
      </c>
      <c r="DO537" s="335" t="s">
        <v>3853</v>
      </c>
      <c r="DP537" s="335" t="s">
        <v>3854</v>
      </c>
      <c r="DQ537" s="335" t="s">
        <v>24220</v>
      </c>
      <c r="DR537" s="335" t="s">
        <v>1228</v>
      </c>
      <c r="DS537" s="335" t="s">
        <v>24208</v>
      </c>
      <c r="DT537" s="335" t="s">
        <v>24221</v>
      </c>
      <c r="DU537" s="335" t="s">
        <v>24222</v>
      </c>
      <c r="DV537" s="335" t="s">
        <v>3848</v>
      </c>
      <c r="DW537" s="335" t="s">
        <v>24223</v>
      </c>
      <c r="DX537" s="335" t="s">
        <v>2699</v>
      </c>
      <c r="DY537" s="335" t="s">
        <v>1228</v>
      </c>
      <c r="DZ537" s="335" t="s">
        <v>1228</v>
      </c>
      <c r="EA537" s="335" t="s">
        <v>1228</v>
      </c>
      <c r="EB537" s="335" t="s">
        <v>3861</v>
      </c>
      <c r="EC537" s="335" t="s">
        <v>3862</v>
      </c>
      <c r="ED537" s="335" t="s">
        <v>24224</v>
      </c>
      <c r="EE537" s="335" t="s">
        <v>4212</v>
      </c>
      <c r="EF537" s="335" t="s">
        <v>3864</v>
      </c>
      <c r="EG537" s="335" t="s">
        <v>4068</v>
      </c>
      <c r="EH537" s="335" t="s">
        <v>4069</v>
      </c>
      <c r="EI537" s="335" t="s">
        <v>3743</v>
      </c>
      <c r="EJ537" s="335" t="s">
        <v>24225</v>
      </c>
      <c r="EK537" s="335" t="s">
        <v>3848</v>
      </c>
      <c r="EL537" s="335" t="s">
        <v>3868</v>
      </c>
      <c r="EM537" s="335" t="s">
        <v>4002</v>
      </c>
      <c r="EN537" s="335" t="s">
        <v>4002</v>
      </c>
      <c r="EO537" s="335" t="s">
        <v>3869</v>
      </c>
      <c r="EP537" s="335" t="s">
        <v>3870</v>
      </c>
      <c r="EQ537" s="335" t="s">
        <v>8064</v>
      </c>
      <c r="ER537" s="335" t="s">
        <v>4073</v>
      </c>
      <c r="ES537" s="335" t="s">
        <v>24226</v>
      </c>
      <c r="ET537" s="335" t="s">
        <v>24227</v>
      </c>
      <c r="EU537" s="335" t="s">
        <v>24228</v>
      </c>
      <c r="EV537" s="335" t="s">
        <v>3876</v>
      </c>
      <c r="EW537" s="335" t="s">
        <v>3876</v>
      </c>
      <c r="EX537" s="335" t="s">
        <v>3848</v>
      </c>
      <c r="EY537" s="335" t="s">
        <v>3848</v>
      </c>
      <c r="EZ537" s="335" t="s">
        <v>3876</v>
      </c>
      <c r="FA537" s="335" t="s">
        <v>3848</v>
      </c>
      <c r="FB537" s="335" t="s">
        <v>24229</v>
      </c>
      <c r="FC537" s="335" t="s">
        <v>24230</v>
      </c>
      <c r="FD537" s="335" t="s">
        <v>24231</v>
      </c>
      <c r="FE537" s="335" t="s">
        <v>3930</v>
      </c>
      <c r="FF537" s="335" t="s">
        <v>3931</v>
      </c>
      <c r="FG537" s="335" t="s">
        <v>6623</v>
      </c>
      <c r="FH537" s="335" t="s">
        <v>24232</v>
      </c>
      <c r="FI537" s="335" t="s">
        <v>24233</v>
      </c>
      <c r="FJ537" s="335" t="s">
        <v>4962</v>
      </c>
      <c r="FK537" s="335" t="s">
        <v>24234</v>
      </c>
      <c r="FL537" s="335" t="s">
        <v>6623</v>
      </c>
      <c r="FM537" s="335" t="s">
        <v>24206</v>
      </c>
      <c r="FN537" s="335" t="s">
        <v>2699</v>
      </c>
      <c r="FO537" s="335" t="s">
        <v>24207</v>
      </c>
      <c r="FP537" s="335" t="s">
        <v>1228</v>
      </c>
      <c r="FQ537" s="335" t="s">
        <v>24235</v>
      </c>
      <c r="FR537" s="335" t="s">
        <v>5925</v>
      </c>
      <c r="FS537" s="335" t="s">
        <v>24236</v>
      </c>
      <c r="FT537" s="335" t="s">
        <v>24237</v>
      </c>
      <c r="FU537" s="335" t="s">
        <v>24238</v>
      </c>
      <c r="FV537" s="335" t="s">
        <v>24239</v>
      </c>
      <c r="FW537" s="335" t="s">
        <v>24240</v>
      </c>
      <c r="FX537" s="335" t="s">
        <v>3944</v>
      </c>
      <c r="FY537" s="335" t="s">
        <v>3848</v>
      </c>
      <c r="FZ537" s="335" t="s">
        <v>3848</v>
      </c>
      <c r="GA537" s="335" t="s">
        <v>3946</v>
      </c>
      <c r="GB537" s="335" t="s">
        <v>3945</v>
      </c>
      <c r="GC537" s="335" t="s">
        <v>3946</v>
      </c>
      <c r="HL537" s="335"/>
      <c r="HM537" s="335"/>
      <c r="HN537" s="335"/>
      <c r="HO537" s="335"/>
      <c r="HP537" s="335"/>
      <c r="HQ537" s="335"/>
      <c r="HR537" s="335"/>
      <c r="HS537" s="335"/>
      <c r="HT537" s="335"/>
      <c r="HU537" s="335"/>
      <c r="HV537" s="335"/>
      <c r="HW537" s="335"/>
      <c r="HX537" s="335"/>
      <c r="HY537" s="335"/>
      <c r="HZ537" s="335"/>
      <c r="IA537" s="335"/>
      <c r="IB537" s="335"/>
      <c r="IC537" s="44" t="s">
        <v>3403</v>
      </c>
      <c r="ID537" s="335"/>
      <c r="IE537" s="44" t="s">
        <v>3403</v>
      </c>
    </row>
    <row r="538" spans="1:239" s="44" customFormat="1" ht="15" customHeight="1" x14ac:dyDescent="0.2">
      <c r="A538" s="85">
        <v>11</v>
      </c>
      <c r="B538" s="470">
        <v>0.4375</v>
      </c>
      <c r="C538" s="85"/>
      <c r="D538" s="85" t="s">
        <v>12630</v>
      </c>
      <c r="E538" s="85" t="s">
        <v>212</v>
      </c>
      <c r="F538" s="282">
        <v>43287</v>
      </c>
      <c r="G538" s="85" t="s">
        <v>387</v>
      </c>
      <c r="H538" s="85" t="s">
        <v>214</v>
      </c>
      <c r="I538" s="85" t="s">
        <v>1222</v>
      </c>
      <c r="J538" s="85"/>
      <c r="K538" s="471"/>
      <c r="L538" s="471"/>
      <c r="M538" s="471"/>
      <c r="N538" s="471"/>
      <c r="O538" s="85"/>
      <c r="P538" s="472" t="s">
        <v>24241</v>
      </c>
      <c r="Q538" s="85" t="s">
        <v>24242</v>
      </c>
      <c r="R538" s="85" t="s">
        <v>24243</v>
      </c>
      <c r="S538" s="471" t="s">
        <v>15643</v>
      </c>
      <c r="T538" s="276">
        <v>9655289095</v>
      </c>
      <c r="U538" s="473" t="s">
        <v>24244</v>
      </c>
      <c r="V538" s="471" t="s">
        <v>221</v>
      </c>
      <c r="W538" s="44" t="s">
        <v>221</v>
      </c>
      <c r="X538" s="44" t="s">
        <v>221</v>
      </c>
      <c r="Y538" s="44" t="s">
        <v>221</v>
      </c>
      <c r="Z538" s="44" t="s">
        <v>221</v>
      </c>
      <c r="AA538" s="85" t="s">
        <v>24245</v>
      </c>
      <c r="AB538" s="85">
        <v>9487381309</v>
      </c>
      <c r="AC538" s="85" t="s">
        <v>402</v>
      </c>
      <c r="AD538" s="85" t="s">
        <v>224</v>
      </c>
      <c r="AE538" s="85" t="s">
        <v>3607</v>
      </c>
      <c r="AF538" s="85" t="s">
        <v>221</v>
      </c>
      <c r="AG538" s="85" t="s">
        <v>221</v>
      </c>
      <c r="AH538" s="85" t="s">
        <v>221</v>
      </c>
      <c r="AI538" s="85"/>
      <c r="AJ538" s="85"/>
      <c r="AK538" s="85"/>
      <c r="AL538" s="85"/>
      <c r="AM538" s="85"/>
      <c r="AN538" s="85" t="s">
        <v>228</v>
      </c>
      <c r="AO538" s="85" t="s">
        <v>228</v>
      </c>
      <c r="AP538" s="44" t="s">
        <v>598</v>
      </c>
      <c r="AQ538" s="85" t="s">
        <v>377</v>
      </c>
      <c r="AR538" s="85"/>
      <c r="AS538" s="85"/>
      <c r="AT538" s="85"/>
      <c r="AU538" s="85"/>
      <c r="AV538" s="85"/>
      <c r="AW538" s="85"/>
      <c r="AX538" s="85"/>
      <c r="AY538" s="85" t="s">
        <v>227</v>
      </c>
      <c r="AZ538" s="85" t="s">
        <v>227</v>
      </c>
      <c r="BA538" s="275"/>
      <c r="BB538" s="474"/>
      <c r="BC538" s="275"/>
      <c r="BD538" s="275"/>
      <c r="BE538" s="475">
        <f t="shared" si="11"/>
        <v>0</v>
      </c>
      <c r="BF538" s="85"/>
      <c r="BG538" s="85"/>
      <c r="BH538" s="85"/>
      <c r="BI538" s="85"/>
      <c r="BJ538" s="85"/>
      <c r="BK538" s="85"/>
      <c r="BL538" s="85"/>
      <c r="BM538" s="85"/>
      <c r="BN538" s="85"/>
      <c r="BO538" s="85"/>
      <c r="BP538" s="85"/>
      <c r="BQ538" s="85"/>
      <c r="BR538" s="85"/>
      <c r="BS538" s="85"/>
      <c r="BT538" s="85"/>
      <c r="BU538" s="476">
        <f t="shared" si="12"/>
        <v>0</v>
      </c>
      <c r="BV538" s="405"/>
      <c r="BW538" s="85"/>
      <c r="BX538" s="85"/>
      <c r="BY538" s="475">
        <f t="shared" si="13"/>
        <v>0</v>
      </c>
      <c r="BZ538" s="85"/>
      <c r="CA538" s="85"/>
      <c r="CB538" s="85"/>
      <c r="CC538" s="85"/>
      <c r="CD538" s="85"/>
      <c r="CE538" s="85"/>
      <c r="CF538" s="85"/>
      <c r="CG538" s="85"/>
      <c r="CH538" s="85"/>
      <c r="CI538" s="85"/>
      <c r="CJ538" s="85"/>
      <c r="CK538" s="85"/>
      <c r="CL538" s="85"/>
      <c r="CM538" s="85"/>
      <c r="CN538" s="85"/>
      <c r="CO538" s="85"/>
      <c r="CP538" s="85"/>
      <c r="CQ538" s="85"/>
      <c r="CR538" s="335" t="s">
        <v>12643</v>
      </c>
      <c r="CS538" s="335" t="s">
        <v>12644</v>
      </c>
      <c r="CT538" s="335" t="s">
        <v>4002</v>
      </c>
      <c r="CU538" s="335" t="s">
        <v>24246</v>
      </c>
      <c r="CV538" s="335" t="s">
        <v>24242</v>
      </c>
      <c r="CW538" s="335" t="s">
        <v>24243</v>
      </c>
      <c r="CX538" s="335" t="s">
        <v>15643</v>
      </c>
      <c r="CY538" s="335" t="s">
        <v>24247</v>
      </c>
      <c r="CZ538" s="335" t="s">
        <v>3848</v>
      </c>
      <c r="DA538" s="335" t="s">
        <v>24248</v>
      </c>
      <c r="DB538" s="335" t="s">
        <v>3840</v>
      </c>
      <c r="DC538" s="335" t="s">
        <v>3841</v>
      </c>
      <c r="DD538" s="335" t="s">
        <v>4882</v>
      </c>
      <c r="DE538" s="335" t="s">
        <v>3848</v>
      </c>
      <c r="DF538" s="335" t="s">
        <v>24248</v>
      </c>
      <c r="DG538" s="335" t="s">
        <v>3840</v>
      </c>
      <c r="DH538" s="335" t="s">
        <v>3841</v>
      </c>
      <c r="DI538" s="335" t="s">
        <v>4882</v>
      </c>
      <c r="DJ538" s="335" t="s">
        <v>24249</v>
      </c>
      <c r="DK538" s="335" t="s">
        <v>3957</v>
      </c>
      <c r="DL538" s="335" t="s">
        <v>3848</v>
      </c>
      <c r="DM538" s="335" t="s">
        <v>3914</v>
      </c>
      <c r="DN538" s="335" t="s">
        <v>4062</v>
      </c>
      <c r="DO538" s="335" t="s">
        <v>3853</v>
      </c>
      <c r="DP538" s="335" t="s">
        <v>8096</v>
      </c>
      <c r="DQ538" s="335" t="s">
        <v>24250</v>
      </c>
      <c r="DR538" s="335" t="s">
        <v>2718</v>
      </c>
      <c r="DS538" s="335" t="s">
        <v>24244</v>
      </c>
      <c r="DT538" s="335" t="s">
        <v>3848</v>
      </c>
      <c r="DU538" s="335" t="s">
        <v>3848</v>
      </c>
      <c r="DV538" s="335" t="s">
        <v>3848</v>
      </c>
      <c r="DW538" s="335" t="s">
        <v>3848</v>
      </c>
      <c r="DX538" s="335" t="s">
        <v>3848</v>
      </c>
      <c r="DY538" s="335" t="s">
        <v>3848</v>
      </c>
      <c r="DZ538" s="335" t="s">
        <v>3848</v>
      </c>
      <c r="EA538" s="335" t="s">
        <v>3848</v>
      </c>
      <c r="EB538" s="335" t="s">
        <v>16562</v>
      </c>
      <c r="EC538" s="335" t="s">
        <v>24251</v>
      </c>
      <c r="ED538" s="335" t="s">
        <v>3848</v>
      </c>
      <c r="EE538" s="335" t="s">
        <v>5339</v>
      </c>
      <c r="EF538" s="335" t="s">
        <v>3864</v>
      </c>
      <c r="EG538" s="335" t="s">
        <v>598</v>
      </c>
      <c r="EH538" s="335" t="s">
        <v>3865</v>
      </c>
      <c r="EI538" s="335" t="s">
        <v>377</v>
      </c>
      <c r="EJ538" s="335" t="s">
        <v>3848</v>
      </c>
      <c r="EK538" s="335" t="s">
        <v>3848</v>
      </c>
      <c r="EL538" s="335" t="s">
        <v>3868</v>
      </c>
      <c r="EM538" s="335" t="s">
        <v>4002</v>
      </c>
      <c r="EN538" s="335" t="s">
        <v>4002</v>
      </c>
      <c r="EO538" s="335" t="s">
        <v>4002</v>
      </c>
      <c r="EP538" s="335" t="s">
        <v>4002</v>
      </c>
      <c r="EQ538" s="335" t="s">
        <v>4017</v>
      </c>
      <c r="ER538" s="335" t="s">
        <v>4017</v>
      </c>
      <c r="ES538" s="335" t="s">
        <v>4017</v>
      </c>
      <c r="ET538" s="335" t="s">
        <v>4017</v>
      </c>
      <c r="EU538" s="335" t="s">
        <v>4017</v>
      </c>
      <c r="EV538" s="335" t="s">
        <v>3848</v>
      </c>
      <c r="EW538" s="335" t="s">
        <v>3848</v>
      </c>
      <c r="EX538" s="335" t="s">
        <v>3848</v>
      </c>
      <c r="EY538" s="335" t="s">
        <v>3848</v>
      </c>
      <c r="EZ538" s="335" t="s">
        <v>3848</v>
      </c>
      <c r="FA538" s="335" t="s">
        <v>3848</v>
      </c>
      <c r="FB538" s="335" t="s">
        <v>3848</v>
      </c>
      <c r="FC538" s="335" t="s">
        <v>3848</v>
      </c>
      <c r="FD538" s="335" t="s">
        <v>3848</v>
      </c>
      <c r="FE538" s="335" t="s">
        <v>4017</v>
      </c>
      <c r="FF538" s="335" t="s">
        <v>4017</v>
      </c>
      <c r="FG538" s="335" t="s">
        <v>3848</v>
      </c>
      <c r="FH538" s="335" t="s">
        <v>3848</v>
      </c>
      <c r="FI538" s="335" t="s">
        <v>3848</v>
      </c>
      <c r="FJ538" s="335" t="s">
        <v>4017</v>
      </c>
      <c r="FK538" s="335" t="s">
        <v>4017</v>
      </c>
      <c r="FL538" s="335" t="s">
        <v>4017</v>
      </c>
      <c r="FM538" s="335" t="s">
        <v>2718</v>
      </c>
      <c r="FN538" s="335" t="s">
        <v>2718</v>
      </c>
      <c r="FO538" s="335" t="s">
        <v>3848</v>
      </c>
      <c r="FP538" s="335" t="s">
        <v>3848</v>
      </c>
      <c r="FQ538" s="335" t="s">
        <v>24252</v>
      </c>
      <c r="FR538" s="335" t="s">
        <v>3892</v>
      </c>
      <c r="FS538" s="335" t="s">
        <v>24253</v>
      </c>
      <c r="FT538" s="335" t="s">
        <v>3943</v>
      </c>
      <c r="FU538" s="335" t="s">
        <v>3943</v>
      </c>
      <c r="FV538" s="335" t="s">
        <v>3943</v>
      </c>
      <c r="FW538" s="335" t="s">
        <v>3943</v>
      </c>
      <c r="FX538" s="335" t="s">
        <v>3944</v>
      </c>
      <c r="FY538" s="335" t="s">
        <v>3848</v>
      </c>
      <c r="FZ538" s="335" t="s">
        <v>3848</v>
      </c>
      <c r="GA538" s="335" t="s">
        <v>3848</v>
      </c>
      <c r="GB538" s="335" t="s">
        <v>3848</v>
      </c>
      <c r="GC538" s="335" t="s">
        <v>3848</v>
      </c>
      <c r="HL538" s="335"/>
      <c r="HM538" s="335"/>
      <c r="HN538" s="335"/>
      <c r="HO538" s="335"/>
      <c r="HP538" s="335"/>
      <c r="HQ538" s="335"/>
      <c r="HR538" s="335"/>
      <c r="HS538" s="335"/>
      <c r="HT538" s="335"/>
      <c r="HU538" s="335"/>
      <c r="HV538" s="335"/>
      <c r="HW538" s="335"/>
      <c r="HX538" s="335"/>
      <c r="HY538" s="335"/>
      <c r="HZ538" s="335"/>
      <c r="IA538" s="335"/>
      <c r="IB538" s="335"/>
      <c r="IC538" s="44" t="s">
        <v>3403</v>
      </c>
      <c r="ID538" s="335"/>
      <c r="IE538" s="44" t="s">
        <v>3403</v>
      </c>
    </row>
    <row r="539" spans="1:239" s="44" customFormat="1" ht="15" customHeight="1" x14ac:dyDescent="0.2">
      <c r="A539" s="85">
        <v>12</v>
      </c>
      <c r="B539" s="470">
        <v>0.44166666666666665</v>
      </c>
      <c r="C539" s="85"/>
      <c r="D539" s="85" t="s">
        <v>12630</v>
      </c>
      <c r="E539" s="85" t="s">
        <v>212</v>
      </c>
      <c r="F539" s="282">
        <v>43287</v>
      </c>
      <c r="G539" s="85" t="s">
        <v>357</v>
      </c>
      <c r="H539" s="85" t="s">
        <v>337</v>
      </c>
      <c r="I539" s="85" t="s">
        <v>437</v>
      </c>
      <c r="J539" s="85" t="s">
        <v>5969</v>
      </c>
      <c r="K539" s="471"/>
      <c r="L539" s="471"/>
      <c r="M539" s="471"/>
      <c r="N539" s="471"/>
      <c r="O539" s="85"/>
      <c r="P539" s="472" t="s">
        <v>24254</v>
      </c>
      <c r="Q539" s="85" t="s">
        <v>24255</v>
      </c>
      <c r="R539" s="85" t="s">
        <v>24256</v>
      </c>
      <c r="S539" s="471" t="s">
        <v>24257</v>
      </c>
      <c r="T539" s="276">
        <v>9216529541</v>
      </c>
      <c r="U539" s="473" t="s">
        <v>24258</v>
      </c>
      <c r="V539" s="471" t="s">
        <v>24258</v>
      </c>
      <c r="W539" s="44" t="s">
        <v>221</v>
      </c>
      <c r="X539" s="44" t="s">
        <v>221</v>
      </c>
      <c r="Y539" s="44" t="s">
        <v>221</v>
      </c>
      <c r="Z539" s="44" t="s">
        <v>221</v>
      </c>
      <c r="AA539" s="85" t="s">
        <v>24259</v>
      </c>
      <c r="AB539" s="85">
        <v>9460190486</v>
      </c>
      <c r="AC539" s="85" t="s">
        <v>223</v>
      </c>
      <c r="AD539" s="85" t="s">
        <v>241</v>
      </c>
      <c r="AF539" s="85" t="s">
        <v>221</v>
      </c>
      <c r="AG539" s="85" t="s">
        <v>221</v>
      </c>
      <c r="AH539" s="85" t="s">
        <v>221</v>
      </c>
      <c r="AI539" s="85"/>
      <c r="AJ539" s="85"/>
      <c r="AK539" s="85"/>
      <c r="AL539" s="85"/>
      <c r="AM539" s="85"/>
      <c r="AN539" s="85" t="s">
        <v>228</v>
      </c>
      <c r="AO539" s="85" t="s">
        <v>228</v>
      </c>
      <c r="AP539" s="85" t="s">
        <v>281</v>
      </c>
      <c r="AQ539" s="85" t="s">
        <v>282</v>
      </c>
      <c r="AR539" s="85"/>
      <c r="AS539" s="85"/>
      <c r="AT539" s="85"/>
      <c r="AU539" s="85"/>
      <c r="AV539" s="85"/>
      <c r="AW539" s="85"/>
      <c r="AX539" s="85"/>
      <c r="AY539" s="85" t="s">
        <v>227</v>
      </c>
      <c r="AZ539" s="85" t="s">
        <v>227</v>
      </c>
      <c r="BA539" s="275"/>
      <c r="BB539" s="474" t="s">
        <v>12636</v>
      </c>
      <c r="BC539" s="275">
        <v>0.55277777777777781</v>
      </c>
      <c r="BD539" s="275">
        <v>0.55833333333333335</v>
      </c>
      <c r="BE539" s="475">
        <f t="shared" si="11"/>
        <v>8</v>
      </c>
      <c r="BF539" s="85">
        <v>2</v>
      </c>
      <c r="BG539" s="85">
        <v>3</v>
      </c>
      <c r="BH539" s="85">
        <v>3</v>
      </c>
      <c r="BI539" s="85">
        <v>3</v>
      </c>
      <c r="BJ539" s="85">
        <v>2</v>
      </c>
      <c r="BK539" s="85">
        <v>2</v>
      </c>
      <c r="BL539" s="85">
        <v>3</v>
      </c>
      <c r="BM539" s="85">
        <v>3</v>
      </c>
      <c r="BN539" s="85">
        <v>3</v>
      </c>
      <c r="BO539" s="85">
        <v>2</v>
      </c>
      <c r="BP539" s="85">
        <v>3</v>
      </c>
      <c r="BQ539" s="85">
        <v>3</v>
      </c>
      <c r="BR539" s="85">
        <v>3</v>
      </c>
      <c r="BS539" s="85">
        <v>3</v>
      </c>
      <c r="BT539" s="85">
        <v>3</v>
      </c>
      <c r="BU539" s="476">
        <f t="shared" si="12"/>
        <v>0</v>
      </c>
      <c r="BV539" s="405" t="s">
        <v>12636</v>
      </c>
      <c r="BW539" s="483">
        <v>0.55833333333333335</v>
      </c>
      <c r="BX539" s="483">
        <v>0.56458333333333333</v>
      </c>
      <c r="BY539" s="475">
        <f t="shared" si="13"/>
        <v>9</v>
      </c>
      <c r="BZ539" s="85">
        <v>3</v>
      </c>
      <c r="CA539" s="85">
        <v>3</v>
      </c>
      <c r="CB539" s="85">
        <v>3</v>
      </c>
      <c r="CC539" s="85">
        <v>3</v>
      </c>
      <c r="CD539" s="85" t="s">
        <v>260</v>
      </c>
      <c r="CE539" s="85" t="s">
        <v>12636</v>
      </c>
      <c r="CF539" s="85">
        <v>15</v>
      </c>
      <c r="CG539" s="85"/>
      <c r="CH539" s="85"/>
      <c r="CI539" s="85"/>
      <c r="CJ539" s="85"/>
      <c r="CK539" s="85"/>
      <c r="CL539" s="85"/>
      <c r="CM539" s="85"/>
      <c r="CN539" s="85"/>
      <c r="CO539" s="85"/>
      <c r="CP539" s="85"/>
      <c r="CQ539" s="85"/>
      <c r="CR539" s="335" t="s">
        <v>12643</v>
      </c>
      <c r="CS539" s="335" t="s">
        <v>12644</v>
      </c>
      <c r="CT539" s="335" t="s">
        <v>4002</v>
      </c>
      <c r="CU539" s="335" t="s">
        <v>24260</v>
      </c>
      <c r="CV539" s="335" t="s">
        <v>24255</v>
      </c>
      <c r="CW539" s="335" t="s">
        <v>24256</v>
      </c>
      <c r="CX539" s="335" t="s">
        <v>24257</v>
      </c>
      <c r="CY539" s="335" t="s">
        <v>24261</v>
      </c>
      <c r="CZ539" s="335" t="s">
        <v>3848</v>
      </c>
      <c r="DA539" s="335" t="s">
        <v>24262</v>
      </c>
      <c r="DB539" s="335" t="s">
        <v>4158</v>
      </c>
      <c r="DC539" s="335" t="s">
        <v>4159</v>
      </c>
      <c r="DD539" s="335" t="s">
        <v>8539</v>
      </c>
      <c r="DE539" s="335" t="s">
        <v>3848</v>
      </c>
      <c r="DF539" s="335" t="s">
        <v>24263</v>
      </c>
      <c r="DG539" s="335" t="s">
        <v>4158</v>
      </c>
      <c r="DH539" s="335" t="s">
        <v>4159</v>
      </c>
      <c r="DI539" s="335" t="s">
        <v>8539</v>
      </c>
      <c r="DJ539" s="335" t="s">
        <v>3848</v>
      </c>
      <c r="DK539" s="335" t="s">
        <v>3957</v>
      </c>
      <c r="DL539" s="335" t="s">
        <v>4298</v>
      </c>
      <c r="DM539" s="335" t="s">
        <v>3914</v>
      </c>
      <c r="DN539" s="335" t="s">
        <v>4062</v>
      </c>
      <c r="DO539" s="335" t="s">
        <v>3853</v>
      </c>
      <c r="DP539" s="335" t="s">
        <v>3854</v>
      </c>
      <c r="DQ539" s="335" t="s">
        <v>24264</v>
      </c>
      <c r="DR539" s="335" t="s">
        <v>3666</v>
      </c>
      <c r="DS539" s="335" t="s">
        <v>24258</v>
      </c>
      <c r="DT539" s="335" t="s">
        <v>24265</v>
      </c>
      <c r="DU539" s="335" t="s">
        <v>24266</v>
      </c>
      <c r="DV539" s="335" t="s">
        <v>3666</v>
      </c>
      <c r="DW539" s="335" t="s">
        <v>24267</v>
      </c>
      <c r="DX539" s="335" t="s">
        <v>24258</v>
      </c>
      <c r="DY539" s="335" t="s">
        <v>3666</v>
      </c>
      <c r="DZ539" s="335" t="s">
        <v>3666</v>
      </c>
      <c r="EA539" s="335" t="s">
        <v>3666</v>
      </c>
      <c r="EB539" s="335" t="s">
        <v>3861</v>
      </c>
      <c r="EC539" s="335" t="s">
        <v>3862</v>
      </c>
      <c r="ED539" s="335" t="s">
        <v>3848</v>
      </c>
      <c r="EE539" s="335" t="s">
        <v>6251</v>
      </c>
      <c r="EF539" s="335" t="s">
        <v>3864</v>
      </c>
      <c r="EG539" s="335" t="s">
        <v>2755</v>
      </c>
      <c r="EH539" s="335" t="s">
        <v>282</v>
      </c>
      <c r="EI539" s="335" t="s">
        <v>3848</v>
      </c>
      <c r="EJ539" s="335" t="s">
        <v>3848</v>
      </c>
      <c r="EK539" s="335" t="s">
        <v>3848</v>
      </c>
      <c r="EL539" s="335" t="s">
        <v>3868</v>
      </c>
      <c r="EM539" s="335" t="s">
        <v>4002</v>
      </c>
      <c r="EN539" s="335" t="s">
        <v>4002</v>
      </c>
      <c r="EO539" s="335" t="s">
        <v>3870</v>
      </c>
      <c r="EP539" s="335" t="s">
        <v>3869</v>
      </c>
      <c r="EQ539" s="335" t="s">
        <v>24268</v>
      </c>
      <c r="ER539" s="335" t="s">
        <v>3964</v>
      </c>
      <c r="ES539" s="335" t="s">
        <v>24269</v>
      </c>
      <c r="ET539" s="335" t="s">
        <v>24270</v>
      </c>
      <c r="EU539" s="335" t="s">
        <v>24271</v>
      </c>
      <c r="EV539" s="335" t="s">
        <v>3876</v>
      </c>
      <c r="EW539" s="335" t="s">
        <v>3876</v>
      </c>
      <c r="EX539" s="335" t="s">
        <v>3848</v>
      </c>
      <c r="EY539" s="335" t="s">
        <v>3848</v>
      </c>
      <c r="EZ539" s="335" t="s">
        <v>3877</v>
      </c>
      <c r="FA539" s="335" t="s">
        <v>3878</v>
      </c>
      <c r="FB539" s="335" t="s">
        <v>24272</v>
      </c>
      <c r="FC539" s="335" t="s">
        <v>24273</v>
      </c>
      <c r="FD539" s="335" t="s">
        <v>12969</v>
      </c>
      <c r="FE539" s="335" t="s">
        <v>24274</v>
      </c>
      <c r="FF539" s="335" t="s">
        <v>24275</v>
      </c>
      <c r="FG539" s="335" t="s">
        <v>24276</v>
      </c>
      <c r="FH539" s="335" t="s">
        <v>24277</v>
      </c>
      <c r="FI539" s="335" t="s">
        <v>24278</v>
      </c>
      <c r="FJ539" s="335" t="s">
        <v>24279</v>
      </c>
      <c r="FK539" s="335" t="s">
        <v>24280</v>
      </c>
      <c r="FL539" s="335" t="s">
        <v>24281</v>
      </c>
      <c r="FM539" s="335" t="s">
        <v>470</v>
      </c>
      <c r="FN539" s="335" t="s">
        <v>2343</v>
      </c>
      <c r="FO539" s="335" t="s">
        <v>723</v>
      </c>
      <c r="FP539" s="335" t="s">
        <v>3848</v>
      </c>
      <c r="FQ539" s="335" t="s">
        <v>24282</v>
      </c>
      <c r="FR539" s="335" t="s">
        <v>13432</v>
      </c>
      <c r="FS539" s="335" t="s">
        <v>24283</v>
      </c>
      <c r="FT539" s="335" t="s">
        <v>24284</v>
      </c>
      <c r="FU539" s="335" t="s">
        <v>24285</v>
      </c>
      <c r="FV539" s="335" t="s">
        <v>24286</v>
      </c>
      <c r="FW539" s="335" t="s">
        <v>24287</v>
      </c>
      <c r="FX539" s="335" t="s">
        <v>3894</v>
      </c>
      <c r="FY539" s="335" t="s">
        <v>3848</v>
      </c>
      <c r="FZ539" s="335" t="s">
        <v>24288</v>
      </c>
      <c r="GA539" s="335" t="s">
        <v>3945</v>
      </c>
      <c r="GB539" s="335" t="s">
        <v>3945</v>
      </c>
      <c r="GC539" s="335" t="s">
        <v>3946</v>
      </c>
      <c r="HL539" s="335"/>
      <c r="HM539" s="335"/>
      <c r="HN539" s="335"/>
      <c r="HO539" s="335"/>
      <c r="HP539" s="335"/>
      <c r="HQ539" s="335"/>
      <c r="HR539" s="335"/>
      <c r="HS539" s="335"/>
      <c r="HT539" s="335"/>
      <c r="HU539" s="335"/>
      <c r="HV539" s="335"/>
      <c r="HW539" s="335"/>
      <c r="HX539" s="335"/>
      <c r="HY539" s="335"/>
      <c r="HZ539" s="335"/>
      <c r="IA539" s="335"/>
      <c r="IB539" s="335"/>
      <c r="IC539" s="44" t="s">
        <v>13439</v>
      </c>
      <c r="ID539" s="335"/>
      <c r="IE539" s="44" t="s">
        <v>3403</v>
      </c>
    </row>
    <row r="540" spans="1:239" s="44" customFormat="1" ht="15" customHeight="1" x14ac:dyDescent="0.2">
      <c r="A540" s="85">
        <v>13</v>
      </c>
      <c r="B540" s="470">
        <v>0.44375000000000003</v>
      </c>
      <c r="C540" s="85"/>
      <c r="D540" s="85" t="s">
        <v>12630</v>
      </c>
      <c r="E540" s="85" t="s">
        <v>212</v>
      </c>
      <c r="F540" s="282">
        <v>43287</v>
      </c>
      <c r="G540" s="85" t="s">
        <v>1202</v>
      </c>
      <c r="H540" s="281" t="s">
        <v>233</v>
      </c>
      <c r="I540" s="281" t="s">
        <v>3057</v>
      </c>
      <c r="J540" s="85"/>
      <c r="K540" s="471"/>
      <c r="L540" s="471"/>
      <c r="M540" s="471"/>
      <c r="N540" s="471"/>
      <c r="O540" s="85"/>
      <c r="P540" s="472" t="s">
        <v>24289</v>
      </c>
      <c r="Q540" s="351" t="s">
        <v>1696</v>
      </c>
      <c r="R540" s="85" t="s">
        <v>24290</v>
      </c>
      <c r="S540" s="85" t="s">
        <v>24291</v>
      </c>
      <c r="T540" s="276">
        <v>9266776018</v>
      </c>
      <c r="U540" s="473" t="s">
        <v>24292</v>
      </c>
      <c r="V540" s="471" t="s">
        <v>24293</v>
      </c>
      <c r="W540" s="44" t="s">
        <v>221</v>
      </c>
      <c r="X540" s="44" t="s">
        <v>221</v>
      </c>
      <c r="Y540" s="44" t="s">
        <v>221</v>
      </c>
      <c r="Z540" s="44" t="s">
        <v>221</v>
      </c>
      <c r="AA540" s="85" t="s">
        <v>24294</v>
      </c>
      <c r="AB540" s="85">
        <v>9178283851</v>
      </c>
      <c r="AC540" s="85" t="s">
        <v>1303</v>
      </c>
      <c r="AD540" s="85" t="s">
        <v>224</v>
      </c>
      <c r="AE540" s="85" t="s">
        <v>221</v>
      </c>
      <c r="AF540" s="85" t="s">
        <v>221</v>
      </c>
      <c r="AG540" s="85" t="s">
        <v>221</v>
      </c>
      <c r="AH540" s="85" t="s">
        <v>221</v>
      </c>
      <c r="AI540" s="85"/>
      <c r="AJ540" s="85"/>
      <c r="AK540" s="85"/>
      <c r="AL540" s="85"/>
      <c r="AM540" s="85"/>
      <c r="AN540" s="85" t="s">
        <v>228</v>
      </c>
      <c r="AO540" s="85" t="s">
        <v>228</v>
      </c>
      <c r="AP540" s="85" t="s">
        <v>281</v>
      </c>
      <c r="AQ540" s="85" t="s">
        <v>282</v>
      </c>
      <c r="AR540" s="85"/>
      <c r="AS540" s="85"/>
      <c r="AT540" s="85"/>
      <c r="AU540" s="85"/>
      <c r="AV540" s="85"/>
      <c r="AW540" s="85"/>
      <c r="AX540" s="85"/>
      <c r="AY540" s="85" t="s">
        <v>227</v>
      </c>
      <c r="AZ540" s="85" t="s">
        <v>227</v>
      </c>
      <c r="BA540" s="275"/>
      <c r="BB540" s="474" t="s">
        <v>12636</v>
      </c>
      <c r="BC540" s="275">
        <v>0.53819444444444442</v>
      </c>
      <c r="BD540" s="275">
        <v>0.54166666666666663</v>
      </c>
      <c r="BE540" s="475">
        <f t="shared" si="11"/>
        <v>5</v>
      </c>
      <c r="BF540" s="85">
        <v>2</v>
      </c>
      <c r="BG540" s="85">
        <v>3</v>
      </c>
      <c r="BH540" s="85">
        <v>3</v>
      </c>
      <c r="BI540" s="85">
        <v>3</v>
      </c>
      <c r="BJ540" s="85">
        <v>2</v>
      </c>
      <c r="BK540" s="85">
        <v>1</v>
      </c>
      <c r="BL540" s="85">
        <v>1</v>
      </c>
      <c r="BM540" s="85">
        <v>3</v>
      </c>
      <c r="BN540" s="85">
        <v>2</v>
      </c>
      <c r="BO540" s="85">
        <v>1</v>
      </c>
      <c r="BP540" s="85">
        <v>2</v>
      </c>
      <c r="BQ540" s="85">
        <v>3</v>
      </c>
      <c r="BR540" s="85">
        <v>3</v>
      </c>
      <c r="BS540" s="85">
        <v>2</v>
      </c>
      <c r="BT540" s="85">
        <v>3</v>
      </c>
      <c r="BU540" s="476">
        <f t="shared" si="12"/>
        <v>3</v>
      </c>
      <c r="BV540" s="405"/>
      <c r="BW540" s="85"/>
      <c r="BX540" s="85"/>
      <c r="BY540" s="475">
        <f t="shared" si="13"/>
        <v>0</v>
      </c>
      <c r="BZ540" s="85"/>
      <c r="CA540" s="85"/>
      <c r="CB540" s="85"/>
      <c r="CC540" s="85"/>
      <c r="CD540" s="85"/>
      <c r="CE540" s="85"/>
      <c r="CF540" s="85"/>
      <c r="CG540" s="85"/>
      <c r="CH540" s="85"/>
      <c r="CI540" s="85"/>
      <c r="CJ540" s="85"/>
      <c r="CK540" s="85"/>
      <c r="CL540" s="85"/>
      <c r="CM540" s="85"/>
      <c r="CN540" s="85"/>
      <c r="CO540" s="85"/>
      <c r="CP540" s="85"/>
      <c r="CQ540" s="85"/>
      <c r="CR540" s="335" t="s">
        <v>12643</v>
      </c>
      <c r="CS540" s="335" t="s">
        <v>12644</v>
      </c>
      <c r="CT540" s="335" t="s">
        <v>4002</v>
      </c>
      <c r="CU540" s="335" t="s">
        <v>24295</v>
      </c>
      <c r="CV540" s="335" t="s">
        <v>1696</v>
      </c>
      <c r="CW540" s="335" t="s">
        <v>24290</v>
      </c>
      <c r="CX540" s="335" t="s">
        <v>24291</v>
      </c>
      <c r="CY540" s="335" t="s">
        <v>24296</v>
      </c>
      <c r="CZ540" s="335" t="s">
        <v>13741</v>
      </c>
      <c r="DA540" s="335" t="s">
        <v>24297</v>
      </c>
      <c r="DB540" s="335" t="s">
        <v>3840</v>
      </c>
      <c r="DC540" s="335" t="s">
        <v>3841</v>
      </c>
      <c r="DD540" s="335" t="s">
        <v>4882</v>
      </c>
      <c r="DE540" s="335" t="s">
        <v>13741</v>
      </c>
      <c r="DF540" s="335" t="s">
        <v>24298</v>
      </c>
      <c r="DG540" s="335" t="s">
        <v>3840</v>
      </c>
      <c r="DH540" s="335" t="s">
        <v>3841</v>
      </c>
      <c r="DI540" s="335" t="s">
        <v>4882</v>
      </c>
      <c r="DJ540" s="335" t="s">
        <v>16289</v>
      </c>
      <c r="DK540" s="335" t="s">
        <v>3957</v>
      </c>
      <c r="DL540" s="335" t="s">
        <v>4298</v>
      </c>
      <c r="DM540" s="335" t="s">
        <v>3914</v>
      </c>
      <c r="DN540" s="335" t="s">
        <v>3852</v>
      </c>
      <c r="DO540" s="335" t="s">
        <v>3853</v>
      </c>
      <c r="DP540" s="335" t="s">
        <v>3854</v>
      </c>
      <c r="DQ540" s="335" t="s">
        <v>24299</v>
      </c>
      <c r="DR540" s="335" t="s">
        <v>2718</v>
      </c>
      <c r="DS540" s="335" t="s">
        <v>24292</v>
      </c>
      <c r="DT540" s="335" t="s">
        <v>3848</v>
      </c>
      <c r="DU540" s="335" t="s">
        <v>3848</v>
      </c>
      <c r="DV540" s="335" t="s">
        <v>3848</v>
      </c>
      <c r="DW540" s="335" t="s">
        <v>3848</v>
      </c>
      <c r="DX540" s="335" t="s">
        <v>24293</v>
      </c>
      <c r="DY540" s="335" t="s">
        <v>24300</v>
      </c>
      <c r="DZ540" s="335" t="s">
        <v>3848</v>
      </c>
      <c r="EA540" s="335" t="s">
        <v>3848</v>
      </c>
      <c r="EB540" s="335" t="s">
        <v>16562</v>
      </c>
      <c r="EC540" s="335" t="s">
        <v>17126</v>
      </c>
      <c r="ED540" s="335" t="s">
        <v>3848</v>
      </c>
      <c r="EE540" s="335" t="s">
        <v>5408</v>
      </c>
      <c r="EF540" s="335" t="s">
        <v>3864</v>
      </c>
      <c r="EG540" s="335" t="s">
        <v>2755</v>
      </c>
      <c r="EH540" s="335" t="s">
        <v>282</v>
      </c>
      <c r="EI540" s="335" t="s">
        <v>3848</v>
      </c>
      <c r="EJ540" s="335" t="s">
        <v>3848</v>
      </c>
      <c r="EK540" s="335" t="s">
        <v>3848</v>
      </c>
      <c r="EL540" s="335" t="s">
        <v>3868</v>
      </c>
      <c r="EM540" s="335" t="s">
        <v>4002</v>
      </c>
      <c r="EN540" s="335" t="s">
        <v>4002</v>
      </c>
      <c r="EO540" s="335" t="s">
        <v>3870</v>
      </c>
      <c r="EP540" s="335" t="s">
        <v>3869</v>
      </c>
      <c r="EQ540" s="335" t="s">
        <v>24117</v>
      </c>
      <c r="ER540" s="335" t="s">
        <v>3924</v>
      </c>
      <c r="ES540" s="335" t="s">
        <v>14809</v>
      </c>
      <c r="ET540" s="335" t="s">
        <v>24301</v>
      </c>
      <c r="EU540" s="335" t="s">
        <v>5271</v>
      </c>
      <c r="EV540" s="335" t="s">
        <v>3848</v>
      </c>
      <c r="EW540" s="335" t="s">
        <v>3848</v>
      </c>
      <c r="EX540" s="335" t="s">
        <v>3848</v>
      </c>
      <c r="EY540" s="335" t="s">
        <v>3848</v>
      </c>
      <c r="EZ540" s="335" t="s">
        <v>3848</v>
      </c>
      <c r="FA540" s="335" t="s">
        <v>3848</v>
      </c>
      <c r="FB540" s="335" t="s">
        <v>3848</v>
      </c>
      <c r="FC540" s="335" t="s">
        <v>3848</v>
      </c>
      <c r="FD540" s="335" t="s">
        <v>3848</v>
      </c>
      <c r="FE540" s="335" t="s">
        <v>4017</v>
      </c>
      <c r="FF540" s="335" t="s">
        <v>4017</v>
      </c>
      <c r="FG540" s="335" t="s">
        <v>3848</v>
      </c>
      <c r="FH540" s="335" t="s">
        <v>3848</v>
      </c>
      <c r="FI540" s="335" t="s">
        <v>3848</v>
      </c>
      <c r="FJ540" s="335" t="s">
        <v>4017</v>
      </c>
      <c r="FK540" s="335" t="s">
        <v>4017</v>
      </c>
      <c r="FL540" s="335" t="s">
        <v>4017</v>
      </c>
      <c r="FM540" s="335" t="s">
        <v>24291</v>
      </c>
      <c r="FN540" s="335" t="s">
        <v>817</v>
      </c>
      <c r="FO540" s="335" t="s">
        <v>18469</v>
      </c>
      <c r="FP540" s="335" t="s">
        <v>3848</v>
      </c>
      <c r="FQ540" s="335" t="s">
        <v>24302</v>
      </c>
      <c r="FR540" s="335" t="s">
        <v>4367</v>
      </c>
      <c r="FS540" s="335" t="s">
        <v>24303</v>
      </c>
      <c r="FT540" s="335" t="s">
        <v>3943</v>
      </c>
      <c r="FU540" s="335" t="s">
        <v>3943</v>
      </c>
      <c r="FV540" s="335" t="s">
        <v>3943</v>
      </c>
      <c r="FW540" s="335" t="s">
        <v>3943</v>
      </c>
      <c r="FX540" s="335" t="s">
        <v>3944</v>
      </c>
      <c r="FY540" s="335" t="s">
        <v>3848</v>
      </c>
      <c r="FZ540" s="335" t="s">
        <v>24304</v>
      </c>
      <c r="GA540" s="335" t="s">
        <v>3945</v>
      </c>
      <c r="GB540" s="335" t="s">
        <v>3946</v>
      </c>
      <c r="GC540" s="335" t="s">
        <v>3946</v>
      </c>
      <c r="HL540" s="335"/>
      <c r="HM540" s="335"/>
      <c r="HN540" s="335"/>
      <c r="HO540" s="335"/>
      <c r="HP540" s="335"/>
      <c r="HQ540" s="335"/>
      <c r="HR540" s="335"/>
      <c r="HS540" s="335"/>
      <c r="HT540" s="335"/>
      <c r="HU540" s="335"/>
      <c r="HV540" s="335"/>
      <c r="HW540" s="335"/>
      <c r="HX540" s="335"/>
      <c r="HY540" s="335"/>
      <c r="HZ540" s="335"/>
      <c r="IA540" s="335"/>
      <c r="IB540" s="335"/>
      <c r="IC540" s="44" t="s">
        <v>3403</v>
      </c>
      <c r="ID540" s="335"/>
      <c r="IE540" s="44" t="s">
        <v>3403</v>
      </c>
    </row>
    <row r="541" spans="1:239" s="44" customFormat="1" ht="15" customHeight="1" x14ac:dyDescent="0.2">
      <c r="A541" s="85">
        <v>14</v>
      </c>
      <c r="B541" s="470">
        <v>0.44722222222222219</v>
      </c>
      <c r="C541" s="85"/>
      <c r="D541" s="85" t="s">
        <v>12630</v>
      </c>
      <c r="E541" s="85" t="s">
        <v>212</v>
      </c>
      <c r="F541" s="282">
        <v>43287</v>
      </c>
      <c r="G541" s="85" t="s">
        <v>1202</v>
      </c>
      <c r="H541" s="85" t="s">
        <v>233</v>
      </c>
      <c r="I541" s="85" t="s">
        <v>3057</v>
      </c>
      <c r="J541" s="85"/>
      <c r="K541" s="471"/>
      <c r="L541" s="471"/>
      <c r="M541" s="471"/>
      <c r="N541" s="471"/>
      <c r="O541" s="85"/>
      <c r="P541" s="472" t="s">
        <v>24008</v>
      </c>
      <c r="Q541" s="85" t="s">
        <v>24305</v>
      </c>
      <c r="R541" s="85" t="s">
        <v>24306</v>
      </c>
      <c r="S541" s="471" t="s">
        <v>24307</v>
      </c>
      <c r="T541" s="276">
        <v>9361383936</v>
      </c>
      <c r="U541" s="473" t="s">
        <v>24308</v>
      </c>
      <c r="V541" s="471" t="s">
        <v>221</v>
      </c>
      <c r="W541" s="44" t="s">
        <v>221</v>
      </c>
      <c r="X541" s="44" t="s">
        <v>221</v>
      </c>
      <c r="Y541" s="44" t="s">
        <v>221</v>
      </c>
      <c r="Z541" s="44" t="s">
        <v>221</v>
      </c>
      <c r="AA541" s="85" t="s">
        <v>24309</v>
      </c>
      <c r="AB541" s="85">
        <v>9206554699</v>
      </c>
      <c r="AC541" s="85" t="s">
        <v>1303</v>
      </c>
      <c r="AD541" s="85" t="s">
        <v>224</v>
      </c>
      <c r="AE541" s="85" t="s">
        <v>221</v>
      </c>
      <c r="AF541" s="85" t="s">
        <v>221</v>
      </c>
      <c r="AG541" s="85" t="s">
        <v>221</v>
      </c>
      <c r="AH541" s="85" t="s">
        <v>221</v>
      </c>
      <c r="AI541" s="85"/>
      <c r="AJ541" s="85"/>
      <c r="AK541" s="85"/>
      <c r="AL541" s="85"/>
      <c r="AM541" s="85"/>
      <c r="AN541" s="85" t="s">
        <v>228</v>
      </c>
      <c r="AO541" s="85" t="s">
        <v>228</v>
      </c>
      <c r="AP541" s="85" t="s">
        <v>281</v>
      </c>
      <c r="AQ541" s="85" t="s">
        <v>282</v>
      </c>
      <c r="AR541" s="85"/>
      <c r="AS541" s="85"/>
      <c r="AT541" s="85"/>
      <c r="AU541" s="85"/>
      <c r="AV541" s="85"/>
      <c r="AW541" s="85"/>
      <c r="AX541" s="85"/>
      <c r="AY541" s="85" t="s">
        <v>227</v>
      </c>
      <c r="AZ541" s="85" t="s">
        <v>446</v>
      </c>
      <c r="BA541" s="275"/>
      <c r="BB541" s="474" t="s">
        <v>12636</v>
      </c>
      <c r="BC541" s="275">
        <v>0.56805555555555554</v>
      </c>
      <c r="BD541" s="275">
        <v>0.57152777777777775</v>
      </c>
      <c r="BE541" s="475">
        <f t="shared" si="11"/>
        <v>5</v>
      </c>
      <c r="BF541" s="85">
        <v>1</v>
      </c>
      <c r="BG541" s="85">
        <v>2</v>
      </c>
      <c r="BH541" s="85">
        <v>3</v>
      </c>
      <c r="BI541" s="85">
        <v>3</v>
      </c>
      <c r="BJ541" s="85">
        <v>2</v>
      </c>
      <c r="BK541" s="85">
        <v>1</v>
      </c>
      <c r="BL541" s="85">
        <v>1</v>
      </c>
      <c r="BM541" s="85">
        <v>3</v>
      </c>
      <c r="BN541" s="85">
        <v>2</v>
      </c>
      <c r="BO541" s="85">
        <v>1</v>
      </c>
      <c r="BP541" s="85">
        <v>3</v>
      </c>
      <c r="BQ541" s="85">
        <v>2</v>
      </c>
      <c r="BR541" s="85">
        <v>3</v>
      </c>
      <c r="BS541" s="85">
        <v>2</v>
      </c>
      <c r="BT541" s="85">
        <v>3</v>
      </c>
      <c r="BU541" s="476">
        <f t="shared" si="12"/>
        <v>4</v>
      </c>
      <c r="BV541" s="405"/>
      <c r="BW541" s="85"/>
      <c r="BX541" s="85"/>
      <c r="BY541" s="475">
        <f t="shared" si="13"/>
        <v>0</v>
      </c>
      <c r="BZ541" s="85"/>
      <c r="CA541" s="85"/>
      <c r="CB541" s="85"/>
      <c r="CC541" s="85"/>
      <c r="CD541" s="85"/>
      <c r="CE541" s="85"/>
      <c r="CF541" s="85"/>
      <c r="CG541" s="85"/>
      <c r="CH541" s="85"/>
      <c r="CI541" s="85"/>
      <c r="CJ541" s="85"/>
      <c r="CK541" s="85"/>
      <c r="CL541" s="85"/>
      <c r="CM541" s="85"/>
      <c r="CN541" s="85"/>
      <c r="CO541" s="85"/>
      <c r="CP541" s="85"/>
      <c r="CQ541" s="85"/>
      <c r="CR541" s="335" t="s">
        <v>12643</v>
      </c>
      <c r="CS541" s="335" t="s">
        <v>12644</v>
      </c>
      <c r="CT541" s="335" t="s">
        <v>4002</v>
      </c>
      <c r="CU541" s="335" t="s">
        <v>24310</v>
      </c>
      <c r="CV541" s="335" t="s">
        <v>24305</v>
      </c>
      <c r="CW541" s="335" t="s">
        <v>24306</v>
      </c>
      <c r="CX541" s="335" t="s">
        <v>24307</v>
      </c>
      <c r="CY541" s="335" t="s">
        <v>24311</v>
      </c>
      <c r="CZ541" s="335" t="s">
        <v>3848</v>
      </c>
      <c r="DA541" s="335" t="s">
        <v>24312</v>
      </c>
      <c r="DB541" s="335" t="s">
        <v>3840</v>
      </c>
      <c r="DC541" s="335" t="s">
        <v>3841</v>
      </c>
      <c r="DD541" s="335" t="s">
        <v>5700</v>
      </c>
      <c r="DE541" s="335" t="s">
        <v>3848</v>
      </c>
      <c r="DF541" s="335" t="s">
        <v>4002</v>
      </c>
      <c r="DG541" s="335" t="s">
        <v>3840</v>
      </c>
      <c r="DH541" s="335" t="s">
        <v>3841</v>
      </c>
      <c r="DI541" s="335" t="s">
        <v>5700</v>
      </c>
      <c r="DJ541" s="335" t="s">
        <v>3848</v>
      </c>
      <c r="DK541" s="335" t="s">
        <v>3957</v>
      </c>
      <c r="DL541" s="335" t="s">
        <v>3848</v>
      </c>
      <c r="DM541" s="335" t="s">
        <v>3914</v>
      </c>
      <c r="DN541" s="335" t="s">
        <v>3852</v>
      </c>
      <c r="DO541" s="335" t="s">
        <v>3848</v>
      </c>
      <c r="DP541" s="335" t="s">
        <v>3848</v>
      </c>
      <c r="DQ541" s="335" t="s">
        <v>24313</v>
      </c>
      <c r="DR541" s="335" t="s">
        <v>5405</v>
      </c>
      <c r="DS541" s="335" t="s">
        <v>24308</v>
      </c>
      <c r="DT541" s="335" t="s">
        <v>3848</v>
      </c>
      <c r="DU541" s="335" t="s">
        <v>3848</v>
      </c>
      <c r="DV541" s="335" t="s">
        <v>3848</v>
      </c>
      <c r="DW541" s="335" t="s">
        <v>3848</v>
      </c>
      <c r="DX541" s="335" t="s">
        <v>3848</v>
      </c>
      <c r="DY541" s="335" t="s">
        <v>3848</v>
      </c>
      <c r="DZ541" s="335" t="s">
        <v>3848</v>
      </c>
      <c r="EA541" s="335" t="s">
        <v>3848</v>
      </c>
      <c r="EB541" s="335" t="s">
        <v>3861</v>
      </c>
      <c r="EC541" s="335" t="s">
        <v>3862</v>
      </c>
      <c r="ED541" s="335" t="s">
        <v>3848</v>
      </c>
      <c r="EE541" s="335" t="s">
        <v>9840</v>
      </c>
      <c r="EF541" s="335" t="s">
        <v>3864</v>
      </c>
      <c r="EG541" s="335" t="s">
        <v>598</v>
      </c>
      <c r="EH541" s="335" t="s">
        <v>5303</v>
      </c>
      <c r="EI541" s="335" t="s">
        <v>2755</v>
      </c>
      <c r="EJ541" s="335" t="s">
        <v>3848</v>
      </c>
      <c r="EK541" s="335" t="s">
        <v>3848</v>
      </c>
      <c r="EL541" s="335" t="s">
        <v>3868</v>
      </c>
      <c r="EM541" s="335" t="s">
        <v>4002</v>
      </c>
      <c r="EN541" s="335" t="s">
        <v>4002</v>
      </c>
      <c r="EO541" s="335" t="s">
        <v>4002</v>
      </c>
      <c r="EP541" s="335" t="s">
        <v>4002</v>
      </c>
      <c r="EQ541" s="335" t="s">
        <v>24314</v>
      </c>
      <c r="ER541" s="335" t="s">
        <v>3872</v>
      </c>
      <c r="ES541" s="335" t="s">
        <v>24315</v>
      </c>
      <c r="ET541" s="335" t="s">
        <v>12012</v>
      </c>
      <c r="EU541" s="335" t="s">
        <v>21867</v>
      </c>
      <c r="EV541" s="335" t="s">
        <v>3877</v>
      </c>
      <c r="EW541" s="335" t="s">
        <v>3876</v>
      </c>
      <c r="EX541" s="335" t="s">
        <v>3848</v>
      </c>
      <c r="EY541" s="335" t="s">
        <v>3848</v>
      </c>
      <c r="EZ541" s="335" t="s">
        <v>3876</v>
      </c>
      <c r="FA541" s="335" t="s">
        <v>3848</v>
      </c>
      <c r="FB541" s="335" t="s">
        <v>3848</v>
      </c>
      <c r="FC541" s="335" t="s">
        <v>3848</v>
      </c>
      <c r="FD541" s="335" t="s">
        <v>3848</v>
      </c>
      <c r="FE541" s="335" t="s">
        <v>4017</v>
      </c>
      <c r="FF541" s="335" t="s">
        <v>4017</v>
      </c>
      <c r="FG541" s="335" t="s">
        <v>3848</v>
      </c>
      <c r="FH541" s="335" t="s">
        <v>3848</v>
      </c>
      <c r="FI541" s="335" t="s">
        <v>3848</v>
      </c>
      <c r="FJ541" s="335" t="s">
        <v>4017</v>
      </c>
      <c r="FK541" s="335" t="s">
        <v>4017</v>
      </c>
      <c r="FL541" s="335" t="s">
        <v>4017</v>
      </c>
      <c r="FM541" s="335" t="s">
        <v>24307</v>
      </c>
      <c r="FN541" s="335" t="s">
        <v>11029</v>
      </c>
      <c r="FO541" s="335" t="s">
        <v>6358</v>
      </c>
      <c r="FP541" s="335" t="s">
        <v>3848</v>
      </c>
      <c r="FQ541" s="335" t="s">
        <v>24316</v>
      </c>
      <c r="FR541" s="335" t="s">
        <v>4739</v>
      </c>
      <c r="FS541" s="335" t="s">
        <v>24317</v>
      </c>
      <c r="FT541" s="335" t="s">
        <v>3943</v>
      </c>
      <c r="FU541" s="335" t="s">
        <v>3943</v>
      </c>
      <c r="FV541" s="335" t="s">
        <v>3943</v>
      </c>
      <c r="FW541" s="335" t="s">
        <v>3943</v>
      </c>
      <c r="FX541" s="335" t="s">
        <v>3944</v>
      </c>
      <c r="FY541" s="335" t="s">
        <v>3848</v>
      </c>
      <c r="FZ541" s="335" t="s">
        <v>3848</v>
      </c>
      <c r="GA541" s="335" t="s">
        <v>3945</v>
      </c>
      <c r="GB541" s="335" t="s">
        <v>3946</v>
      </c>
      <c r="GC541" s="335" t="s">
        <v>3946</v>
      </c>
      <c r="HL541" s="335"/>
      <c r="HM541" s="335"/>
      <c r="HN541" s="335"/>
      <c r="HO541" s="335"/>
      <c r="HP541" s="335"/>
      <c r="HQ541" s="335"/>
      <c r="HR541" s="335"/>
      <c r="HS541" s="335"/>
      <c r="HT541" s="335"/>
      <c r="HU541" s="335"/>
      <c r="HV541" s="335"/>
      <c r="HW541" s="335"/>
      <c r="HX541" s="335"/>
      <c r="HY541" s="335"/>
      <c r="HZ541" s="335"/>
      <c r="IA541" s="335"/>
      <c r="IB541" s="335"/>
      <c r="IC541" s="44" t="s">
        <v>3403</v>
      </c>
      <c r="ID541" s="335"/>
      <c r="IE541" s="44" t="s">
        <v>3403</v>
      </c>
    </row>
    <row r="542" spans="1:239" s="44" customFormat="1" ht="15" customHeight="1" x14ac:dyDescent="0.2">
      <c r="A542" s="85">
        <v>15</v>
      </c>
      <c r="B542" s="470">
        <v>0.45</v>
      </c>
      <c r="C542" s="85"/>
      <c r="D542" s="85" t="s">
        <v>12630</v>
      </c>
      <c r="E542" s="85" t="s">
        <v>212</v>
      </c>
      <c r="F542" s="282">
        <v>43287</v>
      </c>
      <c r="G542" s="85" t="s">
        <v>1202</v>
      </c>
      <c r="H542" s="85" t="s">
        <v>233</v>
      </c>
      <c r="I542" s="85" t="s">
        <v>3057</v>
      </c>
      <c r="J542" s="85"/>
      <c r="K542" s="471"/>
      <c r="L542" s="471"/>
      <c r="M542" s="471"/>
      <c r="N542" s="471"/>
      <c r="O542" s="85"/>
      <c r="P542" s="311" t="s">
        <v>24318</v>
      </c>
      <c r="Q542" s="85" t="s">
        <v>24319</v>
      </c>
      <c r="R542" s="85" t="s">
        <v>3103</v>
      </c>
      <c r="S542" s="471" t="s">
        <v>24320</v>
      </c>
      <c r="T542" s="276">
        <v>9424468264</v>
      </c>
      <c r="U542" s="473" t="s">
        <v>24321</v>
      </c>
      <c r="V542" s="471" t="s">
        <v>221</v>
      </c>
      <c r="W542" s="44" t="s">
        <v>221</v>
      </c>
      <c r="X542" s="44" t="s">
        <v>221</v>
      </c>
      <c r="Y542" s="44" t="s">
        <v>221</v>
      </c>
      <c r="Z542" s="44" t="s">
        <v>221</v>
      </c>
      <c r="AA542" s="85" t="s">
        <v>24322</v>
      </c>
      <c r="AB542" s="85">
        <v>9239585693</v>
      </c>
      <c r="AC542" s="85" t="s">
        <v>1303</v>
      </c>
      <c r="AD542" s="85" t="s">
        <v>224</v>
      </c>
      <c r="AE542" s="85" t="s">
        <v>221</v>
      </c>
      <c r="AF542" s="85" t="s">
        <v>221</v>
      </c>
      <c r="AG542" s="85" t="s">
        <v>221</v>
      </c>
      <c r="AH542" s="85" t="s">
        <v>221</v>
      </c>
      <c r="AI542" s="85"/>
      <c r="AJ542" s="85"/>
      <c r="AK542" s="85"/>
      <c r="AL542" s="85"/>
      <c r="AM542" s="85"/>
      <c r="AN542" s="85" t="s">
        <v>228</v>
      </c>
      <c r="AO542" s="85" t="s">
        <v>228</v>
      </c>
      <c r="AP542" s="85" t="s">
        <v>229</v>
      </c>
      <c r="AQ542" s="85" t="s">
        <v>229</v>
      </c>
      <c r="AR542" s="85"/>
      <c r="AS542" s="85" t="s">
        <v>24323</v>
      </c>
      <c r="AT542" s="85">
        <v>165911</v>
      </c>
      <c r="AU542" s="85" t="s">
        <v>13187</v>
      </c>
      <c r="AV542" s="85"/>
      <c r="AW542" s="85"/>
      <c r="AX542" s="85"/>
      <c r="AY542" s="85" t="s">
        <v>227</v>
      </c>
      <c r="AZ542" s="85" t="s">
        <v>446</v>
      </c>
      <c r="BA542" s="275"/>
      <c r="BB542" s="474" t="s">
        <v>15340</v>
      </c>
      <c r="BC542" s="275">
        <v>0.55486111111111114</v>
      </c>
      <c r="BD542" s="275">
        <v>0.55833333333333335</v>
      </c>
      <c r="BE542" s="475">
        <f t="shared" si="11"/>
        <v>5</v>
      </c>
      <c r="BF542" s="85">
        <v>1</v>
      </c>
      <c r="BG542" s="85">
        <v>3</v>
      </c>
      <c r="BH542" s="85">
        <v>3</v>
      </c>
      <c r="BI542" s="85">
        <v>3</v>
      </c>
      <c r="BJ542" s="85">
        <v>1</v>
      </c>
      <c r="BK542" s="85">
        <v>3</v>
      </c>
      <c r="BL542" s="85">
        <v>3</v>
      </c>
      <c r="BM542" s="85">
        <v>3</v>
      </c>
      <c r="BN542" s="85">
        <v>3</v>
      </c>
      <c r="BO542" s="85">
        <v>3</v>
      </c>
      <c r="BP542" s="85">
        <v>3</v>
      </c>
      <c r="BQ542" s="85">
        <v>3</v>
      </c>
      <c r="BR542" s="85">
        <v>3</v>
      </c>
      <c r="BS542" s="85">
        <v>3</v>
      </c>
      <c r="BT542" s="85">
        <v>3</v>
      </c>
      <c r="BU542" s="476">
        <f t="shared" si="12"/>
        <v>2</v>
      </c>
      <c r="BV542" s="405"/>
      <c r="BW542" s="85"/>
      <c r="BX542" s="85"/>
      <c r="BY542" s="475">
        <f t="shared" si="13"/>
        <v>0</v>
      </c>
      <c r="BZ542" s="85"/>
      <c r="CA542" s="85"/>
      <c r="CB542" s="85"/>
      <c r="CC542" s="85"/>
      <c r="CD542" s="85"/>
      <c r="CE542" s="85"/>
      <c r="CF542" s="85"/>
      <c r="CG542" s="85"/>
      <c r="CH542" s="85"/>
      <c r="CI542" s="85"/>
      <c r="CJ542" s="85"/>
      <c r="CK542" s="85"/>
      <c r="CL542" s="85"/>
      <c r="CM542" s="85"/>
      <c r="CN542" s="85"/>
      <c r="CO542" s="85"/>
      <c r="CP542" s="85"/>
      <c r="CQ542" s="85"/>
      <c r="CR542" s="335" t="s">
        <v>12643</v>
      </c>
      <c r="CS542" s="335" t="s">
        <v>12644</v>
      </c>
      <c r="CT542" s="335" t="s">
        <v>4002</v>
      </c>
      <c r="CU542" s="335" t="s">
        <v>24324</v>
      </c>
      <c r="CV542" s="335" t="s">
        <v>24319</v>
      </c>
      <c r="CW542" s="335" t="s">
        <v>3103</v>
      </c>
      <c r="CX542" s="335" t="s">
        <v>24320</v>
      </c>
      <c r="CY542" s="335" t="s">
        <v>24325</v>
      </c>
      <c r="CZ542" s="335" t="s">
        <v>11124</v>
      </c>
      <c r="DA542" s="335" t="s">
        <v>24326</v>
      </c>
      <c r="DB542" s="335" t="s">
        <v>4037</v>
      </c>
      <c r="DC542" s="335" t="s">
        <v>4038</v>
      </c>
      <c r="DD542" s="335" t="s">
        <v>4039</v>
      </c>
      <c r="DE542" s="335" t="s">
        <v>14421</v>
      </c>
      <c r="DF542" s="335" t="s">
        <v>24326</v>
      </c>
      <c r="DG542" s="335" t="s">
        <v>4037</v>
      </c>
      <c r="DH542" s="335" t="s">
        <v>4038</v>
      </c>
      <c r="DI542" s="335" t="s">
        <v>4039</v>
      </c>
      <c r="DJ542" s="335" t="s">
        <v>3848</v>
      </c>
      <c r="DK542" s="335" t="s">
        <v>3957</v>
      </c>
      <c r="DL542" s="335" t="s">
        <v>3848</v>
      </c>
      <c r="DM542" s="335" t="s">
        <v>3914</v>
      </c>
      <c r="DN542" s="335" t="s">
        <v>3852</v>
      </c>
      <c r="DO542" s="335" t="s">
        <v>3848</v>
      </c>
      <c r="DP542" s="335" t="s">
        <v>3848</v>
      </c>
      <c r="DQ542" s="335" t="s">
        <v>24327</v>
      </c>
      <c r="DR542" s="335" t="s">
        <v>5405</v>
      </c>
      <c r="DS542" s="335" t="s">
        <v>24321</v>
      </c>
      <c r="DT542" s="335" t="s">
        <v>3848</v>
      </c>
      <c r="DU542" s="335" t="s">
        <v>3848</v>
      </c>
      <c r="DV542" s="335" t="s">
        <v>3848</v>
      </c>
      <c r="DW542" s="335" t="s">
        <v>3848</v>
      </c>
      <c r="DX542" s="335" t="s">
        <v>3848</v>
      </c>
      <c r="DY542" s="335" t="s">
        <v>3848</v>
      </c>
      <c r="DZ542" s="335" t="s">
        <v>3848</v>
      </c>
      <c r="EA542" s="335" t="s">
        <v>3848</v>
      </c>
      <c r="EB542" s="335" t="s">
        <v>3861</v>
      </c>
      <c r="EC542" s="335" t="s">
        <v>3862</v>
      </c>
      <c r="ED542" s="335" t="s">
        <v>3848</v>
      </c>
      <c r="EE542" s="335" t="s">
        <v>4067</v>
      </c>
      <c r="EF542" s="335" t="s">
        <v>3864</v>
      </c>
      <c r="EG542" s="335" t="s">
        <v>598</v>
      </c>
      <c r="EH542" s="335" t="s">
        <v>5303</v>
      </c>
      <c r="EI542" s="335" t="s">
        <v>6188</v>
      </c>
      <c r="EJ542" s="335" t="s">
        <v>24328</v>
      </c>
      <c r="EK542" s="335" t="s">
        <v>3848</v>
      </c>
      <c r="EL542" s="335" t="s">
        <v>4473</v>
      </c>
      <c r="EM542" s="335" t="s">
        <v>4002</v>
      </c>
      <c r="EN542" s="335" t="s">
        <v>4002</v>
      </c>
      <c r="EO542" s="335" t="s">
        <v>4401</v>
      </c>
      <c r="EP542" s="335" t="s">
        <v>3870</v>
      </c>
      <c r="EQ542" s="335" t="s">
        <v>24329</v>
      </c>
      <c r="ER542" s="335" t="s">
        <v>4073</v>
      </c>
      <c r="ES542" s="335" t="s">
        <v>24330</v>
      </c>
      <c r="ET542" s="335" t="s">
        <v>24331</v>
      </c>
      <c r="EU542" s="335" t="s">
        <v>23053</v>
      </c>
      <c r="EV542" s="335" t="s">
        <v>3876</v>
      </c>
      <c r="EW542" s="335" t="s">
        <v>3876</v>
      </c>
      <c r="EX542" s="335" t="s">
        <v>3848</v>
      </c>
      <c r="EY542" s="335" t="s">
        <v>3848</v>
      </c>
      <c r="EZ542" s="335" t="s">
        <v>3876</v>
      </c>
      <c r="FA542" s="335" t="s">
        <v>3848</v>
      </c>
      <c r="FB542" s="335" t="s">
        <v>3848</v>
      </c>
      <c r="FC542" s="335" t="s">
        <v>3848</v>
      </c>
      <c r="FD542" s="335" t="s">
        <v>3848</v>
      </c>
      <c r="FE542" s="335" t="s">
        <v>4017</v>
      </c>
      <c r="FF542" s="335" t="s">
        <v>4017</v>
      </c>
      <c r="FG542" s="335" t="s">
        <v>3848</v>
      </c>
      <c r="FH542" s="335" t="s">
        <v>3848</v>
      </c>
      <c r="FI542" s="335" t="s">
        <v>3848</v>
      </c>
      <c r="FJ542" s="335" t="s">
        <v>4017</v>
      </c>
      <c r="FK542" s="335" t="s">
        <v>4017</v>
      </c>
      <c r="FL542" s="335" t="s">
        <v>4017</v>
      </c>
      <c r="FM542" s="335" t="s">
        <v>24320</v>
      </c>
      <c r="FN542" s="335" t="s">
        <v>24332</v>
      </c>
      <c r="FO542" s="335" t="s">
        <v>24333</v>
      </c>
      <c r="FP542" s="335" t="s">
        <v>3848</v>
      </c>
      <c r="FQ542" s="335" t="s">
        <v>24334</v>
      </c>
      <c r="FR542" s="335" t="s">
        <v>4739</v>
      </c>
      <c r="FS542" s="335" t="s">
        <v>24335</v>
      </c>
      <c r="FT542" s="335" t="s">
        <v>24336</v>
      </c>
      <c r="FU542" s="335" t="s">
        <v>24337</v>
      </c>
      <c r="FV542" s="335" t="s">
        <v>24338</v>
      </c>
      <c r="FW542" s="335" t="s">
        <v>24339</v>
      </c>
      <c r="FX542" s="335" t="s">
        <v>3944</v>
      </c>
      <c r="FY542" s="335" t="s">
        <v>3848</v>
      </c>
      <c r="FZ542" s="335" t="s">
        <v>3848</v>
      </c>
      <c r="GA542" s="335" t="s">
        <v>3945</v>
      </c>
      <c r="GB542" s="335" t="s">
        <v>3945</v>
      </c>
      <c r="GC542" s="335" t="s">
        <v>3946</v>
      </c>
      <c r="HL542" s="335"/>
      <c r="HM542" s="335"/>
      <c r="HN542" s="335"/>
      <c r="HO542" s="335"/>
      <c r="HP542" s="335"/>
      <c r="HQ542" s="335"/>
      <c r="HR542" s="335"/>
      <c r="HS542" s="335"/>
      <c r="HT542" s="335"/>
      <c r="HU542" s="335"/>
      <c r="HV542" s="335"/>
      <c r="HW542" s="335"/>
      <c r="HX542" s="335"/>
      <c r="HY542" s="335"/>
      <c r="HZ542" s="335"/>
      <c r="IA542" s="335"/>
      <c r="IB542" s="335"/>
      <c r="IC542" s="44" t="s">
        <v>3403</v>
      </c>
      <c r="ID542" s="335"/>
      <c r="IE542" s="44" t="s">
        <v>3403</v>
      </c>
    </row>
    <row r="543" spans="1:239" s="44" customFormat="1" ht="15" customHeight="1" x14ac:dyDescent="0.2">
      <c r="A543" s="85">
        <v>16</v>
      </c>
      <c r="B543" s="470">
        <v>0.45347222222222222</v>
      </c>
      <c r="C543" s="85"/>
      <c r="D543" s="85" t="s">
        <v>12630</v>
      </c>
      <c r="E543" s="85" t="s">
        <v>212</v>
      </c>
      <c r="F543" s="282">
        <v>43287</v>
      </c>
      <c r="G543" s="85" t="s">
        <v>387</v>
      </c>
      <c r="H543" s="85" t="s">
        <v>214</v>
      </c>
      <c r="I543" s="85" t="s">
        <v>1222</v>
      </c>
      <c r="J543" s="85"/>
      <c r="K543" s="471"/>
      <c r="L543" s="471"/>
      <c r="M543" s="471"/>
      <c r="N543" s="471"/>
      <c r="O543" s="85"/>
      <c r="P543" s="472" t="s">
        <v>24340</v>
      </c>
      <c r="Q543" s="85" t="s">
        <v>16411</v>
      </c>
      <c r="R543" s="85" t="s">
        <v>24341</v>
      </c>
      <c r="S543" s="471" t="s">
        <v>24342</v>
      </c>
      <c r="T543" s="276">
        <v>9219260442</v>
      </c>
      <c r="U543" s="482" t="s">
        <v>24343</v>
      </c>
      <c r="V543" s="471" t="s">
        <v>221</v>
      </c>
      <c r="W543" s="44" t="s">
        <v>221</v>
      </c>
      <c r="X543" s="44" t="s">
        <v>221</v>
      </c>
      <c r="Y543" s="44" t="s">
        <v>221</v>
      </c>
      <c r="Z543" s="44" t="s">
        <v>221</v>
      </c>
      <c r="AA543" s="85" t="s">
        <v>24344</v>
      </c>
      <c r="AB543" s="85">
        <v>9332646888</v>
      </c>
      <c r="AC543" s="85" t="s">
        <v>402</v>
      </c>
      <c r="AD543" s="85" t="s">
        <v>224</v>
      </c>
      <c r="AE543" s="85" t="s">
        <v>24345</v>
      </c>
      <c r="AF543" s="85" t="s">
        <v>221</v>
      </c>
      <c r="AG543" s="85" t="s">
        <v>221</v>
      </c>
      <c r="AH543" s="85" t="s">
        <v>221</v>
      </c>
      <c r="AI543" s="85"/>
      <c r="AJ543" s="85"/>
      <c r="AK543" s="85"/>
      <c r="AL543" s="85"/>
      <c r="AM543" s="85"/>
      <c r="AN543" s="85" t="s">
        <v>228</v>
      </c>
      <c r="AO543" s="85" t="s">
        <v>228</v>
      </c>
      <c r="AP543" s="44" t="s">
        <v>598</v>
      </c>
      <c r="AQ543" s="85" t="s">
        <v>3069</v>
      </c>
      <c r="AR543" s="85"/>
      <c r="AS543" s="85"/>
      <c r="AT543" s="85"/>
      <c r="AU543" s="85"/>
      <c r="AV543" s="85"/>
      <c r="AW543" s="85"/>
      <c r="AX543" s="85"/>
      <c r="AY543" s="85" t="s">
        <v>227</v>
      </c>
      <c r="AZ543" s="85" t="s">
        <v>227</v>
      </c>
      <c r="BA543" s="275"/>
      <c r="BB543" s="474"/>
      <c r="BC543" s="275"/>
      <c r="BD543" s="275"/>
      <c r="BE543" s="306">
        <f t="shared" si="11"/>
        <v>0</v>
      </c>
      <c r="BF543" s="85"/>
      <c r="BG543" s="85"/>
      <c r="BH543" s="85"/>
      <c r="BI543" s="85"/>
      <c r="BJ543" s="85"/>
      <c r="BK543" s="85"/>
      <c r="BL543" s="85"/>
      <c r="BM543" s="85"/>
      <c r="BN543" s="85"/>
      <c r="BO543" s="85"/>
      <c r="BP543" s="85"/>
      <c r="BQ543" s="85"/>
      <c r="BR543" s="85"/>
      <c r="BS543" s="85"/>
      <c r="BT543" s="85"/>
      <c r="BU543" s="252">
        <f t="shared" si="12"/>
        <v>0</v>
      </c>
      <c r="BV543" s="405"/>
      <c r="BW543" s="85"/>
      <c r="BX543" s="85"/>
      <c r="BY543" s="306">
        <f t="shared" si="13"/>
        <v>0</v>
      </c>
      <c r="BZ543" s="85"/>
      <c r="CA543" s="85"/>
      <c r="CB543" s="85"/>
      <c r="CC543" s="85"/>
      <c r="CD543" s="85"/>
      <c r="CE543" s="85"/>
      <c r="CF543" s="85"/>
      <c r="CG543" s="85"/>
      <c r="CH543" s="85"/>
      <c r="CI543" s="85"/>
      <c r="CJ543" s="85"/>
      <c r="CK543" s="85"/>
      <c r="CL543" s="85"/>
      <c r="CM543" s="85"/>
      <c r="CN543" s="85"/>
      <c r="CO543" s="85"/>
      <c r="CP543" s="85"/>
      <c r="CQ543" s="85"/>
      <c r="CR543" s="335" t="s">
        <v>12643</v>
      </c>
      <c r="CS543" s="335" t="s">
        <v>12644</v>
      </c>
      <c r="CT543" s="335" t="s">
        <v>4002</v>
      </c>
      <c r="CU543" s="335" t="s">
        <v>24346</v>
      </c>
      <c r="CV543" s="335" t="s">
        <v>24347</v>
      </c>
      <c r="CW543" s="335" t="s">
        <v>24348</v>
      </c>
      <c r="CX543" s="335" t="s">
        <v>24349</v>
      </c>
      <c r="CY543" s="335" t="s">
        <v>24350</v>
      </c>
      <c r="CZ543" s="335" t="s">
        <v>13741</v>
      </c>
      <c r="DA543" s="335" t="s">
        <v>24351</v>
      </c>
      <c r="DB543" s="335" t="s">
        <v>3840</v>
      </c>
      <c r="DC543" s="335" t="s">
        <v>3841</v>
      </c>
      <c r="DD543" s="335" t="s">
        <v>4882</v>
      </c>
      <c r="DE543" s="335" t="s">
        <v>4044</v>
      </c>
      <c r="DF543" s="335" t="s">
        <v>4044</v>
      </c>
      <c r="DG543" s="335" t="s">
        <v>4037</v>
      </c>
      <c r="DH543" s="335" t="s">
        <v>4038</v>
      </c>
      <c r="DI543" s="335" t="s">
        <v>4039</v>
      </c>
      <c r="DJ543" s="335" t="s">
        <v>3848</v>
      </c>
      <c r="DK543" s="335" t="s">
        <v>3849</v>
      </c>
      <c r="DL543" s="335" t="s">
        <v>24352</v>
      </c>
      <c r="DM543" s="335" t="s">
        <v>3914</v>
      </c>
      <c r="DN543" s="335" t="s">
        <v>3852</v>
      </c>
      <c r="DO543" s="335" t="s">
        <v>3853</v>
      </c>
      <c r="DP543" s="335" t="s">
        <v>3854</v>
      </c>
      <c r="DQ543" s="335" t="s">
        <v>24353</v>
      </c>
      <c r="DR543" s="335" t="s">
        <v>4044</v>
      </c>
      <c r="DS543" s="335" t="s">
        <v>24343</v>
      </c>
      <c r="DT543" s="335" t="s">
        <v>3848</v>
      </c>
      <c r="DU543" s="335" t="s">
        <v>3848</v>
      </c>
      <c r="DV543" s="335" t="s">
        <v>3848</v>
      </c>
      <c r="DW543" s="335" t="s">
        <v>3848</v>
      </c>
      <c r="DX543" s="335" t="s">
        <v>3848</v>
      </c>
      <c r="DY543" s="335" t="s">
        <v>3848</v>
      </c>
      <c r="DZ543" s="335" t="s">
        <v>3848</v>
      </c>
      <c r="EA543" s="335" t="s">
        <v>3848</v>
      </c>
      <c r="EB543" s="335" t="s">
        <v>3861</v>
      </c>
      <c r="EC543" s="335" t="s">
        <v>3862</v>
      </c>
      <c r="ED543" s="335" t="s">
        <v>3848</v>
      </c>
      <c r="EE543" s="335" t="s">
        <v>6909</v>
      </c>
      <c r="EF543" s="335" t="s">
        <v>3864</v>
      </c>
      <c r="EG543" s="335" t="s">
        <v>598</v>
      </c>
      <c r="EH543" s="335" t="s">
        <v>5303</v>
      </c>
      <c r="EI543" s="335" t="s">
        <v>3069</v>
      </c>
      <c r="EJ543" s="335" t="s">
        <v>3848</v>
      </c>
      <c r="EK543" s="335" t="s">
        <v>3848</v>
      </c>
      <c r="EL543" s="335" t="s">
        <v>3868</v>
      </c>
      <c r="EM543" s="335" t="s">
        <v>4002</v>
      </c>
      <c r="EN543" s="335" t="s">
        <v>4002</v>
      </c>
      <c r="EO543" s="335" t="s">
        <v>3870</v>
      </c>
      <c r="EP543" s="335" t="s">
        <v>3869</v>
      </c>
      <c r="EQ543" s="335" t="s">
        <v>16759</v>
      </c>
      <c r="ER543" s="335" t="s">
        <v>3924</v>
      </c>
      <c r="ES543" s="335" t="s">
        <v>24354</v>
      </c>
      <c r="ET543" s="335" t="s">
        <v>24355</v>
      </c>
      <c r="EU543" s="335" t="s">
        <v>24356</v>
      </c>
      <c r="EV543" s="335" t="s">
        <v>3876</v>
      </c>
      <c r="EW543" s="335" t="s">
        <v>3876</v>
      </c>
      <c r="EX543" s="335" t="s">
        <v>3848</v>
      </c>
      <c r="EY543" s="335" t="s">
        <v>3848</v>
      </c>
      <c r="EZ543" s="335" t="s">
        <v>3876</v>
      </c>
      <c r="FA543" s="335" t="s">
        <v>3848</v>
      </c>
      <c r="FB543" s="335" t="s">
        <v>3848</v>
      </c>
      <c r="FC543" s="335" t="s">
        <v>3848</v>
      </c>
      <c r="FD543" s="335" t="s">
        <v>3848</v>
      </c>
      <c r="FE543" s="335" t="s">
        <v>4017</v>
      </c>
      <c r="FF543" s="335" t="s">
        <v>4017</v>
      </c>
      <c r="FG543" s="335" t="s">
        <v>3848</v>
      </c>
      <c r="FH543" s="335" t="s">
        <v>3848</v>
      </c>
      <c r="FI543" s="335" t="s">
        <v>3848</v>
      </c>
      <c r="FJ543" s="335" t="s">
        <v>4017</v>
      </c>
      <c r="FK543" s="335" t="s">
        <v>4017</v>
      </c>
      <c r="FL543" s="335" t="s">
        <v>4017</v>
      </c>
      <c r="FM543" s="335" t="s">
        <v>24357</v>
      </c>
      <c r="FN543" s="335" t="s">
        <v>24358</v>
      </c>
      <c r="FO543" s="335" t="s">
        <v>24359</v>
      </c>
      <c r="FP543" s="335" t="s">
        <v>3848</v>
      </c>
      <c r="FQ543" s="335" t="s">
        <v>3848</v>
      </c>
      <c r="FR543" s="335" t="s">
        <v>3848</v>
      </c>
      <c r="FS543" s="335" t="s">
        <v>3848</v>
      </c>
      <c r="FT543" s="335" t="s">
        <v>3943</v>
      </c>
      <c r="FU543" s="335" t="s">
        <v>3943</v>
      </c>
      <c r="FV543" s="335" t="s">
        <v>3943</v>
      </c>
      <c r="FW543" s="335" t="s">
        <v>3943</v>
      </c>
      <c r="FX543" s="335" t="s">
        <v>3944</v>
      </c>
      <c r="FY543" s="335" t="s">
        <v>3848</v>
      </c>
      <c r="FZ543" s="335" t="s">
        <v>24360</v>
      </c>
      <c r="GA543" s="335" t="s">
        <v>3848</v>
      </c>
      <c r="GB543" s="335" t="s">
        <v>3848</v>
      </c>
      <c r="GC543" s="335" t="s">
        <v>3848</v>
      </c>
      <c r="HL543" s="335"/>
      <c r="HM543" s="335"/>
      <c r="HN543" s="335"/>
      <c r="HO543" s="335"/>
      <c r="HP543" s="335"/>
      <c r="HQ543" s="335"/>
      <c r="HR543" s="335"/>
      <c r="HS543" s="335"/>
      <c r="HT543" s="335"/>
      <c r="HU543" s="335"/>
      <c r="HV543" s="335"/>
      <c r="HW543" s="335"/>
      <c r="HX543" s="335"/>
      <c r="HY543" s="335"/>
      <c r="HZ543" s="335"/>
      <c r="IA543" s="335"/>
      <c r="IB543" s="335"/>
      <c r="IC543" s="44" t="s">
        <v>3403</v>
      </c>
      <c r="ID543" s="335"/>
      <c r="IE543" s="44" t="s">
        <v>3403</v>
      </c>
    </row>
    <row r="544" spans="1:239" s="44" customFormat="1" ht="15" customHeight="1" x14ac:dyDescent="0.2">
      <c r="A544" s="85">
        <v>17</v>
      </c>
      <c r="B544" s="470">
        <v>0.47013888888888888</v>
      </c>
      <c r="C544" s="85"/>
      <c r="D544" s="85" t="s">
        <v>12630</v>
      </c>
      <c r="E544" s="85" t="s">
        <v>212</v>
      </c>
      <c r="F544" s="282">
        <v>43287</v>
      </c>
      <c r="G544" s="85" t="s">
        <v>3082</v>
      </c>
      <c r="H544" s="85" t="s">
        <v>246</v>
      </c>
      <c r="I544" s="85" t="s">
        <v>247</v>
      </c>
      <c r="J544" s="351" t="s">
        <v>5969</v>
      </c>
      <c r="K544" s="351" t="s">
        <v>23234</v>
      </c>
      <c r="L544" s="351" t="s">
        <v>250</v>
      </c>
      <c r="M544" s="351">
        <v>43287</v>
      </c>
      <c r="N544" s="351">
        <v>43299</v>
      </c>
      <c r="O544" s="44" t="s">
        <v>12807</v>
      </c>
      <c r="P544" s="311" t="s">
        <v>24361</v>
      </c>
      <c r="Q544" s="85" t="s">
        <v>24362</v>
      </c>
      <c r="R544" s="85" t="s">
        <v>24363</v>
      </c>
      <c r="S544" s="471" t="s">
        <v>24364</v>
      </c>
      <c r="T544" s="276">
        <v>9151585996</v>
      </c>
      <c r="U544" s="473" t="s">
        <v>24365</v>
      </c>
      <c r="V544" s="471" t="s">
        <v>24366</v>
      </c>
      <c r="W544" s="44" t="s">
        <v>221</v>
      </c>
      <c r="X544" s="44" t="s">
        <v>221</v>
      </c>
      <c r="Y544" s="44" t="s">
        <v>221</v>
      </c>
      <c r="Z544" s="44" t="s">
        <v>221</v>
      </c>
      <c r="AA544" s="85" t="s">
        <v>24367</v>
      </c>
      <c r="AB544" s="85">
        <v>9185404319</v>
      </c>
      <c r="AC544" s="85" t="s">
        <v>223</v>
      </c>
      <c r="AD544" s="85" t="s">
        <v>224</v>
      </c>
      <c r="AE544" s="85"/>
      <c r="AF544" s="85" t="s">
        <v>226</v>
      </c>
      <c r="AG544" s="85" t="s">
        <v>221</v>
      </c>
      <c r="AH544" s="85" t="s">
        <v>221</v>
      </c>
      <c r="AI544" s="85"/>
      <c r="AJ544" s="85"/>
      <c r="AK544" s="85"/>
      <c r="AL544" s="85"/>
      <c r="AM544" s="85"/>
      <c r="AN544" s="85" t="s">
        <v>228</v>
      </c>
      <c r="AO544" s="85" t="s">
        <v>228</v>
      </c>
      <c r="AP544" s="44" t="s">
        <v>598</v>
      </c>
      <c r="AQ544" s="85" t="s">
        <v>23987</v>
      </c>
      <c r="AR544" s="85"/>
      <c r="AS544" s="85"/>
      <c r="AT544" s="85"/>
      <c r="AU544" s="85"/>
      <c r="AV544" s="85"/>
      <c r="AW544" s="85"/>
      <c r="AX544" s="85"/>
      <c r="AY544" s="85" t="s">
        <v>227</v>
      </c>
      <c r="AZ544" s="85" t="s">
        <v>446</v>
      </c>
      <c r="BA544" s="275"/>
      <c r="BB544" s="474" t="s">
        <v>15340</v>
      </c>
      <c r="BC544" s="275">
        <v>0.56111111111111112</v>
      </c>
      <c r="BD544" s="275">
        <v>0.56805555555555554</v>
      </c>
      <c r="BE544" s="475">
        <f t="shared" si="11"/>
        <v>10</v>
      </c>
      <c r="BF544" s="85">
        <v>3</v>
      </c>
      <c r="BG544" s="85">
        <v>3</v>
      </c>
      <c r="BH544" s="85">
        <v>3</v>
      </c>
      <c r="BI544" s="85">
        <v>3</v>
      </c>
      <c r="BJ544" s="85">
        <v>3</v>
      </c>
      <c r="BK544" s="85">
        <v>3</v>
      </c>
      <c r="BL544" s="85">
        <v>3</v>
      </c>
      <c r="BM544" s="85">
        <v>3</v>
      </c>
      <c r="BN544" s="85">
        <v>3</v>
      </c>
      <c r="BO544" s="85">
        <v>3</v>
      </c>
      <c r="BP544" s="85">
        <v>3</v>
      </c>
      <c r="BQ544" s="85">
        <v>3</v>
      </c>
      <c r="BR544" s="85">
        <v>3</v>
      </c>
      <c r="BS544" s="85">
        <v>3</v>
      </c>
      <c r="BT544" s="85">
        <v>3</v>
      </c>
      <c r="BU544" s="476">
        <f t="shared" si="12"/>
        <v>0</v>
      </c>
      <c r="BV544" s="405" t="s">
        <v>15340</v>
      </c>
      <c r="BW544" s="483">
        <v>0.56805555555555554</v>
      </c>
      <c r="BX544" s="483">
        <v>0.57500000000000007</v>
      </c>
      <c r="BY544" s="475">
        <f t="shared" si="13"/>
        <v>10</v>
      </c>
      <c r="BZ544" s="85">
        <v>3</v>
      </c>
      <c r="CA544" s="85">
        <v>3</v>
      </c>
      <c r="CB544" s="85">
        <v>3</v>
      </c>
      <c r="CC544" s="85">
        <v>3</v>
      </c>
      <c r="CD544" s="85" t="s">
        <v>260</v>
      </c>
      <c r="CE544" s="85" t="s">
        <v>15340</v>
      </c>
      <c r="CF544" s="85">
        <v>15</v>
      </c>
      <c r="CG544" s="85"/>
      <c r="CH544" s="85"/>
      <c r="CI544" s="85"/>
      <c r="CJ544" s="85"/>
      <c r="CK544" s="85"/>
      <c r="CL544" s="85"/>
      <c r="CM544" s="85"/>
      <c r="CN544" s="85"/>
      <c r="CO544" s="85"/>
      <c r="CP544" s="85"/>
      <c r="CQ544" s="85"/>
      <c r="CR544" s="335" t="s">
        <v>12643</v>
      </c>
      <c r="CS544" s="335" t="s">
        <v>12644</v>
      </c>
      <c r="CT544" s="335" t="s">
        <v>4002</v>
      </c>
      <c r="CU544" s="335" t="s">
        <v>24368</v>
      </c>
      <c r="CV544" s="335" t="s">
        <v>24362</v>
      </c>
      <c r="CW544" s="335" t="s">
        <v>24363</v>
      </c>
      <c r="CX544" s="335" t="s">
        <v>24364</v>
      </c>
      <c r="CY544" s="335" t="s">
        <v>24369</v>
      </c>
      <c r="CZ544" s="335" t="s">
        <v>3848</v>
      </c>
      <c r="DA544" s="335" t="s">
        <v>24370</v>
      </c>
      <c r="DB544" s="335" t="s">
        <v>3840</v>
      </c>
      <c r="DC544" s="335" t="s">
        <v>3841</v>
      </c>
      <c r="DD544" s="335" t="s">
        <v>4882</v>
      </c>
      <c r="DE544" s="335" t="s">
        <v>24371</v>
      </c>
      <c r="DF544" s="335" t="s">
        <v>24372</v>
      </c>
      <c r="DG544" s="335" t="s">
        <v>4037</v>
      </c>
      <c r="DH544" s="335" t="s">
        <v>4038</v>
      </c>
      <c r="DI544" s="335" t="s">
        <v>4039</v>
      </c>
      <c r="DJ544" s="335" t="s">
        <v>24373</v>
      </c>
      <c r="DK544" s="335" t="s">
        <v>3957</v>
      </c>
      <c r="DL544" s="335" t="s">
        <v>1328</v>
      </c>
      <c r="DM544" s="335" t="s">
        <v>4116</v>
      </c>
      <c r="DN544" s="335" t="s">
        <v>3852</v>
      </c>
      <c r="DO544" s="335" t="s">
        <v>3853</v>
      </c>
      <c r="DP544" s="335" t="s">
        <v>3854</v>
      </c>
      <c r="DQ544" s="335" t="s">
        <v>24374</v>
      </c>
      <c r="DR544" s="335" t="s">
        <v>24374</v>
      </c>
      <c r="DS544" s="335" t="s">
        <v>24365</v>
      </c>
      <c r="DT544" s="335" t="s">
        <v>3848</v>
      </c>
      <c r="DU544" s="335" t="s">
        <v>3848</v>
      </c>
      <c r="DV544" s="335" t="s">
        <v>3848</v>
      </c>
      <c r="DW544" s="335" t="s">
        <v>3848</v>
      </c>
      <c r="DX544" s="335" t="s">
        <v>24366</v>
      </c>
      <c r="DY544" s="335" t="s">
        <v>24375</v>
      </c>
      <c r="DZ544" s="335" t="s">
        <v>24375</v>
      </c>
      <c r="EA544" s="335" t="s">
        <v>24375</v>
      </c>
      <c r="EB544" s="335" t="s">
        <v>3861</v>
      </c>
      <c r="EC544" s="335" t="s">
        <v>3862</v>
      </c>
      <c r="ED544" s="335" t="s">
        <v>3848</v>
      </c>
      <c r="EE544" s="335" t="s">
        <v>4067</v>
      </c>
      <c r="EF544" s="335" t="s">
        <v>3864</v>
      </c>
      <c r="EG544" s="335" t="s">
        <v>598</v>
      </c>
      <c r="EH544" s="335" t="s">
        <v>20053</v>
      </c>
      <c r="EI544" s="335" t="s">
        <v>24376</v>
      </c>
      <c r="EJ544" s="335" t="s">
        <v>3848</v>
      </c>
      <c r="EK544" s="335" t="s">
        <v>3848</v>
      </c>
      <c r="EL544" s="335" t="s">
        <v>3868</v>
      </c>
      <c r="EM544" s="335" t="s">
        <v>4002</v>
      </c>
      <c r="EN544" s="335" t="s">
        <v>4002</v>
      </c>
      <c r="EO544" s="335" t="s">
        <v>4002</v>
      </c>
      <c r="EP544" s="335" t="s">
        <v>4002</v>
      </c>
      <c r="EQ544" s="335" t="s">
        <v>24377</v>
      </c>
      <c r="ER544" s="335" t="s">
        <v>3924</v>
      </c>
      <c r="ES544" s="335" t="s">
        <v>24378</v>
      </c>
      <c r="ET544" s="335" t="s">
        <v>24379</v>
      </c>
      <c r="EU544" s="335" t="s">
        <v>11181</v>
      </c>
      <c r="EV544" s="335" t="s">
        <v>3876</v>
      </c>
      <c r="EW544" s="335" t="s">
        <v>3876</v>
      </c>
      <c r="EX544" s="335" t="s">
        <v>3848</v>
      </c>
      <c r="EY544" s="335" t="s">
        <v>3848</v>
      </c>
      <c r="EZ544" s="335" t="s">
        <v>3877</v>
      </c>
      <c r="FA544" s="335" t="s">
        <v>4008</v>
      </c>
      <c r="FB544" s="335" t="s">
        <v>5310</v>
      </c>
      <c r="FC544" s="335" t="s">
        <v>24380</v>
      </c>
      <c r="FD544" s="335" t="s">
        <v>3848</v>
      </c>
      <c r="FE544" s="335" t="s">
        <v>4011</v>
      </c>
      <c r="FF544" s="335" t="s">
        <v>4012</v>
      </c>
      <c r="FG544" s="335" t="s">
        <v>24381</v>
      </c>
      <c r="FH544" s="335" t="s">
        <v>24382</v>
      </c>
      <c r="FI544" s="335" t="s">
        <v>10567</v>
      </c>
      <c r="FJ544" s="335" t="s">
        <v>4271</v>
      </c>
      <c r="FK544" s="335" t="s">
        <v>21846</v>
      </c>
      <c r="FL544" s="335" t="s">
        <v>4017</v>
      </c>
      <c r="FM544" s="335" t="s">
        <v>24383</v>
      </c>
      <c r="FN544" s="335" t="s">
        <v>24384</v>
      </c>
      <c r="FO544" s="335" t="s">
        <v>24385</v>
      </c>
      <c r="FP544" s="335" t="s">
        <v>3848</v>
      </c>
      <c r="FQ544" s="335" t="s">
        <v>3848</v>
      </c>
      <c r="FR544" s="335" t="s">
        <v>3848</v>
      </c>
      <c r="FS544" s="335" t="s">
        <v>3848</v>
      </c>
      <c r="FT544" s="335" t="s">
        <v>24386</v>
      </c>
      <c r="FU544" s="335" t="s">
        <v>6772</v>
      </c>
      <c r="FV544" s="335" t="s">
        <v>24387</v>
      </c>
      <c r="FW544" s="335" t="s">
        <v>24388</v>
      </c>
      <c r="FX544" s="335" t="s">
        <v>176</v>
      </c>
      <c r="FY544" s="335" t="s">
        <v>22367</v>
      </c>
      <c r="FZ544" s="335" t="s">
        <v>24389</v>
      </c>
      <c r="GA544" s="335" t="s">
        <v>3945</v>
      </c>
      <c r="GB544" s="335" t="s">
        <v>3946</v>
      </c>
      <c r="GC544" s="335" t="s">
        <v>3946</v>
      </c>
      <c r="GD544" s="36" t="s">
        <v>4194</v>
      </c>
      <c r="GE544" s="213" t="s">
        <v>6505</v>
      </c>
      <c r="GF544" s="44" t="s">
        <v>12711</v>
      </c>
      <c r="GG544" s="44" t="s">
        <v>6676</v>
      </c>
      <c r="HL544" s="282">
        <v>43287</v>
      </c>
      <c r="HM544" s="30" t="s">
        <v>12618</v>
      </c>
      <c r="HN544" s="213" t="s">
        <v>6505</v>
      </c>
      <c r="HO544" s="30"/>
      <c r="HP544" s="30"/>
      <c r="HQ544" s="335"/>
      <c r="HR544" s="335"/>
      <c r="HS544" s="44" t="s">
        <v>6676</v>
      </c>
      <c r="HT544" s="30"/>
      <c r="HU544" s="30"/>
      <c r="HV544" s="335"/>
      <c r="HW544" s="30"/>
      <c r="HX544" s="335"/>
      <c r="HY544" s="335"/>
      <c r="HZ544" s="335"/>
      <c r="IA544" s="30"/>
      <c r="IB544" s="30"/>
      <c r="IC544" s="44" t="s">
        <v>247</v>
      </c>
      <c r="ID544" s="30"/>
      <c r="IE544" s="44" t="s">
        <v>12843</v>
      </c>
    </row>
    <row r="545" spans="1:239" s="44" customFormat="1" ht="15" customHeight="1" x14ac:dyDescent="0.2">
      <c r="A545" s="85">
        <v>18</v>
      </c>
      <c r="B545" s="470">
        <v>0.47291666666666665</v>
      </c>
      <c r="C545" s="85"/>
      <c r="D545" s="85" t="s">
        <v>12630</v>
      </c>
      <c r="E545" s="85" t="s">
        <v>212</v>
      </c>
      <c r="F545" s="282">
        <v>43287</v>
      </c>
      <c r="G545" s="85" t="s">
        <v>1202</v>
      </c>
      <c r="H545" s="85" t="s">
        <v>233</v>
      </c>
      <c r="I545" s="85" t="s">
        <v>3057</v>
      </c>
      <c r="J545" s="85"/>
      <c r="K545" s="471"/>
      <c r="L545" s="471"/>
      <c r="M545" s="471"/>
      <c r="N545" s="471"/>
      <c r="O545" s="85"/>
      <c r="P545" s="311" t="s">
        <v>24390</v>
      </c>
      <c r="Q545" s="85" t="s">
        <v>8549</v>
      </c>
      <c r="R545" s="85" t="s">
        <v>24391</v>
      </c>
      <c r="S545" s="471" t="s">
        <v>238</v>
      </c>
      <c r="T545" s="276">
        <v>9051397495</v>
      </c>
      <c r="U545" s="473" t="s">
        <v>24392</v>
      </c>
      <c r="V545" s="471" t="s">
        <v>24393</v>
      </c>
      <c r="W545" s="44" t="s">
        <v>221</v>
      </c>
      <c r="X545" s="44" t="s">
        <v>221</v>
      </c>
      <c r="Y545" s="44" t="s">
        <v>221</v>
      </c>
      <c r="Z545" s="44" t="s">
        <v>221</v>
      </c>
      <c r="AA545" s="85" t="s">
        <v>24394</v>
      </c>
      <c r="AB545" s="85">
        <v>9750511294</v>
      </c>
      <c r="AC545" s="85" t="s">
        <v>1303</v>
      </c>
      <c r="AD545" s="85" t="s">
        <v>224</v>
      </c>
      <c r="AE545" s="85" t="s">
        <v>221</v>
      </c>
      <c r="AF545" s="85" t="s">
        <v>221</v>
      </c>
      <c r="AG545" s="85" t="s">
        <v>221</v>
      </c>
      <c r="AH545" s="85" t="s">
        <v>221</v>
      </c>
      <c r="AI545" s="85"/>
      <c r="AJ545" s="85"/>
      <c r="AK545" s="85"/>
      <c r="AL545" s="85"/>
      <c r="AM545" s="85"/>
      <c r="AN545" s="85" t="s">
        <v>394</v>
      </c>
      <c r="AO545" s="85" t="s">
        <v>395</v>
      </c>
      <c r="AP545" s="85" t="s">
        <v>1076</v>
      </c>
      <c r="AQ545" s="85" t="s">
        <v>1077</v>
      </c>
      <c r="AR545" s="85"/>
      <c r="AS545" s="85"/>
      <c r="AT545" s="85"/>
      <c r="AU545" s="85"/>
      <c r="AV545" s="85"/>
      <c r="AW545" s="85" t="s">
        <v>16869</v>
      </c>
      <c r="AX545" s="85"/>
      <c r="AY545" s="85" t="s">
        <v>227</v>
      </c>
      <c r="AZ545" s="85" t="s">
        <v>446</v>
      </c>
      <c r="BA545" s="275"/>
      <c r="BB545" s="474" t="s">
        <v>15340</v>
      </c>
      <c r="BC545" s="275">
        <v>0.57986111111111105</v>
      </c>
      <c r="BD545" s="275">
        <v>0.58263888888888882</v>
      </c>
      <c r="BE545" s="475">
        <f t="shared" si="11"/>
        <v>4</v>
      </c>
      <c r="BF545" s="85">
        <v>1</v>
      </c>
      <c r="BG545" s="85">
        <v>3</v>
      </c>
      <c r="BH545" s="85">
        <v>3</v>
      </c>
      <c r="BI545" s="85">
        <v>3</v>
      </c>
      <c r="BJ545" s="85">
        <v>3</v>
      </c>
      <c r="BK545" s="85">
        <v>3</v>
      </c>
      <c r="BL545" s="85">
        <v>1</v>
      </c>
      <c r="BM545" s="85">
        <v>3</v>
      </c>
      <c r="BN545" s="85">
        <v>3</v>
      </c>
      <c r="BO545" s="85">
        <v>3</v>
      </c>
      <c r="BP545" s="85">
        <v>3</v>
      </c>
      <c r="BQ545" s="85">
        <v>3</v>
      </c>
      <c r="BR545" s="85">
        <v>3</v>
      </c>
      <c r="BS545" s="85">
        <v>3</v>
      </c>
      <c r="BT545" s="85">
        <v>3</v>
      </c>
      <c r="BU545" s="476">
        <f t="shared" si="12"/>
        <v>2</v>
      </c>
      <c r="BV545" s="405"/>
      <c r="BW545" s="85"/>
      <c r="BX545" s="85"/>
      <c r="BY545" s="475">
        <f t="shared" si="13"/>
        <v>0</v>
      </c>
      <c r="BZ545" s="85"/>
      <c r="CA545" s="85"/>
      <c r="CB545" s="85"/>
      <c r="CC545" s="85"/>
      <c r="CD545" s="85"/>
      <c r="CE545" s="85"/>
      <c r="CF545" s="85"/>
      <c r="CG545" s="85"/>
      <c r="CH545" s="85"/>
      <c r="CI545" s="85"/>
      <c r="CJ545" s="85"/>
      <c r="CK545" s="85"/>
      <c r="CL545" s="85"/>
      <c r="CM545" s="85"/>
      <c r="CN545" s="85"/>
      <c r="CO545" s="85"/>
      <c r="CP545" s="85"/>
      <c r="CQ545" s="85"/>
      <c r="CR545" s="335" t="s">
        <v>12643</v>
      </c>
      <c r="CS545" s="335" t="s">
        <v>12644</v>
      </c>
      <c r="CT545" s="335" t="s">
        <v>4002</v>
      </c>
      <c r="CU545" s="335" t="s">
        <v>24395</v>
      </c>
      <c r="CV545" s="335" t="s">
        <v>8549</v>
      </c>
      <c r="CW545" s="335" t="s">
        <v>24391</v>
      </c>
      <c r="CX545" s="335" t="s">
        <v>238</v>
      </c>
      <c r="CY545" s="335" t="s">
        <v>24396</v>
      </c>
      <c r="CZ545" s="335" t="s">
        <v>24397</v>
      </c>
      <c r="DA545" s="335" t="s">
        <v>24398</v>
      </c>
      <c r="DB545" s="335" t="s">
        <v>4158</v>
      </c>
      <c r="DC545" s="335" t="s">
        <v>4159</v>
      </c>
      <c r="DD545" s="335" t="s">
        <v>24399</v>
      </c>
      <c r="DE545" s="335" t="s">
        <v>24397</v>
      </c>
      <c r="DF545" s="335" t="s">
        <v>24398</v>
      </c>
      <c r="DG545" s="335" t="s">
        <v>4158</v>
      </c>
      <c r="DH545" s="335" t="s">
        <v>4159</v>
      </c>
      <c r="DI545" s="335" t="s">
        <v>24399</v>
      </c>
      <c r="DJ545" s="335" t="s">
        <v>24400</v>
      </c>
      <c r="DK545" s="335" t="s">
        <v>3957</v>
      </c>
      <c r="DL545" s="335" t="s">
        <v>24401</v>
      </c>
      <c r="DM545" s="335" t="s">
        <v>3914</v>
      </c>
      <c r="DN545" s="335" t="s">
        <v>3852</v>
      </c>
      <c r="DO545" s="335" t="s">
        <v>3853</v>
      </c>
      <c r="DP545" s="335" t="s">
        <v>3854</v>
      </c>
      <c r="DQ545" s="335" t="s">
        <v>24402</v>
      </c>
      <c r="DR545" s="335" t="s">
        <v>3666</v>
      </c>
      <c r="DS545" s="335" t="s">
        <v>24392</v>
      </c>
      <c r="DT545" s="335" t="s">
        <v>24403</v>
      </c>
      <c r="DU545" s="335" t="s">
        <v>3666</v>
      </c>
      <c r="DV545" s="335" t="s">
        <v>3666</v>
      </c>
      <c r="DW545" s="335" t="s">
        <v>3666</v>
      </c>
      <c r="DX545" s="335" t="s">
        <v>24393</v>
      </c>
      <c r="DY545" s="335" t="s">
        <v>3848</v>
      </c>
      <c r="DZ545" s="335" t="s">
        <v>3848</v>
      </c>
      <c r="EA545" s="335" t="s">
        <v>24404</v>
      </c>
      <c r="EB545" s="335" t="s">
        <v>3861</v>
      </c>
      <c r="EC545" s="335" t="s">
        <v>4118</v>
      </c>
      <c r="ED545" s="335" t="s">
        <v>3848</v>
      </c>
      <c r="EE545" s="335" t="s">
        <v>9840</v>
      </c>
      <c r="EF545" s="335" t="s">
        <v>395</v>
      </c>
      <c r="EG545" s="335" t="s">
        <v>1720</v>
      </c>
      <c r="EH545" s="335" t="s">
        <v>1077</v>
      </c>
      <c r="EI545" s="335" t="s">
        <v>3848</v>
      </c>
      <c r="EJ545" s="335" t="s">
        <v>16869</v>
      </c>
      <c r="EK545" s="335" t="s">
        <v>3848</v>
      </c>
      <c r="EL545" s="335" t="s">
        <v>3868</v>
      </c>
      <c r="EM545" s="335" t="s">
        <v>4002</v>
      </c>
      <c r="EN545" s="335" t="s">
        <v>4002</v>
      </c>
      <c r="EO545" s="335" t="s">
        <v>4002</v>
      </c>
      <c r="EP545" s="335" t="s">
        <v>4002</v>
      </c>
      <c r="EQ545" s="335" t="s">
        <v>24405</v>
      </c>
      <c r="ER545" s="335" t="s">
        <v>3924</v>
      </c>
      <c r="ES545" s="335" t="s">
        <v>24406</v>
      </c>
      <c r="ET545" s="335" t="s">
        <v>4889</v>
      </c>
      <c r="EU545" s="335" t="s">
        <v>6662</v>
      </c>
      <c r="EV545" s="335" t="s">
        <v>3876</v>
      </c>
      <c r="EW545" s="335" t="s">
        <v>3876</v>
      </c>
      <c r="EX545" s="335" t="s">
        <v>3848</v>
      </c>
      <c r="EY545" s="335" t="s">
        <v>3848</v>
      </c>
      <c r="EZ545" s="335" t="s">
        <v>3876</v>
      </c>
      <c r="FA545" s="335" t="s">
        <v>3848</v>
      </c>
      <c r="FB545" s="335" t="s">
        <v>3848</v>
      </c>
      <c r="FC545" s="335" t="s">
        <v>3848</v>
      </c>
      <c r="FD545" s="335" t="s">
        <v>3848</v>
      </c>
      <c r="FE545" s="335" t="s">
        <v>4017</v>
      </c>
      <c r="FF545" s="335" t="s">
        <v>4017</v>
      </c>
      <c r="FG545" s="335" t="s">
        <v>3848</v>
      </c>
      <c r="FH545" s="335" t="s">
        <v>3848</v>
      </c>
      <c r="FI545" s="335" t="s">
        <v>3848</v>
      </c>
      <c r="FJ545" s="335" t="s">
        <v>4017</v>
      </c>
      <c r="FK545" s="335" t="s">
        <v>4017</v>
      </c>
      <c r="FL545" s="335" t="s">
        <v>4017</v>
      </c>
      <c r="FM545" s="335" t="s">
        <v>238</v>
      </c>
      <c r="FN545" s="335" t="s">
        <v>14654</v>
      </c>
      <c r="FO545" s="335" t="s">
        <v>2248</v>
      </c>
      <c r="FP545" s="335" t="s">
        <v>3848</v>
      </c>
      <c r="FQ545" s="335" t="s">
        <v>3848</v>
      </c>
      <c r="FR545" s="335" t="s">
        <v>3848</v>
      </c>
      <c r="FS545" s="335" t="s">
        <v>3848</v>
      </c>
      <c r="FT545" s="335" t="s">
        <v>24407</v>
      </c>
      <c r="FU545" s="335" t="s">
        <v>24408</v>
      </c>
      <c r="FV545" s="335" t="s">
        <v>24409</v>
      </c>
      <c r="FW545" s="335" t="s">
        <v>24410</v>
      </c>
      <c r="FX545" s="335" t="s">
        <v>3944</v>
      </c>
      <c r="FY545" s="335" t="s">
        <v>3848</v>
      </c>
      <c r="FZ545" s="335" t="s">
        <v>13539</v>
      </c>
      <c r="GA545" s="335" t="s">
        <v>3945</v>
      </c>
      <c r="GB545" s="335" t="s">
        <v>3945</v>
      </c>
      <c r="GC545" s="335" t="s">
        <v>3946</v>
      </c>
      <c r="HL545" s="335"/>
      <c r="HM545" s="335"/>
      <c r="HN545" s="335"/>
      <c r="HO545" s="335"/>
      <c r="HP545" s="335"/>
      <c r="HQ545" s="335"/>
      <c r="HR545" s="335"/>
      <c r="HS545" s="335"/>
      <c r="HT545" s="335"/>
      <c r="HU545" s="335"/>
      <c r="HV545" s="335"/>
      <c r="HW545" s="335"/>
      <c r="HX545" s="335"/>
      <c r="HY545" s="335"/>
      <c r="HZ545" s="335"/>
      <c r="IA545" s="335"/>
      <c r="IB545" s="335"/>
      <c r="IC545" s="44" t="s">
        <v>3403</v>
      </c>
      <c r="ID545" s="335"/>
      <c r="IE545" s="44" t="s">
        <v>3403</v>
      </c>
    </row>
    <row r="546" spans="1:239" s="44" customFormat="1" ht="15" customHeight="1" x14ac:dyDescent="0.2">
      <c r="A546" s="85">
        <v>19</v>
      </c>
      <c r="B546" s="470">
        <v>0.47916666666666669</v>
      </c>
      <c r="C546" s="85"/>
      <c r="D546" s="85" t="s">
        <v>12630</v>
      </c>
      <c r="E546" s="85" t="s">
        <v>212</v>
      </c>
      <c r="F546" s="282">
        <v>43287</v>
      </c>
      <c r="G546" s="85" t="s">
        <v>1202</v>
      </c>
      <c r="H546" s="85" t="s">
        <v>233</v>
      </c>
      <c r="I546" s="85" t="s">
        <v>3057</v>
      </c>
      <c r="J546" s="85"/>
      <c r="K546" s="471"/>
      <c r="L546" s="471"/>
      <c r="M546" s="471"/>
      <c r="N546" s="471"/>
      <c r="O546" s="85"/>
      <c r="P546" s="311" t="s">
        <v>24411</v>
      </c>
      <c r="Q546" s="85" t="s">
        <v>24412</v>
      </c>
      <c r="R546" s="85" t="s">
        <v>24413</v>
      </c>
      <c r="S546" s="471" t="s">
        <v>547</v>
      </c>
      <c r="T546" s="276">
        <v>9652870226</v>
      </c>
      <c r="U546" s="473" t="s">
        <v>24414</v>
      </c>
      <c r="V546" s="471" t="s">
        <v>221</v>
      </c>
      <c r="W546" s="44" t="s">
        <v>221</v>
      </c>
      <c r="X546" s="44" t="s">
        <v>221</v>
      </c>
      <c r="Y546" s="44" t="s">
        <v>221</v>
      </c>
      <c r="Z546" s="44" t="s">
        <v>221</v>
      </c>
      <c r="AA546" s="85" t="s">
        <v>24415</v>
      </c>
      <c r="AB546" s="85">
        <v>9162579249</v>
      </c>
      <c r="AC546" s="85" t="s">
        <v>402</v>
      </c>
      <c r="AD546" s="85" t="s">
        <v>224</v>
      </c>
      <c r="AE546" s="85" t="s">
        <v>24416</v>
      </c>
      <c r="AF546" s="85" t="s">
        <v>221</v>
      </c>
      <c r="AG546" s="85" t="s">
        <v>221</v>
      </c>
      <c r="AH546" s="85" t="s">
        <v>221</v>
      </c>
      <c r="AI546" s="85"/>
      <c r="AJ546" s="85"/>
      <c r="AK546" s="85"/>
      <c r="AL546" s="85"/>
      <c r="AM546" s="85"/>
      <c r="AN546" s="85" t="s">
        <v>394</v>
      </c>
      <c r="AO546" s="85" t="s">
        <v>395</v>
      </c>
      <c r="AP546" s="85" t="s">
        <v>1076</v>
      </c>
      <c r="AQ546" s="85" t="s">
        <v>14512</v>
      </c>
      <c r="AR546" s="85"/>
      <c r="AS546" s="85"/>
      <c r="AT546" s="85"/>
      <c r="AU546" s="85"/>
      <c r="AV546" s="85"/>
      <c r="AW546" s="85" t="s">
        <v>12988</v>
      </c>
      <c r="AX546" s="85"/>
      <c r="AY546" s="85" t="s">
        <v>227</v>
      </c>
      <c r="AZ546" s="85" t="s">
        <v>446</v>
      </c>
      <c r="BA546" s="275"/>
      <c r="BB546" s="474" t="s">
        <v>15340</v>
      </c>
      <c r="BC546" s="275">
        <v>0.54513888888888895</v>
      </c>
      <c r="BD546" s="275">
        <v>0.54791666666666672</v>
      </c>
      <c r="BE546" s="306">
        <f t="shared" si="11"/>
        <v>4</v>
      </c>
      <c r="BF546" s="85">
        <v>1</v>
      </c>
      <c r="BG546" s="85">
        <v>3</v>
      </c>
      <c r="BH546" s="85">
        <v>3</v>
      </c>
      <c r="BI546" s="85">
        <v>3</v>
      </c>
      <c r="BJ546" s="85">
        <v>3</v>
      </c>
      <c r="BK546" s="85">
        <v>3</v>
      </c>
      <c r="BL546" s="85">
        <v>3</v>
      </c>
      <c r="BM546" s="85">
        <v>1</v>
      </c>
      <c r="BN546" s="85">
        <v>3</v>
      </c>
      <c r="BO546" s="85">
        <v>3</v>
      </c>
      <c r="BP546" s="85">
        <v>3</v>
      </c>
      <c r="BQ546" s="85">
        <v>3</v>
      </c>
      <c r="BR546" s="85">
        <v>3</v>
      </c>
      <c r="BS546" s="85">
        <v>3</v>
      </c>
      <c r="BT546" s="85">
        <v>3</v>
      </c>
      <c r="BU546" s="252">
        <f t="shared" si="12"/>
        <v>2</v>
      </c>
      <c r="BV546" s="405"/>
      <c r="BW546" s="85"/>
      <c r="BX546" s="85"/>
      <c r="BY546" s="306">
        <f t="shared" si="13"/>
        <v>0</v>
      </c>
      <c r="BZ546" s="85"/>
      <c r="CA546" s="85"/>
      <c r="CB546" s="85"/>
      <c r="CC546" s="85"/>
      <c r="CD546" s="85"/>
      <c r="CE546" s="85"/>
      <c r="CF546" s="85"/>
      <c r="CG546" s="85"/>
      <c r="CH546" s="85"/>
      <c r="CI546" s="85"/>
      <c r="CJ546" s="85"/>
      <c r="CK546" s="85"/>
      <c r="CL546" s="85"/>
      <c r="CM546" s="85"/>
      <c r="CN546" s="85"/>
      <c r="CO546" s="85"/>
      <c r="CP546" s="85"/>
      <c r="CQ546" s="85"/>
      <c r="CR546" s="335" t="s">
        <v>12643</v>
      </c>
      <c r="CS546" s="335" t="s">
        <v>12644</v>
      </c>
      <c r="CT546" s="335" t="s">
        <v>4002</v>
      </c>
      <c r="CU546" s="335" t="s">
        <v>24417</v>
      </c>
      <c r="CV546" s="335" t="s">
        <v>24418</v>
      </c>
      <c r="CW546" s="335" t="s">
        <v>24419</v>
      </c>
      <c r="CX546" s="335" t="s">
        <v>807</v>
      </c>
      <c r="CY546" s="335" t="s">
        <v>24420</v>
      </c>
      <c r="CZ546" s="335" t="s">
        <v>13741</v>
      </c>
      <c r="DA546" s="335" t="s">
        <v>24421</v>
      </c>
      <c r="DB546" s="335" t="s">
        <v>3840</v>
      </c>
      <c r="DC546" s="335" t="s">
        <v>3841</v>
      </c>
      <c r="DD546" s="335" t="s">
        <v>15651</v>
      </c>
      <c r="DE546" s="335" t="s">
        <v>3848</v>
      </c>
      <c r="DF546" s="335" t="s">
        <v>4044</v>
      </c>
      <c r="DG546" s="335" t="s">
        <v>4037</v>
      </c>
      <c r="DH546" s="335" t="s">
        <v>4038</v>
      </c>
      <c r="DI546" s="335" t="s">
        <v>4039</v>
      </c>
      <c r="DJ546" s="335" t="s">
        <v>24422</v>
      </c>
      <c r="DK546" s="335" t="s">
        <v>3957</v>
      </c>
      <c r="DL546" s="335" t="s">
        <v>4298</v>
      </c>
      <c r="DM546" s="335" t="s">
        <v>4116</v>
      </c>
      <c r="DN546" s="335" t="s">
        <v>3852</v>
      </c>
      <c r="DO546" s="335" t="s">
        <v>3853</v>
      </c>
      <c r="DP546" s="335" t="s">
        <v>3854</v>
      </c>
      <c r="DQ546" s="335" t="s">
        <v>24423</v>
      </c>
      <c r="DR546" s="335" t="s">
        <v>3666</v>
      </c>
      <c r="DS546" s="335" t="s">
        <v>24414</v>
      </c>
      <c r="DT546" s="335" t="s">
        <v>3848</v>
      </c>
      <c r="DU546" s="335" t="s">
        <v>3848</v>
      </c>
      <c r="DV546" s="335" t="s">
        <v>3848</v>
      </c>
      <c r="DW546" s="335" t="s">
        <v>3848</v>
      </c>
      <c r="DX546" s="335" t="s">
        <v>3848</v>
      </c>
      <c r="DY546" s="335" t="s">
        <v>3848</v>
      </c>
      <c r="DZ546" s="335" t="s">
        <v>3848</v>
      </c>
      <c r="EA546" s="335" t="s">
        <v>3848</v>
      </c>
      <c r="EB546" s="335" t="s">
        <v>3861</v>
      </c>
      <c r="EC546" s="335" t="s">
        <v>3862</v>
      </c>
      <c r="ED546" s="335" t="s">
        <v>3848</v>
      </c>
      <c r="EE546" s="335" t="s">
        <v>5408</v>
      </c>
      <c r="EF546" s="335" t="s">
        <v>5081</v>
      </c>
      <c r="EG546" s="335" t="s">
        <v>598</v>
      </c>
      <c r="EH546" s="335" t="s">
        <v>5303</v>
      </c>
      <c r="EI546" s="335" t="s">
        <v>12988</v>
      </c>
      <c r="EJ546" s="335" t="s">
        <v>12988</v>
      </c>
      <c r="EK546" s="335" t="s">
        <v>3848</v>
      </c>
      <c r="EL546" s="335" t="s">
        <v>3868</v>
      </c>
      <c r="EM546" s="335" t="s">
        <v>4002</v>
      </c>
      <c r="EN546" s="335" t="s">
        <v>4002</v>
      </c>
      <c r="EO546" s="335" t="s">
        <v>4002</v>
      </c>
      <c r="EP546" s="335" t="s">
        <v>4002</v>
      </c>
      <c r="EQ546" s="335" t="s">
        <v>7162</v>
      </c>
      <c r="ER546" s="335" t="s">
        <v>3924</v>
      </c>
      <c r="ES546" s="335" t="s">
        <v>24424</v>
      </c>
      <c r="ET546" s="335" t="s">
        <v>24425</v>
      </c>
      <c r="EU546" s="335" t="s">
        <v>12950</v>
      </c>
      <c r="EV546" s="335" t="s">
        <v>3876</v>
      </c>
      <c r="EW546" s="335" t="s">
        <v>3876</v>
      </c>
      <c r="EX546" s="335" t="s">
        <v>3848</v>
      </c>
      <c r="EY546" s="335" t="s">
        <v>3848</v>
      </c>
      <c r="EZ546" s="335" t="s">
        <v>3876</v>
      </c>
      <c r="FA546" s="335" t="s">
        <v>3848</v>
      </c>
      <c r="FB546" s="335" t="s">
        <v>3848</v>
      </c>
      <c r="FC546" s="335" t="s">
        <v>3848</v>
      </c>
      <c r="FD546" s="335" t="s">
        <v>3848</v>
      </c>
      <c r="FE546" s="335" t="s">
        <v>4017</v>
      </c>
      <c r="FF546" s="335" t="s">
        <v>4017</v>
      </c>
      <c r="FG546" s="335" t="s">
        <v>3848</v>
      </c>
      <c r="FH546" s="335" t="s">
        <v>3848</v>
      </c>
      <c r="FI546" s="335" t="s">
        <v>3848</v>
      </c>
      <c r="FJ546" s="335" t="s">
        <v>4017</v>
      </c>
      <c r="FK546" s="335" t="s">
        <v>4017</v>
      </c>
      <c r="FL546" s="335" t="s">
        <v>4017</v>
      </c>
      <c r="FM546" s="335" t="s">
        <v>547</v>
      </c>
      <c r="FN546" s="335" t="s">
        <v>24426</v>
      </c>
      <c r="FO546" s="335" t="s">
        <v>24427</v>
      </c>
      <c r="FP546" s="335" t="s">
        <v>3848</v>
      </c>
      <c r="FQ546" s="335" t="s">
        <v>24428</v>
      </c>
      <c r="FR546" s="335" t="s">
        <v>4367</v>
      </c>
      <c r="FS546" s="335" t="s">
        <v>24429</v>
      </c>
      <c r="FT546" s="335" t="s">
        <v>3943</v>
      </c>
      <c r="FU546" s="335" t="s">
        <v>3943</v>
      </c>
      <c r="FV546" s="335" t="s">
        <v>3943</v>
      </c>
      <c r="FW546" s="335" t="s">
        <v>3943</v>
      </c>
      <c r="FX546" s="335" t="s">
        <v>3944</v>
      </c>
      <c r="FY546" s="335" t="s">
        <v>3848</v>
      </c>
      <c r="FZ546" s="335" t="s">
        <v>3848</v>
      </c>
      <c r="GA546" s="335" t="s">
        <v>3945</v>
      </c>
      <c r="GB546" s="335" t="s">
        <v>3946</v>
      </c>
      <c r="GC546" s="335" t="s">
        <v>3946</v>
      </c>
      <c r="HL546" s="335"/>
      <c r="HM546" s="335"/>
      <c r="HN546" s="335"/>
      <c r="HO546" s="335"/>
      <c r="HP546" s="335"/>
      <c r="HQ546" s="335"/>
      <c r="HR546" s="335"/>
      <c r="HS546" s="335"/>
      <c r="HT546" s="335"/>
      <c r="HU546" s="335"/>
      <c r="HV546" s="335"/>
      <c r="HW546" s="335"/>
      <c r="HX546" s="335"/>
      <c r="HY546" s="335"/>
      <c r="HZ546" s="335"/>
      <c r="IA546" s="335"/>
      <c r="IB546" s="335"/>
      <c r="IC546" s="44" t="s">
        <v>3403</v>
      </c>
      <c r="ID546" s="335"/>
      <c r="IE546" s="44" t="s">
        <v>3403</v>
      </c>
    </row>
    <row r="547" spans="1:239" s="44" customFormat="1" ht="15" customHeight="1" x14ac:dyDescent="0.2">
      <c r="A547" s="85">
        <v>20</v>
      </c>
      <c r="B547" s="470">
        <v>0.50069444444444444</v>
      </c>
      <c r="C547" s="85"/>
      <c r="D547" s="85" t="s">
        <v>12630</v>
      </c>
      <c r="E547" s="85" t="s">
        <v>212</v>
      </c>
      <c r="F547" s="282">
        <v>43287</v>
      </c>
      <c r="G547" s="85" t="s">
        <v>1202</v>
      </c>
      <c r="H547" s="85" t="s">
        <v>233</v>
      </c>
      <c r="I547" s="85" t="s">
        <v>3057</v>
      </c>
      <c r="J547" s="85"/>
      <c r="K547" s="471"/>
      <c r="L547" s="471"/>
      <c r="M547" s="471"/>
      <c r="N547" s="471"/>
      <c r="O547" s="85"/>
      <c r="P547" s="311" t="s">
        <v>24430</v>
      </c>
      <c r="Q547" s="85" t="s">
        <v>24431</v>
      </c>
      <c r="R547" s="85" t="s">
        <v>24432</v>
      </c>
      <c r="S547" s="471" t="s">
        <v>24433</v>
      </c>
      <c r="T547" s="276">
        <v>9661953703</v>
      </c>
      <c r="U547" s="473" t="s">
        <v>24434</v>
      </c>
      <c r="V547" s="471" t="s">
        <v>221</v>
      </c>
      <c r="W547" s="44" t="s">
        <v>221</v>
      </c>
      <c r="X547" s="44" t="s">
        <v>221</v>
      </c>
      <c r="Y547" s="44" t="s">
        <v>221</v>
      </c>
      <c r="Z547" s="44" t="s">
        <v>221</v>
      </c>
      <c r="AA547" s="85" t="s">
        <v>24435</v>
      </c>
      <c r="AB547" s="85">
        <v>9955166093</v>
      </c>
      <c r="AC547" s="85" t="s">
        <v>1303</v>
      </c>
      <c r="AD547" s="85" t="s">
        <v>224</v>
      </c>
      <c r="AE547" s="85" t="s">
        <v>221</v>
      </c>
      <c r="AF547" s="85" t="s">
        <v>221</v>
      </c>
      <c r="AG547" s="85" t="s">
        <v>221</v>
      </c>
      <c r="AH547" s="85" t="s">
        <v>221</v>
      </c>
      <c r="AI547" s="85"/>
      <c r="AJ547" s="85"/>
      <c r="AK547" s="85"/>
      <c r="AL547" s="85"/>
      <c r="AM547" s="85"/>
      <c r="AN547" s="85" t="s">
        <v>228</v>
      </c>
      <c r="AO547" s="85" t="s">
        <v>228</v>
      </c>
      <c r="AP547" s="85" t="s">
        <v>281</v>
      </c>
      <c r="AQ547" s="85" t="s">
        <v>12956</v>
      </c>
      <c r="AR547" s="85"/>
      <c r="AS547" s="85"/>
      <c r="AT547" s="85"/>
      <c r="AU547" s="85"/>
      <c r="AV547" s="85"/>
      <c r="AW547" s="85"/>
      <c r="AX547" s="85"/>
      <c r="AY547" s="85" t="s">
        <v>227</v>
      </c>
      <c r="AZ547" s="85" t="s">
        <v>227</v>
      </c>
      <c r="BA547" s="275"/>
      <c r="BB547" s="474" t="s">
        <v>15340</v>
      </c>
      <c r="BC547" s="275">
        <v>0.59027777777777779</v>
      </c>
      <c r="BD547" s="275">
        <v>0.59305555555555556</v>
      </c>
      <c r="BE547" s="475">
        <f t="shared" si="11"/>
        <v>4</v>
      </c>
      <c r="BF547" s="85">
        <v>1</v>
      </c>
      <c r="BG547" s="85">
        <v>3</v>
      </c>
      <c r="BH547" s="85">
        <v>3</v>
      </c>
      <c r="BI547" s="85">
        <v>3</v>
      </c>
      <c r="BJ547" s="85">
        <v>3</v>
      </c>
      <c r="BK547" s="85">
        <v>1</v>
      </c>
      <c r="BL547" s="85">
        <v>3</v>
      </c>
      <c r="BM547" s="85">
        <v>3</v>
      </c>
      <c r="BN547" s="85">
        <v>3</v>
      </c>
      <c r="BO547" s="85">
        <v>3</v>
      </c>
      <c r="BP547" s="85">
        <v>3</v>
      </c>
      <c r="BQ547" s="85">
        <v>3</v>
      </c>
      <c r="BR547" s="85">
        <v>3</v>
      </c>
      <c r="BS547" s="85">
        <v>3</v>
      </c>
      <c r="BT547" s="85">
        <v>3</v>
      </c>
      <c r="BU547" s="476">
        <f t="shared" si="12"/>
        <v>2</v>
      </c>
      <c r="BV547" s="405"/>
      <c r="BW547" s="85"/>
      <c r="BX547" s="85"/>
      <c r="BY547" s="475">
        <f t="shared" si="13"/>
        <v>0</v>
      </c>
      <c r="BZ547" s="85"/>
      <c r="CA547" s="85"/>
      <c r="CB547" s="85"/>
      <c r="CC547" s="85"/>
      <c r="CD547" s="85"/>
      <c r="CE547" s="85"/>
      <c r="CF547" s="85"/>
      <c r="CG547" s="85"/>
      <c r="CH547" s="85"/>
      <c r="CI547" s="85"/>
      <c r="CJ547" s="85"/>
      <c r="CK547" s="85"/>
      <c r="CL547" s="85"/>
      <c r="CM547" s="85"/>
      <c r="CN547" s="85"/>
      <c r="CO547" s="85"/>
      <c r="CP547" s="85"/>
      <c r="CQ547" s="85"/>
      <c r="CR547" s="335" t="s">
        <v>12643</v>
      </c>
      <c r="CS547" s="335" t="s">
        <v>12644</v>
      </c>
      <c r="CT547" s="335" t="s">
        <v>4002</v>
      </c>
      <c r="CU547" s="335" t="s">
        <v>24436</v>
      </c>
      <c r="CV547" s="335" t="s">
        <v>24431</v>
      </c>
      <c r="CW547" s="335" t="s">
        <v>24432</v>
      </c>
      <c r="CX547" s="335" t="s">
        <v>24433</v>
      </c>
      <c r="CY547" s="335" t="s">
        <v>24437</v>
      </c>
      <c r="CZ547" s="335" t="s">
        <v>3848</v>
      </c>
      <c r="DA547" s="335" t="s">
        <v>24438</v>
      </c>
      <c r="DB547" s="335" t="s">
        <v>3840</v>
      </c>
      <c r="DC547" s="335" t="s">
        <v>3841</v>
      </c>
      <c r="DD547" s="335" t="s">
        <v>4838</v>
      </c>
      <c r="DE547" s="335" t="s">
        <v>3848</v>
      </c>
      <c r="DF547" s="335" t="s">
        <v>24439</v>
      </c>
      <c r="DG547" s="335" t="s">
        <v>3840</v>
      </c>
      <c r="DH547" s="335" t="s">
        <v>3841</v>
      </c>
      <c r="DI547" s="335" t="s">
        <v>4838</v>
      </c>
      <c r="DJ547" s="335" t="s">
        <v>24440</v>
      </c>
      <c r="DK547" s="335" t="s">
        <v>3957</v>
      </c>
      <c r="DL547" s="335" t="s">
        <v>24441</v>
      </c>
      <c r="DM547" s="335" t="s">
        <v>3914</v>
      </c>
      <c r="DN547" s="335" t="s">
        <v>3852</v>
      </c>
      <c r="DO547" s="335" t="s">
        <v>3853</v>
      </c>
      <c r="DP547" s="335" t="s">
        <v>4299</v>
      </c>
      <c r="DQ547" s="335" t="s">
        <v>24442</v>
      </c>
      <c r="DR547" s="335" t="s">
        <v>1228</v>
      </c>
      <c r="DS547" s="335" t="s">
        <v>24434</v>
      </c>
      <c r="DT547" s="335" t="s">
        <v>3848</v>
      </c>
      <c r="DU547" s="335" t="s">
        <v>3848</v>
      </c>
      <c r="DV547" s="335" t="s">
        <v>3848</v>
      </c>
      <c r="DW547" s="335" t="s">
        <v>3848</v>
      </c>
      <c r="DX547" s="335" t="s">
        <v>3848</v>
      </c>
      <c r="DY547" s="335" t="s">
        <v>3848</v>
      </c>
      <c r="DZ547" s="335" t="s">
        <v>3848</v>
      </c>
      <c r="EA547" s="335" t="s">
        <v>3848</v>
      </c>
      <c r="EB547" s="335" t="s">
        <v>3861</v>
      </c>
      <c r="EC547" s="335" t="s">
        <v>3862</v>
      </c>
      <c r="ED547" s="335" t="s">
        <v>3848</v>
      </c>
      <c r="EE547" s="335" t="s">
        <v>24443</v>
      </c>
      <c r="EF547" s="335" t="s">
        <v>3864</v>
      </c>
      <c r="EG547" s="335" t="s">
        <v>598</v>
      </c>
      <c r="EH547" s="335" t="s">
        <v>1008</v>
      </c>
      <c r="EI547" s="335" t="s">
        <v>24444</v>
      </c>
      <c r="EJ547" s="335" t="s">
        <v>3848</v>
      </c>
      <c r="EK547" s="335" t="s">
        <v>3848</v>
      </c>
      <c r="EL547" s="335" t="s">
        <v>4473</v>
      </c>
      <c r="EM547" s="335" t="s">
        <v>4002</v>
      </c>
      <c r="EN547" s="335" t="s">
        <v>4002</v>
      </c>
      <c r="EO547" s="335" t="s">
        <v>4002</v>
      </c>
      <c r="EP547" s="335" t="s">
        <v>4002</v>
      </c>
      <c r="EQ547" s="335" t="s">
        <v>24445</v>
      </c>
      <c r="ER547" s="335" t="s">
        <v>8278</v>
      </c>
      <c r="ES547" s="335" t="s">
        <v>24446</v>
      </c>
      <c r="ET547" s="335" t="s">
        <v>24447</v>
      </c>
      <c r="EU547" s="335" t="s">
        <v>24448</v>
      </c>
      <c r="EV547" s="335" t="s">
        <v>3876</v>
      </c>
      <c r="EW547" s="335" t="s">
        <v>3876</v>
      </c>
      <c r="EX547" s="335" t="s">
        <v>3848</v>
      </c>
      <c r="EY547" s="335" t="s">
        <v>3848</v>
      </c>
      <c r="EZ547" s="335" t="s">
        <v>3876</v>
      </c>
      <c r="FA547" s="335" t="s">
        <v>3848</v>
      </c>
      <c r="FB547" s="335" t="s">
        <v>3848</v>
      </c>
      <c r="FC547" s="335" t="s">
        <v>3848</v>
      </c>
      <c r="FD547" s="335" t="s">
        <v>3848</v>
      </c>
      <c r="FE547" s="335" t="s">
        <v>4017</v>
      </c>
      <c r="FF547" s="335" t="s">
        <v>4017</v>
      </c>
      <c r="FG547" s="335" t="s">
        <v>3848</v>
      </c>
      <c r="FH547" s="335" t="s">
        <v>3848</v>
      </c>
      <c r="FI547" s="335" t="s">
        <v>3848</v>
      </c>
      <c r="FJ547" s="335" t="s">
        <v>4017</v>
      </c>
      <c r="FK547" s="335" t="s">
        <v>4017</v>
      </c>
      <c r="FL547" s="335" t="s">
        <v>4017</v>
      </c>
      <c r="FM547" s="335" t="s">
        <v>24431</v>
      </c>
      <c r="FN547" s="335" t="s">
        <v>24432</v>
      </c>
      <c r="FO547" s="335" t="s">
        <v>3848</v>
      </c>
      <c r="FP547" s="335" t="s">
        <v>3848</v>
      </c>
      <c r="FQ547" s="335" t="s">
        <v>24449</v>
      </c>
      <c r="FR547" s="335" t="s">
        <v>4367</v>
      </c>
      <c r="FS547" s="335" t="s">
        <v>24450</v>
      </c>
      <c r="FT547" s="335" t="s">
        <v>24451</v>
      </c>
      <c r="FU547" s="335" t="s">
        <v>24452</v>
      </c>
      <c r="FV547" s="335" t="s">
        <v>24453</v>
      </c>
      <c r="FW547" s="335" t="s">
        <v>24454</v>
      </c>
      <c r="FX547" s="335" t="s">
        <v>3944</v>
      </c>
      <c r="FY547" s="335" t="s">
        <v>3848</v>
      </c>
      <c r="FZ547" s="335" t="s">
        <v>3848</v>
      </c>
      <c r="GA547" s="335" t="s">
        <v>3945</v>
      </c>
      <c r="GB547" s="335" t="s">
        <v>3945</v>
      </c>
      <c r="GC547" s="335" t="s">
        <v>3945</v>
      </c>
      <c r="HL547" s="335"/>
      <c r="HM547" s="335"/>
      <c r="HN547" s="335"/>
      <c r="HO547" s="335"/>
      <c r="HP547" s="335"/>
      <c r="HQ547" s="335"/>
      <c r="HR547" s="335"/>
      <c r="HS547" s="335"/>
      <c r="HT547" s="335"/>
      <c r="HU547" s="335"/>
      <c r="HV547" s="335"/>
      <c r="HW547" s="335"/>
      <c r="HX547" s="335"/>
      <c r="HY547" s="335"/>
      <c r="HZ547" s="335"/>
      <c r="IA547" s="335"/>
      <c r="IB547" s="335"/>
      <c r="IC547" s="44" t="s">
        <v>3403</v>
      </c>
      <c r="ID547" s="335"/>
      <c r="IE547" s="44" t="s">
        <v>3403</v>
      </c>
    </row>
    <row r="548" spans="1:239" s="44" customFormat="1" ht="15" customHeight="1" x14ac:dyDescent="0.2">
      <c r="A548" s="85">
        <v>21</v>
      </c>
      <c r="B548" s="470">
        <v>0.50416666666666665</v>
      </c>
      <c r="C548" s="85"/>
      <c r="D548" s="85" t="s">
        <v>12630</v>
      </c>
      <c r="E548" s="85" t="s">
        <v>212</v>
      </c>
      <c r="F548" s="282">
        <v>43287</v>
      </c>
      <c r="G548" s="85" t="s">
        <v>1202</v>
      </c>
      <c r="H548" s="85" t="s">
        <v>233</v>
      </c>
      <c r="I548" s="85" t="s">
        <v>3057</v>
      </c>
      <c r="J548" s="85"/>
      <c r="K548" s="471"/>
      <c r="L548" s="471"/>
      <c r="M548" s="471"/>
      <c r="N548" s="471"/>
      <c r="O548" s="85"/>
      <c r="P548" s="472" t="s">
        <v>24455</v>
      </c>
      <c r="Q548" s="85" t="s">
        <v>24456</v>
      </c>
      <c r="R548" s="85" t="s">
        <v>1179</v>
      </c>
      <c r="S548" s="471" t="s">
        <v>24457</v>
      </c>
      <c r="T548" s="276">
        <v>9651970251</v>
      </c>
      <c r="U548" s="473" t="s">
        <v>24458</v>
      </c>
      <c r="V548" s="471" t="s">
        <v>24459</v>
      </c>
      <c r="W548" s="44" t="s">
        <v>221</v>
      </c>
      <c r="X548" s="44" t="s">
        <v>221</v>
      </c>
      <c r="Y548" s="44" t="s">
        <v>221</v>
      </c>
      <c r="Z548" s="44" t="s">
        <v>221</v>
      </c>
      <c r="AA548" s="85" t="s">
        <v>24460</v>
      </c>
      <c r="AB548" s="85">
        <v>9971027122</v>
      </c>
      <c r="AC548" s="85" t="s">
        <v>1303</v>
      </c>
      <c r="AD548" s="85" t="s">
        <v>224</v>
      </c>
      <c r="AE548" s="85" t="s">
        <v>221</v>
      </c>
      <c r="AF548" s="85" t="s">
        <v>221</v>
      </c>
      <c r="AG548" s="85" t="s">
        <v>221</v>
      </c>
      <c r="AH548" s="85" t="s">
        <v>221</v>
      </c>
      <c r="AI548" s="85"/>
      <c r="AJ548" s="85"/>
      <c r="AK548" s="85"/>
      <c r="AL548" s="85"/>
      <c r="AM548" s="85"/>
      <c r="AN548" s="85" t="s">
        <v>228</v>
      </c>
      <c r="AO548" s="85" t="s">
        <v>228</v>
      </c>
      <c r="AP548" s="85" t="s">
        <v>281</v>
      </c>
      <c r="AQ548" s="85" t="s">
        <v>282</v>
      </c>
      <c r="AR548" s="85"/>
      <c r="AS548" s="85"/>
      <c r="AT548" s="85"/>
      <c r="AU548" s="85"/>
      <c r="AV548" s="85"/>
      <c r="AW548" s="85"/>
      <c r="AX548" s="85"/>
      <c r="AY548" s="85" t="s">
        <v>227</v>
      </c>
      <c r="AZ548" s="85" t="s">
        <v>446</v>
      </c>
      <c r="BA548" s="275"/>
      <c r="BB548" s="474" t="s">
        <v>12636</v>
      </c>
      <c r="BC548" s="275">
        <v>0.60277777777777775</v>
      </c>
      <c r="BD548" s="275">
        <v>0.60625000000000007</v>
      </c>
      <c r="BE548" s="475">
        <f t="shared" si="11"/>
        <v>5</v>
      </c>
      <c r="BF548" s="85">
        <v>1</v>
      </c>
      <c r="BG548" s="85">
        <v>2</v>
      </c>
      <c r="BH548" s="85">
        <v>3</v>
      </c>
      <c r="BI548" s="85">
        <v>2</v>
      </c>
      <c r="BJ548" s="85">
        <v>2</v>
      </c>
      <c r="BK548" s="85">
        <v>1</v>
      </c>
      <c r="BL548" s="85">
        <v>2</v>
      </c>
      <c r="BM548" s="85">
        <v>3</v>
      </c>
      <c r="BN548" s="85">
        <v>2</v>
      </c>
      <c r="BO548" s="85">
        <v>1</v>
      </c>
      <c r="BP548" s="85">
        <v>3</v>
      </c>
      <c r="BQ548" s="85">
        <v>3</v>
      </c>
      <c r="BR548" s="85">
        <v>2</v>
      </c>
      <c r="BS548" s="85">
        <v>1</v>
      </c>
      <c r="BT548" s="85">
        <v>3</v>
      </c>
      <c r="BU548" s="476">
        <f t="shared" si="12"/>
        <v>4</v>
      </c>
      <c r="BV548" s="405"/>
      <c r="BW548" s="85"/>
      <c r="BX548" s="85"/>
      <c r="BY548" s="475">
        <f t="shared" si="13"/>
        <v>0</v>
      </c>
      <c r="BZ548" s="85"/>
      <c r="CA548" s="85"/>
      <c r="CB548" s="85"/>
      <c r="CC548" s="85"/>
      <c r="CD548" s="85"/>
      <c r="CE548" s="85"/>
      <c r="CF548" s="85"/>
      <c r="CG548" s="85"/>
      <c r="CH548" s="85"/>
      <c r="CI548" s="85"/>
      <c r="CJ548" s="85"/>
      <c r="CK548" s="85"/>
      <c r="CL548" s="85"/>
      <c r="CM548" s="85"/>
      <c r="CN548" s="85"/>
      <c r="CO548" s="85"/>
      <c r="CP548" s="85"/>
      <c r="CQ548" s="85"/>
      <c r="CR548" s="335" t="s">
        <v>12643</v>
      </c>
      <c r="CS548" s="335" t="s">
        <v>12644</v>
      </c>
      <c r="CT548" s="335" t="s">
        <v>4002</v>
      </c>
      <c r="CU548" s="335" t="s">
        <v>24461</v>
      </c>
      <c r="CV548" s="335" t="s">
        <v>24456</v>
      </c>
      <c r="CW548" s="335" t="s">
        <v>1179</v>
      </c>
      <c r="CX548" s="335" t="s">
        <v>24457</v>
      </c>
      <c r="CY548" s="335" t="s">
        <v>24462</v>
      </c>
      <c r="CZ548" s="335" t="s">
        <v>3848</v>
      </c>
      <c r="DA548" s="335" t="s">
        <v>24463</v>
      </c>
      <c r="DB548" s="335" t="s">
        <v>3840</v>
      </c>
      <c r="DC548" s="335" t="s">
        <v>3841</v>
      </c>
      <c r="DD548" s="335" t="s">
        <v>4838</v>
      </c>
      <c r="DE548" s="335" t="s">
        <v>3848</v>
      </c>
      <c r="DF548" s="335" t="s">
        <v>4002</v>
      </c>
      <c r="DG548" s="335" t="s">
        <v>3840</v>
      </c>
      <c r="DH548" s="335" t="s">
        <v>3841</v>
      </c>
      <c r="DI548" s="335" t="s">
        <v>4036</v>
      </c>
      <c r="DJ548" s="335" t="s">
        <v>24464</v>
      </c>
      <c r="DK548" s="335" t="s">
        <v>3957</v>
      </c>
      <c r="DL548" s="335" t="s">
        <v>24465</v>
      </c>
      <c r="DM548" s="335" t="s">
        <v>3914</v>
      </c>
      <c r="DN548" s="335" t="s">
        <v>3852</v>
      </c>
      <c r="DO548" s="335" t="s">
        <v>3853</v>
      </c>
      <c r="DP548" s="335" t="s">
        <v>3996</v>
      </c>
      <c r="DQ548" s="335" t="s">
        <v>24466</v>
      </c>
      <c r="DR548" s="335" t="s">
        <v>221</v>
      </c>
      <c r="DS548" s="335" t="s">
        <v>24458</v>
      </c>
      <c r="DT548" s="335" t="s">
        <v>221</v>
      </c>
      <c r="DU548" s="335" t="s">
        <v>221</v>
      </c>
      <c r="DV548" s="335" t="s">
        <v>221</v>
      </c>
      <c r="DW548" s="335" t="s">
        <v>221</v>
      </c>
      <c r="DX548" s="335" t="s">
        <v>24459</v>
      </c>
      <c r="DY548" s="335" t="s">
        <v>24467</v>
      </c>
      <c r="DZ548" s="335" t="s">
        <v>221</v>
      </c>
      <c r="EA548" s="335" t="s">
        <v>221</v>
      </c>
      <c r="EB548" s="335" t="s">
        <v>3861</v>
      </c>
      <c r="EC548" s="335" t="s">
        <v>3862</v>
      </c>
      <c r="ED548" s="335" t="s">
        <v>24468</v>
      </c>
      <c r="EE548" s="335" t="s">
        <v>24469</v>
      </c>
      <c r="EF548" s="335" t="s">
        <v>3864</v>
      </c>
      <c r="EG548" s="335" t="s">
        <v>2755</v>
      </c>
      <c r="EH548" s="335" t="s">
        <v>282</v>
      </c>
      <c r="EI548" s="335" t="s">
        <v>282</v>
      </c>
      <c r="EJ548" s="335" t="s">
        <v>221</v>
      </c>
      <c r="EK548" s="335" t="s">
        <v>3848</v>
      </c>
      <c r="EL548" s="335" t="s">
        <v>3868</v>
      </c>
      <c r="EM548" s="335" t="s">
        <v>4002</v>
      </c>
      <c r="EN548" s="335" t="s">
        <v>4002</v>
      </c>
      <c r="EO548" s="335" t="s">
        <v>4002</v>
      </c>
      <c r="EP548" s="335" t="s">
        <v>4002</v>
      </c>
      <c r="EQ548" s="335" t="s">
        <v>24470</v>
      </c>
      <c r="ER548" s="335" t="s">
        <v>4073</v>
      </c>
      <c r="ES548" s="335" t="s">
        <v>24471</v>
      </c>
      <c r="ET548" s="335" t="s">
        <v>24472</v>
      </c>
      <c r="EU548" s="335" t="s">
        <v>8004</v>
      </c>
      <c r="EV548" s="335" t="s">
        <v>3876</v>
      </c>
      <c r="EW548" s="335" t="s">
        <v>3876</v>
      </c>
      <c r="EX548" s="335" t="s">
        <v>3848</v>
      </c>
      <c r="EY548" s="335" t="s">
        <v>3848</v>
      </c>
      <c r="EZ548" s="335" t="s">
        <v>3876</v>
      </c>
      <c r="FA548" s="335" t="s">
        <v>3848</v>
      </c>
      <c r="FB548" s="335" t="s">
        <v>3848</v>
      </c>
      <c r="FC548" s="335" t="s">
        <v>3848</v>
      </c>
      <c r="FD548" s="335" t="s">
        <v>3848</v>
      </c>
      <c r="FE548" s="335" t="s">
        <v>4017</v>
      </c>
      <c r="FF548" s="335" t="s">
        <v>4017</v>
      </c>
      <c r="FG548" s="335" t="s">
        <v>3848</v>
      </c>
      <c r="FH548" s="335" t="s">
        <v>3848</v>
      </c>
      <c r="FI548" s="335" t="s">
        <v>3848</v>
      </c>
      <c r="FJ548" s="335" t="s">
        <v>4017</v>
      </c>
      <c r="FK548" s="335" t="s">
        <v>4017</v>
      </c>
      <c r="FL548" s="335" t="s">
        <v>4017</v>
      </c>
      <c r="FM548" s="335" t="s">
        <v>24457</v>
      </c>
      <c r="FN548" s="335" t="s">
        <v>24473</v>
      </c>
      <c r="FO548" s="335" t="s">
        <v>12632</v>
      </c>
      <c r="FP548" s="335" t="s">
        <v>3848</v>
      </c>
      <c r="FQ548" s="335" t="s">
        <v>3848</v>
      </c>
      <c r="FR548" s="335" t="s">
        <v>3848</v>
      </c>
      <c r="FS548" s="335" t="s">
        <v>3848</v>
      </c>
      <c r="FT548" s="335" t="s">
        <v>24474</v>
      </c>
      <c r="FU548" s="335" t="s">
        <v>24474</v>
      </c>
      <c r="FV548" s="335" t="s">
        <v>24474</v>
      </c>
      <c r="FW548" s="335" t="s">
        <v>24474</v>
      </c>
      <c r="FX548" s="335" t="s">
        <v>3944</v>
      </c>
      <c r="FY548" s="335" t="s">
        <v>3848</v>
      </c>
      <c r="FZ548" s="335" t="s">
        <v>13539</v>
      </c>
      <c r="GA548" s="335" t="s">
        <v>3945</v>
      </c>
      <c r="GB548" s="335" t="s">
        <v>3945</v>
      </c>
      <c r="GC548" s="335" t="s">
        <v>3945</v>
      </c>
      <c r="HL548" s="335"/>
      <c r="HM548" s="335"/>
      <c r="HN548" s="335"/>
      <c r="HO548" s="335"/>
      <c r="HP548" s="335"/>
      <c r="HQ548" s="335"/>
      <c r="HR548" s="335"/>
      <c r="HS548" s="335"/>
      <c r="HT548" s="335"/>
      <c r="HU548" s="335"/>
      <c r="HV548" s="335"/>
      <c r="HW548" s="335"/>
      <c r="HX548" s="335"/>
      <c r="HY548" s="335"/>
      <c r="HZ548" s="335"/>
      <c r="IA548" s="335"/>
      <c r="IB548" s="335"/>
      <c r="IC548" s="44" t="s">
        <v>3403</v>
      </c>
      <c r="ID548" s="335"/>
      <c r="IE548" s="44" t="s">
        <v>3403</v>
      </c>
    </row>
    <row r="549" spans="1:239" s="44" customFormat="1" ht="15" customHeight="1" x14ac:dyDescent="0.2">
      <c r="A549" s="85">
        <v>22</v>
      </c>
      <c r="B549" s="470">
        <v>0.50763888888888886</v>
      </c>
      <c r="C549" s="85"/>
      <c r="D549" s="85" t="s">
        <v>12630</v>
      </c>
      <c r="E549" s="85" t="s">
        <v>212</v>
      </c>
      <c r="F549" s="282">
        <v>43287</v>
      </c>
      <c r="G549" s="85" t="s">
        <v>1202</v>
      </c>
      <c r="H549" s="85" t="s">
        <v>233</v>
      </c>
      <c r="I549" s="85" t="s">
        <v>3057</v>
      </c>
      <c r="J549" s="85"/>
      <c r="K549" s="471"/>
      <c r="L549" s="471"/>
      <c r="M549" s="471"/>
      <c r="N549" s="471"/>
      <c r="O549" s="85"/>
      <c r="P549" s="472" t="s">
        <v>24475</v>
      </c>
      <c r="Q549" s="85" t="s">
        <v>24476</v>
      </c>
      <c r="R549" s="85" t="s">
        <v>24477</v>
      </c>
      <c r="S549" s="471" t="s">
        <v>24478</v>
      </c>
      <c r="T549" s="276">
        <v>9355252431</v>
      </c>
      <c r="U549" s="473" t="s">
        <v>24479</v>
      </c>
      <c r="V549" s="489" t="s">
        <v>24479</v>
      </c>
      <c r="W549" s="44" t="s">
        <v>221</v>
      </c>
      <c r="X549" s="44" t="s">
        <v>221</v>
      </c>
      <c r="Y549" s="44" t="s">
        <v>221</v>
      </c>
      <c r="Z549" s="44" t="s">
        <v>221</v>
      </c>
      <c r="AA549" s="85" t="s">
        <v>24480</v>
      </c>
      <c r="AB549" s="85">
        <v>9358833055</v>
      </c>
      <c r="AC549" s="85" t="s">
        <v>402</v>
      </c>
      <c r="AD549" s="85" t="s">
        <v>241</v>
      </c>
      <c r="AE549" s="85" t="s">
        <v>24481</v>
      </c>
      <c r="AF549" s="85" t="s">
        <v>221</v>
      </c>
      <c r="AG549" s="85" t="s">
        <v>221</v>
      </c>
      <c r="AH549" s="85" t="s">
        <v>221</v>
      </c>
      <c r="AI549" s="85"/>
      <c r="AJ549" s="85"/>
      <c r="AK549" s="85"/>
      <c r="AL549" s="85"/>
      <c r="AM549" s="85"/>
      <c r="AN549" s="85" t="s">
        <v>228</v>
      </c>
      <c r="AO549" s="85" t="s">
        <v>228</v>
      </c>
      <c r="AP549" s="85" t="s">
        <v>229</v>
      </c>
      <c r="AQ549" s="85" t="s">
        <v>229</v>
      </c>
      <c r="AR549" s="85"/>
      <c r="AS549" s="85" t="s">
        <v>24482</v>
      </c>
      <c r="AT549" s="85">
        <v>252452</v>
      </c>
      <c r="AU549" s="85" t="s">
        <v>12814</v>
      </c>
      <c r="AV549" s="85"/>
      <c r="AW549" s="85"/>
      <c r="AX549" s="85"/>
      <c r="AY549" s="85" t="s">
        <v>227</v>
      </c>
      <c r="AZ549" s="85" t="s">
        <v>227</v>
      </c>
      <c r="BA549" s="275"/>
      <c r="BB549" s="474" t="s">
        <v>12636</v>
      </c>
      <c r="BC549" s="275">
        <v>0.59444444444444444</v>
      </c>
      <c r="BD549" s="275">
        <v>0.59791666666666665</v>
      </c>
      <c r="BE549" s="475">
        <f t="shared" si="11"/>
        <v>5</v>
      </c>
      <c r="BF549" s="85">
        <v>1</v>
      </c>
      <c r="BG549" s="85">
        <v>2</v>
      </c>
      <c r="BH549" s="85">
        <v>3</v>
      </c>
      <c r="BI549" s="85">
        <v>2</v>
      </c>
      <c r="BJ549" s="85">
        <v>2</v>
      </c>
      <c r="BK549" s="85">
        <v>1</v>
      </c>
      <c r="BL549" s="85">
        <v>3</v>
      </c>
      <c r="BM549" s="85">
        <v>3</v>
      </c>
      <c r="BN549" s="85">
        <v>2</v>
      </c>
      <c r="BO549" s="85">
        <v>1</v>
      </c>
      <c r="BP549" s="85">
        <v>3</v>
      </c>
      <c r="BQ549" s="85">
        <v>2</v>
      </c>
      <c r="BR549" s="85">
        <v>3</v>
      </c>
      <c r="BS549" s="85">
        <v>2</v>
      </c>
      <c r="BT549" s="85">
        <v>3</v>
      </c>
      <c r="BU549" s="476">
        <f t="shared" si="12"/>
        <v>3</v>
      </c>
      <c r="BV549" s="405"/>
      <c r="BW549" s="85"/>
      <c r="BX549" s="85"/>
      <c r="BY549" s="475">
        <f t="shared" si="13"/>
        <v>0</v>
      </c>
      <c r="BZ549" s="85"/>
      <c r="CA549" s="85"/>
      <c r="CB549" s="85"/>
      <c r="CC549" s="85"/>
      <c r="CD549" s="85"/>
      <c r="CE549" s="85"/>
      <c r="CF549" s="85"/>
      <c r="CG549" s="85"/>
      <c r="CH549" s="85"/>
      <c r="CI549" s="85"/>
      <c r="CJ549" s="85"/>
      <c r="CK549" s="85"/>
      <c r="CL549" s="85"/>
      <c r="CM549" s="85"/>
      <c r="CN549" s="85"/>
      <c r="CO549" s="85"/>
      <c r="CP549" s="85"/>
      <c r="CQ549" s="85"/>
      <c r="CR549" s="335" t="s">
        <v>12643</v>
      </c>
      <c r="CS549" s="335" t="s">
        <v>12644</v>
      </c>
      <c r="CT549" s="335" t="s">
        <v>4002</v>
      </c>
      <c r="CU549" s="335" t="s">
        <v>24483</v>
      </c>
      <c r="CV549" s="335" t="s">
        <v>24476</v>
      </c>
      <c r="CW549" s="335" t="s">
        <v>24477</v>
      </c>
      <c r="CX549" s="335" t="s">
        <v>24478</v>
      </c>
      <c r="CY549" s="335" t="s">
        <v>24484</v>
      </c>
      <c r="CZ549" s="335" t="s">
        <v>17253</v>
      </c>
      <c r="DA549" s="335" t="s">
        <v>24485</v>
      </c>
      <c r="DB549" s="335" t="s">
        <v>3840</v>
      </c>
      <c r="DC549" s="335" t="s">
        <v>3841</v>
      </c>
      <c r="DD549" s="335" t="s">
        <v>4764</v>
      </c>
      <c r="DE549" s="335" t="s">
        <v>17253</v>
      </c>
      <c r="DF549" s="335" t="s">
        <v>24485</v>
      </c>
      <c r="DG549" s="335" t="s">
        <v>3840</v>
      </c>
      <c r="DH549" s="335" t="s">
        <v>3841</v>
      </c>
      <c r="DI549" s="335" t="s">
        <v>4764</v>
      </c>
      <c r="DJ549" s="335" t="s">
        <v>24486</v>
      </c>
      <c r="DK549" s="335" t="s">
        <v>3849</v>
      </c>
      <c r="DL549" s="335" t="s">
        <v>24487</v>
      </c>
      <c r="DM549" s="335" t="s">
        <v>3914</v>
      </c>
      <c r="DN549" s="335" t="s">
        <v>3852</v>
      </c>
      <c r="DO549" s="335" t="s">
        <v>3853</v>
      </c>
      <c r="DP549" s="335" t="s">
        <v>4299</v>
      </c>
      <c r="DQ549" s="335" t="s">
        <v>24488</v>
      </c>
      <c r="DR549" s="335" t="s">
        <v>24489</v>
      </c>
      <c r="DS549" s="335" t="s">
        <v>24479</v>
      </c>
      <c r="DT549" s="335" t="s">
        <v>3848</v>
      </c>
      <c r="DU549" s="335" t="s">
        <v>3848</v>
      </c>
      <c r="DV549" s="335" t="s">
        <v>3848</v>
      </c>
      <c r="DW549" s="335" t="s">
        <v>3848</v>
      </c>
      <c r="DX549" s="335" t="s">
        <v>24479</v>
      </c>
      <c r="DY549" s="335" t="s">
        <v>3848</v>
      </c>
      <c r="DZ549" s="335" t="s">
        <v>3848</v>
      </c>
      <c r="EA549" s="335" t="s">
        <v>3848</v>
      </c>
      <c r="EB549" s="335" t="s">
        <v>3861</v>
      </c>
      <c r="EC549" s="335" t="s">
        <v>3862</v>
      </c>
      <c r="ED549" s="335" t="s">
        <v>3848</v>
      </c>
      <c r="EE549" s="335" t="s">
        <v>6909</v>
      </c>
      <c r="EF549" s="335" t="s">
        <v>3864</v>
      </c>
      <c r="EG549" s="335" t="s">
        <v>4068</v>
      </c>
      <c r="EH549" s="335" t="s">
        <v>4069</v>
      </c>
      <c r="EI549" s="335" t="s">
        <v>24482</v>
      </c>
      <c r="EJ549" s="335" t="s">
        <v>24490</v>
      </c>
      <c r="EK549" s="335" t="s">
        <v>3848</v>
      </c>
      <c r="EL549" s="335" t="s">
        <v>3868</v>
      </c>
      <c r="EM549" s="335" t="s">
        <v>4002</v>
      </c>
      <c r="EN549" s="335" t="s">
        <v>4002</v>
      </c>
      <c r="EO549" s="335" t="s">
        <v>3870</v>
      </c>
      <c r="EP549" s="335" t="s">
        <v>4002</v>
      </c>
      <c r="EQ549" s="335" t="s">
        <v>24491</v>
      </c>
      <c r="ER549" s="335" t="s">
        <v>3872</v>
      </c>
      <c r="ES549" s="335" t="s">
        <v>24492</v>
      </c>
      <c r="ET549" s="335" t="s">
        <v>24493</v>
      </c>
      <c r="EU549" s="335" t="s">
        <v>24494</v>
      </c>
      <c r="EV549" s="335" t="s">
        <v>3876</v>
      </c>
      <c r="EW549" s="335" t="s">
        <v>3876</v>
      </c>
      <c r="EX549" s="335" t="s">
        <v>3848</v>
      </c>
      <c r="EY549" s="335" t="s">
        <v>3848</v>
      </c>
      <c r="EZ549" s="335" t="s">
        <v>3876</v>
      </c>
      <c r="FA549" s="335" t="s">
        <v>3848</v>
      </c>
      <c r="FB549" s="335" t="s">
        <v>3848</v>
      </c>
      <c r="FC549" s="335" t="s">
        <v>3848</v>
      </c>
      <c r="FD549" s="335" t="s">
        <v>3848</v>
      </c>
      <c r="FE549" s="335" t="s">
        <v>4017</v>
      </c>
      <c r="FF549" s="335" t="s">
        <v>4017</v>
      </c>
      <c r="FG549" s="335" t="s">
        <v>3848</v>
      </c>
      <c r="FH549" s="335" t="s">
        <v>3848</v>
      </c>
      <c r="FI549" s="335" t="s">
        <v>3848</v>
      </c>
      <c r="FJ549" s="335" t="s">
        <v>4017</v>
      </c>
      <c r="FK549" s="335" t="s">
        <v>4017</v>
      </c>
      <c r="FL549" s="335" t="s">
        <v>4017</v>
      </c>
      <c r="FM549" s="335" t="s">
        <v>24476</v>
      </c>
      <c r="FN549" s="335" t="s">
        <v>24495</v>
      </c>
      <c r="FO549" s="335" t="s">
        <v>24496</v>
      </c>
      <c r="FP549" s="335" t="s">
        <v>3848</v>
      </c>
      <c r="FQ549" s="335" t="s">
        <v>24497</v>
      </c>
      <c r="FR549" s="335" t="s">
        <v>4414</v>
      </c>
      <c r="FS549" s="335" t="s">
        <v>24498</v>
      </c>
      <c r="FT549" s="335" t="s">
        <v>24499</v>
      </c>
      <c r="FU549" s="335" t="s">
        <v>24500</v>
      </c>
      <c r="FV549" s="335" t="s">
        <v>24501</v>
      </c>
      <c r="FW549" s="335" t="s">
        <v>24502</v>
      </c>
      <c r="FX549" s="335" t="s">
        <v>3944</v>
      </c>
      <c r="FY549" s="335" t="s">
        <v>3848</v>
      </c>
      <c r="FZ549" s="335" t="s">
        <v>3848</v>
      </c>
      <c r="GA549" s="335" t="s">
        <v>3945</v>
      </c>
      <c r="GB549" s="335" t="s">
        <v>3945</v>
      </c>
      <c r="GC549" s="335" t="s">
        <v>3945</v>
      </c>
      <c r="HL549" s="335"/>
      <c r="HM549" s="335"/>
      <c r="HN549" s="335"/>
      <c r="HO549" s="335"/>
      <c r="HP549" s="335"/>
      <c r="HQ549" s="335"/>
      <c r="HR549" s="335"/>
      <c r="HS549" s="335"/>
      <c r="HT549" s="335"/>
      <c r="HU549" s="335"/>
      <c r="HV549" s="335"/>
      <c r="HW549" s="335"/>
      <c r="HX549" s="335"/>
      <c r="HY549" s="335"/>
      <c r="HZ549" s="335"/>
      <c r="IA549" s="335"/>
      <c r="IB549" s="335"/>
      <c r="IC549" s="44" t="s">
        <v>3403</v>
      </c>
      <c r="ID549" s="335"/>
      <c r="IE549" s="44" t="s">
        <v>3403</v>
      </c>
    </row>
    <row r="550" spans="1:239" s="44" customFormat="1" ht="15" customHeight="1" x14ac:dyDescent="0.2">
      <c r="A550" s="85">
        <v>23</v>
      </c>
      <c r="B550" s="470">
        <v>0.51111111111111118</v>
      </c>
      <c r="C550" s="85"/>
      <c r="D550" s="85" t="s">
        <v>12630</v>
      </c>
      <c r="E550" s="85" t="s">
        <v>212</v>
      </c>
      <c r="F550" s="282">
        <v>43287</v>
      </c>
      <c r="G550" s="85" t="s">
        <v>1202</v>
      </c>
      <c r="H550" s="85" t="s">
        <v>233</v>
      </c>
      <c r="I550" s="85" t="s">
        <v>3983</v>
      </c>
      <c r="J550" s="85"/>
      <c r="K550" s="471"/>
      <c r="L550" s="471"/>
      <c r="M550" s="471"/>
      <c r="N550" s="471"/>
      <c r="O550" s="85"/>
      <c r="P550" s="472" t="s">
        <v>24503</v>
      </c>
      <c r="Q550" s="85" t="s">
        <v>2560</v>
      </c>
      <c r="R550" s="85" t="s">
        <v>24504</v>
      </c>
      <c r="S550" s="471" t="s">
        <v>24505</v>
      </c>
      <c r="T550" s="423">
        <v>9978945596</v>
      </c>
      <c r="U550" s="473" t="s">
        <v>24506</v>
      </c>
      <c r="V550" s="471" t="s">
        <v>221</v>
      </c>
      <c r="W550" s="44" t="s">
        <v>221</v>
      </c>
      <c r="X550" s="44" t="s">
        <v>221</v>
      </c>
      <c r="Y550" s="44" t="s">
        <v>221</v>
      </c>
      <c r="Z550" s="44" t="s">
        <v>221</v>
      </c>
      <c r="AA550" s="85" t="s">
        <v>24507</v>
      </c>
      <c r="AB550" s="85">
        <v>9056320402</v>
      </c>
      <c r="AC550" s="85" t="s">
        <v>223</v>
      </c>
      <c r="AD550" s="85" t="s">
        <v>241</v>
      </c>
      <c r="AE550" s="85"/>
      <c r="AF550" s="85" t="s">
        <v>226</v>
      </c>
      <c r="AG550" s="85" t="s">
        <v>221</v>
      </c>
      <c r="AH550" s="85" t="s">
        <v>221</v>
      </c>
      <c r="AI550" s="85"/>
      <c r="AJ550" s="85"/>
      <c r="AK550" s="85"/>
      <c r="AL550" s="85"/>
      <c r="AM550" s="85"/>
      <c r="AN550" s="85" t="s">
        <v>228</v>
      </c>
      <c r="AO550" s="85" t="s">
        <v>228</v>
      </c>
      <c r="AP550" s="85" t="s">
        <v>1076</v>
      </c>
      <c r="AQ550" s="85" t="s">
        <v>1077</v>
      </c>
      <c r="AR550" s="85"/>
      <c r="AS550" s="85"/>
      <c r="AT550" s="85"/>
      <c r="AU550" s="85"/>
      <c r="AV550" s="85"/>
      <c r="AW550" s="85"/>
      <c r="AX550" s="85"/>
      <c r="AY550" s="85" t="s">
        <v>227</v>
      </c>
      <c r="AZ550" s="85" t="s">
        <v>227</v>
      </c>
      <c r="BA550" s="275"/>
      <c r="BB550" s="474" t="s">
        <v>15340</v>
      </c>
      <c r="BC550" s="275">
        <v>0.59722222222222221</v>
      </c>
      <c r="BD550" s="275">
        <v>0.60416666666666663</v>
      </c>
      <c r="BE550" s="475">
        <f t="shared" si="11"/>
        <v>10</v>
      </c>
      <c r="BF550" s="85">
        <v>1</v>
      </c>
      <c r="BG550" s="85">
        <v>3</v>
      </c>
      <c r="BH550" s="85">
        <v>3</v>
      </c>
      <c r="BI550" s="85">
        <v>3</v>
      </c>
      <c r="BJ550" s="85">
        <v>3</v>
      </c>
      <c r="BK550" s="85">
        <v>3</v>
      </c>
      <c r="BL550" s="85">
        <v>3</v>
      </c>
      <c r="BM550" s="85">
        <v>3</v>
      </c>
      <c r="BN550" s="85">
        <v>3</v>
      </c>
      <c r="BO550" s="85">
        <v>3</v>
      </c>
      <c r="BP550" s="85">
        <v>3</v>
      </c>
      <c r="BQ550" s="85">
        <v>3</v>
      </c>
      <c r="BR550" s="85">
        <v>3</v>
      </c>
      <c r="BS550" s="85">
        <v>3</v>
      </c>
      <c r="BT550" s="85">
        <v>3</v>
      </c>
      <c r="BU550" s="476">
        <v>3</v>
      </c>
      <c r="BV550" s="405"/>
      <c r="BW550" s="85"/>
      <c r="BX550" s="85"/>
      <c r="BY550" s="475">
        <f t="shared" si="13"/>
        <v>0</v>
      </c>
      <c r="BZ550" s="85"/>
      <c r="CA550" s="85"/>
      <c r="CB550" s="85"/>
      <c r="CC550" s="85"/>
      <c r="CD550" s="85"/>
      <c r="CE550" s="85"/>
      <c r="CF550" s="85"/>
      <c r="CG550" s="85"/>
      <c r="CH550" s="85"/>
      <c r="CI550" s="85"/>
      <c r="CJ550" s="85"/>
      <c r="CK550" s="85"/>
      <c r="CL550" s="85"/>
      <c r="CM550" s="85"/>
      <c r="CN550" s="85"/>
      <c r="CO550" s="85"/>
      <c r="CP550" s="85"/>
      <c r="CQ550" s="85"/>
      <c r="CR550" s="335" t="s">
        <v>12643</v>
      </c>
      <c r="CS550" s="335" t="s">
        <v>12644</v>
      </c>
      <c r="CT550" s="335" t="s">
        <v>4002</v>
      </c>
      <c r="CU550" s="335" t="s">
        <v>24508</v>
      </c>
      <c r="CV550" s="335" t="s">
        <v>2560</v>
      </c>
      <c r="CW550" s="335" t="s">
        <v>24504</v>
      </c>
      <c r="CX550" s="335" t="s">
        <v>24505</v>
      </c>
      <c r="CY550" s="335" t="s">
        <v>24509</v>
      </c>
      <c r="CZ550" s="335" t="s">
        <v>12992</v>
      </c>
      <c r="DA550" s="335" t="s">
        <v>24510</v>
      </c>
      <c r="DB550" s="335" t="s">
        <v>4158</v>
      </c>
      <c r="DC550" s="335" t="s">
        <v>4159</v>
      </c>
      <c r="DD550" s="335" t="s">
        <v>3994</v>
      </c>
      <c r="DE550" s="335" t="s">
        <v>12992</v>
      </c>
      <c r="DF550" s="335" t="s">
        <v>24510</v>
      </c>
      <c r="DG550" s="335" t="s">
        <v>4158</v>
      </c>
      <c r="DH550" s="335" t="s">
        <v>4159</v>
      </c>
      <c r="DI550" s="335" t="s">
        <v>3994</v>
      </c>
      <c r="DJ550" s="335" t="s">
        <v>24511</v>
      </c>
      <c r="DK550" s="335" t="s">
        <v>3849</v>
      </c>
      <c r="DL550" s="335" t="s">
        <v>4803</v>
      </c>
      <c r="DM550" s="335" t="s">
        <v>3914</v>
      </c>
      <c r="DN550" s="335" t="s">
        <v>3852</v>
      </c>
      <c r="DO550" s="335" t="s">
        <v>3853</v>
      </c>
      <c r="DP550" s="335" t="s">
        <v>3854</v>
      </c>
      <c r="DQ550" s="335" t="s">
        <v>24512</v>
      </c>
      <c r="DR550" s="335" t="s">
        <v>24512</v>
      </c>
      <c r="DS550" s="335" t="s">
        <v>24506</v>
      </c>
      <c r="DT550" s="335" t="s">
        <v>3848</v>
      </c>
      <c r="DU550" s="335" t="s">
        <v>3848</v>
      </c>
      <c r="DV550" s="335" t="s">
        <v>3848</v>
      </c>
      <c r="DW550" s="335" t="s">
        <v>3848</v>
      </c>
      <c r="DX550" s="335" t="s">
        <v>3848</v>
      </c>
      <c r="DY550" s="335" t="s">
        <v>3848</v>
      </c>
      <c r="DZ550" s="335" t="s">
        <v>3848</v>
      </c>
      <c r="EA550" s="335" t="s">
        <v>3848</v>
      </c>
      <c r="EB550" s="335" t="s">
        <v>3861</v>
      </c>
      <c r="EC550" s="335" t="s">
        <v>3862</v>
      </c>
      <c r="ED550" s="335" t="s">
        <v>3848</v>
      </c>
      <c r="EE550" s="335" t="s">
        <v>5408</v>
      </c>
      <c r="EF550" s="335" t="s">
        <v>3864</v>
      </c>
      <c r="EG550" s="335" t="s">
        <v>1720</v>
      </c>
      <c r="EH550" s="335" t="s">
        <v>1077</v>
      </c>
      <c r="EI550" s="335" t="s">
        <v>3848</v>
      </c>
      <c r="EJ550" s="335" t="s">
        <v>3848</v>
      </c>
      <c r="EK550" s="335" t="s">
        <v>3848</v>
      </c>
      <c r="EL550" s="335" t="s">
        <v>3868</v>
      </c>
      <c r="EM550" s="335" t="s">
        <v>4002</v>
      </c>
      <c r="EN550" s="335" t="s">
        <v>4002</v>
      </c>
      <c r="EO550" s="335" t="s">
        <v>4401</v>
      </c>
      <c r="EP550" s="335" t="s">
        <v>4401</v>
      </c>
      <c r="EQ550" s="335" t="s">
        <v>24513</v>
      </c>
      <c r="ER550" s="335" t="s">
        <v>3964</v>
      </c>
      <c r="ES550" s="335" t="s">
        <v>24514</v>
      </c>
      <c r="ET550" s="335" t="s">
        <v>24515</v>
      </c>
      <c r="EU550" s="335" t="s">
        <v>24516</v>
      </c>
      <c r="EV550" s="335" t="s">
        <v>3876</v>
      </c>
      <c r="EW550" s="335" t="s">
        <v>3876</v>
      </c>
      <c r="EX550" s="335" t="s">
        <v>3848</v>
      </c>
      <c r="EY550" s="335" t="s">
        <v>3848</v>
      </c>
      <c r="EZ550" s="335" t="s">
        <v>3877</v>
      </c>
      <c r="FA550" s="335" t="s">
        <v>4008</v>
      </c>
      <c r="FB550" s="335" t="s">
        <v>24517</v>
      </c>
      <c r="FC550" s="335" t="s">
        <v>24518</v>
      </c>
      <c r="FD550" s="335" t="s">
        <v>3848</v>
      </c>
      <c r="FE550" s="335" t="s">
        <v>3881</v>
      </c>
      <c r="FF550" s="335" t="s">
        <v>24519</v>
      </c>
      <c r="FG550" s="335" t="s">
        <v>24520</v>
      </c>
      <c r="FH550" s="335" t="s">
        <v>24521</v>
      </c>
      <c r="FI550" s="335" t="s">
        <v>24522</v>
      </c>
      <c r="FJ550" s="335" t="s">
        <v>24523</v>
      </c>
      <c r="FK550" s="335" t="s">
        <v>24524</v>
      </c>
      <c r="FL550" s="335" t="s">
        <v>4523</v>
      </c>
      <c r="FM550" s="335" t="s">
        <v>24505</v>
      </c>
      <c r="FN550" s="335" t="s">
        <v>24525</v>
      </c>
      <c r="FO550" s="335" t="s">
        <v>854</v>
      </c>
      <c r="FP550" s="335" t="s">
        <v>3848</v>
      </c>
      <c r="FQ550" s="335" t="s">
        <v>3848</v>
      </c>
      <c r="FR550" s="335" t="s">
        <v>3848</v>
      </c>
      <c r="FS550" s="335" t="s">
        <v>3848</v>
      </c>
      <c r="FT550" s="335" t="s">
        <v>24526</v>
      </c>
      <c r="FU550" s="335" t="s">
        <v>24527</v>
      </c>
      <c r="FV550" s="335" t="s">
        <v>24528</v>
      </c>
      <c r="FW550" s="335" t="s">
        <v>4363</v>
      </c>
      <c r="FX550" s="335" t="s">
        <v>3944</v>
      </c>
      <c r="FY550" s="335" t="s">
        <v>3848</v>
      </c>
      <c r="FZ550" s="335" t="s">
        <v>13539</v>
      </c>
      <c r="GA550" s="335" t="s">
        <v>3945</v>
      </c>
      <c r="GB550" s="335" t="s">
        <v>3945</v>
      </c>
      <c r="GC550" s="335" t="s">
        <v>3945</v>
      </c>
      <c r="HL550" s="335"/>
      <c r="HM550" s="335"/>
      <c r="HN550" s="335"/>
      <c r="HO550" s="335"/>
      <c r="HP550" s="335"/>
      <c r="HQ550" s="335"/>
      <c r="HR550" s="335"/>
      <c r="HS550" s="335"/>
      <c r="HT550" s="335"/>
      <c r="HU550" s="335"/>
      <c r="HV550" s="335"/>
      <c r="HW550" s="335"/>
      <c r="HX550" s="335"/>
      <c r="HY550" s="335"/>
      <c r="HZ550" s="335"/>
      <c r="IA550" s="335"/>
      <c r="IB550" s="335"/>
      <c r="IC550" s="44" t="s">
        <v>3403</v>
      </c>
      <c r="ID550" s="335"/>
      <c r="IE550" s="44" t="s">
        <v>3403</v>
      </c>
    </row>
    <row r="551" spans="1:239" s="44" customFormat="1" ht="15" customHeight="1" x14ac:dyDescent="0.2">
      <c r="A551" s="85">
        <v>24</v>
      </c>
      <c r="B551" s="470">
        <v>0.51458333333333328</v>
      </c>
      <c r="C551" s="85"/>
      <c r="D551" s="85" t="s">
        <v>12630</v>
      </c>
      <c r="E551" s="85" t="s">
        <v>212</v>
      </c>
      <c r="F551" s="282">
        <v>43287</v>
      </c>
      <c r="G551" s="85" t="s">
        <v>1202</v>
      </c>
      <c r="H551" s="85" t="s">
        <v>233</v>
      </c>
      <c r="I551" s="85" t="s">
        <v>3057</v>
      </c>
      <c r="J551" s="85"/>
      <c r="K551" s="471"/>
      <c r="L551" s="471"/>
      <c r="M551" s="471"/>
      <c r="N551" s="471"/>
      <c r="O551" s="85"/>
      <c r="P551" s="472" t="s">
        <v>24529</v>
      </c>
      <c r="Q551" s="85" t="s">
        <v>24530</v>
      </c>
      <c r="R551" s="85" t="s">
        <v>24531</v>
      </c>
      <c r="S551" s="471" t="s">
        <v>24532</v>
      </c>
      <c r="T551" s="276">
        <v>9970632852</v>
      </c>
      <c r="U551" s="473" t="s">
        <v>24533</v>
      </c>
      <c r="V551" s="489" t="s">
        <v>24534</v>
      </c>
      <c r="W551" s="44" t="s">
        <v>221</v>
      </c>
      <c r="X551" s="44" t="s">
        <v>221</v>
      </c>
      <c r="Y551" s="44" t="s">
        <v>221</v>
      </c>
      <c r="Z551" s="44" t="s">
        <v>221</v>
      </c>
      <c r="AA551" s="85" t="s">
        <v>24535</v>
      </c>
      <c r="AB551" s="85">
        <v>9365614490</v>
      </c>
      <c r="AC551" s="85" t="s">
        <v>402</v>
      </c>
      <c r="AD551" s="85" t="s">
        <v>241</v>
      </c>
      <c r="AE551" s="85" t="s">
        <v>24536</v>
      </c>
      <c r="AF551" s="85" t="s">
        <v>221</v>
      </c>
      <c r="AG551" s="85" t="s">
        <v>280</v>
      </c>
      <c r="AH551" s="85" t="s">
        <v>221</v>
      </c>
      <c r="AI551" s="85"/>
      <c r="AJ551" s="85"/>
      <c r="AK551" s="85"/>
      <c r="AL551" s="85"/>
      <c r="AM551" s="85"/>
      <c r="AN551" s="85" t="s">
        <v>228</v>
      </c>
      <c r="AO551" s="85" t="s">
        <v>228</v>
      </c>
      <c r="AP551" s="44" t="s">
        <v>598</v>
      </c>
      <c r="AQ551" s="85" t="s">
        <v>3069</v>
      </c>
      <c r="AR551" s="85"/>
      <c r="AS551" s="85"/>
      <c r="AT551" s="85"/>
      <c r="AU551" s="85"/>
      <c r="AV551" s="85"/>
      <c r="AW551" s="85"/>
      <c r="AX551" s="85"/>
      <c r="AY551" s="85" t="s">
        <v>227</v>
      </c>
      <c r="AZ551" s="85" t="s">
        <v>227</v>
      </c>
      <c r="BA551" s="275"/>
      <c r="BB551" s="535" t="s">
        <v>12636</v>
      </c>
      <c r="BC551" s="474">
        <v>0.59861111111111109</v>
      </c>
      <c r="BD551" s="275">
        <v>0.6020833333333333</v>
      </c>
      <c r="BE551" s="475">
        <f t="shared" si="11"/>
        <v>5</v>
      </c>
      <c r="BF551" s="85">
        <v>1</v>
      </c>
      <c r="BG551" s="85">
        <v>2</v>
      </c>
      <c r="BH551" s="85">
        <v>3</v>
      </c>
      <c r="BI551" s="85">
        <v>2</v>
      </c>
      <c r="BJ551" s="85">
        <v>2</v>
      </c>
      <c r="BK551" s="85">
        <v>1</v>
      </c>
      <c r="BL551" s="85">
        <v>1</v>
      </c>
      <c r="BM551" s="85">
        <v>3</v>
      </c>
      <c r="BN551" s="85">
        <v>2</v>
      </c>
      <c r="BO551" s="85">
        <v>1</v>
      </c>
      <c r="BP551" s="85">
        <v>3</v>
      </c>
      <c r="BQ551" s="85">
        <v>3</v>
      </c>
      <c r="BR551" s="85">
        <v>3</v>
      </c>
      <c r="BS551" s="85">
        <v>2</v>
      </c>
      <c r="BT551" s="85">
        <v>3</v>
      </c>
      <c r="BU551" s="476">
        <f t="shared" ref="BU551:BU582" si="14">COUNTIF(BF551:BT551,1)</f>
        <v>4</v>
      </c>
      <c r="BV551" s="405"/>
      <c r="BW551" s="85"/>
      <c r="BX551" s="85"/>
      <c r="BY551" s="475">
        <f t="shared" si="13"/>
        <v>0</v>
      </c>
      <c r="BZ551" s="85"/>
      <c r="CA551" s="85"/>
      <c r="CB551" s="85"/>
      <c r="CC551" s="85"/>
      <c r="CD551" s="85"/>
      <c r="CE551" s="85"/>
      <c r="CF551" s="85"/>
      <c r="CG551" s="85"/>
      <c r="CH551" s="85"/>
      <c r="CI551" s="85"/>
      <c r="CJ551" s="85"/>
      <c r="CK551" s="85"/>
      <c r="CL551" s="85"/>
      <c r="CM551" s="85"/>
      <c r="CN551" s="85"/>
      <c r="CO551" s="85"/>
      <c r="CP551" s="85"/>
      <c r="CQ551" s="85"/>
      <c r="CR551" s="335" t="s">
        <v>12643</v>
      </c>
      <c r="CS551" s="335" t="s">
        <v>12644</v>
      </c>
      <c r="CT551" s="335" t="s">
        <v>4002</v>
      </c>
      <c r="CU551" s="335" t="s">
        <v>24537</v>
      </c>
      <c r="CV551" s="335" t="s">
        <v>24530</v>
      </c>
      <c r="CW551" s="335" t="s">
        <v>24531</v>
      </c>
      <c r="CX551" s="335" t="s">
        <v>24532</v>
      </c>
      <c r="CY551" s="335" t="s">
        <v>24538</v>
      </c>
      <c r="CZ551" s="335" t="s">
        <v>3848</v>
      </c>
      <c r="DA551" s="335" t="s">
        <v>24539</v>
      </c>
      <c r="DB551" s="335" t="s">
        <v>19013</v>
      </c>
      <c r="DC551" s="335" t="s">
        <v>4159</v>
      </c>
      <c r="DD551" s="335" t="s">
        <v>19014</v>
      </c>
      <c r="DE551" s="335" t="s">
        <v>24540</v>
      </c>
      <c r="DF551" s="335" t="s">
        <v>17155</v>
      </c>
      <c r="DG551" s="335" t="s">
        <v>4392</v>
      </c>
      <c r="DH551" s="335" t="s">
        <v>4393</v>
      </c>
      <c r="DI551" s="335" t="s">
        <v>24541</v>
      </c>
      <c r="DJ551" s="335" t="s">
        <v>24542</v>
      </c>
      <c r="DK551" s="335" t="s">
        <v>3957</v>
      </c>
      <c r="DL551" s="335" t="s">
        <v>16755</v>
      </c>
      <c r="DM551" s="335" t="s">
        <v>3914</v>
      </c>
      <c r="DN551" s="335" t="s">
        <v>5105</v>
      </c>
      <c r="DO551" s="335" t="s">
        <v>3853</v>
      </c>
      <c r="DP551" s="335" t="s">
        <v>3996</v>
      </c>
      <c r="DQ551" s="335" t="s">
        <v>24543</v>
      </c>
      <c r="DR551" s="335" t="s">
        <v>1228</v>
      </c>
      <c r="DS551" s="335" t="s">
        <v>24533</v>
      </c>
      <c r="DT551" s="335" t="s">
        <v>3848</v>
      </c>
      <c r="DU551" s="335" t="s">
        <v>24544</v>
      </c>
      <c r="DV551" s="335" t="s">
        <v>3848</v>
      </c>
      <c r="DW551" s="335" t="s">
        <v>3848</v>
      </c>
      <c r="DX551" s="335" t="s">
        <v>24534</v>
      </c>
      <c r="DY551" s="335" t="s">
        <v>2718</v>
      </c>
      <c r="DZ551" s="335" t="s">
        <v>2718</v>
      </c>
      <c r="EA551" s="335" t="s">
        <v>3848</v>
      </c>
      <c r="EB551" s="335" t="s">
        <v>3861</v>
      </c>
      <c r="EC551" s="335" t="s">
        <v>3862</v>
      </c>
      <c r="ED551" s="335" t="s">
        <v>3848</v>
      </c>
      <c r="EE551" s="335" t="s">
        <v>10915</v>
      </c>
      <c r="EF551" s="335" t="s">
        <v>3864</v>
      </c>
      <c r="EG551" s="335" t="s">
        <v>598</v>
      </c>
      <c r="EH551" s="335" t="s">
        <v>1008</v>
      </c>
      <c r="EI551" s="335" t="s">
        <v>598</v>
      </c>
      <c r="EJ551" s="335" t="s">
        <v>3848</v>
      </c>
      <c r="EK551" s="335" t="s">
        <v>3848</v>
      </c>
      <c r="EL551" s="335" t="s">
        <v>3868</v>
      </c>
      <c r="EM551" s="335" t="s">
        <v>4002</v>
      </c>
      <c r="EN551" s="335" t="s">
        <v>4002</v>
      </c>
      <c r="EO551" s="335" t="s">
        <v>4002</v>
      </c>
      <c r="EP551" s="335" t="s">
        <v>4002</v>
      </c>
      <c r="EQ551" s="335" t="s">
        <v>24545</v>
      </c>
      <c r="ER551" s="335" t="s">
        <v>3872</v>
      </c>
      <c r="ES551" s="335" t="s">
        <v>24546</v>
      </c>
      <c r="ET551" s="335" t="s">
        <v>20124</v>
      </c>
      <c r="EU551" s="335" t="s">
        <v>24547</v>
      </c>
      <c r="EV551" s="335" t="s">
        <v>3876</v>
      </c>
      <c r="EW551" s="335" t="s">
        <v>3876</v>
      </c>
      <c r="EX551" s="335" t="s">
        <v>3848</v>
      </c>
      <c r="EY551" s="335" t="s">
        <v>3848</v>
      </c>
      <c r="EZ551" s="335" t="s">
        <v>3876</v>
      </c>
      <c r="FA551" s="335" t="s">
        <v>3848</v>
      </c>
      <c r="FB551" s="335" t="s">
        <v>3848</v>
      </c>
      <c r="FC551" s="335" t="s">
        <v>3848</v>
      </c>
      <c r="FD551" s="335" t="s">
        <v>3848</v>
      </c>
      <c r="FE551" s="335" t="s">
        <v>4017</v>
      </c>
      <c r="FF551" s="335" t="s">
        <v>4017</v>
      </c>
      <c r="FG551" s="335" t="s">
        <v>3848</v>
      </c>
      <c r="FH551" s="335" t="s">
        <v>3848</v>
      </c>
      <c r="FI551" s="335" t="s">
        <v>3848</v>
      </c>
      <c r="FJ551" s="335" t="s">
        <v>4017</v>
      </c>
      <c r="FK551" s="335" t="s">
        <v>4017</v>
      </c>
      <c r="FL551" s="335" t="s">
        <v>4017</v>
      </c>
      <c r="FM551" s="335" t="s">
        <v>24548</v>
      </c>
      <c r="FN551" s="335" t="s">
        <v>16573</v>
      </c>
      <c r="FO551" s="335" t="s">
        <v>24549</v>
      </c>
      <c r="FP551" s="335" t="s">
        <v>3848</v>
      </c>
      <c r="FQ551" s="335" t="s">
        <v>3848</v>
      </c>
      <c r="FR551" s="335" t="s">
        <v>3848</v>
      </c>
      <c r="FS551" s="335" t="s">
        <v>3848</v>
      </c>
      <c r="FT551" s="335" t="s">
        <v>24550</v>
      </c>
      <c r="FU551" s="335" t="s">
        <v>24551</v>
      </c>
      <c r="FV551" s="335" t="s">
        <v>24552</v>
      </c>
      <c r="FW551" s="335" t="s">
        <v>24553</v>
      </c>
      <c r="FX551" s="335" t="s">
        <v>3944</v>
      </c>
      <c r="FY551" s="335" t="s">
        <v>3848</v>
      </c>
      <c r="FZ551" s="335" t="s">
        <v>13539</v>
      </c>
      <c r="GA551" s="335" t="s">
        <v>3945</v>
      </c>
      <c r="GB551" s="335" t="s">
        <v>3945</v>
      </c>
      <c r="GC551" s="335" t="s">
        <v>3945</v>
      </c>
      <c r="HL551" s="335"/>
      <c r="HM551" s="335"/>
      <c r="HN551" s="335"/>
      <c r="HO551" s="335"/>
      <c r="HP551" s="335"/>
      <c r="HQ551" s="335"/>
      <c r="HR551" s="335"/>
      <c r="HS551" s="335"/>
      <c r="HT551" s="335"/>
      <c r="HU551" s="335"/>
      <c r="HV551" s="335"/>
      <c r="HW551" s="335"/>
      <c r="HX551" s="335"/>
      <c r="HY551" s="335"/>
      <c r="HZ551" s="335"/>
      <c r="IA551" s="335"/>
      <c r="IB551" s="335"/>
      <c r="IC551" s="44" t="s">
        <v>3403</v>
      </c>
      <c r="ID551" s="335"/>
      <c r="IE551" s="44" t="s">
        <v>3403</v>
      </c>
    </row>
    <row r="552" spans="1:239" s="44" customFormat="1" ht="15" customHeight="1" x14ac:dyDescent="0.2">
      <c r="A552" s="85">
        <v>25</v>
      </c>
      <c r="B552" s="470">
        <v>0.51736111111111105</v>
      </c>
      <c r="C552" s="85"/>
      <c r="D552" s="85" t="s">
        <v>12630</v>
      </c>
      <c r="E552" s="85" t="s">
        <v>212</v>
      </c>
      <c r="F552" s="282">
        <v>43287</v>
      </c>
      <c r="G552" s="85" t="s">
        <v>1202</v>
      </c>
      <c r="H552" s="85" t="s">
        <v>233</v>
      </c>
      <c r="I552" s="85" t="s">
        <v>3057</v>
      </c>
      <c r="J552" s="85"/>
      <c r="K552" s="471"/>
      <c r="L552" s="471"/>
      <c r="M552" s="471"/>
      <c r="N552" s="471"/>
      <c r="O552" s="85"/>
      <c r="P552" s="311" t="s">
        <v>24554</v>
      </c>
      <c r="Q552" s="85" t="s">
        <v>633</v>
      </c>
      <c r="R552" s="85" t="s">
        <v>14822</v>
      </c>
      <c r="S552" s="471" t="s">
        <v>24555</v>
      </c>
      <c r="T552" s="276">
        <v>9175238424</v>
      </c>
      <c r="U552" s="489" t="s">
        <v>24556</v>
      </c>
      <c r="V552" s="489" t="s">
        <v>24557</v>
      </c>
      <c r="W552" s="44" t="s">
        <v>221</v>
      </c>
      <c r="X552" s="44" t="s">
        <v>221</v>
      </c>
      <c r="Y552" s="44" t="s">
        <v>221</v>
      </c>
      <c r="Z552" s="44" t="s">
        <v>221</v>
      </c>
      <c r="AA552" s="85" t="s">
        <v>24558</v>
      </c>
      <c r="AB552" s="85">
        <v>9217278190</v>
      </c>
      <c r="AC552" s="85" t="s">
        <v>1303</v>
      </c>
      <c r="AD552" s="85" t="s">
        <v>224</v>
      </c>
      <c r="AE552" s="85" t="s">
        <v>221</v>
      </c>
      <c r="AF552" s="85" t="s">
        <v>221</v>
      </c>
      <c r="AG552" s="85" t="s">
        <v>221</v>
      </c>
      <c r="AH552" s="85" t="s">
        <v>221</v>
      </c>
      <c r="AI552" s="85"/>
      <c r="AJ552" s="85"/>
      <c r="AK552" s="85"/>
      <c r="AL552" s="85"/>
      <c r="AM552" s="85"/>
      <c r="AN552" s="85" t="s">
        <v>228</v>
      </c>
      <c r="AO552" s="85" t="s">
        <v>228</v>
      </c>
      <c r="AP552" s="85" t="s">
        <v>1076</v>
      </c>
      <c r="AQ552" s="85" t="s">
        <v>1077</v>
      </c>
      <c r="AR552" s="85"/>
      <c r="AS552" s="85"/>
      <c r="AT552" s="85"/>
      <c r="AU552" s="85"/>
      <c r="AV552" s="85"/>
      <c r="AW552" s="85"/>
      <c r="AX552" s="85"/>
      <c r="AY552" s="85" t="s">
        <v>227</v>
      </c>
      <c r="AZ552" s="85" t="s">
        <v>227</v>
      </c>
      <c r="BA552" s="275"/>
      <c r="BB552" s="474" t="s">
        <v>15340</v>
      </c>
      <c r="BC552" s="275">
        <v>0.61805555555555558</v>
      </c>
      <c r="BD552" s="275">
        <v>0.62152777777777779</v>
      </c>
      <c r="BE552" s="475">
        <f t="shared" si="11"/>
        <v>5</v>
      </c>
      <c r="BF552" s="85">
        <v>1</v>
      </c>
      <c r="BG552" s="85">
        <v>3</v>
      </c>
      <c r="BH552" s="85">
        <v>3</v>
      </c>
      <c r="BI552" s="85">
        <v>3</v>
      </c>
      <c r="BJ552" s="85">
        <v>3</v>
      </c>
      <c r="BK552" s="85">
        <v>3</v>
      </c>
      <c r="BL552" s="85">
        <v>3</v>
      </c>
      <c r="BM552" s="85">
        <v>1</v>
      </c>
      <c r="BN552" s="85">
        <v>3</v>
      </c>
      <c r="BO552" s="85">
        <v>3</v>
      </c>
      <c r="BP552" s="85">
        <v>3</v>
      </c>
      <c r="BQ552" s="85">
        <v>3</v>
      </c>
      <c r="BR552" s="85">
        <v>3</v>
      </c>
      <c r="BS552" s="85">
        <v>3</v>
      </c>
      <c r="BT552" s="85">
        <v>3</v>
      </c>
      <c r="BU552" s="476">
        <f t="shared" si="14"/>
        <v>2</v>
      </c>
      <c r="BV552" s="405"/>
      <c r="BW552" s="85"/>
      <c r="BX552" s="85"/>
      <c r="BY552" s="475">
        <f t="shared" si="13"/>
        <v>0</v>
      </c>
      <c r="BZ552" s="85"/>
      <c r="CA552" s="85"/>
      <c r="CB552" s="85"/>
      <c r="CC552" s="85"/>
      <c r="CD552" s="85"/>
      <c r="CE552" s="85"/>
      <c r="CF552" s="85"/>
      <c r="CG552" s="85"/>
      <c r="CH552" s="85"/>
      <c r="CI552" s="85"/>
      <c r="CJ552" s="85"/>
      <c r="CK552" s="85"/>
      <c r="CL552" s="85"/>
      <c r="CM552" s="85"/>
      <c r="CN552" s="85"/>
      <c r="CO552" s="85"/>
      <c r="CP552" s="85"/>
      <c r="CQ552" s="85"/>
      <c r="CR552" s="335" t="s">
        <v>12643</v>
      </c>
      <c r="CS552" s="335" t="s">
        <v>12644</v>
      </c>
      <c r="CT552" s="335" t="s">
        <v>4002</v>
      </c>
      <c r="CU552" s="335" t="s">
        <v>24559</v>
      </c>
      <c r="CV552" s="335" t="s">
        <v>633</v>
      </c>
      <c r="CW552" s="335" t="s">
        <v>14822</v>
      </c>
      <c r="CX552" s="335" t="s">
        <v>24555</v>
      </c>
      <c r="CY552" s="335" t="s">
        <v>24560</v>
      </c>
      <c r="CZ552" s="335" t="s">
        <v>11693</v>
      </c>
      <c r="DA552" s="335" t="s">
        <v>24561</v>
      </c>
      <c r="DB552" s="335" t="s">
        <v>3840</v>
      </c>
      <c r="DC552" s="335" t="s">
        <v>3841</v>
      </c>
      <c r="DD552" s="335" t="s">
        <v>11695</v>
      </c>
      <c r="DE552" s="335" t="s">
        <v>11693</v>
      </c>
      <c r="DF552" s="335" t="s">
        <v>24561</v>
      </c>
      <c r="DG552" s="335" t="s">
        <v>3840</v>
      </c>
      <c r="DH552" s="335" t="s">
        <v>3841</v>
      </c>
      <c r="DI552" s="335" t="s">
        <v>11695</v>
      </c>
      <c r="DJ552" s="335" t="s">
        <v>24562</v>
      </c>
      <c r="DK552" s="335" t="s">
        <v>3849</v>
      </c>
      <c r="DL552" s="335" t="s">
        <v>14122</v>
      </c>
      <c r="DM552" s="335" t="s">
        <v>3914</v>
      </c>
      <c r="DN552" s="335" t="s">
        <v>3852</v>
      </c>
      <c r="DO552" s="335" t="s">
        <v>3853</v>
      </c>
      <c r="DP552" s="335" t="s">
        <v>3854</v>
      </c>
      <c r="DQ552" s="335" t="s">
        <v>24563</v>
      </c>
      <c r="DR552" s="335" t="s">
        <v>24563</v>
      </c>
      <c r="DS552" s="335" t="s">
        <v>24556</v>
      </c>
      <c r="DT552" s="335" t="s">
        <v>3848</v>
      </c>
      <c r="DU552" s="335" t="s">
        <v>3848</v>
      </c>
      <c r="DV552" s="335" t="s">
        <v>3848</v>
      </c>
      <c r="DW552" s="335" t="s">
        <v>3848</v>
      </c>
      <c r="DX552" s="335" t="s">
        <v>24557</v>
      </c>
      <c r="DY552" s="335" t="s">
        <v>3848</v>
      </c>
      <c r="DZ552" s="335" t="s">
        <v>3848</v>
      </c>
      <c r="EA552" s="335" t="s">
        <v>3848</v>
      </c>
      <c r="EB552" s="335" t="s">
        <v>3861</v>
      </c>
      <c r="EC552" s="335" t="s">
        <v>4118</v>
      </c>
      <c r="ED552" s="335" t="s">
        <v>3848</v>
      </c>
      <c r="EE552" s="335" t="s">
        <v>13529</v>
      </c>
      <c r="EF552" s="335" t="s">
        <v>3864</v>
      </c>
      <c r="EG552" s="335" t="s">
        <v>1720</v>
      </c>
      <c r="EH552" s="335" t="s">
        <v>1077</v>
      </c>
      <c r="EI552" s="335" t="s">
        <v>3848</v>
      </c>
      <c r="EJ552" s="335" t="s">
        <v>3848</v>
      </c>
      <c r="EK552" s="335" t="s">
        <v>3848</v>
      </c>
      <c r="EL552" s="335" t="s">
        <v>3868</v>
      </c>
      <c r="EM552" s="335" t="s">
        <v>4002</v>
      </c>
      <c r="EN552" s="335" t="s">
        <v>4002</v>
      </c>
      <c r="EO552" s="335" t="s">
        <v>3869</v>
      </c>
      <c r="EP552" s="335" t="s">
        <v>3870</v>
      </c>
      <c r="EQ552" s="335" t="s">
        <v>15753</v>
      </c>
      <c r="ER552" s="335" t="s">
        <v>3924</v>
      </c>
      <c r="ES552" s="335" t="s">
        <v>15723</v>
      </c>
      <c r="ET552" s="335" t="s">
        <v>12012</v>
      </c>
      <c r="EU552" s="335" t="s">
        <v>13912</v>
      </c>
      <c r="EV552" s="335" t="s">
        <v>3876</v>
      </c>
      <c r="EW552" s="335" t="s">
        <v>3876</v>
      </c>
      <c r="EX552" s="335" t="s">
        <v>3848</v>
      </c>
      <c r="EY552" s="335" t="s">
        <v>3848</v>
      </c>
      <c r="EZ552" s="335" t="s">
        <v>3876</v>
      </c>
      <c r="FA552" s="335" t="s">
        <v>3848</v>
      </c>
      <c r="FB552" s="335" t="s">
        <v>24564</v>
      </c>
      <c r="FC552" s="335" t="s">
        <v>15169</v>
      </c>
      <c r="FD552" s="335" t="s">
        <v>3848</v>
      </c>
      <c r="FE552" s="335" t="s">
        <v>4011</v>
      </c>
      <c r="FF552" s="335" t="s">
        <v>4130</v>
      </c>
      <c r="FG552" s="335" t="s">
        <v>3848</v>
      </c>
      <c r="FH552" s="335" t="s">
        <v>24565</v>
      </c>
      <c r="FI552" s="335" t="s">
        <v>6481</v>
      </c>
      <c r="FJ552" s="335" t="s">
        <v>4083</v>
      </c>
      <c r="FK552" s="335" t="s">
        <v>4017</v>
      </c>
      <c r="FL552" s="335" t="s">
        <v>4017</v>
      </c>
      <c r="FM552" s="335" t="s">
        <v>24555</v>
      </c>
      <c r="FN552" s="335" t="s">
        <v>5431</v>
      </c>
      <c r="FO552" s="335" t="s">
        <v>24566</v>
      </c>
      <c r="FP552" s="335" t="s">
        <v>3848</v>
      </c>
      <c r="FQ552" s="335" t="s">
        <v>24567</v>
      </c>
      <c r="FR552" s="335" t="s">
        <v>4367</v>
      </c>
      <c r="FS552" s="335" t="s">
        <v>24568</v>
      </c>
      <c r="FT552" s="335" t="s">
        <v>24569</v>
      </c>
      <c r="FU552" s="335" t="s">
        <v>24570</v>
      </c>
      <c r="FV552" s="335" t="s">
        <v>15753</v>
      </c>
      <c r="FW552" s="335" t="s">
        <v>24571</v>
      </c>
      <c r="FX552" s="335" t="s">
        <v>3944</v>
      </c>
      <c r="FY552" s="335" t="s">
        <v>3848</v>
      </c>
      <c r="FZ552" s="335" t="s">
        <v>3848</v>
      </c>
      <c r="GA552" s="335" t="s">
        <v>3945</v>
      </c>
      <c r="GB552" s="335" t="s">
        <v>3945</v>
      </c>
      <c r="GC552" s="335" t="s">
        <v>3945</v>
      </c>
      <c r="HL552" s="335"/>
      <c r="HM552" s="335"/>
      <c r="HN552" s="335"/>
      <c r="HO552" s="335"/>
      <c r="HP552" s="335"/>
      <c r="HQ552" s="335"/>
      <c r="HR552" s="335"/>
      <c r="HS552" s="335"/>
      <c r="HT552" s="335"/>
      <c r="HU552" s="335"/>
      <c r="HV552" s="335"/>
      <c r="HW552" s="335"/>
      <c r="HX552" s="335"/>
      <c r="HY552" s="335"/>
      <c r="HZ552" s="335"/>
      <c r="IA552" s="335"/>
      <c r="IB552" s="335"/>
      <c r="IC552" s="44" t="s">
        <v>3403</v>
      </c>
      <c r="ID552" s="335"/>
      <c r="IE552" s="44" t="s">
        <v>3403</v>
      </c>
    </row>
    <row r="553" spans="1:239" s="44" customFormat="1" ht="15" customHeight="1" x14ac:dyDescent="0.2">
      <c r="A553" s="85">
        <v>26</v>
      </c>
      <c r="B553" s="470">
        <v>0.52152777777777781</v>
      </c>
      <c r="C553" s="85"/>
      <c r="D553" s="85" t="s">
        <v>12630</v>
      </c>
      <c r="E553" s="85" t="s">
        <v>212</v>
      </c>
      <c r="F553" s="282">
        <v>43287</v>
      </c>
      <c r="G553" s="85" t="s">
        <v>1202</v>
      </c>
      <c r="H553" s="85" t="s">
        <v>233</v>
      </c>
      <c r="I553" s="85" t="s">
        <v>3057</v>
      </c>
      <c r="J553" s="85"/>
      <c r="K553" s="471"/>
      <c r="L553" s="471"/>
      <c r="M553" s="471"/>
      <c r="N553" s="471"/>
      <c r="O553" s="85"/>
      <c r="P553" s="311" t="s">
        <v>24572</v>
      </c>
      <c r="Q553" s="85" t="s">
        <v>24573</v>
      </c>
      <c r="R553" s="85" t="s">
        <v>24574</v>
      </c>
      <c r="S553" s="471" t="s">
        <v>24575</v>
      </c>
      <c r="T553" s="423">
        <v>9651831769</v>
      </c>
      <c r="U553" s="473" t="s">
        <v>24576</v>
      </c>
      <c r="V553" s="489" t="s">
        <v>24577</v>
      </c>
      <c r="W553" s="44" t="s">
        <v>221</v>
      </c>
      <c r="X553" s="44" t="s">
        <v>221</v>
      </c>
      <c r="Y553" s="44" t="s">
        <v>221</v>
      </c>
      <c r="Z553" s="44" t="s">
        <v>221</v>
      </c>
      <c r="AA553" s="85" t="s">
        <v>24578</v>
      </c>
      <c r="AB553" s="85">
        <v>9307905545</v>
      </c>
      <c r="AC553" s="85" t="s">
        <v>1303</v>
      </c>
      <c r="AD553" s="85" t="s">
        <v>224</v>
      </c>
      <c r="AE553" s="85" t="s">
        <v>221</v>
      </c>
      <c r="AF553" s="85" t="s">
        <v>221</v>
      </c>
      <c r="AG553" s="85" t="s">
        <v>221</v>
      </c>
      <c r="AH553" s="85" t="s">
        <v>221</v>
      </c>
      <c r="AI553" s="85"/>
      <c r="AJ553" s="85"/>
      <c r="AK553" s="85"/>
      <c r="AL553" s="85"/>
      <c r="AM553" s="85"/>
      <c r="AN553" s="85" t="s">
        <v>228</v>
      </c>
      <c r="AO553" s="85" t="s">
        <v>228</v>
      </c>
      <c r="AP553" s="85" t="s">
        <v>281</v>
      </c>
      <c r="AQ553" s="85" t="s">
        <v>282</v>
      </c>
      <c r="AR553" s="85"/>
      <c r="AS553" s="85"/>
      <c r="AT553" s="85"/>
      <c r="AU553" s="85"/>
      <c r="AV553" s="85"/>
      <c r="AW553" s="85"/>
      <c r="AX553" s="85"/>
      <c r="AY553" s="85" t="s">
        <v>227</v>
      </c>
      <c r="AZ553" s="85" t="s">
        <v>446</v>
      </c>
      <c r="BA553" s="275"/>
      <c r="BB553" s="474" t="s">
        <v>15340</v>
      </c>
      <c r="BC553" s="275">
        <v>0.63055555555555554</v>
      </c>
      <c r="BD553" s="275">
        <v>0.6333333333333333</v>
      </c>
      <c r="BE553" s="475">
        <f t="shared" si="11"/>
        <v>4</v>
      </c>
      <c r="BF553" s="85">
        <v>1</v>
      </c>
      <c r="BG553" s="85">
        <v>3</v>
      </c>
      <c r="BH553" s="85">
        <v>3</v>
      </c>
      <c r="BI553" s="85">
        <v>3</v>
      </c>
      <c r="BJ553" s="85">
        <v>3</v>
      </c>
      <c r="BK553" s="85">
        <v>3</v>
      </c>
      <c r="BL553" s="85">
        <v>1</v>
      </c>
      <c r="BM553" s="85">
        <v>3</v>
      </c>
      <c r="BN553" s="85">
        <v>3</v>
      </c>
      <c r="BO553" s="85">
        <v>3</v>
      </c>
      <c r="BP553" s="85">
        <v>3</v>
      </c>
      <c r="BQ553" s="85">
        <v>3</v>
      </c>
      <c r="BR553" s="85">
        <v>3</v>
      </c>
      <c r="BS553" s="85">
        <v>3</v>
      </c>
      <c r="BT553" s="85">
        <v>3</v>
      </c>
      <c r="BU553" s="476">
        <f t="shared" si="14"/>
        <v>2</v>
      </c>
      <c r="BV553" s="405"/>
      <c r="BW553" s="85"/>
      <c r="BX553" s="85"/>
      <c r="BY553" s="475">
        <f t="shared" si="13"/>
        <v>0</v>
      </c>
      <c r="BZ553" s="85"/>
      <c r="CA553" s="85"/>
      <c r="CB553" s="85"/>
      <c r="CC553" s="85"/>
      <c r="CD553" s="85"/>
      <c r="CE553" s="85"/>
      <c r="CF553" s="85"/>
      <c r="CG553" s="85"/>
      <c r="CH553" s="85"/>
      <c r="CI553" s="85"/>
      <c r="CJ553" s="85"/>
      <c r="CK553" s="85"/>
      <c r="CL553" s="85"/>
      <c r="CM553" s="85"/>
      <c r="CN553" s="85"/>
      <c r="CO553" s="85"/>
      <c r="CP553" s="85"/>
      <c r="CQ553" s="85"/>
      <c r="CR553" s="335" t="s">
        <v>12643</v>
      </c>
      <c r="CS553" s="335" t="s">
        <v>12644</v>
      </c>
      <c r="CT553" s="335" t="s">
        <v>4002</v>
      </c>
      <c r="CU553" s="335" t="s">
        <v>24579</v>
      </c>
      <c r="CV553" s="335" t="s">
        <v>24573</v>
      </c>
      <c r="CW553" s="335" t="s">
        <v>24574</v>
      </c>
      <c r="CX553" s="335" t="s">
        <v>24575</v>
      </c>
      <c r="CY553" s="335" t="s">
        <v>24580</v>
      </c>
      <c r="CZ553" s="335" t="s">
        <v>11693</v>
      </c>
      <c r="DA553" s="335" t="s">
        <v>24581</v>
      </c>
      <c r="DB553" s="335" t="s">
        <v>3840</v>
      </c>
      <c r="DC553" s="335" t="s">
        <v>3841</v>
      </c>
      <c r="DD553" s="335" t="s">
        <v>11695</v>
      </c>
      <c r="DE553" s="335" t="s">
        <v>11693</v>
      </c>
      <c r="DF553" s="335" t="s">
        <v>5513</v>
      </c>
      <c r="DG553" s="335" t="s">
        <v>3840</v>
      </c>
      <c r="DH553" s="335" t="s">
        <v>3841</v>
      </c>
      <c r="DI553" s="335" t="s">
        <v>11695</v>
      </c>
      <c r="DJ553" s="335" t="s">
        <v>24582</v>
      </c>
      <c r="DK553" s="335" t="s">
        <v>3849</v>
      </c>
      <c r="DL553" s="335" t="s">
        <v>264</v>
      </c>
      <c r="DM553" s="335" t="s">
        <v>3851</v>
      </c>
      <c r="DN553" s="335" t="s">
        <v>3852</v>
      </c>
      <c r="DO553" s="335" t="s">
        <v>3853</v>
      </c>
      <c r="DP553" s="335" t="s">
        <v>3854</v>
      </c>
      <c r="DQ553" s="335" t="s">
        <v>24583</v>
      </c>
      <c r="DR553" s="335" t="s">
        <v>3403</v>
      </c>
      <c r="DS553" s="335" t="s">
        <v>24576</v>
      </c>
      <c r="DT553" s="335" t="s">
        <v>3403</v>
      </c>
      <c r="DU553" s="335" t="s">
        <v>3403</v>
      </c>
      <c r="DV553" s="335" t="s">
        <v>3403</v>
      </c>
      <c r="DW553" s="335" t="s">
        <v>3403</v>
      </c>
      <c r="DX553" s="335" t="s">
        <v>24577</v>
      </c>
      <c r="DY553" s="335" t="s">
        <v>24577</v>
      </c>
      <c r="DZ553" s="335" t="s">
        <v>24577</v>
      </c>
      <c r="EA553" s="335" t="s">
        <v>3403</v>
      </c>
      <c r="EB553" s="335" t="s">
        <v>3861</v>
      </c>
      <c r="EC553" s="335" t="s">
        <v>4118</v>
      </c>
      <c r="ED553" s="335" t="s">
        <v>3403</v>
      </c>
      <c r="EE553" s="335" t="s">
        <v>13529</v>
      </c>
      <c r="EF553" s="335" t="s">
        <v>3864</v>
      </c>
      <c r="EG553" s="335" t="s">
        <v>2755</v>
      </c>
      <c r="EH553" s="335" t="s">
        <v>282</v>
      </c>
      <c r="EI553" s="335" t="s">
        <v>3848</v>
      </c>
      <c r="EJ553" s="335" t="s">
        <v>3403</v>
      </c>
      <c r="EK553" s="335" t="s">
        <v>3848</v>
      </c>
      <c r="EL553" s="335" t="s">
        <v>3868</v>
      </c>
      <c r="EM553" s="335" t="s">
        <v>4002</v>
      </c>
      <c r="EN553" s="335" t="s">
        <v>4002</v>
      </c>
      <c r="EO553" s="335" t="s">
        <v>3869</v>
      </c>
      <c r="EP553" s="335" t="s">
        <v>3870</v>
      </c>
      <c r="EQ553" s="335" t="s">
        <v>15753</v>
      </c>
      <c r="ER553" s="335" t="s">
        <v>3924</v>
      </c>
      <c r="ES553" s="335" t="s">
        <v>24584</v>
      </c>
      <c r="ET553" s="335" t="s">
        <v>24585</v>
      </c>
      <c r="EU553" s="335" t="s">
        <v>11357</v>
      </c>
      <c r="EV553" s="335" t="s">
        <v>3876</v>
      </c>
      <c r="EW553" s="335" t="s">
        <v>3876</v>
      </c>
      <c r="EX553" s="335" t="s">
        <v>3848</v>
      </c>
      <c r="EY553" s="335" t="s">
        <v>3848</v>
      </c>
      <c r="EZ553" s="335" t="s">
        <v>3876</v>
      </c>
      <c r="FA553" s="335" t="s">
        <v>3848</v>
      </c>
      <c r="FB553" s="335" t="s">
        <v>24586</v>
      </c>
      <c r="FC553" s="335" t="s">
        <v>24587</v>
      </c>
      <c r="FD553" s="335" t="s">
        <v>3848</v>
      </c>
      <c r="FE553" s="335" t="s">
        <v>3930</v>
      </c>
      <c r="FF553" s="335" t="s">
        <v>14184</v>
      </c>
      <c r="FG553" s="335" t="s">
        <v>3848</v>
      </c>
      <c r="FH553" s="335" t="s">
        <v>24588</v>
      </c>
      <c r="FI553" s="335" t="s">
        <v>21867</v>
      </c>
      <c r="FJ553" s="335" t="s">
        <v>6196</v>
      </c>
      <c r="FK553" s="335" t="s">
        <v>5943</v>
      </c>
      <c r="FL553" s="335" t="s">
        <v>5943</v>
      </c>
      <c r="FM553" s="335" t="s">
        <v>24575</v>
      </c>
      <c r="FN553" s="335" t="s">
        <v>24589</v>
      </c>
      <c r="FO553" s="335" t="s">
        <v>24590</v>
      </c>
      <c r="FP553" s="335" t="s">
        <v>3848</v>
      </c>
      <c r="FQ553" s="335" t="s">
        <v>24591</v>
      </c>
      <c r="FR553" s="335" t="s">
        <v>4367</v>
      </c>
      <c r="FS553" s="335" t="s">
        <v>24592</v>
      </c>
      <c r="FT553" s="335" t="s">
        <v>24593</v>
      </c>
      <c r="FU553" s="335" t="s">
        <v>24570</v>
      </c>
      <c r="FV553" s="335" t="s">
        <v>24594</v>
      </c>
      <c r="FW553" s="335" t="s">
        <v>24571</v>
      </c>
      <c r="FX553" s="335" t="s">
        <v>3944</v>
      </c>
      <c r="FY553" s="335" t="s">
        <v>3848</v>
      </c>
      <c r="FZ553" s="335" t="s">
        <v>3848</v>
      </c>
      <c r="GA553" s="335" t="s">
        <v>3945</v>
      </c>
      <c r="GB553" s="335" t="s">
        <v>3945</v>
      </c>
      <c r="GC553" s="335" t="s">
        <v>3946</v>
      </c>
      <c r="HL553" s="335"/>
      <c r="HM553" s="335"/>
      <c r="HN553" s="335"/>
      <c r="HO553" s="335"/>
      <c r="HP553" s="335"/>
      <c r="HQ553" s="335"/>
      <c r="HR553" s="335"/>
      <c r="HS553" s="335"/>
      <c r="HT553" s="335"/>
      <c r="HU553" s="335"/>
      <c r="HV553" s="335"/>
      <c r="HW553" s="335"/>
      <c r="HX553" s="335"/>
      <c r="HY553" s="335"/>
      <c r="HZ553" s="335"/>
      <c r="IA553" s="335"/>
      <c r="IB553" s="335"/>
      <c r="IC553" s="44" t="s">
        <v>3403</v>
      </c>
      <c r="ID553" s="335"/>
      <c r="IE553" s="44" t="s">
        <v>3403</v>
      </c>
    </row>
    <row r="554" spans="1:239" s="44" customFormat="1" ht="15" customHeight="1" x14ac:dyDescent="0.2">
      <c r="A554" s="85">
        <v>27</v>
      </c>
      <c r="B554" s="470">
        <v>0.52708333333333335</v>
      </c>
      <c r="C554" s="85"/>
      <c r="D554" s="85" t="s">
        <v>12630</v>
      </c>
      <c r="E554" s="85" t="s">
        <v>212</v>
      </c>
      <c r="F554" s="282">
        <v>43287</v>
      </c>
      <c r="G554" s="85" t="s">
        <v>1202</v>
      </c>
      <c r="H554" s="85" t="s">
        <v>233</v>
      </c>
      <c r="I554" s="85" t="s">
        <v>3057</v>
      </c>
      <c r="J554" s="85"/>
      <c r="K554" s="471"/>
      <c r="L554" s="471"/>
      <c r="M554" s="471"/>
      <c r="N554" s="471"/>
      <c r="O554" s="85"/>
      <c r="P554" s="472" t="s">
        <v>24008</v>
      </c>
      <c r="Q554" s="351" t="s">
        <v>24595</v>
      </c>
      <c r="R554" s="354" t="s">
        <v>24596</v>
      </c>
      <c r="S554" s="471" t="s">
        <v>24597</v>
      </c>
      <c r="T554" s="276">
        <v>9955608010</v>
      </c>
      <c r="U554" s="473"/>
      <c r="V554" s="471" t="s">
        <v>221</v>
      </c>
      <c r="W554" s="44" t="s">
        <v>221</v>
      </c>
      <c r="X554" s="44" t="s">
        <v>221</v>
      </c>
      <c r="Y554" s="44" t="s">
        <v>221</v>
      </c>
      <c r="Z554" s="44" t="s">
        <v>221</v>
      </c>
      <c r="AA554" s="85" t="s">
        <v>24598</v>
      </c>
      <c r="AB554" s="85">
        <v>9202988858</v>
      </c>
      <c r="AC554" s="85" t="s">
        <v>402</v>
      </c>
      <c r="AD554" s="85" t="s">
        <v>224</v>
      </c>
      <c r="AE554" s="85" t="s">
        <v>24599</v>
      </c>
      <c r="AF554" s="85" t="s">
        <v>221</v>
      </c>
      <c r="AG554" s="85" t="s">
        <v>221</v>
      </c>
      <c r="AH554" s="85" t="s">
        <v>221</v>
      </c>
      <c r="AI554" s="85"/>
      <c r="AJ554" s="85"/>
      <c r="AK554" s="85"/>
      <c r="AL554" s="85"/>
      <c r="AM554" s="85"/>
      <c r="AN554" s="85" t="s">
        <v>394</v>
      </c>
      <c r="AO554" s="85" t="s">
        <v>395</v>
      </c>
      <c r="AP554" s="85" t="s">
        <v>281</v>
      </c>
      <c r="AQ554" s="85" t="s">
        <v>282</v>
      </c>
      <c r="AR554" s="85"/>
      <c r="AS554" s="85"/>
      <c r="AT554" s="85"/>
      <c r="AU554" s="85"/>
      <c r="AV554" s="85"/>
      <c r="AW554" s="85" t="s">
        <v>12988</v>
      </c>
      <c r="AX554" s="85"/>
      <c r="AY554" s="85" t="s">
        <v>227</v>
      </c>
      <c r="AZ554" s="85" t="s">
        <v>227</v>
      </c>
      <c r="BA554" s="275"/>
      <c r="BB554" s="474" t="s">
        <v>12636</v>
      </c>
      <c r="BC554" s="275">
        <v>0.61319444444444449</v>
      </c>
      <c r="BD554" s="275">
        <v>0.6166666666666667</v>
      </c>
      <c r="BE554" s="475">
        <f t="shared" si="11"/>
        <v>5</v>
      </c>
      <c r="BF554" s="85">
        <v>1</v>
      </c>
      <c r="BG554" s="85">
        <v>2</v>
      </c>
      <c r="BH554" s="85">
        <v>3</v>
      </c>
      <c r="BI554" s="85">
        <v>2</v>
      </c>
      <c r="BJ554" s="85">
        <v>1</v>
      </c>
      <c r="BK554" s="85">
        <v>1</v>
      </c>
      <c r="BL554" s="85">
        <v>3</v>
      </c>
      <c r="BM554" s="85">
        <v>3</v>
      </c>
      <c r="BN554" s="85">
        <v>2</v>
      </c>
      <c r="BO554" s="85">
        <v>2</v>
      </c>
      <c r="BP554" s="85">
        <v>2</v>
      </c>
      <c r="BQ554" s="85">
        <v>3</v>
      </c>
      <c r="BR554" s="85">
        <v>3</v>
      </c>
      <c r="BS554" s="85">
        <v>2</v>
      </c>
      <c r="BT554" s="85">
        <v>3</v>
      </c>
      <c r="BU554" s="476">
        <f t="shared" si="14"/>
        <v>3</v>
      </c>
      <c r="BV554" s="405"/>
      <c r="BW554" s="85"/>
      <c r="BX554" s="85"/>
      <c r="BY554" s="475">
        <f t="shared" si="13"/>
        <v>0</v>
      </c>
      <c r="BZ554" s="85"/>
      <c r="CA554" s="85"/>
      <c r="CB554" s="85"/>
      <c r="CC554" s="85"/>
      <c r="CD554" s="85"/>
      <c r="CE554" s="85"/>
      <c r="CF554" s="85"/>
      <c r="CG554" s="85"/>
      <c r="CH554" s="85"/>
      <c r="CI554" s="85"/>
      <c r="CJ554" s="85"/>
      <c r="CK554" s="85"/>
      <c r="CL554" s="85"/>
      <c r="CM554" s="85"/>
      <c r="CN554" s="85"/>
      <c r="CO554" s="85"/>
      <c r="CP554" s="85"/>
      <c r="CQ554" s="85"/>
      <c r="CR554" s="335" t="s">
        <v>12643</v>
      </c>
      <c r="CS554" s="335" t="s">
        <v>12644</v>
      </c>
      <c r="CT554" s="335" t="s">
        <v>4002</v>
      </c>
      <c r="CU554" s="335" t="s">
        <v>24600</v>
      </c>
      <c r="CV554" s="335" t="s">
        <v>24595</v>
      </c>
      <c r="CW554" s="335" t="s">
        <v>24596</v>
      </c>
      <c r="CX554" s="335" t="s">
        <v>24597</v>
      </c>
      <c r="CY554" s="335" t="s">
        <v>24601</v>
      </c>
      <c r="CZ554" s="335" t="s">
        <v>13064</v>
      </c>
      <c r="DA554" s="335" t="s">
        <v>24602</v>
      </c>
      <c r="DB554" s="335" t="s">
        <v>11010</v>
      </c>
      <c r="DC554" s="335" t="s">
        <v>4159</v>
      </c>
      <c r="DD554" s="335" t="s">
        <v>4764</v>
      </c>
      <c r="DE554" s="335" t="s">
        <v>13064</v>
      </c>
      <c r="DF554" s="335" t="s">
        <v>24603</v>
      </c>
      <c r="DG554" s="335" t="s">
        <v>11010</v>
      </c>
      <c r="DH554" s="335" t="s">
        <v>4159</v>
      </c>
      <c r="DI554" s="335" t="s">
        <v>4764</v>
      </c>
      <c r="DJ554" s="335" t="s">
        <v>24604</v>
      </c>
      <c r="DK554" s="335" t="s">
        <v>3849</v>
      </c>
      <c r="DL554" s="335" t="s">
        <v>11012</v>
      </c>
      <c r="DM554" s="335" t="s">
        <v>3914</v>
      </c>
      <c r="DN554" s="335" t="s">
        <v>3852</v>
      </c>
      <c r="DO554" s="335" t="s">
        <v>3853</v>
      </c>
      <c r="DP554" s="335" t="s">
        <v>3854</v>
      </c>
      <c r="DQ554" s="335" t="s">
        <v>24605</v>
      </c>
      <c r="DR554" s="335" t="s">
        <v>1239</v>
      </c>
      <c r="DS554" s="335" t="s">
        <v>24606</v>
      </c>
      <c r="DT554" s="335" t="s">
        <v>24607</v>
      </c>
      <c r="DU554" s="335" t="s">
        <v>3848</v>
      </c>
      <c r="DV554" s="335" t="s">
        <v>24608</v>
      </c>
      <c r="DW554" s="335" t="s">
        <v>3848</v>
      </c>
      <c r="DX554" s="335" t="s">
        <v>24609</v>
      </c>
      <c r="DY554" s="335" t="s">
        <v>3848</v>
      </c>
      <c r="DZ554" s="335" t="s">
        <v>3848</v>
      </c>
      <c r="EA554" s="335" t="s">
        <v>3848</v>
      </c>
      <c r="EB554" s="335" t="s">
        <v>3861</v>
      </c>
      <c r="EC554" s="335" t="s">
        <v>4118</v>
      </c>
      <c r="ED554" s="335" t="s">
        <v>19302</v>
      </c>
      <c r="EE554" s="335" t="s">
        <v>5408</v>
      </c>
      <c r="EF554" s="335" t="s">
        <v>395</v>
      </c>
      <c r="EG554" s="335" t="s">
        <v>2755</v>
      </c>
      <c r="EH554" s="335" t="s">
        <v>282</v>
      </c>
      <c r="EI554" s="335" t="s">
        <v>3848</v>
      </c>
      <c r="EJ554" s="335" t="s">
        <v>21507</v>
      </c>
      <c r="EK554" s="335" t="s">
        <v>3848</v>
      </c>
      <c r="EL554" s="335" t="s">
        <v>4473</v>
      </c>
      <c r="EM554" s="335" t="s">
        <v>4002</v>
      </c>
      <c r="EN554" s="335" t="s">
        <v>4002</v>
      </c>
      <c r="EO554" s="335" t="s">
        <v>4401</v>
      </c>
      <c r="EP554" s="335" t="s">
        <v>3869</v>
      </c>
      <c r="EQ554" s="335" t="s">
        <v>24610</v>
      </c>
      <c r="ER554" s="335" t="s">
        <v>4262</v>
      </c>
      <c r="ES554" s="335" t="s">
        <v>24611</v>
      </c>
      <c r="ET554" s="335" t="s">
        <v>24612</v>
      </c>
      <c r="EU554" s="335" t="s">
        <v>24613</v>
      </c>
      <c r="EV554" s="335" t="s">
        <v>3877</v>
      </c>
      <c r="EW554" s="335" t="s">
        <v>3876</v>
      </c>
      <c r="EX554" s="335" t="s">
        <v>3848</v>
      </c>
      <c r="EY554" s="335" t="s">
        <v>3848</v>
      </c>
      <c r="EZ554" s="335" t="s">
        <v>3876</v>
      </c>
      <c r="FA554" s="335" t="s">
        <v>3848</v>
      </c>
      <c r="FB554" s="335" t="s">
        <v>3848</v>
      </c>
      <c r="FC554" s="335" t="s">
        <v>3848</v>
      </c>
      <c r="FD554" s="335" t="s">
        <v>3848</v>
      </c>
      <c r="FE554" s="335" t="s">
        <v>3848</v>
      </c>
      <c r="FF554" s="335" t="s">
        <v>3848</v>
      </c>
      <c r="FG554" s="335" t="s">
        <v>3848</v>
      </c>
      <c r="FH554" s="335" t="s">
        <v>3848</v>
      </c>
      <c r="FI554" s="335" t="s">
        <v>3848</v>
      </c>
      <c r="FJ554" s="335" t="s">
        <v>3848</v>
      </c>
      <c r="FK554" s="335" t="s">
        <v>3848</v>
      </c>
      <c r="FL554" s="335" t="s">
        <v>3848</v>
      </c>
      <c r="FM554" s="335" t="s">
        <v>24597</v>
      </c>
      <c r="FN554" s="335" t="s">
        <v>24614</v>
      </c>
      <c r="FO554" s="335" t="s">
        <v>24615</v>
      </c>
      <c r="FP554" s="335" t="s">
        <v>3848</v>
      </c>
      <c r="FQ554" s="335" t="s">
        <v>24616</v>
      </c>
      <c r="FR554" s="335" t="s">
        <v>4414</v>
      </c>
      <c r="FS554" s="335" t="s">
        <v>24617</v>
      </c>
      <c r="FT554" s="335" t="s">
        <v>3848</v>
      </c>
      <c r="FU554" s="335" t="s">
        <v>3848</v>
      </c>
      <c r="FV554" s="335" t="s">
        <v>3848</v>
      </c>
      <c r="FW554" s="335" t="s">
        <v>3848</v>
      </c>
      <c r="FX554" s="335" t="s">
        <v>3944</v>
      </c>
      <c r="FY554" s="335" t="s">
        <v>3848</v>
      </c>
      <c r="FZ554" s="335" t="s">
        <v>3848</v>
      </c>
      <c r="GA554" s="335" t="s">
        <v>3945</v>
      </c>
      <c r="GB554" s="335" t="s">
        <v>3945</v>
      </c>
      <c r="GC554" s="335" t="s">
        <v>3945</v>
      </c>
      <c r="HL554" s="335"/>
      <c r="HM554" s="335"/>
      <c r="HN554" s="335"/>
      <c r="HO554" s="335"/>
      <c r="HP554" s="335"/>
      <c r="HQ554" s="335"/>
      <c r="HR554" s="335"/>
      <c r="HS554" s="335"/>
      <c r="HT554" s="335"/>
      <c r="HU554" s="335"/>
      <c r="HV554" s="335"/>
      <c r="HW554" s="335"/>
      <c r="HX554" s="335"/>
      <c r="HY554" s="335"/>
      <c r="HZ554" s="335"/>
      <c r="IA554" s="335"/>
      <c r="IB554" s="335"/>
      <c r="IC554" s="44" t="s">
        <v>3403</v>
      </c>
      <c r="ID554" s="335"/>
      <c r="IE554" s="44" t="s">
        <v>3403</v>
      </c>
    </row>
    <row r="555" spans="1:239" s="44" customFormat="1" ht="15" customHeight="1" x14ac:dyDescent="0.2">
      <c r="A555" s="85">
        <v>28</v>
      </c>
      <c r="B555" s="470">
        <v>0.53333333333333333</v>
      </c>
      <c r="C555" s="85"/>
      <c r="D555" s="85" t="s">
        <v>12630</v>
      </c>
      <c r="E555" s="85" t="s">
        <v>212</v>
      </c>
      <c r="F555" s="282">
        <v>43287</v>
      </c>
      <c r="G555" s="85" t="s">
        <v>1202</v>
      </c>
      <c r="H555" s="85" t="s">
        <v>233</v>
      </c>
      <c r="I555" s="85" t="s">
        <v>1713</v>
      </c>
      <c r="J555" s="85"/>
      <c r="K555" s="471"/>
      <c r="L555" s="471"/>
      <c r="M555" s="471"/>
      <c r="N555" s="471"/>
      <c r="O555" s="85"/>
      <c r="P555" s="311" t="s">
        <v>24618</v>
      </c>
      <c r="Q555" s="85" t="s">
        <v>24619</v>
      </c>
      <c r="R555" s="85" t="s">
        <v>24620</v>
      </c>
      <c r="S555" s="471" t="s">
        <v>24621</v>
      </c>
      <c r="T555" s="276">
        <v>9555270103</v>
      </c>
      <c r="U555" s="473"/>
      <c r="V555" s="471" t="s">
        <v>221</v>
      </c>
      <c r="W555" s="44" t="s">
        <v>221</v>
      </c>
      <c r="X555" s="44" t="s">
        <v>221</v>
      </c>
      <c r="Y555" s="44" t="s">
        <v>221</v>
      </c>
      <c r="Z555" s="44" t="s">
        <v>221</v>
      </c>
      <c r="AA555" s="85" t="s">
        <v>24622</v>
      </c>
      <c r="AB555" s="85">
        <v>9171330826</v>
      </c>
      <c r="AC555" s="85" t="s">
        <v>223</v>
      </c>
      <c r="AD555" s="85" t="s">
        <v>802</v>
      </c>
      <c r="AE555" s="85"/>
      <c r="AF555" s="85" t="s">
        <v>221</v>
      </c>
      <c r="AG555" s="85" t="s">
        <v>221</v>
      </c>
      <c r="AH555" s="85" t="s">
        <v>226</v>
      </c>
      <c r="AI555" s="85"/>
      <c r="AJ555" s="85"/>
      <c r="AK555" s="85"/>
      <c r="AL555" s="85"/>
      <c r="AM555" s="85"/>
      <c r="AN555" s="85" t="s">
        <v>228</v>
      </c>
      <c r="AO555" s="85" t="s">
        <v>228</v>
      </c>
      <c r="AP555" s="44" t="s">
        <v>598</v>
      </c>
      <c r="AQ555" s="85" t="s">
        <v>3069</v>
      </c>
      <c r="AR555" s="85"/>
      <c r="AS555" s="85"/>
      <c r="AT555" s="85"/>
      <c r="AU555" s="85"/>
      <c r="AV555" s="85"/>
      <c r="AW555" s="85"/>
      <c r="AX555" s="85"/>
      <c r="AY555" s="85" t="s">
        <v>227</v>
      </c>
      <c r="AZ555" s="85" t="s">
        <v>446</v>
      </c>
      <c r="BA555" s="275"/>
      <c r="BB555" s="474" t="s">
        <v>15340</v>
      </c>
      <c r="BC555" s="275">
        <v>0.63541666666666663</v>
      </c>
      <c r="BD555" s="275">
        <v>0.64236111111111105</v>
      </c>
      <c r="BE555" s="475">
        <f t="shared" si="11"/>
        <v>10</v>
      </c>
      <c r="BF555" s="85">
        <v>1</v>
      </c>
      <c r="BG555" s="85">
        <v>3</v>
      </c>
      <c r="BH555" s="85">
        <v>3</v>
      </c>
      <c r="BI555" s="85">
        <v>3</v>
      </c>
      <c r="BJ555" s="85">
        <v>3</v>
      </c>
      <c r="BK555" s="85">
        <v>3</v>
      </c>
      <c r="BL555" s="85">
        <v>3</v>
      </c>
      <c r="BM555" s="85">
        <v>3</v>
      </c>
      <c r="BN555" s="85">
        <v>3</v>
      </c>
      <c r="BO555" s="85">
        <v>3</v>
      </c>
      <c r="BP555" s="85">
        <v>3</v>
      </c>
      <c r="BQ555" s="85">
        <v>3</v>
      </c>
      <c r="BR555" s="85">
        <v>3</v>
      </c>
      <c r="BS555" s="85">
        <v>3</v>
      </c>
      <c r="BT555" s="85">
        <v>3</v>
      </c>
      <c r="BU555" s="476">
        <f t="shared" si="14"/>
        <v>1</v>
      </c>
      <c r="BV555" s="405"/>
      <c r="BW555" s="85"/>
      <c r="BX555" s="85"/>
      <c r="BY555" s="475">
        <f t="shared" si="13"/>
        <v>0</v>
      </c>
      <c r="BZ555" s="85"/>
      <c r="CA555" s="85"/>
      <c r="CB555" s="85"/>
      <c r="CC555" s="85"/>
      <c r="CD555" s="85"/>
      <c r="CE555" s="85"/>
      <c r="CF555" s="85"/>
      <c r="CG555" s="85"/>
      <c r="CH555" s="85"/>
      <c r="CI555" s="85"/>
      <c r="CJ555" s="85"/>
      <c r="CK555" s="85"/>
      <c r="CL555" s="85"/>
      <c r="CM555" s="85"/>
      <c r="CN555" s="85"/>
      <c r="CO555" s="85"/>
      <c r="CP555" s="85"/>
      <c r="CQ555" s="85"/>
      <c r="CR555" s="335" t="s">
        <v>12643</v>
      </c>
      <c r="CS555" s="335" t="s">
        <v>12644</v>
      </c>
      <c r="CT555" s="335" t="s">
        <v>4002</v>
      </c>
      <c r="CU555" s="335" t="s">
        <v>24623</v>
      </c>
      <c r="CV555" s="335" t="s">
        <v>14606</v>
      </c>
      <c r="CW555" s="335" t="s">
        <v>24620</v>
      </c>
      <c r="CX555" s="335" t="s">
        <v>24621</v>
      </c>
      <c r="CY555" s="335" t="s">
        <v>24624</v>
      </c>
      <c r="CZ555" s="335" t="s">
        <v>3848</v>
      </c>
      <c r="DA555" s="335" t="s">
        <v>24625</v>
      </c>
      <c r="DB555" s="335" t="s">
        <v>4158</v>
      </c>
      <c r="DC555" s="335" t="s">
        <v>4159</v>
      </c>
      <c r="DD555" s="335" t="s">
        <v>8539</v>
      </c>
      <c r="DE555" s="335" t="s">
        <v>3848</v>
      </c>
      <c r="DF555" s="335" t="s">
        <v>24626</v>
      </c>
      <c r="DG555" s="335" t="s">
        <v>4037</v>
      </c>
      <c r="DH555" s="335" t="s">
        <v>4038</v>
      </c>
      <c r="DI555" s="335" t="s">
        <v>4039</v>
      </c>
      <c r="DJ555" s="335" t="s">
        <v>3848</v>
      </c>
      <c r="DK555" s="335" t="s">
        <v>3849</v>
      </c>
      <c r="DL555" s="335" t="s">
        <v>3848</v>
      </c>
      <c r="DM555" s="335" t="s">
        <v>3914</v>
      </c>
      <c r="DN555" s="335" t="s">
        <v>4062</v>
      </c>
      <c r="DO555" s="335" t="s">
        <v>3848</v>
      </c>
      <c r="DP555" s="335" t="s">
        <v>3848</v>
      </c>
      <c r="DQ555" s="335" t="s">
        <v>24627</v>
      </c>
      <c r="DR555" s="335" t="s">
        <v>24627</v>
      </c>
      <c r="DS555" s="335" t="s">
        <v>24628</v>
      </c>
      <c r="DT555" s="335" t="s">
        <v>3848</v>
      </c>
      <c r="DU555" s="335" t="s">
        <v>3848</v>
      </c>
      <c r="DV555" s="335" t="s">
        <v>3848</v>
      </c>
      <c r="DW555" s="335" t="s">
        <v>3848</v>
      </c>
      <c r="DX555" s="335" t="s">
        <v>3848</v>
      </c>
      <c r="DY555" s="335" t="s">
        <v>3848</v>
      </c>
      <c r="DZ555" s="335" t="s">
        <v>3848</v>
      </c>
      <c r="EA555" s="335" t="s">
        <v>3848</v>
      </c>
      <c r="EB555" s="335" t="s">
        <v>3861</v>
      </c>
      <c r="EC555" s="335" t="s">
        <v>3862</v>
      </c>
      <c r="ED555" s="335" t="s">
        <v>3848</v>
      </c>
      <c r="EE555" s="335" t="s">
        <v>17158</v>
      </c>
      <c r="EF555" s="335" t="s">
        <v>3864</v>
      </c>
      <c r="EG555" s="335" t="s">
        <v>598</v>
      </c>
      <c r="EH555" s="335" t="s">
        <v>5303</v>
      </c>
      <c r="EI555" s="335" t="s">
        <v>3069</v>
      </c>
      <c r="EJ555" s="335" t="s">
        <v>3848</v>
      </c>
      <c r="EK555" s="335" t="s">
        <v>3848</v>
      </c>
      <c r="EL555" s="335" t="s">
        <v>5147</v>
      </c>
      <c r="EM555" s="335" t="s">
        <v>4002</v>
      </c>
      <c r="EN555" s="335" t="s">
        <v>4002</v>
      </c>
      <c r="EO555" s="335" t="s">
        <v>4002</v>
      </c>
      <c r="EP555" s="335" t="s">
        <v>4002</v>
      </c>
      <c r="EQ555" s="335" t="s">
        <v>4017</v>
      </c>
      <c r="ER555" s="335" t="s">
        <v>4017</v>
      </c>
      <c r="ES555" s="335" t="s">
        <v>4017</v>
      </c>
      <c r="ET555" s="335" t="s">
        <v>4017</v>
      </c>
      <c r="EU555" s="335" t="s">
        <v>4017</v>
      </c>
      <c r="EV555" s="335" t="s">
        <v>3848</v>
      </c>
      <c r="EW555" s="335" t="s">
        <v>3848</v>
      </c>
      <c r="EX555" s="335" t="s">
        <v>3848</v>
      </c>
      <c r="EY555" s="335" t="s">
        <v>3848</v>
      </c>
      <c r="EZ555" s="335" t="s">
        <v>3848</v>
      </c>
      <c r="FA555" s="335" t="s">
        <v>3848</v>
      </c>
      <c r="FB555" s="335" t="s">
        <v>3848</v>
      </c>
      <c r="FC555" s="335" t="s">
        <v>3848</v>
      </c>
      <c r="FD555" s="335" t="s">
        <v>3848</v>
      </c>
      <c r="FE555" s="335" t="s">
        <v>4017</v>
      </c>
      <c r="FF555" s="335" t="s">
        <v>4017</v>
      </c>
      <c r="FG555" s="335" t="s">
        <v>3848</v>
      </c>
      <c r="FH555" s="335" t="s">
        <v>3848</v>
      </c>
      <c r="FI555" s="335" t="s">
        <v>3848</v>
      </c>
      <c r="FJ555" s="335" t="s">
        <v>4017</v>
      </c>
      <c r="FK555" s="335" t="s">
        <v>4017</v>
      </c>
      <c r="FL555" s="335" t="s">
        <v>4017</v>
      </c>
      <c r="FM555" s="335" t="s">
        <v>24621</v>
      </c>
      <c r="FN555" s="335" t="s">
        <v>24629</v>
      </c>
      <c r="FO555" s="335" t="s">
        <v>3848</v>
      </c>
      <c r="FP555" s="335" t="s">
        <v>3848</v>
      </c>
      <c r="FQ555" s="335" t="s">
        <v>24630</v>
      </c>
      <c r="FR555" s="335" t="s">
        <v>7597</v>
      </c>
      <c r="FS555" s="335" t="s">
        <v>24631</v>
      </c>
      <c r="FT555" s="335" t="s">
        <v>3943</v>
      </c>
      <c r="FU555" s="335" t="s">
        <v>3943</v>
      </c>
      <c r="FV555" s="335" t="s">
        <v>3943</v>
      </c>
      <c r="FW555" s="335" t="s">
        <v>3943</v>
      </c>
      <c r="FX555" s="335" t="s">
        <v>3944</v>
      </c>
      <c r="FY555" s="335" t="s">
        <v>3848</v>
      </c>
      <c r="FZ555" s="335" t="s">
        <v>3848</v>
      </c>
      <c r="GA555" s="335" t="s">
        <v>3946</v>
      </c>
      <c r="GB555" s="335" t="s">
        <v>3946</v>
      </c>
      <c r="GC555" s="335" t="s">
        <v>3946</v>
      </c>
      <c r="HL555" s="335"/>
      <c r="HM555" s="335"/>
      <c r="HN555" s="335"/>
      <c r="HO555" s="335"/>
      <c r="HP555" s="335"/>
      <c r="HQ555" s="335"/>
      <c r="HR555" s="335"/>
      <c r="HS555" s="335"/>
      <c r="HT555" s="335"/>
      <c r="HU555" s="335"/>
      <c r="HV555" s="335"/>
      <c r="HW555" s="335"/>
      <c r="HX555" s="335"/>
      <c r="HY555" s="335"/>
      <c r="HZ555" s="335"/>
      <c r="IA555" s="335"/>
      <c r="IB555" s="335"/>
      <c r="IC555" s="44" t="s">
        <v>3403</v>
      </c>
      <c r="ID555" s="335"/>
      <c r="IE555" s="44" t="s">
        <v>3403</v>
      </c>
    </row>
    <row r="556" spans="1:239" s="44" customFormat="1" ht="15" customHeight="1" x14ac:dyDescent="0.2">
      <c r="A556" s="85">
        <v>29</v>
      </c>
      <c r="B556" s="470">
        <v>0.53749999999999998</v>
      </c>
      <c r="C556" s="85"/>
      <c r="D556" s="85" t="s">
        <v>12630</v>
      </c>
      <c r="E556" s="85" t="s">
        <v>212</v>
      </c>
      <c r="F556" s="282">
        <v>43287</v>
      </c>
      <c r="G556" s="85" t="s">
        <v>1202</v>
      </c>
      <c r="H556" s="85" t="s">
        <v>233</v>
      </c>
      <c r="I556" s="85" t="s">
        <v>1713</v>
      </c>
      <c r="J556" s="85"/>
      <c r="K556" s="471"/>
      <c r="L556" s="471"/>
      <c r="M556" s="471"/>
      <c r="N556" s="471"/>
      <c r="O556" s="85"/>
      <c r="P556" s="520" t="s">
        <v>24632</v>
      </c>
      <c r="Q556" s="85" t="s">
        <v>24633</v>
      </c>
      <c r="R556" s="85" t="s">
        <v>24634</v>
      </c>
      <c r="S556" s="471" t="s">
        <v>24635</v>
      </c>
      <c r="T556" s="276">
        <v>9957166713</v>
      </c>
      <c r="U556" s="555"/>
      <c r="V556" s="471" t="s">
        <v>221</v>
      </c>
      <c r="W556" s="44" t="s">
        <v>221</v>
      </c>
      <c r="X556" s="44" t="s">
        <v>221</v>
      </c>
      <c r="Y556" s="44" t="s">
        <v>221</v>
      </c>
      <c r="Z556" s="44" t="s">
        <v>221</v>
      </c>
      <c r="AA556" s="44" t="s">
        <v>24636</v>
      </c>
      <c r="AB556" s="85">
        <v>9563785880</v>
      </c>
      <c r="AC556" s="85" t="s">
        <v>223</v>
      </c>
      <c r="AD556" s="85" t="s">
        <v>802</v>
      </c>
      <c r="AE556" s="85"/>
      <c r="AF556" s="85" t="s">
        <v>221</v>
      </c>
      <c r="AG556" s="85" t="s">
        <v>221</v>
      </c>
      <c r="AH556" s="85" t="s">
        <v>226</v>
      </c>
      <c r="AI556" s="85"/>
      <c r="AJ556" s="85"/>
      <c r="AK556" s="85"/>
      <c r="AL556" s="85"/>
      <c r="AM556" s="85"/>
      <c r="AN556" s="85" t="s">
        <v>228</v>
      </c>
      <c r="AO556" s="85" t="s">
        <v>228</v>
      </c>
      <c r="AP556" s="44" t="s">
        <v>598</v>
      </c>
      <c r="AQ556" s="85" t="s">
        <v>23987</v>
      </c>
      <c r="AR556" s="85"/>
      <c r="AS556" s="85"/>
      <c r="AT556" s="85"/>
      <c r="AU556" s="85"/>
      <c r="AV556" s="85"/>
      <c r="AW556" s="85"/>
      <c r="AX556" s="85"/>
      <c r="AY556" s="85" t="s">
        <v>227</v>
      </c>
      <c r="AZ556" s="85" t="s">
        <v>446</v>
      </c>
      <c r="BA556" s="275"/>
      <c r="BB556" s="474" t="s">
        <v>12636</v>
      </c>
      <c r="BC556" s="275">
        <v>0.61805555555555558</v>
      </c>
      <c r="BD556" s="275">
        <v>0.6333333333333333</v>
      </c>
      <c r="BE556" s="64">
        <f t="shared" si="11"/>
        <v>22</v>
      </c>
      <c r="BF556" s="85">
        <v>2</v>
      </c>
      <c r="BG556" s="85">
        <v>3</v>
      </c>
      <c r="BH556" s="85">
        <v>3</v>
      </c>
      <c r="BI556" s="85">
        <v>3</v>
      </c>
      <c r="BJ556" s="85">
        <v>3</v>
      </c>
      <c r="BK556" s="85">
        <v>2</v>
      </c>
      <c r="BL556" s="85">
        <v>3</v>
      </c>
      <c r="BM556" s="85">
        <v>3</v>
      </c>
      <c r="BN556" s="85">
        <v>3</v>
      </c>
      <c r="BO556" s="85">
        <v>3</v>
      </c>
      <c r="BP556" s="85">
        <v>3</v>
      </c>
      <c r="BQ556" s="85">
        <v>3</v>
      </c>
      <c r="BR556" s="85">
        <v>3</v>
      </c>
      <c r="BS556" s="85">
        <v>3</v>
      </c>
      <c r="BT556" s="85">
        <v>3</v>
      </c>
      <c r="BU556" s="252">
        <f t="shared" si="14"/>
        <v>0</v>
      </c>
      <c r="BV556" s="405"/>
      <c r="BW556" s="85"/>
      <c r="BX556" s="85"/>
      <c r="BY556" s="306">
        <f t="shared" si="13"/>
        <v>0</v>
      </c>
      <c r="BZ556" s="85"/>
      <c r="CA556" s="85"/>
      <c r="CB556" s="85"/>
      <c r="CC556" s="85"/>
      <c r="CD556" s="85"/>
      <c r="CE556" s="85"/>
      <c r="CF556" s="85"/>
      <c r="CG556" s="85"/>
      <c r="CH556" s="85"/>
      <c r="CI556" s="85"/>
      <c r="CJ556" s="85"/>
      <c r="CK556" s="85"/>
      <c r="CL556" s="85"/>
      <c r="CM556" s="85"/>
      <c r="CN556" s="85"/>
      <c r="CO556" s="85"/>
      <c r="CP556" s="85"/>
      <c r="CQ556" s="85"/>
      <c r="CR556" s="335" t="s">
        <v>12643</v>
      </c>
      <c r="CS556" s="335" t="s">
        <v>12644</v>
      </c>
      <c r="CT556" s="335" t="s">
        <v>4002</v>
      </c>
      <c r="CU556" s="335" t="s">
        <v>24637</v>
      </c>
      <c r="CV556" s="335" t="s">
        <v>24633</v>
      </c>
      <c r="CW556" s="335" t="s">
        <v>24634</v>
      </c>
      <c r="CX556" s="335" t="s">
        <v>24638</v>
      </c>
      <c r="CY556" s="335" t="s">
        <v>24639</v>
      </c>
      <c r="CZ556" s="335" t="s">
        <v>24640</v>
      </c>
      <c r="DA556" s="335" t="s">
        <v>24641</v>
      </c>
      <c r="DB556" s="335" t="s">
        <v>3840</v>
      </c>
      <c r="DC556" s="335" t="s">
        <v>3841</v>
      </c>
      <c r="DD556" s="335" t="s">
        <v>4838</v>
      </c>
      <c r="DE556" s="335" t="s">
        <v>20307</v>
      </c>
      <c r="DF556" s="335" t="s">
        <v>24642</v>
      </c>
      <c r="DG556" s="335" t="s">
        <v>16162</v>
      </c>
      <c r="DH556" s="335" t="s">
        <v>5141</v>
      </c>
      <c r="DI556" s="335" t="s">
        <v>8683</v>
      </c>
      <c r="DJ556" s="335" t="s">
        <v>3848</v>
      </c>
      <c r="DK556" s="335" t="s">
        <v>3849</v>
      </c>
      <c r="DL556" s="335" t="s">
        <v>4002</v>
      </c>
      <c r="DM556" s="335" t="s">
        <v>3914</v>
      </c>
      <c r="DN556" s="335" t="s">
        <v>4062</v>
      </c>
      <c r="DO556" s="335" t="s">
        <v>3853</v>
      </c>
      <c r="DP556" s="335" t="s">
        <v>3854</v>
      </c>
      <c r="DQ556" s="335" t="s">
        <v>24643</v>
      </c>
      <c r="DR556" s="335" t="s">
        <v>24643</v>
      </c>
      <c r="DS556" s="335" t="s">
        <v>24644</v>
      </c>
      <c r="DT556" s="335" t="s">
        <v>3848</v>
      </c>
      <c r="DU556" s="335" t="s">
        <v>3848</v>
      </c>
      <c r="DV556" s="335" t="s">
        <v>3848</v>
      </c>
      <c r="DW556" s="335" t="s">
        <v>3848</v>
      </c>
      <c r="DX556" s="335" t="s">
        <v>3848</v>
      </c>
      <c r="DY556" s="335" t="s">
        <v>3848</v>
      </c>
      <c r="DZ556" s="335" t="s">
        <v>3848</v>
      </c>
      <c r="EA556" s="335" t="s">
        <v>3848</v>
      </c>
      <c r="EB556" s="335" t="s">
        <v>3861</v>
      </c>
      <c r="EC556" s="335" t="s">
        <v>4118</v>
      </c>
      <c r="ED556" s="335" t="s">
        <v>3848</v>
      </c>
      <c r="EE556" s="335" t="s">
        <v>4399</v>
      </c>
      <c r="EF556" s="335" t="s">
        <v>3864</v>
      </c>
      <c r="EG556" s="335" t="s">
        <v>598</v>
      </c>
      <c r="EH556" s="335" t="s">
        <v>5303</v>
      </c>
      <c r="EI556" s="335" t="s">
        <v>928</v>
      </c>
      <c r="EJ556" s="335" t="s">
        <v>3848</v>
      </c>
      <c r="EK556" s="335" t="s">
        <v>3848</v>
      </c>
      <c r="EL556" s="335" t="s">
        <v>3868</v>
      </c>
      <c r="EM556" s="335" t="s">
        <v>4002</v>
      </c>
      <c r="EN556" s="335" t="s">
        <v>4002</v>
      </c>
      <c r="EO556" s="335" t="s">
        <v>4002</v>
      </c>
      <c r="EP556" s="335" t="s">
        <v>4002</v>
      </c>
      <c r="EQ556" s="335" t="s">
        <v>24645</v>
      </c>
      <c r="ER556" s="335" t="s">
        <v>3872</v>
      </c>
      <c r="ES556" s="335" t="s">
        <v>24197</v>
      </c>
      <c r="ET556" s="335" t="s">
        <v>10769</v>
      </c>
      <c r="EU556" s="335" t="s">
        <v>4017</v>
      </c>
      <c r="EV556" s="335" t="s">
        <v>3877</v>
      </c>
      <c r="EW556" s="335" t="s">
        <v>3876</v>
      </c>
      <c r="EX556" s="335" t="s">
        <v>3848</v>
      </c>
      <c r="EY556" s="335" t="s">
        <v>3848</v>
      </c>
      <c r="EZ556" s="335" t="s">
        <v>3877</v>
      </c>
      <c r="FA556" s="335" t="s">
        <v>3878</v>
      </c>
      <c r="FB556" s="335" t="s">
        <v>24646</v>
      </c>
      <c r="FC556" s="335" t="s">
        <v>24647</v>
      </c>
      <c r="FD556" s="335" t="s">
        <v>3848</v>
      </c>
      <c r="FE556" s="335" t="s">
        <v>4011</v>
      </c>
      <c r="FF556" s="335" t="s">
        <v>5268</v>
      </c>
      <c r="FG556" s="335" t="s">
        <v>24648</v>
      </c>
      <c r="FH556" s="335" t="s">
        <v>24649</v>
      </c>
      <c r="FI556" s="335" t="s">
        <v>11056</v>
      </c>
      <c r="FJ556" s="335" t="s">
        <v>4083</v>
      </c>
      <c r="FK556" s="335" t="s">
        <v>24650</v>
      </c>
      <c r="FL556" s="335" t="s">
        <v>4017</v>
      </c>
      <c r="FM556" s="335" t="s">
        <v>24638</v>
      </c>
      <c r="FN556" s="335" t="s">
        <v>8187</v>
      </c>
      <c r="FO556" s="335" t="s">
        <v>15586</v>
      </c>
      <c r="FP556" s="335" t="s">
        <v>3848</v>
      </c>
      <c r="FQ556" s="335" t="s">
        <v>24651</v>
      </c>
      <c r="FR556" s="335" t="s">
        <v>10047</v>
      </c>
      <c r="FS556" s="335" t="s">
        <v>24652</v>
      </c>
      <c r="FT556" s="335" t="s">
        <v>24653</v>
      </c>
      <c r="FU556" s="335" t="s">
        <v>24654</v>
      </c>
      <c r="FV556" s="335" t="s">
        <v>24655</v>
      </c>
      <c r="FW556" s="335" t="s">
        <v>24656</v>
      </c>
      <c r="FX556" s="335" t="s">
        <v>3894</v>
      </c>
      <c r="FY556" s="335" t="s">
        <v>3848</v>
      </c>
      <c r="FZ556" s="335" t="s">
        <v>3848</v>
      </c>
      <c r="GA556" s="335" t="s">
        <v>3945</v>
      </c>
      <c r="GB556" s="335" t="s">
        <v>3945</v>
      </c>
      <c r="GC556" s="335" t="s">
        <v>3945</v>
      </c>
      <c r="HL556" s="335"/>
      <c r="HM556" s="335"/>
      <c r="HN556" s="335"/>
      <c r="HO556" s="335"/>
      <c r="HP556" s="335"/>
      <c r="HQ556" s="335"/>
      <c r="HR556" s="335"/>
      <c r="HS556" s="335"/>
      <c r="HT556" s="335"/>
      <c r="HU556" s="335"/>
      <c r="HV556" s="335"/>
      <c r="HW556" s="335"/>
      <c r="HX556" s="335"/>
      <c r="HY556" s="335"/>
      <c r="HZ556" s="335"/>
      <c r="IA556" s="335"/>
      <c r="IB556" s="335"/>
      <c r="IC556" s="44" t="s">
        <v>3403</v>
      </c>
      <c r="ID556" s="335"/>
      <c r="IE556" s="44" t="s">
        <v>3403</v>
      </c>
    </row>
    <row r="557" spans="1:239" s="44" customFormat="1" ht="15" customHeight="1" x14ac:dyDescent="0.2">
      <c r="A557" s="85">
        <v>30</v>
      </c>
      <c r="B557" s="470">
        <v>0.5493055555555556</v>
      </c>
      <c r="C557" s="85"/>
      <c r="D557" s="85" t="s">
        <v>12630</v>
      </c>
      <c r="E557" s="85" t="s">
        <v>212</v>
      </c>
      <c r="F557" s="282">
        <v>43287</v>
      </c>
      <c r="G557" s="85" t="s">
        <v>1202</v>
      </c>
      <c r="H557" s="85" t="s">
        <v>233</v>
      </c>
      <c r="I557" s="85" t="s">
        <v>3057</v>
      </c>
      <c r="J557" s="85"/>
      <c r="K557" s="471"/>
      <c r="L557" s="471"/>
      <c r="M557" s="471"/>
      <c r="N557" s="471"/>
      <c r="O557" s="85"/>
      <c r="P557" s="505" t="s">
        <v>24657</v>
      </c>
      <c r="Q557" s="85" t="s">
        <v>24658</v>
      </c>
      <c r="R557" s="85" t="s">
        <v>24659</v>
      </c>
      <c r="S557" s="471" t="s">
        <v>24660</v>
      </c>
      <c r="T557" s="276">
        <v>9950263371</v>
      </c>
      <c r="U557" s="473"/>
      <c r="V557" s="471" t="s">
        <v>221</v>
      </c>
      <c r="W557" s="44" t="s">
        <v>221</v>
      </c>
      <c r="X557" s="44" t="s">
        <v>221</v>
      </c>
      <c r="Y557" s="44" t="s">
        <v>221</v>
      </c>
      <c r="Z557" s="44" t="s">
        <v>221</v>
      </c>
      <c r="AA557" s="85" t="s">
        <v>24661</v>
      </c>
      <c r="AB557" s="85">
        <v>9165786547</v>
      </c>
      <c r="AC557" s="85" t="s">
        <v>402</v>
      </c>
      <c r="AD557" s="85" t="s">
        <v>224</v>
      </c>
      <c r="AE557" s="85" t="s">
        <v>24662</v>
      </c>
      <c r="AF557" s="85" t="s">
        <v>221</v>
      </c>
      <c r="AG557" s="85" t="s">
        <v>226</v>
      </c>
      <c r="AH557" s="85" t="s">
        <v>221</v>
      </c>
      <c r="AI557" s="85"/>
      <c r="AJ557" s="85"/>
      <c r="AK557" s="85"/>
      <c r="AL557" s="85"/>
      <c r="AM557" s="85"/>
      <c r="AN557" s="85" t="s">
        <v>228</v>
      </c>
      <c r="AO557" s="85" t="s">
        <v>228</v>
      </c>
      <c r="AP557" s="85" t="s">
        <v>229</v>
      </c>
      <c r="AQ557" s="85" t="s">
        <v>229</v>
      </c>
      <c r="AR557" s="85"/>
      <c r="AS557" s="85" t="s">
        <v>24663</v>
      </c>
      <c r="AT557" s="85">
        <v>210041</v>
      </c>
      <c r="AU557" s="85" t="s">
        <v>12782</v>
      </c>
      <c r="AV557" s="85"/>
      <c r="AW557" s="85"/>
      <c r="AX557" s="85"/>
      <c r="AY557" s="85" t="s">
        <v>227</v>
      </c>
      <c r="AZ557" s="85" t="s">
        <v>227</v>
      </c>
      <c r="BA557" s="275"/>
      <c r="BB557" s="474" t="s">
        <v>13264</v>
      </c>
      <c r="BC557" s="275">
        <v>0.65416666666666667</v>
      </c>
      <c r="BD557" s="275">
        <v>0.65972222222222221</v>
      </c>
      <c r="BE557" s="85">
        <f t="shared" si="11"/>
        <v>8</v>
      </c>
      <c r="BF557" s="85">
        <v>1</v>
      </c>
      <c r="BG557" s="85">
        <v>1</v>
      </c>
      <c r="BH557" s="85">
        <v>1</v>
      </c>
      <c r="BI557" s="85">
        <v>1</v>
      </c>
      <c r="BJ557" s="85">
        <v>1</v>
      </c>
      <c r="BK557" s="85">
        <v>1</v>
      </c>
      <c r="BL557" s="85">
        <v>1</v>
      </c>
      <c r="BM557" s="85">
        <v>1</v>
      </c>
      <c r="BN557" s="85">
        <v>1</v>
      </c>
      <c r="BO557" s="85">
        <v>1</v>
      </c>
      <c r="BP557" s="85">
        <v>1</v>
      </c>
      <c r="BQ557" s="85">
        <v>1</v>
      </c>
      <c r="BR557" s="85">
        <v>1</v>
      </c>
      <c r="BS557" s="85">
        <v>1</v>
      </c>
      <c r="BT557" s="85">
        <v>1</v>
      </c>
      <c r="BU557" s="252">
        <f t="shared" si="14"/>
        <v>15</v>
      </c>
      <c r="BV557" s="405"/>
      <c r="BW557" s="85"/>
      <c r="BX557" s="85"/>
      <c r="BY557" s="306">
        <f t="shared" si="13"/>
        <v>0</v>
      </c>
      <c r="BZ557" s="85"/>
      <c r="CA557" s="85"/>
      <c r="CB557" s="85"/>
      <c r="CC557" s="85"/>
      <c r="CD557" s="85"/>
      <c r="CE557" s="85"/>
      <c r="CF557" s="85"/>
      <c r="CG557" s="85"/>
      <c r="CH557" s="85"/>
      <c r="CI557" s="85"/>
      <c r="CJ557" s="85"/>
      <c r="CK557" s="85"/>
      <c r="CL557" s="85"/>
      <c r="CM557" s="85"/>
      <c r="CN557" s="85"/>
      <c r="CO557" s="85"/>
      <c r="CP557" s="85"/>
      <c r="CQ557" s="85"/>
      <c r="CR557" s="335" t="s">
        <v>12643</v>
      </c>
      <c r="CS557" s="335" t="s">
        <v>12644</v>
      </c>
      <c r="CT557" s="335" t="s">
        <v>4002</v>
      </c>
      <c r="CU557" s="335" t="s">
        <v>24664</v>
      </c>
      <c r="CV557" s="335" t="s">
        <v>24658</v>
      </c>
      <c r="CW557" s="335" t="s">
        <v>24659</v>
      </c>
      <c r="CX557" s="335" t="s">
        <v>24660</v>
      </c>
      <c r="CY557" s="335" t="s">
        <v>24665</v>
      </c>
      <c r="CZ557" s="335" t="s">
        <v>3848</v>
      </c>
      <c r="DA557" s="335" t="s">
        <v>24666</v>
      </c>
      <c r="DB557" s="335" t="s">
        <v>3840</v>
      </c>
      <c r="DC557" s="335" t="s">
        <v>3841</v>
      </c>
      <c r="DD557" s="335" t="s">
        <v>5700</v>
      </c>
      <c r="DE557" s="335" t="s">
        <v>3848</v>
      </c>
      <c r="DF557" s="335" t="s">
        <v>24667</v>
      </c>
      <c r="DG557" s="335" t="s">
        <v>4392</v>
      </c>
      <c r="DH557" s="335" t="s">
        <v>4393</v>
      </c>
      <c r="DI557" s="335" t="s">
        <v>24541</v>
      </c>
      <c r="DJ557" s="335" t="s">
        <v>24668</v>
      </c>
      <c r="DK557" s="335" t="s">
        <v>3957</v>
      </c>
      <c r="DL557" s="335" t="s">
        <v>24669</v>
      </c>
      <c r="DM557" s="335" t="s">
        <v>3914</v>
      </c>
      <c r="DN557" s="335" t="s">
        <v>3852</v>
      </c>
      <c r="DO557" s="335" t="s">
        <v>3853</v>
      </c>
      <c r="DP557" s="335" t="s">
        <v>3854</v>
      </c>
      <c r="DQ557" s="335" t="s">
        <v>24670</v>
      </c>
      <c r="DR557" s="335" t="s">
        <v>24670</v>
      </c>
      <c r="DS557" s="335" t="s">
        <v>24671</v>
      </c>
      <c r="DT557" s="335" t="s">
        <v>3848</v>
      </c>
      <c r="DU557" s="335" t="s">
        <v>3848</v>
      </c>
      <c r="DV557" s="335" t="s">
        <v>3848</v>
      </c>
      <c r="DW557" s="335" t="s">
        <v>3848</v>
      </c>
      <c r="DX557" s="335" t="s">
        <v>3848</v>
      </c>
      <c r="DY557" s="335" t="s">
        <v>3848</v>
      </c>
      <c r="DZ557" s="335" t="s">
        <v>3848</v>
      </c>
      <c r="EA557" s="335" t="s">
        <v>3848</v>
      </c>
      <c r="EB557" s="335" t="s">
        <v>3861</v>
      </c>
      <c r="EC557" s="335" t="s">
        <v>3862</v>
      </c>
      <c r="ED557" s="335" t="s">
        <v>3848</v>
      </c>
      <c r="EE557" s="335" t="s">
        <v>5910</v>
      </c>
      <c r="EF557" s="335" t="s">
        <v>3864</v>
      </c>
      <c r="EG557" s="335" t="s">
        <v>598</v>
      </c>
      <c r="EH557" s="335" t="s">
        <v>5303</v>
      </c>
      <c r="EI557" s="335" t="s">
        <v>24672</v>
      </c>
      <c r="EJ557" s="335" t="s">
        <v>24673</v>
      </c>
      <c r="EK557" s="335" t="s">
        <v>3848</v>
      </c>
      <c r="EL557" s="335" t="s">
        <v>4473</v>
      </c>
      <c r="EM557" s="335" t="s">
        <v>4002</v>
      </c>
      <c r="EN557" s="335" t="s">
        <v>4002</v>
      </c>
      <c r="EO557" s="335" t="s">
        <v>3869</v>
      </c>
      <c r="EP557" s="335" t="s">
        <v>3870</v>
      </c>
      <c r="EQ557" s="335" t="s">
        <v>17604</v>
      </c>
      <c r="ER557" s="335" t="s">
        <v>3924</v>
      </c>
      <c r="ES557" s="335" t="s">
        <v>24674</v>
      </c>
      <c r="ET557" s="335" t="s">
        <v>24675</v>
      </c>
      <c r="EU557" s="335" t="s">
        <v>14279</v>
      </c>
      <c r="EV557" s="335" t="s">
        <v>3876</v>
      </c>
      <c r="EW557" s="335" t="s">
        <v>3876</v>
      </c>
      <c r="EX557" s="335" t="s">
        <v>3848</v>
      </c>
      <c r="EY557" s="335" t="s">
        <v>3848</v>
      </c>
      <c r="EZ557" s="335" t="s">
        <v>3876</v>
      </c>
      <c r="FA557" s="335" t="s">
        <v>3848</v>
      </c>
      <c r="FB557" s="335" t="s">
        <v>24676</v>
      </c>
      <c r="FC557" s="335" t="s">
        <v>24677</v>
      </c>
      <c r="FD557" s="335" t="s">
        <v>3848</v>
      </c>
      <c r="FE557" s="335" t="s">
        <v>8213</v>
      </c>
      <c r="FF557" s="335" t="s">
        <v>24678</v>
      </c>
      <c r="FG557" s="335" t="s">
        <v>3848</v>
      </c>
      <c r="FH557" s="335" t="s">
        <v>24679</v>
      </c>
      <c r="FI557" s="335" t="s">
        <v>24680</v>
      </c>
      <c r="FJ557" s="335" t="s">
        <v>24681</v>
      </c>
      <c r="FK557" s="335" t="s">
        <v>24682</v>
      </c>
      <c r="FL557" s="335" t="s">
        <v>4523</v>
      </c>
      <c r="FM557" s="335" t="s">
        <v>24660</v>
      </c>
      <c r="FN557" s="335" t="s">
        <v>8038</v>
      </c>
      <c r="FO557" s="335" t="s">
        <v>24683</v>
      </c>
      <c r="FP557" s="335" t="s">
        <v>3848</v>
      </c>
      <c r="FQ557" s="335" t="s">
        <v>24684</v>
      </c>
      <c r="FR557" s="335" t="s">
        <v>4925</v>
      </c>
      <c r="FS557" s="335" t="s">
        <v>24685</v>
      </c>
      <c r="FT557" s="335" t="s">
        <v>24686</v>
      </c>
      <c r="FU557" s="335" t="s">
        <v>24687</v>
      </c>
      <c r="FV557" s="335" t="s">
        <v>24688</v>
      </c>
      <c r="FW557" s="335" t="s">
        <v>24689</v>
      </c>
      <c r="FX557" s="335" t="s">
        <v>3944</v>
      </c>
      <c r="FY557" s="335" t="s">
        <v>3848</v>
      </c>
      <c r="FZ557" s="335" t="s">
        <v>3848</v>
      </c>
      <c r="GA557" s="335" t="s">
        <v>3945</v>
      </c>
      <c r="GB557" s="335" t="s">
        <v>3945</v>
      </c>
      <c r="GC557" s="335" t="s">
        <v>3946</v>
      </c>
      <c r="HL557" s="309"/>
      <c r="HM557" s="309"/>
      <c r="HN557" s="309"/>
      <c r="HO557" s="309"/>
      <c r="HP557" s="309"/>
      <c r="HQ557" s="335"/>
      <c r="HR557" s="335"/>
      <c r="HS557" s="309"/>
      <c r="HT557" s="309"/>
      <c r="HU557" s="309"/>
      <c r="HV557" s="335"/>
      <c r="HW557" s="309"/>
      <c r="HX557" s="335"/>
      <c r="HY557" s="335"/>
      <c r="HZ557" s="335"/>
      <c r="IA557" s="309"/>
      <c r="IB557" s="309"/>
      <c r="IC557" s="44" t="s">
        <v>3403</v>
      </c>
      <c r="ID557" s="309"/>
      <c r="IE557" s="44" t="s">
        <v>3403</v>
      </c>
    </row>
    <row r="558" spans="1:239" s="44" customFormat="1" ht="15" customHeight="1" x14ac:dyDescent="0.2">
      <c r="A558" s="85">
        <v>31</v>
      </c>
      <c r="B558" s="470">
        <v>0.55555555555555558</v>
      </c>
      <c r="C558" s="85"/>
      <c r="D558" s="85" t="s">
        <v>12630</v>
      </c>
      <c r="E558" s="85" t="s">
        <v>212</v>
      </c>
      <c r="F558" s="282">
        <v>43287</v>
      </c>
      <c r="G558" s="85" t="s">
        <v>1202</v>
      </c>
      <c r="H558" s="85" t="s">
        <v>233</v>
      </c>
      <c r="I558" s="85" t="s">
        <v>3057</v>
      </c>
      <c r="J558" s="85"/>
      <c r="K558" s="471"/>
      <c r="L558" s="471"/>
      <c r="M558" s="471"/>
      <c r="N558" s="471"/>
      <c r="O558" s="85"/>
      <c r="P558" s="488" t="s">
        <v>24690</v>
      </c>
      <c r="Q558" s="85" t="s">
        <v>24691</v>
      </c>
      <c r="R558" s="85" t="s">
        <v>11612</v>
      </c>
      <c r="S558" s="471" t="s">
        <v>633</v>
      </c>
      <c r="T558" s="276">
        <v>9064738927</v>
      </c>
      <c r="U558" s="473"/>
      <c r="V558" s="471" t="s">
        <v>221</v>
      </c>
      <c r="W558" s="44" t="s">
        <v>221</v>
      </c>
      <c r="X558" s="44" t="s">
        <v>221</v>
      </c>
      <c r="Y558" s="44" t="s">
        <v>221</v>
      </c>
      <c r="Z558" s="44" t="s">
        <v>221</v>
      </c>
      <c r="AA558" s="85" t="s">
        <v>24692</v>
      </c>
      <c r="AB558" s="85">
        <v>9174329152</v>
      </c>
      <c r="AC558" s="85" t="s">
        <v>402</v>
      </c>
      <c r="AD558" s="85" t="s">
        <v>267</v>
      </c>
      <c r="AE558" s="85" t="s">
        <v>24693</v>
      </c>
      <c r="AF558" s="85" t="s">
        <v>221</v>
      </c>
      <c r="AG558" s="85" t="s">
        <v>226</v>
      </c>
      <c r="AH558" s="85" t="s">
        <v>221</v>
      </c>
      <c r="AI558" s="85"/>
      <c r="AJ558" s="85"/>
      <c r="AK558" s="85"/>
      <c r="AL558" s="85"/>
      <c r="AM558" s="85"/>
      <c r="AN558" s="85" t="s">
        <v>394</v>
      </c>
      <c r="AO558" s="85" t="s">
        <v>395</v>
      </c>
      <c r="AP558" s="85" t="s">
        <v>281</v>
      </c>
      <c r="AQ558" s="85" t="s">
        <v>282</v>
      </c>
      <c r="AR558" s="85"/>
      <c r="AS558" s="85"/>
      <c r="AT558" s="85"/>
      <c r="AU558" s="85"/>
      <c r="AV558" s="85"/>
      <c r="AW558" s="85" t="s">
        <v>12988</v>
      </c>
      <c r="AX558" s="85"/>
      <c r="AY558" s="85" t="s">
        <v>227</v>
      </c>
      <c r="AZ558" s="85" t="s">
        <v>446</v>
      </c>
      <c r="BA558" s="275"/>
      <c r="BB558" s="474" t="s">
        <v>13264</v>
      </c>
      <c r="BC558" s="275">
        <v>0.65</v>
      </c>
      <c r="BD558" s="275">
        <v>0.65277777777777779</v>
      </c>
      <c r="BE558" s="85">
        <f t="shared" si="11"/>
        <v>4</v>
      </c>
      <c r="BF558" s="85">
        <v>1</v>
      </c>
      <c r="BG558" s="85">
        <v>1</v>
      </c>
      <c r="BH558" s="85">
        <v>1</v>
      </c>
      <c r="BI558" s="85">
        <v>1</v>
      </c>
      <c r="BJ558" s="85">
        <v>1</v>
      </c>
      <c r="BK558" s="85">
        <v>1</v>
      </c>
      <c r="BL558" s="85">
        <v>1</v>
      </c>
      <c r="BM558" s="85">
        <v>1</v>
      </c>
      <c r="BN558" s="85">
        <v>1</v>
      </c>
      <c r="BO558" s="85">
        <v>1</v>
      </c>
      <c r="BP558" s="85">
        <v>1</v>
      </c>
      <c r="BQ558" s="85">
        <v>1</v>
      </c>
      <c r="BR558" s="85">
        <v>1</v>
      </c>
      <c r="BS558" s="85">
        <v>1</v>
      </c>
      <c r="BT558" s="85">
        <v>1</v>
      </c>
      <c r="BU558" s="476">
        <f t="shared" si="14"/>
        <v>15</v>
      </c>
      <c r="BV558" s="405"/>
      <c r="BW558" s="85"/>
      <c r="BX558" s="85"/>
      <c r="BY558" s="475">
        <f t="shared" si="13"/>
        <v>0</v>
      </c>
      <c r="BZ558" s="85"/>
      <c r="CA558" s="85"/>
      <c r="CB558" s="85"/>
      <c r="CC558" s="85"/>
      <c r="CD558" s="85"/>
      <c r="CE558" s="85"/>
      <c r="CF558" s="85"/>
      <c r="CG558" s="85"/>
      <c r="CH558" s="85"/>
      <c r="CI558" s="85"/>
      <c r="CJ558" s="85"/>
      <c r="CK558" s="85"/>
      <c r="CL558" s="85"/>
      <c r="CM558" s="85"/>
      <c r="CN558" s="85"/>
      <c r="CO558" s="85"/>
      <c r="CP558" s="85"/>
      <c r="CQ558" s="85"/>
      <c r="CR558" s="335" t="s">
        <v>12643</v>
      </c>
      <c r="CS558" s="335" t="s">
        <v>12644</v>
      </c>
      <c r="CT558" s="335" t="s">
        <v>4002</v>
      </c>
      <c r="CU558" s="335" t="s">
        <v>24694</v>
      </c>
      <c r="CV558" s="335" t="s">
        <v>24695</v>
      </c>
      <c r="CW558" s="335" t="s">
        <v>24696</v>
      </c>
      <c r="CX558" s="335" t="s">
        <v>13204</v>
      </c>
      <c r="CY558" s="335" t="s">
        <v>24697</v>
      </c>
      <c r="CZ558" s="335" t="s">
        <v>13267</v>
      </c>
      <c r="DA558" s="335" t="s">
        <v>24698</v>
      </c>
      <c r="DB558" s="335" t="s">
        <v>3840</v>
      </c>
      <c r="DC558" s="335" t="s">
        <v>3841</v>
      </c>
      <c r="DD558" s="335" t="s">
        <v>4838</v>
      </c>
      <c r="DE558" s="335" t="s">
        <v>13267</v>
      </c>
      <c r="DF558" s="335" t="s">
        <v>24699</v>
      </c>
      <c r="DG558" s="335" t="s">
        <v>3840</v>
      </c>
      <c r="DH558" s="335" t="s">
        <v>3841</v>
      </c>
      <c r="DI558" s="335" t="s">
        <v>4838</v>
      </c>
      <c r="DJ558" s="335" t="s">
        <v>24700</v>
      </c>
      <c r="DK558" s="335" t="s">
        <v>3957</v>
      </c>
      <c r="DL558" s="335" t="s">
        <v>4002</v>
      </c>
      <c r="DM558" s="335" t="s">
        <v>3851</v>
      </c>
      <c r="DN558" s="335" t="s">
        <v>3852</v>
      </c>
      <c r="DO558" s="335" t="s">
        <v>3853</v>
      </c>
      <c r="DP558" s="335" t="s">
        <v>3854</v>
      </c>
      <c r="DQ558" s="335" t="s">
        <v>24701</v>
      </c>
      <c r="DR558" s="335" t="s">
        <v>2718</v>
      </c>
      <c r="DS558" s="335" t="s">
        <v>24702</v>
      </c>
      <c r="DT558" s="335" t="s">
        <v>24703</v>
      </c>
      <c r="DU558" s="335" t="s">
        <v>24704</v>
      </c>
      <c r="DV558" s="335" t="s">
        <v>3848</v>
      </c>
      <c r="DW558" s="335" t="s">
        <v>24705</v>
      </c>
      <c r="DX558" s="335" t="s">
        <v>24706</v>
      </c>
      <c r="DY558" s="335" t="s">
        <v>24707</v>
      </c>
      <c r="DZ558" s="335" t="s">
        <v>2718</v>
      </c>
      <c r="EA558" s="335" t="s">
        <v>3848</v>
      </c>
      <c r="EB558" s="335" t="s">
        <v>3861</v>
      </c>
      <c r="EC558" s="335" t="s">
        <v>4066</v>
      </c>
      <c r="ED558" s="335" t="s">
        <v>3848</v>
      </c>
      <c r="EE558" s="335" t="s">
        <v>24708</v>
      </c>
      <c r="EF558" s="335" t="s">
        <v>395</v>
      </c>
      <c r="EG558" s="335" t="s">
        <v>598</v>
      </c>
      <c r="EH558" s="335" t="s">
        <v>5303</v>
      </c>
      <c r="EI558" s="335" t="s">
        <v>3744</v>
      </c>
      <c r="EJ558" s="335" t="s">
        <v>24709</v>
      </c>
      <c r="EK558" s="335" t="s">
        <v>3848</v>
      </c>
      <c r="EL558" s="335" t="s">
        <v>4473</v>
      </c>
      <c r="EM558" s="335" t="s">
        <v>4002</v>
      </c>
      <c r="EN558" s="335" t="s">
        <v>4002</v>
      </c>
      <c r="EO558" s="335" t="s">
        <v>3869</v>
      </c>
      <c r="EP558" s="335" t="s">
        <v>3870</v>
      </c>
      <c r="EQ558" s="335" t="s">
        <v>7034</v>
      </c>
      <c r="ER558" s="335" t="s">
        <v>4073</v>
      </c>
      <c r="ES558" s="335" t="s">
        <v>24118</v>
      </c>
      <c r="ET558" s="335" t="s">
        <v>9121</v>
      </c>
      <c r="EU558" s="335" t="s">
        <v>24710</v>
      </c>
      <c r="EV558" s="335" t="s">
        <v>3876</v>
      </c>
      <c r="EW558" s="335" t="s">
        <v>3876</v>
      </c>
      <c r="EX558" s="335" t="s">
        <v>3848</v>
      </c>
      <c r="EY558" s="335" t="s">
        <v>3848</v>
      </c>
      <c r="EZ558" s="335" t="s">
        <v>3876</v>
      </c>
      <c r="FA558" s="335" t="s">
        <v>3848</v>
      </c>
      <c r="FB558" s="335" t="s">
        <v>24711</v>
      </c>
      <c r="FC558" s="335" t="s">
        <v>10170</v>
      </c>
      <c r="FD558" s="335" t="s">
        <v>24712</v>
      </c>
      <c r="FE558" s="335" t="s">
        <v>3930</v>
      </c>
      <c r="FF558" s="335" t="s">
        <v>6835</v>
      </c>
      <c r="FG558" s="335" t="s">
        <v>3848</v>
      </c>
      <c r="FH558" s="335" t="s">
        <v>24713</v>
      </c>
      <c r="FI558" s="335" t="s">
        <v>10294</v>
      </c>
      <c r="FJ558" s="335" t="s">
        <v>4271</v>
      </c>
      <c r="FK558" s="335" t="s">
        <v>17937</v>
      </c>
      <c r="FL558" s="335" t="s">
        <v>4017</v>
      </c>
      <c r="FM558" s="335" t="s">
        <v>13204</v>
      </c>
      <c r="FN558" s="335" t="s">
        <v>19270</v>
      </c>
      <c r="FO558" s="335" t="s">
        <v>24714</v>
      </c>
      <c r="FP558" s="335" t="s">
        <v>3848</v>
      </c>
      <c r="FQ558" s="335" t="s">
        <v>24715</v>
      </c>
      <c r="FR558" s="335" t="s">
        <v>4592</v>
      </c>
      <c r="FS558" s="335" t="s">
        <v>24716</v>
      </c>
      <c r="FT558" s="335" t="s">
        <v>24717</v>
      </c>
      <c r="FU558" s="335" t="s">
        <v>24718</v>
      </c>
      <c r="FV558" s="335" t="s">
        <v>24719</v>
      </c>
      <c r="FW558" s="335" t="s">
        <v>24720</v>
      </c>
      <c r="FX558" s="335" t="s">
        <v>3944</v>
      </c>
      <c r="FY558" s="335" t="s">
        <v>3848</v>
      </c>
      <c r="FZ558" s="335" t="s">
        <v>3848</v>
      </c>
      <c r="GA558" s="335" t="s">
        <v>3945</v>
      </c>
      <c r="GB558" s="335" t="s">
        <v>3946</v>
      </c>
      <c r="GC558" s="335" t="s">
        <v>3946</v>
      </c>
      <c r="HL558" s="335"/>
      <c r="HM558" s="335"/>
      <c r="HN558" s="335"/>
      <c r="HO558" s="335"/>
      <c r="HP558" s="335"/>
      <c r="HQ558" s="335"/>
      <c r="HR558" s="335"/>
      <c r="HS558" s="335"/>
      <c r="HT558" s="335"/>
      <c r="HU558" s="335"/>
      <c r="HV558" s="335"/>
      <c r="HW558" s="335"/>
      <c r="HX558" s="335"/>
      <c r="HY558" s="335"/>
      <c r="HZ558" s="335"/>
      <c r="IA558" s="335"/>
      <c r="IB558" s="335"/>
      <c r="IC558" s="44" t="s">
        <v>3403</v>
      </c>
      <c r="ID558" s="335"/>
      <c r="IE558" s="44" t="s">
        <v>3403</v>
      </c>
    </row>
    <row r="559" spans="1:239" s="44" customFormat="1" ht="15" customHeight="1" x14ac:dyDescent="0.2">
      <c r="A559" s="85">
        <v>32</v>
      </c>
      <c r="B559" s="470">
        <v>0.55972222222222223</v>
      </c>
      <c r="C559" s="85"/>
      <c r="D559" s="85" t="s">
        <v>12630</v>
      </c>
      <c r="E559" s="85" t="s">
        <v>212</v>
      </c>
      <c r="F559" s="282">
        <v>43287</v>
      </c>
      <c r="G559" s="85" t="s">
        <v>387</v>
      </c>
      <c r="H559" s="85" t="s">
        <v>233</v>
      </c>
      <c r="I559" s="85" t="s">
        <v>4282</v>
      </c>
      <c r="J559" s="85"/>
      <c r="K559" s="471"/>
      <c r="L559" s="471"/>
      <c r="M559" s="471"/>
      <c r="N559" s="471"/>
      <c r="O559" s="85"/>
      <c r="P559" s="472" t="s">
        <v>24721</v>
      </c>
      <c r="Q559" s="85" t="s">
        <v>869</v>
      </c>
      <c r="R559" s="85" t="s">
        <v>11612</v>
      </c>
      <c r="S559" s="471" t="s">
        <v>10901</v>
      </c>
      <c r="T559" s="276">
        <v>9276426675</v>
      </c>
      <c r="U559" s="473"/>
      <c r="V559" s="471" t="s">
        <v>221</v>
      </c>
      <c r="W559" s="44" t="s">
        <v>221</v>
      </c>
      <c r="X559" s="44" t="s">
        <v>221</v>
      </c>
      <c r="Y559" s="44" t="s">
        <v>221</v>
      </c>
      <c r="Z559" s="44" t="s">
        <v>221</v>
      </c>
      <c r="AA559" s="85" t="s">
        <v>24722</v>
      </c>
      <c r="AB559" s="85">
        <v>9075763909</v>
      </c>
      <c r="AC559" s="85" t="s">
        <v>402</v>
      </c>
      <c r="AD559" s="85" t="s">
        <v>366</v>
      </c>
      <c r="AE559" s="85" t="s">
        <v>24723</v>
      </c>
      <c r="AF559" s="85" t="s">
        <v>221</v>
      </c>
      <c r="AG559" s="85" t="s">
        <v>221</v>
      </c>
      <c r="AH559" s="85" t="s">
        <v>221</v>
      </c>
      <c r="AI559" s="85"/>
      <c r="AJ559" s="85"/>
      <c r="AK559" s="85"/>
      <c r="AL559" s="85"/>
      <c r="AM559" s="85"/>
      <c r="AN559" s="85" t="s">
        <v>228</v>
      </c>
      <c r="AO559" s="85" t="s">
        <v>228</v>
      </c>
      <c r="AP559" s="85" t="s">
        <v>229</v>
      </c>
      <c r="AQ559" s="85" t="s">
        <v>229</v>
      </c>
      <c r="AR559" s="85"/>
      <c r="AS559" s="85" t="s">
        <v>24724</v>
      </c>
      <c r="AT559" s="85">
        <v>213074</v>
      </c>
      <c r="AU559" s="85" t="s">
        <v>12692</v>
      </c>
      <c r="AV559" s="85"/>
      <c r="AW559" s="85"/>
      <c r="AX559" s="85"/>
      <c r="AY559" s="85" t="s">
        <v>227</v>
      </c>
      <c r="AZ559" s="85" t="s">
        <v>227</v>
      </c>
      <c r="BA559" s="275"/>
      <c r="BB559" s="474"/>
      <c r="BC559" s="275"/>
      <c r="BD559" s="275"/>
      <c r="BE559" s="85"/>
      <c r="BF559" s="85"/>
      <c r="BG559" s="85"/>
      <c r="BH559" s="85"/>
      <c r="BI559" s="85"/>
      <c r="BJ559" s="85"/>
      <c r="BK559" s="85"/>
      <c r="BL559" s="85"/>
      <c r="BM559" s="85"/>
      <c r="BN559" s="85"/>
      <c r="BO559" s="85"/>
      <c r="BP559" s="85"/>
      <c r="BQ559" s="85"/>
      <c r="BR559" s="85"/>
      <c r="BS559" s="85"/>
      <c r="BT559" s="85"/>
      <c r="BU559" s="252">
        <f t="shared" si="14"/>
        <v>0</v>
      </c>
      <c r="BV559" s="405"/>
      <c r="BW559" s="85"/>
      <c r="BX559" s="85"/>
      <c r="BY559" s="306">
        <f t="shared" si="13"/>
        <v>0</v>
      </c>
      <c r="BZ559" s="85"/>
      <c r="CA559" s="85"/>
      <c r="CB559" s="85"/>
      <c r="CC559" s="85"/>
      <c r="CD559" s="85"/>
      <c r="CE559" s="85"/>
      <c r="CF559" s="85"/>
      <c r="CG559" s="85"/>
      <c r="CH559" s="85"/>
      <c r="CI559" s="85"/>
      <c r="CJ559" s="85"/>
      <c r="CK559" s="85"/>
      <c r="CL559" s="85"/>
      <c r="CM559" s="85"/>
      <c r="CN559" s="85"/>
      <c r="CO559" s="85"/>
      <c r="CP559" s="85"/>
      <c r="CQ559" s="85"/>
      <c r="CR559" s="335" t="s">
        <v>12643</v>
      </c>
      <c r="CS559" s="335" t="s">
        <v>12644</v>
      </c>
      <c r="CT559" s="335" t="s">
        <v>4002</v>
      </c>
      <c r="CU559" s="335" t="s">
        <v>24725</v>
      </c>
      <c r="CV559" s="335" t="s">
        <v>869</v>
      </c>
      <c r="CW559" s="335" t="s">
        <v>23881</v>
      </c>
      <c r="CX559" s="335" t="s">
        <v>10901</v>
      </c>
      <c r="CY559" s="335" t="s">
        <v>24726</v>
      </c>
      <c r="CZ559" s="335" t="s">
        <v>3848</v>
      </c>
      <c r="DA559" s="335" t="s">
        <v>24727</v>
      </c>
      <c r="DB559" s="335" t="s">
        <v>6025</v>
      </c>
      <c r="DC559" s="335" t="s">
        <v>4159</v>
      </c>
      <c r="DD559" s="335" t="s">
        <v>10489</v>
      </c>
      <c r="DE559" s="335" t="s">
        <v>3848</v>
      </c>
      <c r="DF559" s="335" t="s">
        <v>24728</v>
      </c>
      <c r="DG559" s="335" t="s">
        <v>6025</v>
      </c>
      <c r="DH559" s="335" t="s">
        <v>4159</v>
      </c>
      <c r="DI559" s="335" t="s">
        <v>10489</v>
      </c>
      <c r="DJ559" s="335" t="s">
        <v>24729</v>
      </c>
      <c r="DK559" s="335" t="s">
        <v>3957</v>
      </c>
      <c r="DL559" s="335" t="s">
        <v>24730</v>
      </c>
      <c r="DM559" s="335" t="s">
        <v>3914</v>
      </c>
      <c r="DN559" s="335" t="s">
        <v>6337</v>
      </c>
      <c r="DO559" s="335" t="s">
        <v>3853</v>
      </c>
      <c r="DP559" s="335" t="s">
        <v>3854</v>
      </c>
      <c r="DQ559" s="335" t="s">
        <v>24731</v>
      </c>
      <c r="DR559" s="335" t="s">
        <v>24732</v>
      </c>
      <c r="DS559" s="335" t="s">
        <v>24733</v>
      </c>
      <c r="DT559" s="335" t="s">
        <v>3848</v>
      </c>
      <c r="DU559" s="335" t="s">
        <v>3848</v>
      </c>
      <c r="DV559" s="335" t="s">
        <v>3848</v>
      </c>
      <c r="DW559" s="335" t="s">
        <v>3848</v>
      </c>
      <c r="DX559" s="335" t="s">
        <v>3848</v>
      </c>
      <c r="DY559" s="335" t="s">
        <v>3848</v>
      </c>
      <c r="DZ559" s="335" t="s">
        <v>3848</v>
      </c>
      <c r="EA559" s="335" t="s">
        <v>3848</v>
      </c>
      <c r="EB559" s="335" t="s">
        <v>3861</v>
      </c>
      <c r="EC559" s="335" t="s">
        <v>3862</v>
      </c>
      <c r="ED559" s="335" t="s">
        <v>3848</v>
      </c>
      <c r="EE559" s="335" t="s">
        <v>10915</v>
      </c>
      <c r="EF559" s="335" t="s">
        <v>3864</v>
      </c>
      <c r="EG559" s="335" t="s">
        <v>598</v>
      </c>
      <c r="EH559" s="335" t="s">
        <v>12858</v>
      </c>
      <c r="EI559" s="335" t="s">
        <v>24734</v>
      </c>
      <c r="EJ559" s="335" t="s">
        <v>24724</v>
      </c>
      <c r="EK559" s="335" t="s">
        <v>3848</v>
      </c>
      <c r="EL559" s="335" t="s">
        <v>3868</v>
      </c>
      <c r="EM559" s="335" t="s">
        <v>4002</v>
      </c>
      <c r="EN559" s="335" t="s">
        <v>4002</v>
      </c>
      <c r="EO559" s="335" t="s">
        <v>4002</v>
      </c>
      <c r="EP559" s="335" t="s">
        <v>4002</v>
      </c>
      <c r="EQ559" s="335" t="s">
        <v>24735</v>
      </c>
      <c r="ER559" s="335" t="s">
        <v>4004</v>
      </c>
      <c r="ES559" s="335" t="s">
        <v>24736</v>
      </c>
      <c r="ET559" s="335" t="s">
        <v>4017</v>
      </c>
      <c r="EU559" s="335" t="s">
        <v>7170</v>
      </c>
      <c r="EV559" s="335" t="s">
        <v>3876</v>
      </c>
      <c r="EW559" s="335" t="s">
        <v>3876</v>
      </c>
      <c r="EX559" s="335" t="s">
        <v>3848</v>
      </c>
      <c r="EY559" s="335" t="s">
        <v>3848</v>
      </c>
      <c r="EZ559" s="335" t="s">
        <v>3876</v>
      </c>
      <c r="FA559" s="335" t="s">
        <v>3848</v>
      </c>
      <c r="FB559" s="335" t="s">
        <v>3848</v>
      </c>
      <c r="FC559" s="335" t="s">
        <v>3848</v>
      </c>
      <c r="FD559" s="335" t="s">
        <v>3848</v>
      </c>
      <c r="FE559" s="335" t="s">
        <v>4017</v>
      </c>
      <c r="FF559" s="335" t="s">
        <v>4017</v>
      </c>
      <c r="FG559" s="335" t="s">
        <v>3848</v>
      </c>
      <c r="FH559" s="335" t="s">
        <v>3848</v>
      </c>
      <c r="FI559" s="335" t="s">
        <v>3848</v>
      </c>
      <c r="FJ559" s="335" t="s">
        <v>4017</v>
      </c>
      <c r="FK559" s="335" t="s">
        <v>4017</v>
      </c>
      <c r="FL559" s="335" t="s">
        <v>4017</v>
      </c>
      <c r="FM559" s="335" t="s">
        <v>10901</v>
      </c>
      <c r="FN559" s="335" t="s">
        <v>2306</v>
      </c>
      <c r="FO559" s="335" t="s">
        <v>24737</v>
      </c>
      <c r="FP559" s="335" t="s">
        <v>3848</v>
      </c>
      <c r="FQ559" s="335" t="s">
        <v>24738</v>
      </c>
      <c r="FR559" s="335" t="s">
        <v>7101</v>
      </c>
      <c r="FS559" s="335" t="s">
        <v>24739</v>
      </c>
      <c r="FT559" s="335" t="s">
        <v>24740</v>
      </c>
      <c r="FU559" s="335" t="s">
        <v>24741</v>
      </c>
      <c r="FV559" s="335" t="s">
        <v>3943</v>
      </c>
      <c r="FW559" s="335" t="s">
        <v>3943</v>
      </c>
      <c r="FX559" s="335" t="s">
        <v>3944</v>
      </c>
      <c r="FY559" s="335" t="s">
        <v>3848</v>
      </c>
      <c r="FZ559" s="335" t="s">
        <v>3848</v>
      </c>
      <c r="GA559" s="335" t="s">
        <v>3848</v>
      </c>
      <c r="GB559" s="335" t="s">
        <v>3848</v>
      </c>
      <c r="GC559" s="335" t="s">
        <v>3848</v>
      </c>
      <c r="HL559" s="309"/>
      <c r="HM559" s="309"/>
      <c r="HN559" s="309"/>
      <c r="HO559" s="309"/>
      <c r="HP559" s="309"/>
      <c r="HQ559" s="335"/>
      <c r="HR559" s="335"/>
      <c r="HS559" s="309"/>
      <c r="HT559" s="309"/>
      <c r="HU559" s="309"/>
      <c r="HV559" s="335"/>
      <c r="HW559" s="309"/>
      <c r="HX559" s="335"/>
      <c r="HY559" s="335"/>
      <c r="HZ559" s="335"/>
      <c r="IA559" s="309"/>
      <c r="IB559" s="309"/>
      <c r="IC559" s="44" t="s">
        <v>3403</v>
      </c>
      <c r="ID559" s="309"/>
      <c r="IE559" s="44" t="s">
        <v>3403</v>
      </c>
    </row>
    <row r="560" spans="1:239" s="44" customFormat="1" ht="15" customHeight="1" x14ac:dyDescent="0.2">
      <c r="A560" s="85">
        <v>33</v>
      </c>
      <c r="B560" s="470">
        <v>0.57291666666666663</v>
      </c>
      <c r="C560" s="85"/>
      <c r="D560" s="85" t="s">
        <v>12630</v>
      </c>
      <c r="E560" s="85" t="s">
        <v>212</v>
      </c>
      <c r="F560" s="282">
        <v>43287</v>
      </c>
      <c r="G560" s="85" t="s">
        <v>1202</v>
      </c>
      <c r="H560" s="85" t="s">
        <v>233</v>
      </c>
      <c r="I560" s="85" t="s">
        <v>3057</v>
      </c>
      <c r="J560" s="85"/>
      <c r="K560" s="471"/>
      <c r="L560" s="471"/>
      <c r="M560" s="471"/>
      <c r="N560" s="471"/>
      <c r="O560" s="85"/>
      <c r="P560" s="488" t="s">
        <v>24742</v>
      </c>
      <c r="Q560" s="85" t="s">
        <v>24743</v>
      </c>
      <c r="R560" s="85" t="s">
        <v>24744</v>
      </c>
      <c r="S560" s="471" t="s">
        <v>1239</v>
      </c>
      <c r="T560" s="276">
        <v>9975211880</v>
      </c>
      <c r="U560" s="473" t="s">
        <v>24745</v>
      </c>
      <c r="V560" s="471" t="s">
        <v>221</v>
      </c>
      <c r="W560" s="44" t="s">
        <v>221</v>
      </c>
      <c r="X560" s="44" t="s">
        <v>221</v>
      </c>
      <c r="Y560" s="44" t="s">
        <v>221</v>
      </c>
      <c r="Z560" s="44" t="s">
        <v>221</v>
      </c>
      <c r="AA560" s="85" t="s">
        <v>24746</v>
      </c>
      <c r="AB560" s="44">
        <v>9456887372</v>
      </c>
      <c r="AC560" s="85" t="s">
        <v>1303</v>
      </c>
      <c r="AD560" s="85" t="s">
        <v>5205</v>
      </c>
      <c r="AE560" s="85" t="s">
        <v>221</v>
      </c>
      <c r="AF560" s="85" t="s">
        <v>221</v>
      </c>
      <c r="AG560" s="85" t="s">
        <v>221</v>
      </c>
      <c r="AH560" s="85" t="s">
        <v>221</v>
      </c>
      <c r="AI560" s="85"/>
      <c r="AJ560" s="85"/>
      <c r="AK560" s="85"/>
      <c r="AL560" s="85"/>
      <c r="AM560" s="85"/>
      <c r="AN560" s="85" t="s">
        <v>394</v>
      </c>
      <c r="AO560" s="85" t="s">
        <v>395</v>
      </c>
      <c r="AP560" s="85" t="s">
        <v>281</v>
      </c>
      <c r="AQ560" s="85" t="s">
        <v>282</v>
      </c>
      <c r="AR560" s="85"/>
      <c r="AS560" s="85"/>
      <c r="AT560" s="85"/>
      <c r="AU560" s="85"/>
      <c r="AV560" s="85"/>
      <c r="AW560" s="85" t="s">
        <v>12988</v>
      </c>
      <c r="AX560" s="85"/>
      <c r="AY560" s="85" t="s">
        <v>227</v>
      </c>
      <c r="AZ560" s="85" t="s">
        <v>227</v>
      </c>
      <c r="BA560" s="275"/>
      <c r="BB560" s="474" t="s">
        <v>13264</v>
      </c>
      <c r="BC560" s="275">
        <v>0.66041666666666665</v>
      </c>
      <c r="BD560" s="275">
        <v>0.66388888888888886</v>
      </c>
      <c r="BE560" s="85"/>
      <c r="BF560" s="85">
        <v>1</v>
      </c>
      <c r="BG560" s="85">
        <v>1</v>
      </c>
      <c r="BH560" s="85">
        <v>1</v>
      </c>
      <c r="BI560" s="85">
        <v>1</v>
      </c>
      <c r="BJ560" s="85">
        <v>1</v>
      </c>
      <c r="BK560" s="85">
        <v>1</v>
      </c>
      <c r="BL560" s="85">
        <v>1</v>
      </c>
      <c r="BM560" s="85">
        <v>1</v>
      </c>
      <c r="BN560" s="85">
        <v>1</v>
      </c>
      <c r="BO560" s="85">
        <v>1</v>
      </c>
      <c r="BP560" s="85">
        <v>1</v>
      </c>
      <c r="BQ560" s="85">
        <v>1</v>
      </c>
      <c r="BR560" s="85">
        <v>1</v>
      </c>
      <c r="BS560" s="85">
        <v>1</v>
      </c>
      <c r="BT560" s="85">
        <v>1</v>
      </c>
      <c r="BU560" s="476">
        <f t="shared" si="14"/>
        <v>15</v>
      </c>
      <c r="BV560" s="405"/>
      <c r="BW560" s="85"/>
      <c r="BX560" s="85"/>
      <c r="BY560" s="475">
        <f t="shared" si="13"/>
        <v>0</v>
      </c>
      <c r="BZ560" s="85"/>
      <c r="CA560" s="85"/>
      <c r="CB560" s="85"/>
      <c r="CC560" s="85"/>
      <c r="CD560" s="85"/>
      <c r="CE560" s="85"/>
      <c r="CF560" s="85"/>
      <c r="CG560" s="85"/>
      <c r="CH560" s="85"/>
      <c r="CI560" s="85"/>
      <c r="CJ560" s="85"/>
      <c r="CK560" s="85"/>
      <c r="CL560" s="85"/>
      <c r="CM560" s="85"/>
      <c r="CN560" s="85"/>
      <c r="CO560" s="85"/>
      <c r="CP560" s="85"/>
      <c r="CQ560" s="85"/>
      <c r="CR560" s="335" t="s">
        <v>12643</v>
      </c>
      <c r="CS560" s="335" t="s">
        <v>12644</v>
      </c>
      <c r="CT560" s="335" t="s">
        <v>4002</v>
      </c>
      <c r="CU560" s="335" t="s">
        <v>24747</v>
      </c>
      <c r="CV560" s="335" t="s">
        <v>24743</v>
      </c>
      <c r="CW560" s="335" t="s">
        <v>24744</v>
      </c>
      <c r="CX560" s="335" t="s">
        <v>1239</v>
      </c>
      <c r="CY560" s="335" t="s">
        <v>24748</v>
      </c>
      <c r="CZ560" s="335" t="s">
        <v>3848</v>
      </c>
      <c r="DA560" s="335" t="s">
        <v>24749</v>
      </c>
      <c r="DB560" s="335" t="s">
        <v>4037</v>
      </c>
      <c r="DC560" s="335" t="s">
        <v>4038</v>
      </c>
      <c r="DD560" s="335" t="s">
        <v>4039</v>
      </c>
      <c r="DE560" s="335" t="s">
        <v>3848</v>
      </c>
      <c r="DF560" s="335" t="s">
        <v>24750</v>
      </c>
      <c r="DG560" s="335" t="s">
        <v>4037</v>
      </c>
      <c r="DH560" s="335" t="s">
        <v>4038</v>
      </c>
      <c r="DI560" s="335" t="s">
        <v>4039</v>
      </c>
      <c r="DJ560" s="335" t="s">
        <v>24751</v>
      </c>
      <c r="DK560" s="335" t="s">
        <v>3957</v>
      </c>
      <c r="DL560" s="335" t="s">
        <v>3848</v>
      </c>
      <c r="DM560" s="335" t="s">
        <v>3914</v>
      </c>
      <c r="DN560" s="335" t="s">
        <v>3852</v>
      </c>
      <c r="DO560" s="335" t="s">
        <v>3848</v>
      </c>
      <c r="DP560" s="335" t="s">
        <v>3848</v>
      </c>
      <c r="DQ560" s="335" t="s">
        <v>24752</v>
      </c>
      <c r="DR560" s="335" t="s">
        <v>1239</v>
      </c>
      <c r="DS560" s="335" t="s">
        <v>24745</v>
      </c>
      <c r="DT560" s="335" t="s">
        <v>3848</v>
      </c>
      <c r="DU560" s="335" t="s">
        <v>3848</v>
      </c>
      <c r="DV560" s="335" t="s">
        <v>3848</v>
      </c>
      <c r="DW560" s="335" t="s">
        <v>3848</v>
      </c>
      <c r="DX560" s="335" t="s">
        <v>3848</v>
      </c>
      <c r="DY560" s="335" t="s">
        <v>3848</v>
      </c>
      <c r="DZ560" s="335" t="s">
        <v>3848</v>
      </c>
      <c r="EA560" s="335" t="s">
        <v>3848</v>
      </c>
      <c r="EB560" s="335" t="s">
        <v>3861</v>
      </c>
      <c r="EC560" s="335" t="s">
        <v>3862</v>
      </c>
      <c r="ED560" s="335" t="s">
        <v>3848</v>
      </c>
      <c r="EE560" s="335" t="s">
        <v>8573</v>
      </c>
      <c r="EF560" s="335" t="s">
        <v>395</v>
      </c>
      <c r="EG560" s="335" t="s">
        <v>2755</v>
      </c>
      <c r="EH560" s="335" t="s">
        <v>282</v>
      </c>
      <c r="EI560" s="335" t="s">
        <v>3848</v>
      </c>
      <c r="EJ560" s="335" t="s">
        <v>3848</v>
      </c>
      <c r="EK560" s="335" t="s">
        <v>3848</v>
      </c>
      <c r="EL560" s="335" t="s">
        <v>3868</v>
      </c>
      <c r="EM560" s="335" t="s">
        <v>4002</v>
      </c>
      <c r="EN560" s="335" t="s">
        <v>4002</v>
      </c>
      <c r="EO560" s="335" t="s">
        <v>3870</v>
      </c>
      <c r="EP560" s="335" t="s">
        <v>3869</v>
      </c>
      <c r="EQ560" s="335" t="s">
        <v>24753</v>
      </c>
      <c r="ER560" s="335" t="s">
        <v>4004</v>
      </c>
      <c r="ES560" s="335" t="s">
        <v>4017</v>
      </c>
      <c r="ET560" s="335" t="s">
        <v>24754</v>
      </c>
      <c r="EU560" s="335" t="s">
        <v>9668</v>
      </c>
      <c r="EV560" s="335" t="s">
        <v>3876</v>
      </c>
      <c r="EW560" s="335" t="s">
        <v>3876</v>
      </c>
      <c r="EX560" s="335" t="s">
        <v>3848</v>
      </c>
      <c r="EY560" s="335" t="s">
        <v>3848</v>
      </c>
      <c r="EZ560" s="335" t="s">
        <v>3876</v>
      </c>
      <c r="FA560" s="335" t="s">
        <v>3848</v>
      </c>
      <c r="FB560" s="335" t="s">
        <v>3848</v>
      </c>
      <c r="FC560" s="335" t="s">
        <v>3848</v>
      </c>
      <c r="FD560" s="335" t="s">
        <v>3848</v>
      </c>
      <c r="FE560" s="335" t="s">
        <v>4017</v>
      </c>
      <c r="FF560" s="335" t="s">
        <v>4017</v>
      </c>
      <c r="FG560" s="335" t="s">
        <v>3848</v>
      </c>
      <c r="FH560" s="335" t="s">
        <v>3848</v>
      </c>
      <c r="FI560" s="335" t="s">
        <v>3848</v>
      </c>
      <c r="FJ560" s="335" t="s">
        <v>4017</v>
      </c>
      <c r="FK560" s="335" t="s">
        <v>4017</v>
      </c>
      <c r="FL560" s="335" t="s">
        <v>4017</v>
      </c>
      <c r="FM560" s="335" t="s">
        <v>24755</v>
      </c>
      <c r="FN560" s="335" t="s">
        <v>24756</v>
      </c>
      <c r="FO560" s="335" t="s">
        <v>24757</v>
      </c>
      <c r="FP560" s="335" t="s">
        <v>3848</v>
      </c>
      <c r="FQ560" s="335" t="s">
        <v>24758</v>
      </c>
      <c r="FR560" s="335" t="s">
        <v>24759</v>
      </c>
      <c r="FS560" s="335" t="s">
        <v>24760</v>
      </c>
      <c r="FT560" s="335" t="s">
        <v>3943</v>
      </c>
      <c r="FU560" s="335" t="s">
        <v>3943</v>
      </c>
      <c r="FV560" s="335" t="s">
        <v>3943</v>
      </c>
      <c r="FW560" s="335" t="s">
        <v>3943</v>
      </c>
      <c r="FX560" s="335" t="s">
        <v>3944</v>
      </c>
      <c r="FY560" s="335" t="s">
        <v>3848</v>
      </c>
      <c r="FZ560" s="335" t="s">
        <v>3848</v>
      </c>
      <c r="GA560" s="335" t="s">
        <v>3945</v>
      </c>
      <c r="GB560" s="335" t="s">
        <v>3945</v>
      </c>
      <c r="GC560" s="335" t="s">
        <v>3946</v>
      </c>
      <c r="HL560" s="335"/>
      <c r="HM560" s="335"/>
      <c r="HN560" s="335"/>
      <c r="HO560" s="335"/>
      <c r="HP560" s="335"/>
      <c r="HQ560" s="335"/>
      <c r="HR560" s="335"/>
      <c r="HS560" s="335"/>
      <c r="HT560" s="335"/>
      <c r="HU560" s="335"/>
      <c r="HV560" s="335"/>
      <c r="HW560" s="335"/>
      <c r="HX560" s="335"/>
      <c r="HY560" s="335"/>
      <c r="HZ560" s="335"/>
      <c r="IA560" s="335"/>
      <c r="IB560" s="335"/>
      <c r="IC560" s="44" t="s">
        <v>3403</v>
      </c>
      <c r="ID560" s="335"/>
      <c r="IE560" s="44" t="s">
        <v>3403</v>
      </c>
    </row>
    <row r="561" spans="1:239" s="44" customFormat="1" ht="15" customHeight="1" x14ac:dyDescent="0.2">
      <c r="A561" s="85">
        <v>34</v>
      </c>
      <c r="B561" s="470">
        <v>0.57708333333333328</v>
      </c>
      <c r="C561" s="85"/>
      <c r="D561" s="85" t="s">
        <v>12630</v>
      </c>
      <c r="E561" s="85" t="s">
        <v>212</v>
      </c>
      <c r="F561" s="282">
        <v>43287</v>
      </c>
      <c r="G561" s="85" t="s">
        <v>1202</v>
      </c>
      <c r="H561" s="85" t="s">
        <v>233</v>
      </c>
      <c r="I561" s="85" t="s">
        <v>3057</v>
      </c>
      <c r="J561" s="85"/>
      <c r="K561" s="471"/>
      <c r="L561" s="471"/>
      <c r="M561" s="471"/>
      <c r="N561" s="471"/>
      <c r="O561" s="85"/>
      <c r="P561" s="472" t="s">
        <v>24761</v>
      </c>
      <c r="Q561" s="85" t="s">
        <v>2809</v>
      </c>
      <c r="R561" s="85" t="s">
        <v>17618</v>
      </c>
      <c r="S561" s="471"/>
      <c r="T561" s="276">
        <v>9754409312</v>
      </c>
      <c r="U561" s="473" t="s">
        <v>24762</v>
      </c>
      <c r="V561" s="471" t="s">
        <v>221</v>
      </c>
      <c r="W561" s="44" t="s">
        <v>221</v>
      </c>
      <c r="X561" s="44" t="s">
        <v>221</v>
      </c>
      <c r="Y561" s="44" t="s">
        <v>221</v>
      </c>
      <c r="Z561" s="44" t="s">
        <v>221</v>
      </c>
      <c r="AA561" s="85" t="s">
        <v>24763</v>
      </c>
      <c r="AB561" s="85">
        <v>9184473109</v>
      </c>
      <c r="AC561" s="85" t="s">
        <v>1303</v>
      </c>
      <c r="AD561" s="85" t="s">
        <v>5205</v>
      </c>
      <c r="AE561" s="85" t="s">
        <v>221</v>
      </c>
      <c r="AF561" s="85" t="s">
        <v>221</v>
      </c>
      <c r="AG561" s="85" t="s">
        <v>221</v>
      </c>
      <c r="AH561" s="85" t="s">
        <v>221</v>
      </c>
      <c r="AI561" s="85"/>
      <c r="AJ561" s="85"/>
      <c r="AK561" s="85"/>
      <c r="AL561" s="85"/>
      <c r="AM561" s="85"/>
      <c r="AN561" s="85" t="s">
        <v>228</v>
      </c>
      <c r="AO561" s="85" t="s">
        <v>228</v>
      </c>
      <c r="AP561" s="85" t="s">
        <v>229</v>
      </c>
      <c r="AQ561" s="85" t="s">
        <v>229</v>
      </c>
      <c r="AR561" s="85"/>
      <c r="AS561" s="85" t="s">
        <v>24764</v>
      </c>
      <c r="AT561" s="85">
        <v>215016</v>
      </c>
      <c r="AU561" s="85" t="s">
        <v>13187</v>
      </c>
      <c r="AV561" s="85"/>
      <c r="AW561" s="85"/>
      <c r="AX561" s="85"/>
      <c r="AY561" s="85" t="s">
        <v>227</v>
      </c>
      <c r="AZ561" s="85" t="s">
        <v>446</v>
      </c>
      <c r="BA561" s="275"/>
      <c r="BB561" s="474" t="s">
        <v>12636</v>
      </c>
      <c r="BC561" s="275">
        <v>0.68472222222222223</v>
      </c>
      <c r="BD561" s="275">
        <v>0.68819444444444444</v>
      </c>
      <c r="BE561" s="85"/>
      <c r="BF561" s="85">
        <v>1</v>
      </c>
      <c r="BG561" s="85">
        <v>2</v>
      </c>
      <c r="BH561" s="85">
        <v>3</v>
      </c>
      <c r="BI561" s="85">
        <v>3</v>
      </c>
      <c r="BJ561" s="85">
        <v>2</v>
      </c>
      <c r="BK561" s="85">
        <v>1</v>
      </c>
      <c r="BL561" s="85">
        <v>2</v>
      </c>
      <c r="BM561" s="85">
        <v>3</v>
      </c>
      <c r="BN561" s="85">
        <v>2</v>
      </c>
      <c r="BO561" s="85">
        <v>1</v>
      </c>
      <c r="BP561" s="85">
        <v>3</v>
      </c>
      <c r="BQ561" s="85">
        <v>2</v>
      </c>
      <c r="BR561" s="85">
        <v>3</v>
      </c>
      <c r="BS561" s="85">
        <v>2</v>
      </c>
      <c r="BT561" s="85">
        <v>3</v>
      </c>
      <c r="BU561" s="252">
        <f t="shared" si="14"/>
        <v>3</v>
      </c>
      <c r="BV561" s="405"/>
      <c r="BW561" s="85"/>
      <c r="BX561" s="85"/>
      <c r="BY561" s="306">
        <f t="shared" si="13"/>
        <v>0</v>
      </c>
      <c r="BZ561" s="85"/>
      <c r="CA561" s="85"/>
      <c r="CB561" s="85"/>
      <c r="CC561" s="85"/>
      <c r="CD561" s="85"/>
      <c r="CE561" s="85"/>
      <c r="CF561" s="85"/>
      <c r="CG561" s="85"/>
      <c r="CH561" s="85"/>
      <c r="CI561" s="85"/>
      <c r="CJ561" s="85"/>
      <c r="CK561" s="85"/>
      <c r="CL561" s="85"/>
      <c r="CM561" s="85"/>
      <c r="CN561" s="85"/>
      <c r="CO561" s="85"/>
      <c r="CP561" s="85"/>
      <c r="CQ561" s="85"/>
      <c r="CR561" s="335" t="s">
        <v>12643</v>
      </c>
      <c r="CS561" s="335" t="s">
        <v>12644</v>
      </c>
      <c r="CT561" s="335" t="s">
        <v>4002</v>
      </c>
      <c r="CU561" s="335" t="s">
        <v>24765</v>
      </c>
      <c r="CV561" s="335" t="s">
        <v>24766</v>
      </c>
      <c r="CW561" s="335" t="s">
        <v>24767</v>
      </c>
      <c r="CX561" s="335" t="s">
        <v>24768</v>
      </c>
      <c r="CY561" s="335" t="s">
        <v>24769</v>
      </c>
      <c r="CZ561" s="335" t="s">
        <v>24770</v>
      </c>
      <c r="DA561" s="335" t="s">
        <v>24771</v>
      </c>
      <c r="DB561" s="335" t="s">
        <v>3840</v>
      </c>
      <c r="DC561" s="335" t="s">
        <v>3841</v>
      </c>
      <c r="DD561" s="335" t="s">
        <v>11202</v>
      </c>
      <c r="DE561" s="335" t="s">
        <v>12992</v>
      </c>
      <c r="DF561" s="335" t="s">
        <v>24772</v>
      </c>
      <c r="DG561" s="335" t="s">
        <v>3840</v>
      </c>
      <c r="DH561" s="335" t="s">
        <v>3841</v>
      </c>
      <c r="DI561" s="335" t="s">
        <v>11202</v>
      </c>
      <c r="DJ561" s="335" t="s">
        <v>24773</v>
      </c>
      <c r="DK561" s="335" t="s">
        <v>3957</v>
      </c>
      <c r="DL561" s="335" t="s">
        <v>14122</v>
      </c>
      <c r="DM561" s="335" t="s">
        <v>9577</v>
      </c>
      <c r="DN561" s="335" t="s">
        <v>3852</v>
      </c>
      <c r="DO561" s="335" t="s">
        <v>3848</v>
      </c>
      <c r="DP561" s="335" t="s">
        <v>3854</v>
      </c>
      <c r="DQ561" s="335" t="s">
        <v>24774</v>
      </c>
      <c r="DR561" s="335" t="s">
        <v>24775</v>
      </c>
      <c r="DS561" s="335" t="s">
        <v>24762</v>
      </c>
      <c r="DT561" s="335" t="s">
        <v>3848</v>
      </c>
      <c r="DU561" s="335" t="s">
        <v>3848</v>
      </c>
      <c r="DV561" s="335" t="s">
        <v>3848</v>
      </c>
      <c r="DW561" s="335" t="s">
        <v>3848</v>
      </c>
      <c r="DX561" s="335" t="s">
        <v>24776</v>
      </c>
      <c r="DY561" s="335" t="s">
        <v>24777</v>
      </c>
      <c r="DZ561" s="335" t="s">
        <v>3848</v>
      </c>
      <c r="EA561" s="335" t="s">
        <v>3848</v>
      </c>
      <c r="EB561" s="335" t="s">
        <v>3861</v>
      </c>
      <c r="EC561" s="335" t="s">
        <v>3862</v>
      </c>
      <c r="ED561" s="335" t="s">
        <v>3848</v>
      </c>
      <c r="EE561" s="335" t="s">
        <v>24778</v>
      </c>
      <c r="EF561" s="335" t="s">
        <v>3864</v>
      </c>
      <c r="EG561" s="335" t="s">
        <v>4068</v>
      </c>
      <c r="EH561" s="335" t="s">
        <v>4438</v>
      </c>
      <c r="EI561" s="335" t="s">
        <v>24779</v>
      </c>
      <c r="EJ561" s="335" t="s">
        <v>24780</v>
      </c>
      <c r="EK561" s="335" t="s">
        <v>3848</v>
      </c>
      <c r="EL561" s="335" t="s">
        <v>3868</v>
      </c>
      <c r="EM561" s="335" t="s">
        <v>4002</v>
      </c>
      <c r="EN561" s="335" t="s">
        <v>4002</v>
      </c>
      <c r="EO561" s="335" t="s">
        <v>3869</v>
      </c>
      <c r="EP561" s="335" t="s">
        <v>3870</v>
      </c>
      <c r="EQ561" s="335" t="s">
        <v>24781</v>
      </c>
      <c r="ER561" s="335" t="s">
        <v>4004</v>
      </c>
      <c r="ES561" s="335" t="s">
        <v>24782</v>
      </c>
      <c r="ET561" s="335" t="s">
        <v>24783</v>
      </c>
      <c r="EU561" s="335" t="s">
        <v>7234</v>
      </c>
      <c r="EV561" s="335" t="s">
        <v>3876</v>
      </c>
      <c r="EW561" s="335" t="s">
        <v>3876</v>
      </c>
      <c r="EX561" s="335" t="s">
        <v>3848</v>
      </c>
      <c r="EY561" s="335" t="s">
        <v>3848</v>
      </c>
      <c r="EZ561" s="335" t="s">
        <v>3876</v>
      </c>
      <c r="FA561" s="335" t="s">
        <v>3848</v>
      </c>
      <c r="FB561" s="335" t="s">
        <v>3848</v>
      </c>
      <c r="FC561" s="335" t="s">
        <v>3848</v>
      </c>
      <c r="FD561" s="335" t="s">
        <v>3848</v>
      </c>
      <c r="FE561" s="335" t="s">
        <v>4017</v>
      </c>
      <c r="FF561" s="335" t="s">
        <v>4017</v>
      </c>
      <c r="FG561" s="335" t="s">
        <v>3848</v>
      </c>
      <c r="FH561" s="335" t="s">
        <v>3848</v>
      </c>
      <c r="FI561" s="335" t="s">
        <v>3848</v>
      </c>
      <c r="FJ561" s="335" t="s">
        <v>4017</v>
      </c>
      <c r="FK561" s="335" t="s">
        <v>4017</v>
      </c>
      <c r="FL561" s="335" t="s">
        <v>4017</v>
      </c>
      <c r="FM561" s="335" t="s">
        <v>24766</v>
      </c>
      <c r="FN561" s="335" t="s">
        <v>24767</v>
      </c>
      <c r="FO561" s="335" t="s">
        <v>24784</v>
      </c>
      <c r="FP561" s="335" t="s">
        <v>3848</v>
      </c>
      <c r="FQ561" s="335" t="s">
        <v>3848</v>
      </c>
      <c r="FR561" s="335" t="s">
        <v>3848</v>
      </c>
      <c r="FS561" s="335" t="s">
        <v>3848</v>
      </c>
      <c r="FT561" s="335" t="s">
        <v>24785</v>
      </c>
      <c r="FU561" s="335" t="s">
        <v>24786</v>
      </c>
      <c r="FV561" s="335" t="s">
        <v>24787</v>
      </c>
      <c r="FW561" s="335" t="s">
        <v>24788</v>
      </c>
      <c r="FX561" s="335" t="s">
        <v>3944</v>
      </c>
      <c r="FY561" s="335" t="s">
        <v>3848</v>
      </c>
      <c r="FZ561" s="335" t="s">
        <v>13539</v>
      </c>
      <c r="GA561" s="335" t="s">
        <v>3946</v>
      </c>
      <c r="GB561" s="335" t="s">
        <v>3946</v>
      </c>
      <c r="GC561" s="335" t="s">
        <v>3945</v>
      </c>
      <c r="HL561" s="309"/>
      <c r="HM561" s="309"/>
      <c r="HN561" s="309"/>
      <c r="HO561" s="309"/>
      <c r="HP561" s="309"/>
      <c r="HQ561" s="556"/>
      <c r="HR561" s="556"/>
      <c r="HS561" s="557"/>
      <c r="HT561" s="557"/>
      <c r="HU561" s="557"/>
      <c r="HV561" s="556"/>
      <c r="HW561" s="557"/>
      <c r="HX561" s="556"/>
      <c r="HY561" s="556"/>
      <c r="HZ561" s="556"/>
      <c r="IA561" s="309"/>
      <c r="IB561" s="309"/>
      <c r="IC561" s="44" t="s">
        <v>3403</v>
      </c>
      <c r="ID561" s="309"/>
      <c r="IE561" s="44" t="s">
        <v>3403</v>
      </c>
    </row>
    <row r="562" spans="1:239" s="44" customFormat="1" ht="15" customHeight="1" x14ac:dyDescent="0.2">
      <c r="A562" s="85">
        <v>35</v>
      </c>
      <c r="B562" s="470">
        <v>0.59652777777777777</v>
      </c>
      <c r="C562" s="85"/>
      <c r="D562" s="85" t="s">
        <v>12630</v>
      </c>
      <c r="E562" s="85" t="s">
        <v>212</v>
      </c>
      <c r="F562" s="282">
        <v>43287</v>
      </c>
      <c r="G562" s="85" t="s">
        <v>1202</v>
      </c>
      <c r="H562" s="85" t="s">
        <v>233</v>
      </c>
      <c r="I562" s="85" t="s">
        <v>3057</v>
      </c>
      <c r="J562" s="85"/>
      <c r="K562" s="471"/>
      <c r="L562" s="471"/>
      <c r="M562" s="471"/>
      <c r="N562" s="471"/>
      <c r="O562" s="85"/>
      <c r="P562" s="472" t="s">
        <v>24789</v>
      </c>
      <c r="Q562" s="85" t="s">
        <v>24790</v>
      </c>
      <c r="R562" s="85" t="s">
        <v>24791</v>
      </c>
      <c r="S562" s="471" t="s">
        <v>798</v>
      </c>
      <c r="T562" s="276"/>
      <c r="U562" s="473"/>
      <c r="V562" s="471" t="s">
        <v>221</v>
      </c>
      <c r="W562" s="44" t="s">
        <v>221</v>
      </c>
      <c r="X562" s="44" t="s">
        <v>221</v>
      </c>
      <c r="Y562" s="44" t="s">
        <v>221</v>
      </c>
      <c r="Z562" s="44" t="s">
        <v>221</v>
      </c>
      <c r="AA562" s="85" t="s">
        <v>24792</v>
      </c>
      <c r="AB562" s="85">
        <v>9064872964</v>
      </c>
      <c r="AC562" s="85" t="s">
        <v>1303</v>
      </c>
      <c r="AD562" s="85" t="s">
        <v>5205</v>
      </c>
      <c r="AE562" s="85" t="s">
        <v>221</v>
      </c>
      <c r="AF562" s="85" t="s">
        <v>221</v>
      </c>
      <c r="AG562" s="85" t="s">
        <v>221</v>
      </c>
      <c r="AH562" s="85" t="s">
        <v>221</v>
      </c>
      <c r="AI562" s="85"/>
      <c r="AJ562" s="85"/>
      <c r="AK562" s="85"/>
      <c r="AL562" s="85"/>
      <c r="AM562" s="85"/>
      <c r="AN562" s="85" t="s">
        <v>228</v>
      </c>
      <c r="AO562" s="85" t="s">
        <v>228</v>
      </c>
      <c r="AP562" s="85" t="s">
        <v>229</v>
      </c>
      <c r="AQ562" s="85" t="s">
        <v>229</v>
      </c>
      <c r="AR562" s="85"/>
      <c r="AS562" s="85" t="s">
        <v>24764</v>
      </c>
      <c r="AT562" s="85">
        <v>215016</v>
      </c>
      <c r="AU562" s="85" t="s">
        <v>13187</v>
      </c>
      <c r="AV562" s="85"/>
      <c r="AW562" s="85"/>
      <c r="AX562" s="85"/>
      <c r="AY562" s="85" t="s">
        <v>227</v>
      </c>
      <c r="AZ562" s="85" t="s">
        <v>227</v>
      </c>
      <c r="BA562" s="275"/>
      <c r="BB562" s="474" t="s">
        <v>12636</v>
      </c>
      <c r="BC562" s="275">
        <v>0.68888888888888899</v>
      </c>
      <c r="BD562" s="275">
        <v>0.69236111111111109</v>
      </c>
      <c r="BE562" s="85"/>
      <c r="BF562" s="85">
        <v>1</v>
      </c>
      <c r="BG562" s="85">
        <v>2</v>
      </c>
      <c r="BH562" s="85">
        <v>3</v>
      </c>
      <c r="BI562" s="85">
        <v>3</v>
      </c>
      <c r="BJ562" s="85">
        <v>2</v>
      </c>
      <c r="BK562" s="85">
        <v>1</v>
      </c>
      <c r="BL562" s="85">
        <v>1</v>
      </c>
      <c r="BM562" s="85">
        <v>3</v>
      </c>
      <c r="BN562" s="85">
        <v>2</v>
      </c>
      <c r="BO562" s="85">
        <v>1</v>
      </c>
      <c r="BP562" s="85">
        <v>3</v>
      </c>
      <c r="BQ562" s="85">
        <v>3</v>
      </c>
      <c r="BR562" s="85">
        <v>3</v>
      </c>
      <c r="BS562" s="85">
        <v>3</v>
      </c>
      <c r="BT562" s="85">
        <v>3</v>
      </c>
      <c r="BU562" s="252">
        <f t="shared" si="14"/>
        <v>4</v>
      </c>
      <c r="BV562" s="405"/>
      <c r="BW562" s="85"/>
      <c r="BX562" s="85"/>
      <c r="BY562" s="306">
        <f t="shared" si="13"/>
        <v>0</v>
      </c>
      <c r="BZ562" s="85"/>
      <c r="CA562" s="85"/>
      <c r="CB562" s="85"/>
      <c r="CC562" s="85"/>
      <c r="CD562" s="85"/>
      <c r="CE562" s="85"/>
      <c r="CF562" s="85"/>
      <c r="CG562" s="85"/>
      <c r="CH562" s="85"/>
      <c r="CI562" s="85"/>
      <c r="CJ562" s="85"/>
      <c r="CK562" s="85"/>
      <c r="CL562" s="85"/>
      <c r="CM562" s="85"/>
      <c r="CN562" s="85"/>
      <c r="CO562" s="85"/>
      <c r="CP562" s="85"/>
      <c r="CQ562" s="85"/>
      <c r="CR562" s="335" t="s">
        <v>12643</v>
      </c>
      <c r="CS562" s="335" t="s">
        <v>12644</v>
      </c>
      <c r="CT562" s="335" t="s">
        <v>4002</v>
      </c>
      <c r="CU562" s="335" t="s">
        <v>24793</v>
      </c>
      <c r="CV562" s="335" t="s">
        <v>24794</v>
      </c>
      <c r="CW562" s="335" t="s">
        <v>24795</v>
      </c>
      <c r="CX562" s="335" t="s">
        <v>23662</v>
      </c>
      <c r="CY562" s="335" t="s">
        <v>24796</v>
      </c>
      <c r="CZ562" s="335" t="s">
        <v>11200</v>
      </c>
      <c r="DA562" s="335" t="s">
        <v>24797</v>
      </c>
      <c r="DB562" s="335" t="s">
        <v>3840</v>
      </c>
      <c r="DC562" s="335" t="s">
        <v>3841</v>
      </c>
      <c r="DD562" s="335" t="s">
        <v>11202</v>
      </c>
      <c r="DE562" s="335" t="s">
        <v>11200</v>
      </c>
      <c r="DF562" s="335" t="s">
        <v>24798</v>
      </c>
      <c r="DG562" s="335" t="s">
        <v>3840</v>
      </c>
      <c r="DH562" s="335" t="s">
        <v>3841</v>
      </c>
      <c r="DI562" s="335" t="s">
        <v>11202</v>
      </c>
      <c r="DJ562" s="335" t="s">
        <v>24799</v>
      </c>
      <c r="DK562" s="335" t="s">
        <v>3957</v>
      </c>
      <c r="DL562" s="335" t="s">
        <v>14122</v>
      </c>
      <c r="DM562" s="335" t="s">
        <v>24800</v>
      </c>
      <c r="DN562" s="335" t="s">
        <v>3852</v>
      </c>
      <c r="DO562" s="335" t="s">
        <v>3853</v>
      </c>
      <c r="DP562" s="335" t="s">
        <v>3854</v>
      </c>
      <c r="DQ562" s="335" t="s">
        <v>24801</v>
      </c>
      <c r="DR562" s="335" t="s">
        <v>24802</v>
      </c>
      <c r="DS562" s="335" t="s">
        <v>24803</v>
      </c>
      <c r="DT562" s="335" t="s">
        <v>3848</v>
      </c>
      <c r="DU562" s="335" t="s">
        <v>3848</v>
      </c>
      <c r="DV562" s="335" t="s">
        <v>3848</v>
      </c>
      <c r="DW562" s="335" t="s">
        <v>3848</v>
      </c>
      <c r="DX562" s="335" t="s">
        <v>24804</v>
      </c>
      <c r="DY562" s="335" t="s">
        <v>24805</v>
      </c>
      <c r="DZ562" s="335" t="s">
        <v>24806</v>
      </c>
      <c r="EA562" s="335" t="s">
        <v>3848</v>
      </c>
      <c r="EB562" s="335" t="s">
        <v>3861</v>
      </c>
      <c r="EC562" s="335" t="s">
        <v>3862</v>
      </c>
      <c r="ED562" s="335" t="s">
        <v>3848</v>
      </c>
      <c r="EE562" s="335" t="s">
        <v>5339</v>
      </c>
      <c r="EF562" s="335" t="s">
        <v>3864</v>
      </c>
      <c r="EG562" s="335" t="s">
        <v>598</v>
      </c>
      <c r="EH562" s="335" t="s">
        <v>5303</v>
      </c>
      <c r="EI562" s="335" t="s">
        <v>24779</v>
      </c>
      <c r="EJ562" s="335" t="s">
        <v>24807</v>
      </c>
      <c r="EK562" s="335" t="s">
        <v>3848</v>
      </c>
      <c r="EL562" s="335" t="s">
        <v>3868</v>
      </c>
      <c r="EM562" s="335" t="s">
        <v>4002</v>
      </c>
      <c r="EN562" s="335" t="s">
        <v>4002</v>
      </c>
      <c r="EO562" s="335" t="s">
        <v>3869</v>
      </c>
      <c r="EP562" s="335" t="s">
        <v>3870</v>
      </c>
      <c r="EQ562" s="335" t="s">
        <v>3923</v>
      </c>
      <c r="ER562" s="335" t="s">
        <v>4004</v>
      </c>
      <c r="ES562" s="335" t="s">
        <v>24808</v>
      </c>
      <c r="ET562" s="335" t="s">
        <v>24809</v>
      </c>
      <c r="EU562" s="335" t="s">
        <v>7234</v>
      </c>
      <c r="EV562" s="335" t="s">
        <v>3876</v>
      </c>
      <c r="EW562" s="335" t="s">
        <v>3876</v>
      </c>
      <c r="EX562" s="335" t="s">
        <v>3848</v>
      </c>
      <c r="EY562" s="335" t="s">
        <v>3848</v>
      </c>
      <c r="EZ562" s="335" t="s">
        <v>3876</v>
      </c>
      <c r="FA562" s="335" t="s">
        <v>3848</v>
      </c>
      <c r="FB562" s="335" t="s">
        <v>20011</v>
      </c>
      <c r="FC562" s="335" t="s">
        <v>3848</v>
      </c>
      <c r="FD562" s="335" t="s">
        <v>3848</v>
      </c>
      <c r="FE562" s="335" t="s">
        <v>4011</v>
      </c>
      <c r="FF562" s="335" t="s">
        <v>4130</v>
      </c>
      <c r="FG562" s="335" t="s">
        <v>3848</v>
      </c>
      <c r="FH562" s="335" t="s">
        <v>24054</v>
      </c>
      <c r="FI562" s="335" t="s">
        <v>24054</v>
      </c>
      <c r="FJ562" s="335" t="s">
        <v>6196</v>
      </c>
      <c r="FK562" s="335" t="s">
        <v>6483</v>
      </c>
      <c r="FL562" s="335" t="s">
        <v>4017</v>
      </c>
      <c r="FM562" s="335" t="s">
        <v>23662</v>
      </c>
      <c r="FN562" s="335" t="s">
        <v>24810</v>
      </c>
      <c r="FO562" s="335" t="s">
        <v>24811</v>
      </c>
      <c r="FP562" s="335" t="s">
        <v>3848</v>
      </c>
      <c r="FQ562" s="335" t="s">
        <v>24812</v>
      </c>
      <c r="FR562" s="335" t="s">
        <v>16629</v>
      </c>
      <c r="FS562" s="335" t="s">
        <v>24813</v>
      </c>
      <c r="FT562" s="335" t="s">
        <v>24814</v>
      </c>
      <c r="FU562" s="335" t="s">
        <v>24815</v>
      </c>
      <c r="FV562" s="335" t="s">
        <v>24816</v>
      </c>
      <c r="FW562" s="335" t="s">
        <v>24817</v>
      </c>
      <c r="FX562" s="335" t="s">
        <v>3944</v>
      </c>
      <c r="FY562" s="335" t="s">
        <v>3848</v>
      </c>
      <c r="FZ562" s="335" t="s">
        <v>3848</v>
      </c>
      <c r="GA562" s="335" t="s">
        <v>3848</v>
      </c>
      <c r="GB562" s="335" t="s">
        <v>3848</v>
      </c>
      <c r="GC562" s="335" t="s">
        <v>3848</v>
      </c>
      <c r="HL562" s="309"/>
      <c r="HM562" s="309"/>
      <c r="HN562" s="309"/>
      <c r="HO562" s="309"/>
      <c r="HP562" s="309"/>
      <c r="HQ562" s="556"/>
      <c r="HR562" s="556"/>
      <c r="HS562" s="557"/>
      <c r="HT562" s="557"/>
      <c r="HU562" s="557"/>
      <c r="HV562" s="556"/>
      <c r="HW562" s="557"/>
      <c r="HX562" s="556"/>
      <c r="HY562" s="556"/>
      <c r="HZ562" s="556"/>
      <c r="IA562" s="309"/>
      <c r="IB562" s="309"/>
      <c r="IC562" s="44" t="s">
        <v>3403</v>
      </c>
      <c r="ID562" s="309"/>
      <c r="IE562" s="44" t="s">
        <v>3403</v>
      </c>
    </row>
    <row r="563" spans="1:239" s="44" customFormat="1" ht="15" customHeight="1" x14ac:dyDescent="0.2">
      <c r="A563" s="85">
        <v>36</v>
      </c>
      <c r="B563" s="470">
        <v>0.6069444444444444</v>
      </c>
      <c r="C563" s="85"/>
      <c r="D563" s="85" t="s">
        <v>12630</v>
      </c>
      <c r="E563" s="85" t="s">
        <v>212</v>
      </c>
      <c r="F563" s="282">
        <v>43287</v>
      </c>
      <c r="G563" s="85" t="s">
        <v>357</v>
      </c>
      <c r="H563" s="85" t="s">
        <v>337</v>
      </c>
      <c r="I563" s="85" t="s">
        <v>437</v>
      </c>
      <c r="J563" s="351" t="s">
        <v>5969</v>
      </c>
      <c r="K563" s="471"/>
      <c r="L563" s="471"/>
      <c r="M563" s="471"/>
      <c r="N563" s="471"/>
      <c r="O563" s="85"/>
      <c r="P563" s="311" t="s">
        <v>24818</v>
      </c>
      <c r="Q563" s="85" t="s">
        <v>9020</v>
      </c>
      <c r="R563" s="85" t="s">
        <v>24819</v>
      </c>
      <c r="S563" s="471"/>
      <c r="T563" s="276"/>
      <c r="U563" s="473"/>
      <c r="V563" s="471" t="s">
        <v>221</v>
      </c>
      <c r="W563" s="44" t="s">
        <v>221</v>
      </c>
      <c r="X563" s="44" t="s">
        <v>221</v>
      </c>
      <c r="Y563" s="44" t="s">
        <v>221</v>
      </c>
      <c r="Z563" s="44" t="s">
        <v>221</v>
      </c>
      <c r="AA563" s="85" t="s">
        <v>24820</v>
      </c>
      <c r="AB563" s="85">
        <v>9509910797</v>
      </c>
      <c r="AC563" s="85" t="s">
        <v>223</v>
      </c>
      <c r="AD563" s="85" t="s">
        <v>224</v>
      </c>
      <c r="AE563" s="85"/>
      <c r="AF563" s="85" t="s">
        <v>221</v>
      </c>
      <c r="AG563" s="85" t="s">
        <v>221</v>
      </c>
      <c r="AH563" s="85" t="s">
        <v>226</v>
      </c>
      <c r="AI563" s="85"/>
      <c r="AJ563" s="85"/>
      <c r="AK563" s="85"/>
      <c r="AL563" s="85"/>
      <c r="AM563" s="85"/>
      <c r="AN563" s="85" t="s">
        <v>228</v>
      </c>
      <c r="AO563" s="85" t="s">
        <v>228</v>
      </c>
      <c r="AP563" s="85" t="s">
        <v>281</v>
      </c>
      <c r="AQ563" s="85" t="s">
        <v>282</v>
      </c>
      <c r="AR563" s="85"/>
      <c r="AS563" s="85"/>
      <c r="AT563" s="85"/>
      <c r="AU563" s="85"/>
      <c r="AV563" s="85"/>
      <c r="AW563" s="85"/>
      <c r="AX563" s="85"/>
      <c r="AY563" s="85" t="s">
        <v>227</v>
      </c>
      <c r="AZ563" s="85" t="s">
        <v>227</v>
      </c>
      <c r="BA563" s="275"/>
      <c r="BB563" s="474" t="s">
        <v>15340</v>
      </c>
      <c r="BC563" s="275">
        <v>0.70000000000000007</v>
      </c>
      <c r="BD563" s="275">
        <v>0.70694444444444438</v>
      </c>
      <c r="BE563" s="85"/>
      <c r="BF563" s="85">
        <v>3</v>
      </c>
      <c r="BG563" s="85">
        <v>3</v>
      </c>
      <c r="BH563" s="85">
        <v>3</v>
      </c>
      <c r="BI563" s="85">
        <v>3</v>
      </c>
      <c r="BJ563" s="85">
        <v>3</v>
      </c>
      <c r="BK563" s="85">
        <v>3</v>
      </c>
      <c r="BL563" s="85">
        <v>3</v>
      </c>
      <c r="BM563" s="85">
        <v>3</v>
      </c>
      <c r="BN563" s="85">
        <v>3</v>
      </c>
      <c r="BO563" s="85">
        <v>3</v>
      </c>
      <c r="BP563" s="85">
        <v>3</v>
      </c>
      <c r="BQ563" s="85">
        <v>3</v>
      </c>
      <c r="BR563" s="85">
        <v>3</v>
      </c>
      <c r="BS563" s="85">
        <v>3</v>
      </c>
      <c r="BT563" s="85">
        <v>3</v>
      </c>
      <c r="BU563" s="476">
        <f t="shared" si="14"/>
        <v>0</v>
      </c>
      <c r="BV563" s="405" t="s">
        <v>15340</v>
      </c>
      <c r="BW563" s="483">
        <v>0.70694444444444438</v>
      </c>
      <c r="BX563" s="483">
        <v>0.71388888888888891</v>
      </c>
      <c r="BY563" s="475">
        <f t="shared" si="13"/>
        <v>10</v>
      </c>
      <c r="BZ563" s="85">
        <v>3</v>
      </c>
      <c r="CA563" s="85">
        <v>3</v>
      </c>
      <c r="CB563" s="85">
        <v>3</v>
      </c>
      <c r="CC563" s="85">
        <v>3</v>
      </c>
      <c r="CD563" s="85" t="s">
        <v>260</v>
      </c>
      <c r="CE563" s="85" t="s">
        <v>15340</v>
      </c>
      <c r="CF563" s="85">
        <v>15</v>
      </c>
      <c r="CG563" s="85"/>
      <c r="CH563" s="85"/>
      <c r="CI563" s="85"/>
      <c r="CJ563" s="85"/>
      <c r="CK563" s="85"/>
      <c r="CL563" s="85"/>
      <c r="CM563" s="85"/>
      <c r="CN563" s="85"/>
      <c r="CO563" s="85"/>
      <c r="CP563" s="85"/>
      <c r="CQ563" s="85"/>
      <c r="CR563" s="335" t="s">
        <v>12643</v>
      </c>
      <c r="CS563" s="335" t="s">
        <v>12644</v>
      </c>
      <c r="CT563" s="335" t="s">
        <v>4002</v>
      </c>
      <c r="CU563" s="335" t="s">
        <v>24821</v>
      </c>
      <c r="CV563" s="335" t="s">
        <v>9020</v>
      </c>
      <c r="CW563" s="335" t="s">
        <v>24819</v>
      </c>
      <c r="CX563" s="335" t="s">
        <v>24822</v>
      </c>
      <c r="CY563" s="335" t="s">
        <v>24823</v>
      </c>
      <c r="CZ563" s="335" t="s">
        <v>11200</v>
      </c>
      <c r="DA563" s="335" t="s">
        <v>24824</v>
      </c>
      <c r="DB563" s="335" t="s">
        <v>3840</v>
      </c>
      <c r="DC563" s="335" t="s">
        <v>3841</v>
      </c>
      <c r="DD563" s="335" t="s">
        <v>14675</v>
      </c>
      <c r="DE563" s="335" t="s">
        <v>11200</v>
      </c>
      <c r="DF563" s="335" t="s">
        <v>24824</v>
      </c>
      <c r="DG563" s="335" t="s">
        <v>3840</v>
      </c>
      <c r="DH563" s="335" t="s">
        <v>3841</v>
      </c>
      <c r="DI563" s="335" t="s">
        <v>14675</v>
      </c>
      <c r="DJ563" s="335" t="s">
        <v>24825</v>
      </c>
      <c r="DK563" s="335" t="s">
        <v>3849</v>
      </c>
      <c r="DL563" s="335" t="s">
        <v>4298</v>
      </c>
      <c r="DM563" s="335" t="s">
        <v>3914</v>
      </c>
      <c r="DN563" s="335" t="s">
        <v>3852</v>
      </c>
      <c r="DO563" s="335" t="s">
        <v>3853</v>
      </c>
      <c r="DP563" s="335" t="s">
        <v>3854</v>
      </c>
      <c r="DQ563" s="335" t="s">
        <v>24826</v>
      </c>
      <c r="DR563" s="335" t="s">
        <v>1239</v>
      </c>
      <c r="DS563" s="335" t="s">
        <v>24827</v>
      </c>
      <c r="DT563" s="335" t="s">
        <v>3848</v>
      </c>
      <c r="DU563" s="335" t="s">
        <v>3848</v>
      </c>
      <c r="DV563" s="335" t="s">
        <v>3848</v>
      </c>
      <c r="DW563" s="335" t="s">
        <v>3848</v>
      </c>
      <c r="DX563" s="335" t="s">
        <v>3848</v>
      </c>
      <c r="DY563" s="335" t="s">
        <v>3848</v>
      </c>
      <c r="DZ563" s="335" t="s">
        <v>3848</v>
      </c>
      <c r="EA563" s="335" t="s">
        <v>3848</v>
      </c>
      <c r="EB563" s="335" t="s">
        <v>3861</v>
      </c>
      <c r="EC563" s="335" t="s">
        <v>4118</v>
      </c>
      <c r="ED563" s="335" t="s">
        <v>3848</v>
      </c>
      <c r="EE563" s="335" t="s">
        <v>4510</v>
      </c>
      <c r="EF563" s="335" t="s">
        <v>3864</v>
      </c>
      <c r="EG563" s="335" t="s">
        <v>2755</v>
      </c>
      <c r="EH563" s="335" t="s">
        <v>282</v>
      </c>
      <c r="EI563" s="335" t="s">
        <v>3848</v>
      </c>
      <c r="EJ563" s="335" t="s">
        <v>3848</v>
      </c>
      <c r="EK563" s="335" t="s">
        <v>3848</v>
      </c>
      <c r="EL563" s="335" t="s">
        <v>3868</v>
      </c>
      <c r="EM563" s="335" t="s">
        <v>4002</v>
      </c>
      <c r="EN563" s="335" t="s">
        <v>3869</v>
      </c>
      <c r="EO563" s="335" t="s">
        <v>4002</v>
      </c>
      <c r="EP563" s="335" t="s">
        <v>4002</v>
      </c>
      <c r="EQ563" s="335" t="s">
        <v>24828</v>
      </c>
      <c r="ER563" s="335" t="s">
        <v>3872</v>
      </c>
      <c r="ES563" s="335" t="s">
        <v>24829</v>
      </c>
      <c r="ET563" s="335" t="s">
        <v>5655</v>
      </c>
      <c r="EU563" s="335" t="s">
        <v>4017</v>
      </c>
      <c r="EV563" s="335" t="s">
        <v>3876</v>
      </c>
      <c r="EW563" s="335" t="s">
        <v>3876</v>
      </c>
      <c r="EX563" s="335" t="s">
        <v>3848</v>
      </c>
      <c r="EY563" s="335" t="s">
        <v>3848</v>
      </c>
      <c r="EZ563" s="335" t="s">
        <v>3877</v>
      </c>
      <c r="FA563" s="335" t="s">
        <v>4008</v>
      </c>
      <c r="FB563" s="335" t="s">
        <v>24830</v>
      </c>
      <c r="FC563" s="335" t="s">
        <v>24831</v>
      </c>
      <c r="FD563" s="335" t="s">
        <v>3848</v>
      </c>
      <c r="FE563" s="335" t="s">
        <v>3881</v>
      </c>
      <c r="FF563" s="335" t="s">
        <v>6997</v>
      </c>
      <c r="FG563" s="335" t="s">
        <v>24832</v>
      </c>
      <c r="FH563" s="335" t="s">
        <v>24833</v>
      </c>
      <c r="FI563" s="335" t="s">
        <v>24834</v>
      </c>
      <c r="FJ563" s="335" t="s">
        <v>24835</v>
      </c>
      <c r="FK563" s="335" t="s">
        <v>24836</v>
      </c>
      <c r="FL563" s="335" t="s">
        <v>4523</v>
      </c>
      <c r="FM563" s="335" t="s">
        <v>9020</v>
      </c>
      <c r="FN563" s="335" t="s">
        <v>24837</v>
      </c>
      <c r="FO563" s="335" t="s">
        <v>24822</v>
      </c>
      <c r="FP563" s="335" t="s">
        <v>3848</v>
      </c>
      <c r="FQ563" s="335" t="s">
        <v>24838</v>
      </c>
      <c r="FR563" s="335" t="s">
        <v>24839</v>
      </c>
      <c r="FS563" s="335" t="s">
        <v>24840</v>
      </c>
      <c r="FT563" s="335" t="s">
        <v>24841</v>
      </c>
      <c r="FU563" s="335" t="s">
        <v>24842</v>
      </c>
      <c r="FV563" s="335" t="s">
        <v>24843</v>
      </c>
      <c r="FW563" s="335" t="s">
        <v>4363</v>
      </c>
      <c r="FX563" s="335" t="s">
        <v>3894</v>
      </c>
      <c r="FY563" s="335" t="s">
        <v>3848</v>
      </c>
      <c r="FZ563" s="335" t="s">
        <v>24844</v>
      </c>
      <c r="GA563" s="335" t="s">
        <v>3945</v>
      </c>
      <c r="GB563" s="335" t="s">
        <v>3945</v>
      </c>
      <c r="GC563" s="335" t="s">
        <v>3945</v>
      </c>
      <c r="HL563" s="335"/>
      <c r="HM563" s="335"/>
      <c r="HN563" s="44" t="s">
        <v>6505</v>
      </c>
      <c r="HO563" s="335"/>
      <c r="HP563" s="335"/>
      <c r="HQ563" s="556"/>
      <c r="HR563" s="44" t="s">
        <v>6505</v>
      </c>
      <c r="HS563" s="556"/>
      <c r="HT563" s="556"/>
      <c r="HU563" s="44" t="s">
        <v>6505</v>
      </c>
      <c r="HV563" s="556"/>
      <c r="HW563" s="556"/>
      <c r="HX563" s="556"/>
      <c r="HY563" s="556"/>
      <c r="HZ563" s="556"/>
      <c r="IA563" s="335"/>
      <c r="IB563" s="335"/>
      <c r="IC563" s="30" t="s">
        <v>24845</v>
      </c>
      <c r="ID563" s="335"/>
      <c r="IE563" s="44" t="s">
        <v>3403</v>
      </c>
    </row>
    <row r="564" spans="1:239" s="44" customFormat="1" ht="15" customHeight="1" x14ac:dyDescent="0.2">
      <c r="A564" s="85">
        <v>37</v>
      </c>
      <c r="B564" s="470">
        <v>0.60972222222222217</v>
      </c>
      <c r="C564" s="85"/>
      <c r="D564" s="85" t="s">
        <v>12630</v>
      </c>
      <c r="E564" s="85" t="s">
        <v>212</v>
      </c>
      <c r="F564" s="282">
        <v>43287</v>
      </c>
      <c r="G564" s="85" t="s">
        <v>3082</v>
      </c>
      <c r="H564" s="85" t="s">
        <v>246</v>
      </c>
      <c r="I564" s="85" t="s">
        <v>247</v>
      </c>
      <c r="J564" s="351" t="s">
        <v>13140</v>
      </c>
      <c r="K564" s="351" t="s">
        <v>13141</v>
      </c>
      <c r="L564" s="351" t="s">
        <v>250</v>
      </c>
      <c r="M564" s="351">
        <v>43287</v>
      </c>
      <c r="N564" s="351">
        <v>43299</v>
      </c>
      <c r="O564" s="85" t="s">
        <v>18971</v>
      </c>
      <c r="P564" s="521" t="s">
        <v>24846</v>
      </c>
      <c r="Q564" s="85" t="s">
        <v>24847</v>
      </c>
      <c r="R564" s="85" t="s">
        <v>24848</v>
      </c>
      <c r="S564" s="471"/>
      <c r="T564" s="531">
        <v>9953778068</v>
      </c>
      <c r="U564" s="473"/>
      <c r="V564" s="471" t="s">
        <v>221</v>
      </c>
      <c r="W564" s="44" t="s">
        <v>221</v>
      </c>
      <c r="X564" s="44" t="s">
        <v>221</v>
      </c>
      <c r="Y564" s="44" t="s">
        <v>221</v>
      </c>
      <c r="Z564" s="44" t="s">
        <v>221</v>
      </c>
      <c r="AA564" s="85" t="s">
        <v>24849</v>
      </c>
      <c r="AB564" s="85">
        <v>9364255896</v>
      </c>
      <c r="AC564" s="85" t="s">
        <v>223</v>
      </c>
      <c r="AD564" s="85" t="s">
        <v>241</v>
      </c>
      <c r="AE564" s="85"/>
      <c r="AF564" s="85" t="s">
        <v>226</v>
      </c>
      <c r="AG564" s="85" t="s">
        <v>221</v>
      </c>
      <c r="AH564" s="85" t="s">
        <v>221</v>
      </c>
      <c r="AI564" s="85"/>
      <c r="AJ564" s="85"/>
      <c r="AK564" s="85"/>
      <c r="AL564" s="85"/>
      <c r="AM564" s="85"/>
      <c r="AN564" s="85" t="s">
        <v>228</v>
      </c>
      <c r="AO564" s="85" t="s">
        <v>228</v>
      </c>
      <c r="AP564" s="85" t="s">
        <v>229</v>
      </c>
      <c r="AQ564" s="85" t="s">
        <v>229</v>
      </c>
      <c r="AR564" s="85"/>
      <c r="AS564" s="85" t="s">
        <v>24850</v>
      </c>
      <c r="AT564" s="85">
        <v>243963</v>
      </c>
      <c r="AU564" s="85" t="s">
        <v>12692</v>
      </c>
      <c r="AV564" s="85"/>
      <c r="AW564" s="85"/>
      <c r="AX564" s="85"/>
      <c r="AY564" s="85" t="s">
        <v>227</v>
      </c>
      <c r="AZ564" s="85" t="s">
        <v>227</v>
      </c>
      <c r="BA564" s="275"/>
      <c r="BB564" s="474" t="s">
        <v>12636</v>
      </c>
      <c r="BC564" s="275">
        <v>0.66666666666666663</v>
      </c>
      <c r="BD564" s="275">
        <v>0.67638888888888893</v>
      </c>
      <c r="BE564" s="85"/>
      <c r="BF564" s="85">
        <v>2</v>
      </c>
      <c r="BG564" s="85">
        <v>3</v>
      </c>
      <c r="BH564" s="85">
        <v>3</v>
      </c>
      <c r="BI564" s="85">
        <v>3</v>
      </c>
      <c r="BJ564" s="85">
        <v>3</v>
      </c>
      <c r="BK564" s="85">
        <v>2</v>
      </c>
      <c r="BL564" s="85">
        <v>2</v>
      </c>
      <c r="BM564" s="85">
        <v>3</v>
      </c>
      <c r="BN564" s="85">
        <v>3</v>
      </c>
      <c r="BO564" s="85">
        <v>3</v>
      </c>
      <c r="BP564" s="85">
        <v>3</v>
      </c>
      <c r="BQ564" s="85">
        <v>3</v>
      </c>
      <c r="BR564" s="85">
        <v>3</v>
      </c>
      <c r="BS564" s="85">
        <v>3</v>
      </c>
      <c r="BT564" s="85">
        <v>3</v>
      </c>
      <c r="BU564" s="252">
        <f t="shared" si="14"/>
        <v>0</v>
      </c>
      <c r="BV564" s="85" t="s">
        <v>12636</v>
      </c>
      <c r="BW564" s="483">
        <v>0.67638888888888893</v>
      </c>
      <c r="BX564" s="59">
        <v>0.68333333333333324</v>
      </c>
      <c r="BY564" s="306">
        <f t="shared" si="13"/>
        <v>10</v>
      </c>
      <c r="BZ564" s="85">
        <v>3</v>
      </c>
      <c r="CA564" s="85">
        <v>3</v>
      </c>
      <c r="CB564" s="85">
        <v>3</v>
      </c>
      <c r="CC564" s="85">
        <v>3</v>
      </c>
      <c r="CD564" s="85" t="s">
        <v>260</v>
      </c>
      <c r="CE564" s="85" t="s">
        <v>12636</v>
      </c>
      <c r="CF564" s="85">
        <v>15</v>
      </c>
      <c r="CG564" s="85"/>
      <c r="CH564" s="85"/>
      <c r="CI564" s="85"/>
      <c r="CJ564" s="85"/>
      <c r="CK564" s="85"/>
      <c r="CL564" s="85"/>
      <c r="CM564" s="85"/>
      <c r="CN564" s="85"/>
      <c r="CO564" s="85"/>
      <c r="CP564" s="85"/>
      <c r="CQ564" s="85"/>
      <c r="CR564" s="335" t="s">
        <v>12643</v>
      </c>
      <c r="CS564" s="335" t="s">
        <v>12644</v>
      </c>
      <c r="CT564" s="335" t="s">
        <v>4002</v>
      </c>
      <c r="CU564" s="335" t="s">
        <v>24851</v>
      </c>
      <c r="CV564" s="335" t="s">
        <v>24852</v>
      </c>
      <c r="CW564" s="335" t="s">
        <v>24853</v>
      </c>
      <c r="CX564" s="335" t="s">
        <v>24854</v>
      </c>
      <c r="CY564" s="335" t="s">
        <v>24855</v>
      </c>
      <c r="CZ564" s="335" t="s">
        <v>21771</v>
      </c>
      <c r="DA564" s="335" t="s">
        <v>24856</v>
      </c>
      <c r="DB564" s="335" t="s">
        <v>4158</v>
      </c>
      <c r="DC564" s="335" t="s">
        <v>4159</v>
      </c>
      <c r="DD564" s="335" t="s">
        <v>5568</v>
      </c>
      <c r="DE564" s="335" t="s">
        <v>21771</v>
      </c>
      <c r="DF564" s="335" t="s">
        <v>24857</v>
      </c>
      <c r="DG564" s="335" t="s">
        <v>4158</v>
      </c>
      <c r="DH564" s="335" t="s">
        <v>4159</v>
      </c>
      <c r="DI564" s="335" t="s">
        <v>5568</v>
      </c>
      <c r="DJ564" s="335" t="s">
        <v>24858</v>
      </c>
      <c r="DK564" s="335" t="s">
        <v>3957</v>
      </c>
      <c r="DL564" s="335" t="s">
        <v>4803</v>
      </c>
      <c r="DM564" s="335" t="s">
        <v>3851</v>
      </c>
      <c r="DN564" s="335" t="s">
        <v>3852</v>
      </c>
      <c r="DO564" s="335" t="s">
        <v>3853</v>
      </c>
      <c r="DP564" s="335" t="s">
        <v>3854</v>
      </c>
      <c r="DQ564" s="335" t="s">
        <v>24859</v>
      </c>
      <c r="DR564" s="335" t="s">
        <v>3347</v>
      </c>
      <c r="DS564" s="335" t="s">
        <v>24860</v>
      </c>
      <c r="DT564" s="335" t="s">
        <v>3848</v>
      </c>
      <c r="DU564" s="335" t="s">
        <v>3848</v>
      </c>
      <c r="DV564" s="335" t="s">
        <v>3848</v>
      </c>
      <c r="DW564" s="335" t="s">
        <v>3848</v>
      </c>
      <c r="DX564" s="335" t="s">
        <v>3848</v>
      </c>
      <c r="DY564" s="335" t="s">
        <v>3848</v>
      </c>
      <c r="DZ564" s="335" t="s">
        <v>3848</v>
      </c>
      <c r="EA564" s="335" t="s">
        <v>3848</v>
      </c>
      <c r="EB564" s="335" t="s">
        <v>3861</v>
      </c>
      <c r="EC564" s="335" t="s">
        <v>3862</v>
      </c>
      <c r="ED564" s="335" t="s">
        <v>3848</v>
      </c>
      <c r="EE564" s="335" t="s">
        <v>4212</v>
      </c>
      <c r="EF564" s="335" t="s">
        <v>3864</v>
      </c>
      <c r="EG564" s="335" t="s">
        <v>4068</v>
      </c>
      <c r="EH564" s="335" t="s">
        <v>4069</v>
      </c>
      <c r="EI564" s="335" t="s">
        <v>24861</v>
      </c>
      <c r="EJ564" s="335" t="s">
        <v>24862</v>
      </c>
      <c r="EK564" s="335" t="s">
        <v>3848</v>
      </c>
      <c r="EL564" s="335" t="s">
        <v>3868</v>
      </c>
      <c r="EM564" s="335" t="s">
        <v>4002</v>
      </c>
      <c r="EN564" s="335" t="s">
        <v>4002</v>
      </c>
      <c r="EO564" s="335" t="s">
        <v>3870</v>
      </c>
      <c r="EP564" s="335" t="s">
        <v>4002</v>
      </c>
      <c r="EQ564" s="335" t="s">
        <v>24863</v>
      </c>
      <c r="ER564" s="335" t="s">
        <v>3872</v>
      </c>
      <c r="ES564" s="335" t="s">
        <v>24864</v>
      </c>
      <c r="ET564" s="335" t="s">
        <v>24865</v>
      </c>
      <c r="EU564" s="335" t="s">
        <v>24866</v>
      </c>
      <c r="EV564" s="335" t="s">
        <v>3876</v>
      </c>
      <c r="EW564" s="335" t="s">
        <v>3876</v>
      </c>
      <c r="EX564" s="335" t="s">
        <v>3848</v>
      </c>
      <c r="EY564" s="335" t="s">
        <v>3848</v>
      </c>
      <c r="EZ564" s="335" t="s">
        <v>3877</v>
      </c>
      <c r="FA564" s="335" t="s">
        <v>4008</v>
      </c>
      <c r="FB564" s="335" t="s">
        <v>24867</v>
      </c>
      <c r="FC564" s="335" t="s">
        <v>24868</v>
      </c>
      <c r="FD564" s="335" t="s">
        <v>3848</v>
      </c>
      <c r="FE564" s="335" t="s">
        <v>4011</v>
      </c>
      <c r="FF564" s="335" t="s">
        <v>4012</v>
      </c>
      <c r="FG564" s="335" t="s">
        <v>24869</v>
      </c>
      <c r="FH564" s="335" t="s">
        <v>24649</v>
      </c>
      <c r="FI564" s="335" t="s">
        <v>24870</v>
      </c>
      <c r="FJ564" s="335" t="s">
        <v>6196</v>
      </c>
      <c r="FK564" s="335" t="s">
        <v>4779</v>
      </c>
      <c r="FL564" s="335" t="s">
        <v>4017</v>
      </c>
      <c r="FM564" s="335" t="s">
        <v>24854</v>
      </c>
      <c r="FN564" s="335" t="s">
        <v>4856</v>
      </c>
      <c r="FO564" s="335" t="s">
        <v>24871</v>
      </c>
      <c r="FP564" s="335" t="s">
        <v>3848</v>
      </c>
      <c r="FQ564" s="335" t="s">
        <v>3848</v>
      </c>
      <c r="FR564" s="335" t="s">
        <v>3848</v>
      </c>
      <c r="FS564" s="335" t="s">
        <v>3848</v>
      </c>
      <c r="FT564" s="335" t="s">
        <v>24872</v>
      </c>
      <c r="FU564" s="335" t="s">
        <v>24873</v>
      </c>
      <c r="FV564" s="335" t="s">
        <v>24874</v>
      </c>
      <c r="FW564" s="335" t="s">
        <v>3943</v>
      </c>
      <c r="FX564" s="335" t="s">
        <v>176</v>
      </c>
      <c r="FY564" s="335" t="s">
        <v>22367</v>
      </c>
      <c r="FZ564" s="335" t="s">
        <v>24875</v>
      </c>
      <c r="GA564" s="335" t="s">
        <v>3946</v>
      </c>
      <c r="GB564" s="335" t="s">
        <v>3946</v>
      </c>
      <c r="GC564" s="335" t="s">
        <v>3945</v>
      </c>
      <c r="GD564" s="36" t="s">
        <v>4194</v>
      </c>
      <c r="GE564" s="44" t="s">
        <v>6676</v>
      </c>
      <c r="GF564" s="36" t="s">
        <v>12621</v>
      </c>
      <c r="GG564" s="36" t="s">
        <v>6676</v>
      </c>
      <c r="GH564" s="36" t="s">
        <v>12711</v>
      </c>
      <c r="GI564" s="36" t="s">
        <v>6505</v>
      </c>
      <c r="GJ564" s="36"/>
      <c r="GK564" s="36"/>
      <c r="GL564" s="558" t="s">
        <v>6676</v>
      </c>
      <c r="GM564" s="558" t="s">
        <v>24876</v>
      </c>
      <c r="GN564" s="556"/>
      <c r="GO564" s="556"/>
      <c r="GP564" s="556"/>
      <c r="GQ564" s="558"/>
      <c r="GR564" s="558" t="s">
        <v>24877</v>
      </c>
      <c r="GS564" s="556" t="s">
        <v>4194</v>
      </c>
      <c r="GT564" s="556" t="s">
        <v>6676</v>
      </c>
      <c r="HL564" s="282">
        <v>43287</v>
      </c>
      <c r="HM564" s="44" t="s">
        <v>13178</v>
      </c>
      <c r="HN564" s="213" t="s">
        <v>6676</v>
      </c>
      <c r="HO564" s="36"/>
      <c r="HP564" s="36"/>
      <c r="HQ564" s="556"/>
      <c r="HR564" s="556"/>
      <c r="HS564" s="36" t="s">
        <v>6505</v>
      </c>
      <c r="HT564" s="36"/>
      <c r="HU564" s="36"/>
      <c r="HV564" s="44" t="s">
        <v>6676</v>
      </c>
      <c r="HW564" s="36" t="s">
        <v>24876</v>
      </c>
      <c r="HX564" s="556"/>
      <c r="HY564" s="556"/>
      <c r="HZ564" s="556"/>
      <c r="IA564" s="36"/>
      <c r="IB564" s="36" t="s">
        <v>24877</v>
      </c>
      <c r="IC564" s="44" t="s">
        <v>247</v>
      </c>
      <c r="ID564" s="36"/>
      <c r="IE564" s="44" t="s">
        <v>12843</v>
      </c>
    </row>
    <row r="565" spans="1:239" s="44" customFormat="1" ht="15" customHeight="1" x14ac:dyDescent="0.2">
      <c r="A565" s="85">
        <v>38</v>
      </c>
      <c r="B565" s="470">
        <v>0.61388888888888882</v>
      </c>
      <c r="C565" s="85"/>
      <c r="D565" s="85" t="s">
        <v>12630</v>
      </c>
      <c r="E565" s="85" t="s">
        <v>212</v>
      </c>
      <c r="F565" s="282">
        <v>43287</v>
      </c>
      <c r="G565" s="85" t="s">
        <v>1202</v>
      </c>
      <c r="H565" s="85" t="s">
        <v>233</v>
      </c>
      <c r="I565" s="85" t="s">
        <v>1203</v>
      </c>
      <c r="J565" s="85"/>
      <c r="K565" s="471"/>
      <c r="L565" s="471"/>
      <c r="M565" s="471"/>
      <c r="N565" s="471"/>
      <c r="O565" s="85"/>
      <c r="P565" s="488" t="s">
        <v>24878</v>
      </c>
      <c r="Q565" s="85" t="s">
        <v>24879</v>
      </c>
      <c r="R565" s="85" t="s">
        <v>24880</v>
      </c>
      <c r="S565" s="471" t="s">
        <v>24881</v>
      </c>
      <c r="T565" s="276"/>
      <c r="U565" s="473"/>
      <c r="V565" s="471" t="s">
        <v>221</v>
      </c>
      <c r="W565" s="44" t="s">
        <v>221</v>
      </c>
      <c r="X565" s="44" t="s">
        <v>221</v>
      </c>
      <c r="Y565" s="44" t="s">
        <v>221</v>
      </c>
      <c r="Z565" s="44" t="s">
        <v>221</v>
      </c>
      <c r="AA565" s="85" t="s">
        <v>24882</v>
      </c>
      <c r="AB565" s="85">
        <v>9267223159</v>
      </c>
      <c r="AC565" s="85" t="s">
        <v>314</v>
      </c>
      <c r="AD565" s="85" t="s">
        <v>241</v>
      </c>
      <c r="AE565" s="85"/>
      <c r="AF565" s="44" t="s">
        <v>259</v>
      </c>
      <c r="AG565" s="85" t="s">
        <v>221</v>
      </c>
      <c r="AH565" s="85" t="s">
        <v>221</v>
      </c>
      <c r="AI565" s="85"/>
      <c r="AJ565" s="85"/>
      <c r="AK565" s="85"/>
      <c r="AL565" s="85"/>
      <c r="AM565" s="85"/>
      <c r="AN565" s="85" t="s">
        <v>228</v>
      </c>
      <c r="AO565" s="85" t="s">
        <v>228</v>
      </c>
      <c r="AP565" s="44" t="s">
        <v>598</v>
      </c>
      <c r="AQ565" s="85" t="s">
        <v>377</v>
      </c>
      <c r="AR565" s="85"/>
      <c r="AS565" s="85"/>
      <c r="AT565" s="85"/>
      <c r="AU565" s="85"/>
      <c r="AV565" s="85"/>
      <c r="AW565" s="85"/>
      <c r="AX565" s="85"/>
      <c r="AY565" s="85" t="s">
        <v>227</v>
      </c>
      <c r="AZ565" s="85" t="s">
        <v>227</v>
      </c>
      <c r="BA565" s="275"/>
      <c r="BB565" s="474" t="s">
        <v>13264</v>
      </c>
      <c r="BC565" s="275">
        <v>0.6777777777777777</v>
      </c>
      <c r="BD565" s="275">
        <v>0.68055555555555547</v>
      </c>
      <c r="BE565" s="85"/>
      <c r="BF565" s="85">
        <v>1</v>
      </c>
      <c r="BG565" s="85">
        <v>1</v>
      </c>
      <c r="BH565" s="85">
        <v>1</v>
      </c>
      <c r="BI565" s="85">
        <v>1</v>
      </c>
      <c r="BJ565" s="85">
        <v>1</v>
      </c>
      <c r="BK565" s="85">
        <v>1</v>
      </c>
      <c r="BL565" s="85">
        <v>1</v>
      </c>
      <c r="BM565" s="85">
        <v>1</v>
      </c>
      <c r="BN565" s="85">
        <v>1</v>
      </c>
      <c r="BO565" s="85">
        <v>1</v>
      </c>
      <c r="BP565" s="85">
        <v>1</v>
      </c>
      <c r="BQ565" s="85">
        <v>1</v>
      </c>
      <c r="BR565" s="85">
        <v>1</v>
      </c>
      <c r="BS565" s="85">
        <v>1</v>
      </c>
      <c r="BT565" s="85">
        <v>1</v>
      </c>
      <c r="BU565" s="476">
        <f t="shared" si="14"/>
        <v>15</v>
      </c>
      <c r="BV565" s="405"/>
      <c r="BW565" s="85"/>
      <c r="BX565" s="85"/>
      <c r="BY565" s="475">
        <f t="shared" si="13"/>
        <v>0</v>
      </c>
      <c r="BZ565" s="85"/>
      <c r="CA565" s="85"/>
      <c r="CB565" s="85"/>
      <c r="CC565" s="85"/>
      <c r="CD565" s="85"/>
      <c r="CE565" s="85"/>
      <c r="CF565" s="85"/>
      <c r="CG565" s="85"/>
      <c r="CH565" s="85"/>
      <c r="CI565" s="85"/>
      <c r="CJ565" s="85"/>
      <c r="CK565" s="85"/>
      <c r="CL565" s="85"/>
      <c r="CM565" s="85"/>
      <c r="CN565" s="85"/>
      <c r="CO565" s="85"/>
      <c r="CP565" s="85"/>
      <c r="CQ565" s="85"/>
      <c r="CR565" s="335" t="s">
        <v>12643</v>
      </c>
      <c r="CS565" s="335" t="s">
        <v>12644</v>
      </c>
      <c r="CT565" s="335" t="s">
        <v>4002</v>
      </c>
      <c r="CU565" s="335" t="s">
        <v>24883</v>
      </c>
      <c r="CV565" s="335" t="s">
        <v>24884</v>
      </c>
      <c r="CW565" s="335" t="s">
        <v>24885</v>
      </c>
      <c r="CX565" s="335" t="s">
        <v>24886</v>
      </c>
      <c r="CY565" s="335" t="s">
        <v>24887</v>
      </c>
      <c r="CZ565" s="335" t="s">
        <v>2718</v>
      </c>
      <c r="DA565" s="335" t="s">
        <v>24888</v>
      </c>
      <c r="DB565" s="335" t="s">
        <v>3840</v>
      </c>
      <c r="DC565" s="335" t="s">
        <v>3841</v>
      </c>
      <c r="DD565" s="335" t="s">
        <v>4200</v>
      </c>
      <c r="DE565" s="335" t="s">
        <v>2718</v>
      </c>
      <c r="DF565" s="335" t="s">
        <v>24888</v>
      </c>
      <c r="DG565" s="335" t="s">
        <v>6602</v>
      </c>
      <c r="DH565" s="335" t="s">
        <v>6603</v>
      </c>
      <c r="DI565" s="335" t="s">
        <v>5018</v>
      </c>
      <c r="DJ565" s="335" t="s">
        <v>24889</v>
      </c>
      <c r="DK565" s="335" t="s">
        <v>3849</v>
      </c>
      <c r="DL565" s="335" t="s">
        <v>4298</v>
      </c>
      <c r="DM565" s="335" t="s">
        <v>3851</v>
      </c>
      <c r="DN565" s="335" t="s">
        <v>3852</v>
      </c>
      <c r="DO565" s="335" t="s">
        <v>3853</v>
      </c>
      <c r="DP565" s="335" t="s">
        <v>3854</v>
      </c>
      <c r="DQ565" s="335" t="s">
        <v>24890</v>
      </c>
      <c r="DR565" s="335" t="s">
        <v>24890</v>
      </c>
      <c r="DS565" s="335" t="s">
        <v>24891</v>
      </c>
      <c r="DT565" s="335" t="s">
        <v>1239</v>
      </c>
      <c r="DU565" s="335" t="s">
        <v>1239</v>
      </c>
      <c r="DV565" s="335" t="s">
        <v>1239</v>
      </c>
      <c r="DW565" s="335" t="s">
        <v>1239</v>
      </c>
      <c r="DX565" s="335" t="s">
        <v>24891</v>
      </c>
      <c r="DY565" s="335" t="s">
        <v>1239</v>
      </c>
      <c r="DZ565" s="335" t="s">
        <v>24892</v>
      </c>
      <c r="EA565" s="335" t="s">
        <v>1239</v>
      </c>
      <c r="EB565" s="335" t="s">
        <v>3861</v>
      </c>
      <c r="EC565" s="335" t="s">
        <v>3862</v>
      </c>
      <c r="ED565" s="335" t="s">
        <v>3848</v>
      </c>
      <c r="EE565" s="335" t="s">
        <v>5408</v>
      </c>
      <c r="EF565" s="335" t="s">
        <v>3864</v>
      </c>
      <c r="EG565" s="335" t="s">
        <v>598</v>
      </c>
      <c r="EH565" s="335" t="s">
        <v>5303</v>
      </c>
      <c r="EI565" s="335" t="s">
        <v>13249</v>
      </c>
      <c r="EJ565" s="335" t="s">
        <v>24893</v>
      </c>
      <c r="EK565" s="335" t="s">
        <v>3848</v>
      </c>
      <c r="EL565" s="335" t="s">
        <v>4473</v>
      </c>
      <c r="EM565" s="335" t="s">
        <v>4002</v>
      </c>
      <c r="EN565" s="335" t="s">
        <v>4002</v>
      </c>
      <c r="EO565" s="335" t="s">
        <v>4002</v>
      </c>
      <c r="EP565" s="335" t="s">
        <v>4002</v>
      </c>
      <c r="EQ565" s="335" t="s">
        <v>24894</v>
      </c>
      <c r="ER565" s="335" t="s">
        <v>3872</v>
      </c>
      <c r="ES565" s="335" t="s">
        <v>13201</v>
      </c>
      <c r="ET565" s="335" t="s">
        <v>24895</v>
      </c>
      <c r="EU565" s="335" t="s">
        <v>7348</v>
      </c>
      <c r="EV565" s="335" t="s">
        <v>3876</v>
      </c>
      <c r="EW565" s="335" t="s">
        <v>3876</v>
      </c>
      <c r="EX565" s="335" t="s">
        <v>3848</v>
      </c>
      <c r="EY565" s="335" t="s">
        <v>3848</v>
      </c>
      <c r="EZ565" s="335" t="s">
        <v>3877</v>
      </c>
      <c r="FA565" s="335" t="s">
        <v>5376</v>
      </c>
      <c r="FB565" s="335" t="s">
        <v>11955</v>
      </c>
      <c r="FC565" s="335" t="s">
        <v>24896</v>
      </c>
      <c r="FD565" s="335" t="s">
        <v>3892</v>
      </c>
      <c r="FE565" s="335" t="s">
        <v>4011</v>
      </c>
      <c r="FF565" s="335" t="s">
        <v>4012</v>
      </c>
      <c r="FG565" s="335" t="s">
        <v>15384</v>
      </c>
      <c r="FH565" s="335" t="s">
        <v>4132</v>
      </c>
      <c r="FI565" s="335" t="s">
        <v>24897</v>
      </c>
      <c r="FJ565" s="335" t="s">
        <v>4017</v>
      </c>
      <c r="FK565" s="335" t="s">
        <v>23538</v>
      </c>
      <c r="FL565" s="335" t="s">
        <v>3892</v>
      </c>
      <c r="FM565" s="335" t="s">
        <v>24884</v>
      </c>
      <c r="FN565" s="335" t="s">
        <v>24898</v>
      </c>
      <c r="FO565" s="335" t="s">
        <v>24886</v>
      </c>
      <c r="FP565" s="335" t="s">
        <v>2718</v>
      </c>
      <c r="FQ565" s="335" t="s">
        <v>24899</v>
      </c>
      <c r="FR565" s="335" t="s">
        <v>4592</v>
      </c>
      <c r="FS565" s="335" t="s">
        <v>24900</v>
      </c>
      <c r="FT565" s="335" t="s">
        <v>24901</v>
      </c>
      <c r="FU565" s="335" t="s">
        <v>24902</v>
      </c>
      <c r="FV565" s="335" t="s">
        <v>24903</v>
      </c>
      <c r="FW565" s="335" t="s">
        <v>24904</v>
      </c>
      <c r="FX565" s="335" t="s">
        <v>3944</v>
      </c>
      <c r="FY565" s="335" t="s">
        <v>3848</v>
      </c>
      <c r="FZ565" s="335" t="s">
        <v>3848</v>
      </c>
      <c r="GA565" s="335" t="s">
        <v>3946</v>
      </c>
      <c r="GB565" s="335" t="s">
        <v>3946</v>
      </c>
      <c r="GC565" s="335" t="s">
        <v>3946</v>
      </c>
      <c r="HL565" s="335"/>
      <c r="HM565" s="335"/>
      <c r="HN565" s="335"/>
      <c r="HO565" s="335"/>
      <c r="HP565" s="335"/>
      <c r="HQ565" s="556"/>
      <c r="HR565" s="556"/>
      <c r="HS565" s="556"/>
      <c r="HT565" s="556"/>
      <c r="HU565" s="556"/>
      <c r="HV565" s="556"/>
      <c r="HW565" s="556"/>
      <c r="HX565" s="556"/>
      <c r="HY565" s="556"/>
      <c r="HZ565" s="556"/>
      <c r="IA565" s="335"/>
      <c r="IB565" s="335"/>
      <c r="IC565" s="44" t="s">
        <v>3403</v>
      </c>
      <c r="ID565" s="335"/>
      <c r="IE565" s="44" t="s">
        <v>3403</v>
      </c>
    </row>
    <row r="566" spans="1:239" s="44" customFormat="1" ht="15" customHeight="1" x14ac:dyDescent="0.2">
      <c r="A566" s="85">
        <v>39</v>
      </c>
      <c r="B566" s="470">
        <v>0.61805555555555558</v>
      </c>
      <c r="C566" s="85"/>
      <c r="D566" s="85" t="s">
        <v>12630</v>
      </c>
      <c r="E566" s="85" t="s">
        <v>212</v>
      </c>
      <c r="F566" s="282">
        <v>43287</v>
      </c>
      <c r="G566" s="85" t="s">
        <v>1202</v>
      </c>
      <c r="H566" s="85" t="s">
        <v>233</v>
      </c>
      <c r="I566" s="85" t="s">
        <v>3057</v>
      </c>
      <c r="J566" s="85"/>
      <c r="K566" s="471"/>
      <c r="L566" s="471"/>
      <c r="M566" s="471"/>
      <c r="N566" s="471"/>
      <c r="O566" s="85"/>
      <c r="P566" s="488" t="s">
        <v>24905</v>
      </c>
      <c r="Q566" s="85" t="s">
        <v>1745</v>
      </c>
      <c r="R566" s="85" t="s">
        <v>24906</v>
      </c>
      <c r="S566" s="471"/>
      <c r="T566" s="276"/>
      <c r="U566" s="473"/>
      <c r="V566" s="471" t="s">
        <v>221</v>
      </c>
      <c r="W566" s="44" t="s">
        <v>221</v>
      </c>
      <c r="X566" s="44" t="s">
        <v>221</v>
      </c>
      <c r="Y566" s="44" t="s">
        <v>221</v>
      </c>
      <c r="Z566" s="44" t="s">
        <v>221</v>
      </c>
      <c r="AA566" s="85" t="s">
        <v>24907</v>
      </c>
      <c r="AB566" s="85">
        <v>9150433661</v>
      </c>
      <c r="AC566" s="85" t="s">
        <v>1303</v>
      </c>
      <c r="AD566" s="85" t="s">
        <v>224</v>
      </c>
      <c r="AE566" s="85" t="s">
        <v>221</v>
      </c>
      <c r="AF566" s="85" t="s">
        <v>221</v>
      </c>
      <c r="AG566" s="85" t="s">
        <v>221</v>
      </c>
      <c r="AH566" s="85" t="s">
        <v>221</v>
      </c>
      <c r="AI566" s="85"/>
      <c r="AJ566" s="85"/>
      <c r="AK566" s="85"/>
      <c r="AL566" s="85"/>
      <c r="AM566" s="85"/>
      <c r="AN566" s="85" t="s">
        <v>228</v>
      </c>
      <c r="AO566" s="85" t="s">
        <v>228</v>
      </c>
      <c r="AP566" s="44" t="s">
        <v>598</v>
      </c>
      <c r="AQ566" s="85" t="s">
        <v>377</v>
      </c>
      <c r="AR566" s="85"/>
      <c r="AS566" s="85"/>
      <c r="AT566" s="85"/>
      <c r="AU566" s="85"/>
      <c r="AV566" s="85"/>
      <c r="AW566" s="85"/>
      <c r="AX566" s="85"/>
      <c r="AY566" s="85" t="s">
        <v>227</v>
      </c>
      <c r="AZ566" s="85" t="s">
        <v>227</v>
      </c>
      <c r="BA566" s="275"/>
      <c r="BB566" s="474" t="s">
        <v>13264</v>
      </c>
      <c r="BC566" s="275">
        <v>0.67361111111111116</v>
      </c>
      <c r="BD566" s="275">
        <v>0.67708333333333337</v>
      </c>
      <c r="BE566" s="85"/>
      <c r="BF566" s="85">
        <v>1</v>
      </c>
      <c r="BG566" s="85">
        <v>1</v>
      </c>
      <c r="BH566" s="85">
        <v>1</v>
      </c>
      <c r="BI566" s="85">
        <v>1</v>
      </c>
      <c r="BJ566" s="85">
        <v>1</v>
      </c>
      <c r="BK566" s="85">
        <v>1</v>
      </c>
      <c r="BL566" s="85">
        <v>1</v>
      </c>
      <c r="BM566" s="85">
        <v>1</v>
      </c>
      <c r="BN566" s="85">
        <v>1</v>
      </c>
      <c r="BO566" s="85">
        <v>1</v>
      </c>
      <c r="BP566" s="85">
        <v>1</v>
      </c>
      <c r="BQ566" s="85">
        <v>1</v>
      </c>
      <c r="BR566" s="85">
        <v>1</v>
      </c>
      <c r="BS566" s="85">
        <v>1</v>
      </c>
      <c r="BT566" s="85">
        <v>1</v>
      </c>
      <c r="BU566" s="252">
        <f t="shared" si="14"/>
        <v>15</v>
      </c>
      <c r="BV566" s="405"/>
      <c r="BW566" s="85"/>
      <c r="BX566" s="85"/>
      <c r="BY566" s="306">
        <f t="shared" si="13"/>
        <v>0</v>
      </c>
      <c r="BZ566" s="85"/>
      <c r="CA566" s="85"/>
      <c r="CB566" s="85"/>
      <c r="CC566" s="85"/>
      <c r="CD566" s="85"/>
      <c r="CE566" s="85"/>
      <c r="CF566" s="85"/>
      <c r="CG566" s="85"/>
      <c r="CH566" s="85"/>
      <c r="CI566" s="85"/>
      <c r="CJ566" s="85"/>
      <c r="CK566" s="85"/>
      <c r="CL566" s="85"/>
      <c r="CM566" s="85"/>
      <c r="CN566" s="85"/>
      <c r="CO566" s="85"/>
      <c r="CP566" s="85"/>
      <c r="CQ566" s="85"/>
      <c r="CR566" s="335" t="s">
        <v>12643</v>
      </c>
      <c r="CS566" s="335" t="s">
        <v>12644</v>
      </c>
      <c r="CT566" s="335" t="s">
        <v>4002</v>
      </c>
      <c r="CU566" s="335" t="s">
        <v>24908</v>
      </c>
      <c r="CV566" s="335" t="s">
        <v>24909</v>
      </c>
      <c r="CW566" s="335" t="s">
        <v>24910</v>
      </c>
      <c r="CX566" s="335" t="s">
        <v>24911</v>
      </c>
      <c r="CY566" s="335" t="s">
        <v>24912</v>
      </c>
      <c r="CZ566" s="335" t="s">
        <v>3848</v>
      </c>
      <c r="DA566" s="335" t="s">
        <v>24913</v>
      </c>
      <c r="DB566" s="335" t="s">
        <v>4158</v>
      </c>
      <c r="DC566" s="335" t="s">
        <v>4159</v>
      </c>
      <c r="DD566" s="335" t="s">
        <v>13384</v>
      </c>
      <c r="DE566" s="335" t="s">
        <v>3848</v>
      </c>
      <c r="DF566" s="335" t="s">
        <v>24914</v>
      </c>
      <c r="DG566" s="335" t="s">
        <v>4158</v>
      </c>
      <c r="DH566" s="335" t="s">
        <v>4159</v>
      </c>
      <c r="DI566" s="335" t="s">
        <v>13384</v>
      </c>
      <c r="DJ566" s="335" t="s">
        <v>24915</v>
      </c>
      <c r="DK566" s="335" t="s">
        <v>3957</v>
      </c>
      <c r="DL566" s="335" t="s">
        <v>4002</v>
      </c>
      <c r="DM566" s="335" t="s">
        <v>3914</v>
      </c>
      <c r="DN566" s="335" t="s">
        <v>3852</v>
      </c>
      <c r="DO566" s="335" t="s">
        <v>3853</v>
      </c>
      <c r="DP566" s="335" t="s">
        <v>4299</v>
      </c>
      <c r="DQ566" s="335" t="s">
        <v>24916</v>
      </c>
      <c r="DR566" s="335" t="s">
        <v>24916</v>
      </c>
      <c r="DS566" s="335" t="s">
        <v>24917</v>
      </c>
      <c r="DT566" s="335" t="s">
        <v>24918</v>
      </c>
      <c r="DU566" s="335" t="s">
        <v>1239</v>
      </c>
      <c r="DV566" s="335" t="s">
        <v>24919</v>
      </c>
      <c r="DW566" s="335" t="s">
        <v>24920</v>
      </c>
      <c r="DX566" s="335" t="s">
        <v>24921</v>
      </c>
      <c r="DY566" s="335" t="s">
        <v>24922</v>
      </c>
      <c r="DZ566" s="335" t="s">
        <v>24922</v>
      </c>
      <c r="EA566" s="335" t="s">
        <v>3848</v>
      </c>
      <c r="EB566" s="335" t="s">
        <v>3861</v>
      </c>
      <c r="EC566" s="335" t="s">
        <v>3862</v>
      </c>
      <c r="ED566" s="335" t="s">
        <v>3848</v>
      </c>
      <c r="EE566" s="335" t="s">
        <v>24923</v>
      </c>
      <c r="EF566" s="335" t="s">
        <v>3864</v>
      </c>
      <c r="EG566" s="335" t="s">
        <v>598</v>
      </c>
      <c r="EH566" s="335" t="s">
        <v>5303</v>
      </c>
      <c r="EI566" s="335" t="s">
        <v>24924</v>
      </c>
      <c r="EJ566" s="335" t="s">
        <v>16224</v>
      </c>
      <c r="EK566" s="335" t="s">
        <v>3848</v>
      </c>
      <c r="EL566" s="335" t="s">
        <v>3868</v>
      </c>
      <c r="EM566" s="335" t="s">
        <v>4002</v>
      </c>
      <c r="EN566" s="335" t="s">
        <v>4401</v>
      </c>
      <c r="EO566" s="335" t="s">
        <v>4002</v>
      </c>
      <c r="EP566" s="335" t="s">
        <v>3870</v>
      </c>
      <c r="EQ566" s="335" t="s">
        <v>24925</v>
      </c>
      <c r="ER566" s="335" t="s">
        <v>4262</v>
      </c>
      <c r="ES566" s="335" t="s">
        <v>24926</v>
      </c>
      <c r="ET566" s="335" t="s">
        <v>24927</v>
      </c>
      <c r="EU566" s="335" t="s">
        <v>24928</v>
      </c>
      <c r="EV566" s="335" t="s">
        <v>3876</v>
      </c>
      <c r="EW566" s="335" t="s">
        <v>3876</v>
      </c>
      <c r="EX566" s="335" t="s">
        <v>3848</v>
      </c>
      <c r="EY566" s="335" t="s">
        <v>3848</v>
      </c>
      <c r="EZ566" s="335" t="s">
        <v>3876</v>
      </c>
      <c r="FA566" s="335" t="s">
        <v>3848</v>
      </c>
      <c r="FB566" s="335" t="s">
        <v>3848</v>
      </c>
      <c r="FC566" s="335" t="s">
        <v>3848</v>
      </c>
      <c r="FD566" s="335" t="s">
        <v>3848</v>
      </c>
      <c r="FE566" s="335" t="s">
        <v>4017</v>
      </c>
      <c r="FF566" s="335" t="s">
        <v>4017</v>
      </c>
      <c r="FG566" s="335" t="s">
        <v>3848</v>
      </c>
      <c r="FH566" s="335" t="s">
        <v>3848</v>
      </c>
      <c r="FI566" s="335" t="s">
        <v>3848</v>
      </c>
      <c r="FJ566" s="335" t="s">
        <v>4017</v>
      </c>
      <c r="FK566" s="335" t="s">
        <v>4017</v>
      </c>
      <c r="FL566" s="335" t="s">
        <v>4017</v>
      </c>
      <c r="FM566" s="335" t="s">
        <v>24909</v>
      </c>
      <c r="FN566" s="335" t="s">
        <v>24929</v>
      </c>
      <c r="FO566" s="335" t="s">
        <v>24911</v>
      </c>
      <c r="FP566" s="335" t="s">
        <v>3848</v>
      </c>
      <c r="FQ566" s="335" t="s">
        <v>24930</v>
      </c>
      <c r="FR566" s="335" t="s">
        <v>4367</v>
      </c>
      <c r="FS566" s="335" t="s">
        <v>24931</v>
      </c>
      <c r="FT566" s="335" t="s">
        <v>24932</v>
      </c>
      <c r="FU566" s="335" t="s">
        <v>24933</v>
      </c>
      <c r="FV566" s="335" t="s">
        <v>24934</v>
      </c>
      <c r="FW566" s="335" t="s">
        <v>24935</v>
      </c>
      <c r="FX566" s="335" t="s">
        <v>3944</v>
      </c>
      <c r="FY566" s="335" t="s">
        <v>3848</v>
      </c>
      <c r="FZ566" s="335" t="s">
        <v>3848</v>
      </c>
      <c r="GA566" s="335" t="s">
        <v>3945</v>
      </c>
      <c r="GB566" s="335" t="s">
        <v>3945</v>
      </c>
      <c r="GC566" s="335" t="s">
        <v>3946</v>
      </c>
      <c r="HL566" s="335"/>
      <c r="HM566" s="335"/>
      <c r="HN566" s="335"/>
      <c r="HO566" s="335"/>
      <c r="HP566" s="335"/>
      <c r="HQ566" s="556"/>
      <c r="HR566" s="556"/>
      <c r="HS566" s="556"/>
      <c r="HT566" s="556"/>
      <c r="HU566" s="556"/>
      <c r="HV566" s="556"/>
      <c r="HW566" s="556"/>
      <c r="HX566" s="556"/>
      <c r="HY566" s="556"/>
      <c r="HZ566" s="556"/>
      <c r="IA566" s="335"/>
      <c r="IB566" s="335"/>
      <c r="IC566" s="44" t="s">
        <v>3403</v>
      </c>
      <c r="ID566" s="335"/>
      <c r="IE566" s="44" t="s">
        <v>3403</v>
      </c>
    </row>
    <row r="567" spans="1:239" s="44" customFormat="1" ht="15" customHeight="1" x14ac:dyDescent="0.2">
      <c r="A567" s="85">
        <v>40</v>
      </c>
      <c r="B567" s="470">
        <v>0.63194444444444442</v>
      </c>
      <c r="C567" s="85"/>
      <c r="D567" s="85" t="s">
        <v>12630</v>
      </c>
      <c r="E567" s="85" t="s">
        <v>212</v>
      </c>
      <c r="F567" s="282">
        <v>43287</v>
      </c>
      <c r="G567" s="85" t="s">
        <v>1202</v>
      </c>
      <c r="H567" s="85" t="s">
        <v>233</v>
      </c>
      <c r="I567" s="85" t="s">
        <v>3057</v>
      </c>
      <c r="J567" s="85"/>
      <c r="K567" s="471"/>
      <c r="L567" s="471"/>
      <c r="M567" s="471"/>
      <c r="N567" s="471"/>
      <c r="O567" s="85"/>
      <c r="P567" s="472" t="s">
        <v>24936</v>
      </c>
      <c r="Q567" s="85" t="s">
        <v>24937</v>
      </c>
      <c r="R567" s="85" t="s">
        <v>11820</v>
      </c>
      <c r="S567" s="471" t="s">
        <v>24938</v>
      </c>
      <c r="T567" s="276"/>
      <c r="U567" s="473"/>
      <c r="V567" s="471" t="s">
        <v>221</v>
      </c>
      <c r="W567" s="44" t="s">
        <v>221</v>
      </c>
      <c r="X567" s="44" t="s">
        <v>221</v>
      </c>
      <c r="Y567" s="44" t="s">
        <v>221</v>
      </c>
      <c r="Z567" s="44" t="s">
        <v>221</v>
      </c>
      <c r="AA567" s="85" t="s">
        <v>24939</v>
      </c>
      <c r="AB567" s="85">
        <v>9473800604</v>
      </c>
      <c r="AC567" s="85" t="s">
        <v>1303</v>
      </c>
      <c r="AD567" s="85" t="s">
        <v>224</v>
      </c>
      <c r="AE567" s="85" t="s">
        <v>221</v>
      </c>
      <c r="AF567" s="85" t="s">
        <v>221</v>
      </c>
      <c r="AG567" s="85" t="s">
        <v>221</v>
      </c>
      <c r="AH567" s="85" t="s">
        <v>221</v>
      </c>
      <c r="AI567" s="85"/>
      <c r="AJ567" s="85"/>
      <c r="AK567" s="85"/>
      <c r="AL567" s="85"/>
      <c r="AM567" s="85"/>
      <c r="AN567" s="85" t="s">
        <v>228</v>
      </c>
      <c r="AO567" s="85" t="s">
        <v>228</v>
      </c>
      <c r="AP567" s="85" t="s">
        <v>643</v>
      </c>
      <c r="AQ567" s="85" t="s">
        <v>643</v>
      </c>
      <c r="AR567" s="85"/>
      <c r="AS567" s="85"/>
      <c r="AT567" s="85"/>
      <c r="AU567" s="85"/>
      <c r="AV567" s="85" t="s">
        <v>24940</v>
      </c>
      <c r="AW567" s="85"/>
      <c r="AX567" s="85"/>
      <c r="AY567" s="85" t="s">
        <v>227</v>
      </c>
      <c r="AZ567" s="85" t="s">
        <v>227</v>
      </c>
      <c r="BA567" s="275"/>
      <c r="BB567" s="474" t="s">
        <v>13264</v>
      </c>
      <c r="BC567" s="275">
        <v>0.69513888888888886</v>
      </c>
      <c r="BD567" s="275">
        <v>0.69861111111111107</v>
      </c>
      <c r="BE567" s="85"/>
      <c r="BF567" s="85">
        <v>1</v>
      </c>
      <c r="BG567" s="85">
        <v>1</v>
      </c>
      <c r="BH567" s="85">
        <v>1</v>
      </c>
      <c r="BI567" s="85">
        <v>1</v>
      </c>
      <c r="BJ567" s="85">
        <v>1</v>
      </c>
      <c r="BK567" s="85">
        <v>1</v>
      </c>
      <c r="BL567" s="85">
        <v>1</v>
      </c>
      <c r="BM567" s="85">
        <v>1</v>
      </c>
      <c r="BN567" s="85">
        <v>1</v>
      </c>
      <c r="BO567" s="85">
        <v>1</v>
      </c>
      <c r="BP567" s="85">
        <v>1</v>
      </c>
      <c r="BQ567" s="85">
        <v>1</v>
      </c>
      <c r="BR567" s="85">
        <v>1</v>
      </c>
      <c r="BS567" s="85">
        <v>1</v>
      </c>
      <c r="BT567" s="85">
        <v>1</v>
      </c>
      <c r="BU567" s="476">
        <f t="shared" si="14"/>
        <v>15</v>
      </c>
      <c r="BV567" s="405"/>
      <c r="BW567" s="85"/>
      <c r="BX567" s="85"/>
      <c r="BY567" s="475">
        <f t="shared" si="13"/>
        <v>0</v>
      </c>
      <c r="BZ567" s="85"/>
      <c r="CA567" s="85"/>
      <c r="CB567" s="85"/>
      <c r="CC567" s="85"/>
      <c r="CD567" s="85"/>
      <c r="CE567" s="85"/>
      <c r="CF567" s="85"/>
      <c r="CG567" s="85"/>
      <c r="CH567" s="85"/>
      <c r="CI567" s="85"/>
      <c r="CJ567" s="85"/>
      <c r="CK567" s="85"/>
      <c r="CL567" s="85"/>
      <c r="CM567" s="85"/>
      <c r="CN567" s="85"/>
      <c r="CO567" s="85"/>
      <c r="CP567" s="85"/>
      <c r="CQ567" s="85"/>
      <c r="CR567" s="335" t="s">
        <v>12643</v>
      </c>
      <c r="CS567" s="335" t="s">
        <v>12644</v>
      </c>
      <c r="CT567" s="335" t="s">
        <v>4002</v>
      </c>
      <c r="CU567" s="335" t="s">
        <v>24941</v>
      </c>
      <c r="CV567" s="335" t="s">
        <v>24937</v>
      </c>
      <c r="CW567" s="335" t="s">
        <v>11820</v>
      </c>
      <c r="CX567" s="335" t="s">
        <v>24938</v>
      </c>
      <c r="CY567" s="335" t="s">
        <v>24942</v>
      </c>
      <c r="CZ567" s="335" t="s">
        <v>8166</v>
      </c>
      <c r="DA567" s="335" t="s">
        <v>24943</v>
      </c>
      <c r="DB567" s="335" t="s">
        <v>3840</v>
      </c>
      <c r="DC567" s="335" t="s">
        <v>3841</v>
      </c>
      <c r="DD567" s="335" t="s">
        <v>4801</v>
      </c>
      <c r="DE567" s="335" t="s">
        <v>8166</v>
      </c>
      <c r="DF567" s="335" t="s">
        <v>24943</v>
      </c>
      <c r="DG567" s="335" t="s">
        <v>3840</v>
      </c>
      <c r="DH567" s="335" t="s">
        <v>3841</v>
      </c>
      <c r="DI567" s="335" t="s">
        <v>4801</v>
      </c>
      <c r="DJ567" s="335" t="s">
        <v>24944</v>
      </c>
      <c r="DK567" s="335" t="s">
        <v>3849</v>
      </c>
      <c r="DL567" s="335" t="s">
        <v>4298</v>
      </c>
      <c r="DM567" s="335" t="s">
        <v>3914</v>
      </c>
      <c r="DN567" s="335" t="s">
        <v>3852</v>
      </c>
      <c r="DO567" s="335" t="s">
        <v>3853</v>
      </c>
      <c r="DP567" s="335" t="s">
        <v>3854</v>
      </c>
      <c r="DQ567" s="335" t="s">
        <v>24945</v>
      </c>
      <c r="DR567" s="335" t="s">
        <v>2718</v>
      </c>
      <c r="DS567" s="335" t="s">
        <v>24946</v>
      </c>
      <c r="DT567" s="335" t="s">
        <v>3848</v>
      </c>
      <c r="DU567" s="335" t="s">
        <v>3848</v>
      </c>
      <c r="DV567" s="335" t="s">
        <v>3848</v>
      </c>
      <c r="DW567" s="335" t="s">
        <v>3848</v>
      </c>
      <c r="DX567" s="335" t="s">
        <v>24947</v>
      </c>
      <c r="DY567" s="335" t="s">
        <v>3848</v>
      </c>
      <c r="DZ567" s="335" t="s">
        <v>3848</v>
      </c>
      <c r="EA567" s="335" t="s">
        <v>3848</v>
      </c>
      <c r="EB567" s="335" t="s">
        <v>3861</v>
      </c>
      <c r="EC567" s="335" t="s">
        <v>3862</v>
      </c>
      <c r="ED567" s="335" t="s">
        <v>3848</v>
      </c>
      <c r="EE567" s="335" t="s">
        <v>4067</v>
      </c>
      <c r="EF567" s="335" t="s">
        <v>3864</v>
      </c>
      <c r="EG567" s="335" t="s">
        <v>4068</v>
      </c>
      <c r="EH567" s="335" t="s">
        <v>4438</v>
      </c>
      <c r="EI567" s="335" t="s">
        <v>2718</v>
      </c>
      <c r="EJ567" s="335" t="s">
        <v>24948</v>
      </c>
      <c r="EK567" s="335" t="s">
        <v>3848</v>
      </c>
      <c r="EL567" s="335" t="s">
        <v>3868</v>
      </c>
      <c r="EM567" s="335" t="s">
        <v>4002</v>
      </c>
      <c r="EN567" s="335" t="s">
        <v>3870</v>
      </c>
      <c r="EO567" s="335" t="s">
        <v>4002</v>
      </c>
      <c r="EP567" s="335" t="s">
        <v>3869</v>
      </c>
      <c r="EQ567" s="335" t="s">
        <v>8208</v>
      </c>
      <c r="ER567" s="335" t="s">
        <v>3924</v>
      </c>
      <c r="ES567" s="335" t="s">
        <v>24949</v>
      </c>
      <c r="ET567" s="335" t="s">
        <v>24950</v>
      </c>
      <c r="EU567" s="335" t="s">
        <v>21511</v>
      </c>
      <c r="EV567" s="335" t="s">
        <v>3876</v>
      </c>
      <c r="EW567" s="335" t="s">
        <v>3876</v>
      </c>
      <c r="EX567" s="335" t="s">
        <v>3848</v>
      </c>
      <c r="EY567" s="335" t="s">
        <v>3848</v>
      </c>
      <c r="EZ567" s="335" t="s">
        <v>3876</v>
      </c>
      <c r="FA567" s="335" t="s">
        <v>3848</v>
      </c>
      <c r="FB567" s="335" t="s">
        <v>3848</v>
      </c>
      <c r="FC567" s="335" t="s">
        <v>3848</v>
      </c>
      <c r="FD567" s="335" t="s">
        <v>3848</v>
      </c>
      <c r="FE567" s="335" t="s">
        <v>4017</v>
      </c>
      <c r="FF567" s="335" t="s">
        <v>4017</v>
      </c>
      <c r="FG567" s="335" t="s">
        <v>3848</v>
      </c>
      <c r="FH567" s="335" t="s">
        <v>3848</v>
      </c>
      <c r="FI567" s="335" t="s">
        <v>3848</v>
      </c>
      <c r="FJ567" s="335" t="s">
        <v>4017</v>
      </c>
      <c r="FK567" s="335" t="s">
        <v>4017</v>
      </c>
      <c r="FL567" s="335" t="s">
        <v>4017</v>
      </c>
      <c r="FM567" s="335" t="s">
        <v>24937</v>
      </c>
      <c r="FN567" s="335" t="s">
        <v>24951</v>
      </c>
      <c r="FO567" s="335" t="s">
        <v>24938</v>
      </c>
      <c r="FP567" s="335" t="s">
        <v>3848</v>
      </c>
      <c r="FQ567" s="335" t="s">
        <v>3848</v>
      </c>
      <c r="FR567" s="335" t="s">
        <v>3848</v>
      </c>
      <c r="FS567" s="335" t="s">
        <v>3848</v>
      </c>
      <c r="FT567" s="335" t="s">
        <v>24952</v>
      </c>
      <c r="FU567" s="335" t="s">
        <v>24953</v>
      </c>
      <c r="FV567" s="335" t="s">
        <v>5183</v>
      </c>
      <c r="FW567" s="335" t="s">
        <v>24954</v>
      </c>
      <c r="FX567" s="335" t="s">
        <v>3944</v>
      </c>
      <c r="FY567" s="335" t="s">
        <v>3848</v>
      </c>
      <c r="FZ567" s="335" t="s">
        <v>24360</v>
      </c>
      <c r="GA567" s="335" t="s">
        <v>3946</v>
      </c>
      <c r="GB567" s="335" t="s">
        <v>3946</v>
      </c>
      <c r="GC567" s="335" t="s">
        <v>3946</v>
      </c>
      <c r="HL567" s="335"/>
      <c r="HM567" s="335"/>
      <c r="HN567" s="335"/>
      <c r="HO567" s="335"/>
      <c r="HP567" s="335"/>
      <c r="HQ567" s="556"/>
      <c r="HR567" s="556"/>
      <c r="HS567" s="556"/>
      <c r="HT567" s="556"/>
      <c r="HU567" s="556"/>
      <c r="HV567" s="556"/>
      <c r="HW567" s="556"/>
      <c r="HX567" s="556"/>
      <c r="HY567" s="556"/>
      <c r="HZ567" s="556"/>
      <c r="IA567" s="335"/>
      <c r="IB567" s="335"/>
      <c r="IC567" s="44" t="s">
        <v>3403</v>
      </c>
      <c r="ID567" s="335"/>
      <c r="IE567" s="44" t="s">
        <v>3403</v>
      </c>
    </row>
    <row r="568" spans="1:239" s="44" customFormat="1" ht="15" customHeight="1" x14ac:dyDescent="0.2">
      <c r="A568" s="85">
        <v>41</v>
      </c>
      <c r="B568" s="470">
        <v>0.64166666666666672</v>
      </c>
      <c r="C568" s="85"/>
      <c r="D568" s="85" t="s">
        <v>12630</v>
      </c>
      <c r="E568" s="85" t="s">
        <v>212</v>
      </c>
      <c r="F568" s="282">
        <v>43287</v>
      </c>
      <c r="G568" s="85" t="s">
        <v>1202</v>
      </c>
      <c r="H568" s="85" t="s">
        <v>233</v>
      </c>
      <c r="I568" s="85" t="s">
        <v>3057</v>
      </c>
      <c r="J568" s="85"/>
      <c r="K568" s="471"/>
      <c r="L568" s="471"/>
      <c r="M568" s="471"/>
      <c r="N568" s="471"/>
      <c r="O568" s="85"/>
      <c r="P568" s="472" t="s">
        <v>24955</v>
      </c>
      <c r="Q568" s="85" t="s">
        <v>273</v>
      </c>
      <c r="R568" s="85" t="s">
        <v>21538</v>
      </c>
      <c r="S568" s="471"/>
      <c r="T568" s="276"/>
      <c r="U568" s="473"/>
      <c r="V568" s="471" t="s">
        <v>221</v>
      </c>
      <c r="W568" s="44" t="s">
        <v>221</v>
      </c>
      <c r="X568" s="44" t="s">
        <v>221</v>
      </c>
      <c r="Y568" s="44" t="s">
        <v>221</v>
      </c>
      <c r="Z568" s="44" t="s">
        <v>221</v>
      </c>
      <c r="AA568" s="85" t="s">
        <v>24956</v>
      </c>
      <c r="AB568" s="85">
        <v>9086078162</v>
      </c>
      <c r="AC568" s="85" t="s">
        <v>402</v>
      </c>
      <c r="AD568" s="85" t="s">
        <v>802</v>
      </c>
      <c r="AE568" s="85" t="s">
        <v>24957</v>
      </c>
      <c r="AF568" s="85" t="s">
        <v>221</v>
      </c>
      <c r="AG568" s="85" t="s">
        <v>221</v>
      </c>
      <c r="AH568" s="85" t="s">
        <v>221</v>
      </c>
      <c r="AI568" s="85"/>
      <c r="AJ568" s="85"/>
      <c r="AK568" s="85"/>
      <c r="AL568" s="85"/>
      <c r="AM568" s="85"/>
      <c r="AN568" s="85" t="s">
        <v>228</v>
      </c>
      <c r="AO568" s="85" t="s">
        <v>228</v>
      </c>
      <c r="AP568" s="85" t="s">
        <v>643</v>
      </c>
      <c r="AQ568" s="85" t="s">
        <v>643</v>
      </c>
      <c r="AR568" s="85"/>
      <c r="AT568" s="85"/>
      <c r="AU568" s="85"/>
      <c r="AV568" s="85" t="s">
        <v>24958</v>
      </c>
      <c r="AW568" s="85"/>
      <c r="AX568" s="85"/>
      <c r="AY568" s="85" t="s">
        <v>227</v>
      </c>
      <c r="AZ568" s="85" t="s">
        <v>227</v>
      </c>
      <c r="BA568" s="275"/>
      <c r="BB568" s="474" t="s">
        <v>12636</v>
      </c>
      <c r="BC568" s="275">
        <v>0.7368055555555556</v>
      </c>
      <c r="BD568" s="275">
        <v>0.7402777777777777</v>
      </c>
      <c r="BE568" s="85"/>
      <c r="BF568" s="85">
        <v>1</v>
      </c>
      <c r="BG568" s="85">
        <v>2</v>
      </c>
      <c r="BH568" s="85">
        <v>3</v>
      </c>
      <c r="BI568" s="85">
        <v>3</v>
      </c>
      <c r="BJ568" s="85">
        <v>2</v>
      </c>
      <c r="BK568" s="85">
        <v>1</v>
      </c>
      <c r="BL568" s="85">
        <v>2</v>
      </c>
      <c r="BM568" s="85">
        <v>3</v>
      </c>
      <c r="BN568" s="85">
        <v>2</v>
      </c>
      <c r="BO568" s="85">
        <v>1</v>
      </c>
      <c r="BP568" s="85">
        <v>3</v>
      </c>
      <c r="BQ568" s="85">
        <v>3</v>
      </c>
      <c r="BR568" s="85">
        <v>3</v>
      </c>
      <c r="BS568" s="85">
        <v>2</v>
      </c>
      <c r="BT568" s="85">
        <v>3</v>
      </c>
      <c r="BU568" s="476">
        <f t="shared" si="14"/>
        <v>3</v>
      </c>
      <c r="BV568" s="405"/>
      <c r="BW568" s="85"/>
      <c r="BX568" s="85"/>
      <c r="BY568" s="475">
        <f t="shared" si="13"/>
        <v>0</v>
      </c>
      <c r="BZ568" s="85"/>
      <c r="CA568" s="85"/>
      <c r="CB568" s="85"/>
      <c r="CC568" s="85"/>
      <c r="CD568" s="85"/>
      <c r="CE568" s="85"/>
      <c r="CF568" s="85"/>
      <c r="CG568" s="85"/>
      <c r="CH568" s="85"/>
      <c r="CI568" s="85"/>
      <c r="CJ568" s="85"/>
      <c r="CK568" s="85"/>
      <c r="CL568" s="85"/>
      <c r="CM568" s="85"/>
      <c r="CN568" s="85"/>
      <c r="CO568" s="85"/>
      <c r="CP568" s="85"/>
      <c r="CQ568" s="85"/>
      <c r="CR568" s="335" t="s">
        <v>12643</v>
      </c>
      <c r="CS568" s="335" t="s">
        <v>12644</v>
      </c>
      <c r="CT568" s="335" t="s">
        <v>4002</v>
      </c>
      <c r="CU568" s="335" t="s">
        <v>24959</v>
      </c>
      <c r="CV568" s="335" t="s">
        <v>24960</v>
      </c>
      <c r="CW568" s="335" t="s">
        <v>24961</v>
      </c>
      <c r="CX568" s="335" t="s">
        <v>24962</v>
      </c>
      <c r="CY568" s="335" t="s">
        <v>24963</v>
      </c>
      <c r="CZ568" s="335" t="s">
        <v>24964</v>
      </c>
      <c r="DA568" s="335" t="s">
        <v>24965</v>
      </c>
      <c r="DB568" s="335" t="s">
        <v>8855</v>
      </c>
      <c r="DC568" s="335" t="s">
        <v>6603</v>
      </c>
      <c r="DD568" s="335" t="s">
        <v>8994</v>
      </c>
      <c r="DE568" s="335" t="s">
        <v>3848</v>
      </c>
      <c r="DF568" s="335" t="s">
        <v>2718</v>
      </c>
      <c r="DG568" s="335" t="s">
        <v>8855</v>
      </c>
      <c r="DH568" s="335" t="s">
        <v>6603</v>
      </c>
      <c r="DI568" s="335" t="s">
        <v>8994</v>
      </c>
      <c r="DJ568" s="335" t="s">
        <v>24966</v>
      </c>
      <c r="DK568" s="335" t="s">
        <v>3957</v>
      </c>
      <c r="DL568" s="335" t="s">
        <v>14122</v>
      </c>
      <c r="DM568" s="335" t="s">
        <v>3914</v>
      </c>
      <c r="DN568" s="335" t="s">
        <v>4062</v>
      </c>
      <c r="DO568" s="335" t="s">
        <v>3848</v>
      </c>
      <c r="DP568" s="335" t="s">
        <v>3848</v>
      </c>
      <c r="DQ568" s="335" t="s">
        <v>24967</v>
      </c>
      <c r="DR568" s="335" t="s">
        <v>1228</v>
      </c>
      <c r="DS568" s="335" t="s">
        <v>24968</v>
      </c>
      <c r="DT568" s="335" t="s">
        <v>3848</v>
      </c>
      <c r="DU568" s="335" t="s">
        <v>3848</v>
      </c>
      <c r="DV568" s="335" t="s">
        <v>3848</v>
      </c>
      <c r="DW568" s="335" t="s">
        <v>3848</v>
      </c>
      <c r="DX568" s="335" t="s">
        <v>3848</v>
      </c>
      <c r="DY568" s="335" t="s">
        <v>3848</v>
      </c>
      <c r="DZ568" s="335" t="s">
        <v>3848</v>
      </c>
      <c r="EA568" s="335" t="s">
        <v>3848</v>
      </c>
      <c r="EB568" s="335" t="s">
        <v>3861</v>
      </c>
      <c r="EC568" s="335" t="s">
        <v>3862</v>
      </c>
      <c r="ED568" s="335" t="s">
        <v>3848</v>
      </c>
      <c r="EE568" s="335" t="s">
        <v>4212</v>
      </c>
      <c r="EF568" s="335" t="s">
        <v>3864</v>
      </c>
      <c r="EG568" s="335" t="s">
        <v>598</v>
      </c>
      <c r="EH568" s="335" t="s">
        <v>12858</v>
      </c>
      <c r="EI568" s="335" t="s">
        <v>6188</v>
      </c>
      <c r="EJ568" s="335" t="s">
        <v>3848</v>
      </c>
      <c r="EK568" s="335" t="s">
        <v>3848</v>
      </c>
      <c r="EL568" s="335" t="s">
        <v>6759</v>
      </c>
      <c r="EM568" s="335" t="s">
        <v>4002</v>
      </c>
      <c r="EN568" s="335" t="s">
        <v>4002</v>
      </c>
      <c r="EO568" s="335" t="s">
        <v>3869</v>
      </c>
      <c r="EP568" s="335" t="s">
        <v>3870</v>
      </c>
      <c r="EQ568" s="335" t="s">
        <v>24969</v>
      </c>
      <c r="ER568" s="335" t="s">
        <v>16485</v>
      </c>
      <c r="ES568" s="335" t="s">
        <v>24970</v>
      </c>
      <c r="ET568" s="335" t="s">
        <v>24971</v>
      </c>
      <c r="EU568" s="335" t="s">
        <v>24972</v>
      </c>
      <c r="EV568" s="335" t="s">
        <v>3876</v>
      </c>
      <c r="EW568" s="335" t="s">
        <v>3876</v>
      </c>
      <c r="EX568" s="335" t="s">
        <v>3848</v>
      </c>
      <c r="EY568" s="335" t="s">
        <v>3848</v>
      </c>
      <c r="EZ568" s="335" t="s">
        <v>3876</v>
      </c>
      <c r="FA568" s="335" t="s">
        <v>3848</v>
      </c>
      <c r="FB568" s="335" t="s">
        <v>24973</v>
      </c>
      <c r="FC568" s="335" t="s">
        <v>24974</v>
      </c>
      <c r="FD568" s="335" t="s">
        <v>3848</v>
      </c>
      <c r="FE568" s="335" t="s">
        <v>4221</v>
      </c>
      <c r="FF568" s="335" t="s">
        <v>24975</v>
      </c>
      <c r="FG568" s="335" t="s">
        <v>3848</v>
      </c>
      <c r="FH568" s="335" t="s">
        <v>24976</v>
      </c>
      <c r="FI568" s="335" t="s">
        <v>24977</v>
      </c>
      <c r="FJ568" s="335" t="s">
        <v>24978</v>
      </c>
      <c r="FK568" s="335" t="s">
        <v>24979</v>
      </c>
      <c r="FL568" s="335" t="s">
        <v>3943</v>
      </c>
      <c r="FM568" s="335" t="s">
        <v>24962</v>
      </c>
      <c r="FN568" s="335" t="s">
        <v>24980</v>
      </c>
      <c r="FO568" s="335" t="s">
        <v>24981</v>
      </c>
      <c r="FP568" s="335" t="s">
        <v>3848</v>
      </c>
      <c r="FQ568" s="335" t="s">
        <v>24982</v>
      </c>
      <c r="FR568" s="335" t="s">
        <v>24983</v>
      </c>
      <c r="FS568" s="335" t="s">
        <v>24984</v>
      </c>
      <c r="FT568" s="335" t="s">
        <v>24985</v>
      </c>
      <c r="FU568" s="335" t="s">
        <v>24986</v>
      </c>
      <c r="FV568" s="335" t="s">
        <v>24987</v>
      </c>
      <c r="FW568" s="335" t="s">
        <v>24988</v>
      </c>
      <c r="FX568" s="335" t="s">
        <v>3944</v>
      </c>
      <c r="FY568" s="335" t="s">
        <v>3848</v>
      </c>
      <c r="FZ568" s="335" t="s">
        <v>3848</v>
      </c>
      <c r="GA568" s="335" t="s">
        <v>3945</v>
      </c>
      <c r="GB568" s="335" t="s">
        <v>3945</v>
      </c>
      <c r="GC568" s="335" t="s">
        <v>3945</v>
      </c>
      <c r="HL568" s="335"/>
      <c r="HM568" s="335"/>
      <c r="HN568" s="335"/>
      <c r="HO568" s="335"/>
      <c r="HP568" s="335"/>
      <c r="HQ568" s="556"/>
      <c r="HR568" s="556"/>
      <c r="HS568" s="556"/>
      <c r="HT568" s="556"/>
      <c r="HU568" s="556"/>
      <c r="HV568" s="556"/>
      <c r="HW568" s="556"/>
      <c r="HX568" s="556"/>
      <c r="HY568" s="556"/>
      <c r="HZ568" s="556"/>
      <c r="IA568" s="335"/>
      <c r="IB568" s="335"/>
      <c r="IC568" s="44" t="s">
        <v>3403</v>
      </c>
      <c r="ID568" s="335"/>
      <c r="IE568" s="44" t="s">
        <v>3403</v>
      </c>
    </row>
    <row r="569" spans="1:239" s="44" customFormat="1" ht="15" customHeight="1" x14ac:dyDescent="0.2">
      <c r="A569" s="85">
        <v>42</v>
      </c>
      <c r="B569" s="470">
        <v>0.64444444444444449</v>
      </c>
      <c r="C569" s="85"/>
      <c r="D569" s="85" t="s">
        <v>12630</v>
      </c>
      <c r="E569" s="85" t="s">
        <v>212</v>
      </c>
      <c r="F569" s="282">
        <v>43287</v>
      </c>
      <c r="G569" s="85" t="s">
        <v>1202</v>
      </c>
      <c r="H569" s="85" t="s">
        <v>233</v>
      </c>
      <c r="I569" s="85" t="s">
        <v>1713</v>
      </c>
      <c r="J569" s="85"/>
      <c r="K569" s="471"/>
      <c r="L569" s="471"/>
      <c r="M569" s="471"/>
      <c r="N569" s="471"/>
      <c r="O569" s="85"/>
      <c r="P569" s="505" t="s">
        <v>24989</v>
      </c>
      <c r="Q569" s="85" t="s">
        <v>24990</v>
      </c>
      <c r="R569" s="85" t="s">
        <v>24991</v>
      </c>
      <c r="S569" s="471"/>
      <c r="T569" s="276"/>
      <c r="U569" s="473"/>
      <c r="V569" s="471" t="s">
        <v>221</v>
      </c>
      <c r="W569" s="44" t="s">
        <v>221</v>
      </c>
      <c r="X569" s="44" t="s">
        <v>221</v>
      </c>
      <c r="Y569" s="44" t="s">
        <v>221</v>
      </c>
      <c r="Z569" s="44" t="s">
        <v>221</v>
      </c>
      <c r="AA569" s="85" t="s">
        <v>24992</v>
      </c>
      <c r="AB569" s="85">
        <v>9151160907</v>
      </c>
      <c r="AC569" s="85" t="s">
        <v>223</v>
      </c>
      <c r="AD569" s="85" t="s">
        <v>802</v>
      </c>
      <c r="AE569" s="85"/>
      <c r="AF569" s="85" t="s">
        <v>226</v>
      </c>
      <c r="AG569" s="85" t="s">
        <v>221</v>
      </c>
      <c r="AH569" s="85" t="s">
        <v>226</v>
      </c>
      <c r="AI569" s="85"/>
      <c r="AJ569" s="85"/>
      <c r="AK569" s="85"/>
      <c r="AL569" s="85"/>
      <c r="AM569" s="85"/>
      <c r="AN569" s="85" t="s">
        <v>228</v>
      </c>
      <c r="AO569" s="85" t="s">
        <v>228</v>
      </c>
      <c r="AP569" s="85" t="s">
        <v>229</v>
      </c>
      <c r="AQ569" s="85" t="s">
        <v>229</v>
      </c>
      <c r="AR569" s="85"/>
      <c r="AS569" s="85" t="s">
        <v>24993</v>
      </c>
      <c r="AT569" s="85">
        <v>251686</v>
      </c>
      <c r="AU569" s="85" t="s">
        <v>13187</v>
      </c>
      <c r="AV569" s="85"/>
      <c r="AW569" s="85"/>
      <c r="AX569" s="85"/>
      <c r="AY569" s="85" t="s">
        <v>227</v>
      </c>
      <c r="AZ569" s="85" t="s">
        <v>227</v>
      </c>
      <c r="BA569" s="275"/>
      <c r="BB569" s="474" t="s">
        <v>13264</v>
      </c>
      <c r="BC569" s="275" t="s">
        <v>24994</v>
      </c>
      <c r="BD569" s="275">
        <v>0.74305555555555547</v>
      </c>
      <c r="BE569" s="85"/>
      <c r="BF569" s="85">
        <v>2</v>
      </c>
      <c r="BG569" s="85">
        <v>2</v>
      </c>
      <c r="BH569" s="85">
        <v>2</v>
      </c>
      <c r="BI569" s="85">
        <v>2</v>
      </c>
      <c r="BJ569" s="85">
        <v>2</v>
      </c>
      <c r="BK569" s="85">
        <v>2</v>
      </c>
      <c r="BL569" s="85">
        <v>2</v>
      </c>
      <c r="BM569" s="85">
        <v>2</v>
      </c>
      <c r="BN569" s="85">
        <v>2</v>
      </c>
      <c r="BO569" s="85">
        <v>2</v>
      </c>
      <c r="BP569" s="85">
        <v>2</v>
      </c>
      <c r="BQ569" s="85">
        <v>2</v>
      </c>
      <c r="BR569" s="85">
        <v>2</v>
      </c>
      <c r="BS569" s="85">
        <v>2</v>
      </c>
      <c r="BT569" s="85">
        <v>2</v>
      </c>
      <c r="BU569" s="252">
        <f t="shared" si="14"/>
        <v>0</v>
      </c>
      <c r="BV569" s="405"/>
      <c r="BW569" s="85"/>
      <c r="BX569" s="85"/>
      <c r="BY569" s="306">
        <f t="shared" si="13"/>
        <v>0</v>
      </c>
      <c r="BZ569" s="85"/>
      <c r="CA569" s="85"/>
      <c r="CB569" s="85"/>
      <c r="CC569" s="85"/>
      <c r="CD569" s="85"/>
      <c r="CE569" s="85"/>
      <c r="CF569" s="85"/>
      <c r="CG569" s="85"/>
      <c r="CH569" s="85"/>
      <c r="CI569" s="85"/>
      <c r="CJ569" s="85"/>
      <c r="CK569" s="85"/>
      <c r="CL569" s="85"/>
      <c r="CM569" s="85"/>
      <c r="CN569" s="85"/>
      <c r="CO569" s="85"/>
      <c r="CP569" s="85"/>
      <c r="CQ569" s="85"/>
      <c r="CR569" s="335" t="s">
        <v>12643</v>
      </c>
      <c r="CS569" s="335" t="s">
        <v>12644</v>
      </c>
      <c r="CT569" s="335" t="s">
        <v>4002</v>
      </c>
      <c r="CU569" s="335" t="s">
        <v>24995</v>
      </c>
      <c r="CV569" s="335" t="s">
        <v>24990</v>
      </c>
      <c r="CW569" s="335" t="s">
        <v>24991</v>
      </c>
      <c r="CX569" s="335" t="s">
        <v>24996</v>
      </c>
      <c r="CY569" s="335" t="s">
        <v>24997</v>
      </c>
      <c r="CZ569" s="335" t="s">
        <v>13741</v>
      </c>
      <c r="DA569" s="335" t="s">
        <v>24998</v>
      </c>
      <c r="DB569" s="335" t="s">
        <v>3840</v>
      </c>
      <c r="DC569" s="335" t="s">
        <v>3841</v>
      </c>
      <c r="DD569" s="335" t="s">
        <v>4882</v>
      </c>
      <c r="DE569" s="335" t="s">
        <v>13741</v>
      </c>
      <c r="DF569" s="335" t="s">
        <v>24998</v>
      </c>
      <c r="DG569" s="335" t="s">
        <v>3840</v>
      </c>
      <c r="DH569" s="335" t="s">
        <v>3841</v>
      </c>
      <c r="DI569" s="335" t="s">
        <v>4882</v>
      </c>
      <c r="DJ569" s="335" t="s">
        <v>24999</v>
      </c>
      <c r="DK569" s="335" t="s">
        <v>3849</v>
      </c>
      <c r="DL569" s="335" t="s">
        <v>25000</v>
      </c>
      <c r="DM569" s="335" t="s">
        <v>3914</v>
      </c>
      <c r="DN569" s="335" t="s">
        <v>3852</v>
      </c>
      <c r="DO569" s="335" t="s">
        <v>3853</v>
      </c>
      <c r="DP569" s="335" t="s">
        <v>3996</v>
      </c>
      <c r="DQ569" s="335" t="s">
        <v>25001</v>
      </c>
      <c r="DR569" s="335" t="s">
        <v>1228</v>
      </c>
      <c r="DS569" s="335" t="s">
        <v>25002</v>
      </c>
      <c r="DT569" s="335" t="s">
        <v>3848</v>
      </c>
      <c r="DU569" s="335" t="s">
        <v>3848</v>
      </c>
      <c r="DV569" s="335" t="s">
        <v>25003</v>
      </c>
      <c r="DW569" s="335" t="s">
        <v>3848</v>
      </c>
      <c r="DX569" s="335" t="s">
        <v>1228</v>
      </c>
      <c r="DY569" s="335" t="s">
        <v>1228</v>
      </c>
      <c r="DZ569" s="335" t="s">
        <v>25004</v>
      </c>
      <c r="EA569" s="335" t="s">
        <v>1228</v>
      </c>
      <c r="EB569" s="335" t="s">
        <v>3861</v>
      </c>
      <c r="EC569" s="335" t="s">
        <v>4118</v>
      </c>
      <c r="ED569" s="335" t="s">
        <v>3848</v>
      </c>
      <c r="EE569" s="335" t="s">
        <v>4067</v>
      </c>
      <c r="EF569" s="335" t="s">
        <v>3864</v>
      </c>
      <c r="EG569" s="335" t="s">
        <v>4068</v>
      </c>
      <c r="EH569" s="335" t="s">
        <v>4438</v>
      </c>
      <c r="EI569" s="335" t="s">
        <v>25005</v>
      </c>
      <c r="EJ569" s="335" t="s">
        <v>25006</v>
      </c>
      <c r="EK569" s="335" t="s">
        <v>3848</v>
      </c>
      <c r="EL569" s="335" t="s">
        <v>3868</v>
      </c>
      <c r="EM569" s="335" t="s">
        <v>4002</v>
      </c>
      <c r="EN569" s="335" t="s">
        <v>4002</v>
      </c>
      <c r="EO569" s="335" t="s">
        <v>4002</v>
      </c>
      <c r="EP569" s="335" t="s">
        <v>4002</v>
      </c>
      <c r="EQ569" s="335" t="s">
        <v>14103</v>
      </c>
      <c r="ER569" s="335" t="s">
        <v>4073</v>
      </c>
      <c r="ES569" s="335" t="s">
        <v>25007</v>
      </c>
      <c r="ET569" s="335" t="s">
        <v>9121</v>
      </c>
      <c r="EU569" s="335" t="s">
        <v>25008</v>
      </c>
      <c r="EV569" s="335" t="s">
        <v>3876</v>
      </c>
      <c r="EW569" s="335" t="s">
        <v>3876</v>
      </c>
      <c r="EX569" s="335" t="s">
        <v>3848</v>
      </c>
      <c r="EY569" s="335" t="s">
        <v>3848</v>
      </c>
      <c r="EZ569" s="335" t="s">
        <v>3877</v>
      </c>
      <c r="FA569" s="335" t="s">
        <v>4008</v>
      </c>
      <c r="FB569" s="335" t="s">
        <v>25009</v>
      </c>
      <c r="FC569" s="335" t="s">
        <v>25010</v>
      </c>
      <c r="FD569" s="335" t="s">
        <v>3848</v>
      </c>
      <c r="FE569" s="335" t="s">
        <v>3970</v>
      </c>
      <c r="FF569" s="335" t="s">
        <v>8580</v>
      </c>
      <c r="FG569" s="335" t="s">
        <v>25011</v>
      </c>
      <c r="FH569" s="335" t="s">
        <v>25012</v>
      </c>
      <c r="FI569" s="335" t="s">
        <v>25013</v>
      </c>
      <c r="FJ569" s="335" t="s">
        <v>25014</v>
      </c>
      <c r="FK569" s="335" t="s">
        <v>25015</v>
      </c>
      <c r="FL569" s="335" t="s">
        <v>25016</v>
      </c>
      <c r="FM569" s="335" t="s">
        <v>24996</v>
      </c>
      <c r="FN569" s="335" t="s">
        <v>25017</v>
      </c>
      <c r="FO569" s="335" t="s">
        <v>25018</v>
      </c>
      <c r="FP569" s="335" t="s">
        <v>3848</v>
      </c>
      <c r="FQ569" s="335" t="s">
        <v>3848</v>
      </c>
      <c r="FR569" s="335" t="s">
        <v>3848</v>
      </c>
      <c r="FS569" s="335" t="s">
        <v>3848</v>
      </c>
      <c r="FT569" s="335" t="s">
        <v>25019</v>
      </c>
      <c r="FU569" s="335" t="s">
        <v>9779</v>
      </c>
      <c r="FV569" s="335" t="s">
        <v>25020</v>
      </c>
      <c r="FW569" s="335" t="s">
        <v>25021</v>
      </c>
      <c r="FX569" s="335" t="s">
        <v>3944</v>
      </c>
      <c r="FY569" s="335" t="s">
        <v>3848</v>
      </c>
      <c r="FZ569" s="335" t="s">
        <v>17144</v>
      </c>
      <c r="GA569" s="335" t="s">
        <v>3945</v>
      </c>
      <c r="GB569" s="335" t="s">
        <v>3945</v>
      </c>
      <c r="GC569" s="335" t="s">
        <v>3946</v>
      </c>
      <c r="GD569" s="335"/>
      <c r="HL569" s="309"/>
      <c r="HM569" s="309"/>
      <c r="HN569" s="309"/>
      <c r="HO569" s="309"/>
      <c r="HP569" s="309"/>
      <c r="HQ569" s="556"/>
      <c r="HR569" s="556"/>
      <c r="HS569" s="557"/>
      <c r="HT569" s="557"/>
      <c r="HU569" s="557"/>
      <c r="HV569" s="556"/>
      <c r="HW569" s="557"/>
      <c r="HX569" s="556"/>
      <c r="HY569" s="556"/>
      <c r="HZ569" s="556"/>
      <c r="IA569" s="309"/>
      <c r="IB569" s="309"/>
      <c r="IC569" s="44" t="s">
        <v>3403</v>
      </c>
      <c r="ID569" s="309"/>
      <c r="IE569" s="44" t="s">
        <v>3403</v>
      </c>
    </row>
    <row r="570" spans="1:239" s="44" customFormat="1" ht="15" customHeight="1" x14ac:dyDescent="0.2">
      <c r="A570" s="85">
        <v>43</v>
      </c>
      <c r="B570" s="470">
        <v>0.65</v>
      </c>
      <c r="C570" s="85"/>
      <c r="D570" s="85" t="s">
        <v>12630</v>
      </c>
      <c r="E570" s="85" t="s">
        <v>212</v>
      </c>
      <c r="F570" s="282">
        <v>43287</v>
      </c>
      <c r="G570" s="85" t="s">
        <v>1202</v>
      </c>
      <c r="H570" s="85" t="s">
        <v>233</v>
      </c>
      <c r="I570" s="85" t="s">
        <v>3057</v>
      </c>
      <c r="J570" s="85"/>
      <c r="K570" s="471"/>
      <c r="L570" s="471"/>
      <c r="M570" s="471"/>
      <c r="N570" s="471"/>
      <c r="O570" s="85"/>
      <c r="P570" s="472" t="s">
        <v>25022</v>
      </c>
      <c r="Q570" s="85" t="s">
        <v>25023</v>
      </c>
      <c r="R570" s="85" t="s">
        <v>25024</v>
      </c>
      <c r="S570" s="471" t="s">
        <v>16320</v>
      </c>
      <c r="T570" s="276">
        <v>9169389465</v>
      </c>
      <c r="U570" s="473"/>
      <c r="V570" s="471" t="s">
        <v>221</v>
      </c>
      <c r="W570" s="44" t="s">
        <v>221</v>
      </c>
      <c r="X570" s="44" t="s">
        <v>221</v>
      </c>
      <c r="Y570" s="44" t="s">
        <v>221</v>
      </c>
      <c r="Z570" s="44" t="s">
        <v>221</v>
      </c>
      <c r="AA570" s="85" t="s">
        <v>25025</v>
      </c>
      <c r="AB570" s="85">
        <v>9324896482</v>
      </c>
      <c r="AC570" s="85" t="s">
        <v>1303</v>
      </c>
      <c r="AD570" s="85" t="s">
        <v>241</v>
      </c>
      <c r="AE570" s="85" t="s">
        <v>221</v>
      </c>
      <c r="AF570" s="85" t="s">
        <v>221</v>
      </c>
      <c r="AG570" s="85" t="s">
        <v>221</v>
      </c>
      <c r="AH570" s="85" t="s">
        <v>221</v>
      </c>
      <c r="AI570" s="85"/>
      <c r="AJ570" s="85"/>
      <c r="AK570" s="85"/>
      <c r="AL570" s="85"/>
      <c r="AM570" s="85"/>
      <c r="AN570" s="85" t="s">
        <v>228</v>
      </c>
      <c r="AO570" s="85" t="s">
        <v>228</v>
      </c>
      <c r="AP570" s="85" t="s">
        <v>229</v>
      </c>
      <c r="AQ570" s="85" t="s">
        <v>229</v>
      </c>
      <c r="AR570" s="85"/>
      <c r="AS570" s="85" t="s">
        <v>25026</v>
      </c>
      <c r="AT570" s="281">
        <v>232545</v>
      </c>
      <c r="AU570" s="85" t="s">
        <v>12625</v>
      </c>
      <c r="AV570" s="85"/>
      <c r="AW570" s="85"/>
      <c r="AX570" s="85"/>
      <c r="AY570" s="85" t="s">
        <v>227</v>
      </c>
      <c r="AZ570" s="85" t="s">
        <v>446</v>
      </c>
      <c r="BA570" s="275"/>
      <c r="BB570" s="474" t="s">
        <v>12636</v>
      </c>
      <c r="BC570" s="275">
        <v>0.71736111111111101</v>
      </c>
      <c r="BD570" s="275">
        <v>0.72083333333333333</v>
      </c>
      <c r="BE570" s="85"/>
      <c r="BF570" s="85">
        <v>1</v>
      </c>
      <c r="BG570" s="85">
        <v>2</v>
      </c>
      <c r="BH570" s="85">
        <v>3</v>
      </c>
      <c r="BI570" s="85">
        <v>2</v>
      </c>
      <c r="BJ570" s="85">
        <v>2</v>
      </c>
      <c r="BK570" s="85">
        <v>1</v>
      </c>
      <c r="BL570" s="85">
        <v>2</v>
      </c>
      <c r="BM570" s="85">
        <v>3</v>
      </c>
      <c r="BN570" s="85">
        <v>2</v>
      </c>
      <c r="BO570" s="85">
        <v>1</v>
      </c>
      <c r="BP570" s="85">
        <v>2</v>
      </c>
      <c r="BQ570" s="85">
        <v>3</v>
      </c>
      <c r="BR570" s="85">
        <v>2</v>
      </c>
      <c r="BS570" s="85">
        <v>1</v>
      </c>
      <c r="BT570" s="85">
        <v>3</v>
      </c>
      <c r="BU570" s="252">
        <f t="shared" si="14"/>
        <v>4</v>
      </c>
      <c r="BV570" s="405"/>
      <c r="BW570" s="85"/>
      <c r="BX570" s="85"/>
      <c r="BY570" s="306">
        <f t="shared" si="13"/>
        <v>0</v>
      </c>
      <c r="BZ570" s="85"/>
      <c r="CA570" s="85"/>
      <c r="CB570" s="85"/>
      <c r="CC570" s="85"/>
      <c r="CD570" s="85"/>
      <c r="CE570" s="85"/>
      <c r="CF570" s="85"/>
      <c r="CG570" s="85"/>
      <c r="CH570" s="85"/>
      <c r="CI570" s="85"/>
      <c r="CJ570" s="85"/>
      <c r="CK570" s="85"/>
      <c r="CL570" s="85"/>
      <c r="CM570" s="85"/>
      <c r="CN570" s="85"/>
      <c r="CO570" s="85"/>
      <c r="CP570" s="85"/>
      <c r="CQ570" s="85"/>
      <c r="CR570" s="335" t="s">
        <v>12643</v>
      </c>
      <c r="CS570" s="335" t="s">
        <v>12644</v>
      </c>
      <c r="CT570" s="335" t="s">
        <v>4002</v>
      </c>
      <c r="CU570" s="335" t="s">
        <v>25027</v>
      </c>
      <c r="CV570" s="335" t="s">
        <v>25023</v>
      </c>
      <c r="CW570" s="335" t="s">
        <v>25024</v>
      </c>
      <c r="CX570" s="335" t="s">
        <v>16320</v>
      </c>
      <c r="CY570" s="335" t="s">
        <v>25028</v>
      </c>
      <c r="CZ570" s="335" t="s">
        <v>15209</v>
      </c>
      <c r="DA570" s="335" t="s">
        <v>25029</v>
      </c>
      <c r="DB570" s="335" t="s">
        <v>19013</v>
      </c>
      <c r="DC570" s="335" t="s">
        <v>4159</v>
      </c>
      <c r="DD570" s="335" t="s">
        <v>19014</v>
      </c>
      <c r="DE570" s="335" t="s">
        <v>15209</v>
      </c>
      <c r="DF570" s="335" t="s">
        <v>25029</v>
      </c>
      <c r="DG570" s="335" t="s">
        <v>19013</v>
      </c>
      <c r="DH570" s="335" t="s">
        <v>4159</v>
      </c>
      <c r="DI570" s="335" t="s">
        <v>19014</v>
      </c>
      <c r="DJ570" s="335" t="s">
        <v>25030</v>
      </c>
      <c r="DK570" s="335" t="s">
        <v>3957</v>
      </c>
      <c r="DL570" s="335" t="s">
        <v>16755</v>
      </c>
      <c r="DM570" s="335" t="s">
        <v>3914</v>
      </c>
      <c r="DN570" s="335" t="s">
        <v>3852</v>
      </c>
      <c r="DO570" s="335" t="s">
        <v>3853</v>
      </c>
      <c r="DP570" s="335" t="s">
        <v>11948</v>
      </c>
      <c r="DQ570" s="335" t="s">
        <v>25031</v>
      </c>
      <c r="DR570" s="335" t="s">
        <v>1228</v>
      </c>
      <c r="DS570" s="335" t="s">
        <v>25032</v>
      </c>
      <c r="DT570" s="335" t="s">
        <v>1228</v>
      </c>
      <c r="DU570" s="335" t="s">
        <v>1228</v>
      </c>
      <c r="DV570" s="335" t="s">
        <v>1228</v>
      </c>
      <c r="DW570" s="335" t="s">
        <v>1228</v>
      </c>
      <c r="DX570" s="335" t="s">
        <v>25033</v>
      </c>
      <c r="DY570" s="335" t="s">
        <v>1228</v>
      </c>
      <c r="DZ570" s="335" t="s">
        <v>1228</v>
      </c>
      <c r="EA570" s="335" t="s">
        <v>1228</v>
      </c>
      <c r="EB570" s="335" t="s">
        <v>3861</v>
      </c>
      <c r="EC570" s="335" t="s">
        <v>3862</v>
      </c>
      <c r="ED570" s="335" t="s">
        <v>3848</v>
      </c>
      <c r="EE570" s="335" t="s">
        <v>25034</v>
      </c>
      <c r="EF570" s="335" t="s">
        <v>3864</v>
      </c>
      <c r="EG570" s="335" t="s">
        <v>4068</v>
      </c>
      <c r="EH570" s="335" t="s">
        <v>4069</v>
      </c>
      <c r="EI570" s="335" t="s">
        <v>25035</v>
      </c>
      <c r="EJ570" s="335" t="s">
        <v>25026</v>
      </c>
      <c r="EK570" s="335" t="s">
        <v>3848</v>
      </c>
      <c r="EL570" s="335" t="s">
        <v>5147</v>
      </c>
      <c r="EM570" s="335" t="s">
        <v>4002</v>
      </c>
      <c r="EN570" s="335" t="s">
        <v>4002</v>
      </c>
      <c r="EO570" s="335" t="s">
        <v>3869</v>
      </c>
      <c r="EP570" s="335" t="s">
        <v>4401</v>
      </c>
      <c r="EQ570" s="335" t="s">
        <v>25036</v>
      </c>
      <c r="ER570" s="335" t="s">
        <v>3964</v>
      </c>
      <c r="ES570" s="335" t="s">
        <v>25037</v>
      </c>
      <c r="ET570" s="335" t="s">
        <v>25038</v>
      </c>
      <c r="EU570" s="335" t="s">
        <v>25039</v>
      </c>
      <c r="EV570" s="335" t="s">
        <v>3876</v>
      </c>
      <c r="EW570" s="335" t="s">
        <v>3876</v>
      </c>
      <c r="EX570" s="335" t="s">
        <v>3848</v>
      </c>
      <c r="EY570" s="335" t="s">
        <v>3848</v>
      </c>
      <c r="EZ570" s="335" t="s">
        <v>3876</v>
      </c>
      <c r="FA570" s="335" t="s">
        <v>3848</v>
      </c>
      <c r="FB570" s="335" t="s">
        <v>3848</v>
      </c>
      <c r="FC570" s="335" t="s">
        <v>3848</v>
      </c>
      <c r="FD570" s="335" t="s">
        <v>3848</v>
      </c>
      <c r="FE570" s="335" t="s">
        <v>4017</v>
      </c>
      <c r="FF570" s="335" t="s">
        <v>4017</v>
      </c>
      <c r="FG570" s="335" t="s">
        <v>3848</v>
      </c>
      <c r="FH570" s="335" t="s">
        <v>3848</v>
      </c>
      <c r="FI570" s="335" t="s">
        <v>3848</v>
      </c>
      <c r="FJ570" s="335" t="s">
        <v>4017</v>
      </c>
      <c r="FK570" s="335" t="s">
        <v>4017</v>
      </c>
      <c r="FL570" s="335" t="s">
        <v>4017</v>
      </c>
      <c r="FM570" s="335" t="s">
        <v>16320</v>
      </c>
      <c r="FN570" s="335" t="s">
        <v>25040</v>
      </c>
      <c r="FO570" s="335" t="s">
        <v>25041</v>
      </c>
      <c r="FP570" s="335" t="s">
        <v>3848</v>
      </c>
      <c r="FQ570" s="335" t="s">
        <v>25042</v>
      </c>
      <c r="FR570" s="335" t="s">
        <v>4367</v>
      </c>
      <c r="FS570" s="335" t="s">
        <v>25043</v>
      </c>
      <c r="FT570" s="335" t="s">
        <v>25044</v>
      </c>
      <c r="FU570" s="335" t="s">
        <v>25045</v>
      </c>
      <c r="FV570" s="335" t="s">
        <v>25046</v>
      </c>
      <c r="FW570" s="335" t="s">
        <v>25047</v>
      </c>
      <c r="FX570" s="335" t="s">
        <v>3944</v>
      </c>
      <c r="FY570" s="335" t="s">
        <v>3848</v>
      </c>
      <c r="FZ570" s="335" t="s">
        <v>3848</v>
      </c>
      <c r="GA570" s="335" t="s">
        <v>3945</v>
      </c>
      <c r="GB570" s="335" t="s">
        <v>3946</v>
      </c>
      <c r="GC570" s="335" t="s">
        <v>3946</v>
      </c>
      <c r="HL570" s="309"/>
      <c r="HM570" s="309"/>
      <c r="HN570" s="309"/>
      <c r="HO570" s="309"/>
      <c r="HP570" s="309"/>
      <c r="HQ570" s="556"/>
      <c r="HR570" s="556"/>
      <c r="HS570" s="557"/>
      <c r="HT570" s="557"/>
      <c r="HU570" s="557"/>
      <c r="HV570" s="556"/>
      <c r="HW570" s="557"/>
      <c r="HX570" s="556"/>
      <c r="HY570" s="556"/>
      <c r="HZ570" s="556"/>
      <c r="IA570" s="309"/>
      <c r="IB570" s="309"/>
      <c r="IC570" s="44" t="s">
        <v>3403</v>
      </c>
      <c r="ID570" s="309"/>
      <c r="IE570" s="44" t="s">
        <v>3403</v>
      </c>
    </row>
    <row r="571" spans="1:239" s="44" customFormat="1" ht="15" customHeight="1" x14ac:dyDescent="0.2">
      <c r="A571" s="85">
        <v>44</v>
      </c>
      <c r="B571" s="470">
        <v>0.65</v>
      </c>
      <c r="C571" s="85"/>
      <c r="D571" s="85" t="s">
        <v>12630</v>
      </c>
      <c r="E571" s="85" t="s">
        <v>212</v>
      </c>
      <c r="F571" s="282">
        <v>43287</v>
      </c>
      <c r="G571" s="85" t="s">
        <v>1202</v>
      </c>
      <c r="H571" s="85" t="s">
        <v>233</v>
      </c>
      <c r="I571" s="85" t="s">
        <v>3057</v>
      </c>
      <c r="J571" s="85"/>
      <c r="K571" s="471"/>
      <c r="L571" s="471"/>
      <c r="M571" s="471"/>
      <c r="N571" s="471"/>
      <c r="O571" s="85"/>
      <c r="P571" s="472" t="s">
        <v>25048</v>
      </c>
      <c r="Q571" s="85" t="s">
        <v>25049</v>
      </c>
      <c r="R571" s="85" t="s">
        <v>25050</v>
      </c>
      <c r="S571" s="471" t="s">
        <v>25051</v>
      </c>
      <c r="T571" s="276">
        <v>9361884006</v>
      </c>
      <c r="U571" s="473"/>
      <c r="V571" s="471" t="s">
        <v>221</v>
      </c>
      <c r="W571" s="44" t="s">
        <v>221</v>
      </c>
      <c r="X571" s="44" t="s">
        <v>221</v>
      </c>
      <c r="Y571" s="44" t="s">
        <v>221</v>
      </c>
      <c r="Z571" s="44" t="s">
        <v>221</v>
      </c>
      <c r="AA571" s="85" t="s">
        <v>25052</v>
      </c>
      <c r="AB571" s="85">
        <v>9263228563</v>
      </c>
      <c r="AC571" s="85" t="s">
        <v>402</v>
      </c>
      <c r="AD571" s="85" t="s">
        <v>224</v>
      </c>
      <c r="AE571" s="85"/>
      <c r="AF571" s="85" t="s">
        <v>226</v>
      </c>
      <c r="AG571" s="85" t="s">
        <v>221</v>
      </c>
      <c r="AH571" s="85" t="s">
        <v>221</v>
      </c>
      <c r="AI571" s="85"/>
      <c r="AJ571" s="85"/>
      <c r="AK571" s="85"/>
      <c r="AL571" s="85"/>
      <c r="AM571" s="85"/>
      <c r="AN571" s="85" t="s">
        <v>228</v>
      </c>
      <c r="AO571" s="85" t="s">
        <v>228</v>
      </c>
      <c r="AP571" s="85" t="s">
        <v>281</v>
      </c>
      <c r="AQ571" s="85" t="s">
        <v>12956</v>
      </c>
      <c r="AR571" s="85"/>
      <c r="AS571" s="85"/>
      <c r="AT571" s="85"/>
      <c r="AU571" s="85"/>
      <c r="AV571" s="85"/>
      <c r="AW571" s="85"/>
      <c r="AX571" s="85"/>
      <c r="AY571" s="85" t="s">
        <v>227</v>
      </c>
      <c r="AZ571" s="85" t="s">
        <v>446</v>
      </c>
      <c r="BA571" s="275"/>
      <c r="BB571" s="474" t="s">
        <v>12636</v>
      </c>
      <c r="BC571" s="275">
        <v>0.6958333333333333</v>
      </c>
      <c r="BD571" s="275">
        <v>0.69930555555555562</v>
      </c>
      <c r="BE571" s="85"/>
      <c r="BF571" s="85">
        <v>1</v>
      </c>
      <c r="BG571" s="85">
        <v>2</v>
      </c>
      <c r="BH571" s="85">
        <v>3</v>
      </c>
      <c r="BI571" s="85">
        <v>3</v>
      </c>
      <c r="BJ571" s="85">
        <v>2</v>
      </c>
      <c r="BK571" s="85">
        <v>1</v>
      </c>
      <c r="BL571" s="85">
        <v>1</v>
      </c>
      <c r="BM571" s="85">
        <v>3</v>
      </c>
      <c r="BN571" s="85">
        <v>2</v>
      </c>
      <c r="BO571" s="85">
        <v>1</v>
      </c>
      <c r="BP571" s="85">
        <v>2</v>
      </c>
      <c r="BQ571" s="85">
        <v>3</v>
      </c>
      <c r="BR571" s="85">
        <v>3</v>
      </c>
      <c r="BS571" s="85">
        <v>2</v>
      </c>
      <c r="BT571" s="85">
        <v>3</v>
      </c>
      <c r="BU571" s="252">
        <f t="shared" si="14"/>
        <v>4</v>
      </c>
      <c r="BV571" s="405"/>
      <c r="BW571" s="85"/>
      <c r="BX571" s="85"/>
      <c r="BY571" s="306">
        <f t="shared" si="13"/>
        <v>0</v>
      </c>
      <c r="BZ571" s="85"/>
      <c r="CA571" s="85"/>
      <c r="CB571" s="85"/>
      <c r="CC571" s="85"/>
      <c r="CD571" s="85"/>
      <c r="CE571" s="85"/>
      <c r="CF571" s="85"/>
      <c r="CG571" s="85"/>
      <c r="CH571" s="85"/>
      <c r="CI571" s="85"/>
      <c r="CJ571" s="85"/>
      <c r="CK571" s="85"/>
      <c r="CL571" s="85"/>
      <c r="CM571" s="85"/>
      <c r="CN571" s="85"/>
      <c r="CO571" s="85"/>
      <c r="CP571" s="85"/>
      <c r="CQ571" s="85"/>
      <c r="CR571" s="335" t="s">
        <v>12643</v>
      </c>
      <c r="CS571" s="335" t="s">
        <v>12644</v>
      </c>
      <c r="CT571" s="335" t="s">
        <v>4002</v>
      </c>
      <c r="CU571" s="335" t="s">
        <v>25053</v>
      </c>
      <c r="CV571" s="335" t="s">
        <v>25049</v>
      </c>
      <c r="CW571" s="335" t="s">
        <v>25050</v>
      </c>
      <c r="CX571" s="335" t="s">
        <v>25051</v>
      </c>
      <c r="CY571" s="335" t="s">
        <v>25054</v>
      </c>
      <c r="CZ571" s="335" t="s">
        <v>11693</v>
      </c>
      <c r="DA571" s="335" t="s">
        <v>25055</v>
      </c>
      <c r="DB571" s="335" t="s">
        <v>4037</v>
      </c>
      <c r="DC571" s="335" t="s">
        <v>4038</v>
      </c>
      <c r="DD571" s="335" t="s">
        <v>4039</v>
      </c>
      <c r="DE571" s="335" t="s">
        <v>3848</v>
      </c>
      <c r="DF571" s="335" t="s">
        <v>25056</v>
      </c>
      <c r="DG571" s="335" t="s">
        <v>4037</v>
      </c>
      <c r="DH571" s="335" t="s">
        <v>4038</v>
      </c>
      <c r="DI571" s="335" t="s">
        <v>4039</v>
      </c>
      <c r="DJ571" s="335" t="s">
        <v>17370</v>
      </c>
      <c r="DK571" s="335" t="s">
        <v>3957</v>
      </c>
      <c r="DL571" s="335" t="s">
        <v>4298</v>
      </c>
      <c r="DM571" s="335" t="s">
        <v>3914</v>
      </c>
      <c r="DN571" s="335" t="s">
        <v>3852</v>
      </c>
      <c r="DO571" s="335" t="s">
        <v>3853</v>
      </c>
      <c r="DP571" s="335" t="s">
        <v>3854</v>
      </c>
      <c r="DQ571" s="335" t="s">
        <v>25057</v>
      </c>
      <c r="DR571" s="335" t="s">
        <v>25057</v>
      </c>
      <c r="DS571" s="335" t="s">
        <v>25058</v>
      </c>
      <c r="DT571" s="335" t="s">
        <v>25059</v>
      </c>
      <c r="DU571" s="335" t="s">
        <v>25060</v>
      </c>
      <c r="DV571" s="335" t="s">
        <v>25061</v>
      </c>
      <c r="DW571" s="335" t="s">
        <v>25062</v>
      </c>
      <c r="DX571" s="335" t="s">
        <v>25063</v>
      </c>
      <c r="DY571" s="335" t="s">
        <v>25063</v>
      </c>
      <c r="DZ571" s="335" t="s">
        <v>25064</v>
      </c>
      <c r="EA571" s="335" t="s">
        <v>3848</v>
      </c>
      <c r="EB571" s="335" t="s">
        <v>3861</v>
      </c>
      <c r="EC571" s="335" t="s">
        <v>3862</v>
      </c>
      <c r="ED571" s="335" t="s">
        <v>3848</v>
      </c>
      <c r="EE571" s="335" t="s">
        <v>9840</v>
      </c>
      <c r="EF571" s="335" t="s">
        <v>3864</v>
      </c>
      <c r="EG571" s="335" t="s">
        <v>4068</v>
      </c>
      <c r="EH571" s="335" t="s">
        <v>4069</v>
      </c>
      <c r="EI571" s="335" t="s">
        <v>25065</v>
      </c>
      <c r="EJ571" s="335" t="s">
        <v>25065</v>
      </c>
      <c r="EK571" s="335" t="s">
        <v>3848</v>
      </c>
      <c r="EL571" s="335" t="s">
        <v>3868</v>
      </c>
      <c r="EM571" s="335" t="s">
        <v>4002</v>
      </c>
      <c r="EN571" s="335" t="s">
        <v>4002</v>
      </c>
      <c r="EO571" s="335" t="s">
        <v>4002</v>
      </c>
      <c r="EP571" s="335" t="s">
        <v>4002</v>
      </c>
      <c r="EQ571" s="335" t="s">
        <v>25066</v>
      </c>
      <c r="ER571" s="335" t="s">
        <v>4073</v>
      </c>
      <c r="ES571" s="335" t="s">
        <v>25067</v>
      </c>
      <c r="ET571" s="335" t="s">
        <v>25068</v>
      </c>
      <c r="EU571" s="335" t="s">
        <v>25069</v>
      </c>
      <c r="EV571" s="335" t="s">
        <v>3876</v>
      </c>
      <c r="EW571" s="335" t="s">
        <v>3876</v>
      </c>
      <c r="EX571" s="335" t="s">
        <v>3848</v>
      </c>
      <c r="EY571" s="335" t="s">
        <v>3848</v>
      </c>
      <c r="EZ571" s="335" t="s">
        <v>3876</v>
      </c>
      <c r="FA571" s="335" t="s">
        <v>3848</v>
      </c>
      <c r="FB571" s="335" t="s">
        <v>3848</v>
      </c>
      <c r="FC571" s="335" t="s">
        <v>3848</v>
      </c>
      <c r="FD571" s="335" t="s">
        <v>3848</v>
      </c>
      <c r="FE571" s="335" t="s">
        <v>4017</v>
      </c>
      <c r="FF571" s="335" t="s">
        <v>4017</v>
      </c>
      <c r="FG571" s="335" t="s">
        <v>3848</v>
      </c>
      <c r="FH571" s="335" t="s">
        <v>3848</v>
      </c>
      <c r="FI571" s="335" t="s">
        <v>3848</v>
      </c>
      <c r="FJ571" s="335" t="s">
        <v>4017</v>
      </c>
      <c r="FK571" s="335" t="s">
        <v>4017</v>
      </c>
      <c r="FL571" s="335" t="s">
        <v>4017</v>
      </c>
      <c r="FM571" s="335" t="s">
        <v>25049</v>
      </c>
      <c r="FN571" s="335" t="s">
        <v>2699</v>
      </c>
      <c r="FO571" s="335" t="s">
        <v>25051</v>
      </c>
      <c r="FP571" s="335" t="s">
        <v>3848</v>
      </c>
      <c r="FQ571" s="335" t="s">
        <v>25070</v>
      </c>
      <c r="FR571" s="335" t="s">
        <v>4925</v>
      </c>
      <c r="FS571" s="335" t="s">
        <v>25071</v>
      </c>
      <c r="FT571" s="335" t="s">
        <v>25072</v>
      </c>
      <c r="FU571" s="335" t="s">
        <v>25073</v>
      </c>
      <c r="FV571" s="335" t="s">
        <v>25074</v>
      </c>
      <c r="FW571" s="335" t="s">
        <v>25075</v>
      </c>
      <c r="FX571" s="335" t="s">
        <v>3944</v>
      </c>
      <c r="FY571" s="335" t="s">
        <v>3848</v>
      </c>
      <c r="FZ571" s="335" t="s">
        <v>3848</v>
      </c>
      <c r="GA571" s="335" t="s">
        <v>3945</v>
      </c>
      <c r="GB571" s="335" t="s">
        <v>3945</v>
      </c>
      <c r="GC571" s="335" t="s">
        <v>3946</v>
      </c>
      <c r="HL571" s="335"/>
      <c r="HM571" s="335"/>
      <c r="HN571" s="335"/>
      <c r="HO571" s="335"/>
      <c r="HP571" s="335"/>
      <c r="HQ571" s="556"/>
      <c r="HR571" s="556"/>
      <c r="HS571" s="556"/>
      <c r="HT571" s="556"/>
      <c r="HU571" s="556"/>
      <c r="HV571" s="556"/>
      <c r="HW571" s="556"/>
      <c r="HX571" s="556"/>
      <c r="HY571" s="556"/>
      <c r="HZ571" s="556"/>
      <c r="IA571" s="335"/>
      <c r="IB571" s="335"/>
      <c r="IC571" s="44" t="s">
        <v>3403</v>
      </c>
      <c r="ID571" s="335"/>
      <c r="IE571" s="44" t="s">
        <v>3403</v>
      </c>
    </row>
    <row r="572" spans="1:239" s="44" customFormat="1" ht="15" customHeight="1" x14ac:dyDescent="0.2">
      <c r="A572" s="85">
        <v>45</v>
      </c>
      <c r="B572" s="470">
        <v>0.65347222222222223</v>
      </c>
      <c r="C572" s="85"/>
      <c r="D572" s="85" t="s">
        <v>12630</v>
      </c>
      <c r="E572" s="85" t="s">
        <v>212</v>
      </c>
      <c r="F572" s="282">
        <v>43287</v>
      </c>
      <c r="G572" s="85" t="s">
        <v>1202</v>
      </c>
      <c r="H572" s="85" t="s">
        <v>233</v>
      </c>
      <c r="I572" s="85" t="s">
        <v>3057</v>
      </c>
      <c r="J572" s="85"/>
      <c r="K572" s="471"/>
      <c r="L572" s="471"/>
      <c r="M572" s="471"/>
      <c r="N572" s="471"/>
      <c r="O572" s="85"/>
      <c r="P572" s="472" t="s">
        <v>25076</v>
      </c>
      <c r="Q572" s="85" t="s">
        <v>7182</v>
      </c>
      <c r="R572" s="85" t="s">
        <v>25077</v>
      </c>
      <c r="S572" s="471" t="s">
        <v>25078</v>
      </c>
      <c r="T572" s="276">
        <v>9773603347</v>
      </c>
      <c r="U572" s="473"/>
      <c r="V572" s="471" t="s">
        <v>221</v>
      </c>
      <c r="W572" s="44" t="s">
        <v>221</v>
      </c>
      <c r="X572" s="44" t="s">
        <v>221</v>
      </c>
      <c r="Y572" s="44" t="s">
        <v>221</v>
      </c>
      <c r="Z572" s="44" t="s">
        <v>221</v>
      </c>
      <c r="AA572" s="85" t="s">
        <v>25079</v>
      </c>
      <c r="AB572" s="85">
        <v>9158069327</v>
      </c>
      <c r="AC572" s="85" t="s">
        <v>402</v>
      </c>
      <c r="AD572" s="85" t="s">
        <v>224</v>
      </c>
      <c r="AE572" s="85"/>
      <c r="AF572" s="44" t="s">
        <v>259</v>
      </c>
      <c r="AG572" s="85" t="s">
        <v>221</v>
      </c>
      <c r="AH572" s="85" t="s">
        <v>221</v>
      </c>
      <c r="AI572" s="85"/>
      <c r="AJ572" s="85"/>
      <c r="AK572" s="85"/>
      <c r="AL572" s="85"/>
      <c r="AM572" s="85"/>
      <c r="AN572" s="85" t="s">
        <v>228</v>
      </c>
      <c r="AO572" s="85" t="s">
        <v>228</v>
      </c>
      <c r="AP572" s="85" t="s">
        <v>229</v>
      </c>
      <c r="AQ572" s="85" t="s">
        <v>229</v>
      </c>
      <c r="AR572" s="85"/>
      <c r="AS572" s="85" t="s">
        <v>25065</v>
      </c>
      <c r="AT572" s="85">
        <v>249556</v>
      </c>
      <c r="AU572" s="85" t="s">
        <v>4194</v>
      </c>
      <c r="AV572" s="85"/>
      <c r="AW572" s="85"/>
      <c r="AX572" s="85"/>
      <c r="AY572" s="85" t="s">
        <v>227</v>
      </c>
      <c r="AZ572" s="85" t="s">
        <v>227</v>
      </c>
      <c r="BA572" s="275"/>
      <c r="BB572" s="474" t="s">
        <v>12636</v>
      </c>
      <c r="BC572" s="275">
        <v>0.7006944444444444</v>
      </c>
      <c r="BD572" s="275">
        <v>0.70416666666666661</v>
      </c>
      <c r="BE572" s="85"/>
      <c r="BF572" s="85">
        <v>1</v>
      </c>
      <c r="BG572" s="85">
        <v>2</v>
      </c>
      <c r="BH572" s="85">
        <v>3</v>
      </c>
      <c r="BI572" s="85">
        <v>3</v>
      </c>
      <c r="BJ572" s="85">
        <v>2</v>
      </c>
      <c r="BK572" s="85">
        <v>1</v>
      </c>
      <c r="BL572" s="85">
        <v>1</v>
      </c>
      <c r="BM572" s="85">
        <v>3</v>
      </c>
      <c r="BN572" s="85">
        <v>2</v>
      </c>
      <c r="BO572" s="85">
        <v>1</v>
      </c>
      <c r="BP572" s="85">
        <v>3</v>
      </c>
      <c r="BQ572" s="85">
        <v>3</v>
      </c>
      <c r="BR572" s="85">
        <v>3</v>
      </c>
      <c r="BS572" s="85">
        <v>2</v>
      </c>
      <c r="BT572" s="85">
        <v>3</v>
      </c>
      <c r="BU572" s="252">
        <f t="shared" si="14"/>
        <v>4</v>
      </c>
      <c r="BV572" s="405"/>
      <c r="BW572" s="85"/>
      <c r="BX572" s="85"/>
      <c r="BY572" s="306">
        <f t="shared" si="13"/>
        <v>0</v>
      </c>
      <c r="BZ572" s="85"/>
      <c r="CA572" s="85"/>
      <c r="CB572" s="85"/>
      <c r="CC572" s="85"/>
      <c r="CD572" s="85"/>
      <c r="CE572" s="85"/>
      <c r="CF572" s="85"/>
      <c r="CG572" s="85"/>
      <c r="CH572" s="85"/>
      <c r="CI572" s="85"/>
      <c r="CJ572" s="85"/>
      <c r="CK572" s="85"/>
      <c r="CL572" s="85"/>
      <c r="CM572" s="85"/>
      <c r="CN572" s="85"/>
      <c r="CO572" s="85"/>
      <c r="CP572" s="85"/>
      <c r="CQ572" s="85"/>
      <c r="CR572" s="335" t="s">
        <v>12643</v>
      </c>
      <c r="CS572" s="335" t="s">
        <v>12644</v>
      </c>
      <c r="CT572" s="335" t="s">
        <v>4002</v>
      </c>
      <c r="CU572" s="335" t="s">
        <v>25080</v>
      </c>
      <c r="CV572" s="335" t="s">
        <v>25081</v>
      </c>
      <c r="CW572" s="335" t="s">
        <v>25082</v>
      </c>
      <c r="CX572" s="335" t="s">
        <v>25083</v>
      </c>
      <c r="CY572" s="335" t="s">
        <v>25084</v>
      </c>
      <c r="CZ572" s="335" t="s">
        <v>15712</v>
      </c>
      <c r="DA572" s="335" t="s">
        <v>25085</v>
      </c>
      <c r="DB572" s="335" t="s">
        <v>3840</v>
      </c>
      <c r="DC572" s="335" t="s">
        <v>3841</v>
      </c>
      <c r="DD572" s="335" t="s">
        <v>11695</v>
      </c>
      <c r="DE572" s="335" t="s">
        <v>2718</v>
      </c>
      <c r="DF572" s="335" t="s">
        <v>2718</v>
      </c>
      <c r="DG572" s="335" t="s">
        <v>7157</v>
      </c>
      <c r="DH572" s="335" t="s">
        <v>6603</v>
      </c>
      <c r="DI572" s="335" t="s">
        <v>8886</v>
      </c>
      <c r="DJ572" s="335" t="s">
        <v>12372</v>
      </c>
      <c r="DK572" s="335" t="s">
        <v>3957</v>
      </c>
      <c r="DL572" s="335" t="s">
        <v>25086</v>
      </c>
      <c r="DM572" s="335" t="s">
        <v>3851</v>
      </c>
      <c r="DN572" s="335" t="s">
        <v>3852</v>
      </c>
      <c r="DO572" s="335" t="s">
        <v>3853</v>
      </c>
      <c r="DP572" s="335" t="s">
        <v>3854</v>
      </c>
      <c r="DQ572" s="335" t="s">
        <v>25087</v>
      </c>
      <c r="DR572" s="335" t="s">
        <v>2718</v>
      </c>
      <c r="DS572" s="335" t="s">
        <v>25088</v>
      </c>
      <c r="DT572" s="335" t="s">
        <v>25089</v>
      </c>
      <c r="DU572" s="335" t="s">
        <v>25090</v>
      </c>
      <c r="DV572" s="335" t="s">
        <v>25091</v>
      </c>
      <c r="DW572" s="335" t="s">
        <v>25092</v>
      </c>
      <c r="DX572" s="335" t="s">
        <v>25093</v>
      </c>
      <c r="DY572" s="335" t="s">
        <v>25094</v>
      </c>
      <c r="DZ572" s="335" t="s">
        <v>2718</v>
      </c>
      <c r="EA572" s="335" t="s">
        <v>2718</v>
      </c>
      <c r="EB572" s="335" t="s">
        <v>3861</v>
      </c>
      <c r="EC572" s="335" t="s">
        <v>3862</v>
      </c>
      <c r="ED572" s="335" t="s">
        <v>3848</v>
      </c>
      <c r="EE572" s="335" t="s">
        <v>12139</v>
      </c>
      <c r="EF572" s="335" t="s">
        <v>3864</v>
      </c>
      <c r="EG572" s="335" t="s">
        <v>4068</v>
      </c>
      <c r="EH572" s="335" t="s">
        <v>4069</v>
      </c>
      <c r="EI572" s="335" t="s">
        <v>25065</v>
      </c>
      <c r="EJ572" s="335" t="s">
        <v>25065</v>
      </c>
      <c r="EK572" s="335" t="s">
        <v>3848</v>
      </c>
      <c r="EL572" s="335" t="s">
        <v>3868</v>
      </c>
      <c r="EM572" s="335" t="s">
        <v>4002</v>
      </c>
      <c r="EN572" s="335" t="s">
        <v>4002</v>
      </c>
      <c r="EO572" s="335" t="s">
        <v>3869</v>
      </c>
      <c r="EP572" s="335" t="s">
        <v>3870</v>
      </c>
      <c r="EQ572" s="335" t="s">
        <v>25095</v>
      </c>
      <c r="ER572" s="335" t="s">
        <v>3924</v>
      </c>
      <c r="ES572" s="335" t="s">
        <v>14916</v>
      </c>
      <c r="ET572" s="335" t="s">
        <v>25096</v>
      </c>
      <c r="EU572" s="335" t="s">
        <v>14652</v>
      </c>
      <c r="EV572" s="335" t="s">
        <v>3876</v>
      </c>
      <c r="EW572" s="335" t="s">
        <v>3876</v>
      </c>
      <c r="EX572" s="335" t="s">
        <v>2718</v>
      </c>
      <c r="EY572" s="335" t="s">
        <v>25097</v>
      </c>
      <c r="EZ572" s="335" t="s">
        <v>3876</v>
      </c>
      <c r="FA572" s="335" t="s">
        <v>3848</v>
      </c>
      <c r="FB572" s="335" t="s">
        <v>3848</v>
      </c>
      <c r="FC572" s="335" t="s">
        <v>3848</v>
      </c>
      <c r="FD572" s="335" t="s">
        <v>3848</v>
      </c>
      <c r="FE572" s="335" t="s">
        <v>4017</v>
      </c>
      <c r="FF572" s="335" t="s">
        <v>4017</v>
      </c>
      <c r="FG572" s="335" t="s">
        <v>3848</v>
      </c>
      <c r="FH572" s="335" t="s">
        <v>3848</v>
      </c>
      <c r="FI572" s="335" t="s">
        <v>3848</v>
      </c>
      <c r="FJ572" s="335" t="s">
        <v>4017</v>
      </c>
      <c r="FK572" s="335" t="s">
        <v>4017</v>
      </c>
      <c r="FL572" s="335" t="s">
        <v>4017</v>
      </c>
      <c r="FM572" s="335" t="s">
        <v>25081</v>
      </c>
      <c r="FN572" s="335" t="s">
        <v>25098</v>
      </c>
      <c r="FO572" s="335" t="s">
        <v>25083</v>
      </c>
      <c r="FP572" s="335" t="s">
        <v>3848</v>
      </c>
      <c r="FQ572" s="335" t="s">
        <v>25099</v>
      </c>
      <c r="FR572" s="335" t="s">
        <v>4592</v>
      </c>
      <c r="FS572" s="335" t="s">
        <v>25100</v>
      </c>
      <c r="FT572" s="335" t="s">
        <v>25101</v>
      </c>
      <c r="FU572" s="335" t="s">
        <v>25102</v>
      </c>
      <c r="FV572" s="335" t="s">
        <v>25103</v>
      </c>
      <c r="FW572" s="335" t="s">
        <v>25104</v>
      </c>
      <c r="FX572" s="335" t="s">
        <v>3944</v>
      </c>
      <c r="FY572" s="335" t="s">
        <v>3848</v>
      </c>
      <c r="FZ572" s="335" t="s">
        <v>3848</v>
      </c>
      <c r="GA572" s="335" t="s">
        <v>3945</v>
      </c>
      <c r="GB572" s="335" t="s">
        <v>3946</v>
      </c>
      <c r="GC572" s="335" t="s">
        <v>3946</v>
      </c>
      <c r="HL572" s="309"/>
      <c r="HM572" s="309"/>
      <c r="HN572" s="309"/>
      <c r="HO572" s="309"/>
      <c r="HP572" s="309"/>
      <c r="HQ572" s="556"/>
      <c r="HR572" s="556"/>
      <c r="HS572" s="557"/>
      <c r="HT572" s="557"/>
      <c r="HU572" s="557"/>
      <c r="HV572" s="556"/>
      <c r="HW572" s="557"/>
      <c r="HX572" s="556"/>
      <c r="HY572" s="556"/>
      <c r="HZ572" s="556"/>
      <c r="IA572" s="309"/>
      <c r="IB572" s="309"/>
      <c r="IC572" s="44" t="s">
        <v>3403</v>
      </c>
      <c r="ID572" s="309"/>
      <c r="IE572" s="44" t="s">
        <v>3403</v>
      </c>
    </row>
    <row r="573" spans="1:239" s="44" customFormat="1" ht="15" customHeight="1" x14ac:dyDescent="0.2">
      <c r="A573" s="85">
        <v>46</v>
      </c>
      <c r="B573" s="470">
        <v>0.65763888888888888</v>
      </c>
      <c r="C573" s="85"/>
      <c r="D573" s="85" t="s">
        <v>12630</v>
      </c>
      <c r="E573" s="85" t="s">
        <v>212</v>
      </c>
      <c r="F573" s="282">
        <v>43287</v>
      </c>
      <c r="G573" s="85" t="s">
        <v>1202</v>
      </c>
      <c r="H573" s="85" t="s">
        <v>233</v>
      </c>
      <c r="I573" s="85" t="s">
        <v>3057</v>
      </c>
      <c r="J573" s="85"/>
      <c r="K573" s="471"/>
      <c r="L573" s="471"/>
      <c r="M573" s="471"/>
      <c r="N573" s="471"/>
      <c r="O573" s="85"/>
      <c r="P573" s="472" t="s">
        <v>25105</v>
      </c>
      <c r="Q573" s="85" t="s">
        <v>25106</v>
      </c>
      <c r="R573" s="85" t="s">
        <v>25107</v>
      </c>
      <c r="S573" s="471" t="s">
        <v>1239</v>
      </c>
      <c r="T573" s="276">
        <v>9052825981</v>
      </c>
      <c r="U573" s="473"/>
      <c r="V573" s="471" t="s">
        <v>221</v>
      </c>
      <c r="W573" s="44" t="s">
        <v>221</v>
      </c>
      <c r="X573" s="44" t="s">
        <v>221</v>
      </c>
      <c r="Y573" s="44" t="s">
        <v>221</v>
      </c>
      <c r="Z573" s="44" t="s">
        <v>221</v>
      </c>
      <c r="AA573" s="85" t="s">
        <v>25108</v>
      </c>
      <c r="AB573" s="85">
        <v>9075452333</v>
      </c>
      <c r="AC573" s="85" t="s">
        <v>402</v>
      </c>
      <c r="AD573" s="85" t="s">
        <v>224</v>
      </c>
      <c r="AE573" s="85"/>
      <c r="AF573" s="85" t="s">
        <v>226</v>
      </c>
      <c r="AG573" s="85" t="s">
        <v>221</v>
      </c>
      <c r="AH573" s="85" t="s">
        <v>221</v>
      </c>
      <c r="AI573" s="85"/>
      <c r="AJ573" s="85"/>
      <c r="AK573" s="85"/>
      <c r="AL573" s="85"/>
      <c r="AM573" s="85"/>
      <c r="AN573" s="85" t="s">
        <v>394</v>
      </c>
      <c r="AO573" s="85" t="s">
        <v>395</v>
      </c>
      <c r="AP573" s="85" t="s">
        <v>229</v>
      </c>
      <c r="AQ573" s="85" t="s">
        <v>229</v>
      </c>
      <c r="AR573" s="85"/>
      <c r="AS573" s="85" t="s">
        <v>25065</v>
      </c>
      <c r="AT573" s="281">
        <v>249556</v>
      </c>
      <c r="AU573" s="85" t="s">
        <v>4194</v>
      </c>
      <c r="AV573" s="85"/>
      <c r="AW573" s="85">
        <v>1031372</v>
      </c>
      <c r="AX573" s="85"/>
      <c r="AY573" s="85" t="s">
        <v>227</v>
      </c>
      <c r="AZ573" s="85" t="s">
        <v>227</v>
      </c>
      <c r="BA573" s="275"/>
      <c r="BB573" s="474" t="s">
        <v>12636</v>
      </c>
      <c r="BC573" s="275">
        <v>0.70624999999999993</v>
      </c>
      <c r="BD573" s="275">
        <v>0.70972222222222225</v>
      </c>
      <c r="BE573" s="85"/>
      <c r="BF573" s="85">
        <v>1</v>
      </c>
      <c r="BG573" s="85">
        <v>2</v>
      </c>
      <c r="BH573" s="85">
        <v>3</v>
      </c>
      <c r="BI573" s="85">
        <v>3</v>
      </c>
      <c r="BJ573" s="85">
        <v>2</v>
      </c>
      <c r="BK573" s="85">
        <v>1</v>
      </c>
      <c r="BL573" s="85">
        <v>1</v>
      </c>
      <c r="BM573" s="85">
        <v>3</v>
      </c>
      <c r="BN573" s="85">
        <v>2</v>
      </c>
      <c r="BO573" s="85">
        <v>1</v>
      </c>
      <c r="BP573" s="85">
        <v>3</v>
      </c>
      <c r="BQ573" s="85">
        <v>3</v>
      </c>
      <c r="BR573" s="85">
        <v>3</v>
      </c>
      <c r="BS573" s="85">
        <v>2</v>
      </c>
      <c r="BT573" s="85">
        <v>3</v>
      </c>
      <c r="BU573" s="252">
        <f t="shared" si="14"/>
        <v>4</v>
      </c>
      <c r="BV573" s="405"/>
      <c r="BW573" s="85"/>
      <c r="BX573" s="85"/>
      <c r="BY573" s="306">
        <f t="shared" si="13"/>
        <v>0</v>
      </c>
      <c r="BZ573" s="85"/>
      <c r="CA573" s="85"/>
      <c r="CB573" s="85"/>
      <c r="CC573" s="85"/>
      <c r="CD573" s="85"/>
      <c r="CE573" s="85"/>
      <c r="CF573" s="85"/>
      <c r="CG573" s="85"/>
      <c r="CH573" s="85"/>
      <c r="CI573" s="85"/>
      <c r="CJ573" s="85"/>
      <c r="CK573" s="85"/>
      <c r="CL573" s="85"/>
      <c r="CM573" s="85"/>
      <c r="CN573" s="85"/>
      <c r="CO573" s="85"/>
      <c r="CP573" s="85"/>
      <c r="CQ573" s="85"/>
      <c r="CR573" s="335" t="s">
        <v>12643</v>
      </c>
      <c r="CS573" s="335" t="s">
        <v>12644</v>
      </c>
      <c r="CT573" s="335" t="s">
        <v>4002</v>
      </c>
      <c r="CU573" s="335" t="s">
        <v>25109</v>
      </c>
      <c r="CV573" s="335" t="s">
        <v>25110</v>
      </c>
      <c r="CW573" s="335" t="s">
        <v>25111</v>
      </c>
      <c r="CX573" s="335" t="s">
        <v>2718</v>
      </c>
      <c r="CY573" s="335" t="s">
        <v>25112</v>
      </c>
      <c r="CZ573" s="335" t="s">
        <v>3848</v>
      </c>
      <c r="DA573" s="335" t="s">
        <v>25113</v>
      </c>
      <c r="DB573" s="335" t="s">
        <v>3840</v>
      </c>
      <c r="DC573" s="335" t="s">
        <v>3841</v>
      </c>
      <c r="DD573" s="335" t="s">
        <v>11202</v>
      </c>
      <c r="DE573" s="335" t="s">
        <v>3848</v>
      </c>
      <c r="DF573" s="335" t="s">
        <v>25113</v>
      </c>
      <c r="DG573" s="335" t="s">
        <v>3840</v>
      </c>
      <c r="DH573" s="335" t="s">
        <v>3841</v>
      </c>
      <c r="DI573" s="335" t="s">
        <v>11202</v>
      </c>
      <c r="DJ573" s="335" t="s">
        <v>3848</v>
      </c>
      <c r="DK573" s="335" t="s">
        <v>3957</v>
      </c>
      <c r="DL573" s="335" t="s">
        <v>4298</v>
      </c>
      <c r="DM573" s="335" t="s">
        <v>3851</v>
      </c>
      <c r="DN573" s="335" t="s">
        <v>3852</v>
      </c>
      <c r="DO573" s="335" t="s">
        <v>3853</v>
      </c>
      <c r="DP573" s="335" t="s">
        <v>3854</v>
      </c>
      <c r="DQ573" s="335" t="s">
        <v>25114</v>
      </c>
      <c r="DR573" s="335" t="s">
        <v>2718</v>
      </c>
      <c r="DS573" s="335" t="s">
        <v>25115</v>
      </c>
      <c r="DT573" s="335" t="s">
        <v>25116</v>
      </c>
      <c r="DU573" s="335" t="s">
        <v>25117</v>
      </c>
      <c r="DV573" s="335" t="s">
        <v>25118</v>
      </c>
      <c r="DW573" s="335" t="s">
        <v>25119</v>
      </c>
      <c r="DX573" s="335" t="s">
        <v>25115</v>
      </c>
      <c r="DY573" s="335" t="s">
        <v>25120</v>
      </c>
      <c r="DZ573" s="335" t="s">
        <v>3848</v>
      </c>
      <c r="EA573" s="335" t="s">
        <v>3848</v>
      </c>
      <c r="EB573" s="335" t="s">
        <v>3861</v>
      </c>
      <c r="EC573" s="335" t="s">
        <v>3862</v>
      </c>
      <c r="ED573" s="335" t="s">
        <v>3848</v>
      </c>
      <c r="EE573" s="335" t="s">
        <v>9840</v>
      </c>
      <c r="EF573" s="335" t="s">
        <v>395</v>
      </c>
      <c r="EG573" s="335" t="s">
        <v>4068</v>
      </c>
      <c r="EH573" s="335" t="s">
        <v>4069</v>
      </c>
      <c r="EI573" s="335" t="s">
        <v>229</v>
      </c>
      <c r="EJ573" s="335" t="s">
        <v>25121</v>
      </c>
      <c r="EK573" s="335" t="s">
        <v>3848</v>
      </c>
      <c r="EL573" s="335" t="s">
        <v>3868</v>
      </c>
      <c r="EM573" s="335" t="s">
        <v>4002</v>
      </c>
      <c r="EN573" s="335" t="s">
        <v>4002</v>
      </c>
      <c r="EO573" s="335" t="s">
        <v>3869</v>
      </c>
      <c r="EP573" s="335" t="s">
        <v>3870</v>
      </c>
      <c r="EQ573" s="335" t="s">
        <v>18144</v>
      </c>
      <c r="ER573" s="335" t="s">
        <v>4073</v>
      </c>
      <c r="ES573" s="335" t="s">
        <v>25122</v>
      </c>
      <c r="ET573" s="335" t="s">
        <v>5792</v>
      </c>
      <c r="EU573" s="335" t="s">
        <v>17184</v>
      </c>
      <c r="EV573" s="335" t="s">
        <v>3876</v>
      </c>
      <c r="EW573" s="335" t="s">
        <v>3876</v>
      </c>
      <c r="EX573" s="335" t="s">
        <v>3848</v>
      </c>
      <c r="EY573" s="335" t="s">
        <v>3848</v>
      </c>
      <c r="EZ573" s="335" t="s">
        <v>3876</v>
      </c>
      <c r="FA573" s="335" t="s">
        <v>3848</v>
      </c>
      <c r="FB573" s="335" t="s">
        <v>3848</v>
      </c>
      <c r="FC573" s="335" t="s">
        <v>3848</v>
      </c>
      <c r="FD573" s="335" t="s">
        <v>3848</v>
      </c>
      <c r="FE573" s="335" t="s">
        <v>3848</v>
      </c>
      <c r="FF573" s="335" t="s">
        <v>3848</v>
      </c>
      <c r="FG573" s="335" t="s">
        <v>3848</v>
      </c>
      <c r="FH573" s="335" t="s">
        <v>3848</v>
      </c>
      <c r="FI573" s="335" t="s">
        <v>3848</v>
      </c>
      <c r="FJ573" s="335" t="s">
        <v>3848</v>
      </c>
      <c r="FK573" s="335" t="s">
        <v>3848</v>
      </c>
      <c r="FL573" s="335" t="s">
        <v>3848</v>
      </c>
      <c r="FM573" s="335" t="s">
        <v>25110</v>
      </c>
      <c r="FN573" s="335" t="s">
        <v>25123</v>
      </c>
      <c r="FO573" s="335" t="s">
        <v>25124</v>
      </c>
      <c r="FP573" s="335" t="s">
        <v>3848</v>
      </c>
      <c r="FQ573" s="335" t="s">
        <v>25125</v>
      </c>
      <c r="FR573" s="335" t="s">
        <v>4592</v>
      </c>
      <c r="FS573" s="335" t="s">
        <v>25126</v>
      </c>
      <c r="FT573" s="335" t="s">
        <v>25127</v>
      </c>
      <c r="FU573" s="335" t="s">
        <v>25128</v>
      </c>
      <c r="FV573" s="335" t="s">
        <v>25129</v>
      </c>
      <c r="FW573" s="335" t="s">
        <v>25130</v>
      </c>
      <c r="FX573" s="335" t="s">
        <v>3944</v>
      </c>
      <c r="FY573" s="335" t="s">
        <v>3848</v>
      </c>
      <c r="FZ573" s="335" t="s">
        <v>3848</v>
      </c>
      <c r="GA573" s="335" t="s">
        <v>3945</v>
      </c>
      <c r="GB573" s="335" t="s">
        <v>3946</v>
      </c>
      <c r="GC573" s="335" t="s">
        <v>3946</v>
      </c>
      <c r="HL573" s="335"/>
      <c r="HM573" s="335"/>
      <c r="HN573" s="335"/>
      <c r="HO573" s="335"/>
      <c r="HP573" s="335"/>
      <c r="HQ573" s="556"/>
      <c r="HR573" s="556"/>
      <c r="HS573" s="556"/>
      <c r="HT573" s="556"/>
      <c r="HU573" s="556"/>
      <c r="HV573" s="556"/>
      <c r="HW573" s="556"/>
      <c r="HX573" s="556"/>
      <c r="HY573" s="556"/>
      <c r="HZ573" s="556"/>
      <c r="IA573" s="335"/>
      <c r="IB573" s="335"/>
      <c r="IC573" s="44" t="s">
        <v>3403</v>
      </c>
      <c r="ID573" s="335"/>
      <c r="IE573" s="44" t="s">
        <v>3403</v>
      </c>
    </row>
    <row r="574" spans="1:239" s="44" customFormat="1" ht="15" customHeight="1" x14ac:dyDescent="0.2">
      <c r="A574" s="85">
        <v>47</v>
      </c>
      <c r="B574" s="470">
        <v>0.66319444444444442</v>
      </c>
      <c r="C574" s="85"/>
      <c r="D574" s="85" t="s">
        <v>12630</v>
      </c>
      <c r="E574" s="85" t="s">
        <v>212</v>
      </c>
      <c r="F574" s="282">
        <v>43287</v>
      </c>
      <c r="G574" s="85" t="s">
        <v>1202</v>
      </c>
      <c r="H574" s="85" t="s">
        <v>233</v>
      </c>
      <c r="I574" s="85" t="s">
        <v>1203</v>
      </c>
      <c r="J574" s="85"/>
      <c r="K574" s="471"/>
      <c r="L574" s="471"/>
      <c r="M574" s="471"/>
      <c r="N574" s="471"/>
      <c r="O574" s="85"/>
      <c r="P574" s="472" t="s">
        <v>25131</v>
      </c>
      <c r="Q574" s="85" t="s">
        <v>25132</v>
      </c>
      <c r="R574" s="85" t="s">
        <v>25133</v>
      </c>
      <c r="S574" s="471" t="s">
        <v>25134</v>
      </c>
      <c r="T574" s="276">
        <v>9195449415</v>
      </c>
      <c r="U574" s="473"/>
      <c r="V574" s="471" t="s">
        <v>221</v>
      </c>
      <c r="W574" s="44" t="s">
        <v>221</v>
      </c>
      <c r="X574" s="44" t="s">
        <v>221</v>
      </c>
      <c r="Y574" s="44" t="s">
        <v>221</v>
      </c>
      <c r="Z574" s="44" t="s">
        <v>221</v>
      </c>
      <c r="AA574" s="85" t="s">
        <v>25135</v>
      </c>
      <c r="AB574" s="85">
        <v>9466497871</v>
      </c>
      <c r="AC574" s="85" t="s">
        <v>402</v>
      </c>
      <c r="AD574" s="85" t="s">
        <v>267</v>
      </c>
      <c r="AE574" s="85"/>
      <c r="AF574" s="85" t="s">
        <v>226</v>
      </c>
      <c r="AG574" s="85" t="s">
        <v>221</v>
      </c>
      <c r="AH574" s="85" t="s">
        <v>221</v>
      </c>
      <c r="AI574" s="85"/>
      <c r="AJ574" s="85"/>
      <c r="AK574" s="85"/>
      <c r="AL574" s="85"/>
      <c r="AM574" s="85"/>
      <c r="AN574" s="85" t="s">
        <v>228</v>
      </c>
      <c r="AO574" s="85" t="s">
        <v>228</v>
      </c>
      <c r="AP574" s="44" t="s">
        <v>598</v>
      </c>
      <c r="AQ574" s="85" t="s">
        <v>3069</v>
      </c>
      <c r="AR574" s="85"/>
      <c r="AS574" s="85"/>
      <c r="AT574" s="85"/>
      <c r="AU574" s="85"/>
      <c r="AV574" s="85"/>
      <c r="AW574" s="85"/>
      <c r="AX574" s="85"/>
      <c r="AY574" s="85" t="s">
        <v>227</v>
      </c>
      <c r="AZ574" s="85" t="s">
        <v>227</v>
      </c>
      <c r="BA574" s="275"/>
      <c r="BB574" s="474" t="s">
        <v>12636</v>
      </c>
      <c r="BC574" s="275">
        <v>0.71250000000000002</v>
      </c>
      <c r="BD574" s="275">
        <v>0.71597222222222223</v>
      </c>
      <c r="BE574" s="85"/>
      <c r="BF574" s="85">
        <v>1</v>
      </c>
      <c r="BG574" s="85">
        <v>2</v>
      </c>
      <c r="BH574" s="85">
        <v>3</v>
      </c>
      <c r="BI574" s="85">
        <v>3</v>
      </c>
      <c r="BJ574" s="85">
        <v>2</v>
      </c>
      <c r="BK574" s="85">
        <v>1</v>
      </c>
      <c r="BL574" s="85">
        <v>1</v>
      </c>
      <c r="BM574" s="85">
        <v>3</v>
      </c>
      <c r="BN574" s="85">
        <v>2</v>
      </c>
      <c r="BO574" s="85">
        <v>2</v>
      </c>
      <c r="BP574" s="85">
        <v>3</v>
      </c>
      <c r="BQ574" s="85">
        <v>3</v>
      </c>
      <c r="BR574" s="85">
        <v>2</v>
      </c>
      <c r="BS574" s="85">
        <v>1</v>
      </c>
      <c r="BT574" s="85">
        <v>3</v>
      </c>
      <c r="BU574" s="252">
        <f t="shared" si="14"/>
        <v>4</v>
      </c>
      <c r="BV574" s="405"/>
      <c r="BW574" s="85"/>
      <c r="BX574" s="85"/>
      <c r="BY574" s="306">
        <f t="shared" si="13"/>
        <v>0</v>
      </c>
      <c r="BZ574" s="85"/>
      <c r="CA574" s="85"/>
      <c r="CB574" s="85"/>
      <c r="CC574" s="85"/>
      <c r="CD574" s="85"/>
      <c r="CE574" s="85"/>
      <c r="CF574" s="85"/>
      <c r="CG574" s="85"/>
      <c r="CH574" s="85"/>
      <c r="CI574" s="85"/>
      <c r="CJ574" s="85"/>
      <c r="CK574" s="85"/>
      <c r="CL574" s="85"/>
      <c r="CM574" s="85"/>
      <c r="CN574" s="85"/>
      <c r="CO574" s="85"/>
      <c r="CP574" s="85"/>
      <c r="CQ574" s="85"/>
      <c r="CR574" s="335" t="s">
        <v>12643</v>
      </c>
      <c r="CS574" s="335" t="s">
        <v>12644</v>
      </c>
      <c r="CT574" s="335" t="s">
        <v>4002</v>
      </c>
      <c r="CU574" s="335" t="s">
        <v>25136</v>
      </c>
      <c r="CV574" s="335" t="s">
        <v>25132</v>
      </c>
      <c r="CW574" s="335" t="s">
        <v>25137</v>
      </c>
      <c r="CX574" s="335" t="s">
        <v>25138</v>
      </c>
      <c r="CY574" s="335" t="s">
        <v>25139</v>
      </c>
      <c r="CZ574" s="335" t="s">
        <v>3848</v>
      </c>
      <c r="DA574" s="335" t="s">
        <v>25140</v>
      </c>
      <c r="DB574" s="335" t="s">
        <v>3840</v>
      </c>
      <c r="DC574" s="335" t="s">
        <v>3841</v>
      </c>
      <c r="DD574" s="335" t="s">
        <v>4838</v>
      </c>
      <c r="DE574" s="335" t="s">
        <v>3848</v>
      </c>
      <c r="DF574" s="335" t="s">
        <v>25141</v>
      </c>
      <c r="DG574" s="335" t="s">
        <v>3840</v>
      </c>
      <c r="DH574" s="335" t="s">
        <v>3841</v>
      </c>
      <c r="DI574" s="335" t="s">
        <v>4838</v>
      </c>
      <c r="DJ574" s="335" t="s">
        <v>25142</v>
      </c>
      <c r="DK574" s="335" t="s">
        <v>3957</v>
      </c>
      <c r="DL574" s="335" t="s">
        <v>25143</v>
      </c>
      <c r="DM574" s="335" t="s">
        <v>4116</v>
      </c>
      <c r="DN574" s="335" t="s">
        <v>3852</v>
      </c>
      <c r="DO574" s="335" t="s">
        <v>3853</v>
      </c>
      <c r="DP574" s="335" t="s">
        <v>3854</v>
      </c>
      <c r="DQ574" s="335" t="s">
        <v>25144</v>
      </c>
      <c r="DR574" s="335" t="s">
        <v>25144</v>
      </c>
      <c r="DS574" s="335" t="s">
        <v>25145</v>
      </c>
      <c r="DT574" s="335" t="s">
        <v>25146</v>
      </c>
      <c r="DU574" s="335" t="s">
        <v>25147</v>
      </c>
      <c r="DV574" s="335" t="s">
        <v>3848</v>
      </c>
      <c r="DW574" s="335" t="s">
        <v>3848</v>
      </c>
      <c r="DX574" s="335" t="s">
        <v>25148</v>
      </c>
      <c r="DY574" s="335" t="s">
        <v>3848</v>
      </c>
      <c r="DZ574" s="335" t="s">
        <v>3848</v>
      </c>
      <c r="EA574" s="335" t="s">
        <v>3848</v>
      </c>
      <c r="EB574" s="335" t="s">
        <v>3861</v>
      </c>
      <c r="EC574" s="335" t="s">
        <v>3862</v>
      </c>
      <c r="ED574" s="335" t="s">
        <v>3848</v>
      </c>
      <c r="EE574" s="335" t="s">
        <v>5339</v>
      </c>
      <c r="EF574" s="335" t="s">
        <v>3864</v>
      </c>
      <c r="EG574" s="335" t="s">
        <v>598</v>
      </c>
      <c r="EH574" s="335" t="s">
        <v>20053</v>
      </c>
      <c r="EI574" s="335" t="s">
        <v>25149</v>
      </c>
      <c r="EJ574" s="335" t="s">
        <v>3848</v>
      </c>
      <c r="EK574" s="335" t="s">
        <v>3848</v>
      </c>
      <c r="EL574" s="335" t="s">
        <v>3868</v>
      </c>
      <c r="EM574" s="335" t="s">
        <v>4002</v>
      </c>
      <c r="EN574" s="335" t="s">
        <v>4002</v>
      </c>
      <c r="EO574" s="335" t="s">
        <v>3870</v>
      </c>
      <c r="EP574" s="335" t="s">
        <v>3869</v>
      </c>
      <c r="EQ574" s="335" t="s">
        <v>25150</v>
      </c>
      <c r="ER574" s="335" t="s">
        <v>4073</v>
      </c>
      <c r="ES574" s="335" t="s">
        <v>25151</v>
      </c>
      <c r="ET574" s="335" t="s">
        <v>25152</v>
      </c>
      <c r="EU574" s="335" t="s">
        <v>17351</v>
      </c>
      <c r="EV574" s="335" t="s">
        <v>3876</v>
      </c>
      <c r="EW574" s="335" t="s">
        <v>3876</v>
      </c>
      <c r="EX574" s="335" t="s">
        <v>3848</v>
      </c>
      <c r="EY574" s="335" t="s">
        <v>3848</v>
      </c>
      <c r="EZ574" s="335" t="s">
        <v>3876</v>
      </c>
      <c r="FA574" s="335" t="s">
        <v>3848</v>
      </c>
      <c r="FB574" s="335" t="s">
        <v>3848</v>
      </c>
      <c r="FC574" s="335" t="s">
        <v>3848</v>
      </c>
      <c r="FD574" s="335" t="s">
        <v>3848</v>
      </c>
      <c r="FE574" s="335" t="s">
        <v>4017</v>
      </c>
      <c r="FF574" s="335" t="s">
        <v>4017</v>
      </c>
      <c r="FG574" s="335" t="s">
        <v>3848</v>
      </c>
      <c r="FH574" s="335" t="s">
        <v>3848</v>
      </c>
      <c r="FI574" s="335" t="s">
        <v>3848</v>
      </c>
      <c r="FJ574" s="335" t="s">
        <v>4017</v>
      </c>
      <c r="FK574" s="335" t="s">
        <v>4017</v>
      </c>
      <c r="FL574" s="335" t="s">
        <v>4017</v>
      </c>
      <c r="FM574" s="335" t="s">
        <v>25153</v>
      </c>
      <c r="FN574" s="335" t="s">
        <v>25154</v>
      </c>
      <c r="FO574" s="335" t="s">
        <v>25155</v>
      </c>
      <c r="FP574" s="335" t="s">
        <v>3848</v>
      </c>
      <c r="FQ574" s="335" t="s">
        <v>25156</v>
      </c>
      <c r="FR574" s="335" t="s">
        <v>5530</v>
      </c>
      <c r="FS574" s="335" t="s">
        <v>25157</v>
      </c>
      <c r="FT574" s="335" t="s">
        <v>3943</v>
      </c>
      <c r="FU574" s="335" t="s">
        <v>3943</v>
      </c>
      <c r="FV574" s="335" t="s">
        <v>3943</v>
      </c>
      <c r="FW574" s="335" t="s">
        <v>3943</v>
      </c>
      <c r="FX574" s="335" t="s">
        <v>3944</v>
      </c>
      <c r="FY574" s="335" t="s">
        <v>3848</v>
      </c>
      <c r="FZ574" s="335" t="s">
        <v>3848</v>
      </c>
      <c r="GA574" s="335" t="s">
        <v>3945</v>
      </c>
      <c r="GB574" s="335" t="s">
        <v>3945</v>
      </c>
      <c r="GC574" s="335" t="s">
        <v>3945</v>
      </c>
      <c r="HL574" s="335"/>
      <c r="HM574" s="335"/>
      <c r="HN574" s="335"/>
      <c r="HO574" s="335"/>
      <c r="HP574" s="335"/>
      <c r="HQ574" s="556"/>
      <c r="HR574" s="556"/>
      <c r="HS574" s="556"/>
      <c r="HT574" s="556"/>
      <c r="HU574" s="556"/>
      <c r="HV574" s="556"/>
      <c r="HW574" s="556"/>
      <c r="HX574" s="556"/>
      <c r="HY574" s="556"/>
      <c r="HZ574" s="556"/>
      <c r="IA574" s="335"/>
      <c r="IB574" s="335"/>
      <c r="IC574" s="44" t="s">
        <v>3403</v>
      </c>
      <c r="ID574" s="335"/>
      <c r="IE574" s="44" t="s">
        <v>3403</v>
      </c>
    </row>
    <row r="575" spans="1:239" s="44" customFormat="1" ht="15" customHeight="1" x14ac:dyDescent="0.2">
      <c r="A575" s="85">
        <v>48</v>
      </c>
      <c r="B575" s="470">
        <v>0.6875</v>
      </c>
      <c r="C575" s="85"/>
      <c r="D575" s="85" t="s">
        <v>12630</v>
      </c>
      <c r="E575" s="85" t="s">
        <v>212</v>
      </c>
      <c r="F575" s="282">
        <v>43287</v>
      </c>
      <c r="G575" s="85" t="s">
        <v>1202</v>
      </c>
      <c r="H575" s="85" t="s">
        <v>214</v>
      </c>
      <c r="I575" s="85" t="s">
        <v>1222</v>
      </c>
      <c r="J575" s="85"/>
      <c r="K575" s="471"/>
      <c r="L575" s="471"/>
      <c r="M575" s="471"/>
      <c r="N575" s="471"/>
      <c r="O575" s="85"/>
      <c r="P575" s="472" t="s">
        <v>25158</v>
      </c>
      <c r="Q575" s="85" t="s">
        <v>25159</v>
      </c>
      <c r="R575" s="85" t="s">
        <v>25160</v>
      </c>
      <c r="S575" s="471" t="s">
        <v>25161</v>
      </c>
      <c r="T575" s="276">
        <v>9953175355</v>
      </c>
      <c r="U575" s="473"/>
      <c r="V575" s="471" t="s">
        <v>221</v>
      </c>
      <c r="W575" s="44" t="s">
        <v>221</v>
      </c>
      <c r="X575" s="44" t="s">
        <v>221</v>
      </c>
      <c r="Y575" s="44" t="s">
        <v>221</v>
      </c>
      <c r="Z575" s="44" t="s">
        <v>221</v>
      </c>
      <c r="AA575" s="85" t="s">
        <v>25162</v>
      </c>
      <c r="AB575" s="85">
        <v>9236000979</v>
      </c>
      <c r="AC575" s="85" t="s">
        <v>1303</v>
      </c>
      <c r="AD575" s="85" t="s">
        <v>224</v>
      </c>
      <c r="AE575" s="44" t="s">
        <v>221</v>
      </c>
      <c r="AF575" s="85" t="s">
        <v>221</v>
      </c>
      <c r="AG575" s="85" t="s">
        <v>221</v>
      </c>
      <c r="AH575" s="85" t="s">
        <v>221</v>
      </c>
      <c r="AI575" s="85">
        <v>0</v>
      </c>
      <c r="AJ575" s="85" t="s">
        <v>446</v>
      </c>
      <c r="AK575" s="85">
        <v>0</v>
      </c>
      <c r="AL575" s="85">
        <v>0</v>
      </c>
      <c r="AM575" s="85">
        <v>0</v>
      </c>
      <c r="AN575" s="85" t="s">
        <v>228</v>
      </c>
      <c r="AO575" s="85" t="s">
        <v>228</v>
      </c>
      <c r="AP575" s="85" t="s">
        <v>281</v>
      </c>
      <c r="AQ575" s="85" t="s">
        <v>282</v>
      </c>
      <c r="AR575" s="85"/>
      <c r="AS575" s="85"/>
      <c r="AT575" s="85"/>
      <c r="AU575" s="85"/>
      <c r="AV575" s="85"/>
      <c r="AW575" s="85"/>
      <c r="AX575" s="85"/>
      <c r="AY575" s="85" t="s">
        <v>227</v>
      </c>
      <c r="AZ575" s="85" t="s">
        <v>446</v>
      </c>
      <c r="BA575" s="275"/>
      <c r="BB575" s="474" t="s">
        <v>13928</v>
      </c>
      <c r="BC575" s="275">
        <v>0.77777777777777779</v>
      </c>
      <c r="BD575" s="275">
        <v>0.78125</v>
      </c>
      <c r="BE575" s="85"/>
      <c r="BF575" s="85">
        <v>1</v>
      </c>
      <c r="BG575" s="85">
        <v>2</v>
      </c>
      <c r="BH575" s="85">
        <v>2</v>
      </c>
      <c r="BI575" s="85">
        <v>2</v>
      </c>
      <c r="BJ575" s="85">
        <v>1</v>
      </c>
      <c r="BK575" s="85">
        <v>1</v>
      </c>
      <c r="BL575" s="85">
        <v>2</v>
      </c>
      <c r="BM575" s="85">
        <v>2</v>
      </c>
      <c r="BN575" s="85">
        <v>1</v>
      </c>
      <c r="BO575" s="85">
        <v>2</v>
      </c>
      <c r="BP575" s="85">
        <v>2</v>
      </c>
      <c r="BQ575" s="85">
        <v>1</v>
      </c>
      <c r="BR575" s="85">
        <v>2</v>
      </c>
      <c r="BS575" s="85">
        <v>2</v>
      </c>
      <c r="BT575" s="85">
        <v>2</v>
      </c>
      <c r="BU575" s="252">
        <f t="shared" si="14"/>
        <v>5</v>
      </c>
      <c r="BV575" s="405"/>
      <c r="BW575" s="85"/>
      <c r="BX575" s="85"/>
      <c r="BY575" s="306">
        <f t="shared" si="13"/>
        <v>0</v>
      </c>
      <c r="BZ575" s="85"/>
      <c r="CA575" s="85"/>
      <c r="CB575" s="85"/>
      <c r="CC575" s="85"/>
      <c r="CD575" s="85"/>
      <c r="CE575" s="85"/>
      <c r="CF575" s="85"/>
      <c r="CG575" s="85"/>
      <c r="CH575" s="85"/>
      <c r="CI575" s="85"/>
      <c r="CJ575" s="85"/>
      <c r="CK575" s="85"/>
      <c r="CL575" s="85"/>
      <c r="CM575" s="85"/>
      <c r="CN575" s="85"/>
      <c r="CO575" s="85"/>
      <c r="CP575" s="85"/>
      <c r="CQ575" s="85"/>
      <c r="CR575" s="335" t="s">
        <v>12643</v>
      </c>
      <c r="CS575" s="335" t="s">
        <v>12644</v>
      </c>
      <c r="CT575" s="335" t="s">
        <v>4002</v>
      </c>
      <c r="CU575" s="335" t="s">
        <v>25163</v>
      </c>
      <c r="CV575" s="335" t="s">
        <v>25159</v>
      </c>
      <c r="CW575" s="335" t="s">
        <v>25164</v>
      </c>
      <c r="CX575" s="335" t="s">
        <v>25161</v>
      </c>
      <c r="CY575" s="335" t="s">
        <v>25165</v>
      </c>
      <c r="CZ575" s="335" t="s">
        <v>15209</v>
      </c>
      <c r="DA575" s="335" t="s">
        <v>25166</v>
      </c>
      <c r="DB575" s="335" t="s">
        <v>4158</v>
      </c>
      <c r="DC575" s="335" t="s">
        <v>4159</v>
      </c>
      <c r="DD575" s="335" t="s">
        <v>7155</v>
      </c>
      <c r="DE575" s="335" t="s">
        <v>15209</v>
      </c>
      <c r="DF575" s="335" t="s">
        <v>25167</v>
      </c>
      <c r="DG575" s="335" t="s">
        <v>4158</v>
      </c>
      <c r="DH575" s="335" t="s">
        <v>4159</v>
      </c>
      <c r="DI575" s="335" t="s">
        <v>7155</v>
      </c>
      <c r="DJ575" s="335" t="s">
        <v>25168</v>
      </c>
      <c r="DK575" s="335" t="s">
        <v>3957</v>
      </c>
      <c r="DL575" s="335" t="s">
        <v>14122</v>
      </c>
      <c r="DM575" s="335" t="s">
        <v>3914</v>
      </c>
      <c r="DN575" s="335" t="s">
        <v>3852</v>
      </c>
      <c r="DO575" s="335" t="s">
        <v>3853</v>
      </c>
      <c r="DP575" s="335" t="s">
        <v>3854</v>
      </c>
      <c r="DQ575" s="335" t="s">
        <v>25169</v>
      </c>
      <c r="DR575" s="335" t="s">
        <v>25170</v>
      </c>
      <c r="DS575" s="335" t="s">
        <v>25171</v>
      </c>
      <c r="DT575" s="335" t="s">
        <v>3848</v>
      </c>
      <c r="DU575" s="335" t="s">
        <v>3848</v>
      </c>
      <c r="DV575" s="335" t="s">
        <v>3848</v>
      </c>
      <c r="DW575" s="335" t="s">
        <v>3848</v>
      </c>
      <c r="DX575" s="335" t="s">
        <v>25172</v>
      </c>
      <c r="DY575" s="335" t="s">
        <v>3848</v>
      </c>
      <c r="DZ575" s="335" t="s">
        <v>3848</v>
      </c>
      <c r="EA575" s="335" t="s">
        <v>3848</v>
      </c>
      <c r="EB575" s="335" t="s">
        <v>3861</v>
      </c>
      <c r="EC575" s="335" t="s">
        <v>6907</v>
      </c>
      <c r="ED575" s="335" t="s">
        <v>3848</v>
      </c>
      <c r="EE575" s="335" t="s">
        <v>25173</v>
      </c>
      <c r="EF575" s="335" t="s">
        <v>3864</v>
      </c>
      <c r="EG575" s="335" t="s">
        <v>598</v>
      </c>
      <c r="EH575" s="335" t="s">
        <v>5303</v>
      </c>
      <c r="EI575" s="335" t="s">
        <v>282</v>
      </c>
      <c r="EJ575" s="335" t="s">
        <v>3848</v>
      </c>
      <c r="EK575" s="335" t="s">
        <v>3848</v>
      </c>
      <c r="EL575" s="335" t="s">
        <v>3868</v>
      </c>
      <c r="EM575" s="335" t="s">
        <v>4002</v>
      </c>
      <c r="EN575" s="335" t="s">
        <v>4002</v>
      </c>
      <c r="EO575" s="335" t="s">
        <v>4002</v>
      </c>
      <c r="EP575" s="335" t="s">
        <v>4002</v>
      </c>
      <c r="EQ575" s="335" t="s">
        <v>25174</v>
      </c>
      <c r="ER575" s="335" t="s">
        <v>3924</v>
      </c>
      <c r="ES575" s="335" t="s">
        <v>25175</v>
      </c>
      <c r="ET575" s="335" t="s">
        <v>25176</v>
      </c>
      <c r="EU575" s="335" t="s">
        <v>24054</v>
      </c>
      <c r="EV575" s="335" t="s">
        <v>3876</v>
      </c>
      <c r="EW575" s="335" t="s">
        <v>3876</v>
      </c>
      <c r="EX575" s="335" t="s">
        <v>3848</v>
      </c>
      <c r="EY575" s="335" t="s">
        <v>3848</v>
      </c>
      <c r="EZ575" s="335" t="s">
        <v>3876</v>
      </c>
      <c r="FA575" s="335" t="s">
        <v>3848</v>
      </c>
      <c r="FB575" s="335" t="s">
        <v>3848</v>
      </c>
      <c r="FC575" s="335" t="s">
        <v>3848</v>
      </c>
      <c r="FD575" s="335" t="s">
        <v>3848</v>
      </c>
      <c r="FE575" s="335" t="s">
        <v>4017</v>
      </c>
      <c r="FF575" s="335" t="s">
        <v>4017</v>
      </c>
      <c r="FG575" s="335" t="s">
        <v>3848</v>
      </c>
      <c r="FH575" s="335" t="s">
        <v>3848</v>
      </c>
      <c r="FI575" s="335" t="s">
        <v>3848</v>
      </c>
      <c r="FJ575" s="335" t="s">
        <v>4017</v>
      </c>
      <c r="FK575" s="335" t="s">
        <v>4017</v>
      </c>
      <c r="FL575" s="335" t="s">
        <v>4017</v>
      </c>
      <c r="FM575" s="335" t="s">
        <v>25161</v>
      </c>
      <c r="FN575" s="335" t="s">
        <v>25177</v>
      </c>
      <c r="FO575" s="335" t="s">
        <v>25178</v>
      </c>
      <c r="FP575" s="335" t="s">
        <v>3848</v>
      </c>
      <c r="FQ575" s="335" t="s">
        <v>3848</v>
      </c>
      <c r="FR575" s="335" t="s">
        <v>3848</v>
      </c>
      <c r="FS575" s="335" t="s">
        <v>3848</v>
      </c>
      <c r="FT575" s="335" t="s">
        <v>25179</v>
      </c>
      <c r="FU575" s="335" t="s">
        <v>25180</v>
      </c>
      <c r="FV575" s="335" t="s">
        <v>25181</v>
      </c>
      <c r="FW575" s="335" t="s">
        <v>25182</v>
      </c>
      <c r="FX575" s="335" t="s">
        <v>3944</v>
      </c>
      <c r="FY575" s="335" t="s">
        <v>3848</v>
      </c>
      <c r="FZ575" s="335" t="s">
        <v>13539</v>
      </c>
      <c r="GA575" s="335" t="s">
        <v>3945</v>
      </c>
      <c r="GB575" s="335" t="s">
        <v>3945</v>
      </c>
      <c r="GC575" s="335" t="s">
        <v>3946</v>
      </c>
      <c r="HL575" s="335"/>
      <c r="HM575" s="335"/>
      <c r="HN575" s="335"/>
      <c r="HO575" s="335"/>
      <c r="HP575" s="335"/>
      <c r="HQ575" s="556"/>
      <c r="HR575" s="556"/>
      <c r="HS575" s="556"/>
      <c r="HT575" s="556"/>
      <c r="HU575" s="556"/>
      <c r="HV575" s="556"/>
      <c r="HW575" s="556"/>
      <c r="HX575" s="556"/>
      <c r="HY575" s="556"/>
      <c r="HZ575" s="556"/>
      <c r="IA575" s="335"/>
      <c r="IB575" s="335"/>
      <c r="IC575" s="44" t="s">
        <v>3403</v>
      </c>
      <c r="ID575" s="335"/>
      <c r="IE575" s="44" t="s">
        <v>3403</v>
      </c>
    </row>
    <row r="576" spans="1:239" s="44" customFormat="1" ht="15" customHeight="1" x14ac:dyDescent="0.2">
      <c r="A576" s="85">
        <v>49</v>
      </c>
      <c r="B576" s="470">
        <v>0.69930555555555562</v>
      </c>
      <c r="C576" s="85"/>
      <c r="D576" s="85" t="s">
        <v>12630</v>
      </c>
      <c r="E576" s="85" t="s">
        <v>212</v>
      </c>
      <c r="F576" s="282">
        <v>43287</v>
      </c>
      <c r="G576" s="85" t="s">
        <v>1202</v>
      </c>
      <c r="H576" s="85" t="s">
        <v>233</v>
      </c>
      <c r="I576" s="85" t="s">
        <v>3983</v>
      </c>
      <c r="J576" s="85"/>
      <c r="K576" s="471"/>
      <c r="L576" s="471"/>
      <c r="M576" s="471"/>
      <c r="N576" s="471"/>
      <c r="O576" s="85"/>
      <c r="P576" s="472" t="s">
        <v>25183</v>
      </c>
      <c r="Q576" s="85" t="s">
        <v>470</v>
      </c>
      <c r="R576" s="85" t="s">
        <v>25184</v>
      </c>
      <c r="S576" s="471" t="s">
        <v>25185</v>
      </c>
      <c r="T576" s="276">
        <v>9054563255</v>
      </c>
      <c r="U576" s="473"/>
      <c r="V576" s="471" t="s">
        <v>221</v>
      </c>
      <c r="W576" s="44" t="s">
        <v>221</v>
      </c>
      <c r="X576" s="44" t="s">
        <v>221</v>
      </c>
      <c r="Y576" s="44" t="s">
        <v>221</v>
      </c>
      <c r="Z576" s="44" t="s">
        <v>221</v>
      </c>
      <c r="AA576" s="85" t="s">
        <v>25186</v>
      </c>
      <c r="AB576" s="85">
        <v>9950258459</v>
      </c>
      <c r="AC576" s="85" t="s">
        <v>1303</v>
      </c>
      <c r="AD576" s="85" t="s">
        <v>5205</v>
      </c>
      <c r="AE576" s="44" t="s">
        <v>221</v>
      </c>
      <c r="AF576" s="85" t="s">
        <v>221</v>
      </c>
      <c r="AG576" s="85" t="s">
        <v>221</v>
      </c>
      <c r="AH576" s="85" t="s">
        <v>221</v>
      </c>
      <c r="AI576" s="85">
        <v>0</v>
      </c>
      <c r="AJ576" s="85" t="s">
        <v>446</v>
      </c>
      <c r="AK576" s="85">
        <v>0</v>
      </c>
      <c r="AL576" s="85">
        <v>0</v>
      </c>
      <c r="AM576" s="85">
        <v>0</v>
      </c>
      <c r="AN576" s="85" t="s">
        <v>228</v>
      </c>
      <c r="AO576" s="85" t="s">
        <v>228</v>
      </c>
      <c r="AP576" s="85" t="s">
        <v>229</v>
      </c>
      <c r="AQ576" s="85" t="s">
        <v>229</v>
      </c>
      <c r="AR576" s="85"/>
      <c r="AS576" s="85" t="s">
        <v>25187</v>
      </c>
      <c r="AT576" s="85">
        <v>249622</v>
      </c>
      <c r="AU576" s="85" t="s">
        <v>13548</v>
      </c>
      <c r="AV576" s="85"/>
      <c r="AW576" s="85"/>
      <c r="AX576" s="85"/>
      <c r="AY576" s="85" t="s">
        <v>227</v>
      </c>
      <c r="AZ576" s="85" t="s">
        <v>446</v>
      </c>
      <c r="BA576" s="275"/>
      <c r="BB576" s="474" t="s">
        <v>13928</v>
      </c>
      <c r="BC576" s="275">
        <v>0.78194444444444444</v>
      </c>
      <c r="BD576" s="275">
        <v>0.78819444444444453</v>
      </c>
      <c r="BE576" s="85"/>
      <c r="BF576" s="85">
        <v>1</v>
      </c>
      <c r="BG576" s="85">
        <v>2</v>
      </c>
      <c r="BH576" s="85">
        <v>2</v>
      </c>
      <c r="BI576" s="85">
        <v>2</v>
      </c>
      <c r="BJ576" s="85">
        <v>2</v>
      </c>
      <c r="BK576" s="85">
        <v>2</v>
      </c>
      <c r="BL576" s="85">
        <v>2</v>
      </c>
      <c r="BM576" s="85">
        <v>2</v>
      </c>
      <c r="BN576" s="85">
        <v>2</v>
      </c>
      <c r="BO576" s="85">
        <v>2</v>
      </c>
      <c r="BP576" s="85">
        <v>2</v>
      </c>
      <c r="BQ576" s="85">
        <v>2</v>
      </c>
      <c r="BR576" s="85">
        <v>2</v>
      </c>
      <c r="BS576" s="85">
        <v>2</v>
      </c>
      <c r="BT576" s="85">
        <v>2</v>
      </c>
      <c r="BU576" s="252">
        <f t="shared" si="14"/>
        <v>1</v>
      </c>
      <c r="BV576" s="405"/>
      <c r="BW576" s="85"/>
      <c r="BX576" s="85"/>
      <c r="BY576" s="306">
        <f t="shared" si="13"/>
        <v>0</v>
      </c>
      <c r="BZ576" s="85"/>
      <c r="CA576" s="85"/>
      <c r="CB576" s="85"/>
      <c r="CC576" s="85"/>
      <c r="CD576" s="85"/>
      <c r="CE576" s="85"/>
      <c r="CF576" s="85"/>
      <c r="CG576" s="85"/>
      <c r="CH576" s="85"/>
      <c r="CI576" s="85"/>
      <c r="CJ576" s="85"/>
      <c r="CK576" s="85"/>
      <c r="CL576" s="85"/>
      <c r="CM576" s="85"/>
      <c r="CN576" s="85"/>
      <c r="CO576" s="85"/>
      <c r="CP576" s="85"/>
      <c r="CQ576" s="85"/>
      <c r="CR576" s="335" t="s">
        <v>12643</v>
      </c>
      <c r="CS576" s="335" t="s">
        <v>12644</v>
      </c>
      <c r="CT576" s="335" t="s">
        <v>4002</v>
      </c>
      <c r="CU576" s="335" t="s">
        <v>25188</v>
      </c>
      <c r="CV576" s="335" t="s">
        <v>470</v>
      </c>
      <c r="CW576" s="335" t="s">
        <v>25189</v>
      </c>
      <c r="CX576" s="335" t="s">
        <v>25185</v>
      </c>
      <c r="CY576" s="335" t="s">
        <v>25190</v>
      </c>
      <c r="CZ576" s="335" t="s">
        <v>3848</v>
      </c>
      <c r="DA576" s="335" t="s">
        <v>25191</v>
      </c>
      <c r="DB576" s="335" t="s">
        <v>3840</v>
      </c>
      <c r="DC576" s="335" t="s">
        <v>3841</v>
      </c>
      <c r="DD576" s="335" t="s">
        <v>4882</v>
      </c>
      <c r="DE576" s="335" t="s">
        <v>3848</v>
      </c>
      <c r="DF576" s="335" t="s">
        <v>25191</v>
      </c>
      <c r="DG576" s="335" t="s">
        <v>4037</v>
      </c>
      <c r="DH576" s="335" t="s">
        <v>4038</v>
      </c>
      <c r="DI576" s="335" t="s">
        <v>4039</v>
      </c>
      <c r="DJ576" s="335" t="s">
        <v>25192</v>
      </c>
      <c r="DK576" s="335" t="s">
        <v>3849</v>
      </c>
      <c r="DL576" s="335" t="s">
        <v>4298</v>
      </c>
      <c r="DM576" s="335" t="s">
        <v>3914</v>
      </c>
      <c r="DN576" s="335" t="s">
        <v>3852</v>
      </c>
      <c r="DO576" s="335" t="s">
        <v>3853</v>
      </c>
      <c r="DP576" s="335" t="s">
        <v>4299</v>
      </c>
      <c r="DQ576" s="335" t="s">
        <v>25193</v>
      </c>
      <c r="DR576" s="335" t="s">
        <v>25194</v>
      </c>
      <c r="DS576" s="335" t="s">
        <v>25195</v>
      </c>
      <c r="DT576" s="335" t="s">
        <v>3848</v>
      </c>
      <c r="DU576" s="335" t="s">
        <v>3848</v>
      </c>
      <c r="DV576" s="335" t="s">
        <v>3848</v>
      </c>
      <c r="DW576" s="335" t="s">
        <v>3848</v>
      </c>
      <c r="DX576" s="335" t="s">
        <v>25196</v>
      </c>
      <c r="DY576" s="335" t="s">
        <v>3848</v>
      </c>
      <c r="DZ576" s="335" t="s">
        <v>3848</v>
      </c>
      <c r="EA576" s="335" t="s">
        <v>3848</v>
      </c>
      <c r="EB576" s="335" t="s">
        <v>3861</v>
      </c>
      <c r="EC576" s="335" t="s">
        <v>4118</v>
      </c>
      <c r="ED576" s="335" t="s">
        <v>3848</v>
      </c>
      <c r="EE576" s="335" t="s">
        <v>4212</v>
      </c>
      <c r="EF576" s="335" t="s">
        <v>3864</v>
      </c>
      <c r="EG576" s="335" t="s">
        <v>4068</v>
      </c>
      <c r="EH576" s="335" t="s">
        <v>4069</v>
      </c>
      <c r="EI576" s="335" t="s">
        <v>25197</v>
      </c>
      <c r="EJ576" s="335" t="s">
        <v>25198</v>
      </c>
      <c r="EK576" s="335" t="s">
        <v>3848</v>
      </c>
      <c r="EL576" s="335" t="s">
        <v>3868</v>
      </c>
      <c r="EM576" s="335" t="s">
        <v>4002</v>
      </c>
      <c r="EN576" s="335" t="s">
        <v>4002</v>
      </c>
      <c r="EO576" s="335" t="s">
        <v>3870</v>
      </c>
      <c r="EP576" s="335" t="s">
        <v>3869</v>
      </c>
      <c r="EQ576" s="335" t="s">
        <v>25199</v>
      </c>
      <c r="ER576" s="335" t="s">
        <v>4004</v>
      </c>
      <c r="ES576" s="335" t="s">
        <v>25200</v>
      </c>
      <c r="ET576" s="335" t="s">
        <v>22757</v>
      </c>
      <c r="EU576" s="335" t="s">
        <v>11357</v>
      </c>
      <c r="EV576" s="335" t="s">
        <v>3876</v>
      </c>
      <c r="EW576" s="335" t="s">
        <v>3876</v>
      </c>
      <c r="EX576" s="335" t="s">
        <v>3848</v>
      </c>
      <c r="EY576" s="335" t="s">
        <v>3848</v>
      </c>
      <c r="EZ576" s="335" t="s">
        <v>3876</v>
      </c>
      <c r="FA576" s="335" t="s">
        <v>3848</v>
      </c>
      <c r="FB576" s="335" t="s">
        <v>3848</v>
      </c>
      <c r="FC576" s="335" t="s">
        <v>3848</v>
      </c>
      <c r="FD576" s="335" t="s">
        <v>3848</v>
      </c>
      <c r="FE576" s="335" t="s">
        <v>4017</v>
      </c>
      <c r="FF576" s="335" t="s">
        <v>4017</v>
      </c>
      <c r="FG576" s="335" t="s">
        <v>3848</v>
      </c>
      <c r="FH576" s="335" t="s">
        <v>3848</v>
      </c>
      <c r="FI576" s="335" t="s">
        <v>3848</v>
      </c>
      <c r="FJ576" s="335" t="s">
        <v>4017</v>
      </c>
      <c r="FK576" s="335" t="s">
        <v>4017</v>
      </c>
      <c r="FL576" s="335" t="s">
        <v>4017</v>
      </c>
      <c r="FM576" s="335" t="s">
        <v>25185</v>
      </c>
      <c r="FN576" s="335" t="s">
        <v>25201</v>
      </c>
      <c r="FO576" s="335" t="s">
        <v>25202</v>
      </c>
      <c r="FP576" s="335" t="s">
        <v>3848</v>
      </c>
      <c r="FQ576" s="335" t="s">
        <v>25203</v>
      </c>
      <c r="FR576" s="335" t="s">
        <v>4367</v>
      </c>
      <c r="FS576" s="335" t="s">
        <v>25204</v>
      </c>
      <c r="FT576" s="335" t="s">
        <v>25205</v>
      </c>
      <c r="FU576" s="335" t="s">
        <v>25206</v>
      </c>
      <c r="FV576" s="335" t="s">
        <v>25207</v>
      </c>
      <c r="FW576" s="335" t="s">
        <v>25208</v>
      </c>
      <c r="FX576" s="335" t="s">
        <v>3944</v>
      </c>
      <c r="FY576" s="335" t="s">
        <v>3848</v>
      </c>
      <c r="FZ576" s="335" t="s">
        <v>3848</v>
      </c>
      <c r="GA576" s="335" t="s">
        <v>3946</v>
      </c>
      <c r="GB576" s="335" t="s">
        <v>3946</v>
      </c>
      <c r="GC576" s="335" t="s">
        <v>3946</v>
      </c>
      <c r="HL576" s="335"/>
      <c r="HM576" s="335"/>
      <c r="HN576" s="335"/>
      <c r="HO576" s="335"/>
      <c r="HP576" s="335"/>
      <c r="HQ576" s="556"/>
      <c r="HR576" s="556"/>
      <c r="HS576" s="556"/>
      <c r="HT576" s="556"/>
      <c r="HU576" s="556"/>
      <c r="HV576" s="556"/>
      <c r="HW576" s="556"/>
      <c r="HX576" s="556"/>
      <c r="HY576" s="556"/>
      <c r="HZ576" s="556"/>
      <c r="IA576" s="335"/>
      <c r="IB576" s="335"/>
      <c r="IC576" s="44" t="s">
        <v>3403</v>
      </c>
      <c r="ID576" s="335"/>
      <c r="IE576" s="44" t="s">
        <v>3403</v>
      </c>
    </row>
    <row r="577" spans="1:239" s="44" customFormat="1" ht="15" customHeight="1" x14ac:dyDescent="0.2">
      <c r="A577" s="85">
        <v>50</v>
      </c>
      <c r="B577" s="470">
        <v>0.70208333333333339</v>
      </c>
      <c r="C577" s="85"/>
      <c r="D577" s="85" t="s">
        <v>7482</v>
      </c>
      <c r="E577" s="85" t="s">
        <v>212</v>
      </c>
      <c r="F577" s="282">
        <v>43287</v>
      </c>
      <c r="G577" s="85" t="s">
        <v>387</v>
      </c>
      <c r="H577" s="85" t="s">
        <v>3127</v>
      </c>
      <c r="I577" s="85" t="s">
        <v>5678</v>
      </c>
      <c r="J577" s="85"/>
      <c r="K577" s="471"/>
      <c r="L577" s="471"/>
      <c r="M577" s="471"/>
      <c r="N577" s="471"/>
      <c r="O577" s="85"/>
      <c r="P577" s="472" t="s">
        <v>7482</v>
      </c>
      <c r="Q577" s="85" t="s">
        <v>1029</v>
      </c>
      <c r="R577" s="85" t="s">
        <v>25209</v>
      </c>
      <c r="S577" s="471" t="s">
        <v>11039</v>
      </c>
      <c r="T577" s="276">
        <v>9776906937</v>
      </c>
      <c r="U577" s="473"/>
      <c r="V577" s="471" t="s">
        <v>221</v>
      </c>
      <c r="W577" s="44" t="s">
        <v>221</v>
      </c>
      <c r="X577" s="44" t="s">
        <v>221</v>
      </c>
      <c r="Y577" s="44" t="s">
        <v>221</v>
      </c>
      <c r="Z577" s="44" t="s">
        <v>221</v>
      </c>
      <c r="AA577" s="85" t="s">
        <v>25210</v>
      </c>
      <c r="AB577" s="85">
        <v>9153127876</v>
      </c>
      <c r="AC577" s="85" t="s">
        <v>223</v>
      </c>
      <c r="AD577" s="85" t="s">
        <v>224</v>
      </c>
      <c r="AE577" s="85"/>
      <c r="AF577" s="85" t="s">
        <v>226</v>
      </c>
      <c r="AG577" s="85" t="s">
        <v>226</v>
      </c>
      <c r="AH577" s="85" t="s">
        <v>226</v>
      </c>
      <c r="AI577" s="85"/>
      <c r="AJ577" s="85"/>
      <c r="AK577" s="85"/>
      <c r="AL577" s="85"/>
      <c r="AM577" s="85"/>
      <c r="AN577" s="85" t="s">
        <v>228</v>
      </c>
      <c r="AO577" s="85" t="s">
        <v>228</v>
      </c>
      <c r="AP577" s="85" t="s">
        <v>281</v>
      </c>
      <c r="AQ577" s="85" t="s">
        <v>282</v>
      </c>
      <c r="AR577" s="85"/>
      <c r="AS577" s="85"/>
      <c r="AT577" s="85"/>
      <c r="AU577" s="85"/>
      <c r="AV577" s="85"/>
      <c r="AW577" s="85"/>
      <c r="AX577" s="85"/>
      <c r="AY577" s="85" t="s">
        <v>227</v>
      </c>
      <c r="AZ577" s="85" t="s">
        <v>446</v>
      </c>
      <c r="BA577" s="275"/>
      <c r="BB577" s="474"/>
      <c r="BC577" s="275"/>
      <c r="BD577" s="275"/>
      <c r="BE577" s="85"/>
      <c r="BF577" s="85"/>
      <c r="BG577" s="85"/>
      <c r="BH577" s="85"/>
      <c r="BI577" s="85"/>
      <c r="BJ577" s="85"/>
      <c r="BK577" s="85"/>
      <c r="BL577" s="85"/>
      <c r="BM577" s="85"/>
      <c r="BN577" s="85"/>
      <c r="BO577" s="85"/>
      <c r="BP577" s="85"/>
      <c r="BQ577" s="85"/>
      <c r="BR577" s="85"/>
      <c r="BS577" s="85"/>
      <c r="BT577" s="85"/>
      <c r="BU577" s="252">
        <f t="shared" si="14"/>
        <v>0</v>
      </c>
      <c r="BV577" s="405"/>
      <c r="BW577" s="85"/>
      <c r="BX577" s="85"/>
      <c r="BY577" s="306">
        <f t="shared" si="13"/>
        <v>0</v>
      </c>
      <c r="BZ577" s="85"/>
      <c r="CA577" s="85"/>
      <c r="CB577" s="85"/>
      <c r="CC577" s="85"/>
      <c r="CD577" s="85"/>
      <c r="CE577" s="85"/>
      <c r="CF577" s="85"/>
      <c r="CG577" s="85"/>
      <c r="CH577" s="85"/>
      <c r="CI577" s="85"/>
      <c r="CJ577" s="85"/>
      <c r="CK577" s="85"/>
      <c r="CL577" s="85"/>
      <c r="CM577" s="85"/>
      <c r="CN577" s="85"/>
      <c r="CO577" s="85"/>
      <c r="CP577" s="85"/>
      <c r="CQ577" s="85"/>
      <c r="CR577" s="85"/>
      <c r="CS577" s="85"/>
      <c r="CT577" s="85"/>
      <c r="CU577" s="85"/>
      <c r="CV577" s="85"/>
      <c r="CW577" s="85"/>
      <c r="CX577" s="85"/>
      <c r="CY577" s="85"/>
      <c r="CZ577" s="85"/>
      <c r="DA577" s="85"/>
      <c r="DB577" s="85"/>
      <c r="DC577" s="85"/>
      <c r="DD577" s="85"/>
      <c r="DE577" s="85"/>
      <c r="DF577" s="85"/>
      <c r="DG577" s="85"/>
      <c r="DH577" s="85"/>
      <c r="DI577" s="85"/>
      <c r="DJ577" s="85"/>
      <c r="DK577" s="85"/>
      <c r="DL577" s="85"/>
      <c r="DM577" s="85"/>
      <c r="DN577" s="85"/>
      <c r="DO577" s="85"/>
      <c r="DP577" s="85"/>
      <c r="DQ577" s="85"/>
      <c r="DR577" s="85"/>
      <c r="DS577" s="85"/>
      <c r="DT577" s="85"/>
      <c r="DU577" s="85"/>
      <c r="DV577" s="85"/>
      <c r="DW577" s="85"/>
      <c r="DX577" s="85"/>
      <c r="DY577" s="85"/>
      <c r="DZ577" s="85"/>
      <c r="EA577" s="85"/>
      <c r="EB577" s="85"/>
      <c r="EC577" s="85"/>
      <c r="ED577" s="85"/>
      <c r="EE577" s="85"/>
      <c r="EF577" s="85"/>
      <c r="EG577" s="85"/>
      <c r="EH577" s="85"/>
      <c r="EI577" s="85"/>
      <c r="EJ577" s="85"/>
      <c r="EK577" s="85"/>
      <c r="EL577" s="85"/>
      <c r="EM577" s="85"/>
      <c r="EN577" s="85"/>
      <c r="EO577" s="85"/>
      <c r="EP577" s="85"/>
      <c r="EQ577" s="85"/>
      <c r="ER577" s="85"/>
      <c r="ES577" s="85"/>
      <c r="ET577" s="85"/>
      <c r="EU577" s="85"/>
      <c r="EV577" s="477"/>
      <c r="EW577" s="477"/>
      <c r="EX577" s="477"/>
      <c r="EY577" s="477"/>
      <c r="EZ577" s="477"/>
      <c r="FA577" s="477"/>
      <c r="FB577" s="477"/>
      <c r="FC577" s="477"/>
      <c r="FD577" s="477"/>
      <c r="FE577" s="477"/>
      <c r="FF577" s="477"/>
      <c r="FG577" s="477"/>
      <c r="FH577" s="477"/>
      <c r="FI577" s="477"/>
      <c r="FJ577" s="477"/>
      <c r="FK577" s="477"/>
      <c r="FL577" s="477"/>
      <c r="FM577" s="477"/>
      <c r="FN577" s="477"/>
      <c r="FO577" s="477"/>
      <c r="FP577" s="85"/>
      <c r="FQ577" s="197"/>
      <c r="FR577" s="197"/>
      <c r="FS577" s="197"/>
      <c r="FT577" s="197"/>
      <c r="FU577" s="197"/>
      <c r="FV577" s="85"/>
      <c r="FW577" s="85"/>
      <c r="FX577" s="85"/>
      <c r="FY577" s="85"/>
      <c r="FZ577" s="85"/>
      <c r="GA577" s="85"/>
      <c r="HL577" s="335"/>
      <c r="HM577" s="335"/>
      <c r="HN577" s="335"/>
      <c r="HO577" s="335"/>
      <c r="HP577" s="335"/>
      <c r="HQ577" s="556"/>
      <c r="HR577" s="556"/>
      <c r="HS577" s="556"/>
      <c r="HT577" s="556"/>
      <c r="HU577" s="556"/>
      <c r="HV577" s="556"/>
      <c r="HW577" s="556"/>
      <c r="HX577" s="556"/>
      <c r="HY577" s="556"/>
      <c r="HZ577" s="556"/>
      <c r="IA577" s="335"/>
      <c r="IB577" s="335"/>
      <c r="IC577" s="44" t="s">
        <v>3403</v>
      </c>
      <c r="ID577" s="335"/>
      <c r="IE577" s="44" t="s">
        <v>3403</v>
      </c>
    </row>
    <row r="578" spans="1:239" s="44" customFormat="1" ht="15" customHeight="1" x14ac:dyDescent="0.2">
      <c r="A578" s="85">
        <v>51</v>
      </c>
      <c r="B578" s="470">
        <v>0.82013888888888886</v>
      </c>
      <c r="C578" s="85"/>
      <c r="D578" s="85" t="s">
        <v>12630</v>
      </c>
      <c r="E578" s="85" t="s">
        <v>212</v>
      </c>
      <c r="F578" s="282">
        <v>43287</v>
      </c>
      <c r="G578" s="85" t="s">
        <v>3082</v>
      </c>
      <c r="H578" s="85" t="s">
        <v>246</v>
      </c>
      <c r="I578" s="85" t="s">
        <v>247</v>
      </c>
      <c r="J578" s="351" t="s">
        <v>5969</v>
      </c>
      <c r="K578" s="351" t="s">
        <v>25211</v>
      </c>
      <c r="L578" s="351" t="s">
        <v>250</v>
      </c>
      <c r="M578" s="351">
        <v>43287</v>
      </c>
      <c r="N578" s="351">
        <v>43299</v>
      </c>
      <c r="O578" s="44" t="s">
        <v>18971</v>
      </c>
      <c r="P578" s="472" t="s">
        <v>25212</v>
      </c>
      <c r="Q578" s="85" t="s">
        <v>25213</v>
      </c>
      <c r="R578" s="85" t="s">
        <v>25214</v>
      </c>
      <c r="S578" s="471" t="s">
        <v>2389</v>
      </c>
      <c r="T578" s="276">
        <v>9557224563</v>
      </c>
      <c r="U578" s="473"/>
      <c r="V578" s="471" t="s">
        <v>221</v>
      </c>
      <c r="W578" s="44" t="s">
        <v>221</v>
      </c>
      <c r="X578" s="44" t="s">
        <v>221</v>
      </c>
      <c r="Y578" s="44" t="s">
        <v>221</v>
      </c>
      <c r="Z578" s="44" t="s">
        <v>221</v>
      </c>
      <c r="AA578" s="85" t="s">
        <v>25215</v>
      </c>
      <c r="AB578" s="85">
        <v>9207861</v>
      </c>
      <c r="AC578" s="85" t="s">
        <v>223</v>
      </c>
      <c r="AD578" s="85" t="s">
        <v>241</v>
      </c>
      <c r="AE578" s="85"/>
      <c r="AF578" s="85" t="s">
        <v>221</v>
      </c>
      <c r="AG578" s="85" t="s">
        <v>226</v>
      </c>
      <c r="AH578" s="85" t="s">
        <v>226</v>
      </c>
      <c r="AI578" s="85"/>
      <c r="AJ578" s="85"/>
      <c r="AK578" s="85"/>
      <c r="AL578" s="85"/>
      <c r="AM578" s="85"/>
      <c r="AN578" s="85" t="s">
        <v>228</v>
      </c>
      <c r="AO578" s="85" t="s">
        <v>228</v>
      </c>
      <c r="AP578" s="85" t="s">
        <v>229</v>
      </c>
      <c r="AQ578" s="85" t="s">
        <v>229</v>
      </c>
      <c r="AR578" s="85"/>
      <c r="AS578" s="85" t="s">
        <v>25216</v>
      </c>
      <c r="AT578" s="85">
        <v>249664</v>
      </c>
      <c r="AU578" s="85" t="s">
        <v>25217</v>
      </c>
      <c r="AV578" s="85"/>
      <c r="AW578" s="85"/>
      <c r="AX578" s="85"/>
      <c r="AY578" s="85" t="s">
        <v>227</v>
      </c>
      <c r="AZ578" s="85" t="s">
        <v>227</v>
      </c>
      <c r="BA578" s="275"/>
      <c r="BB578" s="474" t="s">
        <v>13264</v>
      </c>
      <c r="BC578" s="275">
        <v>0.88194444444444453</v>
      </c>
      <c r="BD578" s="275">
        <v>0.88888888888888884</v>
      </c>
      <c r="BE578" s="85"/>
      <c r="BF578" s="85">
        <v>2</v>
      </c>
      <c r="BG578" s="85">
        <v>2</v>
      </c>
      <c r="BH578" s="85">
        <v>2</v>
      </c>
      <c r="BI578" s="85">
        <v>2</v>
      </c>
      <c r="BJ578" s="85">
        <v>2</v>
      </c>
      <c r="BK578" s="85">
        <v>2</v>
      </c>
      <c r="BL578" s="85">
        <v>2</v>
      </c>
      <c r="BM578" s="85">
        <v>2</v>
      </c>
      <c r="BN578" s="85">
        <v>2</v>
      </c>
      <c r="BO578" s="85">
        <v>2</v>
      </c>
      <c r="BP578" s="85">
        <v>2</v>
      </c>
      <c r="BQ578" s="85">
        <v>2</v>
      </c>
      <c r="BR578" s="85">
        <v>2</v>
      </c>
      <c r="BS578" s="85">
        <v>2</v>
      </c>
      <c r="BT578" s="85">
        <v>2</v>
      </c>
      <c r="BU578" s="252">
        <f t="shared" si="14"/>
        <v>0</v>
      </c>
      <c r="BV578" s="405" t="s">
        <v>13264</v>
      </c>
      <c r="BW578" s="483">
        <v>0.88888888888888884</v>
      </c>
      <c r="BX578" s="85" t="s">
        <v>25218</v>
      </c>
      <c r="BY578" s="306" t="e">
        <f t="shared" si="13"/>
        <v>#VALUE!</v>
      </c>
      <c r="BZ578" s="85">
        <v>3</v>
      </c>
      <c r="CA578" s="85">
        <v>3</v>
      </c>
      <c r="CB578" s="85">
        <v>3</v>
      </c>
      <c r="CC578" s="85">
        <v>3</v>
      </c>
      <c r="CD578" s="85" t="s">
        <v>883</v>
      </c>
      <c r="CE578" s="85"/>
      <c r="CF578" s="85"/>
      <c r="CG578" s="85"/>
      <c r="CH578" s="85"/>
      <c r="CI578" s="85"/>
      <c r="CJ578" s="85"/>
      <c r="CK578" s="85"/>
      <c r="CL578" s="85"/>
      <c r="CM578" s="85"/>
      <c r="CN578" s="85"/>
      <c r="CO578" s="85"/>
      <c r="CP578" s="85"/>
      <c r="CQ578" s="85"/>
      <c r="CR578" s="85"/>
      <c r="CS578" s="85"/>
      <c r="CT578" s="85"/>
      <c r="CU578" s="85"/>
      <c r="CV578" s="85"/>
      <c r="CW578" s="85"/>
      <c r="CX578" s="85"/>
      <c r="CY578" s="85"/>
      <c r="CZ578" s="85"/>
      <c r="DA578" s="85"/>
      <c r="DB578" s="85"/>
      <c r="DC578" s="85"/>
      <c r="DD578" s="85"/>
      <c r="DE578" s="85"/>
      <c r="DF578" s="85"/>
      <c r="DG578" s="85"/>
      <c r="DH578" s="85"/>
      <c r="DI578" s="85"/>
      <c r="DJ578" s="85"/>
      <c r="DK578" s="85"/>
      <c r="DL578" s="85"/>
      <c r="DM578" s="85"/>
      <c r="DN578" s="85"/>
      <c r="DO578" s="85"/>
      <c r="DP578" s="85"/>
      <c r="DQ578" s="85"/>
      <c r="DR578" s="85"/>
      <c r="DS578" s="85"/>
      <c r="DT578" s="85"/>
      <c r="DU578" s="85"/>
      <c r="DV578" s="85"/>
      <c r="DW578" s="85"/>
      <c r="DX578" s="85"/>
      <c r="DY578" s="85"/>
      <c r="DZ578" s="85"/>
      <c r="EA578" s="85"/>
      <c r="EB578" s="85"/>
      <c r="EC578" s="85"/>
      <c r="ED578" s="85"/>
      <c r="EE578" s="85"/>
      <c r="EF578" s="85"/>
      <c r="EG578" s="85"/>
      <c r="EH578" s="85"/>
      <c r="EI578" s="85"/>
      <c r="EJ578" s="85"/>
      <c r="EK578" s="85"/>
      <c r="EL578" s="85"/>
      <c r="EM578" s="85"/>
      <c r="EN578" s="85"/>
      <c r="EO578" s="85"/>
      <c r="EP578" s="85"/>
      <c r="EQ578" s="85"/>
      <c r="ER578" s="85"/>
      <c r="ES578" s="85"/>
      <c r="ET578" s="85"/>
      <c r="EU578" s="85"/>
      <c r="EV578" s="477"/>
      <c r="EW578" s="477"/>
      <c r="EX578" s="477"/>
      <c r="EY578" s="477"/>
      <c r="EZ578" s="477"/>
      <c r="FA578" s="477"/>
      <c r="FB578" s="477"/>
      <c r="FC578" s="477"/>
      <c r="FD578" s="477"/>
      <c r="FE578" s="477"/>
      <c r="FF578" s="477"/>
      <c r="FG578" s="477"/>
      <c r="FH578" s="477"/>
      <c r="FI578" s="477"/>
      <c r="FJ578" s="477"/>
      <c r="FK578" s="477"/>
      <c r="FL578" s="477"/>
      <c r="FM578" s="477"/>
      <c r="FN578" s="477"/>
      <c r="FO578" s="477"/>
      <c r="FP578" s="85"/>
      <c r="FQ578" s="197"/>
      <c r="FR578" s="197"/>
      <c r="FS578" s="197"/>
      <c r="FT578" s="197"/>
      <c r="FU578" s="197"/>
      <c r="FV578" s="85"/>
      <c r="FW578" s="85"/>
      <c r="FX578" s="85"/>
      <c r="FY578" s="85"/>
      <c r="FZ578" s="85"/>
      <c r="GA578" s="85"/>
      <c r="GD578" s="213" t="s">
        <v>12711</v>
      </c>
      <c r="GE578" s="213" t="s">
        <v>6676</v>
      </c>
      <c r="HL578" s="282">
        <v>43287</v>
      </c>
      <c r="HM578" s="30" t="s">
        <v>12618</v>
      </c>
      <c r="HN578" s="30"/>
      <c r="HO578" s="30"/>
      <c r="HP578" s="30"/>
      <c r="HQ578" s="556"/>
      <c r="HR578" s="556"/>
      <c r="HS578" s="487" t="s">
        <v>6676</v>
      </c>
      <c r="HT578" s="213"/>
      <c r="HU578" s="213"/>
      <c r="HV578" s="556"/>
      <c r="HW578" s="213"/>
      <c r="HX578" s="556"/>
      <c r="HY578" s="556"/>
      <c r="HZ578" s="556"/>
      <c r="IA578" s="30"/>
      <c r="IB578" s="30"/>
      <c r="IC578" s="44" t="s">
        <v>247</v>
      </c>
      <c r="ID578" s="30"/>
      <c r="IE578" s="44" t="s">
        <v>12843</v>
      </c>
    </row>
    <row r="579" spans="1:239" s="44" customFormat="1" ht="15" customHeight="1" x14ac:dyDescent="0.2">
      <c r="A579" s="85">
        <v>52</v>
      </c>
      <c r="B579" s="470">
        <v>0.90555555555555556</v>
      </c>
      <c r="C579" s="85"/>
      <c r="D579" s="85" t="s">
        <v>12630</v>
      </c>
      <c r="E579" s="85" t="s">
        <v>212</v>
      </c>
      <c r="F579" s="282">
        <v>43287</v>
      </c>
      <c r="G579" s="85" t="s">
        <v>3082</v>
      </c>
      <c r="H579" s="85" t="s">
        <v>246</v>
      </c>
      <c r="I579" s="85" t="s">
        <v>247</v>
      </c>
      <c r="J579" s="351" t="s">
        <v>5969</v>
      </c>
      <c r="K579" s="351" t="s">
        <v>23177</v>
      </c>
      <c r="L579" s="351" t="s">
        <v>250</v>
      </c>
      <c r="M579" s="351">
        <v>43287</v>
      </c>
      <c r="N579" s="351">
        <v>43299</v>
      </c>
      <c r="O579" s="85" t="s">
        <v>18971</v>
      </c>
      <c r="P579" s="472" t="s">
        <v>25219</v>
      </c>
      <c r="Q579" s="85" t="s">
        <v>5987</v>
      </c>
      <c r="R579" s="85" t="s">
        <v>25220</v>
      </c>
      <c r="S579" s="471" t="s">
        <v>25221</v>
      </c>
      <c r="T579" s="276">
        <v>9753656348</v>
      </c>
      <c r="U579" s="473" t="s">
        <v>25222</v>
      </c>
      <c r="V579" s="471" t="s">
        <v>25222</v>
      </c>
      <c r="W579" s="44" t="s">
        <v>221</v>
      </c>
      <c r="X579" s="44" t="s">
        <v>221</v>
      </c>
      <c r="Y579" s="44" t="s">
        <v>221</v>
      </c>
      <c r="Z579" s="44" t="s">
        <v>221</v>
      </c>
      <c r="AA579" s="85" t="s">
        <v>25223</v>
      </c>
      <c r="AB579" s="85">
        <v>9752132741</v>
      </c>
      <c r="AC579" s="85" t="s">
        <v>223</v>
      </c>
      <c r="AD579" s="85" t="s">
        <v>267</v>
      </c>
      <c r="AE579" s="85"/>
      <c r="AF579" s="85" t="s">
        <v>221</v>
      </c>
      <c r="AG579" s="85" t="s">
        <v>221</v>
      </c>
      <c r="AH579" s="85" t="s">
        <v>226</v>
      </c>
      <c r="AI579" s="85"/>
      <c r="AJ579" s="85"/>
      <c r="AK579" s="85"/>
      <c r="AL579" s="85"/>
      <c r="AM579" s="85"/>
      <c r="AN579" s="85" t="s">
        <v>228</v>
      </c>
      <c r="AO579" s="85" t="s">
        <v>228</v>
      </c>
      <c r="AP579" s="85" t="s">
        <v>229</v>
      </c>
      <c r="AQ579" s="85" t="s">
        <v>229</v>
      </c>
      <c r="AR579" s="85"/>
      <c r="AS579" s="85" t="s">
        <v>25224</v>
      </c>
      <c r="AT579" s="85">
        <v>249856</v>
      </c>
      <c r="AU579" s="85" t="s">
        <v>25225</v>
      </c>
      <c r="AV579" s="85"/>
      <c r="AW579" s="85"/>
      <c r="AX579" s="85"/>
      <c r="AY579" s="85" t="s">
        <v>227</v>
      </c>
      <c r="AZ579" s="85" t="s">
        <v>227</v>
      </c>
      <c r="BA579" s="275"/>
      <c r="BB579" s="474" t="s">
        <v>13264</v>
      </c>
      <c r="BC579" s="275">
        <v>0.95763888888888893</v>
      </c>
      <c r="BD579" s="275">
        <v>0.96458333333333324</v>
      </c>
      <c r="BE579" s="85"/>
      <c r="BF579" s="85">
        <v>2</v>
      </c>
      <c r="BG579" s="85">
        <v>2</v>
      </c>
      <c r="BH579" s="85">
        <v>2</v>
      </c>
      <c r="BI579" s="85">
        <v>2</v>
      </c>
      <c r="BJ579" s="85">
        <v>2</v>
      </c>
      <c r="BK579" s="85">
        <v>2</v>
      </c>
      <c r="BL579" s="85">
        <v>2</v>
      </c>
      <c r="BM579" s="85">
        <v>2</v>
      </c>
      <c r="BN579" s="85">
        <v>2</v>
      </c>
      <c r="BO579" s="85">
        <v>2</v>
      </c>
      <c r="BP579" s="85">
        <v>2</v>
      </c>
      <c r="BQ579" s="85">
        <v>2</v>
      </c>
      <c r="BR579" s="85">
        <v>2</v>
      </c>
      <c r="BS579" s="85">
        <v>2</v>
      </c>
      <c r="BT579" s="85">
        <v>2</v>
      </c>
      <c r="BU579" s="252">
        <f t="shared" si="14"/>
        <v>0</v>
      </c>
      <c r="BV579" s="405" t="s">
        <v>13264</v>
      </c>
      <c r="BW579" s="483">
        <v>0.96458333333333324</v>
      </c>
      <c r="BX579" s="483">
        <v>0.97152777777777777</v>
      </c>
      <c r="BY579" s="306">
        <f t="shared" si="13"/>
        <v>10</v>
      </c>
      <c r="BZ579" s="85">
        <v>3</v>
      </c>
      <c r="CA579" s="85">
        <v>3</v>
      </c>
      <c r="CB579" s="85">
        <v>3</v>
      </c>
      <c r="CC579" s="85">
        <v>3</v>
      </c>
      <c r="CD579" s="85" t="s">
        <v>883</v>
      </c>
      <c r="CE579" s="85"/>
      <c r="CF579" s="85"/>
      <c r="CG579" s="85"/>
      <c r="CH579" s="85"/>
      <c r="CI579" s="85"/>
      <c r="CJ579" s="85"/>
      <c r="CK579" s="85"/>
      <c r="CL579" s="85"/>
      <c r="CM579" s="85"/>
      <c r="CN579" s="85"/>
      <c r="CO579" s="85"/>
      <c r="CP579" s="85"/>
      <c r="CQ579" s="85"/>
      <c r="CR579" s="335" t="s">
        <v>12643</v>
      </c>
      <c r="CS579" s="335" t="s">
        <v>12644</v>
      </c>
      <c r="CT579" s="335" t="s">
        <v>4002</v>
      </c>
      <c r="CU579" s="335" t="s">
        <v>25226</v>
      </c>
      <c r="CV579" s="335" t="s">
        <v>5987</v>
      </c>
      <c r="CW579" s="335" t="s">
        <v>25220</v>
      </c>
      <c r="CX579" s="335" t="s">
        <v>25221</v>
      </c>
      <c r="CY579" s="335" t="s">
        <v>25227</v>
      </c>
      <c r="CZ579" s="335" t="s">
        <v>3848</v>
      </c>
      <c r="DA579" s="335" t="s">
        <v>25228</v>
      </c>
      <c r="DB579" s="335" t="s">
        <v>3840</v>
      </c>
      <c r="DC579" s="335" t="s">
        <v>3841</v>
      </c>
      <c r="DD579" s="335" t="s">
        <v>8608</v>
      </c>
      <c r="DE579" s="335" t="s">
        <v>3848</v>
      </c>
      <c r="DF579" s="335" t="s">
        <v>25228</v>
      </c>
      <c r="DG579" s="335" t="s">
        <v>3840</v>
      </c>
      <c r="DH579" s="335" t="s">
        <v>3841</v>
      </c>
      <c r="DI579" s="335" t="s">
        <v>8608</v>
      </c>
      <c r="DJ579" s="335" t="s">
        <v>25229</v>
      </c>
      <c r="DK579" s="335" t="s">
        <v>3849</v>
      </c>
      <c r="DL579" s="335" t="s">
        <v>4298</v>
      </c>
      <c r="DM579" s="335" t="s">
        <v>3914</v>
      </c>
      <c r="DN579" s="335" t="s">
        <v>3852</v>
      </c>
      <c r="DO579" s="335" t="s">
        <v>3853</v>
      </c>
      <c r="DP579" s="335" t="s">
        <v>4299</v>
      </c>
      <c r="DQ579" s="335" t="s">
        <v>25230</v>
      </c>
      <c r="DR579" s="335" t="s">
        <v>25230</v>
      </c>
      <c r="DS579" s="335" t="s">
        <v>25222</v>
      </c>
      <c r="DT579" s="335" t="s">
        <v>25231</v>
      </c>
      <c r="DU579" s="335" t="s">
        <v>25232</v>
      </c>
      <c r="DV579" s="335" t="s">
        <v>25233</v>
      </c>
      <c r="DW579" s="335" t="s">
        <v>25234</v>
      </c>
      <c r="DX579" s="335" t="s">
        <v>3848</v>
      </c>
      <c r="DY579" s="335" t="s">
        <v>3848</v>
      </c>
      <c r="DZ579" s="335" t="s">
        <v>3848</v>
      </c>
      <c r="EA579" s="335" t="s">
        <v>3848</v>
      </c>
      <c r="EB579" s="335" t="s">
        <v>3861</v>
      </c>
      <c r="EC579" s="335" t="s">
        <v>4118</v>
      </c>
      <c r="ED579" s="335" t="s">
        <v>3848</v>
      </c>
      <c r="EE579" s="335" t="s">
        <v>25235</v>
      </c>
      <c r="EF579" s="335" t="s">
        <v>3864</v>
      </c>
      <c r="EG579" s="335" t="s">
        <v>4068</v>
      </c>
      <c r="EH579" s="335" t="s">
        <v>4438</v>
      </c>
      <c r="EI579" s="335" t="s">
        <v>25236</v>
      </c>
      <c r="EJ579" s="335" t="s">
        <v>25224</v>
      </c>
      <c r="EK579" s="335" t="s">
        <v>3848</v>
      </c>
      <c r="EL579" s="335" t="s">
        <v>4473</v>
      </c>
      <c r="EM579" s="335" t="s">
        <v>4002</v>
      </c>
      <c r="EN579" s="335" t="s">
        <v>4002</v>
      </c>
      <c r="EO579" s="335" t="s">
        <v>3869</v>
      </c>
      <c r="EP579" s="335" t="s">
        <v>3870</v>
      </c>
      <c r="EQ579" s="335" t="s">
        <v>8064</v>
      </c>
      <c r="ER579" s="335" t="s">
        <v>4073</v>
      </c>
      <c r="ES579" s="335" t="s">
        <v>25237</v>
      </c>
      <c r="ET579" s="335" t="s">
        <v>25238</v>
      </c>
      <c r="EU579" s="335" t="s">
        <v>25239</v>
      </c>
      <c r="EV579" s="335" t="s">
        <v>3876</v>
      </c>
      <c r="EW579" s="335" t="s">
        <v>3876</v>
      </c>
      <c r="EX579" s="335" t="s">
        <v>3848</v>
      </c>
      <c r="EY579" s="335" t="s">
        <v>3848</v>
      </c>
      <c r="EZ579" s="335" t="s">
        <v>3877</v>
      </c>
      <c r="FA579" s="335" t="s">
        <v>4008</v>
      </c>
      <c r="FB579" s="335" t="s">
        <v>4443</v>
      </c>
      <c r="FC579" s="335" t="s">
        <v>25240</v>
      </c>
      <c r="FD579" s="335" t="s">
        <v>3848</v>
      </c>
      <c r="FE579" s="335" t="s">
        <v>4011</v>
      </c>
      <c r="FF579" s="335" t="s">
        <v>5268</v>
      </c>
      <c r="FG579" s="335" t="s">
        <v>25241</v>
      </c>
      <c r="FH579" s="335" t="s">
        <v>25242</v>
      </c>
      <c r="FI579" s="335" t="s">
        <v>8110</v>
      </c>
      <c r="FJ579" s="335" t="s">
        <v>4083</v>
      </c>
      <c r="FK579" s="335" t="s">
        <v>4017</v>
      </c>
      <c r="FL579" s="335" t="s">
        <v>4017</v>
      </c>
      <c r="FM579" s="335" t="s">
        <v>25221</v>
      </c>
      <c r="FN579" s="335" t="s">
        <v>441</v>
      </c>
      <c r="FO579" s="335" t="s">
        <v>3848</v>
      </c>
      <c r="FP579" s="335" t="s">
        <v>3848</v>
      </c>
      <c r="FQ579" s="335" t="s">
        <v>25243</v>
      </c>
      <c r="FR579" s="335" t="s">
        <v>5276</v>
      </c>
      <c r="FS579" s="335" t="s">
        <v>25244</v>
      </c>
      <c r="FT579" s="335" t="s">
        <v>25245</v>
      </c>
      <c r="FU579" s="335" t="s">
        <v>25246</v>
      </c>
      <c r="FV579" s="335" t="s">
        <v>25247</v>
      </c>
      <c r="FW579" s="335" t="s">
        <v>25248</v>
      </c>
      <c r="FX579" s="335" t="s">
        <v>176</v>
      </c>
      <c r="FY579" s="335" t="s">
        <v>22367</v>
      </c>
      <c r="FZ579" s="335" t="s">
        <v>25249</v>
      </c>
      <c r="GA579" s="335" t="s">
        <v>3945</v>
      </c>
      <c r="GB579" s="335" t="s">
        <v>3945</v>
      </c>
      <c r="GC579" s="335" t="s">
        <v>3945</v>
      </c>
      <c r="GD579" s="213" t="s">
        <v>12711</v>
      </c>
      <c r="GE579" s="213" t="s">
        <v>6676</v>
      </c>
      <c r="HL579" s="282">
        <v>43287</v>
      </c>
      <c r="HM579" s="30" t="s">
        <v>12618</v>
      </c>
      <c r="HN579" s="30"/>
      <c r="HO579" s="30"/>
      <c r="HP579" s="30"/>
      <c r="HQ579" s="556"/>
      <c r="HR579" s="556"/>
      <c r="HS579" s="213" t="s">
        <v>6676</v>
      </c>
      <c r="HT579" s="213"/>
      <c r="HU579" s="213"/>
      <c r="HV579" s="556"/>
      <c r="HW579" s="213"/>
      <c r="HX579" s="556"/>
      <c r="HY579" s="556"/>
      <c r="HZ579" s="556"/>
      <c r="IA579" s="30"/>
      <c r="IB579" s="30"/>
      <c r="IC579" s="44" t="s">
        <v>247</v>
      </c>
      <c r="ID579" s="30"/>
      <c r="IE579" s="44" t="s">
        <v>12843</v>
      </c>
    </row>
    <row r="580" spans="1:239" s="44" customFormat="1" ht="15" customHeight="1" x14ac:dyDescent="0.2">
      <c r="A580" s="85">
        <v>53</v>
      </c>
      <c r="B580" s="470" t="s">
        <v>25250</v>
      </c>
      <c r="C580" s="85"/>
      <c r="D580" s="85" t="s">
        <v>12630</v>
      </c>
      <c r="E580" s="85" t="s">
        <v>212</v>
      </c>
      <c r="F580" s="282">
        <v>43287</v>
      </c>
      <c r="G580" s="85" t="s">
        <v>357</v>
      </c>
      <c r="H580" s="85" t="s">
        <v>233</v>
      </c>
      <c r="I580" s="85" t="s">
        <v>12683</v>
      </c>
      <c r="J580" s="85"/>
      <c r="K580" s="471"/>
      <c r="L580" s="471"/>
      <c r="M580" s="471"/>
      <c r="N580" s="471"/>
      <c r="O580" s="85"/>
      <c r="P580" s="472" t="s">
        <v>25251</v>
      </c>
      <c r="Q580" s="85" t="s">
        <v>25252</v>
      </c>
      <c r="R580" s="85" t="s">
        <v>25253</v>
      </c>
      <c r="S580" s="471" t="s">
        <v>25254</v>
      </c>
      <c r="T580" s="276">
        <v>9666704458</v>
      </c>
      <c r="U580" s="473" t="s">
        <v>25255</v>
      </c>
      <c r="V580" s="471" t="s">
        <v>221</v>
      </c>
      <c r="W580" s="44" t="s">
        <v>221</v>
      </c>
      <c r="X580" s="44" t="s">
        <v>221</v>
      </c>
      <c r="Y580" s="44" t="s">
        <v>221</v>
      </c>
      <c r="Z580" s="44" t="s">
        <v>221</v>
      </c>
      <c r="AA580" s="85" t="s">
        <v>25256</v>
      </c>
      <c r="AB580" s="85">
        <v>9158878283</v>
      </c>
      <c r="AC580" s="85" t="s">
        <v>223</v>
      </c>
      <c r="AD580" s="85" t="s">
        <v>333</v>
      </c>
      <c r="AE580" s="85"/>
      <c r="AF580" s="85" t="s">
        <v>226</v>
      </c>
      <c r="AG580" s="85" t="s">
        <v>226</v>
      </c>
      <c r="AH580" s="85" t="s">
        <v>226</v>
      </c>
      <c r="AI580" s="85"/>
      <c r="AJ580" s="85"/>
      <c r="AK580" s="85"/>
      <c r="AL580" s="85"/>
      <c r="AM580" s="85"/>
      <c r="AN580" s="85" t="s">
        <v>228</v>
      </c>
      <c r="AO580" s="85" t="s">
        <v>228</v>
      </c>
      <c r="AP580" s="85" t="s">
        <v>229</v>
      </c>
      <c r="AQ580" s="85" t="s">
        <v>229</v>
      </c>
      <c r="AR580" s="85"/>
      <c r="AS580" s="85" t="s">
        <v>25224</v>
      </c>
      <c r="AT580" s="85">
        <v>249856</v>
      </c>
      <c r="AU580" s="85" t="s">
        <v>25225</v>
      </c>
      <c r="AV580" s="85"/>
      <c r="AW580" s="85"/>
      <c r="AX580" s="85"/>
      <c r="AY580" s="85" t="s">
        <v>227</v>
      </c>
      <c r="AZ580" s="85" t="s">
        <v>227</v>
      </c>
      <c r="BA580" s="275"/>
      <c r="BB580" s="474" t="s">
        <v>13264</v>
      </c>
      <c r="BC580" s="275">
        <v>0.97152777777777777</v>
      </c>
      <c r="BD580" s="275">
        <v>0.9784722222222223</v>
      </c>
      <c r="BE580" s="85"/>
      <c r="BF580" s="85">
        <v>2</v>
      </c>
      <c r="BG580" s="85">
        <v>2</v>
      </c>
      <c r="BH580" s="85">
        <v>2</v>
      </c>
      <c r="BI580" s="85">
        <v>2</v>
      </c>
      <c r="BJ580" s="85">
        <v>2</v>
      </c>
      <c r="BK580" s="85">
        <v>2</v>
      </c>
      <c r="BL580" s="85">
        <v>2</v>
      </c>
      <c r="BM580" s="85">
        <v>2</v>
      </c>
      <c r="BN580" s="85">
        <v>2</v>
      </c>
      <c r="BO580" s="85">
        <v>2</v>
      </c>
      <c r="BP580" s="85">
        <v>2</v>
      </c>
      <c r="BQ580" s="85">
        <v>2</v>
      </c>
      <c r="BR580" s="85">
        <v>2</v>
      </c>
      <c r="BS580" s="85">
        <v>2</v>
      </c>
      <c r="BT580" s="85">
        <v>2</v>
      </c>
      <c r="BU580" s="252">
        <f t="shared" si="14"/>
        <v>0</v>
      </c>
      <c r="BV580" s="405" t="s">
        <v>13264</v>
      </c>
      <c r="BW580" s="483">
        <v>0.9784722222222223</v>
      </c>
      <c r="BX580" s="483">
        <v>0.97152777777777777</v>
      </c>
      <c r="BY580" s="306" t="e">
        <f t="shared" si="13"/>
        <v>#NUM!</v>
      </c>
      <c r="BZ580" s="85">
        <v>3</v>
      </c>
      <c r="CA580" s="85">
        <v>3</v>
      </c>
      <c r="CB580" s="85">
        <v>3</v>
      </c>
      <c r="CC580" s="85">
        <v>3</v>
      </c>
      <c r="CD580" s="85" t="s">
        <v>883</v>
      </c>
      <c r="CE580" s="85"/>
      <c r="CF580" s="85"/>
      <c r="CG580" s="85"/>
      <c r="CH580" s="85"/>
      <c r="CI580" s="85"/>
      <c r="CJ580" s="85"/>
      <c r="CK580" s="85"/>
      <c r="CL580" s="85"/>
      <c r="CM580" s="85"/>
      <c r="CN580" s="85"/>
      <c r="CO580" s="85"/>
      <c r="CP580" s="85"/>
      <c r="CQ580" s="85"/>
      <c r="CR580" s="335" t="s">
        <v>12643</v>
      </c>
      <c r="CS580" s="335" t="s">
        <v>12644</v>
      </c>
      <c r="CT580" s="335" t="s">
        <v>4002</v>
      </c>
      <c r="CU580" s="335" t="s">
        <v>25257</v>
      </c>
      <c r="CV580" s="335" t="s">
        <v>25252</v>
      </c>
      <c r="CW580" s="335" t="s">
        <v>25253</v>
      </c>
      <c r="CX580" s="335" t="s">
        <v>25254</v>
      </c>
      <c r="CY580" s="335" t="s">
        <v>25258</v>
      </c>
      <c r="CZ580" s="335" t="s">
        <v>3848</v>
      </c>
      <c r="DA580" s="335" t="s">
        <v>25259</v>
      </c>
      <c r="DB580" s="335" t="s">
        <v>3840</v>
      </c>
      <c r="DC580" s="335" t="s">
        <v>3841</v>
      </c>
      <c r="DD580" s="335" t="s">
        <v>4882</v>
      </c>
      <c r="DE580" s="335" t="s">
        <v>3848</v>
      </c>
      <c r="DF580" s="335" t="s">
        <v>25259</v>
      </c>
      <c r="DG580" s="335" t="s">
        <v>3840</v>
      </c>
      <c r="DH580" s="335" t="s">
        <v>3841</v>
      </c>
      <c r="DI580" s="335" t="s">
        <v>4882</v>
      </c>
      <c r="DJ580" s="335" t="s">
        <v>25260</v>
      </c>
      <c r="DK580" s="335" t="s">
        <v>3957</v>
      </c>
      <c r="DL580" s="335" t="s">
        <v>4002</v>
      </c>
      <c r="DM580" s="335" t="s">
        <v>3914</v>
      </c>
      <c r="DN580" s="335" t="s">
        <v>6337</v>
      </c>
      <c r="DO580" s="335" t="s">
        <v>3853</v>
      </c>
      <c r="DP580" s="335" t="s">
        <v>3854</v>
      </c>
      <c r="DQ580" s="335" t="s">
        <v>25261</v>
      </c>
      <c r="DR580" s="335" t="s">
        <v>25262</v>
      </c>
      <c r="DS580" s="335" t="s">
        <v>25255</v>
      </c>
      <c r="DT580" s="335" t="s">
        <v>3848</v>
      </c>
      <c r="DU580" s="335" t="s">
        <v>3848</v>
      </c>
      <c r="DV580" s="335" t="s">
        <v>25263</v>
      </c>
      <c r="DW580" s="335" t="s">
        <v>3848</v>
      </c>
      <c r="DX580" s="335" t="s">
        <v>25264</v>
      </c>
      <c r="DY580" s="335" t="s">
        <v>3848</v>
      </c>
      <c r="DZ580" s="335" t="s">
        <v>3848</v>
      </c>
      <c r="EA580" s="335" t="s">
        <v>3848</v>
      </c>
      <c r="EB580" s="335" t="s">
        <v>3861</v>
      </c>
      <c r="EC580" s="335" t="s">
        <v>4118</v>
      </c>
      <c r="ED580" s="335" t="s">
        <v>3848</v>
      </c>
      <c r="EE580" s="335" t="s">
        <v>9840</v>
      </c>
      <c r="EF580" s="335" t="s">
        <v>3864</v>
      </c>
      <c r="EG580" s="335" t="s">
        <v>4068</v>
      </c>
      <c r="EH580" s="335" t="s">
        <v>4438</v>
      </c>
      <c r="EI580" s="335" t="s">
        <v>25236</v>
      </c>
      <c r="EJ580" s="335" t="s">
        <v>25224</v>
      </c>
      <c r="EK580" s="335" t="s">
        <v>3848</v>
      </c>
      <c r="EL580" s="335" t="s">
        <v>4473</v>
      </c>
      <c r="EM580" s="335" t="s">
        <v>4002</v>
      </c>
      <c r="EN580" s="335" t="s">
        <v>4002</v>
      </c>
      <c r="EO580" s="335" t="s">
        <v>3869</v>
      </c>
      <c r="EP580" s="335" t="s">
        <v>3870</v>
      </c>
      <c r="EQ580" s="335" t="s">
        <v>25265</v>
      </c>
      <c r="ER580" s="335" t="s">
        <v>4004</v>
      </c>
      <c r="ES580" s="335" t="s">
        <v>25266</v>
      </c>
      <c r="ET580" s="335" t="s">
        <v>4004</v>
      </c>
      <c r="EU580" s="335" t="s">
        <v>25267</v>
      </c>
      <c r="EV580" s="335" t="s">
        <v>3876</v>
      </c>
      <c r="EW580" s="335" t="s">
        <v>3876</v>
      </c>
      <c r="EX580" s="335" t="s">
        <v>3848</v>
      </c>
      <c r="EY580" s="335" t="s">
        <v>3848</v>
      </c>
      <c r="EZ580" s="335" t="s">
        <v>3877</v>
      </c>
      <c r="FA580" s="335" t="s">
        <v>3878</v>
      </c>
      <c r="FB580" s="335" t="s">
        <v>4443</v>
      </c>
      <c r="FC580" s="335" t="s">
        <v>25268</v>
      </c>
      <c r="FD580" s="335" t="s">
        <v>3848</v>
      </c>
      <c r="FE580" s="335" t="s">
        <v>4011</v>
      </c>
      <c r="FF580" s="335" t="s">
        <v>5268</v>
      </c>
      <c r="FG580" s="335" t="s">
        <v>25269</v>
      </c>
      <c r="FH580" s="335" t="s">
        <v>14484</v>
      </c>
      <c r="FI580" s="335" t="s">
        <v>5551</v>
      </c>
      <c r="FJ580" s="335" t="s">
        <v>4083</v>
      </c>
      <c r="FK580" s="335" t="s">
        <v>4017</v>
      </c>
      <c r="FL580" s="335" t="s">
        <v>4017</v>
      </c>
      <c r="FM580" s="335" t="s">
        <v>25270</v>
      </c>
      <c r="FN580" s="335" t="s">
        <v>14654</v>
      </c>
      <c r="FO580" s="335" t="s">
        <v>25254</v>
      </c>
      <c r="FP580" s="335" t="s">
        <v>3848</v>
      </c>
      <c r="FQ580" s="335" t="s">
        <v>25271</v>
      </c>
      <c r="FR580" s="335" t="s">
        <v>7354</v>
      </c>
      <c r="FS580" s="335" t="s">
        <v>25272</v>
      </c>
      <c r="FT580" s="335" t="s">
        <v>25273</v>
      </c>
      <c r="FU580" s="335" t="s">
        <v>25274</v>
      </c>
      <c r="FV580" s="335" t="s">
        <v>25247</v>
      </c>
      <c r="FW580" s="335" t="s">
        <v>25275</v>
      </c>
      <c r="FX580" s="335" t="s">
        <v>3894</v>
      </c>
      <c r="FY580" s="335" t="s">
        <v>3848</v>
      </c>
      <c r="FZ580" s="335" t="s">
        <v>25276</v>
      </c>
      <c r="GA580" s="335" t="s">
        <v>3946</v>
      </c>
      <c r="GB580" s="335" t="s">
        <v>3946</v>
      </c>
      <c r="GC580" s="335" t="s">
        <v>3946</v>
      </c>
      <c r="HL580" s="335"/>
      <c r="HM580" s="335"/>
      <c r="HN580" s="335"/>
      <c r="HO580" s="335"/>
      <c r="HP580" s="335"/>
      <c r="HQ580" s="556"/>
      <c r="HR580" s="556"/>
      <c r="HS580" s="556"/>
      <c r="HT580" s="556"/>
      <c r="HU580" s="556"/>
      <c r="HV580" s="556"/>
      <c r="HW580" s="556"/>
      <c r="HX580" s="556"/>
      <c r="HY580" s="556"/>
      <c r="HZ580" s="556"/>
      <c r="IA580" s="335"/>
      <c r="IB580" s="335"/>
      <c r="IC580" s="44" t="s">
        <v>12683</v>
      </c>
      <c r="ID580" s="335"/>
      <c r="IE580" s="44" t="s">
        <v>3403</v>
      </c>
    </row>
    <row r="581" spans="1:239" s="44" customFormat="1" ht="15" customHeight="1" x14ac:dyDescent="0.2">
      <c r="A581" s="85">
        <v>54</v>
      </c>
      <c r="B581" s="470">
        <v>0.97569444444444453</v>
      </c>
      <c r="C581" s="85"/>
      <c r="D581" s="85" t="s">
        <v>12630</v>
      </c>
      <c r="E581" s="85" t="s">
        <v>212</v>
      </c>
      <c r="F581" s="282">
        <v>43287</v>
      </c>
      <c r="G581" s="85" t="s">
        <v>3082</v>
      </c>
      <c r="H581" s="85" t="s">
        <v>246</v>
      </c>
      <c r="I581" s="85" t="s">
        <v>247</v>
      </c>
      <c r="J581" s="351" t="s">
        <v>5969</v>
      </c>
      <c r="K581" s="351" t="s">
        <v>23177</v>
      </c>
      <c r="L581" s="351" t="s">
        <v>250</v>
      </c>
      <c r="M581" s="351">
        <v>43287</v>
      </c>
      <c r="N581" s="351">
        <v>43299</v>
      </c>
      <c r="O581" s="85" t="s">
        <v>18971</v>
      </c>
      <c r="P581" s="472" t="s">
        <v>25277</v>
      </c>
      <c r="Q581" s="85" t="s">
        <v>25278</v>
      </c>
      <c r="R581" s="85" t="s">
        <v>25279</v>
      </c>
      <c r="S581" s="471" t="s">
        <v>25280</v>
      </c>
      <c r="T581" s="276">
        <v>9951574800</v>
      </c>
      <c r="U581" s="473" t="s">
        <v>25281</v>
      </c>
      <c r="V581" s="471" t="s">
        <v>221</v>
      </c>
      <c r="W581" s="44" t="s">
        <v>221</v>
      </c>
      <c r="X581" s="44" t="s">
        <v>221</v>
      </c>
      <c r="Y581" s="44" t="s">
        <v>221</v>
      </c>
      <c r="Z581" s="44" t="s">
        <v>221</v>
      </c>
      <c r="AA581" s="85" t="s">
        <v>25282</v>
      </c>
      <c r="AB581" s="85">
        <v>9667781580</v>
      </c>
      <c r="AC581" s="85" t="s">
        <v>223</v>
      </c>
      <c r="AD581" s="85" t="s">
        <v>333</v>
      </c>
      <c r="AE581" s="85"/>
      <c r="AF581" s="85" t="s">
        <v>221</v>
      </c>
      <c r="AG581" s="85" t="s">
        <v>226</v>
      </c>
      <c r="AH581" s="85" t="s">
        <v>221</v>
      </c>
      <c r="AI581" s="85"/>
      <c r="AJ581" s="85"/>
      <c r="AK581" s="85"/>
      <c r="AL581" s="85"/>
      <c r="AM581" s="85"/>
      <c r="AN581" s="85" t="s">
        <v>228</v>
      </c>
      <c r="AO581" s="85" t="s">
        <v>228</v>
      </c>
      <c r="AP581" s="85" t="s">
        <v>229</v>
      </c>
      <c r="AQ581" s="85" t="s">
        <v>229</v>
      </c>
      <c r="AR581" s="85"/>
      <c r="AS581" s="85" t="s">
        <v>25283</v>
      </c>
      <c r="AT581" s="85">
        <v>248672</v>
      </c>
      <c r="AU581" s="85" t="s">
        <v>25284</v>
      </c>
      <c r="AV581" s="85"/>
      <c r="AW581" s="85"/>
      <c r="AX581" s="85"/>
      <c r="AY581" s="85" t="s">
        <v>227</v>
      </c>
      <c r="AZ581" s="85" t="s">
        <v>227</v>
      </c>
      <c r="BA581" s="275"/>
      <c r="BB581" s="474" t="s">
        <v>13264</v>
      </c>
      <c r="BC581" s="275">
        <v>0.5</v>
      </c>
      <c r="BD581" s="275">
        <v>0.50694444444444442</v>
      </c>
      <c r="BE581" s="85"/>
      <c r="BF581" s="85">
        <v>2</v>
      </c>
      <c r="BG581" s="85">
        <v>2</v>
      </c>
      <c r="BH581" s="85">
        <v>2</v>
      </c>
      <c r="BI581" s="85">
        <v>2</v>
      </c>
      <c r="BJ581" s="85">
        <v>2</v>
      </c>
      <c r="BK581" s="85">
        <v>2</v>
      </c>
      <c r="BL581" s="85">
        <v>2</v>
      </c>
      <c r="BM581" s="85">
        <v>2</v>
      </c>
      <c r="BN581" s="85">
        <v>2</v>
      </c>
      <c r="BO581" s="85">
        <v>2</v>
      </c>
      <c r="BP581" s="85">
        <v>2</v>
      </c>
      <c r="BQ581" s="85">
        <v>2</v>
      </c>
      <c r="BR581" s="85">
        <v>2</v>
      </c>
      <c r="BS581" s="85">
        <v>2</v>
      </c>
      <c r="BT581" s="85">
        <v>2</v>
      </c>
      <c r="BU581" s="252">
        <f t="shared" si="14"/>
        <v>0</v>
      </c>
      <c r="BV581" s="405" t="s">
        <v>13264</v>
      </c>
      <c r="BW581" s="483">
        <v>0.50694444444444442</v>
      </c>
      <c r="BX581" s="483">
        <v>0.51388888888888895</v>
      </c>
      <c r="BY581" s="306">
        <f t="shared" si="13"/>
        <v>10</v>
      </c>
      <c r="BZ581" s="85">
        <v>3</v>
      </c>
      <c r="CA581" s="85">
        <v>3</v>
      </c>
      <c r="CB581" s="85">
        <v>3</v>
      </c>
      <c r="CC581" s="85">
        <v>3</v>
      </c>
      <c r="CD581" s="85" t="s">
        <v>260</v>
      </c>
      <c r="CE581" s="85"/>
      <c r="CF581" s="85"/>
      <c r="CG581" s="85"/>
      <c r="CH581" s="85"/>
      <c r="CI581" s="85"/>
      <c r="CJ581" s="85"/>
      <c r="CK581" s="85"/>
      <c r="CL581" s="85"/>
      <c r="CM581" s="85"/>
      <c r="CN581" s="85"/>
      <c r="CO581" s="85"/>
      <c r="CP581" s="85"/>
      <c r="CQ581" s="85"/>
      <c r="CR581" s="335" t="s">
        <v>12643</v>
      </c>
      <c r="CS581" s="335" t="s">
        <v>12644</v>
      </c>
      <c r="CT581" s="335" t="s">
        <v>4002</v>
      </c>
      <c r="CU581" s="335" t="s">
        <v>25285</v>
      </c>
      <c r="CV581" s="335" t="s">
        <v>25278</v>
      </c>
      <c r="CW581" s="335" t="s">
        <v>25279</v>
      </c>
      <c r="CX581" s="335" t="s">
        <v>25286</v>
      </c>
      <c r="CY581" s="335" t="s">
        <v>25287</v>
      </c>
      <c r="CZ581" s="335" t="s">
        <v>20047</v>
      </c>
      <c r="DA581" s="335" t="s">
        <v>25288</v>
      </c>
      <c r="DB581" s="335" t="s">
        <v>3840</v>
      </c>
      <c r="DC581" s="335" t="s">
        <v>3841</v>
      </c>
      <c r="DD581" s="335" t="s">
        <v>4838</v>
      </c>
      <c r="DE581" s="335" t="s">
        <v>20047</v>
      </c>
      <c r="DF581" s="335" t="s">
        <v>25288</v>
      </c>
      <c r="DG581" s="335" t="s">
        <v>3840</v>
      </c>
      <c r="DH581" s="335" t="s">
        <v>3841</v>
      </c>
      <c r="DI581" s="335" t="s">
        <v>4838</v>
      </c>
      <c r="DJ581" s="335" t="s">
        <v>3848</v>
      </c>
      <c r="DK581" s="335" t="s">
        <v>3957</v>
      </c>
      <c r="DL581" s="335" t="s">
        <v>11759</v>
      </c>
      <c r="DM581" s="335" t="s">
        <v>3914</v>
      </c>
      <c r="DN581" s="335" t="s">
        <v>3852</v>
      </c>
      <c r="DO581" s="335" t="s">
        <v>3853</v>
      </c>
      <c r="DP581" s="335" t="s">
        <v>5907</v>
      </c>
      <c r="DQ581" s="335" t="s">
        <v>25289</v>
      </c>
      <c r="DR581" s="335" t="s">
        <v>25289</v>
      </c>
      <c r="DS581" s="335" t="s">
        <v>25281</v>
      </c>
      <c r="DT581" s="335" t="s">
        <v>3848</v>
      </c>
      <c r="DU581" s="335" t="s">
        <v>3848</v>
      </c>
      <c r="DV581" s="335" t="s">
        <v>3848</v>
      </c>
      <c r="DW581" s="335" t="s">
        <v>3848</v>
      </c>
      <c r="DX581" s="335" t="s">
        <v>3848</v>
      </c>
      <c r="DY581" s="335" t="s">
        <v>3848</v>
      </c>
      <c r="DZ581" s="335" t="s">
        <v>3848</v>
      </c>
      <c r="EA581" s="335" t="s">
        <v>3848</v>
      </c>
      <c r="EB581" s="335" t="s">
        <v>3861</v>
      </c>
      <c r="EC581" s="335" t="s">
        <v>3862</v>
      </c>
      <c r="ED581" s="335" t="s">
        <v>3848</v>
      </c>
      <c r="EE581" s="335" t="s">
        <v>4399</v>
      </c>
      <c r="EF581" s="335" t="s">
        <v>3864</v>
      </c>
      <c r="EG581" s="335" t="s">
        <v>4068</v>
      </c>
      <c r="EH581" s="335" t="s">
        <v>4069</v>
      </c>
      <c r="EI581" s="335" t="s">
        <v>4068</v>
      </c>
      <c r="EJ581" s="335" t="s">
        <v>25283</v>
      </c>
      <c r="EK581" s="335" t="s">
        <v>3848</v>
      </c>
      <c r="EL581" s="335" t="s">
        <v>3868</v>
      </c>
      <c r="EM581" s="335" t="s">
        <v>4002</v>
      </c>
      <c r="EN581" s="335" t="s">
        <v>4002</v>
      </c>
      <c r="EO581" s="335" t="s">
        <v>4002</v>
      </c>
      <c r="EP581" s="335" t="s">
        <v>4002</v>
      </c>
      <c r="EQ581" s="335" t="s">
        <v>25290</v>
      </c>
      <c r="ER581" s="335" t="s">
        <v>4004</v>
      </c>
      <c r="ES581" s="335" t="s">
        <v>25291</v>
      </c>
      <c r="ET581" s="335" t="s">
        <v>3892</v>
      </c>
      <c r="EU581" s="335" t="s">
        <v>14309</v>
      </c>
      <c r="EV581" s="335" t="s">
        <v>3876</v>
      </c>
      <c r="EW581" s="335" t="s">
        <v>3876</v>
      </c>
      <c r="EX581" s="335" t="s">
        <v>3848</v>
      </c>
      <c r="EY581" s="335" t="s">
        <v>3848</v>
      </c>
      <c r="EZ581" s="335" t="s">
        <v>3877</v>
      </c>
      <c r="FA581" s="335" t="s">
        <v>3878</v>
      </c>
      <c r="FB581" s="335" t="s">
        <v>8896</v>
      </c>
      <c r="FC581" s="335" t="s">
        <v>25292</v>
      </c>
      <c r="FD581" s="335" t="s">
        <v>3848</v>
      </c>
      <c r="FE581" s="335" t="s">
        <v>4011</v>
      </c>
      <c r="FF581" s="335" t="s">
        <v>4130</v>
      </c>
      <c r="FG581" s="335" t="s">
        <v>3848</v>
      </c>
      <c r="FH581" s="335" t="s">
        <v>25293</v>
      </c>
      <c r="FI581" s="335" t="s">
        <v>25294</v>
      </c>
      <c r="FJ581" s="335" t="s">
        <v>6196</v>
      </c>
      <c r="FK581" s="335" t="s">
        <v>5882</v>
      </c>
      <c r="FL581" s="335" t="s">
        <v>25295</v>
      </c>
      <c r="FM581" s="335" t="s">
        <v>25280</v>
      </c>
      <c r="FN581" s="335" t="s">
        <v>25296</v>
      </c>
      <c r="FO581" s="335" t="s">
        <v>25286</v>
      </c>
      <c r="FP581" s="335" t="s">
        <v>3848</v>
      </c>
      <c r="FQ581" s="335" t="s">
        <v>25297</v>
      </c>
      <c r="FR581" s="335" t="s">
        <v>4739</v>
      </c>
      <c r="FS581" s="335" t="s">
        <v>25298</v>
      </c>
      <c r="FT581" s="335" t="s">
        <v>25299</v>
      </c>
      <c r="FU581" s="335" t="s">
        <v>25300</v>
      </c>
      <c r="FV581" s="335" t="s">
        <v>25301</v>
      </c>
      <c r="FW581" s="335" t="s">
        <v>25302</v>
      </c>
      <c r="FX581" s="335" t="s">
        <v>176</v>
      </c>
      <c r="FY581" s="335" t="s">
        <v>22367</v>
      </c>
      <c r="FZ581" s="335" t="s">
        <v>25303</v>
      </c>
      <c r="GA581" s="335" t="s">
        <v>3946</v>
      </c>
      <c r="GB581" s="335" t="s">
        <v>3945</v>
      </c>
      <c r="GC581" s="335" t="s">
        <v>3946</v>
      </c>
      <c r="GD581" s="213" t="s">
        <v>12711</v>
      </c>
      <c r="GE581" s="213" t="s">
        <v>6676</v>
      </c>
      <c r="HL581" s="282">
        <v>43287</v>
      </c>
      <c r="HM581" s="30" t="s">
        <v>12618</v>
      </c>
      <c r="HN581" s="30"/>
      <c r="HO581" s="30"/>
      <c r="HP581" s="30"/>
      <c r="HQ581" s="213" t="s">
        <v>6676</v>
      </c>
      <c r="HR581" s="556"/>
      <c r="HS581" s="487" t="s">
        <v>6676</v>
      </c>
      <c r="HT581" s="213"/>
      <c r="HU581" s="213"/>
      <c r="HV581" s="556"/>
      <c r="HW581" s="213"/>
      <c r="HX581" s="556"/>
      <c r="HY581" s="556"/>
      <c r="HZ581" s="556"/>
      <c r="IA581" s="30"/>
      <c r="IB581" s="30"/>
      <c r="IC581" s="44" t="s">
        <v>247</v>
      </c>
      <c r="ID581" s="30"/>
      <c r="IE581" s="44" t="s">
        <v>12843</v>
      </c>
    </row>
    <row r="582" spans="1:239" s="44" customFormat="1" ht="15" customHeight="1" x14ac:dyDescent="0.2">
      <c r="A582" s="85">
        <v>55</v>
      </c>
      <c r="B582" s="470">
        <v>0.99722222222222223</v>
      </c>
      <c r="C582" s="85"/>
      <c r="D582" s="85" t="s">
        <v>12630</v>
      </c>
      <c r="E582" s="85" t="s">
        <v>212</v>
      </c>
      <c r="F582" s="282">
        <v>43287</v>
      </c>
      <c r="G582" s="85" t="s">
        <v>387</v>
      </c>
      <c r="H582" s="85" t="s">
        <v>233</v>
      </c>
      <c r="I582" s="85" t="s">
        <v>4282</v>
      </c>
      <c r="J582" s="85"/>
      <c r="K582" s="471"/>
      <c r="L582" s="471"/>
      <c r="M582" s="471"/>
      <c r="N582" s="471"/>
      <c r="O582" s="85"/>
      <c r="P582" s="472" t="s">
        <v>25304</v>
      </c>
      <c r="Q582" s="85" t="s">
        <v>25305</v>
      </c>
      <c r="R582" s="85" t="s">
        <v>25306</v>
      </c>
      <c r="S582" s="471"/>
      <c r="T582" s="276">
        <v>9550988097</v>
      </c>
      <c r="U582" s="473"/>
      <c r="V582" s="471" t="s">
        <v>221</v>
      </c>
      <c r="W582" s="44" t="s">
        <v>221</v>
      </c>
      <c r="X582" s="44" t="s">
        <v>221</v>
      </c>
      <c r="Y582" s="44" t="s">
        <v>221</v>
      </c>
      <c r="Z582" s="44" t="s">
        <v>221</v>
      </c>
      <c r="AA582" s="85"/>
      <c r="AB582" s="85"/>
      <c r="AC582" s="85" t="s">
        <v>278</v>
      </c>
      <c r="AD582" s="85" t="s">
        <v>366</v>
      </c>
      <c r="AE582" s="85"/>
      <c r="AF582" s="85" t="s">
        <v>280</v>
      </c>
      <c r="AG582" s="85" t="s">
        <v>221</v>
      </c>
      <c r="AH582" s="85" t="s">
        <v>221</v>
      </c>
      <c r="AI582" s="85"/>
      <c r="AJ582" s="85"/>
      <c r="AK582" s="85"/>
      <c r="AL582" s="85"/>
      <c r="AM582" s="85"/>
      <c r="AN582" s="85" t="s">
        <v>228</v>
      </c>
      <c r="AO582" s="85" t="s">
        <v>228</v>
      </c>
      <c r="AP582" s="85" t="s">
        <v>229</v>
      </c>
      <c r="AQ582" s="85" t="s">
        <v>229</v>
      </c>
      <c r="AR582" s="85"/>
      <c r="AS582" s="85" t="s">
        <v>25307</v>
      </c>
      <c r="AT582" s="85">
        <v>168053</v>
      </c>
      <c r="AU582" s="85" t="s">
        <v>12622</v>
      </c>
      <c r="AV582" s="85"/>
      <c r="AW582" s="85"/>
      <c r="AX582" s="85"/>
      <c r="AY582" s="85" t="s">
        <v>227</v>
      </c>
      <c r="AZ582" s="85" t="s">
        <v>446</v>
      </c>
      <c r="BA582" s="275"/>
      <c r="BB582" s="474"/>
      <c r="BC582" s="275"/>
      <c r="BD582" s="275"/>
      <c r="BE582" s="85"/>
      <c r="BF582" s="85"/>
      <c r="BG582" s="85"/>
      <c r="BH582" s="85"/>
      <c r="BI582" s="85"/>
      <c r="BJ582" s="85"/>
      <c r="BK582" s="85"/>
      <c r="BL582" s="85"/>
      <c r="BM582" s="85"/>
      <c r="BN582" s="85"/>
      <c r="BO582" s="85"/>
      <c r="BP582" s="85"/>
      <c r="BQ582" s="85"/>
      <c r="BR582" s="85"/>
      <c r="BS582" s="85"/>
      <c r="BT582" s="85"/>
      <c r="BU582" s="252">
        <f t="shared" si="14"/>
        <v>0</v>
      </c>
      <c r="BV582" s="405"/>
      <c r="BW582" s="85"/>
      <c r="BX582" s="85"/>
      <c r="BY582" s="306">
        <f t="shared" si="13"/>
        <v>0</v>
      </c>
      <c r="BZ582" s="85"/>
      <c r="CA582" s="85"/>
      <c r="CB582" s="85"/>
      <c r="CC582" s="85"/>
      <c r="CD582" s="85"/>
      <c r="CE582" s="85"/>
      <c r="CF582" s="85"/>
      <c r="CG582" s="85"/>
      <c r="CH582" s="85"/>
      <c r="CI582" s="85"/>
      <c r="CJ582" s="85"/>
      <c r="CK582" s="85"/>
      <c r="CL582" s="85"/>
      <c r="CM582" s="85"/>
      <c r="CN582" s="85"/>
      <c r="CO582" s="85"/>
      <c r="CP582" s="85"/>
      <c r="CQ582" s="85"/>
      <c r="CR582" s="335" t="s">
        <v>12643</v>
      </c>
      <c r="CS582" s="335" t="s">
        <v>12644</v>
      </c>
      <c r="CT582" s="335" t="s">
        <v>4002</v>
      </c>
      <c r="CU582" s="335" t="s">
        <v>25308</v>
      </c>
      <c r="CV582" s="335" t="s">
        <v>25305</v>
      </c>
      <c r="CW582" s="335" t="s">
        <v>25306</v>
      </c>
      <c r="CX582" s="335" t="s">
        <v>633</v>
      </c>
      <c r="CY582" s="335" t="s">
        <v>25309</v>
      </c>
      <c r="CZ582" s="335" t="s">
        <v>12992</v>
      </c>
      <c r="DA582" s="335" t="s">
        <v>25310</v>
      </c>
      <c r="DB582" s="335" t="s">
        <v>4158</v>
      </c>
      <c r="DC582" s="335" t="s">
        <v>4159</v>
      </c>
      <c r="DD582" s="335" t="s">
        <v>3994</v>
      </c>
      <c r="DE582" s="335" t="s">
        <v>12992</v>
      </c>
      <c r="DF582" s="335" t="s">
        <v>25310</v>
      </c>
      <c r="DG582" s="335" t="s">
        <v>4158</v>
      </c>
      <c r="DH582" s="335" t="s">
        <v>4159</v>
      </c>
      <c r="DI582" s="335" t="s">
        <v>3994</v>
      </c>
      <c r="DJ582" s="335" t="s">
        <v>25311</v>
      </c>
      <c r="DK582" s="335" t="s">
        <v>3957</v>
      </c>
      <c r="DL582" s="335" t="s">
        <v>14122</v>
      </c>
      <c r="DM582" s="335" t="s">
        <v>3914</v>
      </c>
      <c r="DN582" s="335" t="s">
        <v>4062</v>
      </c>
      <c r="DO582" s="335" t="s">
        <v>3853</v>
      </c>
      <c r="DP582" s="335" t="s">
        <v>3854</v>
      </c>
      <c r="DQ582" s="335" t="s">
        <v>25312</v>
      </c>
      <c r="DR582" s="335" t="s">
        <v>25313</v>
      </c>
      <c r="DS582" s="335" t="s">
        <v>25314</v>
      </c>
      <c r="DT582" s="335" t="s">
        <v>3848</v>
      </c>
      <c r="DU582" s="335" t="s">
        <v>3848</v>
      </c>
      <c r="DV582" s="335" t="s">
        <v>3848</v>
      </c>
      <c r="DW582" s="335" t="s">
        <v>3848</v>
      </c>
      <c r="DX582" s="335" t="s">
        <v>3848</v>
      </c>
      <c r="DY582" s="335" t="s">
        <v>3848</v>
      </c>
      <c r="DZ582" s="335" t="s">
        <v>3848</v>
      </c>
      <c r="EA582" s="335" t="s">
        <v>3848</v>
      </c>
      <c r="EB582" s="335" t="s">
        <v>3861</v>
      </c>
      <c r="EC582" s="335" t="s">
        <v>3862</v>
      </c>
      <c r="ED582" s="335" t="s">
        <v>3848</v>
      </c>
      <c r="EE582" s="335" t="s">
        <v>5408</v>
      </c>
      <c r="EF582" s="335" t="s">
        <v>3864</v>
      </c>
      <c r="EG582" s="335" t="s">
        <v>598</v>
      </c>
      <c r="EH582" s="335" t="s">
        <v>5303</v>
      </c>
      <c r="EI582" s="335" t="s">
        <v>13454</v>
      </c>
      <c r="EJ582" s="335" t="s">
        <v>25315</v>
      </c>
      <c r="EK582" s="335" t="s">
        <v>3848</v>
      </c>
      <c r="EL582" s="335" t="s">
        <v>3868</v>
      </c>
      <c r="EM582" s="335" t="s">
        <v>4002</v>
      </c>
      <c r="EN582" s="335" t="s">
        <v>4002</v>
      </c>
      <c r="EO582" s="335" t="s">
        <v>4002</v>
      </c>
      <c r="EP582" s="335" t="s">
        <v>4002</v>
      </c>
      <c r="EQ582" s="335" t="s">
        <v>25316</v>
      </c>
      <c r="ER582" s="335" t="s">
        <v>4004</v>
      </c>
      <c r="ES582" s="335" t="s">
        <v>25317</v>
      </c>
      <c r="ET582" s="335" t="s">
        <v>25318</v>
      </c>
      <c r="EU582" s="335" t="s">
        <v>13911</v>
      </c>
      <c r="EV582" s="335" t="s">
        <v>3876</v>
      </c>
      <c r="EW582" s="335" t="s">
        <v>3876</v>
      </c>
      <c r="EX582" s="335" t="s">
        <v>3848</v>
      </c>
      <c r="EY582" s="335" t="s">
        <v>3848</v>
      </c>
      <c r="EZ582" s="335" t="s">
        <v>3877</v>
      </c>
      <c r="FA582" s="335" t="s">
        <v>4956</v>
      </c>
      <c r="FB582" s="335" t="s">
        <v>6729</v>
      </c>
      <c r="FC582" s="335" t="s">
        <v>25319</v>
      </c>
      <c r="FD582" s="335" t="s">
        <v>3848</v>
      </c>
      <c r="FE582" s="335" t="s">
        <v>4011</v>
      </c>
      <c r="FF582" s="335" t="s">
        <v>4012</v>
      </c>
      <c r="FG582" s="335" t="s">
        <v>3848</v>
      </c>
      <c r="FH582" s="335" t="s">
        <v>6661</v>
      </c>
      <c r="FI582" s="335" t="s">
        <v>24054</v>
      </c>
      <c r="FJ582" s="335" t="s">
        <v>3935</v>
      </c>
      <c r="FK582" s="335" t="s">
        <v>6483</v>
      </c>
      <c r="FL582" s="335" t="s">
        <v>4017</v>
      </c>
      <c r="FM582" s="335" t="s">
        <v>25320</v>
      </c>
      <c r="FN582" s="335" t="s">
        <v>25321</v>
      </c>
      <c r="FO582" s="335" t="s">
        <v>854</v>
      </c>
      <c r="FP582" s="335" t="s">
        <v>3848</v>
      </c>
      <c r="FQ582" s="335" t="s">
        <v>25322</v>
      </c>
      <c r="FR582" s="335" t="s">
        <v>5385</v>
      </c>
      <c r="FS582" s="335" t="s">
        <v>25323</v>
      </c>
      <c r="FT582" s="335" t="s">
        <v>25324</v>
      </c>
      <c r="FU582" s="335" t="s">
        <v>25325</v>
      </c>
      <c r="FV582" s="335" t="s">
        <v>25326</v>
      </c>
      <c r="FW582" s="335" t="s">
        <v>25327</v>
      </c>
      <c r="FX582" s="335" t="s">
        <v>3894</v>
      </c>
      <c r="FY582" s="335" t="s">
        <v>3848</v>
      </c>
      <c r="FZ582" s="335" t="s">
        <v>3848</v>
      </c>
      <c r="GA582" s="335" t="s">
        <v>3848</v>
      </c>
      <c r="GB582" s="335" t="s">
        <v>3848</v>
      </c>
      <c r="GC582" s="335" t="s">
        <v>3848</v>
      </c>
      <c r="HL582" s="335"/>
      <c r="HM582" s="335"/>
      <c r="HN582" s="335"/>
      <c r="HO582" s="335"/>
      <c r="HP582" s="335"/>
      <c r="HQ582" s="556"/>
      <c r="HR582" s="556"/>
      <c r="HS582" s="556"/>
      <c r="HT582" s="556"/>
      <c r="HU582" s="556"/>
      <c r="HV582" s="556"/>
      <c r="HW582" s="556"/>
      <c r="HX582" s="556"/>
      <c r="HY582" s="556"/>
      <c r="HZ582" s="556"/>
      <c r="IA582" s="335"/>
      <c r="IB582" s="335"/>
      <c r="IC582" s="44" t="s">
        <v>3403</v>
      </c>
      <c r="ID582" s="335"/>
      <c r="IE582" s="44" t="s">
        <v>3403</v>
      </c>
    </row>
    <row r="583" spans="1:239" s="255" customFormat="1" ht="12.75" x14ac:dyDescent="0.2">
      <c r="A583" s="85">
        <v>56</v>
      </c>
      <c r="B583" s="59">
        <v>0.3888888888888889</v>
      </c>
      <c r="D583" s="85" t="s">
        <v>12630</v>
      </c>
      <c r="E583" s="255" t="s">
        <v>212</v>
      </c>
      <c r="F583" s="282">
        <v>43287</v>
      </c>
      <c r="G583" s="85" t="s">
        <v>3082</v>
      </c>
      <c r="H583" s="85" t="s">
        <v>246</v>
      </c>
      <c r="I583" s="85" t="s">
        <v>247</v>
      </c>
      <c r="J583" s="351" t="s">
        <v>12805</v>
      </c>
      <c r="K583" s="351" t="s">
        <v>12806</v>
      </c>
      <c r="L583" s="351" t="s">
        <v>250</v>
      </c>
      <c r="M583" s="351">
        <v>43287</v>
      </c>
      <c r="N583" s="351">
        <v>43299</v>
      </c>
      <c r="O583" s="44" t="s">
        <v>12807</v>
      </c>
      <c r="P583" s="370" t="s">
        <v>25328</v>
      </c>
      <c r="Q583" s="44" t="s">
        <v>1786</v>
      </c>
      <c r="R583" s="44" t="s">
        <v>25329</v>
      </c>
      <c r="S583" s="44" t="s">
        <v>25330</v>
      </c>
      <c r="T583" s="44">
        <v>9276057134</v>
      </c>
      <c r="U583" s="367" t="s">
        <v>25331</v>
      </c>
      <c r="V583" s="255" t="s">
        <v>221</v>
      </c>
      <c r="W583" s="66" t="s">
        <v>221</v>
      </c>
      <c r="X583" s="66" t="s">
        <v>221</v>
      </c>
      <c r="Y583" s="66" t="s">
        <v>221</v>
      </c>
      <c r="Z583" s="66" t="s">
        <v>221</v>
      </c>
      <c r="AA583" s="44" t="s">
        <v>25332</v>
      </c>
      <c r="AB583" s="44">
        <v>9958912831</v>
      </c>
      <c r="AC583" s="85" t="s">
        <v>223</v>
      </c>
      <c r="AD583" s="44" t="s">
        <v>224</v>
      </c>
      <c r="AE583" s="44" t="s">
        <v>25333</v>
      </c>
      <c r="AF583" s="85" t="s">
        <v>226</v>
      </c>
      <c r="AG583" s="85" t="s">
        <v>226</v>
      </c>
      <c r="AH583" s="44" t="s">
        <v>221</v>
      </c>
      <c r="AI583" s="44">
        <f>17+9+11</f>
        <v>37</v>
      </c>
      <c r="AJ583" s="44" t="s">
        <v>227</v>
      </c>
      <c r="AK583" s="44">
        <v>1</v>
      </c>
      <c r="AL583" s="44">
        <v>17</v>
      </c>
      <c r="AM583" s="44">
        <v>9</v>
      </c>
      <c r="AN583" s="255" t="s">
        <v>432</v>
      </c>
      <c r="AO583" s="281" t="s">
        <v>432</v>
      </c>
      <c r="AP583" s="255" t="s">
        <v>434</v>
      </c>
      <c r="AQ583" s="255" t="s">
        <v>10785</v>
      </c>
      <c r="AR583" s="44" t="s">
        <v>14943</v>
      </c>
      <c r="AX583" s="255" t="s">
        <v>6970</v>
      </c>
      <c r="AY583" s="44" t="s">
        <v>227</v>
      </c>
      <c r="AZ583" s="44" t="s">
        <v>446</v>
      </c>
      <c r="BB583" s="255" t="s">
        <v>14708</v>
      </c>
      <c r="BC583" s="59">
        <v>0.4604166666666667</v>
      </c>
      <c r="BD583" s="59">
        <v>0.46875</v>
      </c>
      <c r="BF583" s="255">
        <v>3</v>
      </c>
      <c r="BG583" s="255">
        <v>3</v>
      </c>
      <c r="BH583" s="255">
        <v>3</v>
      </c>
      <c r="BI583" s="255">
        <v>3</v>
      </c>
      <c r="BJ583" s="255">
        <v>3</v>
      </c>
      <c r="BK583" s="255">
        <v>3</v>
      </c>
      <c r="BL583" s="255">
        <v>3</v>
      </c>
      <c r="BM583" s="255">
        <v>3</v>
      </c>
      <c r="BN583" s="255">
        <v>3</v>
      </c>
      <c r="BO583" s="255">
        <v>3</v>
      </c>
      <c r="BP583" s="255">
        <v>3</v>
      </c>
      <c r="BQ583" s="255">
        <v>3</v>
      </c>
      <c r="BR583" s="255">
        <v>3</v>
      </c>
      <c r="BS583" s="255">
        <v>3</v>
      </c>
      <c r="BT583" s="255">
        <v>3</v>
      </c>
      <c r="BV583" s="44" t="s">
        <v>14708</v>
      </c>
      <c r="BW583" s="59">
        <v>0.46875</v>
      </c>
      <c r="BX583" s="59">
        <v>0.47569444444444442</v>
      </c>
      <c r="BY583" s="44"/>
      <c r="BZ583" s="44">
        <v>3</v>
      </c>
      <c r="CA583" s="44">
        <v>3</v>
      </c>
      <c r="CB583" s="44">
        <v>3</v>
      </c>
      <c r="CC583" s="44">
        <v>3</v>
      </c>
      <c r="CD583" s="44" t="s">
        <v>260</v>
      </c>
      <c r="CR583" s="335" t="s">
        <v>12643</v>
      </c>
      <c r="CS583" s="335" t="s">
        <v>12644</v>
      </c>
      <c r="CT583" s="335" t="s">
        <v>4002</v>
      </c>
      <c r="CU583" s="335" t="s">
        <v>25334</v>
      </c>
      <c r="CV583" s="335" t="s">
        <v>1786</v>
      </c>
      <c r="CW583" s="335" t="s">
        <v>25335</v>
      </c>
      <c r="CX583" s="335" t="s">
        <v>25330</v>
      </c>
      <c r="CY583" s="335" t="s">
        <v>25336</v>
      </c>
      <c r="CZ583" s="335" t="s">
        <v>7301</v>
      </c>
      <c r="DA583" s="335" t="s">
        <v>25337</v>
      </c>
      <c r="DB583" s="335" t="s">
        <v>3840</v>
      </c>
      <c r="DC583" s="335" t="s">
        <v>3841</v>
      </c>
      <c r="DD583" s="335" t="s">
        <v>4882</v>
      </c>
      <c r="DE583" s="335" t="s">
        <v>3848</v>
      </c>
      <c r="DF583" s="335" t="s">
        <v>7087</v>
      </c>
      <c r="DG583" s="335" t="s">
        <v>17178</v>
      </c>
      <c r="DH583" s="335" t="s">
        <v>4542</v>
      </c>
      <c r="DI583" s="335" t="s">
        <v>14877</v>
      </c>
      <c r="DJ583" s="335" t="s">
        <v>25338</v>
      </c>
      <c r="DK583" s="335" t="s">
        <v>3957</v>
      </c>
      <c r="DL583" s="335" t="s">
        <v>4298</v>
      </c>
      <c r="DM583" s="335" t="s">
        <v>3914</v>
      </c>
      <c r="DN583" s="335" t="s">
        <v>3852</v>
      </c>
      <c r="DO583" s="335" t="s">
        <v>3848</v>
      </c>
      <c r="DP583" s="335" t="s">
        <v>3854</v>
      </c>
      <c r="DQ583" s="335" t="s">
        <v>25339</v>
      </c>
      <c r="DR583" s="335" t="s">
        <v>10009</v>
      </c>
      <c r="DS583" s="335" t="s">
        <v>25331</v>
      </c>
      <c r="DT583" s="335" t="s">
        <v>3848</v>
      </c>
      <c r="DU583" s="335" t="s">
        <v>3848</v>
      </c>
      <c r="DV583" s="335" t="s">
        <v>3848</v>
      </c>
      <c r="DW583" s="335" t="s">
        <v>3848</v>
      </c>
      <c r="DX583" s="335" t="s">
        <v>3848</v>
      </c>
      <c r="DY583" s="335" t="s">
        <v>3848</v>
      </c>
      <c r="DZ583" s="335" t="s">
        <v>3848</v>
      </c>
      <c r="EA583" s="335" t="s">
        <v>3848</v>
      </c>
      <c r="EB583" s="335" t="s">
        <v>3861</v>
      </c>
      <c r="EC583" s="335" t="s">
        <v>3865</v>
      </c>
      <c r="ED583" s="335" t="s">
        <v>25340</v>
      </c>
      <c r="EE583" s="335" t="s">
        <v>6561</v>
      </c>
      <c r="EF583" s="335" t="s">
        <v>432</v>
      </c>
      <c r="EG583" s="335" t="s">
        <v>3919</v>
      </c>
      <c r="EH583" s="335" t="s">
        <v>3920</v>
      </c>
      <c r="EI583" s="335" t="s">
        <v>282</v>
      </c>
      <c r="EJ583" s="335" t="s">
        <v>1724</v>
      </c>
      <c r="EK583" s="335" t="s">
        <v>3848</v>
      </c>
      <c r="EL583" s="335" t="s">
        <v>3868</v>
      </c>
      <c r="EM583" s="335" t="s">
        <v>4002</v>
      </c>
      <c r="EN583" s="335" t="s">
        <v>4002</v>
      </c>
      <c r="EO583" s="335" t="s">
        <v>4002</v>
      </c>
      <c r="EP583" s="335" t="s">
        <v>4002</v>
      </c>
      <c r="EQ583" s="335" t="s">
        <v>16759</v>
      </c>
      <c r="ER583" s="335" t="s">
        <v>3924</v>
      </c>
      <c r="ES583" s="335" t="s">
        <v>25341</v>
      </c>
      <c r="ET583" s="335" t="s">
        <v>25342</v>
      </c>
      <c r="EU583" s="335" t="s">
        <v>6478</v>
      </c>
      <c r="EV583" s="335" t="s">
        <v>3876</v>
      </c>
      <c r="EW583" s="335" t="s">
        <v>3876</v>
      </c>
      <c r="EX583" s="335" t="s">
        <v>3848</v>
      </c>
      <c r="EY583" s="335" t="s">
        <v>3848</v>
      </c>
      <c r="EZ583" s="335" t="s">
        <v>3877</v>
      </c>
      <c r="FA583" s="335" t="s">
        <v>4008</v>
      </c>
      <c r="FB583" s="335" t="s">
        <v>25343</v>
      </c>
      <c r="FC583" s="335" t="s">
        <v>23943</v>
      </c>
      <c r="FD583" s="335" t="s">
        <v>3848</v>
      </c>
      <c r="FE583" s="335" t="s">
        <v>4011</v>
      </c>
      <c r="FF583" s="335" t="s">
        <v>4012</v>
      </c>
      <c r="FG583" s="335" t="s">
        <v>25344</v>
      </c>
      <c r="FH583" s="335" t="s">
        <v>21841</v>
      </c>
      <c r="FI583" s="335" t="s">
        <v>25345</v>
      </c>
      <c r="FJ583" s="335" t="s">
        <v>4083</v>
      </c>
      <c r="FK583" s="335" t="s">
        <v>19756</v>
      </c>
      <c r="FL583" s="335" t="s">
        <v>25346</v>
      </c>
      <c r="FM583" s="335" t="s">
        <v>25330</v>
      </c>
      <c r="FN583" s="335" t="s">
        <v>6838</v>
      </c>
      <c r="FO583" s="335" t="s">
        <v>8549</v>
      </c>
      <c r="FP583" s="335" t="s">
        <v>3848</v>
      </c>
      <c r="FQ583" s="335" t="s">
        <v>25347</v>
      </c>
      <c r="FR583" s="335" t="s">
        <v>3978</v>
      </c>
      <c r="FS583" s="335" t="s">
        <v>25348</v>
      </c>
      <c r="FT583" s="335" t="s">
        <v>25349</v>
      </c>
      <c r="FU583" s="335" t="s">
        <v>6772</v>
      </c>
      <c r="FV583" s="335" t="s">
        <v>25350</v>
      </c>
      <c r="FW583" s="335" t="s">
        <v>25351</v>
      </c>
      <c r="FX583" s="335" t="s">
        <v>176</v>
      </c>
      <c r="FY583" s="335" t="s">
        <v>22367</v>
      </c>
      <c r="FZ583" s="335" t="s">
        <v>25352</v>
      </c>
      <c r="GA583" s="335" t="s">
        <v>3945</v>
      </c>
      <c r="GB583" s="335" t="s">
        <v>3945</v>
      </c>
      <c r="GC583" s="335" t="s">
        <v>3946</v>
      </c>
      <c r="GD583" s="36" t="s">
        <v>4194</v>
      </c>
      <c r="GE583" s="213" t="s">
        <v>6676</v>
      </c>
      <c r="HL583" s="282">
        <v>43287</v>
      </c>
      <c r="HM583" s="30" t="s">
        <v>4194</v>
      </c>
      <c r="HN583" s="213" t="s">
        <v>6676</v>
      </c>
      <c r="HO583" s="30"/>
      <c r="HP583" s="30"/>
      <c r="HQ583" s="556"/>
      <c r="HR583" s="556"/>
      <c r="HS583" s="213"/>
      <c r="HT583" s="213"/>
      <c r="HU583" s="213"/>
      <c r="HV583" s="556"/>
      <c r="HW583" s="213"/>
      <c r="HX583" s="556"/>
      <c r="HY583" s="556"/>
      <c r="HZ583" s="556"/>
      <c r="IA583" s="30"/>
      <c r="IB583" s="30"/>
      <c r="IC583" s="44" t="s">
        <v>247</v>
      </c>
      <c r="ID583" s="30"/>
      <c r="IE583" s="44" t="s">
        <v>12843</v>
      </c>
    </row>
    <row r="584" spans="1:239" s="255" customFormat="1" ht="12.75" x14ac:dyDescent="0.2">
      <c r="A584" s="85">
        <v>57</v>
      </c>
      <c r="B584" s="59">
        <v>0.41805555555555557</v>
      </c>
      <c r="D584" s="85" t="s">
        <v>12630</v>
      </c>
      <c r="E584" s="255" t="s">
        <v>212</v>
      </c>
      <c r="F584" s="282">
        <v>43287</v>
      </c>
      <c r="G584" s="255" t="s">
        <v>1202</v>
      </c>
      <c r="H584" s="255" t="s">
        <v>214</v>
      </c>
      <c r="I584" s="255" t="s">
        <v>1222</v>
      </c>
      <c r="M584" s="282"/>
      <c r="N584" s="282"/>
      <c r="P584" s="370" t="s">
        <v>25353</v>
      </c>
      <c r="Q584" s="44" t="s">
        <v>25354</v>
      </c>
      <c r="R584" s="44" t="s">
        <v>25355</v>
      </c>
      <c r="S584" s="44" t="s">
        <v>14295</v>
      </c>
      <c r="T584" s="44">
        <v>9126717018</v>
      </c>
      <c r="U584" s="367" t="s">
        <v>25356</v>
      </c>
      <c r="V584" s="255" t="s">
        <v>221</v>
      </c>
      <c r="W584" s="66" t="s">
        <v>221</v>
      </c>
      <c r="X584" s="66" t="s">
        <v>221</v>
      </c>
      <c r="Y584" s="66" t="s">
        <v>221</v>
      </c>
      <c r="Z584" s="66" t="s">
        <v>221</v>
      </c>
      <c r="AA584" s="44" t="s">
        <v>25357</v>
      </c>
      <c r="AB584" s="44">
        <v>9198876473</v>
      </c>
      <c r="AC584" s="85" t="s">
        <v>314</v>
      </c>
      <c r="AD584" s="44" t="s">
        <v>802</v>
      </c>
      <c r="AE584" s="44"/>
      <c r="AF584" s="44" t="s">
        <v>259</v>
      </c>
      <c r="AG584" s="255" t="s">
        <v>221</v>
      </c>
      <c r="AH584" s="255" t="s">
        <v>221</v>
      </c>
      <c r="AI584" s="44"/>
      <c r="AJ584" s="44"/>
      <c r="AK584" s="44"/>
      <c r="AL584" s="44"/>
      <c r="AM584" s="44"/>
      <c r="AN584" s="255" t="s">
        <v>432</v>
      </c>
      <c r="AO584" s="281" t="s">
        <v>432</v>
      </c>
      <c r="AP584" s="255" t="s">
        <v>434</v>
      </c>
      <c r="AQ584" s="255" t="s">
        <v>10785</v>
      </c>
      <c r="AR584" s="44" t="s">
        <v>14943</v>
      </c>
      <c r="AX584" s="255" t="s">
        <v>6970</v>
      </c>
      <c r="AY584" s="44" t="s">
        <v>227</v>
      </c>
      <c r="AZ584" s="44" t="s">
        <v>446</v>
      </c>
      <c r="BB584" s="255" t="s">
        <v>14708</v>
      </c>
      <c r="BC584" s="59">
        <v>0.4826388888888889</v>
      </c>
      <c r="BD584" s="59">
        <v>0.48819444444444443</v>
      </c>
      <c r="BF584" s="255">
        <v>3</v>
      </c>
      <c r="BG584" s="255">
        <v>3</v>
      </c>
      <c r="BH584" s="255">
        <v>3</v>
      </c>
      <c r="BI584" s="255">
        <v>3</v>
      </c>
      <c r="BJ584" s="255">
        <v>3</v>
      </c>
      <c r="BK584" s="255">
        <v>3</v>
      </c>
      <c r="BL584" s="255">
        <v>3</v>
      </c>
      <c r="BM584" s="255">
        <v>3</v>
      </c>
      <c r="BN584" s="255">
        <v>3</v>
      </c>
      <c r="BO584" s="255">
        <v>3</v>
      </c>
      <c r="BP584" s="255">
        <v>3</v>
      </c>
      <c r="BQ584" s="255">
        <v>3</v>
      </c>
      <c r="BR584" s="255">
        <v>3</v>
      </c>
      <c r="BS584" s="255">
        <v>3</v>
      </c>
      <c r="BT584" s="255">
        <v>3</v>
      </c>
      <c r="BV584" s="44"/>
      <c r="BW584" s="59"/>
      <c r="BX584" s="59"/>
      <c r="BY584" s="44"/>
      <c r="BZ584" s="44"/>
      <c r="CA584" s="44"/>
      <c r="CB584" s="44"/>
      <c r="CC584" s="44"/>
      <c r="CD584" s="44"/>
      <c r="CR584" s="335" t="s">
        <v>12643</v>
      </c>
      <c r="CS584" s="335" t="s">
        <v>12644</v>
      </c>
      <c r="CT584" s="335" t="s">
        <v>4002</v>
      </c>
      <c r="CU584" s="335" t="s">
        <v>25358</v>
      </c>
      <c r="CV584" s="335" t="s">
        <v>25354</v>
      </c>
      <c r="CW584" s="335" t="s">
        <v>25355</v>
      </c>
      <c r="CX584" s="335" t="s">
        <v>14295</v>
      </c>
      <c r="CY584" s="335" t="s">
        <v>25359</v>
      </c>
      <c r="CZ584" s="335" t="s">
        <v>3848</v>
      </c>
      <c r="DA584" s="335" t="s">
        <v>3666</v>
      </c>
      <c r="DB584" s="335" t="s">
        <v>4037</v>
      </c>
      <c r="DC584" s="335" t="s">
        <v>4038</v>
      </c>
      <c r="DD584" s="335" t="s">
        <v>4039</v>
      </c>
      <c r="DE584" s="335" t="s">
        <v>3848</v>
      </c>
      <c r="DF584" s="335" t="s">
        <v>3666</v>
      </c>
      <c r="DG584" s="335" t="s">
        <v>4037</v>
      </c>
      <c r="DH584" s="335" t="s">
        <v>4038</v>
      </c>
      <c r="DI584" s="335" t="s">
        <v>4039</v>
      </c>
      <c r="DJ584" s="335" t="s">
        <v>3848</v>
      </c>
      <c r="DK584" s="335" t="s">
        <v>3849</v>
      </c>
      <c r="DL584" s="335" t="s">
        <v>3848</v>
      </c>
      <c r="DM584" s="335" t="s">
        <v>4116</v>
      </c>
      <c r="DN584" s="335" t="s">
        <v>3852</v>
      </c>
      <c r="DO584" s="335" t="s">
        <v>3848</v>
      </c>
      <c r="DP584" s="335" t="s">
        <v>3848</v>
      </c>
      <c r="DQ584" s="335" t="s">
        <v>25360</v>
      </c>
      <c r="DR584" s="335" t="s">
        <v>25360</v>
      </c>
      <c r="DS584" s="335" t="s">
        <v>25356</v>
      </c>
      <c r="DT584" s="335" t="s">
        <v>3848</v>
      </c>
      <c r="DU584" s="335" t="s">
        <v>3848</v>
      </c>
      <c r="DV584" s="335" t="s">
        <v>3848</v>
      </c>
      <c r="DW584" s="335" t="s">
        <v>3848</v>
      </c>
      <c r="DX584" s="335" t="s">
        <v>3848</v>
      </c>
      <c r="DY584" s="335" t="s">
        <v>3848</v>
      </c>
      <c r="DZ584" s="335" t="s">
        <v>3848</v>
      </c>
      <c r="EA584" s="335" t="s">
        <v>3848</v>
      </c>
      <c r="EB584" s="335" t="s">
        <v>3861</v>
      </c>
      <c r="EC584" s="335" t="s">
        <v>3862</v>
      </c>
      <c r="ED584" s="335" t="s">
        <v>3848</v>
      </c>
      <c r="EE584" s="335" t="s">
        <v>5339</v>
      </c>
      <c r="EF584" s="335" t="s">
        <v>432</v>
      </c>
      <c r="EG584" s="335" t="s">
        <v>598</v>
      </c>
      <c r="EH584" s="335" t="s">
        <v>5303</v>
      </c>
      <c r="EI584" s="335" t="s">
        <v>14943</v>
      </c>
      <c r="EJ584" s="335" t="s">
        <v>3848</v>
      </c>
      <c r="EK584" s="335" t="s">
        <v>3848</v>
      </c>
      <c r="EL584" s="335" t="s">
        <v>3868</v>
      </c>
      <c r="EM584" s="335" t="s">
        <v>4002</v>
      </c>
      <c r="EN584" s="335" t="s">
        <v>4002</v>
      </c>
      <c r="EO584" s="335" t="s">
        <v>4002</v>
      </c>
      <c r="EP584" s="335" t="s">
        <v>4002</v>
      </c>
      <c r="EQ584" s="335" t="s">
        <v>4017</v>
      </c>
      <c r="ER584" s="335" t="s">
        <v>4017</v>
      </c>
      <c r="ES584" s="335" t="s">
        <v>4017</v>
      </c>
      <c r="ET584" s="335" t="s">
        <v>4017</v>
      </c>
      <c r="EU584" s="335" t="s">
        <v>4017</v>
      </c>
      <c r="EV584" s="335" t="s">
        <v>3848</v>
      </c>
      <c r="EW584" s="335" t="s">
        <v>3848</v>
      </c>
      <c r="EX584" s="335" t="s">
        <v>3848</v>
      </c>
      <c r="EY584" s="335" t="s">
        <v>3848</v>
      </c>
      <c r="EZ584" s="335" t="s">
        <v>3848</v>
      </c>
      <c r="FA584" s="335" t="s">
        <v>3848</v>
      </c>
      <c r="FB584" s="335" t="s">
        <v>3848</v>
      </c>
      <c r="FC584" s="335" t="s">
        <v>3848</v>
      </c>
      <c r="FD584" s="335" t="s">
        <v>3848</v>
      </c>
      <c r="FE584" s="335" t="s">
        <v>4017</v>
      </c>
      <c r="FF584" s="335" t="s">
        <v>4017</v>
      </c>
      <c r="FG584" s="335" t="s">
        <v>3848</v>
      </c>
      <c r="FH584" s="335" t="s">
        <v>3848</v>
      </c>
      <c r="FI584" s="335" t="s">
        <v>3848</v>
      </c>
      <c r="FJ584" s="335" t="s">
        <v>4017</v>
      </c>
      <c r="FK584" s="335" t="s">
        <v>4017</v>
      </c>
      <c r="FL584" s="335" t="s">
        <v>4017</v>
      </c>
      <c r="FM584" s="335" t="s">
        <v>3666</v>
      </c>
      <c r="FN584" s="335" t="s">
        <v>3666</v>
      </c>
      <c r="FO584" s="335" t="s">
        <v>3848</v>
      </c>
      <c r="FP584" s="335" t="s">
        <v>3848</v>
      </c>
      <c r="FQ584" s="335" t="s">
        <v>25361</v>
      </c>
      <c r="FR584" s="335" t="s">
        <v>5082</v>
      </c>
      <c r="FS584" s="335" t="s">
        <v>25362</v>
      </c>
      <c r="FT584" s="335" t="s">
        <v>3943</v>
      </c>
      <c r="FU584" s="335" t="s">
        <v>3943</v>
      </c>
      <c r="FV584" s="335" t="s">
        <v>3943</v>
      </c>
      <c r="FW584" s="335" t="s">
        <v>3943</v>
      </c>
      <c r="FX584" s="335" t="s">
        <v>3944</v>
      </c>
      <c r="FY584" s="335" t="s">
        <v>3848</v>
      </c>
      <c r="FZ584" s="335" t="s">
        <v>3848</v>
      </c>
      <c r="GA584" s="335" t="s">
        <v>3848</v>
      </c>
      <c r="GB584" s="335" t="s">
        <v>3848</v>
      </c>
      <c r="GC584" s="335" t="s">
        <v>3848</v>
      </c>
      <c r="HL584" s="335"/>
      <c r="HM584" s="335"/>
      <c r="HN584" s="335"/>
      <c r="HO584" s="335"/>
      <c r="HP584" s="335"/>
      <c r="HQ584" s="556"/>
      <c r="HR584" s="556"/>
      <c r="HS584" s="556"/>
      <c r="HT584" s="556"/>
      <c r="HU584" s="556"/>
      <c r="HV584" s="556"/>
      <c r="HW584" s="556"/>
      <c r="HX584" s="556"/>
      <c r="HY584" s="556"/>
      <c r="HZ584" s="556"/>
      <c r="IA584" s="335"/>
      <c r="IB584" s="335"/>
      <c r="IC584" s="44" t="s">
        <v>3403</v>
      </c>
      <c r="ID584" s="335"/>
      <c r="IE584" s="44" t="s">
        <v>3403</v>
      </c>
    </row>
    <row r="585" spans="1:239" s="255" customFormat="1" ht="12.75" x14ac:dyDescent="0.2">
      <c r="A585" s="85">
        <v>58</v>
      </c>
      <c r="B585" s="59">
        <v>0.4201388888888889</v>
      </c>
      <c r="D585" s="85" t="s">
        <v>12630</v>
      </c>
      <c r="E585" s="255" t="s">
        <v>212</v>
      </c>
      <c r="F585" s="282">
        <v>43287</v>
      </c>
      <c r="G585" s="85" t="s">
        <v>3082</v>
      </c>
      <c r="H585" s="85" t="s">
        <v>246</v>
      </c>
      <c r="I585" s="85" t="s">
        <v>247</v>
      </c>
      <c r="J585" s="351" t="s">
        <v>12805</v>
      </c>
      <c r="K585" s="351" t="s">
        <v>12806</v>
      </c>
      <c r="L585" s="351" t="s">
        <v>250</v>
      </c>
      <c r="M585" s="351">
        <v>43287</v>
      </c>
      <c r="N585" s="351">
        <v>43299</v>
      </c>
      <c r="O585" s="44" t="s">
        <v>12807</v>
      </c>
      <c r="P585" s="370" t="s">
        <v>25363</v>
      </c>
      <c r="Q585" s="44" t="s">
        <v>25213</v>
      </c>
      <c r="R585" s="44" t="s">
        <v>25364</v>
      </c>
      <c r="S585" s="44" t="s">
        <v>25365</v>
      </c>
      <c r="T585" s="44">
        <v>9392118759</v>
      </c>
      <c r="U585" s="367" t="s">
        <v>25366</v>
      </c>
      <c r="V585" s="255" t="s">
        <v>221</v>
      </c>
      <c r="W585" s="66" t="s">
        <v>221</v>
      </c>
      <c r="X585" s="66" t="s">
        <v>221</v>
      </c>
      <c r="Y585" s="66" t="s">
        <v>221</v>
      </c>
      <c r="Z585" s="66" t="s">
        <v>221</v>
      </c>
      <c r="AA585" s="44" t="s">
        <v>25367</v>
      </c>
      <c r="AB585" s="44">
        <v>9198002912</v>
      </c>
      <c r="AC585" s="85" t="s">
        <v>223</v>
      </c>
      <c r="AD585" s="85" t="s">
        <v>241</v>
      </c>
      <c r="AE585" s="44" t="s">
        <v>25368</v>
      </c>
      <c r="AF585" s="85" t="s">
        <v>226</v>
      </c>
      <c r="AG585" s="85" t="s">
        <v>226</v>
      </c>
      <c r="AH585" s="85" t="s">
        <v>226</v>
      </c>
      <c r="AI585" s="44">
        <f>8+13+18</f>
        <v>39</v>
      </c>
      <c r="AJ585" s="44" t="s">
        <v>227</v>
      </c>
      <c r="AK585" s="44">
        <v>2</v>
      </c>
      <c r="AL585" s="44">
        <v>8</v>
      </c>
      <c r="AM585" s="44">
        <v>13</v>
      </c>
      <c r="AN585" s="255" t="s">
        <v>432</v>
      </c>
      <c r="AO585" s="281" t="s">
        <v>432</v>
      </c>
      <c r="AP585" s="255" t="s">
        <v>434</v>
      </c>
      <c r="AQ585" s="255" t="s">
        <v>10785</v>
      </c>
      <c r="AR585" s="44" t="s">
        <v>14943</v>
      </c>
      <c r="AX585" s="255" t="s">
        <v>6970</v>
      </c>
      <c r="AY585" s="255" t="s">
        <v>227</v>
      </c>
      <c r="AZ585" s="255" t="s">
        <v>446</v>
      </c>
      <c r="BB585" s="255" t="s">
        <v>14708</v>
      </c>
      <c r="BC585" s="59">
        <v>0.4916666666666667</v>
      </c>
      <c r="BD585" s="59">
        <v>0.5</v>
      </c>
      <c r="BE585" s="494"/>
      <c r="BF585" s="255">
        <v>2</v>
      </c>
      <c r="BG585" s="255">
        <v>2</v>
      </c>
      <c r="BH585" s="255">
        <v>2</v>
      </c>
      <c r="BI585" s="255">
        <v>2</v>
      </c>
      <c r="BJ585" s="255">
        <v>2</v>
      </c>
      <c r="BK585" s="255">
        <v>2</v>
      </c>
      <c r="BL585" s="255">
        <v>2</v>
      </c>
      <c r="BM585" s="255">
        <v>2</v>
      </c>
      <c r="BN585" s="255">
        <v>2</v>
      </c>
      <c r="BO585" s="255">
        <v>2</v>
      </c>
      <c r="BP585" s="255">
        <v>2</v>
      </c>
      <c r="BQ585" s="255">
        <v>2</v>
      </c>
      <c r="BR585" s="255">
        <v>2</v>
      </c>
      <c r="BS585" s="255">
        <v>2</v>
      </c>
      <c r="BT585" s="255">
        <v>2</v>
      </c>
      <c r="BU585" s="494"/>
      <c r="BV585" s="44" t="s">
        <v>14708</v>
      </c>
      <c r="BW585" s="59">
        <v>0.5</v>
      </c>
      <c r="BX585" s="59">
        <v>0.5083333333333333</v>
      </c>
      <c r="BZ585" s="44">
        <v>3</v>
      </c>
      <c r="CA585" s="44">
        <v>3</v>
      </c>
      <c r="CB585" s="44">
        <v>3</v>
      </c>
      <c r="CC585" s="44">
        <v>3</v>
      </c>
      <c r="CD585" s="255" t="s">
        <v>260</v>
      </c>
      <c r="CE585" s="44"/>
      <c r="CF585" s="44"/>
      <c r="CR585" s="335" t="s">
        <v>12643</v>
      </c>
      <c r="CS585" s="335" t="s">
        <v>12644</v>
      </c>
      <c r="CT585" s="335" t="s">
        <v>4002</v>
      </c>
      <c r="CU585" s="335" t="s">
        <v>25369</v>
      </c>
      <c r="CV585" s="335" t="s">
        <v>25370</v>
      </c>
      <c r="CW585" s="335" t="s">
        <v>25371</v>
      </c>
      <c r="CX585" s="335" t="s">
        <v>25372</v>
      </c>
      <c r="CY585" s="335" t="s">
        <v>25373</v>
      </c>
      <c r="CZ585" s="335" t="s">
        <v>17253</v>
      </c>
      <c r="DA585" s="335" t="s">
        <v>25374</v>
      </c>
      <c r="DB585" s="335" t="s">
        <v>8885</v>
      </c>
      <c r="DC585" s="335" t="s">
        <v>3846</v>
      </c>
      <c r="DD585" s="335" t="s">
        <v>17255</v>
      </c>
      <c r="DE585" s="335" t="s">
        <v>17253</v>
      </c>
      <c r="DF585" s="335" t="s">
        <v>25374</v>
      </c>
      <c r="DG585" s="335" t="s">
        <v>8885</v>
      </c>
      <c r="DH585" s="335" t="s">
        <v>3846</v>
      </c>
      <c r="DI585" s="335" t="s">
        <v>17255</v>
      </c>
      <c r="DJ585" s="335" t="s">
        <v>19927</v>
      </c>
      <c r="DK585" s="335" t="s">
        <v>3849</v>
      </c>
      <c r="DL585" s="335" t="s">
        <v>4298</v>
      </c>
      <c r="DM585" s="335" t="s">
        <v>4116</v>
      </c>
      <c r="DN585" s="335" t="s">
        <v>3852</v>
      </c>
      <c r="DO585" s="335" t="s">
        <v>3853</v>
      </c>
      <c r="DP585" s="335" t="s">
        <v>3854</v>
      </c>
      <c r="DQ585" s="335" t="s">
        <v>25375</v>
      </c>
      <c r="DR585" s="335" t="s">
        <v>25375</v>
      </c>
      <c r="DS585" s="335" t="s">
        <v>25366</v>
      </c>
      <c r="DT585" s="335" t="s">
        <v>3848</v>
      </c>
      <c r="DU585" s="335" t="s">
        <v>3848</v>
      </c>
      <c r="DV585" s="335" t="s">
        <v>3848</v>
      </c>
      <c r="DW585" s="335" t="s">
        <v>3848</v>
      </c>
      <c r="DX585" s="335" t="s">
        <v>3848</v>
      </c>
      <c r="DY585" s="335" t="s">
        <v>3848</v>
      </c>
      <c r="DZ585" s="335" t="s">
        <v>3848</v>
      </c>
      <c r="EA585" s="335" t="s">
        <v>3848</v>
      </c>
      <c r="EB585" s="335" t="s">
        <v>3861</v>
      </c>
      <c r="EC585" s="335" t="s">
        <v>3862</v>
      </c>
      <c r="ED585" s="335" t="s">
        <v>3848</v>
      </c>
      <c r="EE585" s="335" t="s">
        <v>4067</v>
      </c>
      <c r="EF585" s="335" t="s">
        <v>432</v>
      </c>
      <c r="EG585" s="335" t="s">
        <v>3919</v>
      </c>
      <c r="EH585" s="335" t="s">
        <v>3920</v>
      </c>
      <c r="EI585" s="335" t="s">
        <v>3744</v>
      </c>
      <c r="EJ585" s="335" t="s">
        <v>3848</v>
      </c>
      <c r="EK585" s="335" t="s">
        <v>3848</v>
      </c>
      <c r="EL585" s="335" t="s">
        <v>5147</v>
      </c>
      <c r="EM585" s="335" t="s">
        <v>4002</v>
      </c>
      <c r="EN585" s="335" t="s">
        <v>4002</v>
      </c>
      <c r="EO585" s="335" t="s">
        <v>4002</v>
      </c>
      <c r="EP585" s="335" t="s">
        <v>4002</v>
      </c>
      <c r="EQ585" s="335" t="s">
        <v>25376</v>
      </c>
      <c r="ER585" s="335" t="s">
        <v>3872</v>
      </c>
      <c r="ES585" s="335" t="s">
        <v>25377</v>
      </c>
      <c r="ET585" s="335" t="s">
        <v>25378</v>
      </c>
      <c r="EU585" s="335" t="s">
        <v>25379</v>
      </c>
      <c r="EV585" s="335" t="s">
        <v>3876</v>
      </c>
      <c r="EW585" s="335" t="s">
        <v>3876</v>
      </c>
      <c r="EX585" s="335" t="s">
        <v>3848</v>
      </c>
      <c r="EY585" s="335" t="s">
        <v>3848</v>
      </c>
      <c r="EZ585" s="335" t="s">
        <v>3877</v>
      </c>
      <c r="FA585" s="335" t="s">
        <v>3878</v>
      </c>
      <c r="FB585" s="335" t="s">
        <v>25380</v>
      </c>
      <c r="FC585" s="335" t="s">
        <v>25381</v>
      </c>
      <c r="FD585" s="335" t="s">
        <v>3848</v>
      </c>
      <c r="FE585" s="335" t="s">
        <v>3881</v>
      </c>
      <c r="FF585" s="335" t="s">
        <v>9617</v>
      </c>
      <c r="FG585" s="335" t="s">
        <v>3848</v>
      </c>
      <c r="FH585" s="335" t="s">
        <v>25382</v>
      </c>
      <c r="FI585" s="335" t="s">
        <v>25383</v>
      </c>
      <c r="FJ585" s="335" t="s">
        <v>25384</v>
      </c>
      <c r="FK585" s="335" t="s">
        <v>25385</v>
      </c>
      <c r="FL585" s="335" t="s">
        <v>4523</v>
      </c>
      <c r="FM585" s="335" t="s">
        <v>25372</v>
      </c>
      <c r="FN585" s="335" t="s">
        <v>25386</v>
      </c>
      <c r="FO585" s="335" t="s">
        <v>25387</v>
      </c>
      <c r="FP585" s="335" t="s">
        <v>3848</v>
      </c>
      <c r="FQ585" s="335" t="s">
        <v>25388</v>
      </c>
      <c r="FR585" s="335" t="s">
        <v>4414</v>
      </c>
      <c r="FS585" s="335" t="s">
        <v>25389</v>
      </c>
      <c r="FT585" s="335" t="s">
        <v>3943</v>
      </c>
      <c r="FU585" s="335" t="s">
        <v>3943</v>
      </c>
      <c r="FV585" s="335" t="s">
        <v>3943</v>
      </c>
      <c r="FW585" s="335" t="s">
        <v>3943</v>
      </c>
      <c r="FX585" s="335" t="s">
        <v>176</v>
      </c>
      <c r="FY585" s="335" t="s">
        <v>22367</v>
      </c>
      <c r="FZ585" s="335" t="s">
        <v>25390</v>
      </c>
      <c r="GA585" s="335" t="s">
        <v>3946</v>
      </c>
      <c r="GB585" s="335" t="s">
        <v>3945</v>
      </c>
      <c r="GC585" s="335" t="s">
        <v>3945</v>
      </c>
      <c r="GD585" s="36" t="s">
        <v>4194</v>
      </c>
      <c r="GE585" s="213" t="s">
        <v>6676</v>
      </c>
      <c r="HL585" s="282">
        <v>43287</v>
      </c>
      <c r="HM585" s="30" t="s">
        <v>4194</v>
      </c>
      <c r="HN585" s="213" t="s">
        <v>6676</v>
      </c>
      <c r="HO585" s="30"/>
      <c r="HP585" s="30"/>
      <c r="HQ585" s="556"/>
      <c r="HR585" s="556"/>
      <c r="HS585" s="213" t="s">
        <v>24876</v>
      </c>
      <c r="HT585" s="213"/>
      <c r="HU585" s="213"/>
      <c r="HV585" s="556"/>
      <c r="HW585" s="213" t="s">
        <v>24876</v>
      </c>
      <c r="HX585" s="556"/>
      <c r="HY585" s="556"/>
      <c r="HZ585" s="556"/>
      <c r="IA585" s="30"/>
      <c r="IB585" s="30"/>
      <c r="IC585" s="44" t="s">
        <v>247</v>
      </c>
      <c r="ID585" s="30"/>
      <c r="IE585" s="44" t="s">
        <v>12843</v>
      </c>
    </row>
    <row r="586" spans="1:239" s="255" customFormat="1" ht="12.75" x14ac:dyDescent="0.2">
      <c r="A586" s="85">
        <v>59</v>
      </c>
      <c r="B586" s="59">
        <v>0.43055555555555558</v>
      </c>
      <c r="D586" s="85" t="s">
        <v>12630</v>
      </c>
      <c r="E586" s="255" t="s">
        <v>212</v>
      </c>
      <c r="F586" s="282">
        <v>43287</v>
      </c>
      <c r="G586" s="85" t="s">
        <v>3082</v>
      </c>
      <c r="H586" s="85" t="s">
        <v>246</v>
      </c>
      <c r="I586" s="85" t="s">
        <v>247</v>
      </c>
      <c r="J586" s="351" t="s">
        <v>12805</v>
      </c>
      <c r="K586" s="351" t="s">
        <v>12806</v>
      </c>
      <c r="L586" s="351" t="s">
        <v>250</v>
      </c>
      <c r="M586" s="351">
        <v>43287</v>
      </c>
      <c r="N586" s="351">
        <v>43299</v>
      </c>
      <c r="O586" s="44" t="s">
        <v>12807</v>
      </c>
      <c r="P586" s="370" t="s">
        <v>25391</v>
      </c>
      <c r="Q586" s="44" t="s">
        <v>1023</v>
      </c>
      <c r="R586" s="44" t="s">
        <v>25392</v>
      </c>
      <c r="S586" s="44" t="s">
        <v>9854</v>
      </c>
      <c r="T586" s="44">
        <v>9215188862</v>
      </c>
      <c r="U586" s="367" t="s">
        <v>25393</v>
      </c>
      <c r="V586" s="255" t="s">
        <v>221</v>
      </c>
      <c r="W586" s="66" t="s">
        <v>221</v>
      </c>
      <c r="X586" s="66" t="s">
        <v>221</v>
      </c>
      <c r="Y586" s="66" t="s">
        <v>221</v>
      </c>
      <c r="Z586" s="66" t="s">
        <v>221</v>
      </c>
      <c r="AA586" s="44" t="s">
        <v>25394</v>
      </c>
      <c r="AB586" s="44">
        <v>9507268677</v>
      </c>
      <c r="AC586" s="85" t="s">
        <v>314</v>
      </c>
      <c r="AD586" s="85" t="s">
        <v>241</v>
      </c>
      <c r="AE586" s="44" t="s">
        <v>7799</v>
      </c>
      <c r="AF586" s="44" t="s">
        <v>259</v>
      </c>
      <c r="AG586" s="44" t="s">
        <v>259</v>
      </c>
      <c r="AH586" s="44" t="s">
        <v>259</v>
      </c>
      <c r="AI586" s="44">
        <f>9</f>
        <v>9</v>
      </c>
      <c r="AJ586" s="44" t="s">
        <v>446</v>
      </c>
      <c r="AK586" s="44">
        <v>0</v>
      </c>
      <c r="AL586" s="44">
        <v>9</v>
      </c>
      <c r="AM586" s="44">
        <v>0</v>
      </c>
      <c r="AN586" s="255" t="s">
        <v>432</v>
      </c>
      <c r="AO586" s="281" t="s">
        <v>432</v>
      </c>
      <c r="AP586" s="255" t="s">
        <v>434</v>
      </c>
      <c r="AQ586" s="255" t="s">
        <v>10785</v>
      </c>
      <c r="AR586" s="44" t="s">
        <v>14943</v>
      </c>
      <c r="AX586" s="255" t="s">
        <v>6970</v>
      </c>
      <c r="AY586" s="44" t="s">
        <v>227</v>
      </c>
      <c r="AZ586" s="44" t="s">
        <v>446</v>
      </c>
      <c r="BB586" s="255" t="s">
        <v>14708</v>
      </c>
      <c r="BC586" s="59">
        <v>0.5131944444444444</v>
      </c>
      <c r="BD586" s="59">
        <v>0.51944444444444449</v>
      </c>
      <c r="BF586" s="255">
        <v>3</v>
      </c>
      <c r="BG586" s="255">
        <v>3</v>
      </c>
      <c r="BH586" s="255">
        <v>3</v>
      </c>
      <c r="BI586" s="255">
        <v>3</v>
      </c>
      <c r="BJ586" s="255">
        <v>3</v>
      </c>
      <c r="BK586" s="255">
        <v>3</v>
      </c>
      <c r="BL586" s="255">
        <v>3</v>
      </c>
      <c r="BM586" s="255">
        <v>3</v>
      </c>
      <c r="BN586" s="255">
        <v>3</v>
      </c>
      <c r="BO586" s="255">
        <v>3</v>
      </c>
      <c r="BP586" s="255">
        <v>3</v>
      </c>
      <c r="BQ586" s="255">
        <v>3</v>
      </c>
      <c r="BR586" s="255">
        <v>3</v>
      </c>
      <c r="BS586" s="255">
        <v>3</v>
      </c>
      <c r="BT586" s="255">
        <v>3</v>
      </c>
      <c r="BV586" s="44" t="s">
        <v>14708</v>
      </c>
      <c r="BW586" s="59">
        <v>0.51944444444444449</v>
      </c>
      <c r="BX586" s="59">
        <v>0.52569444444444446</v>
      </c>
      <c r="BZ586" s="44">
        <v>3</v>
      </c>
      <c r="CA586" s="44">
        <v>3</v>
      </c>
      <c r="CB586" s="44">
        <v>3</v>
      </c>
      <c r="CC586" s="44">
        <v>3</v>
      </c>
      <c r="CD586" s="255" t="s">
        <v>260</v>
      </c>
      <c r="CE586" s="44"/>
      <c r="CF586" s="44"/>
      <c r="CR586" s="335" t="s">
        <v>12643</v>
      </c>
      <c r="CS586" s="335" t="s">
        <v>12644</v>
      </c>
      <c r="CT586" s="335" t="s">
        <v>4002</v>
      </c>
      <c r="CU586" s="335" t="s">
        <v>25395</v>
      </c>
      <c r="CV586" s="335" t="s">
        <v>1023</v>
      </c>
      <c r="CW586" s="335" t="s">
        <v>25392</v>
      </c>
      <c r="CX586" s="335" t="s">
        <v>9854</v>
      </c>
      <c r="CY586" s="335" t="s">
        <v>25396</v>
      </c>
      <c r="CZ586" s="335" t="s">
        <v>25397</v>
      </c>
      <c r="DA586" s="335" t="s">
        <v>25398</v>
      </c>
      <c r="DB586" s="335" t="s">
        <v>3840</v>
      </c>
      <c r="DC586" s="335" t="s">
        <v>3841</v>
      </c>
      <c r="DD586" s="335" t="s">
        <v>4200</v>
      </c>
      <c r="DE586" s="335" t="s">
        <v>21552</v>
      </c>
      <c r="DF586" s="335" t="s">
        <v>25399</v>
      </c>
      <c r="DG586" s="335" t="s">
        <v>5401</v>
      </c>
      <c r="DH586" s="335" t="s">
        <v>4159</v>
      </c>
      <c r="DI586" s="335" t="s">
        <v>25400</v>
      </c>
      <c r="DJ586" s="335" t="s">
        <v>22367</v>
      </c>
      <c r="DK586" s="335" t="s">
        <v>3957</v>
      </c>
      <c r="DL586" s="335" t="s">
        <v>4298</v>
      </c>
      <c r="DM586" s="335" t="s">
        <v>3914</v>
      </c>
      <c r="DN586" s="335" t="s">
        <v>6337</v>
      </c>
      <c r="DO586" s="335" t="s">
        <v>3853</v>
      </c>
      <c r="DP586" s="335" t="s">
        <v>3996</v>
      </c>
      <c r="DQ586" s="335" t="s">
        <v>25401</v>
      </c>
      <c r="DR586" s="335" t="s">
        <v>25402</v>
      </c>
      <c r="DS586" s="335" t="s">
        <v>25393</v>
      </c>
      <c r="DT586" s="335" t="s">
        <v>3848</v>
      </c>
      <c r="DU586" s="335" t="s">
        <v>3848</v>
      </c>
      <c r="DV586" s="335" t="s">
        <v>3848</v>
      </c>
      <c r="DW586" s="335" t="s">
        <v>3848</v>
      </c>
      <c r="DX586" s="335" t="s">
        <v>25403</v>
      </c>
      <c r="DY586" s="335" t="s">
        <v>3848</v>
      </c>
      <c r="DZ586" s="335" t="s">
        <v>3848</v>
      </c>
      <c r="EA586" s="335" t="s">
        <v>3848</v>
      </c>
      <c r="EB586" s="335" t="s">
        <v>3861</v>
      </c>
      <c r="EC586" s="335" t="s">
        <v>3862</v>
      </c>
      <c r="ED586" s="335" t="s">
        <v>3848</v>
      </c>
      <c r="EE586" s="335" t="s">
        <v>4212</v>
      </c>
      <c r="EF586" s="335" t="s">
        <v>432</v>
      </c>
      <c r="EG586" s="335" t="s">
        <v>3919</v>
      </c>
      <c r="EH586" s="335" t="s">
        <v>3920</v>
      </c>
      <c r="EI586" s="335" t="s">
        <v>282</v>
      </c>
      <c r="EJ586" s="335" t="s">
        <v>25404</v>
      </c>
      <c r="EK586" s="335" t="s">
        <v>3848</v>
      </c>
      <c r="EL586" s="335" t="s">
        <v>3868</v>
      </c>
      <c r="EM586" s="335" t="s">
        <v>4002</v>
      </c>
      <c r="EN586" s="335" t="s">
        <v>4002</v>
      </c>
      <c r="EO586" s="335" t="s">
        <v>3870</v>
      </c>
      <c r="EP586" s="335" t="s">
        <v>3869</v>
      </c>
      <c r="EQ586" s="335" t="s">
        <v>13905</v>
      </c>
      <c r="ER586" s="335" t="s">
        <v>3872</v>
      </c>
      <c r="ES586" s="335" t="s">
        <v>25405</v>
      </c>
      <c r="ET586" s="335" t="s">
        <v>25406</v>
      </c>
      <c r="EU586" s="335" t="s">
        <v>17907</v>
      </c>
      <c r="EV586" s="335" t="s">
        <v>3876</v>
      </c>
      <c r="EW586" s="335" t="s">
        <v>3876</v>
      </c>
      <c r="EX586" s="335" t="s">
        <v>3848</v>
      </c>
      <c r="EY586" s="335" t="s">
        <v>3848</v>
      </c>
      <c r="EZ586" s="335" t="s">
        <v>3877</v>
      </c>
      <c r="FA586" s="335" t="s">
        <v>5376</v>
      </c>
      <c r="FB586" s="335" t="s">
        <v>25407</v>
      </c>
      <c r="FC586" s="335" t="s">
        <v>25408</v>
      </c>
      <c r="FD586" s="335" t="s">
        <v>3848</v>
      </c>
      <c r="FE586" s="335" t="s">
        <v>4011</v>
      </c>
      <c r="FF586" s="335" t="s">
        <v>4012</v>
      </c>
      <c r="FG586" s="335" t="s">
        <v>25409</v>
      </c>
      <c r="FH586" s="335" t="s">
        <v>25410</v>
      </c>
      <c r="FI586" s="335" t="s">
        <v>19071</v>
      </c>
      <c r="FJ586" s="335" t="s">
        <v>4271</v>
      </c>
      <c r="FK586" s="335" t="s">
        <v>6765</v>
      </c>
      <c r="FL586" s="335" t="s">
        <v>4017</v>
      </c>
      <c r="FM586" s="335" t="s">
        <v>1023</v>
      </c>
      <c r="FN586" s="335" t="s">
        <v>25411</v>
      </c>
      <c r="FO586" s="335" t="s">
        <v>9854</v>
      </c>
      <c r="FP586" s="335" t="s">
        <v>3848</v>
      </c>
      <c r="FQ586" s="335" t="s">
        <v>25412</v>
      </c>
      <c r="FR586" s="335" t="s">
        <v>4925</v>
      </c>
      <c r="FS586" s="335" t="s">
        <v>25413</v>
      </c>
      <c r="FT586" s="335" t="s">
        <v>25414</v>
      </c>
      <c r="FU586" s="335" t="s">
        <v>4325</v>
      </c>
      <c r="FV586" s="335" t="s">
        <v>25415</v>
      </c>
      <c r="FW586" s="335" t="s">
        <v>25416</v>
      </c>
      <c r="FX586" s="335" t="s">
        <v>176</v>
      </c>
      <c r="FY586" s="335" t="s">
        <v>22367</v>
      </c>
      <c r="FZ586" s="335" t="s">
        <v>25417</v>
      </c>
      <c r="GA586" s="335" t="s">
        <v>3946</v>
      </c>
      <c r="GB586" s="335" t="s">
        <v>3946</v>
      </c>
      <c r="GC586" s="335" t="s">
        <v>3946</v>
      </c>
      <c r="GD586" s="36" t="s">
        <v>4194</v>
      </c>
      <c r="GE586" s="213" t="s">
        <v>6676</v>
      </c>
      <c r="HL586" s="282">
        <v>43287</v>
      </c>
      <c r="HM586" s="30" t="s">
        <v>4194</v>
      </c>
      <c r="HN586" s="213" t="s">
        <v>6676</v>
      </c>
      <c r="HO586" s="30"/>
      <c r="HP586" s="30"/>
      <c r="HQ586" s="556"/>
      <c r="HR586" s="556"/>
      <c r="HS586" s="213"/>
      <c r="HT586" s="213"/>
      <c r="HU586" s="213"/>
      <c r="HV586" s="556"/>
      <c r="HW586" s="213"/>
      <c r="HX586" s="556"/>
      <c r="HY586" s="556"/>
      <c r="HZ586" s="556"/>
      <c r="IA586" s="30"/>
      <c r="IB586" s="30"/>
      <c r="IC586" s="44" t="s">
        <v>247</v>
      </c>
      <c r="ID586" s="30"/>
      <c r="IE586" s="44" t="s">
        <v>12843</v>
      </c>
    </row>
    <row r="587" spans="1:239" s="255" customFormat="1" ht="12.75" x14ac:dyDescent="0.2">
      <c r="A587" s="85">
        <v>60</v>
      </c>
      <c r="B587" s="59">
        <v>0.4375</v>
      </c>
      <c r="D587" s="85" t="s">
        <v>12630</v>
      </c>
      <c r="E587" s="255" t="s">
        <v>212</v>
      </c>
      <c r="F587" s="282">
        <v>43287</v>
      </c>
      <c r="G587" s="85" t="s">
        <v>3082</v>
      </c>
      <c r="H587" s="85" t="s">
        <v>246</v>
      </c>
      <c r="I587" s="85" t="s">
        <v>247</v>
      </c>
      <c r="J587" s="351" t="s">
        <v>22271</v>
      </c>
      <c r="K587" s="351" t="s">
        <v>14059</v>
      </c>
      <c r="L587" s="351" t="s">
        <v>250</v>
      </c>
      <c r="M587" s="351">
        <v>43287</v>
      </c>
      <c r="N587" s="351">
        <v>43299</v>
      </c>
      <c r="O587" s="255" t="s">
        <v>18971</v>
      </c>
      <c r="P587" s="370" t="s">
        <v>25418</v>
      </c>
      <c r="Q587" s="44" t="s">
        <v>25419</v>
      </c>
      <c r="R587" s="44" t="s">
        <v>25420</v>
      </c>
      <c r="S587" s="44" t="s">
        <v>25421</v>
      </c>
      <c r="T587" s="44">
        <v>9091504094</v>
      </c>
      <c r="U587" s="367" t="s">
        <v>25422</v>
      </c>
      <c r="V587" s="255" t="s">
        <v>221</v>
      </c>
      <c r="W587" s="66" t="s">
        <v>221</v>
      </c>
      <c r="X587" s="66" t="s">
        <v>221</v>
      </c>
      <c r="Y587" s="66" t="s">
        <v>221</v>
      </c>
      <c r="Z587" s="66" t="s">
        <v>221</v>
      </c>
      <c r="AA587" s="44" t="s">
        <v>25423</v>
      </c>
      <c r="AB587" s="44">
        <v>9107234580</v>
      </c>
      <c r="AC587" s="85" t="s">
        <v>223</v>
      </c>
      <c r="AD587" s="44" t="s">
        <v>366</v>
      </c>
      <c r="AE587" s="44" t="s">
        <v>25424</v>
      </c>
      <c r="AF587" s="85" t="s">
        <v>226</v>
      </c>
      <c r="AG587" s="85" t="s">
        <v>226</v>
      </c>
      <c r="AH587" s="85" t="s">
        <v>226</v>
      </c>
      <c r="AI587" s="44">
        <f>23</f>
        <v>23</v>
      </c>
      <c r="AJ587" s="44" t="s">
        <v>227</v>
      </c>
      <c r="AK587" s="44">
        <v>1</v>
      </c>
      <c r="AL587" s="44">
        <v>23</v>
      </c>
      <c r="AM587" s="44">
        <v>0</v>
      </c>
      <c r="AN587" s="255" t="s">
        <v>432</v>
      </c>
      <c r="AO587" s="281" t="s">
        <v>432</v>
      </c>
      <c r="AP587" s="255" t="s">
        <v>434</v>
      </c>
      <c r="AQ587" s="255" t="s">
        <v>10785</v>
      </c>
      <c r="AR587" s="44" t="s">
        <v>14943</v>
      </c>
      <c r="AX587" s="255" t="s">
        <v>6970</v>
      </c>
      <c r="AY587" s="44" t="s">
        <v>227</v>
      </c>
      <c r="AZ587" s="44" t="s">
        <v>227</v>
      </c>
      <c r="BB587" s="255" t="s">
        <v>14708</v>
      </c>
      <c r="BC587" s="59">
        <v>0.52361111111111114</v>
      </c>
      <c r="BD587" s="59">
        <v>0.53333333333333333</v>
      </c>
      <c r="BF587" s="255">
        <v>3</v>
      </c>
      <c r="BG587" s="255">
        <v>3</v>
      </c>
      <c r="BH587" s="255">
        <v>3</v>
      </c>
      <c r="BI587" s="255">
        <v>3</v>
      </c>
      <c r="BJ587" s="255">
        <v>3</v>
      </c>
      <c r="BK587" s="255">
        <v>2</v>
      </c>
      <c r="BL587" s="255">
        <v>2</v>
      </c>
      <c r="BM587" s="255">
        <v>2</v>
      </c>
      <c r="BN587" s="255">
        <v>2</v>
      </c>
      <c r="BO587" s="255">
        <v>2</v>
      </c>
      <c r="BP587" s="255">
        <v>3</v>
      </c>
      <c r="BQ587" s="255">
        <v>3</v>
      </c>
      <c r="BR587" s="255">
        <v>3</v>
      </c>
      <c r="BS587" s="255">
        <v>3</v>
      </c>
      <c r="BT587" s="255">
        <v>3</v>
      </c>
      <c r="BV587" s="44" t="s">
        <v>14708</v>
      </c>
      <c r="BW587" s="59">
        <v>0.53333333333333333</v>
      </c>
      <c r="BX587" s="59">
        <v>0.54166666666666663</v>
      </c>
      <c r="BZ587" s="44">
        <v>3</v>
      </c>
      <c r="CA587" s="44">
        <v>3</v>
      </c>
      <c r="CB587" s="44">
        <v>3</v>
      </c>
      <c r="CC587" s="44">
        <v>3</v>
      </c>
      <c r="CD587" s="255" t="s">
        <v>260</v>
      </c>
      <c r="CE587" s="44"/>
      <c r="CF587" s="44"/>
      <c r="CR587" s="335" t="s">
        <v>12643</v>
      </c>
      <c r="CS587" s="335" t="s">
        <v>12644</v>
      </c>
      <c r="CT587" s="335" t="s">
        <v>4002</v>
      </c>
      <c r="CU587" s="335" t="s">
        <v>25425</v>
      </c>
      <c r="CV587" s="335" t="s">
        <v>25419</v>
      </c>
      <c r="CW587" s="335" t="s">
        <v>25420</v>
      </c>
      <c r="CX587" s="335" t="s">
        <v>25419</v>
      </c>
      <c r="CY587" s="335" t="s">
        <v>25426</v>
      </c>
      <c r="CZ587" s="335" t="s">
        <v>17754</v>
      </c>
      <c r="DA587" s="335" t="s">
        <v>25427</v>
      </c>
      <c r="DB587" s="335" t="s">
        <v>3840</v>
      </c>
      <c r="DC587" s="335" t="s">
        <v>3841</v>
      </c>
      <c r="DD587" s="335" t="s">
        <v>4838</v>
      </c>
      <c r="DE587" s="335" t="s">
        <v>17754</v>
      </c>
      <c r="DF587" s="335" t="s">
        <v>25427</v>
      </c>
      <c r="DG587" s="335" t="s">
        <v>3840</v>
      </c>
      <c r="DH587" s="335" t="s">
        <v>3841</v>
      </c>
      <c r="DI587" s="335" t="s">
        <v>4838</v>
      </c>
      <c r="DJ587" s="335" t="s">
        <v>25428</v>
      </c>
      <c r="DK587" s="335" t="s">
        <v>3957</v>
      </c>
      <c r="DL587" s="335" t="s">
        <v>25429</v>
      </c>
      <c r="DM587" s="335" t="s">
        <v>3914</v>
      </c>
      <c r="DN587" s="335" t="s">
        <v>6337</v>
      </c>
      <c r="DO587" s="335" t="s">
        <v>3848</v>
      </c>
      <c r="DP587" s="335" t="s">
        <v>3854</v>
      </c>
      <c r="DQ587" s="335" t="s">
        <v>25430</v>
      </c>
      <c r="DR587" s="335" t="s">
        <v>3666</v>
      </c>
      <c r="DS587" s="335" t="s">
        <v>25422</v>
      </c>
      <c r="DT587" s="335" t="s">
        <v>25431</v>
      </c>
      <c r="DU587" s="335" t="s">
        <v>25432</v>
      </c>
      <c r="DV587" s="335" t="s">
        <v>25433</v>
      </c>
      <c r="DW587" s="335" t="s">
        <v>25434</v>
      </c>
      <c r="DX587" s="335" t="s">
        <v>25435</v>
      </c>
      <c r="DY587" s="335" t="s">
        <v>3666</v>
      </c>
      <c r="DZ587" s="335" t="s">
        <v>3666</v>
      </c>
      <c r="EA587" s="335" t="s">
        <v>3666</v>
      </c>
      <c r="EB587" s="335" t="s">
        <v>3861</v>
      </c>
      <c r="EC587" s="335" t="s">
        <v>3862</v>
      </c>
      <c r="ED587" s="335" t="s">
        <v>3848</v>
      </c>
      <c r="EE587" s="335" t="s">
        <v>25436</v>
      </c>
      <c r="EF587" s="335" t="s">
        <v>432</v>
      </c>
      <c r="EG587" s="335" t="s">
        <v>2755</v>
      </c>
      <c r="EH587" s="335" t="s">
        <v>282</v>
      </c>
      <c r="EI587" s="335" t="s">
        <v>3848</v>
      </c>
      <c r="EJ587" s="335" t="s">
        <v>3848</v>
      </c>
      <c r="EK587" s="335" t="s">
        <v>3848</v>
      </c>
      <c r="EL587" s="335" t="s">
        <v>3868</v>
      </c>
      <c r="EM587" s="335" t="s">
        <v>4002</v>
      </c>
      <c r="EN587" s="335" t="s">
        <v>4002</v>
      </c>
      <c r="EO587" s="335" t="s">
        <v>4002</v>
      </c>
      <c r="EP587" s="335" t="s">
        <v>4002</v>
      </c>
      <c r="EQ587" s="335" t="s">
        <v>13905</v>
      </c>
      <c r="ER587" s="335" t="s">
        <v>3872</v>
      </c>
      <c r="ES587" s="335" t="s">
        <v>25437</v>
      </c>
      <c r="ET587" s="335" t="s">
        <v>5550</v>
      </c>
      <c r="EU587" s="335" t="s">
        <v>10100</v>
      </c>
      <c r="EV587" s="335" t="s">
        <v>3876</v>
      </c>
      <c r="EW587" s="335" t="s">
        <v>3876</v>
      </c>
      <c r="EX587" s="335" t="s">
        <v>3848</v>
      </c>
      <c r="EY587" s="335" t="s">
        <v>3848</v>
      </c>
      <c r="EZ587" s="335" t="s">
        <v>3877</v>
      </c>
      <c r="FA587" s="335" t="s">
        <v>4008</v>
      </c>
      <c r="FB587" s="335" t="s">
        <v>8896</v>
      </c>
      <c r="FC587" s="335" t="s">
        <v>25438</v>
      </c>
      <c r="FD587" s="335" t="s">
        <v>3848</v>
      </c>
      <c r="FE587" s="335" t="s">
        <v>4011</v>
      </c>
      <c r="FF587" s="335" t="s">
        <v>6196</v>
      </c>
      <c r="FG587" s="335" t="s">
        <v>3848</v>
      </c>
      <c r="FH587" s="335" t="s">
        <v>25439</v>
      </c>
      <c r="FI587" s="335" t="s">
        <v>15725</v>
      </c>
      <c r="FJ587" s="335" t="s">
        <v>4271</v>
      </c>
      <c r="FK587" s="335" t="s">
        <v>6765</v>
      </c>
      <c r="FL587" s="335" t="s">
        <v>25440</v>
      </c>
      <c r="FM587" s="335" t="s">
        <v>25421</v>
      </c>
      <c r="FN587" s="335" t="s">
        <v>6266</v>
      </c>
      <c r="FO587" s="335" t="s">
        <v>25441</v>
      </c>
      <c r="FP587" s="335" t="s">
        <v>3848</v>
      </c>
      <c r="FQ587" s="335" t="s">
        <v>25442</v>
      </c>
      <c r="FR587" s="335" t="s">
        <v>25443</v>
      </c>
      <c r="FS587" s="335" t="s">
        <v>25444</v>
      </c>
      <c r="FT587" s="335" t="s">
        <v>25445</v>
      </c>
      <c r="FU587" s="335" t="s">
        <v>25446</v>
      </c>
      <c r="FV587" s="335" t="s">
        <v>13970</v>
      </c>
      <c r="FW587" s="335" t="s">
        <v>25447</v>
      </c>
      <c r="FX587" s="335" t="s">
        <v>176</v>
      </c>
      <c r="FY587" s="335" t="s">
        <v>22367</v>
      </c>
      <c r="FZ587" s="335" t="s">
        <v>25448</v>
      </c>
      <c r="GA587" s="335" t="s">
        <v>3945</v>
      </c>
      <c r="GB587" s="335" t="s">
        <v>3945</v>
      </c>
      <c r="GC587" s="335" t="s">
        <v>3945</v>
      </c>
      <c r="GD587" s="213" t="s">
        <v>4194</v>
      </c>
      <c r="GE587" s="213" t="s">
        <v>6676</v>
      </c>
      <c r="GF587" s="255" t="s">
        <v>12711</v>
      </c>
      <c r="GG587" s="255" t="s">
        <v>6505</v>
      </c>
      <c r="GH587" s="255" t="s">
        <v>12615</v>
      </c>
      <c r="GI587" s="213" t="s">
        <v>6676</v>
      </c>
      <c r="HL587" s="282">
        <v>43287</v>
      </c>
      <c r="HM587" s="30" t="s">
        <v>14088</v>
      </c>
      <c r="HN587" s="213" t="s">
        <v>6676</v>
      </c>
      <c r="HO587" s="213"/>
      <c r="HP587" s="213" t="s">
        <v>6676</v>
      </c>
      <c r="HQ587" s="556"/>
      <c r="HR587" s="556"/>
      <c r="HS587" s="213" t="s">
        <v>6505</v>
      </c>
      <c r="HT587" s="213"/>
      <c r="HU587" s="213" t="s">
        <v>24876</v>
      </c>
      <c r="HV587" s="556"/>
      <c r="HW587" s="213" t="s">
        <v>24876</v>
      </c>
      <c r="HX587" s="556"/>
      <c r="HY587" s="556"/>
      <c r="HZ587" s="556"/>
      <c r="IA587" s="213"/>
      <c r="IB587" s="213" t="s">
        <v>25449</v>
      </c>
      <c r="IC587" s="44" t="s">
        <v>247</v>
      </c>
      <c r="ID587" s="30"/>
      <c r="IE587" s="44" t="s">
        <v>12843</v>
      </c>
    </row>
    <row r="588" spans="1:239" s="255" customFormat="1" ht="12.75" x14ac:dyDescent="0.2">
      <c r="A588" s="85">
        <v>61</v>
      </c>
      <c r="B588" s="59">
        <v>0.43055555555555558</v>
      </c>
      <c r="D588" s="85" t="s">
        <v>12630</v>
      </c>
      <c r="E588" s="255" t="s">
        <v>212</v>
      </c>
      <c r="F588" s="282">
        <v>43287</v>
      </c>
      <c r="G588" s="255" t="s">
        <v>1202</v>
      </c>
      <c r="H588" s="255" t="s">
        <v>233</v>
      </c>
      <c r="I588" s="255" t="s">
        <v>3057</v>
      </c>
      <c r="M588" s="282"/>
      <c r="N588" s="282"/>
      <c r="P588" s="370" t="s">
        <v>25450</v>
      </c>
      <c r="Q588" s="44" t="s">
        <v>25451</v>
      </c>
      <c r="R588" s="44" t="s">
        <v>25452</v>
      </c>
      <c r="S588" s="44" t="s">
        <v>798</v>
      </c>
      <c r="T588" s="44">
        <v>9353568304</v>
      </c>
      <c r="U588" s="367" t="s">
        <v>25453</v>
      </c>
      <c r="V588" s="255" t="s">
        <v>221</v>
      </c>
      <c r="W588" s="66" t="s">
        <v>221</v>
      </c>
      <c r="X588" s="66" t="s">
        <v>221</v>
      </c>
      <c r="Y588" s="66" t="s">
        <v>221</v>
      </c>
      <c r="Z588" s="66" t="s">
        <v>221</v>
      </c>
      <c r="AA588" s="44" t="s">
        <v>25454</v>
      </c>
      <c r="AB588" s="44">
        <v>9051600958</v>
      </c>
      <c r="AC588" s="44" t="s">
        <v>402</v>
      </c>
      <c r="AD588" s="85" t="s">
        <v>241</v>
      </c>
      <c r="AE588" s="44" t="s">
        <v>25455</v>
      </c>
      <c r="AF588" s="85" t="s">
        <v>280</v>
      </c>
      <c r="AG588" s="44" t="s">
        <v>221</v>
      </c>
      <c r="AH588" s="44" t="s">
        <v>221</v>
      </c>
      <c r="AI588" s="44">
        <f>2</f>
        <v>2</v>
      </c>
      <c r="AJ588" s="44" t="s">
        <v>227</v>
      </c>
      <c r="AK588" s="44">
        <v>1</v>
      </c>
      <c r="AL588" s="44">
        <v>2</v>
      </c>
      <c r="AM588" s="44">
        <v>0</v>
      </c>
      <c r="AN588" s="255" t="s">
        <v>432</v>
      </c>
      <c r="AO588" s="281" t="s">
        <v>432</v>
      </c>
      <c r="AP588" s="255" t="s">
        <v>434</v>
      </c>
      <c r="AQ588" s="255" t="s">
        <v>10785</v>
      </c>
      <c r="AR588" s="44" t="s">
        <v>14943</v>
      </c>
      <c r="AX588" s="255" t="s">
        <v>6970</v>
      </c>
      <c r="AY588" s="44" t="s">
        <v>227</v>
      </c>
      <c r="AZ588" s="44" t="s">
        <v>446</v>
      </c>
      <c r="BB588" s="255" t="s">
        <v>14708</v>
      </c>
      <c r="BC588" s="59">
        <v>0.54722222222222217</v>
      </c>
      <c r="BD588" s="59">
        <v>0.5493055555555556</v>
      </c>
      <c r="BF588" s="255">
        <v>1</v>
      </c>
      <c r="BG588" s="255">
        <v>1</v>
      </c>
      <c r="BH588" s="255">
        <v>1</v>
      </c>
      <c r="BI588" s="255">
        <v>1</v>
      </c>
      <c r="BJ588" s="255">
        <v>1</v>
      </c>
      <c r="BK588" s="255">
        <v>1</v>
      </c>
      <c r="BL588" s="255">
        <v>1</v>
      </c>
      <c r="BM588" s="255">
        <v>1</v>
      </c>
      <c r="BN588" s="255">
        <v>1</v>
      </c>
      <c r="BO588" s="255">
        <v>1</v>
      </c>
      <c r="BP588" s="255">
        <v>1</v>
      </c>
      <c r="BQ588" s="255">
        <v>1</v>
      </c>
      <c r="BR588" s="255">
        <v>1</v>
      </c>
      <c r="BS588" s="255">
        <v>1</v>
      </c>
      <c r="BT588" s="255">
        <v>1</v>
      </c>
      <c r="BV588" s="44"/>
      <c r="BW588" s="59"/>
      <c r="BX588" s="59"/>
      <c r="BY588" s="44"/>
      <c r="BZ588" s="44"/>
      <c r="CA588" s="44"/>
      <c r="CB588" s="44"/>
      <c r="CC588" s="44"/>
      <c r="CE588" s="44"/>
      <c r="CR588" s="335" t="s">
        <v>12643</v>
      </c>
      <c r="CS588" s="335" t="s">
        <v>12644</v>
      </c>
      <c r="CT588" s="335" t="s">
        <v>4002</v>
      </c>
      <c r="CU588" s="335" t="s">
        <v>25456</v>
      </c>
      <c r="CV588" s="335" t="s">
        <v>25451</v>
      </c>
      <c r="CW588" s="335" t="s">
        <v>25452</v>
      </c>
      <c r="CX588" s="335" t="s">
        <v>798</v>
      </c>
      <c r="CY588" s="335" t="s">
        <v>25457</v>
      </c>
      <c r="CZ588" s="335" t="s">
        <v>3848</v>
      </c>
      <c r="DA588" s="335" t="s">
        <v>3666</v>
      </c>
      <c r="DB588" s="335" t="s">
        <v>4037</v>
      </c>
      <c r="DC588" s="335" t="s">
        <v>4038</v>
      </c>
      <c r="DD588" s="335" t="s">
        <v>4039</v>
      </c>
      <c r="DE588" s="335" t="s">
        <v>3848</v>
      </c>
      <c r="DF588" s="335" t="s">
        <v>3666</v>
      </c>
      <c r="DG588" s="335" t="s">
        <v>4037</v>
      </c>
      <c r="DH588" s="335" t="s">
        <v>4038</v>
      </c>
      <c r="DI588" s="335" t="s">
        <v>4039</v>
      </c>
      <c r="DJ588" s="335" t="s">
        <v>3848</v>
      </c>
      <c r="DK588" s="335" t="s">
        <v>3957</v>
      </c>
      <c r="DL588" s="335" t="s">
        <v>3848</v>
      </c>
      <c r="DM588" s="335" t="s">
        <v>3914</v>
      </c>
      <c r="DN588" s="335" t="s">
        <v>3852</v>
      </c>
      <c r="DO588" s="335" t="s">
        <v>3848</v>
      </c>
      <c r="DP588" s="335" t="s">
        <v>3848</v>
      </c>
      <c r="DQ588" s="335" t="s">
        <v>25458</v>
      </c>
      <c r="DR588" s="335" t="s">
        <v>25458</v>
      </c>
      <c r="DS588" s="335" t="s">
        <v>25453</v>
      </c>
      <c r="DT588" s="335" t="s">
        <v>3848</v>
      </c>
      <c r="DU588" s="335" t="s">
        <v>3848</v>
      </c>
      <c r="DV588" s="335" t="s">
        <v>3848</v>
      </c>
      <c r="DW588" s="335" t="s">
        <v>3848</v>
      </c>
      <c r="DX588" s="335" t="s">
        <v>3848</v>
      </c>
      <c r="DY588" s="335" t="s">
        <v>3848</v>
      </c>
      <c r="DZ588" s="335" t="s">
        <v>3848</v>
      </c>
      <c r="EA588" s="335" t="s">
        <v>3848</v>
      </c>
      <c r="EB588" s="335" t="s">
        <v>3861</v>
      </c>
      <c r="EC588" s="335" t="s">
        <v>3862</v>
      </c>
      <c r="ED588" s="335" t="s">
        <v>3848</v>
      </c>
      <c r="EE588" s="335" t="s">
        <v>5339</v>
      </c>
      <c r="EF588" s="335" t="s">
        <v>432</v>
      </c>
      <c r="EG588" s="335" t="s">
        <v>3919</v>
      </c>
      <c r="EH588" s="335" t="s">
        <v>3920</v>
      </c>
      <c r="EI588" s="335" t="s">
        <v>14943</v>
      </c>
      <c r="EJ588" s="335" t="s">
        <v>3848</v>
      </c>
      <c r="EK588" s="335" t="s">
        <v>3848</v>
      </c>
      <c r="EL588" s="335" t="s">
        <v>3868</v>
      </c>
      <c r="EM588" s="335" t="s">
        <v>4002</v>
      </c>
      <c r="EN588" s="335" t="s">
        <v>4002</v>
      </c>
      <c r="EO588" s="335" t="s">
        <v>4002</v>
      </c>
      <c r="EP588" s="335" t="s">
        <v>4002</v>
      </c>
      <c r="EQ588" s="335" t="s">
        <v>4017</v>
      </c>
      <c r="ER588" s="335" t="s">
        <v>4017</v>
      </c>
      <c r="ES588" s="335" t="s">
        <v>4017</v>
      </c>
      <c r="ET588" s="335" t="s">
        <v>4017</v>
      </c>
      <c r="EU588" s="335" t="s">
        <v>4017</v>
      </c>
      <c r="EV588" s="335" t="s">
        <v>3848</v>
      </c>
      <c r="EW588" s="335" t="s">
        <v>3848</v>
      </c>
      <c r="EX588" s="335" t="s">
        <v>3848</v>
      </c>
      <c r="EY588" s="335" t="s">
        <v>3848</v>
      </c>
      <c r="EZ588" s="335" t="s">
        <v>3848</v>
      </c>
      <c r="FA588" s="335" t="s">
        <v>3848</v>
      </c>
      <c r="FB588" s="335" t="s">
        <v>3848</v>
      </c>
      <c r="FC588" s="335" t="s">
        <v>3848</v>
      </c>
      <c r="FD588" s="335" t="s">
        <v>3848</v>
      </c>
      <c r="FE588" s="335" t="s">
        <v>4017</v>
      </c>
      <c r="FF588" s="335" t="s">
        <v>4017</v>
      </c>
      <c r="FG588" s="335" t="s">
        <v>3848</v>
      </c>
      <c r="FH588" s="335" t="s">
        <v>3848</v>
      </c>
      <c r="FI588" s="335" t="s">
        <v>3848</v>
      </c>
      <c r="FJ588" s="335" t="s">
        <v>4017</v>
      </c>
      <c r="FK588" s="335" t="s">
        <v>4017</v>
      </c>
      <c r="FL588" s="335" t="s">
        <v>4017</v>
      </c>
      <c r="FM588" s="335" t="s">
        <v>3666</v>
      </c>
      <c r="FN588" s="335" t="s">
        <v>3666</v>
      </c>
      <c r="FO588" s="335" t="s">
        <v>3848</v>
      </c>
      <c r="FP588" s="335" t="s">
        <v>3848</v>
      </c>
      <c r="FQ588" s="335" t="s">
        <v>25459</v>
      </c>
      <c r="FR588" s="335" t="s">
        <v>5082</v>
      </c>
      <c r="FS588" s="335" t="s">
        <v>25460</v>
      </c>
      <c r="FT588" s="335" t="s">
        <v>3943</v>
      </c>
      <c r="FU588" s="335" t="s">
        <v>3943</v>
      </c>
      <c r="FV588" s="335" t="s">
        <v>3943</v>
      </c>
      <c r="FW588" s="335" t="s">
        <v>3943</v>
      </c>
      <c r="FX588" s="335" t="s">
        <v>3944</v>
      </c>
      <c r="FY588" s="335" t="s">
        <v>3848</v>
      </c>
      <c r="FZ588" s="335" t="s">
        <v>3848</v>
      </c>
      <c r="GA588" s="335" t="s">
        <v>3848</v>
      </c>
      <c r="GB588" s="335" t="s">
        <v>3848</v>
      </c>
      <c r="GC588" s="335" t="s">
        <v>3848</v>
      </c>
      <c r="HL588" s="335"/>
      <c r="HM588" s="335"/>
      <c r="HN588" s="335"/>
      <c r="HO588" s="335"/>
      <c r="HP588" s="335"/>
      <c r="HQ588" s="556"/>
      <c r="HR588" s="556"/>
      <c r="HS588" s="556"/>
      <c r="HT588" s="556"/>
      <c r="HU588" s="556"/>
      <c r="HV588" s="556"/>
      <c r="HW588" s="556"/>
      <c r="HX588" s="556"/>
      <c r="HY588" s="556"/>
      <c r="HZ588" s="556"/>
      <c r="IA588" s="335"/>
      <c r="IB588" s="335"/>
      <c r="IC588" s="44" t="s">
        <v>3403</v>
      </c>
      <c r="ID588" s="335"/>
      <c r="IE588" s="44" t="s">
        <v>3403</v>
      </c>
    </row>
    <row r="589" spans="1:239" s="255" customFormat="1" ht="12.75" x14ac:dyDescent="0.2">
      <c r="A589" s="85">
        <v>62</v>
      </c>
      <c r="B589" s="59">
        <v>0.43055555555555558</v>
      </c>
      <c r="D589" s="85" t="s">
        <v>12630</v>
      </c>
      <c r="E589" s="255" t="s">
        <v>212</v>
      </c>
      <c r="F589" s="282">
        <v>43287</v>
      </c>
      <c r="G589" s="255" t="s">
        <v>1202</v>
      </c>
      <c r="H589" s="255" t="s">
        <v>233</v>
      </c>
      <c r="I589" s="255" t="s">
        <v>3057</v>
      </c>
      <c r="M589" s="282"/>
      <c r="N589" s="282"/>
      <c r="P589" s="370" t="s">
        <v>25461</v>
      </c>
      <c r="Q589" s="44" t="s">
        <v>563</v>
      </c>
      <c r="R589" s="44" t="s">
        <v>25462</v>
      </c>
      <c r="S589" s="44" t="s">
        <v>25463</v>
      </c>
      <c r="T589" s="44">
        <v>9121350599</v>
      </c>
      <c r="U589" s="367" t="s">
        <v>25464</v>
      </c>
      <c r="V589" s="255" t="s">
        <v>221</v>
      </c>
      <c r="W589" s="66" t="s">
        <v>221</v>
      </c>
      <c r="X589" s="66" t="s">
        <v>221</v>
      </c>
      <c r="Y589" s="66" t="s">
        <v>221</v>
      </c>
      <c r="Z589" s="66" t="s">
        <v>221</v>
      </c>
      <c r="AA589" s="44" t="s">
        <v>25465</v>
      </c>
      <c r="AB589" s="44">
        <v>9222908874</v>
      </c>
      <c r="AC589" s="44" t="s">
        <v>402</v>
      </c>
      <c r="AD589" s="85" t="s">
        <v>241</v>
      </c>
      <c r="AE589" s="44" t="s">
        <v>3457</v>
      </c>
      <c r="AF589" s="44" t="s">
        <v>259</v>
      </c>
      <c r="AG589" s="44" t="s">
        <v>259</v>
      </c>
      <c r="AH589" s="44" t="s">
        <v>221</v>
      </c>
      <c r="AI589" s="44">
        <v>6</v>
      </c>
      <c r="AJ589" s="44" t="s">
        <v>227</v>
      </c>
      <c r="AK589" s="44">
        <v>1</v>
      </c>
      <c r="AL589" s="44">
        <v>6</v>
      </c>
      <c r="AM589" s="44">
        <v>0</v>
      </c>
      <c r="AN589" s="255" t="s">
        <v>432</v>
      </c>
      <c r="AO589" s="281" t="s">
        <v>432</v>
      </c>
      <c r="AP589" s="255" t="s">
        <v>434</v>
      </c>
      <c r="AQ589" s="255" t="s">
        <v>10785</v>
      </c>
      <c r="AR589" s="44" t="s">
        <v>14943</v>
      </c>
      <c r="AX589" s="255" t="s">
        <v>6970</v>
      </c>
      <c r="AY589" s="44" t="s">
        <v>227</v>
      </c>
      <c r="AZ589" s="44" t="s">
        <v>446</v>
      </c>
      <c r="BB589" s="255" t="s">
        <v>14708</v>
      </c>
      <c r="BC589" s="59">
        <v>0.54722222222222217</v>
      </c>
      <c r="BD589" s="59">
        <v>0.55347222222222225</v>
      </c>
      <c r="BF589" s="255">
        <v>1</v>
      </c>
      <c r="BG589" s="255">
        <v>1</v>
      </c>
      <c r="BH589" s="255">
        <v>1</v>
      </c>
      <c r="BI589" s="255">
        <v>1</v>
      </c>
      <c r="BJ589" s="255">
        <v>1</v>
      </c>
      <c r="BK589" s="255">
        <v>1</v>
      </c>
      <c r="BL589" s="255">
        <v>1</v>
      </c>
      <c r="BM589" s="255">
        <v>1</v>
      </c>
      <c r="BN589" s="255">
        <v>1</v>
      </c>
      <c r="BO589" s="255">
        <v>1</v>
      </c>
      <c r="BP589" s="255">
        <v>1</v>
      </c>
      <c r="BQ589" s="255">
        <v>1</v>
      </c>
      <c r="BR589" s="255">
        <v>1</v>
      </c>
      <c r="BS589" s="255">
        <v>1</v>
      </c>
      <c r="BT589" s="255">
        <v>1</v>
      </c>
      <c r="BV589" s="44"/>
      <c r="BW589" s="59"/>
      <c r="BX589" s="59"/>
      <c r="BY589" s="44"/>
      <c r="BZ589" s="44"/>
      <c r="CA589" s="44"/>
      <c r="CB589" s="44"/>
      <c r="CC589" s="44"/>
      <c r="CR589" s="335" t="s">
        <v>12643</v>
      </c>
      <c r="CS589" s="335" t="s">
        <v>12644</v>
      </c>
      <c r="CT589" s="335" t="s">
        <v>4002</v>
      </c>
      <c r="CU589" s="335" t="s">
        <v>25466</v>
      </c>
      <c r="CV589" s="335" t="s">
        <v>563</v>
      </c>
      <c r="CW589" s="335" t="s">
        <v>25462</v>
      </c>
      <c r="CX589" s="335" t="s">
        <v>25463</v>
      </c>
      <c r="CY589" s="335" t="s">
        <v>25467</v>
      </c>
      <c r="CZ589" s="335" t="s">
        <v>3848</v>
      </c>
      <c r="DA589" s="335" t="s">
        <v>3666</v>
      </c>
      <c r="DB589" s="335" t="s">
        <v>4037</v>
      </c>
      <c r="DC589" s="335" t="s">
        <v>4038</v>
      </c>
      <c r="DD589" s="335" t="s">
        <v>4039</v>
      </c>
      <c r="DE589" s="335" t="s">
        <v>3848</v>
      </c>
      <c r="DF589" s="335" t="s">
        <v>3666</v>
      </c>
      <c r="DG589" s="335" t="s">
        <v>4037</v>
      </c>
      <c r="DH589" s="335" t="s">
        <v>4038</v>
      </c>
      <c r="DI589" s="335" t="s">
        <v>4039</v>
      </c>
      <c r="DJ589" s="335" t="s">
        <v>3848</v>
      </c>
      <c r="DK589" s="335" t="s">
        <v>3957</v>
      </c>
      <c r="DL589" s="335" t="s">
        <v>3848</v>
      </c>
      <c r="DM589" s="335" t="s">
        <v>3914</v>
      </c>
      <c r="DN589" s="335" t="s">
        <v>3852</v>
      </c>
      <c r="DO589" s="335" t="s">
        <v>3848</v>
      </c>
      <c r="DP589" s="335" t="s">
        <v>3848</v>
      </c>
      <c r="DQ589" s="335" t="s">
        <v>25468</v>
      </c>
      <c r="DR589" s="335" t="s">
        <v>25468</v>
      </c>
      <c r="DS589" s="335" t="s">
        <v>25464</v>
      </c>
      <c r="DT589" s="335" t="s">
        <v>3848</v>
      </c>
      <c r="DU589" s="335" t="s">
        <v>3848</v>
      </c>
      <c r="DV589" s="335" t="s">
        <v>3848</v>
      </c>
      <c r="DW589" s="335" t="s">
        <v>3848</v>
      </c>
      <c r="DX589" s="335" t="s">
        <v>3848</v>
      </c>
      <c r="DY589" s="335" t="s">
        <v>3848</v>
      </c>
      <c r="DZ589" s="335" t="s">
        <v>3848</v>
      </c>
      <c r="EA589" s="335" t="s">
        <v>3848</v>
      </c>
      <c r="EB589" s="335" t="s">
        <v>3861</v>
      </c>
      <c r="EC589" s="335" t="s">
        <v>3862</v>
      </c>
      <c r="ED589" s="335" t="s">
        <v>3848</v>
      </c>
      <c r="EE589" s="335" t="s">
        <v>5339</v>
      </c>
      <c r="EF589" s="335" t="s">
        <v>432</v>
      </c>
      <c r="EG589" s="335" t="s">
        <v>3919</v>
      </c>
      <c r="EH589" s="335" t="s">
        <v>3920</v>
      </c>
      <c r="EI589" s="335" t="s">
        <v>14943</v>
      </c>
      <c r="EJ589" s="335" t="s">
        <v>3848</v>
      </c>
      <c r="EK589" s="335" t="s">
        <v>3848</v>
      </c>
      <c r="EL589" s="335" t="s">
        <v>3868</v>
      </c>
      <c r="EM589" s="335" t="s">
        <v>4002</v>
      </c>
      <c r="EN589" s="335" t="s">
        <v>4002</v>
      </c>
      <c r="EO589" s="335" t="s">
        <v>4002</v>
      </c>
      <c r="EP589" s="335" t="s">
        <v>4002</v>
      </c>
      <c r="EQ589" s="335" t="s">
        <v>4017</v>
      </c>
      <c r="ER589" s="335" t="s">
        <v>4017</v>
      </c>
      <c r="ES589" s="335" t="s">
        <v>4017</v>
      </c>
      <c r="ET589" s="335" t="s">
        <v>4017</v>
      </c>
      <c r="EU589" s="335" t="s">
        <v>4017</v>
      </c>
      <c r="EV589" s="335" t="s">
        <v>3848</v>
      </c>
      <c r="EW589" s="335" t="s">
        <v>3848</v>
      </c>
      <c r="EX589" s="335" t="s">
        <v>3848</v>
      </c>
      <c r="EY589" s="335" t="s">
        <v>3848</v>
      </c>
      <c r="EZ589" s="335" t="s">
        <v>3848</v>
      </c>
      <c r="FA589" s="335" t="s">
        <v>3848</v>
      </c>
      <c r="FB589" s="335" t="s">
        <v>3848</v>
      </c>
      <c r="FC589" s="335" t="s">
        <v>3848</v>
      </c>
      <c r="FD589" s="335" t="s">
        <v>3848</v>
      </c>
      <c r="FE589" s="335" t="s">
        <v>4017</v>
      </c>
      <c r="FF589" s="335" t="s">
        <v>4017</v>
      </c>
      <c r="FG589" s="335" t="s">
        <v>3848</v>
      </c>
      <c r="FH589" s="335" t="s">
        <v>3848</v>
      </c>
      <c r="FI589" s="335" t="s">
        <v>3848</v>
      </c>
      <c r="FJ589" s="335" t="s">
        <v>4017</v>
      </c>
      <c r="FK589" s="335" t="s">
        <v>4017</v>
      </c>
      <c r="FL589" s="335" t="s">
        <v>4017</v>
      </c>
      <c r="FM589" s="335" t="s">
        <v>3666</v>
      </c>
      <c r="FN589" s="335" t="s">
        <v>3666</v>
      </c>
      <c r="FO589" s="335" t="s">
        <v>3848</v>
      </c>
      <c r="FP589" s="335" t="s">
        <v>3848</v>
      </c>
      <c r="FQ589" s="335" t="s">
        <v>25469</v>
      </c>
      <c r="FR589" s="335" t="s">
        <v>5082</v>
      </c>
      <c r="FS589" s="335" t="s">
        <v>25470</v>
      </c>
      <c r="FT589" s="335" t="s">
        <v>3943</v>
      </c>
      <c r="FU589" s="335" t="s">
        <v>3943</v>
      </c>
      <c r="FV589" s="335" t="s">
        <v>3943</v>
      </c>
      <c r="FW589" s="335" t="s">
        <v>3943</v>
      </c>
      <c r="FX589" s="335" t="s">
        <v>3944</v>
      </c>
      <c r="FY589" s="335" t="s">
        <v>3848</v>
      </c>
      <c r="FZ589" s="335" t="s">
        <v>3848</v>
      </c>
      <c r="GA589" s="335" t="s">
        <v>3848</v>
      </c>
      <c r="GB589" s="335" t="s">
        <v>3848</v>
      </c>
      <c r="GC589" s="335" t="s">
        <v>3848</v>
      </c>
      <c r="HL589" s="335"/>
      <c r="HM589" s="335"/>
      <c r="HN589" s="335"/>
      <c r="HO589" s="335"/>
      <c r="HP589" s="335"/>
      <c r="HQ589" s="556"/>
      <c r="HR589" s="556"/>
      <c r="HS589" s="556"/>
      <c r="HT589" s="556"/>
      <c r="HU589" s="556"/>
      <c r="HV589" s="556"/>
      <c r="HW589" s="556"/>
      <c r="HX589" s="556"/>
      <c r="HY589" s="556"/>
      <c r="HZ589" s="556"/>
      <c r="IA589" s="335"/>
      <c r="IB589" s="335"/>
      <c r="IC589" s="44" t="s">
        <v>3403</v>
      </c>
      <c r="ID589" s="335"/>
      <c r="IE589" s="44" t="s">
        <v>3403</v>
      </c>
    </row>
    <row r="590" spans="1:239" s="255" customFormat="1" ht="12.75" x14ac:dyDescent="0.2">
      <c r="A590" s="85">
        <v>63</v>
      </c>
      <c r="B590" s="59">
        <v>0.47916666666666669</v>
      </c>
      <c r="D590" s="85" t="s">
        <v>12630</v>
      </c>
      <c r="E590" s="255" t="s">
        <v>212</v>
      </c>
      <c r="F590" s="282">
        <v>43287</v>
      </c>
      <c r="G590" s="255" t="s">
        <v>1202</v>
      </c>
      <c r="H590" s="255" t="s">
        <v>233</v>
      </c>
      <c r="I590" s="255" t="s">
        <v>3057</v>
      </c>
      <c r="M590" s="282"/>
      <c r="N590" s="282"/>
      <c r="P590" s="370" t="s">
        <v>25471</v>
      </c>
      <c r="Q590" s="44" t="s">
        <v>25472</v>
      </c>
      <c r="R590" s="44" t="s">
        <v>25473</v>
      </c>
      <c r="S590" s="44" t="s">
        <v>2005</v>
      </c>
      <c r="T590" s="44">
        <v>9568450557</v>
      </c>
      <c r="U590" s="367" t="s">
        <v>25474</v>
      </c>
      <c r="V590" s="255" t="s">
        <v>221</v>
      </c>
      <c r="W590" s="66" t="s">
        <v>221</v>
      </c>
      <c r="X590" s="66" t="s">
        <v>221</v>
      </c>
      <c r="Y590" s="66" t="s">
        <v>221</v>
      </c>
      <c r="Z590" s="66" t="s">
        <v>221</v>
      </c>
      <c r="AA590" s="44" t="s">
        <v>25475</v>
      </c>
      <c r="AB590" s="44">
        <v>9381644832</v>
      </c>
      <c r="AC590" s="44" t="s">
        <v>1303</v>
      </c>
      <c r="AD590" s="85" t="s">
        <v>241</v>
      </c>
      <c r="AE590" s="44" t="s">
        <v>221</v>
      </c>
      <c r="AF590" s="44" t="s">
        <v>221</v>
      </c>
      <c r="AG590" s="44" t="s">
        <v>221</v>
      </c>
      <c r="AH590" s="44" t="s">
        <v>221</v>
      </c>
      <c r="AI590" s="44">
        <v>0</v>
      </c>
      <c r="AJ590" s="44" t="s">
        <v>446</v>
      </c>
      <c r="AK590" s="44">
        <v>0</v>
      </c>
      <c r="AL590" s="44">
        <v>0</v>
      </c>
      <c r="AM590" s="44">
        <v>0</v>
      </c>
      <c r="AN590" s="255" t="s">
        <v>432</v>
      </c>
      <c r="AO590" s="281" t="s">
        <v>432</v>
      </c>
      <c r="AP590" s="255" t="s">
        <v>434</v>
      </c>
      <c r="AQ590" s="255" t="s">
        <v>10785</v>
      </c>
      <c r="AR590" s="44" t="s">
        <v>14943</v>
      </c>
      <c r="AX590" s="255" t="s">
        <v>6970</v>
      </c>
      <c r="AY590" s="44" t="s">
        <v>227</v>
      </c>
      <c r="AZ590" s="44" t="s">
        <v>446</v>
      </c>
      <c r="BB590" s="255" t="s">
        <v>14708</v>
      </c>
      <c r="BC590" s="59">
        <v>0.55694444444444446</v>
      </c>
      <c r="BD590" s="59">
        <v>0.56041666666666667</v>
      </c>
      <c r="BE590" s="494"/>
      <c r="BF590" s="255">
        <v>1</v>
      </c>
      <c r="BG590" s="255">
        <v>1</v>
      </c>
      <c r="BH590" s="255">
        <v>1</v>
      </c>
      <c r="BI590" s="255">
        <v>1</v>
      </c>
      <c r="BJ590" s="255">
        <v>1</v>
      </c>
      <c r="BK590" s="255">
        <v>1</v>
      </c>
      <c r="BL590" s="255">
        <v>1</v>
      </c>
      <c r="BM590" s="255">
        <v>1</v>
      </c>
      <c r="BN590" s="255">
        <v>1</v>
      </c>
      <c r="BO590" s="255">
        <v>1</v>
      </c>
      <c r="BP590" s="255">
        <v>1</v>
      </c>
      <c r="BQ590" s="255">
        <v>1</v>
      </c>
      <c r="BR590" s="255">
        <v>1</v>
      </c>
      <c r="BS590" s="255">
        <v>1</v>
      </c>
      <c r="BT590" s="255">
        <v>1</v>
      </c>
      <c r="BU590" s="494"/>
      <c r="BV590" s="44"/>
      <c r="BW590" s="59"/>
      <c r="BX590" s="59"/>
      <c r="BY590" s="44"/>
      <c r="BZ590" s="44"/>
      <c r="CA590" s="44"/>
      <c r="CB590" s="44"/>
      <c r="CC590" s="44"/>
      <c r="CE590" s="44"/>
      <c r="CR590" s="335" t="s">
        <v>12643</v>
      </c>
      <c r="CS590" s="335" t="s">
        <v>12644</v>
      </c>
      <c r="CT590" s="335" t="s">
        <v>4002</v>
      </c>
      <c r="CU590" s="335" t="s">
        <v>25476</v>
      </c>
      <c r="CV590" s="335" t="s">
        <v>25472</v>
      </c>
      <c r="CW590" s="335" t="s">
        <v>25473</v>
      </c>
      <c r="CX590" s="335" t="s">
        <v>2005</v>
      </c>
      <c r="CY590" s="335" t="s">
        <v>25477</v>
      </c>
      <c r="CZ590" s="335" t="s">
        <v>3848</v>
      </c>
      <c r="DA590" s="335" t="s">
        <v>3666</v>
      </c>
      <c r="DB590" s="335" t="s">
        <v>4037</v>
      </c>
      <c r="DC590" s="335" t="s">
        <v>4038</v>
      </c>
      <c r="DD590" s="335" t="s">
        <v>4039</v>
      </c>
      <c r="DE590" s="335" t="s">
        <v>3848</v>
      </c>
      <c r="DF590" s="335" t="s">
        <v>3666</v>
      </c>
      <c r="DG590" s="335" t="s">
        <v>4037</v>
      </c>
      <c r="DH590" s="335" t="s">
        <v>4038</v>
      </c>
      <c r="DI590" s="335" t="s">
        <v>4039</v>
      </c>
      <c r="DJ590" s="335" t="s">
        <v>3848</v>
      </c>
      <c r="DK590" s="335" t="s">
        <v>3849</v>
      </c>
      <c r="DL590" s="335" t="s">
        <v>3848</v>
      </c>
      <c r="DM590" s="335" t="s">
        <v>3914</v>
      </c>
      <c r="DN590" s="335" t="s">
        <v>3852</v>
      </c>
      <c r="DO590" s="335" t="s">
        <v>3848</v>
      </c>
      <c r="DP590" s="335" t="s">
        <v>3848</v>
      </c>
      <c r="DQ590" s="335" t="s">
        <v>25478</v>
      </c>
      <c r="DR590" s="335" t="s">
        <v>25478</v>
      </c>
      <c r="DS590" s="335" t="s">
        <v>25474</v>
      </c>
      <c r="DT590" s="335" t="s">
        <v>3848</v>
      </c>
      <c r="DU590" s="335" t="s">
        <v>3848</v>
      </c>
      <c r="DV590" s="335" t="s">
        <v>3848</v>
      </c>
      <c r="DW590" s="335" t="s">
        <v>3848</v>
      </c>
      <c r="DX590" s="335" t="s">
        <v>3848</v>
      </c>
      <c r="DY590" s="335" t="s">
        <v>3848</v>
      </c>
      <c r="DZ590" s="335" t="s">
        <v>3848</v>
      </c>
      <c r="EA590" s="335" t="s">
        <v>3848</v>
      </c>
      <c r="EB590" s="335" t="s">
        <v>3861</v>
      </c>
      <c r="EC590" s="335" t="s">
        <v>3862</v>
      </c>
      <c r="ED590" s="335" t="s">
        <v>3848</v>
      </c>
      <c r="EE590" s="335" t="s">
        <v>5339</v>
      </c>
      <c r="EF590" s="335" t="s">
        <v>432</v>
      </c>
      <c r="EG590" s="335" t="s">
        <v>3919</v>
      </c>
      <c r="EH590" s="335" t="s">
        <v>3920</v>
      </c>
      <c r="EI590" s="335" t="s">
        <v>14943</v>
      </c>
      <c r="EJ590" s="335" t="s">
        <v>3848</v>
      </c>
      <c r="EK590" s="335" t="s">
        <v>3848</v>
      </c>
      <c r="EL590" s="335" t="s">
        <v>3868</v>
      </c>
      <c r="EM590" s="335" t="s">
        <v>4002</v>
      </c>
      <c r="EN590" s="335" t="s">
        <v>4002</v>
      </c>
      <c r="EO590" s="335" t="s">
        <v>4002</v>
      </c>
      <c r="EP590" s="335" t="s">
        <v>4002</v>
      </c>
      <c r="EQ590" s="335" t="s">
        <v>4017</v>
      </c>
      <c r="ER590" s="335" t="s">
        <v>4017</v>
      </c>
      <c r="ES590" s="335" t="s">
        <v>4017</v>
      </c>
      <c r="ET590" s="335" t="s">
        <v>4017</v>
      </c>
      <c r="EU590" s="335" t="s">
        <v>4017</v>
      </c>
      <c r="EV590" s="335" t="s">
        <v>3848</v>
      </c>
      <c r="EW590" s="335" t="s">
        <v>3848</v>
      </c>
      <c r="EX590" s="335" t="s">
        <v>3848</v>
      </c>
      <c r="EY590" s="335" t="s">
        <v>3848</v>
      </c>
      <c r="EZ590" s="335" t="s">
        <v>3848</v>
      </c>
      <c r="FA590" s="335" t="s">
        <v>3848</v>
      </c>
      <c r="FB590" s="335" t="s">
        <v>3848</v>
      </c>
      <c r="FC590" s="335" t="s">
        <v>3848</v>
      </c>
      <c r="FD590" s="335" t="s">
        <v>3848</v>
      </c>
      <c r="FE590" s="335" t="s">
        <v>4017</v>
      </c>
      <c r="FF590" s="335" t="s">
        <v>4017</v>
      </c>
      <c r="FG590" s="335" t="s">
        <v>3848</v>
      </c>
      <c r="FH590" s="335" t="s">
        <v>3848</v>
      </c>
      <c r="FI590" s="335" t="s">
        <v>3848</v>
      </c>
      <c r="FJ590" s="335" t="s">
        <v>4017</v>
      </c>
      <c r="FK590" s="335" t="s">
        <v>4017</v>
      </c>
      <c r="FL590" s="335" t="s">
        <v>4017</v>
      </c>
      <c r="FM590" s="335" t="s">
        <v>3666</v>
      </c>
      <c r="FN590" s="335" t="s">
        <v>3666</v>
      </c>
      <c r="FO590" s="335" t="s">
        <v>3848</v>
      </c>
      <c r="FP590" s="335" t="s">
        <v>3848</v>
      </c>
      <c r="FQ590" s="335" t="s">
        <v>25479</v>
      </c>
      <c r="FR590" s="335" t="s">
        <v>5082</v>
      </c>
      <c r="FS590" s="335" t="s">
        <v>25480</v>
      </c>
      <c r="FT590" s="335" t="s">
        <v>3943</v>
      </c>
      <c r="FU590" s="335" t="s">
        <v>3943</v>
      </c>
      <c r="FV590" s="335" t="s">
        <v>3943</v>
      </c>
      <c r="FW590" s="335" t="s">
        <v>3943</v>
      </c>
      <c r="FX590" s="335" t="s">
        <v>3944</v>
      </c>
      <c r="FY590" s="335" t="s">
        <v>3848</v>
      </c>
      <c r="FZ590" s="335" t="s">
        <v>3848</v>
      </c>
      <c r="GA590" s="335" t="s">
        <v>3848</v>
      </c>
      <c r="GB590" s="335" t="s">
        <v>3848</v>
      </c>
      <c r="GC590" s="335" t="s">
        <v>3848</v>
      </c>
      <c r="HL590" s="335"/>
      <c r="HM590" s="335"/>
      <c r="HN590" s="335"/>
      <c r="HO590" s="335"/>
      <c r="HP590" s="335"/>
      <c r="HQ590" s="556"/>
      <c r="HR590" s="556"/>
      <c r="HS590" s="556"/>
      <c r="HT590" s="556"/>
      <c r="HU590" s="556"/>
      <c r="HV590" s="556"/>
      <c r="HW590" s="556"/>
      <c r="HX590" s="556"/>
      <c r="HY590" s="556"/>
      <c r="HZ590" s="556"/>
      <c r="IA590" s="335"/>
      <c r="IB590" s="335"/>
      <c r="IC590" s="44" t="s">
        <v>3403</v>
      </c>
      <c r="ID590" s="335"/>
      <c r="IE590" s="44" t="s">
        <v>3403</v>
      </c>
    </row>
    <row r="591" spans="1:239" s="44" customFormat="1" ht="12.75" x14ac:dyDescent="0.2">
      <c r="A591" s="85">
        <v>64</v>
      </c>
      <c r="B591" s="59">
        <v>0.47916666666666669</v>
      </c>
      <c r="D591" s="85" t="s">
        <v>12630</v>
      </c>
      <c r="E591" s="255" t="s">
        <v>212</v>
      </c>
      <c r="F591" s="282">
        <v>43287</v>
      </c>
      <c r="G591" s="255" t="s">
        <v>1202</v>
      </c>
      <c r="H591" s="255" t="s">
        <v>233</v>
      </c>
      <c r="I591" s="255" t="s">
        <v>3057</v>
      </c>
      <c r="J591" s="309"/>
      <c r="K591" s="309"/>
      <c r="L591" s="309"/>
      <c r="M591" s="309"/>
      <c r="N591" s="309"/>
      <c r="O591" s="309"/>
      <c r="P591" s="370" t="s">
        <v>25481</v>
      </c>
      <c r="Q591" s="44" t="s">
        <v>25482</v>
      </c>
      <c r="R591" s="44" t="s">
        <v>25483</v>
      </c>
      <c r="S591" s="44" t="s">
        <v>11039</v>
      </c>
      <c r="T591" s="44">
        <v>9306846172</v>
      </c>
      <c r="U591" s="367" t="s">
        <v>25484</v>
      </c>
      <c r="V591" s="255" t="s">
        <v>221</v>
      </c>
      <c r="W591" s="66" t="s">
        <v>221</v>
      </c>
      <c r="X591" s="66" t="s">
        <v>221</v>
      </c>
      <c r="Y591" s="66" t="s">
        <v>221</v>
      </c>
      <c r="Z591" s="66" t="s">
        <v>221</v>
      </c>
      <c r="AA591" s="44" t="s">
        <v>25485</v>
      </c>
      <c r="AB591" s="44">
        <v>9235066397</v>
      </c>
      <c r="AC591" s="255" t="s">
        <v>402</v>
      </c>
      <c r="AD591" s="85" t="s">
        <v>241</v>
      </c>
      <c r="AE591" s="255" t="s">
        <v>25486</v>
      </c>
      <c r="AF591" s="255" t="s">
        <v>221</v>
      </c>
      <c r="AG591" s="255" t="s">
        <v>221</v>
      </c>
      <c r="AH591" s="255" t="s">
        <v>221</v>
      </c>
      <c r="AI591" s="255">
        <v>24</v>
      </c>
      <c r="AJ591" s="255" t="s">
        <v>227</v>
      </c>
      <c r="AK591" s="255">
        <v>1</v>
      </c>
      <c r="AL591" s="255">
        <v>24</v>
      </c>
      <c r="AM591" s="255">
        <v>0</v>
      </c>
      <c r="AN591" s="255" t="s">
        <v>432</v>
      </c>
      <c r="AO591" s="281" t="s">
        <v>432</v>
      </c>
      <c r="AP591" s="255" t="s">
        <v>434</v>
      </c>
      <c r="AQ591" s="255" t="s">
        <v>10785</v>
      </c>
      <c r="AR591" s="44" t="s">
        <v>14943</v>
      </c>
      <c r="AS591" s="309"/>
      <c r="AT591" s="309"/>
      <c r="AU591" s="309"/>
      <c r="AV591" s="309"/>
      <c r="AW591" s="255"/>
      <c r="AX591" s="255" t="s">
        <v>6970</v>
      </c>
      <c r="AY591" s="44" t="s">
        <v>227</v>
      </c>
      <c r="AZ591" s="44" t="s">
        <v>446</v>
      </c>
      <c r="BA591" s="255"/>
      <c r="BB591" s="255" t="s">
        <v>14708</v>
      </c>
      <c r="BC591" s="59">
        <v>0.55694444444444446</v>
      </c>
      <c r="BD591" s="59">
        <v>0.56041666666666667</v>
      </c>
      <c r="BE591" s="494"/>
      <c r="BF591" s="255">
        <v>1</v>
      </c>
      <c r="BG591" s="255">
        <v>1</v>
      </c>
      <c r="BH591" s="255">
        <v>1</v>
      </c>
      <c r="BI591" s="255">
        <v>1</v>
      </c>
      <c r="BJ591" s="255">
        <v>1</v>
      </c>
      <c r="BK591" s="255">
        <v>1</v>
      </c>
      <c r="BL591" s="255">
        <v>1</v>
      </c>
      <c r="BM591" s="255">
        <v>1</v>
      </c>
      <c r="BN591" s="255">
        <v>1</v>
      </c>
      <c r="BO591" s="255">
        <v>1</v>
      </c>
      <c r="BP591" s="255">
        <v>1</v>
      </c>
      <c r="BQ591" s="255">
        <v>1</v>
      </c>
      <c r="BR591" s="255">
        <v>1</v>
      </c>
      <c r="BS591" s="255">
        <v>1</v>
      </c>
      <c r="BT591" s="255">
        <v>1</v>
      </c>
      <c r="BU591" s="494"/>
      <c r="BW591" s="59"/>
      <c r="BX591" s="59"/>
      <c r="BY591" s="494"/>
      <c r="CG591" s="255"/>
      <c r="CH591" s="255"/>
      <c r="CI591" s="255"/>
      <c r="CJ591" s="255"/>
      <c r="CK591" s="255"/>
      <c r="CL591" s="255"/>
      <c r="CM591" s="255"/>
      <c r="CN591" s="255"/>
      <c r="CO591" s="255"/>
      <c r="CP591" s="255"/>
      <c r="CQ591" s="255"/>
      <c r="CR591" s="335" t="s">
        <v>12643</v>
      </c>
      <c r="CS591" s="335" t="s">
        <v>12644</v>
      </c>
      <c r="CT591" s="335" t="s">
        <v>4002</v>
      </c>
      <c r="CU591" s="335" t="s">
        <v>25487</v>
      </c>
      <c r="CV591" s="335" t="s">
        <v>25482</v>
      </c>
      <c r="CW591" s="335" t="s">
        <v>25483</v>
      </c>
      <c r="CX591" s="335" t="s">
        <v>11039</v>
      </c>
      <c r="CY591" s="335" t="s">
        <v>25488</v>
      </c>
      <c r="CZ591" s="335" t="s">
        <v>3848</v>
      </c>
      <c r="DA591" s="335" t="s">
        <v>3666</v>
      </c>
      <c r="DB591" s="335" t="s">
        <v>4037</v>
      </c>
      <c r="DC591" s="335" t="s">
        <v>4038</v>
      </c>
      <c r="DD591" s="335" t="s">
        <v>4039</v>
      </c>
      <c r="DE591" s="335" t="s">
        <v>3848</v>
      </c>
      <c r="DF591" s="335" t="s">
        <v>3666</v>
      </c>
      <c r="DG591" s="335" t="s">
        <v>4037</v>
      </c>
      <c r="DH591" s="335" t="s">
        <v>4038</v>
      </c>
      <c r="DI591" s="335" t="s">
        <v>4039</v>
      </c>
      <c r="DJ591" s="335" t="s">
        <v>3848</v>
      </c>
      <c r="DK591" s="335" t="s">
        <v>3957</v>
      </c>
      <c r="DL591" s="335" t="s">
        <v>3848</v>
      </c>
      <c r="DM591" s="335" t="s">
        <v>3914</v>
      </c>
      <c r="DN591" s="335" t="s">
        <v>3852</v>
      </c>
      <c r="DO591" s="335" t="s">
        <v>3848</v>
      </c>
      <c r="DP591" s="335" t="s">
        <v>3848</v>
      </c>
      <c r="DQ591" s="335" t="s">
        <v>25489</v>
      </c>
      <c r="DR591" s="335" t="s">
        <v>25489</v>
      </c>
      <c r="DS591" s="335" t="s">
        <v>25484</v>
      </c>
      <c r="DT591" s="335" t="s">
        <v>3848</v>
      </c>
      <c r="DU591" s="335" t="s">
        <v>3848</v>
      </c>
      <c r="DV591" s="335" t="s">
        <v>3848</v>
      </c>
      <c r="DW591" s="335" t="s">
        <v>3848</v>
      </c>
      <c r="DX591" s="335" t="s">
        <v>3848</v>
      </c>
      <c r="DY591" s="335" t="s">
        <v>3848</v>
      </c>
      <c r="DZ591" s="335" t="s">
        <v>3848</v>
      </c>
      <c r="EA591" s="335" t="s">
        <v>3848</v>
      </c>
      <c r="EB591" s="335" t="s">
        <v>3861</v>
      </c>
      <c r="EC591" s="335" t="s">
        <v>3862</v>
      </c>
      <c r="ED591" s="335" t="s">
        <v>3848</v>
      </c>
      <c r="EE591" s="335" t="s">
        <v>5339</v>
      </c>
      <c r="EF591" s="335" t="s">
        <v>432</v>
      </c>
      <c r="EG591" s="335" t="s">
        <v>3919</v>
      </c>
      <c r="EH591" s="335" t="s">
        <v>3920</v>
      </c>
      <c r="EI591" s="335" t="s">
        <v>14943</v>
      </c>
      <c r="EJ591" s="335" t="s">
        <v>3848</v>
      </c>
      <c r="EK591" s="335" t="s">
        <v>3848</v>
      </c>
      <c r="EL591" s="335" t="s">
        <v>3868</v>
      </c>
      <c r="EM591" s="335" t="s">
        <v>4002</v>
      </c>
      <c r="EN591" s="335" t="s">
        <v>4002</v>
      </c>
      <c r="EO591" s="335" t="s">
        <v>4002</v>
      </c>
      <c r="EP591" s="335" t="s">
        <v>4002</v>
      </c>
      <c r="EQ591" s="335" t="s">
        <v>4017</v>
      </c>
      <c r="ER591" s="335" t="s">
        <v>4017</v>
      </c>
      <c r="ES591" s="335" t="s">
        <v>4017</v>
      </c>
      <c r="ET591" s="335" t="s">
        <v>4017</v>
      </c>
      <c r="EU591" s="335" t="s">
        <v>4017</v>
      </c>
      <c r="EV591" s="335" t="s">
        <v>3848</v>
      </c>
      <c r="EW591" s="335" t="s">
        <v>3848</v>
      </c>
      <c r="EX591" s="335" t="s">
        <v>3848</v>
      </c>
      <c r="EY591" s="335" t="s">
        <v>3848</v>
      </c>
      <c r="EZ591" s="335" t="s">
        <v>3848</v>
      </c>
      <c r="FA591" s="335" t="s">
        <v>3848</v>
      </c>
      <c r="FB591" s="335" t="s">
        <v>3848</v>
      </c>
      <c r="FC591" s="335" t="s">
        <v>3848</v>
      </c>
      <c r="FD591" s="335" t="s">
        <v>3848</v>
      </c>
      <c r="FE591" s="335" t="s">
        <v>4017</v>
      </c>
      <c r="FF591" s="335" t="s">
        <v>4017</v>
      </c>
      <c r="FG591" s="335" t="s">
        <v>3848</v>
      </c>
      <c r="FH591" s="335" t="s">
        <v>3848</v>
      </c>
      <c r="FI591" s="335" t="s">
        <v>3848</v>
      </c>
      <c r="FJ591" s="335" t="s">
        <v>4017</v>
      </c>
      <c r="FK591" s="335" t="s">
        <v>4017</v>
      </c>
      <c r="FL591" s="335" t="s">
        <v>4017</v>
      </c>
      <c r="FM591" s="335" t="s">
        <v>3666</v>
      </c>
      <c r="FN591" s="335" t="s">
        <v>3666</v>
      </c>
      <c r="FO591" s="335" t="s">
        <v>3848</v>
      </c>
      <c r="FP591" s="335" t="s">
        <v>3848</v>
      </c>
      <c r="FQ591" s="335" t="s">
        <v>25490</v>
      </c>
      <c r="FR591" s="335" t="s">
        <v>5082</v>
      </c>
      <c r="FS591" s="335" t="s">
        <v>25491</v>
      </c>
      <c r="FT591" s="335" t="s">
        <v>3943</v>
      </c>
      <c r="FU591" s="335" t="s">
        <v>3943</v>
      </c>
      <c r="FV591" s="335" t="s">
        <v>3943</v>
      </c>
      <c r="FW591" s="335" t="s">
        <v>3943</v>
      </c>
      <c r="FX591" s="335" t="s">
        <v>3944</v>
      </c>
      <c r="FY591" s="335" t="s">
        <v>3848</v>
      </c>
      <c r="FZ591" s="335" t="s">
        <v>3848</v>
      </c>
      <c r="GA591" s="335" t="s">
        <v>3848</v>
      </c>
      <c r="GB591" s="335" t="s">
        <v>3848</v>
      </c>
      <c r="GC591" s="335" t="s">
        <v>3848</v>
      </c>
      <c r="HL591" s="335"/>
      <c r="HM591" s="335"/>
      <c r="HN591" s="335"/>
      <c r="HO591" s="335"/>
      <c r="HP591" s="335"/>
      <c r="HQ591" s="556"/>
      <c r="HR591" s="556"/>
      <c r="HS591" s="556"/>
      <c r="HT591" s="556"/>
      <c r="HU591" s="556"/>
      <c r="HV591" s="556"/>
      <c r="HW591" s="556"/>
      <c r="HX591" s="556"/>
      <c r="HY591" s="556"/>
      <c r="HZ591" s="556"/>
      <c r="IA591" s="335"/>
      <c r="IB591" s="335"/>
      <c r="IC591" s="44" t="s">
        <v>3403</v>
      </c>
      <c r="ID591" s="335"/>
      <c r="IE591" s="44" t="s">
        <v>3403</v>
      </c>
    </row>
    <row r="592" spans="1:239" s="44" customFormat="1" ht="15" customHeight="1" x14ac:dyDescent="0.2">
      <c r="A592" s="85">
        <v>65</v>
      </c>
      <c r="B592" s="350">
        <v>0.47916666666666669</v>
      </c>
      <c r="C592" s="255"/>
      <c r="D592" s="85" t="s">
        <v>12630</v>
      </c>
      <c r="E592" s="255" t="s">
        <v>212</v>
      </c>
      <c r="F592" s="282">
        <v>43287</v>
      </c>
      <c r="G592" s="85" t="s">
        <v>3082</v>
      </c>
      <c r="H592" s="85" t="s">
        <v>246</v>
      </c>
      <c r="I592" s="85" t="s">
        <v>247</v>
      </c>
      <c r="J592" s="351" t="s">
        <v>22271</v>
      </c>
      <c r="K592" s="351" t="s">
        <v>20536</v>
      </c>
      <c r="L592" s="351" t="s">
        <v>250</v>
      </c>
      <c r="M592" s="351">
        <v>43287</v>
      </c>
      <c r="N592" s="351">
        <v>43299</v>
      </c>
      <c r="O592" s="255" t="s">
        <v>18971</v>
      </c>
      <c r="P592" s="495" t="s">
        <v>25492</v>
      </c>
      <c r="Q592" s="351" t="s">
        <v>2750</v>
      </c>
      <c r="R592" s="354" t="s">
        <v>25493</v>
      </c>
      <c r="S592" s="354" t="s">
        <v>25494</v>
      </c>
      <c r="T592" s="255">
        <v>9303190843</v>
      </c>
      <c r="U592" s="367" t="s">
        <v>25495</v>
      </c>
      <c r="V592" s="255" t="s">
        <v>221</v>
      </c>
      <c r="W592" s="66" t="s">
        <v>221</v>
      </c>
      <c r="X592" s="66" t="s">
        <v>221</v>
      </c>
      <c r="Y592" s="66" t="s">
        <v>221</v>
      </c>
      <c r="Z592" s="66" t="s">
        <v>221</v>
      </c>
      <c r="AA592" s="255" t="s">
        <v>25496</v>
      </c>
      <c r="AB592" s="255">
        <v>9091372349</v>
      </c>
      <c r="AC592" s="85" t="s">
        <v>314</v>
      </c>
      <c r="AD592" s="255" t="s">
        <v>366</v>
      </c>
      <c r="AE592" s="255" t="s">
        <v>25497</v>
      </c>
      <c r="AF592" s="85" t="s">
        <v>226</v>
      </c>
      <c r="AG592" s="44" t="s">
        <v>259</v>
      </c>
      <c r="AH592" s="255" t="s">
        <v>259</v>
      </c>
      <c r="AI592" s="255">
        <f>8+6+6</f>
        <v>20</v>
      </c>
      <c r="AJ592" s="255" t="s">
        <v>446</v>
      </c>
      <c r="AK592" s="255">
        <v>0</v>
      </c>
      <c r="AL592" s="255">
        <v>8</v>
      </c>
      <c r="AM592" s="255">
        <v>6</v>
      </c>
      <c r="AN592" s="255" t="s">
        <v>432</v>
      </c>
      <c r="AO592" s="281" t="s">
        <v>432</v>
      </c>
      <c r="AP592" s="255" t="s">
        <v>434</v>
      </c>
      <c r="AQ592" s="255" t="s">
        <v>10785</v>
      </c>
      <c r="AR592" s="44" t="s">
        <v>14943</v>
      </c>
      <c r="AS592" s="309"/>
      <c r="AT592" s="309"/>
      <c r="AU592" s="309"/>
      <c r="AV592" s="309"/>
      <c r="AW592" s="255"/>
      <c r="AX592" s="255" t="s">
        <v>6970</v>
      </c>
      <c r="AY592" s="44" t="s">
        <v>227</v>
      </c>
      <c r="AZ592" s="44" t="s">
        <v>446</v>
      </c>
      <c r="BA592" s="255"/>
      <c r="BB592" s="255" t="s">
        <v>14708</v>
      </c>
      <c r="BC592" s="59">
        <v>0.56736111111111109</v>
      </c>
      <c r="BD592" s="59">
        <v>0.57361111111111118</v>
      </c>
      <c r="BE592" s="494"/>
      <c r="BF592" s="255">
        <v>2</v>
      </c>
      <c r="BG592" s="255">
        <v>2</v>
      </c>
      <c r="BH592" s="255">
        <v>2</v>
      </c>
      <c r="BI592" s="255">
        <v>2</v>
      </c>
      <c r="BJ592" s="255">
        <v>2</v>
      </c>
      <c r="BK592" s="255">
        <v>2</v>
      </c>
      <c r="BL592" s="255">
        <v>2</v>
      </c>
      <c r="BM592" s="255">
        <v>2</v>
      </c>
      <c r="BN592" s="255">
        <v>2</v>
      </c>
      <c r="BO592" s="255">
        <v>2</v>
      </c>
      <c r="BP592" s="255">
        <v>2</v>
      </c>
      <c r="BQ592" s="255">
        <v>2</v>
      </c>
      <c r="BR592" s="255">
        <v>2</v>
      </c>
      <c r="BS592" s="255">
        <v>2</v>
      </c>
      <c r="BT592" s="255">
        <v>2</v>
      </c>
      <c r="BU592" s="494"/>
      <c r="BV592" s="44" t="s">
        <v>14708</v>
      </c>
      <c r="BW592" s="59">
        <v>0.57361111111111118</v>
      </c>
      <c r="BX592" s="59">
        <v>0.57986111111111105</v>
      </c>
      <c r="BY592" s="494"/>
      <c r="BZ592" s="255">
        <v>3</v>
      </c>
      <c r="CA592" s="255">
        <v>3</v>
      </c>
      <c r="CB592" s="255">
        <v>3</v>
      </c>
      <c r="CC592" s="255">
        <v>3</v>
      </c>
      <c r="CD592" s="44" t="s">
        <v>260</v>
      </c>
      <c r="CE592" s="255"/>
      <c r="CF592" s="255"/>
      <c r="CG592" s="255"/>
      <c r="CH592" s="255"/>
      <c r="CI592" s="255"/>
      <c r="CJ592" s="255"/>
      <c r="CK592" s="255"/>
      <c r="CL592" s="255"/>
      <c r="CM592" s="255"/>
      <c r="CN592" s="255"/>
      <c r="CO592" s="255"/>
      <c r="CP592" s="255"/>
      <c r="CQ592" s="255"/>
      <c r="CR592" s="335" t="s">
        <v>12643</v>
      </c>
      <c r="CS592" s="335" t="s">
        <v>12644</v>
      </c>
      <c r="CT592" s="335" t="s">
        <v>4002</v>
      </c>
      <c r="CU592" s="335" t="s">
        <v>25498</v>
      </c>
      <c r="CV592" s="335" t="s">
        <v>2750</v>
      </c>
      <c r="CW592" s="335" t="s">
        <v>25493</v>
      </c>
      <c r="CX592" s="335" t="s">
        <v>25494</v>
      </c>
      <c r="CY592" s="335" t="s">
        <v>25499</v>
      </c>
      <c r="CZ592" s="335" t="s">
        <v>13155</v>
      </c>
      <c r="DA592" s="335" t="s">
        <v>25500</v>
      </c>
      <c r="DB592" s="335" t="s">
        <v>8885</v>
      </c>
      <c r="DC592" s="335" t="s">
        <v>3846</v>
      </c>
      <c r="DD592" s="335" t="s">
        <v>8569</v>
      </c>
      <c r="DE592" s="335" t="s">
        <v>13155</v>
      </c>
      <c r="DF592" s="335" t="s">
        <v>25501</v>
      </c>
      <c r="DG592" s="335" t="s">
        <v>8885</v>
      </c>
      <c r="DH592" s="335" t="s">
        <v>3846</v>
      </c>
      <c r="DI592" s="335" t="s">
        <v>8569</v>
      </c>
      <c r="DJ592" s="335" t="s">
        <v>25502</v>
      </c>
      <c r="DK592" s="335" t="s">
        <v>3957</v>
      </c>
      <c r="DL592" s="335" t="s">
        <v>4298</v>
      </c>
      <c r="DM592" s="335" t="s">
        <v>3914</v>
      </c>
      <c r="DN592" s="335" t="s">
        <v>4062</v>
      </c>
      <c r="DO592" s="335" t="s">
        <v>3853</v>
      </c>
      <c r="DP592" s="335" t="s">
        <v>4299</v>
      </c>
      <c r="DQ592" s="335" t="s">
        <v>25503</v>
      </c>
      <c r="DR592" s="335" t="s">
        <v>1239</v>
      </c>
      <c r="DS592" s="335" t="s">
        <v>25504</v>
      </c>
      <c r="DT592" s="335" t="s">
        <v>3848</v>
      </c>
      <c r="DU592" s="335" t="s">
        <v>3848</v>
      </c>
      <c r="DV592" s="335" t="s">
        <v>3848</v>
      </c>
      <c r="DW592" s="335" t="s">
        <v>3848</v>
      </c>
      <c r="DX592" s="335" t="s">
        <v>25505</v>
      </c>
      <c r="DY592" s="335" t="s">
        <v>3848</v>
      </c>
      <c r="DZ592" s="335" t="s">
        <v>3848</v>
      </c>
      <c r="EA592" s="335" t="s">
        <v>3848</v>
      </c>
      <c r="EB592" s="335" t="s">
        <v>3861</v>
      </c>
      <c r="EC592" s="335" t="s">
        <v>3862</v>
      </c>
      <c r="ED592" s="335" t="s">
        <v>3848</v>
      </c>
      <c r="EE592" s="335" t="s">
        <v>14306</v>
      </c>
      <c r="EF592" s="335" t="s">
        <v>432</v>
      </c>
      <c r="EG592" s="335" t="s">
        <v>3919</v>
      </c>
      <c r="EH592" s="335" t="s">
        <v>3920</v>
      </c>
      <c r="EI592" s="335" t="s">
        <v>25506</v>
      </c>
      <c r="EJ592" s="335" t="s">
        <v>3848</v>
      </c>
      <c r="EK592" s="335" t="s">
        <v>3848</v>
      </c>
      <c r="EL592" s="335" t="s">
        <v>3868</v>
      </c>
      <c r="EM592" s="335" t="s">
        <v>4002</v>
      </c>
      <c r="EN592" s="335" t="s">
        <v>4002</v>
      </c>
      <c r="EO592" s="335" t="s">
        <v>3869</v>
      </c>
      <c r="EP592" s="335" t="s">
        <v>3870</v>
      </c>
      <c r="EQ592" s="335" t="s">
        <v>25507</v>
      </c>
      <c r="ER592" s="335" t="s">
        <v>5223</v>
      </c>
      <c r="ES592" s="335" t="s">
        <v>25508</v>
      </c>
      <c r="ET592" s="335" t="s">
        <v>10263</v>
      </c>
      <c r="EU592" s="335" t="s">
        <v>25509</v>
      </c>
      <c r="EV592" s="335" t="s">
        <v>3876</v>
      </c>
      <c r="EW592" s="335" t="s">
        <v>3876</v>
      </c>
      <c r="EX592" s="335" t="s">
        <v>3848</v>
      </c>
      <c r="EY592" s="335" t="s">
        <v>3848</v>
      </c>
      <c r="EZ592" s="335" t="s">
        <v>3877</v>
      </c>
      <c r="FA592" s="335" t="s">
        <v>4008</v>
      </c>
      <c r="FB592" s="335" t="s">
        <v>14310</v>
      </c>
      <c r="FC592" s="335" t="s">
        <v>25510</v>
      </c>
      <c r="FD592" s="335" t="s">
        <v>3848</v>
      </c>
      <c r="FE592" s="335" t="s">
        <v>4011</v>
      </c>
      <c r="FF592" s="335" t="s">
        <v>4012</v>
      </c>
      <c r="FG592" s="335" t="s">
        <v>25511</v>
      </c>
      <c r="FH592" s="335" t="s">
        <v>25512</v>
      </c>
      <c r="FI592" s="335" t="s">
        <v>14648</v>
      </c>
      <c r="FJ592" s="335" t="s">
        <v>4083</v>
      </c>
      <c r="FK592" s="335" t="s">
        <v>25513</v>
      </c>
      <c r="FL592" s="335" t="s">
        <v>4017</v>
      </c>
      <c r="FM592" s="335" t="s">
        <v>25514</v>
      </c>
      <c r="FN592" s="335" t="s">
        <v>25515</v>
      </c>
      <c r="FO592" s="335" t="s">
        <v>25516</v>
      </c>
      <c r="FP592" s="335" t="s">
        <v>3848</v>
      </c>
      <c r="FQ592" s="335" t="s">
        <v>25517</v>
      </c>
      <c r="FR592" s="335" t="s">
        <v>5385</v>
      </c>
      <c r="FS592" s="335" t="s">
        <v>25518</v>
      </c>
      <c r="FT592" s="335" t="s">
        <v>3943</v>
      </c>
      <c r="FU592" s="335" t="s">
        <v>3943</v>
      </c>
      <c r="FV592" s="335" t="s">
        <v>3943</v>
      </c>
      <c r="FW592" s="335" t="s">
        <v>3943</v>
      </c>
      <c r="FX592" s="335" t="s">
        <v>176</v>
      </c>
      <c r="FY592" s="335" t="s">
        <v>22367</v>
      </c>
      <c r="FZ592" s="335" t="s">
        <v>25519</v>
      </c>
      <c r="GA592" s="335" t="s">
        <v>3945</v>
      </c>
      <c r="GB592" s="335" t="s">
        <v>3946</v>
      </c>
      <c r="GC592" s="335" t="s">
        <v>3946</v>
      </c>
      <c r="GD592" s="213" t="s">
        <v>4194</v>
      </c>
      <c r="GE592" s="255" t="s">
        <v>6505</v>
      </c>
      <c r="GF592" s="255" t="s">
        <v>12711</v>
      </c>
      <c r="GG592" s="255" t="s">
        <v>6505</v>
      </c>
      <c r="GH592" s="255" t="s">
        <v>12615</v>
      </c>
      <c r="GI592" s="213" t="s">
        <v>6676</v>
      </c>
      <c r="HL592" s="282">
        <v>43287</v>
      </c>
      <c r="HM592" s="30" t="s">
        <v>14088</v>
      </c>
      <c r="HN592" s="213" t="s">
        <v>6505</v>
      </c>
      <c r="HO592" s="213"/>
      <c r="HP592" s="213" t="s">
        <v>6676</v>
      </c>
      <c r="HQ592" s="556"/>
      <c r="HR592" s="556"/>
      <c r="HS592" s="213" t="s">
        <v>6505</v>
      </c>
      <c r="HT592" s="213"/>
      <c r="HU592" s="213"/>
      <c r="HV592" s="556"/>
      <c r="HW592" s="213"/>
      <c r="HX592" s="556"/>
      <c r="HY592" s="556"/>
      <c r="HZ592" s="556"/>
      <c r="IA592" s="30"/>
      <c r="IB592" s="30"/>
      <c r="IC592" s="44" t="s">
        <v>247</v>
      </c>
      <c r="ID592" s="30"/>
      <c r="IE592" s="44" t="s">
        <v>12843</v>
      </c>
    </row>
    <row r="593" spans="1:239" s="44" customFormat="1" ht="15" customHeight="1" x14ac:dyDescent="0.2">
      <c r="A593" s="85">
        <v>66</v>
      </c>
      <c r="B593" s="350">
        <v>0.4861111111111111</v>
      </c>
      <c r="D593" s="85" t="s">
        <v>12630</v>
      </c>
      <c r="E593" s="255" t="s">
        <v>212</v>
      </c>
      <c r="F593" s="282">
        <v>43287</v>
      </c>
      <c r="G593" s="255" t="s">
        <v>1202</v>
      </c>
      <c r="H593" s="255" t="s">
        <v>214</v>
      </c>
      <c r="I593" s="255" t="s">
        <v>1222</v>
      </c>
      <c r="J593" s="255"/>
      <c r="K593" s="255"/>
      <c r="L593" s="255"/>
      <c r="M593" s="282"/>
      <c r="N593" s="282"/>
      <c r="O593" s="255"/>
      <c r="P593" s="495" t="s">
        <v>25520</v>
      </c>
      <c r="Q593" s="44" t="s">
        <v>25521</v>
      </c>
      <c r="R593" s="255" t="s">
        <v>25522</v>
      </c>
      <c r="S593" s="282" t="s">
        <v>25523</v>
      </c>
      <c r="T593" s="260">
        <v>9566872716</v>
      </c>
      <c r="U593" s="513" t="s">
        <v>25524</v>
      </c>
      <c r="V593" s="255" t="s">
        <v>221</v>
      </c>
      <c r="W593" s="66" t="s">
        <v>221</v>
      </c>
      <c r="X593" s="66" t="s">
        <v>221</v>
      </c>
      <c r="Y593" s="66" t="s">
        <v>221</v>
      </c>
      <c r="Z593" s="66" t="s">
        <v>221</v>
      </c>
      <c r="AA593" s="255" t="s">
        <v>25525</v>
      </c>
      <c r="AB593" s="255">
        <v>9777636259</v>
      </c>
      <c r="AC593" s="255" t="s">
        <v>402</v>
      </c>
      <c r="AD593" s="255" t="s">
        <v>224</v>
      </c>
      <c r="AE593" s="255"/>
      <c r="AF593" s="255" t="s">
        <v>221</v>
      </c>
      <c r="AG593" s="255" t="s">
        <v>221</v>
      </c>
      <c r="AH593" s="255" t="s">
        <v>221</v>
      </c>
      <c r="AI593" s="255"/>
      <c r="AJ593" s="255"/>
      <c r="AK593" s="255"/>
      <c r="AL593" s="255"/>
      <c r="AM593" s="255"/>
      <c r="AN593" s="255" t="s">
        <v>432</v>
      </c>
      <c r="AO593" s="281" t="s">
        <v>432</v>
      </c>
      <c r="AP593" s="255" t="s">
        <v>434</v>
      </c>
      <c r="AQ593" s="255" t="s">
        <v>10785</v>
      </c>
      <c r="AR593" s="44" t="s">
        <v>14943</v>
      </c>
      <c r="AS593" s="255"/>
      <c r="AT593" s="255"/>
      <c r="AU593" s="255"/>
      <c r="AV593" s="255"/>
      <c r="AW593" s="255"/>
      <c r="AX593" s="255" t="s">
        <v>6970</v>
      </c>
      <c r="AY593" s="44" t="s">
        <v>227</v>
      </c>
      <c r="AZ593" s="255" t="s">
        <v>446</v>
      </c>
      <c r="BA593" s="255"/>
      <c r="BB593" s="255" t="s">
        <v>14708</v>
      </c>
      <c r="BC593" s="59">
        <v>0.58333333333333337</v>
      </c>
      <c r="BD593" s="59">
        <v>0.59027777777777779</v>
      </c>
      <c r="BE593" s="494"/>
      <c r="BF593" s="255">
        <v>2</v>
      </c>
      <c r="BG593" s="255">
        <v>2</v>
      </c>
      <c r="BH593" s="255">
        <v>2</v>
      </c>
      <c r="BI593" s="255">
        <v>2</v>
      </c>
      <c r="BJ593" s="255">
        <v>2</v>
      </c>
      <c r="BK593" s="255">
        <v>2</v>
      </c>
      <c r="BL593" s="255">
        <v>2</v>
      </c>
      <c r="BM593" s="255">
        <v>2</v>
      </c>
      <c r="BN593" s="255">
        <v>2</v>
      </c>
      <c r="BO593" s="255">
        <v>2</v>
      </c>
      <c r="BP593" s="255">
        <v>2</v>
      </c>
      <c r="BQ593" s="255">
        <v>2</v>
      </c>
      <c r="BR593" s="255">
        <v>2</v>
      </c>
      <c r="BS593" s="255">
        <v>2</v>
      </c>
      <c r="BT593" s="255">
        <v>2</v>
      </c>
      <c r="BU593" s="494"/>
      <c r="BW593" s="59"/>
      <c r="BX593" s="59"/>
      <c r="BY593" s="494"/>
      <c r="BZ593" s="255"/>
      <c r="CA593" s="255"/>
      <c r="CB593" s="255"/>
      <c r="CC593" s="255"/>
      <c r="CE593" s="255"/>
      <c r="CF593" s="255"/>
      <c r="CG593" s="255"/>
      <c r="CH593" s="255"/>
      <c r="CI593" s="255"/>
      <c r="CJ593" s="255"/>
      <c r="CK593" s="255"/>
      <c r="CL593" s="255"/>
      <c r="CM593" s="255"/>
      <c r="CN593" s="255"/>
      <c r="CO593" s="255"/>
      <c r="CP593" s="255"/>
      <c r="CQ593" s="255"/>
      <c r="CR593" s="335" t="s">
        <v>12643</v>
      </c>
      <c r="CS593" s="335" t="s">
        <v>12644</v>
      </c>
      <c r="CT593" s="335" t="s">
        <v>4002</v>
      </c>
      <c r="CU593" s="335" t="s">
        <v>25526</v>
      </c>
      <c r="CV593" s="335" t="s">
        <v>25521</v>
      </c>
      <c r="CW593" s="335" t="s">
        <v>25522</v>
      </c>
      <c r="CX593" s="335" t="s">
        <v>25523</v>
      </c>
      <c r="CY593" s="335" t="s">
        <v>25527</v>
      </c>
      <c r="CZ593" s="335" t="s">
        <v>3848</v>
      </c>
      <c r="DA593" s="335" t="s">
        <v>3666</v>
      </c>
      <c r="DB593" s="335" t="s">
        <v>4037</v>
      </c>
      <c r="DC593" s="335" t="s">
        <v>4038</v>
      </c>
      <c r="DD593" s="335" t="s">
        <v>4039</v>
      </c>
      <c r="DE593" s="335" t="s">
        <v>3848</v>
      </c>
      <c r="DF593" s="335" t="s">
        <v>3666</v>
      </c>
      <c r="DG593" s="335" t="s">
        <v>4037</v>
      </c>
      <c r="DH593" s="335" t="s">
        <v>4038</v>
      </c>
      <c r="DI593" s="335" t="s">
        <v>4039</v>
      </c>
      <c r="DJ593" s="335" t="s">
        <v>3848</v>
      </c>
      <c r="DK593" s="335" t="s">
        <v>3957</v>
      </c>
      <c r="DL593" s="335" t="s">
        <v>3848</v>
      </c>
      <c r="DM593" s="335" t="s">
        <v>3914</v>
      </c>
      <c r="DN593" s="335" t="s">
        <v>3852</v>
      </c>
      <c r="DO593" s="335" t="s">
        <v>3848</v>
      </c>
      <c r="DP593" s="335" t="s">
        <v>3848</v>
      </c>
      <c r="DQ593" s="335" t="s">
        <v>25528</v>
      </c>
      <c r="DR593" s="335" t="s">
        <v>25528</v>
      </c>
      <c r="DS593" s="335" t="s">
        <v>25524</v>
      </c>
      <c r="DT593" s="335" t="s">
        <v>3848</v>
      </c>
      <c r="DU593" s="335" t="s">
        <v>3848</v>
      </c>
      <c r="DV593" s="335" t="s">
        <v>3848</v>
      </c>
      <c r="DW593" s="335" t="s">
        <v>3848</v>
      </c>
      <c r="DX593" s="335" t="s">
        <v>3848</v>
      </c>
      <c r="DY593" s="335" t="s">
        <v>3848</v>
      </c>
      <c r="DZ593" s="335" t="s">
        <v>3848</v>
      </c>
      <c r="EA593" s="335" t="s">
        <v>3848</v>
      </c>
      <c r="EB593" s="335" t="s">
        <v>3861</v>
      </c>
      <c r="EC593" s="335" t="s">
        <v>3862</v>
      </c>
      <c r="ED593" s="335" t="s">
        <v>3848</v>
      </c>
      <c r="EE593" s="335" t="s">
        <v>5339</v>
      </c>
      <c r="EF593" s="335" t="s">
        <v>432</v>
      </c>
      <c r="EG593" s="335" t="s">
        <v>3919</v>
      </c>
      <c r="EH593" s="335" t="s">
        <v>3920</v>
      </c>
      <c r="EI593" s="335" t="s">
        <v>14943</v>
      </c>
      <c r="EJ593" s="335" t="s">
        <v>3848</v>
      </c>
      <c r="EK593" s="335" t="s">
        <v>3848</v>
      </c>
      <c r="EL593" s="335" t="s">
        <v>3868</v>
      </c>
      <c r="EM593" s="335" t="s">
        <v>4002</v>
      </c>
      <c r="EN593" s="335" t="s">
        <v>4002</v>
      </c>
      <c r="EO593" s="335" t="s">
        <v>4002</v>
      </c>
      <c r="EP593" s="335" t="s">
        <v>4002</v>
      </c>
      <c r="EQ593" s="335" t="s">
        <v>4017</v>
      </c>
      <c r="ER593" s="335" t="s">
        <v>4017</v>
      </c>
      <c r="ES593" s="335" t="s">
        <v>4017</v>
      </c>
      <c r="ET593" s="335" t="s">
        <v>4017</v>
      </c>
      <c r="EU593" s="335" t="s">
        <v>4017</v>
      </c>
      <c r="EV593" s="335" t="s">
        <v>3848</v>
      </c>
      <c r="EW593" s="335" t="s">
        <v>3848</v>
      </c>
      <c r="EX593" s="335" t="s">
        <v>3848</v>
      </c>
      <c r="EY593" s="335" t="s">
        <v>3848</v>
      </c>
      <c r="EZ593" s="335" t="s">
        <v>3848</v>
      </c>
      <c r="FA593" s="335" t="s">
        <v>3848</v>
      </c>
      <c r="FB593" s="335" t="s">
        <v>3848</v>
      </c>
      <c r="FC593" s="335" t="s">
        <v>3848</v>
      </c>
      <c r="FD593" s="335" t="s">
        <v>3848</v>
      </c>
      <c r="FE593" s="335" t="s">
        <v>4017</v>
      </c>
      <c r="FF593" s="335" t="s">
        <v>4017</v>
      </c>
      <c r="FG593" s="335" t="s">
        <v>3848</v>
      </c>
      <c r="FH593" s="335" t="s">
        <v>3848</v>
      </c>
      <c r="FI593" s="335" t="s">
        <v>3848</v>
      </c>
      <c r="FJ593" s="335" t="s">
        <v>4017</v>
      </c>
      <c r="FK593" s="335" t="s">
        <v>4017</v>
      </c>
      <c r="FL593" s="335" t="s">
        <v>4017</v>
      </c>
      <c r="FM593" s="335" t="s">
        <v>3666</v>
      </c>
      <c r="FN593" s="335" t="s">
        <v>3666</v>
      </c>
      <c r="FO593" s="335" t="s">
        <v>3848</v>
      </c>
      <c r="FP593" s="335" t="s">
        <v>3848</v>
      </c>
      <c r="FQ593" s="335" t="s">
        <v>25529</v>
      </c>
      <c r="FR593" s="335" t="s">
        <v>5082</v>
      </c>
      <c r="FS593" s="335" t="s">
        <v>25530</v>
      </c>
      <c r="FT593" s="335" t="s">
        <v>3943</v>
      </c>
      <c r="FU593" s="335" t="s">
        <v>3943</v>
      </c>
      <c r="FV593" s="335" t="s">
        <v>3943</v>
      </c>
      <c r="FW593" s="335" t="s">
        <v>3943</v>
      </c>
      <c r="FX593" s="335" t="s">
        <v>3944</v>
      </c>
      <c r="FY593" s="335" t="s">
        <v>3848</v>
      </c>
      <c r="FZ593" s="335" t="s">
        <v>3848</v>
      </c>
      <c r="GA593" s="335" t="s">
        <v>3848</v>
      </c>
      <c r="GB593" s="335" t="s">
        <v>3848</v>
      </c>
      <c r="GC593" s="335" t="s">
        <v>3848</v>
      </c>
      <c r="HL593" s="335"/>
      <c r="HM593" s="335"/>
      <c r="HN593" s="335"/>
      <c r="HO593" s="335"/>
      <c r="HP593" s="335"/>
      <c r="HQ593" s="556"/>
      <c r="HR593" s="556"/>
      <c r="HS593" s="556"/>
      <c r="HT593" s="556"/>
      <c r="HU593" s="556"/>
      <c r="HV593" s="556"/>
      <c r="HW593" s="556"/>
      <c r="HX593" s="556"/>
      <c r="HY593" s="556"/>
      <c r="HZ593" s="556"/>
      <c r="IA593" s="335"/>
      <c r="IB593" s="335"/>
      <c r="IC593" s="44" t="s">
        <v>3403</v>
      </c>
      <c r="ID593" s="335"/>
      <c r="IE593" s="44" t="s">
        <v>3403</v>
      </c>
    </row>
    <row r="594" spans="1:239" s="255" customFormat="1" ht="12.75" x14ac:dyDescent="0.2">
      <c r="A594" s="85">
        <v>67</v>
      </c>
      <c r="B594" s="59">
        <v>0.47916666666666669</v>
      </c>
      <c r="C594" s="44"/>
      <c r="D594" s="85" t="s">
        <v>12630</v>
      </c>
      <c r="E594" s="255" t="s">
        <v>212</v>
      </c>
      <c r="F594" s="282">
        <v>43287</v>
      </c>
      <c r="G594" s="36" t="s">
        <v>1202</v>
      </c>
      <c r="H594" s="36" t="s">
        <v>233</v>
      </c>
      <c r="I594" s="64" t="s">
        <v>1203</v>
      </c>
      <c r="J594" s="44"/>
      <c r="K594" s="351"/>
      <c r="L594" s="351"/>
      <c r="M594" s="351"/>
      <c r="N594" s="351"/>
      <c r="O594" s="44"/>
      <c r="P594" s="370" t="s">
        <v>25531</v>
      </c>
      <c r="Q594" s="351" t="s">
        <v>2041</v>
      </c>
      <c r="R594" s="354" t="s">
        <v>25532</v>
      </c>
      <c r="S594" s="351" t="s">
        <v>1139</v>
      </c>
      <c r="T594" s="194">
        <v>9060771620</v>
      </c>
      <c r="U594" s="367" t="s">
        <v>25533</v>
      </c>
      <c r="V594" s="255" t="s">
        <v>221</v>
      </c>
      <c r="W594" s="66" t="s">
        <v>221</v>
      </c>
      <c r="X594" s="66" t="s">
        <v>221</v>
      </c>
      <c r="Y594" s="66" t="s">
        <v>221</v>
      </c>
      <c r="Z594" s="66" t="s">
        <v>221</v>
      </c>
      <c r="AA594" s="44" t="s">
        <v>25534</v>
      </c>
      <c r="AB594" s="44">
        <v>9352822734</v>
      </c>
      <c r="AC594" s="194" t="s">
        <v>402</v>
      </c>
      <c r="AD594" s="183" t="s">
        <v>224</v>
      </c>
      <c r="AE594" s="194" t="s">
        <v>3065</v>
      </c>
      <c r="AF594" s="194" t="s">
        <v>221</v>
      </c>
      <c r="AG594" s="194" t="s">
        <v>221</v>
      </c>
      <c r="AH594" s="194" t="s">
        <v>221</v>
      </c>
      <c r="AI594" s="44">
        <v>24</v>
      </c>
      <c r="AJ594" s="194" t="s">
        <v>446</v>
      </c>
      <c r="AK594" s="194">
        <v>1</v>
      </c>
      <c r="AL594" s="44">
        <v>24</v>
      </c>
      <c r="AM594" s="44">
        <v>0</v>
      </c>
      <c r="AN594" s="64" t="s">
        <v>432</v>
      </c>
      <c r="AO594" s="64" t="s">
        <v>432</v>
      </c>
      <c r="AP594" s="64" t="s">
        <v>434</v>
      </c>
      <c r="AQ594" s="64" t="s">
        <v>10785</v>
      </c>
      <c r="AR594" s="44" t="s">
        <v>14943</v>
      </c>
      <c r="AS594" s="44"/>
      <c r="AT594" s="44"/>
      <c r="AU594" s="44"/>
      <c r="AV594" s="44"/>
      <c r="AW594" s="44"/>
      <c r="AX594" s="255" t="s">
        <v>6970</v>
      </c>
      <c r="AY594" s="44" t="s">
        <v>227</v>
      </c>
      <c r="AZ594" s="44" t="s">
        <v>446</v>
      </c>
      <c r="BA594" s="350" t="s">
        <v>7951</v>
      </c>
      <c r="BB594" s="194" t="s">
        <v>14708</v>
      </c>
      <c r="BC594" s="350">
        <v>0.58333333333333337</v>
      </c>
      <c r="BD594" s="350">
        <v>0.59027777777777779</v>
      </c>
      <c r="BE594" s="44"/>
      <c r="BF594" s="44">
        <v>1</v>
      </c>
      <c r="BG594" s="44">
        <v>1</v>
      </c>
      <c r="BH594" s="44">
        <v>1</v>
      </c>
      <c r="BI594" s="44">
        <v>1</v>
      </c>
      <c r="BJ594" s="44">
        <v>1</v>
      </c>
      <c r="BK594" s="44">
        <v>2</v>
      </c>
      <c r="BL594" s="44">
        <v>2</v>
      </c>
      <c r="BM594" s="44">
        <v>2</v>
      </c>
      <c r="BN594" s="44">
        <v>2</v>
      </c>
      <c r="BO594" s="44">
        <v>2</v>
      </c>
      <c r="BP594" s="44">
        <v>2</v>
      </c>
      <c r="BQ594" s="44">
        <v>2</v>
      </c>
      <c r="BR594" s="44">
        <v>2</v>
      </c>
      <c r="BS594" s="44">
        <v>2</v>
      </c>
      <c r="BT594" s="44">
        <v>2</v>
      </c>
      <c r="BU594" s="44"/>
      <c r="BV594" s="44"/>
      <c r="BW594" s="59"/>
      <c r="BX594" s="59"/>
      <c r="BY594" s="44"/>
      <c r="BZ594" s="44"/>
      <c r="CA594" s="44"/>
      <c r="CB594" s="44"/>
      <c r="CC594" s="44"/>
      <c r="CD594" s="44"/>
      <c r="CE594" s="44"/>
      <c r="CF594" s="44"/>
      <c r="CG594" s="44"/>
      <c r="CH594" s="44"/>
      <c r="CI594" s="44"/>
      <c r="CJ594" s="44"/>
      <c r="CK594" s="44"/>
      <c r="CL594" s="44"/>
      <c r="CM594" s="44"/>
      <c r="CN594" s="44"/>
      <c r="CO594" s="44"/>
      <c r="CP594" s="44"/>
      <c r="CQ594" s="44"/>
      <c r="CR594" s="335" t="s">
        <v>12643</v>
      </c>
      <c r="CS594" s="335" t="s">
        <v>12644</v>
      </c>
      <c r="CT594" s="335" t="s">
        <v>4002</v>
      </c>
      <c r="CU594" s="335" t="s">
        <v>25535</v>
      </c>
      <c r="CV594" s="335" t="s">
        <v>2041</v>
      </c>
      <c r="CW594" s="335" t="s">
        <v>25532</v>
      </c>
      <c r="CX594" s="335" t="s">
        <v>1139</v>
      </c>
      <c r="CY594" s="335" t="s">
        <v>25536</v>
      </c>
      <c r="CZ594" s="335" t="s">
        <v>3848</v>
      </c>
      <c r="DA594" s="335" t="s">
        <v>3666</v>
      </c>
      <c r="DB594" s="335" t="s">
        <v>4037</v>
      </c>
      <c r="DC594" s="335" t="s">
        <v>4038</v>
      </c>
      <c r="DD594" s="335" t="s">
        <v>4039</v>
      </c>
      <c r="DE594" s="335" t="s">
        <v>3848</v>
      </c>
      <c r="DF594" s="335" t="s">
        <v>3666</v>
      </c>
      <c r="DG594" s="335" t="s">
        <v>4037</v>
      </c>
      <c r="DH594" s="335" t="s">
        <v>4038</v>
      </c>
      <c r="DI594" s="335" t="s">
        <v>4039</v>
      </c>
      <c r="DJ594" s="335" t="s">
        <v>3848</v>
      </c>
      <c r="DK594" s="335" t="s">
        <v>3849</v>
      </c>
      <c r="DL594" s="335" t="s">
        <v>3848</v>
      </c>
      <c r="DM594" s="335" t="s">
        <v>3914</v>
      </c>
      <c r="DN594" s="335" t="s">
        <v>3852</v>
      </c>
      <c r="DO594" s="335" t="s">
        <v>3848</v>
      </c>
      <c r="DP594" s="335" t="s">
        <v>3848</v>
      </c>
      <c r="DQ594" s="335" t="s">
        <v>25537</v>
      </c>
      <c r="DR594" s="335" t="s">
        <v>25537</v>
      </c>
      <c r="DS594" s="335" t="s">
        <v>25533</v>
      </c>
      <c r="DT594" s="335" t="s">
        <v>3848</v>
      </c>
      <c r="DU594" s="335" t="s">
        <v>3848</v>
      </c>
      <c r="DV594" s="335" t="s">
        <v>3848</v>
      </c>
      <c r="DW594" s="335" t="s">
        <v>3848</v>
      </c>
      <c r="DX594" s="335" t="s">
        <v>3848</v>
      </c>
      <c r="DY594" s="335" t="s">
        <v>3848</v>
      </c>
      <c r="DZ594" s="335" t="s">
        <v>3848</v>
      </c>
      <c r="EA594" s="335" t="s">
        <v>3848</v>
      </c>
      <c r="EB594" s="335" t="s">
        <v>3861</v>
      </c>
      <c r="EC594" s="335" t="s">
        <v>3862</v>
      </c>
      <c r="ED594" s="335" t="s">
        <v>3848</v>
      </c>
      <c r="EE594" s="335" t="s">
        <v>5339</v>
      </c>
      <c r="EF594" s="335" t="s">
        <v>432</v>
      </c>
      <c r="EG594" s="335" t="s">
        <v>3919</v>
      </c>
      <c r="EH594" s="335" t="s">
        <v>3920</v>
      </c>
      <c r="EI594" s="335" t="s">
        <v>14943</v>
      </c>
      <c r="EJ594" s="335" t="s">
        <v>3848</v>
      </c>
      <c r="EK594" s="335" t="s">
        <v>3848</v>
      </c>
      <c r="EL594" s="335" t="s">
        <v>3868</v>
      </c>
      <c r="EM594" s="335" t="s">
        <v>4002</v>
      </c>
      <c r="EN594" s="335" t="s">
        <v>4002</v>
      </c>
      <c r="EO594" s="335" t="s">
        <v>4002</v>
      </c>
      <c r="EP594" s="335" t="s">
        <v>4002</v>
      </c>
      <c r="EQ594" s="335" t="s">
        <v>4017</v>
      </c>
      <c r="ER594" s="335" t="s">
        <v>4017</v>
      </c>
      <c r="ES594" s="335" t="s">
        <v>4017</v>
      </c>
      <c r="ET594" s="335" t="s">
        <v>4017</v>
      </c>
      <c r="EU594" s="335" t="s">
        <v>4017</v>
      </c>
      <c r="EV594" s="335" t="s">
        <v>3848</v>
      </c>
      <c r="EW594" s="335" t="s">
        <v>3848</v>
      </c>
      <c r="EX594" s="335" t="s">
        <v>3848</v>
      </c>
      <c r="EY594" s="335" t="s">
        <v>3848</v>
      </c>
      <c r="EZ594" s="335" t="s">
        <v>3848</v>
      </c>
      <c r="FA594" s="335" t="s">
        <v>3848</v>
      </c>
      <c r="FB594" s="335" t="s">
        <v>3848</v>
      </c>
      <c r="FC594" s="335" t="s">
        <v>3848</v>
      </c>
      <c r="FD594" s="335" t="s">
        <v>3848</v>
      </c>
      <c r="FE594" s="335" t="s">
        <v>4017</v>
      </c>
      <c r="FF594" s="335" t="s">
        <v>4017</v>
      </c>
      <c r="FG594" s="335" t="s">
        <v>3848</v>
      </c>
      <c r="FH594" s="335" t="s">
        <v>3848</v>
      </c>
      <c r="FI594" s="335" t="s">
        <v>3848</v>
      </c>
      <c r="FJ594" s="335" t="s">
        <v>4017</v>
      </c>
      <c r="FK594" s="335" t="s">
        <v>4017</v>
      </c>
      <c r="FL594" s="335" t="s">
        <v>4017</v>
      </c>
      <c r="FM594" s="335" t="s">
        <v>3666</v>
      </c>
      <c r="FN594" s="335" t="s">
        <v>3666</v>
      </c>
      <c r="FO594" s="335" t="s">
        <v>3848</v>
      </c>
      <c r="FP594" s="335" t="s">
        <v>3848</v>
      </c>
      <c r="FQ594" s="335" t="s">
        <v>25538</v>
      </c>
      <c r="FR594" s="335" t="s">
        <v>5082</v>
      </c>
      <c r="FS594" s="335" t="s">
        <v>25539</v>
      </c>
      <c r="FT594" s="335" t="s">
        <v>3943</v>
      </c>
      <c r="FU594" s="335" t="s">
        <v>3943</v>
      </c>
      <c r="FV594" s="335" t="s">
        <v>3943</v>
      </c>
      <c r="FW594" s="335" t="s">
        <v>3943</v>
      </c>
      <c r="FX594" s="335" t="s">
        <v>3944</v>
      </c>
      <c r="FY594" s="335" t="s">
        <v>3848</v>
      </c>
      <c r="FZ594" s="335" t="s">
        <v>3848</v>
      </c>
      <c r="GA594" s="335" t="s">
        <v>3848</v>
      </c>
      <c r="GB594" s="335" t="s">
        <v>3848</v>
      </c>
      <c r="GC594" s="335" t="s">
        <v>3848</v>
      </c>
      <c r="GD594" s="44"/>
      <c r="GE594" s="44"/>
      <c r="GF594" s="44"/>
      <c r="GG594" s="44"/>
      <c r="GH594" s="44"/>
      <c r="GI594" s="44"/>
      <c r="GJ594" s="44"/>
      <c r="GK594" s="44"/>
      <c r="GL594" s="44"/>
      <c r="GM594" s="44"/>
      <c r="GN594" s="44"/>
      <c r="GO594" s="44"/>
      <c r="GP594" s="44"/>
      <c r="GQ594" s="44"/>
      <c r="GR594" s="44"/>
      <c r="GS594" s="44"/>
      <c r="GT594" s="44"/>
      <c r="GU594" s="44"/>
      <c r="GV594" s="44"/>
      <c r="GW594" s="44"/>
      <c r="GX594" s="44"/>
      <c r="GY594" s="44"/>
      <c r="GZ594" s="44"/>
      <c r="HA594" s="44"/>
      <c r="HB594" s="44"/>
      <c r="HC594" s="44"/>
      <c r="HD594" s="44"/>
      <c r="HE594" s="44"/>
      <c r="HF594" s="44"/>
      <c r="HG594" s="44"/>
      <c r="HH594" s="44"/>
      <c r="HI594" s="44"/>
      <c r="HJ594" s="44"/>
      <c r="HK594" s="44"/>
      <c r="HL594" s="335"/>
      <c r="HM594" s="335"/>
      <c r="HN594" s="335"/>
      <c r="HO594" s="335"/>
      <c r="HP594" s="335"/>
      <c r="HQ594" s="556"/>
      <c r="HR594" s="556"/>
      <c r="HS594" s="556"/>
      <c r="HT594" s="556"/>
      <c r="HU594" s="556"/>
      <c r="HV594" s="556"/>
      <c r="HW594" s="556"/>
      <c r="HX594" s="556"/>
      <c r="HY594" s="556"/>
      <c r="HZ594" s="556"/>
      <c r="IA594" s="335"/>
      <c r="IB594" s="335"/>
      <c r="IC594" s="44" t="s">
        <v>3403</v>
      </c>
      <c r="ID594" s="335"/>
      <c r="IE594" s="44" t="s">
        <v>3403</v>
      </c>
    </row>
    <row r="595" spans="1:239" s="255" customFormat="1" ht="12.75" x14ac:dyDescent="0.2">
      <c r="A595" s="85">
        <v>68</v>
      </c>
      <c r="B595" s="59">
        <v>0.52083333333333337</v>
      </c>
      <c r="D595" s="85" t="s">
        <v>12630</v>
      </c>
      <c r="E595" s="255" t="s">
        <v>212</v>
      </c>
      <c r="F595" s="282">
        <v>43287</v>
      </c>
      <c r="G595" s="85" t="s">
        <v>3082</v>
      </c>
      <c r="H595" s="85" t="s">
        <v>246</v>
      </c>
      <c r="I595" s="85" t="s">
        <v>247</v>
      </c>
      <c r="J595" s="351" t="s">
        <v>12805</v>
      </c>
      <c r="K595" s="351" t="s">
        <v>12806</v>
      </c>
      <c r="L595" s="351" t="s">
        <v>250</v>
      </c>
      <c r="M595" s="351">
        <v>43287</v>
      </c>
      <c r="N595" s="351">
        <v>43299</v>
      </c>
      <c r="O595" s="44" t="s">
        <v>12807</v>
      </c>
      <c r="P595" s="495" t="s">
        <v>25540</v>
      </c>
      <c r="Q595" s="255" t="s">
        <v>25541</v>
      </c>
      <c r="R595" s="255" t="s">
        <v>25542</v>
      </c>
      <c r="S595" s="255" t="s">
        <v>1029</v>
      </c>
      <c r="T595" s="260">
        <v>9750438839</v>
      </c>
      <c r="U595" s="513" t="s">
        <v>25543</v>
      </c>
      <c r="V595" s="255" t="s">
        <v>221</v>
      </c>
      <c r="W595" s="66" t="s">
        <v>221</v>
      </c>
      <c r="X595" s="66" t="s">
        <v>221</v>
      </c>
      <c r="Y595" s="66" t="s">
        <v>221</v>
      </c>
      <c r="Z595" s="66" t="s">
        <v>221</v>
      </c>
      <c r="AA595" s="255" t="s">
        <v>25544</v>
      </c>
      <c r="AB595" s="255">
        <v>9756132849</v>
      </c>
      <c r="AC595" s="85" t="s">
        <v>223</v>
      </c>
      <c r="AD595" s="85" t="s">
        <v>241</v>
      </c>
      <c r="AE595" s="255" t="s">
        <v>25545</v>
      </c>
      <c r="AF595" s="85" t="s">
        <v>226</v>
      </c>
      <c r="AG595" s="255" t="s">
        <v>221</v>
      </c>
      <c r="AH595" s="255" t="s">
        <v>259</v>
      </c>
      <c r="AI595" s="255">
        <f>12+11+36</f>
        <v>59</v>
      </c>
      <c r="AJ595" s="255" t="s">
        <v>227</v>
      </c>
      <c r="AK595" s="255">
        <v>1</v>
      </c>
      <c r="AL595" s="255">
        <f>12+11</f>
        <v>23</v>
      </c>
      <c r="AM595" s="255">
        <v>36</v>
      </c>
      <c r="AN595" s="255" t="s">
        <v>432</v>
      </c>
      <c r="AO595" s="281" t="s">
        <v>432</v>
      </c>
      <c r="AP595" s="255" t="s">
        <v>434</v>
      </c>
      <c r="AQ595" s="255" t="s">
        <v>10785</v>
      </c>
      <c r="AR595" s="44" t="s">
        <v>14943</v>
      </c>
      <c r="AX595" s="255" t="s">
        <v>6970</v>
      </c>
      <c r="AY595" s="44" t="s">
        <v>227</v>
      </c>
      <c r="AZ595" s="44" t="s">
        <v>227</v>
      </c>
      <c r="BB595" s="255" t="s">
        <v>14708</v>
      </c>
      <c r="BC595" s="59">
        <v>0.59722222222222221</v>
      </c>
      <c r="BD595" s="59">
        <v>0.60416666666666663</v>
      </c>
      <c r="BE595" s="494"/>
      <c r="BF595" s="44">
        <v>3</v>
      </c>
      <c r="BG595" s="44">
        <v>3</v>
      </c>
      <c r="BH595" s="44">
        <v>3</v>
      </c>
      <c r="BI595" s="44">
        <v>3</v>
      </c>
      <c r="BJ595" s="44">
        <v>3</v>
      </c>
      <c r="BK595" s="44">
        <v>3</v>
      </c>
      <c r="BL595" s="44">
        <v>3</v>
      </c>
      <c r="BM595" s="44">
        <v>3</v>
      </c>
      <c r="BN595" s="44">
        <v>3</v>
      </c>
      <c r="BO595" s="44">
        <v>3</v>
      </c>
      <c r="BP595" s="44">
        <v>3</v>
      </c>
      <c r="BQ595" s="44">
        <v>3</v>
      </c>
      <c r="BR595" s="44">
        <v>3</v>
      </c>
      <c r="BS595" s="44">
        <v>3</v>
      </c>
      <c r="BT595" s="44">
        <v>3</v>
      </c>
      <c r="BU595" s="494"/>
      <c r="BV595" s="44" t="s">
        <v>14708</v>
      </c>
      <c r="BW595" s="59">
        <v>0.60416666666666663</v>
      </c>
      <c r="BX595" s="59">
        <v>0.61111111111111105</v>
      </c>
      <c r="BY595" s="494"/>
      <c r="BZ595" s="255">
        <v>3</v>
      </c>
      <c r="CA595" s="255">
        <v>3</v>
      </c>
      <c r="CB595" s="255">
        <v>3</v>
      </c>
      <c r="CC595" s="255">
        <v>3</v>
      </c>
      <c r="CD595" s="255" t="s">
        <v>260</v>
      </c>
      <c r="CR595" s="335" t="s">
        <v>12643</v>
      </c>
      <c r="CS595" s="335" t="s">
        <v>12644</v>
      </c>
      <c r="CT595" s="335" t="s">
        <v>4002</v>
      </c>
      <c r="CU595" s="335" t="s">
        <v>25546</v>
      </c>
      <c r="CV595" s="335" t="s">
        <v>25542</v>
      </c>
      <c r="CW595" s="335" t="s">
        <v>25541</v>
      </c>
      <c r="CX595" s="335" t="s">
        <v>1029</v>
      </c>
      <c r="CY595" s="335" t="s">
        <v>25547</v>
      </c>
      <c r="CZ595" s="335" t="s">
        <v>18413</v>
      </c>
      <c r="DA595" s="335" t="s">
        <v>25548</v>
      </c>
      <c r="DB595" s="335" t="s">
        <v>3840</v>
      </c>
      <c r="DC595" s="335" t="s">
        <v>3841</v>
      </c>
      <c r="DD595" s="335" t="s">
        <v>4838</v>
      </c>
      <c r="DE595" s="335" t="s">
        <v>18413</v>
      </c>
      <c r="DF595" s="335" t="s">
        <v>4002</v>
      </c>
      <c r="DG595" s="335" t="s">
        <v>3840</v>
      </c>
      <c r="DH595" s="335" t="s">
        <v>3841</v>
      </c>
      <c r="DI595" s="335" t="s">
        <v>4838</v>
      </c>
      <c r="DJ595" s="335" t="s">
        <v>25549</v>
      </c>
      <c r="DK595" s="335" t="s">
        <v>3849</v>
      </c>
      <c r="DL595" s="335" t="s">
        <v>22721</v>
      </c>
      <c r="DM595" s="335" t="s">
        <v>3914</v>
      </c>
      <c r="DN595" s="335" t="s">
        <v>3852</v>
      </c>
      <c r="DO595" s="335" t="s">
        <v>3853</v>
      </c>
      <c r="DP595" s="335" t="s">
        <v>3854</v>
      </c>
      <c r="DQ595" s="335" t="s">
        <v>25550</v>
      </c>
      <c r="DR595" s="335" t="s">
        <v>2718</v>
      </c>
      <c r="DS595" s="335" t="s">
        <v>25543</v>
      </c>
      <c r="DT595" s="335" t="s">
        <v>25551</v>
      </c>
      <c r="DU595" s="335" t="s">
        <v>25552</v>
      </c>
      <c r="DV595" s="335" t="s">
        <v>3848</v>
      </c>
      <c r="DW595" s="335" t="s">
        <v>3848</v>
      </c>
      <c r="DX595" s="335" t="s">
        <v>25543</v>
      </c>
      <c r="DY595" s="335" t="s">
        <v>3848</v>
      </c>
      <c r="DZ595" s="335" t="s">
        <v>3848</v>
      </c>
      <c r="EA595" s="335" t="s">
        <v>3848</v>
      </c>
      <c r="EB595" s="335" t="s">
        <v>3861</v>
      </c>
      <c r="EC595" s="335" t="s">
        <v>3862</v>
      </c>
      <c r="ED595" s="335" t="s">
        <v>3848</v>
      </c>
      <c r="EE595" s="335" t="s">
        <v>4212</v>
      </c>
      <c r="EF595" s="335" t="s">
        <v>432</v>
      </c>
      <c r="EG595" s="335" t="s">
        <v>3919</v>
      </c>
      <c r="EH595" s="335" t="s">
        <v>3920</v>
      </c>
      <c r="EI595" s="335" t="s">
        <v>25553</v>
      </c>
      <c r="EJ595" s="335" t="s">
        <v>3848</v>
      </c>
      <c r="EK595" s="335" t="s">
        <v>3848</v>
      </c>
      <c r="EL595" s="335" t="s">
        <v>3868</v>
      </c>
      <c r="EM595" s="335" t="s">
        <v>4002</v>
      </c>
      <c r="EN595" s="335" t="s">
        <v>4002</v>
      </c>
      <c r="EO595" s="335" t="s">
        <v>4002</v>
      </c>
      <c r="EP595" s="335" t="s">
        <v>4002</v>
      </c>
      <c r="EQ595" s="335" t="s">
        <v>25554</v>
      </c>
      <c r="ER595" s="335" t="s">
        <v>3872</v>
      </c>
      <c r="ES595" s="335" t="s">
        <v>25555</v>
      </c>
      <c r="ET595" s="335" t="s">
        <v>19776</v>
      </c>
      <c r="EU595" s="335" t="s">
        <v>25556</v>
      </c>
      <c r="EV595" s="335" t="s">
        <v>3876</v>
      </c>
      <c r="EW595" s="335" t="s">
        <v>3876</v>
      </c>
      <c r="EX595" s="335" t="s">
        <v>3848</v>
      </c>
      <c r="EY595" s="335" t="s">
        <v>3848</v>
      </c>
      <c r="EZ595" s="335" t="s">
        <v>3877</v>
      </c>
      <c r="FA595" s="335" t="s">
        <v>3878</v>
      </c>
      <c r="FB595" s="335" t="s">
        <v>14310</v>
      </c>
      <c r="FC595" s="335" t="s">
        <v>25557</v>
      </c>
      <c r="FD595" s="335" t="s">
        <v>3848</v>
      </c>
      <c r="FE595" s="335" t="s">
        <v>4011</v>
      </c>
      <c r="FF595" s="335" t="s">
        <v>4012</v>
      </c>
      <c r="FG595" s="335" t="s">
        <v>14593</v>
      </c>
      <c r="FH595" s="335" t="s">
        <v>11920</v>
      </c>
      <c r="FI595" s="335" t="s">
        <v>25558</v>
      </c>
      <c r="FJ595" s="335" t="s">
        <v>4083</v>
      </c>
      <c r="FK595" s="335" t="s">
        <v>6765</v>
      </c>
      <c r="FL595" s="335" t="s">
        <v>4017</v>
      </c>
      <c r="FM595" s="335" t="s">
        <v>1029</v>
      </c>
      <c r="FN595" s="335" t="s">
        <v>25559</v>
      </c>
      <c r="FO595" s="335" t="s">
        <v>25560</v>
      </c>
      <c r="FP595" s="335" t="s">
        <v>3848</v>
      </c>
      <c r="FQ595" s="335" t="s">
        <v>25561</v>
      </c>
      <c r="FR595" s="335" t="s">
        <v>4739</v>
      </c>
      <c r="FS595" s="335" t="s">
        <v>25562</v>
      </c>
      <c r="FT595" s="335" t="s">
        <v>25563</v>
      </c>
      <c r="FU595" s="335" t="s">
        <v>9210</v>
      </c>
      <c r="FV595" s="335" t="s">
        <v>25564</v>
      </c>
      <c r="FW595" s="335" t="s">
        <v>25565</v>
      </c>
      <c r="FX595" s="335" t="s">
        <v>176</v>
      </c>
      <c r="FY595" s="335" t="s">
        <v>22367</v>
      </c>
      <c r="FZ595" s="335" t="s">
        <v>25566</v>
      </c>
      <c r="GA595" s="335" t="s">
        <v>3945</v>
      </c>
      <c r="GB595" s="335" t="s">
        <v>3946</v>
      </c>
      <c r="GC595" s="335" t="s">
        <v>3946</v>
      </c>
      <c r="GD595" s="36" t="s">
        <v>4194</v>
      </c>
      <c r="GE595" s="213" t="s">
        <v>6676</v>
      </c>
      <c r="HL595" s="282">
        <v>43287</v>
      </c>
      <c r="HM595" s="30" t="s">
        <v>4194</v>
      </c>
      <c r="HN595" s="213" t="s">
        <v>6676</v>
      </c>
      <c r="HO595" s="30"/>
      <c r="HP595" s="30"/>
      <c r="HQ595" s="556"/>
      <c r="HR595" s="556"/>
      <c r="HS595" s="213"/>
      <c r="HT595" s="213"/>
      <c r="HU595" s="213"/>
      <c r="HV595" s="556"/>
      <c r="HW595" s="213"/>
      <c r="HX595" s="556"/>
      <c r="HY595" s="556"/>
      <c r="HZ595" s="556"/>
      <c r="IA595" s="30"/>
      <c r="IB595" s="30"/>
      <c r="IC595" s="44" t="s">
        <v>247</v>
      </c>
      <c r="ID595" s="30"/>
      <c r="IE595" s="44" t="s">
        <v>12843</v>
      </c>
    </row>
    <row r="596" spans="1:239" s="255" customFormat="1" ht="12.75" x14ac:dyDescent="0.2">
      <c r="A596" s="85">
        <v>69</v>
      </c>
      <c r="B596" s="59">
        <v>0.52083333333333337</v>
      </c>
      <c r="D596" s="85" t="s">
        <v>12630</v>
      </c>
      <c r="E596" s="255" t="s">
        <v>212</v>
      </c>
      <c r="F596" s="282">
        <v>43287</v>
      </c>
      <c r="G596" s="255" t="s">
        <v>357</v>
      </c>
      <c r="H596" s="255" t="s">
        <v>214</v>
      </c>
      <c r="I596" s="255" t="s">
        <v>17737</v>
      </c>
      <c r="M596" s="282"/>
      <c r="N596" s="282"/>
      <c r="P596" s="495" t="s">
        <v>25567</v>
      </c>
      <c r="Q596" s="255" t="s">
        <v>25568</v>
      </c>
      <c r="R596" s="255" t="s">
        <v>25569</v>
      </c>
      <c r="S596" s="282" t="s">
        <v>25570</v>
      </c>
      <c r="T596" s="260">
        <v>9758505264</v>
      </c>
      <c r="U596" s="513" t="s">
        <v>25571</v>
      </c>
      <c r="V596" s="255" t="s">
        <v>221</v>
      </c>
      <c r="W596" s="66" t="s">
        <v>221</v>
      </c>
      <c r="X596" s="66" t="s">
        <v>221</v>
      </c>
      <c r="Y596" s="66" t="s">
        <v>221</v>
      </c>
      <c r="Z596" s="66" t="s">
        <v>221</v>
      </c>
      <c r="AA596" s="255" t="s">
        <v>25572</v>
      </c>
      <c r="AB596" s="260">
        <v>9066886659</v>
      </c>
      <c r="AC596" s="85" t="s">
        <v>223</v>
      </c>
      <c r="AD596" s="255" t="s">
        <v>224</v>
      </c>
      <c r="AE596" s="255" t="s">
        <v>424</v>
      </c>
      <c r="AF596" s="85" t="s">
        <v>226</v>
      </c>
      <c r="AG596" s="255" t="s">
        <v>221</v>
      </c>
      <c r="AH596" s="85" t="s">
        <v>226</v>
      </c>
      <c r="AI596" s="255">
        <f>36+4+2</f>
        <v>42</v>
      </c>
      <c r="AJ596" s="255" t="s">
        <v>227</v>
      </c>
      <c r="AK596" s="255">
        <v>1</v>
      </c>
      <c r="AL596" s="255">
        <v>36</v>
      </c>
      <c r="AM596" s="255">
        <v>4</v>
      </c>
      <c r="AN596" s="255" t="s">
        <v>432</v>
      </c>
      <c r="AO596" s="281" t="s">
        <v>432</v>
      </c>
      <c r="AP596" s="255" t="s">
        <v>434</v>
      </c>
      <c r="AQ596" s="255" t="s">
        <v>10785</v>
      </c>
      <c r="AR596" s="44" t="s">
        <v>14943</v>
      </c>
      <c r="AX596" s="255" t="s">
        <v>6970</v>
      </c>
      <c r="AY596" s="44" t="s">
        <v>227</v>
      </c>
      <c r="AZ596" s="44" t="s">
        <v>446</v>
      </c>
      <c r="BB596" s="255" t="s">
        <v>14708</v>
      </c>
      <c r="BC596" s="59">
        <v>0.61319444444444449</v>
      </c>
      <c r="BD596" s="59">
        <v>0.62013888888888891</v>
      </c>
      <c r="BE596" s="494"/>
      <c r="BF596" s="44">
        <v>2</v>
      </c>
      <c r="BG596" s="44">
        <v>2</v>
      </c>
      <c r="BH596" s="44">
        <v>2</v>
      </c>
      <c r="BI596" s="44">
        <v>2</v>
      </c>
      <c r="BJ596" s="44">
        <v>2</v>
      </c>
      <c r="BK596" s="44">
        <v>2</v>
      </c>
      <c r="BL596" s="44">
        <v>2</v>
      </c>
      <c r="BM596" s="44">
        <v>2</v>
      </c>
      <c r="BN596" s="44">
        <v>2</v>
      </c>
      <c r="BO596" s="44">
        <v>2</v>
      </c>
      <c r="BP596" s="44">
        <v>2</v>
      </c>
      <c r="BQ596" s="44">
        <v>2</v>
      </c>
      <c r="BR596" s="44">
        <v>2</v>
      </c>
      <c r="BS596" s="44">
        <v>2</v>
      </c>
      <c r="BT596" s="44">
        <v>2</v>
      </c>
      <c r="BU596" s="494"/>
      <c r="BV596" s="44" t="s">
        <v>14708</v>
      </c>
      <c r="BW596" s="59">
        <v>0.62013888888888891</v>
      </c>
      <c r="BX596" s="59">
        <v>0.625</v>
      </c>
      <c r="BY596" s="494"/>
      <c r="BZ596" s="255">
        <v>3</v>
      </c>
      <c r="CA596" s="255">
        <v>3</v>
      </c>
      <c r="CB596" s="255">
        <v>3</v>
      </c>
      <c r="CC596" s="255">
        <v>3</v>
      </c>
      <c r="CD596" s="255" t="s">
        <v>260</v>
      </c>
      <c r="CR596" s="335" t="s">
        <v>12643</v>
      </c>
      <c r="CS596" s="335" t="s">
        <v>12644</v>
      </c>
      <c r="CT596" s="335" t="s">
        <v>4002</v>
      </c>
      <c r="CU596" s="335" t="s">
        <v>25573</v>
      </c>
      <c r="CV596" s="335" t="s">
        <v>25574</v>
      </c>
      <c r="CW596" s="335" t="s">
        <v>25575</v>
      </c>
      <c r="CX596" s="335" t="s">
        <v>25576</v>
      </c>
      <c r="CY596" s="335" t="s">
        <v>25577</v>
      </c>
      <c r="CZ596" s="335" t="s">
        <v>21924</v>
      </c>
      <c r="DA596" s="335" t="s">
        <v>15501</v>
      </c>
      <c r="DB596" s="335" t="s">
        <v>3840</v>
      </c>
      <c r="DC596" s="335" t="s">
        <v>3841</v>
      </c>
      <c r="DD596" s="335" t="s">
        <v>4838</v>
      </c>
      <c r="DE596" s="335" t="s">
        <v>21924</v>
      </c>
      <c r="DF596" s="335" t="s">
        <v>15501</v>
      </c>
      <c r="DG596" s="335" t="s">
        <v>3840</v>
      </c>
      <c r="DH596" s="335" t="s">
        <v>3841</v>
      </c>
      <c r="DI596" s="335" t="s">
        <v>4838</v>
      </c>
      <c r="DJ596" s="335" t="s">
        <v>3848</v>
      </c>
      <c r="DK596" s="335" t="s">
        <v>4249</v>
      </c>
      <c r="DL596" s="335" t="s">
        <v>4002</v>
      </c>
      <c r="DM596" s="335" t="s">
        <v>4116</v>
      </c>
      <c r="DN596" s="335" t="s">
        <v>3852</v>
      </c>
      <c r="DO596" s="335" t="s">
        <v>3853</v>
      </c>
      <c r="DP596" s="335" t="s">
        <v>3848</v>
      </c>
      <c r="DQ596" s="335" t="s">
        <v>25578</v>
      </c>
      <c r="DR596" s="335" t="s">
        <v>25578</v>
      </c>
      <c r="DS596" s="335" t="s">
        <v>25571</v>
      </c>
      <c r="DT596" s="335" t="s">
        <v>3848</v>
      </c>
      <c r="DU596" s="335" t="s">
        <v>3848</v>
      </c>
      <c r="DV596" s="335" t="s">
        <v>3848</v>
      </c>
      <c r="DW596" s="335" t="s">
        <v>3848</v>
      </c>
      <c r="DX596" s="335" t="s">
        <v>25579</v>
      </c>
      <c r="DY596" s="335" t="s">
        <v>3848</v>
      </c>
      <c r="DZ596" s="335" t="s">
        <v>3848</v>
      </c>
      <c r="EA596" s="335" t="s">
        <v>3848</v>
      </c>
      <c r="EB596" s="335" t="s">
        <v>3861</v>
      </c>
      <c r="EC596" s="335" t="s">
        <v>3862</v>
      </c>
      <c r="ED596" s="335" t="s">
        <v>3848</v>
      </c>
      <c r="EE596" s="335" t="s">
        <v>4212</v>
      </c>
      <c r="EF596" s="335" t="s">
        <v>432</v>
      </c>
      <c r="EG596" s="335" t="s">
        <v>598</v>
      </c>
      <c r="EH596" s="335" t="s">
        <v>3865</v>
      </c>
      <c r="EI596" s="335" t="s">
        <v>25580</v>
      </c>
      <c r="EJ596" s="335" t="s">
        <v>3848</v>
      </c>
      <c r="EK596" s="335" t="s">
        <v>3848</v>
      </c>
      <c r="EL596" s="335" t="s">
        <v>4260</v>
      </c>
      <c r="EM596" s="335" t="s">
        <v>4002</v>
      </c>
      <c r="EN596" s="335" t="s">
        <v>4002</v>
      </c>
      <c r="EO596" s="335" t="s">
        <v>3870</v>
      </c>
      <c r="EP596" s="335" t="s">
        <v>3869</v>
      </c>
      <c r="EQ596" s="335" t="s">
        <v>4017</v>
      </c>
      <c r="ER596" s="335" t="s">
        <v>4017</v>
      </c>
      <c r="ES596" s="335" t="s">
        <v>4017</v>
      </c>
      <c r="ET596" s="335" t="s">
        <v>4017</v>
      </c>
      <c r="EU596" s="335" t="s">
        <v>4017</v>
      </c>
      <c r="EV596" s="335" t="s">
        <v>3876</v>
      </c>
      <c r="EW596" s="335" t="s">
        <v>3848</v>
      </c>
      <c r="EX596" s="335" t="s">
        <v>3848</v>
      </c>
      <c r="EY596" s="335" t="s">
        <v>3848</v>
      </c>
      <c r="EZ596" s="335" t="s">
        <v>3877</v>
      </c>
      <c r="FA596" s="335" t="s">
        <v>3878</v>
      </c>
      <c r="FB596" s="335" t="s">
        <v>14310</v>
      </c>
      <c r="FC596" s="335" t="s">
        <v>10170</v>
      </c>
      <c r="FD596" s="335" t="s">
        <v>3848</v>
      </c>
      <c r="FE596" s="335" t="s">
        <v>4011</v>
      </c>
      <c r="FF596" s="335" t="s">
        <v>4012</v>
      </c>
      <c r="FG596" s="335" t="s">
        <v>3848</v>
      </c>
      <c r="FH596" s="335" t="s">
        <v>25581</v>
      </c>
      <c r="FI596" s="335" t="s">
        <v>4656</v>
      </c>
      <c r="FJ596" s="335" t="s">
        <v>4446</v>
      </c>
      <c r="FK596" s="335" t="s">
        <v>15048</v>
      </c>
      <c r="FL596" s="335" t="s">
        <v>4017</v>
      </c>
      <c r="FM596" s="335" t="s">
        <v>25576</v>
      </c>
      <c r="FN596" s="335" t="s">
        <v>25582</v>
      </c>
      <c r="FO596" s="335" t="s">
        <v>25583</v>
      </c>
      <c r="FP596" s="335" t="s">
        <v>3848</v>
      </c>
      <c r="FQ596" s="335" t="s">
        <v>25584</v>
      </c>
      <c r="FR596" s="335" t="s">
        <v>4414</v>
      </c>
      <c r="FS596" s="335" t="s">
        <v>25585</v>
      </c>
      <c r="FT596" s="335" t="s">
        <v>3943</v>
      </c>
      <c r="FU596" s="335" t="s">
        <v>3943</v>
      </c>
      <c r="FV596" s="335" t="s">
        <v>3943</v>
      </c>
      <c r="FW596" s="335" t="s">
        <v>3943</v>
      </c>
      <c r="FX596" s="335" t="s">
        <v>3894</v>
      </c>
      <c r="FY596" s="335" t="s">
        <v>3848</v>
      </c>
      <c r="FZ596" s="335" t="s">
        <v>25586</v>
      </c>
      <c r="GA596" s="335" t="s">
        <v>3945</v>
      </c>
      <c r="GB596" s="335" t="s">
        <v>3945</v>
      </c>
      <c r="GC596" s="335" t="s">
        <v>3946</v>
      </c>
      <c r="HL596" s="335"/>
      <c r="HM596" s="335"/>
      <c r="HN596" s="335"/>
      <c r="HO596" s="335"/>
      <c r="HP596" s="335"/>
      <c r="HQ596" s="556"/>
      <c r="HR596" s="556"/>
      <c r="HS596" s="556"/>
      <c r="HT596" s="556"/>
      <c r="HU596" s="556"/>
      <c r="HV596" s="556"/>
      <c r="HW596" s="556"/>
      <c r="HX596" s="556"/>
      <c r="HY596" s="556"/>
      <c r="HZ596" s="556"/>
      <c r="IA596" s="335"/>
      <c r="IB596" s="335"/>
      <c r="IC596" s="44" t="s">
        <v>13139</v>
      </c>
      <c r="ID596" s="335"/>
      <c r="IE596" s="44" t="s">
        <v>3403</v>
      </c>
    </row>
    <row r="597" spans="1:239" s="255" customFormat="1" ht="12.75" x14ac:dyDescent="0.2">
      <c r="A597" s="85">
        <v>70</v>
      </c>
      <c r="B597" s="59">
        <v>0.49652777777777773</v>
      </c>
      <c r="D597" s="85" t="s">
        <v>12630</v>
      </c>
      <c r="E597" s="255" t="s">
        <v>212</v>
      </c>
      <c r="F597" s="282">
        <v>43287</v>
      </c>
      <c r="G597" s="255" t="s">
        <v>1202</v>
      </c>
      <c r="H597" s="255" t="s">
        <v>233</v>
      </c>
      <c r="I597" s="255" t="s">
        <v>1713</v>
      </c>
      <c r="M597" s="282"/>
      <c r="N597" s="282"/>
      <c r="P597" s="495" t="s">
        <v>25587</v>
      </c>
      <c r="Q597" s="255" t="s">
        <v>25588</v>
      </c>
      <c r="R597" s="255" t="s">
        <v>25589</v>
      </c>
      <c r="S597" s="282" t="s">
        <v>25590</v>
      </c>
      <c r="T597" s="260">
        <v>9959636191</v>
      </c>
      <c r="U597" s="513" t="s">
        <v>25591</v>
      </c>
      <c r="V597" s="255" t="s">
        <v>221</v>
      </c>
      <c r="W597" s="66" t="s">
        <v>221</v>
      </c>
      <c r="X597" s="66" t="s">
        <v>221</v>
      </c>
      <c r="Y597" s="66" t="s">
        <v>221</v>
      </c>
      <c r="Z597" s="66" t="s">
        <v>221</v>
      </c>
      <c r="AA597" s="255" t="s">
        <v>25592</v>
      </c>
      <c r="AB597" s="260">
        <v>9361101882</v>
      </c>
      <c r="AC597" s="85" t="s">
        <v>314</v>
      </c>
      <c r="AD597" s="255" t="s">
        <v>333</v>
      </c>
      <c r="AE597" s="255" t="s">
        <v>25593</v>
      </c>
      <c r="AF597" s="85" t="s">
        <v>226</v>
      </c>
      <c r="AG597" s="255" t="s">
        <v>221</v>
      </c>
      <c r="AH597" s="255" t="s">
        <v>221</v>
      </c>
      <c r="AI597" s="255">
        <f>11+5</f>
        <v>16</v>
      </c>
      <c r="AJ597" s="255" t="s">
        <v>227</v>
      </c>
      <c r="AK597" s="255">
        <v>1</v>
      </c>
      <c r="AL597" s="255">
        <v>11</v>
      </c>
      <c r="AM597" s="255">
        <v>5</v>
      </c>
      <c r="AN597" s="255" t="s">
        <v>432</v>
      </c>
      <c r="AO597" s="281" t="s">
        <v>432</v>
      </c>
      <c r="AP597" s="255" t="s">
        <v>434</v>
      </c>
      <c r="AQ597" s="255" t="s">
        <v>10785</v>
      </c>
      <c r="AR597" s="44" t="s">
        <v>14943</v>
      </c>
      <c r="AX597" s="255" t="s">
        <v>6970</v>
      </c>
      <c r="AY597" s="44" t="s">
        <v>227</v>
      </c>
      <c r="AZ597" s="44" t="s">
        <v>227</v>
      </c>
      <c r="BB597" s="255" t="s">
        <v>14708</v>
      </c>
      <c r="BC597" s="59">
        <v>0.62986111111111109</v>
      </c>
      <c r="BD597" s="59">
        <v>0.63680555555555551</v>
      </c>
      <c r="BE597" s="494"/>
      <c r="BF597" s="44">
        <v>3</v>
      </c>
      <c r="BG597" s="44">
        <v>3</v>
      </c>
      <c r="BH597" s="44">
        <v>3</v>
      </c>
      <c r="BI597" s="44">
        <v>3</v>
      </c>
      <c r="BJ597" s="44">
        <v>3</v>
      </c>
      <c r="BK597" s="44">
        <v>3</v>
      </c>
      <c r="BL597" s="44">
        <v>3</v>
      </c>
      <c r="BM597" s="44">
        <v>3</v>
      </c>
      <c r="BN597" s="44">
        <v>3</v>
      </c>
      <c r="BO597" s="44">
        <v>3</v>
      </c>
      <c r="BP597" s="44">
        <v>3</v>
      </c>
      <c r="BQ597" s="44">
        <v>3</v>
      </c>
      <c r="BR597" s="44">
        <v>3</v>
      </c>
      <c r="BS597" s="44">
        <v>3</v>
      </c>
      <c r="BT597" s="44">
        <v>3</v>
      </c>
      <c r="BU597" s="494"/>
      <c r="BV597" s="44"/>
      <c r="BW597" s="59"/>
      <c r="BX597" s="59"/>
      <c r="BY597" s="494"/>
      <c r="CR597" s="335" t="s">
        <v>12643</v>
      </c>
      <c r="CS597" s="335" t="s">
        <v>12644</v>
      </c>
      <c r="CT597" s="335" t="s">
        <v>4002</v>
      </c>
      <c r="CU597" s="335" t="s">
        <v>25594</v>
      </c>
      <c r="CV597" s="335" t="s">
        <v>25588</v>
      </c>
      <c r="CW597" s="335" t="s">
        <v>25589</v>
      </c>
      <c r="CX597" s="335" t="s">
        <v>25590</v>
      </c>
      <c r="CY597" s="335" t="s">
        <v>25595</v>
      </c>
      <c r="CZ597" s="335" t="s">
        <v>3848</v>
      </c>
      <c r="DA597" s="335" t="s">
        <v>3666</v>
      </c>
      <c r="DB597" s="335" t="s">
        <v>4037</v>
      </c>
      <c r="DC597" s="335" t="s">
        <v>4038</v>
      </c>
      <c r="DD597" s="335" t="s">
        <v>4039</v>
      </c>
      <c r="DE597" s="335" t="s">
        <v>3848</v>
      </c>
      <c r="DF597" s="335" t="s">
        <v>3666</v>
      </c>
      <c r="DG597" s="335" t="s">
        <v>4037</v>
      </c>
      <c r="DH597" s="335" t="s">
        <v>4038</v>
      </c>
      <c r="DI597" s="335" t="s">
        <v>4039</v>
      </c>
      <c r="DJ597" s="335" t="s">
        <v>3848</v>
      </c>
      <c r="DK597" s="335" t="s">
        <v>3957</v>
      </c>
      <c r="DL597" s="335" t="s">
        <v>3848</v>
      </c>
      <c r="DM597" s="335" t="s">
        <v>3914</v>
      </c>
      <c r="DN597" s="335" t="s">
        <v>3852</v>
      </c>
      <c r="DO597" s="335" t="s">
        <v>3848</v>
      </c>
      <c r="DP597" s="335" t="s">
        <v>3848</v>
      </c>
      <c r="DQ597" s="335" t="s">
        <v>25596</v>
      </c>
      <c r="DR597" s="335" t="s">
        <v>25596</v>
      </c>
      <c r="DS597" s="335" t="s">
        <v>25591</v>
      </c>
      <c r="DT597" s="335" t="s">
        <v>3848</v>
      </c>
      <c r="DU597" s="335" t="s">
        <v>3848</v>
      </c>
      <c r="DV597" s="335" t="s">
        <v>3848</v>
      </c>
      <c r="DW597" s="335" t="s">
        <v>3848</v>
      </c>
      <c r="DX597" s="335" t="s">
        <v>3848</v>
      </c>
      <c r="DY597" s="335" t="s">
        <v>3848</v>
      </c>
      <c r="DZ597" s="335" t="s">
        <v>3848</v>
      </c>
      <c r="EA597" s="335" t="s">
        <v>3848</v>
      </c>
      <c r="EB597" s="335" t="s">
        <v>3861</v>
      </c>
      <c r="EC597" s="335" t="s">
        <v>3862</v>
      </c>
      <c r="ED597" s="335" t="s">
        <v>3848</v>
      </c>
      <c r="EE597" s="335" t="s">
        <v>5339</v>
      </c>
      <c r="EF597" s="335" t="s">
        <v>432</v>
      </c>
      <c r="EG597" s="335" t="s">
        <v>3919</v>
      </c>
      <c r="EH597" s="335" t="s">
        <v>3920</v>
      </c>
      <c r="EI597" s="335" t="s">
        <v>14943</v>
      </c>
      <c r="EJ597" s="335" t="s">
        <v>3848</v>
      </c>
      <c r="EK597" s="335" t="s">
        <v>3848</v>
      </c>
      <c r="EL597" s="335" t="s">
        <v>3868</v>
      </c>
      <c r="EM597" s="335" t="s">
        <v>4002</v>
      </c>
      <c r="EN597" s="335" t="s">
        <v>4002</v>
      </c>
      <c r="EO597" s="335" t="s">
        <v>4002</v>
      </c>
      <c r="EP597" s="335" t="s">
        <v>4002</v>
      </c>
      <c r="EQ597" s="335" t="s">
        <v>4017</v>
      </c>
      <c r="ER597" s="335" t="s">
        <v>4017</v>
      </c>
      <c r="ES597" s="335" t="s">
        <v>4017</v>
      </c>
      <c r="ET597" s="335" t="s">
        <v>4017</v>
      </c>
      <c r="EU597" s="335" t="s">
        <v>4017</v>
      </c>
      <c r="EV597" s="335" t="s">
        <v>3848</v>
      </c>
      <c r="EW597" s="335" t="s">
        <v>3848</v>
      </c>
      <c r="EX597" s="335" t="s">
        <v>3848</v>
      </c>
      <c r="EY597" s="335" t="s">
        <v>3848</v>
      </c>
      <c r="EZ597" s="335" t="s">
        <v>3848</v>
      </c>
      <c r="FA597" s="335" t="s">
        <v>3848</v>
      </c>
      <c r="FB597" s="335" t="s">
        <v>3848</v>
      </c>
      <c r="FC597" s="335" t="s">
        <v>3848</v>
      </c>
      <c r="FD597" s="335" t="s">
        <v>3848</v>
      </c>
      <c r="FE597" s="335" t="s">
        <v>4017</v>
      </c>
      <c r="FF597" s="335" t="s">
        <v>4017</v>
      </c>
      <c r="FG597" s="335" t="s">
        <v>3848</v>
      </c>
      <c r="FH597" s="335" t="s">
        <v>3848</v>
      </c>
      <c r="FI597" s="335" t="s">
        <v>3848</v>
      </c>
      <c r="FJ597" s="335" t="s">
        <v>4017</v>
      </c>
      <c r="FK597" s="335" t="s">
        <v>4017</v>
      </c>
      <c r="FL597" s="335" t="s">
        <v>4017</v>
      </c>
      <c r="FM597" s="335" t="s">
        <v>3666</v>
      </c>
      <c r="FN597" s="335" t="s">
        <v>3666</v>
      </c>
      <c r="FO597" s="335" t="s">
        <v>3848</v>
      </c>
      <c r="FP597" s="335" t="s">
        <v>3848</v>
      </c>
      <c r="FQ597" s="335" t="s">
        <v>25597</v>
      </c>
      <c r="FR597" s="335" t="s">
        <v>5082</v>
      </c>
      <c r="FS597" s="335" t="s">
        <v>25598</v>
      </c>
      <c r="FT597" s="335" t="s">
        <v>3943</v>
      </c>
      <c r="FU597" s="335" t="s">
        <v>3943</v>
      </c>
      <c r="FV597" s="335" t="s">
        <v>3943</v>
      </c>
      <c r="FW597" s="335" t="s">
        <v>3943</v>
      </c>
      <c r="FX597" s="335" t="s">
        <v>3944</v>
      </c>
      <c r="FY597" s="335" t="s">
        <v>3848</v>
      </c>
      <c r="FZ597" s="335" t="s">
        <v>3848</v>
      </c>
      <c r="GA597" s="335" t="s">
        <v>3848</v>
      </c>
      <c r="GB597" s="335" t="s">
        <v>3848</v>
      </c>
      <c r="GC597" s="335" t="s">
        <v>3848</v>
      </c>
      <c r="HL597" s="335"/>
      <c r="HM597" s="335"/>
      <c r="HN597" s="335"/>
      <c r="HO597" s="335"/>
      <c r="HP597" s="335"/>
      <c r="HQ597" s="556"/>
      <c r="HR597" s="556"/>
      <c r="HS597" s="556"/>
      <c r="HT597" s="556"/>
      <c r="HU597" s="556"/>
      <c r="HV597" s="556"/>
      <c r="HW597" s="556"/>
      <c r="HX597" s="556"/>
      <c r="HY597" s="556"/>
      <c r="HZ597" s="556"/>
      <c r="IA597" s="335"/>
      <c r="IB597" s="335"/>
      <c r="IC597" s="44" t="s">
        <v>3403</v>
      </c>
      <c r="ID597" s="335"/>
      <c r="IE597" s="44" t="s">
        <v>3403</v>
      </c>
    </row>
    <row r="598" spans="1:239" s="255" customFormat="1" ht="12.75" x14ac:dyDescent="0.2">
      <c r="A598" s="85">
        <v>71</v>
      </c>
      <c r="B598" s="59">
        <v>0.49652777777777773</v>
      </c>
      <c r="D598" s="85" t="s">
        <v>12630</v>
      </c>
      <c r="E598" s="255" t="s">
        <v>212</v>
      </c>
      <c r="F598" s="282">
        <v>43287</v>
      </c>
      <c r="G598" s="255" t="s">
        <v>1202</v>
      </c>
      <c r="H598" s="255" t="s">
        <v>214</v>
      </c>
      <c r="I598" s="255" t="s">
        <v>1222</v>
      </c>
      <c r="M598" s="282"/>
      <c r="N598" s="282"/>
      <c r="P598" s="495" t="s">
        <v>25599</v>
      </c>
      <c r="Q598" s="255" t="s">
        <v>2377</v>
      </c>
      <c r="R598" s="255" t="s">
        <v>25600</v>
      </c>
      <c r="S598" s="282" t="s">
        <v>25601</v>
      </c>
      <c r="T598" s="260">
        <v>9194125053</v>
      </c>
      <c r="U598" s="513" t="s">
        <v>25602</v>
      </c>
      <c r="V598" s="255" t="s">
        <v>221</v>
      </c>
      <c r="W598" s="66" t="s">
        <v>221</v>
      </c>
      <c r="X598" s="66" t="s">
        <v>221</v>
      </c>
      <c r="Y598" s="66" t="s">
        <v>221</v>
      </c>
      <c r="Z598" s="66" t="s">
        <v>221</v>
      </c>
      <c r="AA598" s="255" t="s">
        <v>25603</v>
      </c>
      <c r="AB598" s="260">
        <v>9176145056</v>
      </c>
      <c r="AC598" s="85" t="s">
        <v>223</v>
      </c>
      <c r="AD598" s="85" t="s">
        <v>241</v>
      </c>
      <c r="AF598" s="194" t="s">
        <v>226</v>
      </c>
      <c r="AG598" s="255" t="s">
        <v>221</v>
      </c>
      <c r="AH598" s="255" t="s">
        <v>221</v>
      </c>
      <c r="AN598" s="255" t="s">
        <v>432</v>
      </c>
      <c r="AO598" s="281" t="s">
        <v>432</v>
      </c>
      <c r="AP598" s="255" t="s">
        <v>434</v>
      </c>
      <c r="AQ598" s="255" t="s">
        <v>10785</v>
      </c>
      <c r="AR598" s="44" t="s">
        <v>14943</v>
      </c>
      <c r="AX598" s="255" t="s">
        <v>6970</v>
      </c>
      <c r="AY598" s="44" t="s">
        <v>227</v>
      </c>
      <c r="AZ598" s="44" t="s">
        <v>446</v>
      </c>
      <c r="BB598" s="255" t="s">
        <v>14708</v>
      </c>
      <c r="BC598" s="59">
        <v>0.64097222222222217</v>
      </c>
      <c r="BD598" s="59">
        <v>0.65347222222222223</v>
      </c>
      <c r="BE598" s="494"/>
      <c r="BF598" s="44">
        <v>3</v>
      </c>
      <c r="BG598" s="44">
        <v>3</v>
      </c>
      <c r="BH598" s="44">
        <v>3</v>
      </c>
      <c r="BI598" s="44">
        <v>3</v>
      </c>
      <c r="BJ598" s="44">
        <v>3</v>
      </c>
      <c r="BK598" s="44">
        <v>3</v>
      </c>
      <c r="BL598" s="44">
        <v>3</v>
      </c>
      <c r="BM598" s="44">
        <v>3</v>
      </c>
      <c r="BN598" s="44">
        <v>3</v>
      </c>
      <c r="BO598" s="44">
        <v>3</v>
      </c>
      <c r="BP598" s="44">
        <v>3</v>
      </c>
      <c r="BQ598" s="44">
        <v>3</v>
      </c>
      <c r="BR598" s="44">
        <v>3</v>
      </c>
      <c r="BS598" s="44">
        <v>3</v>
      </c>
      <c r="BT598" s="44">
        <v>3</v>
      </c>
      <c r="BU598" s="494"/>
      <c r="BV598" s="44"/>
      <c r="BW598" s="59"/>
      <c r="BX598" s="59"/>
      <c r="BY598" s="494"/>
      <c r="CR598" s="335" t="s">
        <v>12643</v>
      </c>
      <c r="CS598" s="335" t="s">
        <v>12644</v>
      </c>
      <c r="CT598" s="335" t="s">
        <v>4002</v>
      </c>
      <c r="CU598" s="335" t="s">
        <v>25604</v>
      </c>
      <c r="CV598" s="335" t="s">
        <v>2377</v>
      </c>
      <c r="CW598" s="335" t="s">
        <v>25600</v>
      </c>
      <c r="CX598" s="335" t="s">
        <v>25601</v>
      </c>
      <c r="CY598" s="335" t="s">
        <v>25605</v>
      </c>
      <c r="CZ598" s="335" t="s">
        <v>3848</v>
      </c>
      <c r="DA598" s="335" t="s">
        <v>3666</v>
      </c>
      <c r="DB598" s="335" t="s">
        <v>4037</v>
      </c>
      <c r="DC598" s="335" t="s">
        <v>4038</v>
      </c>
      <c r="DD598" s="335" t="s">
        <v>4039</v>
      </c>
      <c r="DE598" s="335" t="s">
        <v>3848</v>
      </c>
      <c r="DF598" s="335" t="s">
        <v>3666</v>
      </c>
      <c r="DG598" s="335" t="s">
        <v>4037</v>
      </c>
      <c r="DH598" s="335" t="s">
        <v>4038</v>
      </c>
      <c r="DI598" s="335" t="s">
        <v>4039</v>
      </c>
      <c r="DJ598" s="335" t="s">
        <v>3848</v>
      </c>
      <c r="DK598" s="335" t="s">
        <v>3957</v>
      </c>
      <c r="DL598" s="335" t="s">
        <v>3848</v>
      </c>
      <c r="DM598" s="335" t="s">
        <v>3914</v>
      </c>
      <c r="DN598" s="335" t="s">
        <v>3852</v>
      </c>
      <c r="DO598" s="335" t="s">
        <v>3848</v>
      </c>
      <c r="DP598" s="335" t="s">
        <v>3848</v>
      </c>
      <c r="DQ598" s="335" t="s">
        <v>25606</v>
      </c>
      <c r="DR598" s="335" t="s">
        <v>25606</v>
      </c>
      <c r="DS598" s="335" t="s">
        <v>25602</v>
      </c>
      <c r="DT598" s="335" t="s">
        <v>3848</v>
      </c>
      <c r="DU598" s="335" t="s">
        <v>3848</v>
      </c>
      <c r="DV598" s="335" t="s">
        <v>3848</v>
      </c>
      <c r="DW598" s="335" t="s">
        <v>3848</v>
      </c>
      <c r="DX598" s="335" t="s">
        <v>3848</v>
      </c>
      <c r="DY598" s="335" t="s">
        <v>3848</v>
      </c>
      <c r="DZ598" s="335" t="s">
        <v>3848</v>
      </c>
      <c r="EA598" s="335" t="s">
        <v>3848</v>
      </c>
      <c r="EB598" s="335" t="s">
        <v>3861</v>
      </c>
      <c r="EC598" s="335" t="s">
        <v>3862</v>
      </c>
      <c r="ED598" s="335" t="s">
        <v>3848</v>
      </c>
      <c r="EE598" s="335" t="s">
        <v>5339</v>
      </c>
      <c r="EF598" s="335" t="s">
        <v>432</v>
      </c>
      <c r="EG598" s="335" t="s">
        <v>3919</v>
      </c>
      <c r="EH598" s="335" t="s">
        <v>3920</v>
      </c>
      <c r="EI598" s="335" t="s">
        <v>14943</v>
      </c>
      <c r="EJ598" s="335" t="s">
        <v>3848</v>
      </c>
      <c r="EK598" s="335" t="s">
        <v>3848</v>
      </c>
      <c r="EL598" s="335" t="s">
        <v>3868</v>
      </c>
      <c r="EM598" s="335" t="s">
        <v>4002</v>
      </c>
      <c r="EN598" s="335" t="s">
        <v>4002</v>
      </c>
      <c r="EO598" s="335" t="s">
        <v>4002</v>
      </c>
      <c r="EP598" s="335" t="s">
        <v>4002</v>
      </c>
      <c r="EQ598" s="335" t="s">
        <v>4017</v>
      </c>
      <c r="ER598" s="335" t="s">
        <v>4017</v>
      </c>
      <c r="ES598" s="335" t="s">
        <v>4017</v>
      </c>
      <c r="ET598" s="335" t="s">
        <v>4017</v>
      </c>
      <c r="EU598" s="335" t="s">
        <v>4017</v>
      </c>
      <c r="EV598" s="335" t="s">
        <v>3848</v>
      </c>
      <c r="EW598" s="335" t="s">
        <v>3848</v>
      </c>
      <c r="EX598" s="335" t="s">
        <v>3848</v>
      </c>
      <c r="EY598" s="335" t="s">
        <v>3848</v>
      </c>
      <c r="EZ598" s="335" t="s">
        <v>3848</v>
      </c>
      <c r="FA598" s="335" t="s">
        <v>3848</v>
      </c>
      <c r="FB598" s="335" t="s">
        <v>3848</v>
      </c>
      <c r="FC598" s="335" t="s">
        <v>3848</v>
      </c>
      <c r="FD598" s="335" t="s">
        <v>3848</v>
      </c>
      <c r="FE598" s="335" t="s">
        <v>4017</v>
      </c>
      <c r="FF598" s="335" t="s">
        <v>4017</v>
      </c>
      <c r="FG598" s="335" t="s">
        <v>3848</v>
      </c>
      <c r="FH598" s="335" t="s">
        <v>3848</v>
      </c>
      <c r="FI598" s="335" t="s">
        <v>3848</v>
      </c>
      <c r="FJ598" s="335" t="s">
        <v>4017</v>
      </c>
      <c r="FK598" s="335" t="s">
        <v>4017</v>
      </c>
      <c r="FL598" s="335" t="s">
        <v>4017</v>
      </c>
      <c r="FM598" s="335" t="s">
        <v>3666</v>
      </c>
      <c r="FN598" s="335" t="s">
        <v>3666</v>
      </c>
      <c r="FO598" s="335" t="s">
        <v>3848</v>
      </c>
      <c r="FP598" s="335" t="s">
        <v>3848</v>
      </c>
      <c r="FQ598" s="335" t="s">
        <v>25607</v>
      </c>
      <c r="FR598" s="335" t="s">
        <v>5082</v>
      </c>
      <c r="FS598" s="335" t="s">
        <v>25608</v>
      </c>
      <c r="FT598" s="335" t="s">
        <v>3943</v>
      </c>
      <c r="FU598" s="335" t="s">
        <v>3943</v>
      </c>
      <c r="FV598" s="335" t="s">
        <v>3943</v>
      </c>
      <c r="FW598" s="335" t="s">
        <v>3943</v>
      </c>
      <c r="FX598" s="335" t="s">
        <v>3894</v>
      </c>
      <c r="FY598" s="335" t="s">
        <v>3848</v>
      </c>
      <c r="FZ598" s="335" t="s">
        <v>3848</v>
      </c>
      <c r="GA598" s="335" t="s">
        <v>3848</v>
      </c>
      <c r="GB598" s="335" t="s">
        <v>3848</v>
      </c>
      <c r="GC598" s="335" t="s">
        <v>3848</v>
      </c>
      <c r="HL598" s="335"/>
      <c r="HM598" s="335"/>
      <c r="HN598" s="335"/>
      <c r="HO598" s="335"/>
      <c r="HP598" s="335"/>
      <c r="HQ598" s="556"/>
      <c r="HR598" s="556"/>
      <c r="HS598" s="556"/>
      <c r="HT598" s="556"/>
      <c r="HU598" s="556"/>
      <c r="HV598" s="556"/>
      <c r="HW598" s="556"/>
      <c r="HX598" s="556"/>
      <c r="HY598" s="556"/>
      <c r="HZ598" s="556"/>
      <c r="IA598" s="335"/>
      <c r="IB598" s="335"/>
      <c r="IC598" s="44" t="s">
        <v>3403</v>
      </c>
      <c r="ID598" s="335"/>
      <c r="IE598" s="44" t="s">
        <v>3403</v>
      </c>
    </row>
    <row r="599" spans="1:239" s="255" customFormat="1" ht="12.75" x14ac:dyDescent="0.2">
      <c r="A599" s="85">
        <v>72</v>
      </c>
      <c r="B599" s="59">
        <v>0.52083333333333337</v>
      </c>
      <c r="D599" s="85" t="s">
        <v>12630</v>
      </c>
      <c r="E599" s="255" t="s">
        <v>212</v>
      </c>
      <c r="F599" s="282">
        <v>43287</v>
      </c>
      <c r="G599" s="85" t="s">
        <v>3082</v>
      </c>
      <c r="H599" s="85" t="s">
        <v>246</v>
      </c>
      <c r="I599" s="85" t="s">
        <v>247</v>
      </c>
      <c r="J599" s="351" t="s">
        <v>12805</v>
      </c>
      <c r="K599" s="351" t="s">
        <v>12806</v>
      </c>
      <c r="L599" s="351" t="s">
        <v>250</v>
      </c>
      <c r="M599" s="351">
        <v>43287</v>
      </c>
      <c r="N599" s="351">
        <v>43299</v>
      </c>
      <c r="O599" s="44" t="s">
        <v>18971</v>
      </c>
      <c r="P599" s="495" t="s">
        <v>25609</v>
      </c>
      <c r="Q599" s="255" t="s">
        <v>25610</v>
      </c>
      <c r="R599" s="255" t="s">
        <v>20648</v>
      </c>
      <c r="S599" s="282" t="s">
        <v>25611</v>
      </c>
      <c r="T599" s="260">
        <v>9154332036</v>
      </c>
      <c r="U599" s="513" t="s">
        <v>25612</v>
      </c>
      <c r="V599" s="255" t="s">
        <v>221</v>
      </c>
      <c r="W599" s="66" t="s">
        <v>221</v>
      </c>
      <c r="X599" s="66" t="s">
        <v>221</v>
      </c>
      <c r="Y599" s="66" t="s">
        <v>221</v>
      </c>
      <c r="Z599" s="66" t="s">
        <v>221</v>
      </c>
      <c r="AA599" s="255" t="s">
        <v>25613</v>
      </c>
      <c r="AB599" s="260">
        <v>9213580688</v>
      </c>
      <c r="AC599" s="85" t="s">
        <v>223</v>
      </c>
      <c r="AD599" s="255" t="s">
        <v>366</v>
      </c>
      <c r="AE599" s="255" t="s">
        <v>25614</v>
      </c>
      <c r="AF599" s="44" t="s">
        <v>259</v>
      </c>
      <c r="AG599" s="85" t="s">
        <v>226</v>
      </c>
      <c r="AH599" s="255" t="s">
        <v>259</v>
      </c>
      <c r="AI599" s="255">
        <f>8+24+5</f>
        <v>37</v>
      </c>
      <c r="AJ599" s="255" t="s">
        <v>227</v>
      </c>
      <c r="AK599" s="255">
        <v>1</v>
      </c>
      <c r="AL599" s="255">
        <v>8</v>
      </c>
      <c r="AM599" s="255">
        <f>24+5</f>
        <v>29</v>
      </c>
      <c r="AN599" s="255" t="s">
        <v>432</v>
      </c>
      <c r="AO599" s="281" t="s">
        <v>432</v>
      </c>
      <c r="AP599" s="255" t="s">
        <v>434</v>
      </c>
      <c r="AQ599" s="255" t="s">
        <v>10785</v>
      </c>
      <c r="AR599" s="44" t="s">
        <v>14943</v>
      </c>
      <c r="AX599" s="255" t="s">
        <v>6970</v>
      </c>
      <c r="AY599" s="44" t="s">
        <v>227</v>
      </c>
      <c r="AZ599" s="44" t="s">
        <v>227</v>
      </c>
      <c r="BB599" s="255" t="s">
        <v>14708</v>
      </c>
      <c r="BC599" s="59">
        <v>0.67499999999999993</v>
      </c>
      <c r="BD599" s="59">
        <v>0.68194444444444446</v>
      </c>
      <c r="BE599" s="494"/>
      <c r="BF599" s="44">
        <v>3</v>
      </c>
      <c r="BG599" s="44">
        <v>3</v>
      </c>
      <c r="BH599" s="44">
        <v>3</v>
      </c>
      <c r="BI599" s="44">
        <v>3</v>
      </c>
      <c r="BJ599" s="44">
        <v>3</v>
      </c>
      <c r="BK599" s="44">
        <v>3</v>
      </c>
      <c r="BL599" s="44">
        <v>3</v>
      </c>
      <c r="BM599" s="44">
        <v>3</v>
      </c>
      <c r="BN599" s="44">
        <v>3</v>
      </c>
      <c r="BO599" s="44">
        <v>3</v>
      </c>
      <c r="BP599" s="44">
        <v>3</v>
      </c>
      <c r="BQ599" s="44">
        <v>3</v>
      </c>
      <c r="BR599" s="44">
        <v>3</v>
      </c>
      <c r="BS599" s="44">
        <v>3</v>
      </c>
      <c r="BT599" s="44">
        <v>3</v>
      </c>
      <c r="BU599" s="494"/>
      <c r="BV599" s="44" t="s">
        <v>14708</v>
      </c>
      <c r="BW599" s="59">
        <v>0.68263888888888891</v>
      </c>
      <c r="BX599" s="59">
        <v>0.68958333333333333</v>
      </c>
      <c r="BY599" s="494"/>
      <c r="BZ599" s="255">
        <v>3</v>
      </c>
      <c r="CA599" s="255">
        <v>3</v>
      </c>
      <c r="CB599" s="255">
        <v>3</v>
      </c>
      <c r="CC599" s="255">
        <v>3</v>
      </c>
      <c r="CD599" s="255" t="s">
        <v>260</v>
      </c>
      <c r="CR599" s="335" t="s">
        <v>12643</v>
      </c>
      <c r="CS599" s="335" t="s">
        <v>12644</v>
      </c>
      <c r="CT599" s="335" t="s">
        <v>4002</v>
      </c>
      <c r="CU599" s="335" t="s">
        <v>25615</v>
      </c>
      <c r="CV599" s="335" t="s">
        <v>20648</v>
      </c>
      <c r="CW599" s="335" t="s">
        <v>25610</v>
      </c>
      <c r="CX599" s="335" t="s">
        <v>25611</v>
      </c>
      <c r="CY599" s="335" t="s">
        <v>25616</v>
      </c>
      <c r="CZ599" s="335" t="s">
        <v>14748</v>
      </c>
      <c r="DA599" s="335" t="s">
        <v>25617</v>
      </c>
      <c r="DB599" s="335" t="s">
        <v>3840</v>
      </c>
      <c r="DC599" s="335" t="s">
        <v>3841</v>
      </c>
      <c r="DD599" s="335" t="s">
        <v>4838</v>
      </c>
      <c r="DE599" s="335" t="s">
        <v>14748</v>
      </c>
      <c r="DF599" s="335" t="s">
        <v>25617</v>
      </c>
      <c r="DG599" s="335" t="s">
        <v>4037</v>
      </c>
      <c r="DH599" s="335" t="s">
        <v>4038</v>
      </c>
      <c r="DI599" s="335" t="s">
        <v>4039</v>
      </c>
      <c r="DJ599" s="335" t="s">
        <v>3848</v>
      </c>
      <c r="DK599" s="335" t="s">
        <v>3849</v>
      </c>
      <c r="DL599" s="335" t="s">
        <v>4002</v>
      </c>
      <c r="DM599" s="335" t="s">
        <v>3914</v>
      </c>
      <c r="DN599" s="335" t="s">
        <v>3852</v>
      </c>
      <c r="DO599" s="335" t="s">
        <v>3853</v>
      </c>
      <c r="DP599" s="335" t="s">
        <v>3854</v>
      </c>
      <c r="DQ599" s="335" t="s">
        <v>25618</v>
      </c>
      <c r="DR599" s="335" t="s">
        <v>1228</v>
      </c>
      <c r="DS599" s="335" t="s">
        <v>25619</v>
      </c>
      <c r="DT599" s="335" t="s">
        <v>3848</v>
      </c>
      <c r="DU599" s="335" t="s">
        <v>3848</v>
      </c>
      <c r="DV599" s="335" t="s">
        <v>3848</v>
      </c>
      <c r="DW599" s="335" t="s">
        <v>3848</v>
      </c>
      <c r="DX599" s="335" t="s">
        <v>3848</v>
      </c>
      <c r="DY599" s="335" t="s">
        <v>3848</v>
      </c>
      <c r="DZ599" s="335" t="s">
        <v>3848</v>
      </c>
      <c r="EA599" s="335" t="s">
        <v>3848</v>
      </c>
      <c r="EB599" s="335" t="s">
        <v>3861</v>
      </c>
      <c r="EC599" s="335" t="s">
        <v>3862</v>
      </c>
      <c r="ED599" s="335" t="s">
        <v>3848</v>
      </c>
      <c r="EE599" s="335" t="s">
        <v>9378</v>
      </c>
      <c r="EF599" s="335" t="s">
        <v>432</v>
      </c>
      <c r="EG599" s="335" t="s">
        <v>598</v>
      </c>
      <c r="EH599" s="335" t="s">
        <v>5303</v>
      </c>
      <c r="EI599" s="335" t="s">
        <v>10560</v>
      </c>
      <c r="EJ599" s="335" t="s">
        <v>3848</v>
      </c>
      <c r="EK599" s="335" t="s">
        <v>3848</v>
      </c>
      <c r="EL599" s="335" t="s">
        <v>3868</v>
      </c>
      <c r="EM599" s="335" t="s">
        <v>4002</v>
      </c>
      <c r="EN599" s="335" t="s">
        <v>4002</v>
      </c>
      <c r="EO599" s="335" t="s">
        <v>3869</v>
      </c>
      <c r="EP599" s="335" t="s">
        <v>4002</v>
      </c>
      <c r="EQ599" s="335" t="s">
        <v>4017</v>
      </c>
      <c r="ER599" s="335" t="s">
        <v>4017</v>
      </c>
      <c r="ES599" s="335" t="s">
        <v>4017</v>
      </c>
      <c r="ET599" s="335" t="s">
        <v>4017</v>
      </c>
      <c r="EU599" s="335" t="s">
        <v>4017</v>
      </c>
      <c r="EV599" s="335" t="s">
        <v>3876</v>
      </c>
      <c r="EW599" s="335" t="s">
        <v>3876</v>
      </c>
      <c r="EX599" s="335" t="s">
        <v>3848</v>
      </c>
      <c r="EY599" s="335" t="s">
        <v>3848</v>
      </c>
      <c r="EZ599" s="335" t="s">
        <v>3877</v>
      </c>
      <c r="FA599" s="335" t="s">
        <v>3878</v>
      </c>
      <c r="FB599" s="335" t="s">
        <v>25620</v>
      </c>
      <c r="FC599" s="335" t="s">
        <v>25621</v>
      </c>
      <c r="FD599" s="335" t="s">
        <v>3848</v>
      </c>
      <c r="FE599" s="335" t="s">
        <v>4011</v>
      </c>
      <c r="FF599" s="335" t="s">
        <v>4012</v>
      </c>
      <c r="FG599" s="335" t="s">
        <v>3848</v>
      </c>
      <c r="FH599" s="335" t="s">
        <v>25622</v>
      </c>
      <c r="FI599" s="335" t="s">
        <v>25623</v>
      </c>
      <c r="FJ599" s="335" t="s">
        <v>3935</v>
      </c>
      <c r="FK599" s="335" t="s">
        <v>10568</v>
      </c>
      <c r="FL599" s="335" t="s">
        <v>25624</v>
      </c>
      <c r="FM599" s="335" t="s">
        <v>25610</v>
      </c>
      <c r="FN599" s="335" t="s">
        <v>25625</v>
      </c>
      <c r="FO599" s="335" t="s">
        <v>25611</v>
      </c>
      <c r="FP599" s="335" t="s">
        <v>3848</v>
      </c>
      <c r="FQ599" s="335" t="s">
        <v>25626</v>
      </c>
      <c r="FR599" s="335" t="s">
        <v>4367</v>
      </c>
      <c r="FS599" s="335" t="s">
        <v>25627</v>
      </c>
      <c r="FT599" s="335" t="s">
        <v>25628</v>
      </c>
      <c r="FU599" s="335" t="s">
        <v>10271</v>
      </c>
      <c r="FV599" s="335" t="s">
        <v>25629</v>
      </c>
      <c r="FW599" s="335" t="s">
        <v>25630</v>
      </c>
      <c r="FX599" s="335" t="s">
        <v>176</v>
      </c>
      <c r="FY599" s="335" t="s">
        <v>22367</v>
      </c>
      <c r="FZ599" s="335" t="s">
        <v>25631</v>
      </c>
      <c r="GA599" s="335" t="s">
        <v>3945</v>
      </c>
      <c r="GB599" s="335" t="s">
        <v>3946</v>
      </c>
      <c r="GC599" s="335" t="s">
        <v>3946</v>
      </c>
      <c r="GD599" s="213" t="s">
        <v>4194</v>
      </c>
      <c r="GE599" s="213" t="s">
        <v>6676</v>
      </c>
      <c r="HL599" s="282">
        <v>43287</v>
      </c>
      <c r="HM599" s="30" t="s">
        <v>4194</v>
      </c>
      <c r="HN599" s="213" t="s">
        <v>6676</v>
      </c>
      <c r="HO599" s="30"/>
      <c r="HP599" s="30"/>
      <c r="HQ599" s="556"/>
      <c r="HR599" s="556"/>
      <c r="HS599" s="213"/>
      <c r="HT599" s="213"/>
      <c r="HU599" s="213"/>
      <c r="HV599" s="556"/>
      <c r="HW599" s="213"/>
      <c r="HX599" s="556"/>
      <c r="HY599" s="556"/>
      <c r="HZ599" s="556"/>
      <c r="IA599" s="30"/>
      <c r="IB599" s="30"/>
      <c r="IC599" s="44" t="s">
        <v>247</v>
      </c>
      <c r="ID599" s="30"/>
      <c r="IE599" s="44" t="s">
        <v>12843</v>
      </c>
    </row>
    <row r="600" spans="1:239" s="255" customFormat="1" ht="12.75" x14ac:dyDescent="0.2">
      <c r="A600" s="85">
        <v>73</v>
      </c>
      <c r="B600" s="59">
        <v>0.53125</v>
      </c>
      <c r="D600" s="85" t="s">
        <v>12630</v>
      </c>
      <c r="E600" s="255" t="s">
        <v>212</v>
      </c>
      <c r="F600" s="282">
        <v>43287</v>
      </c>
      <c r="G600" s="85" t="s">
        <v>3082</v>
      </c>
      <c r="H600" s="85" t="s">
        <v>246</v>
      </c>
      <c r="I600" s="85" t="s">
        <v>247</v>
      </c>
      <c r="J600" s="351" t="s">
        <v>22271</v>
      </c>
      <c r="K600" s="351" t="s">
        <v>20536</v>
      </c>
      <c r="L600" s="351" t="s">
        <v>250</v>
      </c>
      <c r="M600" s="351">
        <v>43287</v>
      </c>
      <c r="N600" s="351">
        <v>43299</v>
      </c>
      <c r="O600" s="44" t="s">
        <v>18971</v>
      </c>
      <c r="P600" s="495" t="s">
        <v>25632</v>
      </c>
      <c r="Q600" s="255" t="s">
        <v>620</v>
      </c>
      <c r="R600" s="255" t="s">
        <v>25633</v>
      </c>
      <c r="S600" s="282" t="s">
        <v>25634</v>
      </c>
      <c r="T600" s="260">
        <v>9177360901</v>
      </c>
      <c r="U600" s="513" t="s">
        <v>25635</v>
      </c>
      <c r="V600" s="255" t="s">
        <v>221</v>
      </c>
      <c r="W600" s="66" t="s">
        <v>221</v>
      </c>
      <c r="X600" s="66" t="s">
        <v>221</v>
      </c>
      <c r="Y600" s="66" t="s">
        <v>221</v>
      </c>
      <c r="Z600" s="66" t="s">
        <v>221</v>
      </c>
      <c r="AA600" s="255" t="s">
        <v>25636</v>
      </c>
      <c r="AB600" s="260">
        <v>9182599996</v>
      </c>
      <c r="AC600" s="85" t="s">
        <v>223</v>
      </c>
      <c r="AD600" s="85" t="s">
        <v>241</v>
      </c>
      <c r="AE600" s="255" t="s">
        <v>17984</v>
      </c>
      <c r="AF600" s="85" t="s">
        <v>226</v>
      </c>
      <c r="AG600" s="255" t="s">
        <v>221</v>
      </c>
      <c r="AH600" s="255" t="s">
        <v>221</v>
      </c>
      <c r="AI600" s="255">
        <f>16</f>
        <v>16</v>
      </c>
      <c r="AJ600" s="255" t="s">
        <v>227</v>
      </c>
      <c r="AK600" s="255">
        <v>1</v>
      </c>
      <c r="AL600" s="255">
        <v>16</v>
      </c>
      <c r="AM600" s="255">
        <v>0</v>
      </c>
      <c r="AN600" s="255" t="s">
        <v>432</v>
      </c>
      <c r="AO600" s="281" t="s">
        <v>432</v>
      </c>
      <c r="AP600" s="255" t="s">
        <v>434</v>
      </c>
      <c r="AQ600" s="255" t="s">
        <v>10785</v>
      </c>
      <c r="AR600" s="44" t="s">
        <v>14943</v>
      </c>
      <c r="AX600" s="255" t="s">
        <v>6970</v>
      </c>
      <c r="AY600" s="44" t="s">
        <v>227</v>
      </c>
      <c r="AZ600" s="44" t="s">
        <v>446</v>
      </c>
      <c r="BB600" s="255" t="s">
        <v>14708</v>
      </c>
      <c r="BC600" s="59">
        <v>0.69374999999999998</v>
      </c>
      <c r="BD600" s="59">
        <v>0.70138888888888884</v>
      </c>
      <c r="BE600" s="494"/>
      <c r="BF600" s="44">
        <v>3</v>
      </c>
      <c r="BG600" s="44">
        <v>3</v>
      </c>
      <c r="BH600" s="44">
        <v>3</v>
      </c>
      <c r="BI600" s="44">
        <v>3</v>
      </c>
      <c r="BJ600" s="44">
        <v>3</v>
      </c>
      <c r="BK600" s="44">
        <v>2</v>
      </c>
      <c r="BL600" s="44">
        <v>2</v>
      </c>
      <c r="BM600" s="44">
        <v>2</v>
      </c>
      <c r="BN600" s="44">
        <v>2</v>
      </c>
      <c r="BO600" s="44">
        <v>2</v>
      </c>
      <c r="BP600" s="44">
        <v>3</v>
      </c>
      <c r="BQ600" s="44">
        <v>3</v>
      </c>
      <c r="BR600" s="44">
        <v>3</v>
      </c>
      <c r="BS600" s="44">
        <v>3</v>
      </c>
      <c r="BT600" s="44">
        <v>3</v>
      </c>
      <c r="BU600" s="494"/>
      <c r="BV600" s="474" t="s">
        <v>14708</v>
      </c>
      <c r="BW600" s="59"/>
      <c r="BX600" s="59"/>
      <c r="BY600" s="494"/>
      <c r="CR600" s="335" t="s">
        <v>12643</v>
      </c>
      <c r="CS600" s="335" t="s">
        <v>12644</v>
      </c>
      <c r="CT600" s="335" t="s">
        <v>4002</v>
      </c>
      <c r="CU600" s="335" t="s">
        <v>25637</v>
      </c>
      <c r="CV600" s="335" t="s">
        <v>620</v>
      </c>
      <c r="CW600" s="335" t="s">
        <v>25633</v>
      </c>
      <c r="CX600" s="335" t="s">
        <v>25638</v>
      </c>
      <c r="CY600" s="335" t="s">
        <v>25639</v>
      </c>
      <c r="CZ600" s="335" t="s">
        <v>7301</v>
      </c>
      <c r="DA600" s="335" t="s">
        <v>25640</v>
      </c>
      <c r="DB600" s="335" t="s">
        <v>3840</v>
      </c>
      <c r="DC600" s="335" t="s">
        <v>3841</v>
      </c>
      <c r="DD600" s="335" t="s">
        <v>4838</v>
      </c>
      <c r="DE600" s="335" t="s">
        <v>7301</v>
      </c>
      <c r="DF600" s="335" t="s">
        <v>25641</v>
      </c>
      <c r="DG600" s="335" t="s">
        <v>8487</v>
      </c>
      <c r="DH600" s="335" t="s">
        <v>4159</v>
      </c>
      <c r="DI600" s="335" t="s">
        <v>25642</v>
      </c>
      <c r="DJ600" s="335" t="s">
        <v>25643</v>
      </c>
      <c r="DK600" s="335" t="s">
        <v>3849</v>
      </c>
      <c r="DL600" s="335" t="s">
        <v>4002</v>
      </c>
      <c r="DM600" s="335" t="s">
        <v>3914</v>
      </c>
      <c r="DN600" s="335" t="s">
        <v>3852</v>
      </c>
      <c r="DO600" s="335" t="s">
        <v>3853</v>
      </c>
      <c r="DP600" s="335" t="s">
        <v>3854</v>
      </c>
      <c r="DQ600" s="335" t="s">
        <v>25644</v>
      </c>
      <c r="DR600" s="335" t="s">
        <v>25645</v>
      </c>
      <c r="DS600" s="335" t="s">
        <v>25646</v>
      </c>
      <c r="DT600" s="335" t="s">
        <v>25647</v>
      </c>
      <c r="DU600" s="335" t="s">
        <v>3848</v>
      </c>
      <c r="DV600" s="335" t="s">
        <v>25648</v>
      </c>
      <c r="DW600" s="335" t="s">
        <v>3848</v>
      </c>
      <c r="DX600" s="335" t="s">
        <v>25649</v>
      </c>
      <c r="DY600" s="335" t="s">
        <v>25650</v>
      </c>
      <c r="DZ600" s="335" t="s">
        <v>25650</v>
      </c>
      <c r="EA600" s="335" t="s">
        <v>3848</v>
      </c>
      <c r="EB600" s="335" t="s">
        <v>3861</v>
      </c>
      <c r="EC600" s="335" t="s">
        <v>3862</v>
      </c>
      <c r="ED600" s="335" t="s">
        <v>3848</v>
      </c>
      <c r="EE600" s="335" t="s">
        <v>13163</v>
      </c>
      <c r="EF600" s="335" t="s">
        <v>432</v>
      </c>
      <c r="EG600" s="335" t="s">
        <v>3919</v>
      </c>
      <c r="EH600" s="335" t="s">
        <v>3920</v>
      </c>
      <c r="EI600" s="335" t="s">
        <v>25651</v>
      </c>
      <c r="EJ600" s="335" t="s">
        <v>3848</v>
      </c>
      <c r="EK600" s="335" t="s">
        <v>3848</v>
      </c>
      <c r="EL600" s="335" t="s">
        <v>3868</v>
      </c>
      <c r="EM600" s="335" t="s">
        <v>4002</v>
      </c>
      <c r="EN600" s="335" t="s">
        <v>4002</v>
      </c>
      <c r="EO600" s="335" t="s">
        <v>3869</v>
      </c>
      <c r="EP600" s="335" t="s">
        <v>3870</v>
      </c>
      <c r="EQ600" s="335" t="s">
        <v>25652</v>
      </c>
      <c r="ER600" s="335" t="s">
        <v>3872</v>
      </c>
      <c r="ES600" s="335" t="s">
        <v>4017</v>
      </c>
      <c r="ET600" s="335" t="s">
        <v>25653</v>
      </c>
      <c r="EU600" s="335" t="s">
        <v>16708</v>
      </c>
      <c r="EV600" s="335" t="s">
        <v>3876</v>
      </c>
      <c r="EW600" s="335" t="s">
        <v>3876</v>
      </c>
      <c r="EX600" s="335" t="s">
        <v>3848</v>
      </c>
      <c r="EY600" s="335" t="s">
        <v>3848</v>
      </c>
      <c r="EZ600" s="335" t="s">
        <v>3877</v>
      </c>
      <c r="FA600" s="335" t="s">
        <v>4008</v>
      </c>
      <c r="FB600" s="335" t="s">
        <v>14001</v>
      </c>
      <c r="FC600" s="335" t="s">
        <v>25654</v>
      </c>
      <c r="FD600" s="335" t="s">
        <v>3848</v>
      </c>
      <c r="FE600" s="335" t="s">
        <v>4011</v>
      </c>
      <c r="FF600" s="335" t="s">
        <v>4012</v>
      </c>
      <c r="FG600" s="335" t="s">
        <v>25655</v>
      </c>
      <c r="FH600" s="335" t="s">
        <v>25656</v>
      </c>
      <c r="FI600" s="335" t="s">
        <v>25657</v>
      </c>
      <c r="FJ600" s="335" t="s">
        <v>5190</v>
      </c>
      <c r="FK600" s="335" t="s">
        <v>4779</v>
      </c>
      <c r="FL600" s="335" t="s">
        <v>4017</v>
      </c>
      <c r="FM600" s="335" t="s">
        <v>25658</v>
      </c>
      <c r="FN600" s="335" t="s">
        <v>25659</v>
      </c>
      <c r="FO600" s="335" t="s">
        <v>25660</v>
      </c>
      <c r="FP600" s="335" t="s">
        <v>3848</v>
      </c>
      <c r="FQ600" s="335" t="s">
        <v>25661</v>
      </c>
      <c r="FR600" s="335" t="s">
        <v>25662</v>
      </c>
      <c r="FS600" s="335" t="s">
        <v>25663</v>
      </c>
      <c r="FT600" s="335" t="s">
        <v>25664</v>
      </c>
      <c r="FU600" s="335" t="s">
        <v>25665</v>
      </c>
      <c r="FV600" s="335" t="s">
        <v>25666</v>
      </c>
      <c r="FW600" s="335" t="s">
        <v>25667</v>
      </c>
      <c r="FX600" s="335" t="s">
        <v>176</v>
      </c>
      <c r="FY600" s="335" t="s">
        <v>22367</v>
      </c>
      <c r="FZ600" s="335" t="s">
        <v>25668</v>
      </c>
      <c r="GA600" s="335" t="s">
        <v>3945</v>
      </c>
      <c r="GB600" s="335" t="s">
        <v>3946</v>
      </c>
      <c r="GC600" s="335" t="s">
        <v>3946</v>
      </c>
      <c r="GD600" s="213" t="s">
        <v>4194</v>
      </c>
      <c r="GE600" s="213" t="s">
        <v>6676</v>
      </c>
      <c r="HL600" s="282">
        <v>43287</v>
      </c>
      <c r="HM600" s="30" t="s">
        <v>14088</v>
      </c>
      <c r="HN600" s="213" t="s">
        <v>24876</v>
      </c>
      <c r="HO600" s="213"/>
      <c r="HP600" s="213" t="s">
        <v>6676</v>
      </c>
      <c r="HQ600" s="556"/>
      <c r="HR600" s="556"/>
      <c r="HS600" s="213" t="s">
        <v>6505</v>
      </c>
      <c r="HT600" s="213"/>
      <c r="HU600" s="213" t="s">
        <v>24876</v>
      </c>
      <c r="HV600" s="556"/>
      <c r="HW600" s="213" t="s">
        <v>24876</v>
      </c>
      <c r="HX600" s="556"/>
      <c r="HY600" s="556"/>
      <c r="HZ600" s="556"/>
      <c r="IA600" s="213"/>
      <c r="IB600" s="30"/>
      <c r="IC600" s="44" t="s">
        <v>247</v>
      </c>
      <c r="ID600" s="30"/>
      <c r="IE600" s="44" t="s">
        <v>12843</v>
      </c>
    </row>
    <row r="601" spans="1:239" s="255" customFormat="1" ht="12.75" x14ac:dyDescent="0.2">
      <c r="A601" s="85">
        <v>74</v>
      </c>
      <c r="B601" s="59">
        <v>0.625</v>
      </c>
      <c r="D601" s="85" t="s">
        <v>12630</v>
      </c>
      <c r="E601" s="255" t="s">
        <v>212</v>
      </c>
      <c r="F601" s="282">
        <v>43287</v>
      </c>
      <c r="G601" s="85" t="s">
        <v>3082</v>
      </c>
      <c r="H601" s="85" t="s">
        <v>246</v>
      </c>
      <c r="I601" s="85" t="s">
        <v>247</v>
      </c>
      <c r="J601" s="351" t="s">
        <v>12805</v>
      </c>
      <c r="K601" s="351" t="s">
        <v>12806</v>
      </c>
      <c r="L601" s="351" t="s">
        <v>250</v>
      </c>
      <c r="M601" s="351">
        <v>43287</v>
      </c>
      <c r="N601" s="351">
        <v>43299</v>
      </c>
      <c r="O601" s="44" t="s">
        <v>12807</v>
      </c>
      <c r="P601" s="495" t="s">
        <v>25669</v>
      </c>
      <c r="Q601" s="255" t="s">
        <v>25670</v>
      </c>
      <c r="R601" s="255" t="s">
        <v>25671</v>
      </c>
      <c r="S601" s="282" t="s">
        <v>25672</v>
      </c>
      <c r="T601" s="260">
        <v>9559179411</v>
      </c>
      <c r="U601" s="513" t="s">
        <v>25673</v>
      </c>
      <c r="V601" s="255" t="s">
        <v>221</v>
      </c>
      <c r="W601" s="66" t="s">
        <v>221</v>
      </c>
      <c r="X601" s="66" t="s">
        <v>221</v>
      </c>
      <c r="Y601" s="66" t="s">
        <v>221</v>
      </c>
      <c r="Z601" s="66" t="s">
        <v>221</v>
      </c>
      <c r="AA601" s="255" t="s">
        <v>25674</v>
      </c>
      <c r="AB601" s="260">
        <v>9351224693</v>
      </c>
      <c r="AC601" s="85" t="s">
        <v>223</v>
      </c>
      <c r="AD601" s="255" t="s">
        <v>366</v>
      </c>
      <c r="AE601" s="255" t="s">
        <v>25675</v>
      </c>
      <c r="AF601" s="85" t="s">
        <v>226</v>
      </c>
      <c r="AG601" s="255" t="s">
        <v>221</v>
      </c>
      <c r="AH601" s="85" t="s">
        <v>226</v>
      </c>
      <c r="AI601" s="255">
        <f>13+12+7</f>
        <v>32</v>
      </c>
      <c r="AJ601" s="255" t="s">
        <v>227</v>
      </c>
      <c r="AK601" s="255">
        <v>1</v>
      </c>
      <c r="AL601" s="255">
        <v>13</v>
      </c>
      <c r="AM601" s="255">
        <v>12</v>
      </c>
      <c r="AN601" s="255" t="s">
        <v>432</v>
      </c>
      <c r="AO601" s="281" t="s">
        <v>432</v>
      </c>
      <c r="AP601" s="255" t="s">
        <v>434</v>
      </c>
      <c r="AQ601" s="255" t="s">
        <v>10785</v>
      </c>
      <c r="AR601" s="44" t="s">
        <v>14943</v>
      </c>
      <c r="AX601" s="255" t="s">
        <v>6970</v>
      </c>
      <c r="AY601" s="44" t="s">
        <v>227</v>
      </c>
      <c r="AZ601" s="44" t="s">
        <v>446</v>
      </c>
      <c r="BB601" s="255" t="s">
        <v>14708</v>
      </c>
      <c r="BC601" s="59">
        <v>0.70833333333333337</v>
      </c>
      <c r="BD601" s="59">
        <v>0.72222222222222221</v>
      </c>
      <c r="BE601" s="494"/>
      <c r="BF601" s="44">
        <v>3</v>
      </c>
      <c r="BG601" s="44">
        <v>3</v>
      </c>
      <c r="BH601" s="44">
        <v>3</v>
      </c>
      <c r="BI601" s="44">
        <v>3</v>
      </c>
      <c r="BJ601" s="44">
        <v>3</v>
      </c>
      <c r="BK601" s="44">
        <v>3</v>
      </c>
      <c r="BL601" s="44">
        <v>3</v>
      </c>
      <c r="BM601" s="44">
        <v>3</v>
      </c>
      <c r="BN601" s="44">
        <v>3</v>
      </c>
      <c r="BO601" s="44">
        <v>3</v>
      </c>
      <c r="BP601" s="44">
        <v>3</v>
      </c>
      <c r="BQ601" s="44">
        <v>3</v>
      </c>
      <c r="BR601" s="44">
        <v>3</v>
      </c>
      <c r="BS601" s="44">
        <v>3</v>
      </c>
      <c r="BT601" s="44">
        <v>3</v>
      </c>
      <c r="BU601" s="494"/>
      <c r="BV601" s="44" t="s">
        <v>14708</v>
      </c>
      <c r="BW601" s="59">
        <v>0.72222222222222221</v>
      </c>
      <c r="BX601" s="59">
        <v>0.73333333333333339</v>
      </c>
      <c r="BY601" s="494"/>
      <c r="BZ601" s="255">
        <v>3</v>
      </c>
      <c r="CA601" s="255">
        <v>3</v>
      </c>
      <c r="CB601" s="255">
        <v>3</v>
      </c>
      <c r="CC601" s="255">
        <v>3</v>
      </c>
      <c r="CD601" s="255" t="s">
        <v>260</v>
      </c>
      <c r="CR601" s="335" t="s">
        <v>12643</v>
      </c>
      <c r="CS601" s="335" t="s">
        <v>12644</v>
      </c>
      <c r="CT601" s="335" t="s">
        <v>4002</v>
      </c>
      <c r="CU601" s="335" t="s">
        <v>25676</v>
      </c>
      <c r="CV601" s="335" t="s">
        <v>25670</v>
      </c>
      <c r="CW601" s="335" t="s">
        <v>25671</v>
      </c>
      <c r="CX601" s="335" t="s">
        <v>25672</v>
      </c>
      <c r="CY601" s="335" t="s">
        <v>25677</v>
      </c>
      <c r="CZ601" s="335" t="s">
        <v>20047</v>
      </c>
      <c r="DA601" s="335" t="s">
        <v>25678</v>
      </c>
      <c r="DB601" s="335" t="s">
        <v>3840</v>
      </c>
      <c r="DC601" s="335" t="s">
        <v>3841</v>
      </c>
      <c r="DD601" s="335" t="s">
        <v>4838</v>
      </c>
      <c r="DE601" s="335" t="s">
        <v>20047</v>
      </c>
      <c r="DF601" s="335" t="s">
        <v>25678</v>
      </c>
      <c r="DG601" s="335" t="s">
        <v>3840</v>
      </c>
      <c r="DH601" s="335" t="s">
        <v>3841</v>
      </c>
      <c r="DI601" s="335" t="s">
        <v>4838</v>
      </c>
      <c r="DJ601" s="335" t="s">
        <v>25679</v>
      </c>
      <c r="DK601" s="335" t="s">
        <v>3957</v>
      </c>
      <c r="DL601" s="335" t="s">
        <v>3870</v>
      </c>
      <c r="DM601" s="335" t="s">
        <v>3914</v>
      </c>
      <c r="DN601" s="335" t="s">
        <v>3852</v>
      </c>
      <c r="DO601" s="335" t="s">
        <v>3853</v>
      </c>
      <c r="DP601" s="335" t="s">
        <v>3854</v>
      </c>
      <c r="DQ601" s="335" t="s">
        <v>25680</v>
      </c>
      <c r="DR601" s="335" t="s">
        <v>25680</v>
      </c>
      <c r="DS601" s="335" t="s">
        <v>25673</v>
      </c>
      <c r="DT601" s="335" t="s">
        <v>3848</v>
      </c>
      <c r="DU601" s="335" t="s">
        <v>3848</v>
      </c>
      <c r="DV601" s="335" t="s">
        <v>3848</v>
      </c>
      <c r="DW601" s="335" t="s">
        <v>3848</v>
      </c>
      <c r="DX601" s="335" t="s">
        <v>3848</v>
      </c>
      <c r="DY601" s="335" t="s">
        <v>3848</v>
      </c>
      <c r="DZ601" s="335" t="s">
        <v>3848</v>
      </c>
      <c r="EA601" s="335" t="s">
        <v>3848</v>
      </c>
      <c r="EB601" s="335" t="s">
        <v>3861</v>
      </c>
      <c r="EC601" s="335" t="s">
        <v>3862</v>
      </c>
      <c r="ED601" s="335" t="s">
        <v>3848</v>
      </c>
      <c r="EE601" s="335" t="s">
        <v>4212</v>
      </c>
      <c r="EF601" s="335" t="s">
        <v>432</v>
      </c>
      <c r="EG601" s="335" t="s">
        <v>3919</v>
      </c>
      <c r="EH601" s="335" t="s">
        <v>3920</v>
      </c>
      <c r="EI601" s="335" t="s">
        <v>10560</v>
      </c>
      <c r="EJ601" s="335" t="s">
        <v>3848</v>
      </c>
      <c r="EK601" s="335" t="s">
        <v>3848</v>
      </c>
      <c r="EL601" s="335" t="s">
        <v>3868</v>
      </c>
      <c r="EM601" s="335" t="s">
        <v>4002</v>
      </c>
      <c r="EN601" s="335" t="s">
        <v>4002</v>
      </c>
      <c r="EO601" s="335" t="s">
        <v>4002</v>
      </c>
      <c r="EP601" s="335" t="s">
        <v>4002</v>
      </c>
      <c r="EQ601" s="335" t="s">
        <v>25681</v>
      </c>
      <c r="ER601" s="335" t="s">
        <v>5223</v>
      </c>
      <c r="ES601" s="335" t="s">
        <v>25682</v>
      </c>
      <c r="ET601" s="335" t="s">
        <v>25683</v>
      </c>
      <c r="EU601" s="335" t="s">
        <v>25684</v>
      </c>
      <c r="EV601" s="335" t="s">
        <v>3876</v>
      </c>
      <c r="EW601" s="335" t="s">
        <v>3876</v>
      </c>
      <c r="EX601" s="335" t="s">
        <v>3848</v>
      </c>
      <c r="EY601" s="335" t="s">
        <v>3848</v>
      </c>
      <c r="EZ601" s="335" t="s">
        <v>3877</v>
      </c>
      <c r="FA601" s="335" t="s">
        <v>3878</v>
      </c>
      <c r="FB601" s="335" t="s">
        <v>25685</v>
      </c>
      <c r="FC601" s="335" t="s">
        <v>25686</v>
      </c>
      <c r="FD601" s="335" t="s">
        <v>3848</v>
      </c>
      <c r="FE601" s="335" t="s">
        <v>3881</v>
      </c>
      <c r="FF601" s="335" t="s">
        <v>9814</v>
      </c>
      <c r="FG601" s="335" t="s">
        <v>25687</v>
      </c>
      <c r="FH601" s="335" t="s">
        <v>25688</v>
      </c>
      <c r="FI601" s="335" t="s">
        <v>25689</v>
      </c>
      <c r="FJ601" s="335" t="s">
        <v>25690</v>
      </c>
      <c r="FK601" s="335" t="s">
        <v>25691</v>
      </c>
      <c r="FL601" s="335" t="s">
        <v>4523</v>
      </c>
      <c r="FM601" s="335" t="s">
        <v>25672</v>
      </c>
      <c r="FN601" s="335" t="s">
        <v>10361</v>
      </c>
      <c r="FO601" s="335" t="s">
        <v>25692</v>
      </c>
      <c r="FP601" s="335" t="s">
        <v>3848</v>
      </c>
      <c r="FQ601" s="335" t="s">
        <v>3848</v>
      </c>
      <c r="FR601" s="335" t="s">
        <v>3848</v>
      </c>
      <c r="FS601" s="335" t="s">
        <v>3848</v>
      </c>
      <c r="FT601" s="335" t="s">
        <v>3943</v>
      </c>
      <c r="FU601" s="335" t="s">
        <v>3943</v>
      </c>
      <c r="FV601" s="335" t="s">
        <v>3943</v>
      </c>
      <c r="FW601" s="335" t="s">
        <v>3943</v>
      </c>
      <c r="FX601" s="335" t="s">
        <v>176</v>
      </c>
      <c r="FY601" s="335" t="s">
        <v>22367</v>
      </c>
      <c r="FZ601" s="335" t="s">
        <v>25693</v>
      </c>
      <c r="GA601" s="335" t="s">
        <v>3946</v>
      </c>
      <c r="GB601" s="335" t="s">
        <v>3945</v>
      </c>
      <c r="GC601" s="335" t="s">
        <v>3945</v>
      </c>
      <c r="GD601" s="213" t="s">
        <v>4194</v>
      </c>
      <c r="GE601" s="213" t="s">
        <v>6676</v>
      </c>
      <c r="HL601" s="282">
        <v>43287</v>
      </c>
      <c r="HM601" s="30" t="s">
        <v>4194</v>
      </c>
      <c r="HN601" s="213" t="s">
        <v>6676</v>
      </c>
      <c r="HO601" s="30"/>
      <c r="HP601" s="30"/>
      <c r="HQ601" s="556"/>
      <c r="HR601" s="556"/>
      <c r="HS601" s="213"/>
      <c r="HT601" s="213"/>
      <c r="HU601" s="213"/>
      <c r="HV601" s="556"/>
      <c r="HW601" s="213"/>
      <c r="HX601" s="556"/>
      <c r="HY601" s="556"/>
      <c r="HZ601" s="556"/>
      <c r="IA601" s="30"/>
      <c r="IB601" s="30"/>
      <c r="IC601" s="44" t="s">
        <v>247</v>
      </c>
      <c r="ID601" s="30"/>
      <c r="IE601" s="44" t="s">
        <v>12843</v>
      </c>
    </row>
    <row r="602" spans="1:239" s="255" customFormat="1" ht="12.75" x14ac:dyDescent="0.2">
      <c r="A602" s="85">
        <v>75</v>
      </c>
      <c r="B602" s="59">
        <v>0.58333333333333337</v>
      </c>
      <c r="D602" s="85" t="s">
        <v>12630</v>
      </c>
      <c r="E602" s="255" t="s">
        <v>212</v>
      </c>
      <c r="F602" s="282">
        <v>43287</v>
      </c>
      <c r="G602" s="255" t="s">
        <v>357</v>
      </c>
      <c r="H602" s="255" t="s">
        <v>233</v>
      </c>
      <c r="I602" s="255" t="s">
        <v>12683</v>
      </c>
      <c r="M602" s="282"/>
      <c r="N602" s="282"/>
      <c r="P602" s="495" t="s">
        <v>25694</v>
      </c>
      <c r="Q602" s="255" t="s">
        <v>25695</v>
      </c>
      <c r="R602" s="255" t="s">
        <v>25696</v>
      </c>
      <c r="S602" s="282" t="s">
        <v>12639</v>
      </c>
      <c r="T602" s="260">
        <v>9084622053</v>
      </c>
      <c r="U602" s="513" t="s">
        <v>25697</v>
      </c>
      <c r="V602" s="255" t="s">
        <v>221</v>
      </c>
      <c r="W602" s="66" t="s">
        <v>221</v>
      </c>
      <c r="X602" s="66" t="s">
        <v>221</v>
      </c>
      <c r="Y602" s="66" t="s">
        <v>221</v>
      </c>
      <c r="Z602" s="66" t="s">
        <v>221</v>
      </c>
      <c r="AA602" s="255" t="s">
        <v>25698</v>
      </c>
      <c r="AB602" s="260">
        <v>9053051480</v>
      </c>
      <c r="AC602" s="85" t="s">
        <v>314</v>
      </c>
      <c r="AD602" s="85" t="s">
        <v>241</v>
      </c>
      <c r="AE602" s="255" t="s">
        <v>25699</v>
      </c>
      <c r="AF602" s="44" t="s">
        <v>259</v>
      </c>
      <c r="AG602" s="44" t="s">
        <v>259</v>
      </c>
      <c r="AH602" s="255" t="s">
        <v>221</v>
      </c>
      <c r="AI602" s="255">
        <f>7</f>
        <v>7</v>
      </c>
      <c r="AJ602" s="255" t="s">
        <v>446</v>
      </c>
      <c r="AK602" s="255">
        <v>0</v>
      </c>
      <c r="AL602" s="255">
        <v>7</v>
      </c>
      <c r="AM602" s="255">
        <v>0</v>
      </c>
      <c r="AN602" s="255" t="s">
        <v>432</v>
      </c>
      <c r="AO602" s="281" t="s">
        <v>432</v>
      </c>
      <c r="AP602" s="255" t="s">
        <v>434</v>
      </c>
      <c r="AQ602" s="255" t="s">
        <v>10785</v>
      </c>
      <c r="AR602" s="44" t="s">
        <v>14943</v>
      </c>
      <c r="AX602" s="255" t="s">
        <v>6970</v>
      </c>
      <c r="AY602" s="44" t="s">
        <v>227</v>
      </c>
      <c r="AZ602" s="44" t="s">
        <v>227</v>
      </c>
      <c r="BB602" s="255" t="s">
        <v>14708</v>
      </c>
      <c r="BC602" s="59">
        <v>0.73888888888888893</v>
      </c>
      <c r="BD602" s="59">
        <v>0.74513888888888891</v>
      </c>
      <c r="BE602" s="494"/>
      <c r="BF602" s="44">
        <v>2</v>
      </c>
      <c r="BG602" s="44">
        <v>2</v>
      </c>
      <c r="BH602" s="44">
        <v>2</v>
      </c>
      <c r="BI602" s="44">
        <v>2</v>
      </c>
      <c r="BJ602" s="44">
        <v>2</v>
      </c>
      <c r="BK602" s="44">
        <v>2</v>
      </c>
      <c r="BL602" s="44">
        <v>2</v>
      </c>
      <c r="BM602" s="44">
        <v>3</v>
      </c>
      <c r="BN602" s="44">
        <v>3</v>
      </c>
      <c r="BO602" s="44">
        <v>3</v>
      </c>
      <c r="BP602" s="44">
        <v>3</v>
      </c>
      <c r="BQ602" s="44">
        <v>2</v>
      </c>
      <c r="BR602" s="44">
        <v>3</v>
      </c>
      <c r="BS602" s="44">
        <v>3</v>
      </c>
      <c r="BT602" s="44">
        <v>3</v>
      </c>
      <c r="BU602" s="494"/>
      <c r="BV602" s="44" t="s">
        <v>14708</v>
      </c>
      <c r="BW602" s="59">
        <v>0.74513888888888891</v>
      </c>
      <c r="BX602" s="59">
        <v>0.75</v>
      </c>
      <c r="BY602" s="494"/>
      <c r="BZ602" s="255">
        <v>3</v>
      </c>
      <c r="CA602" s="255">
        <v>3</v>
      </c>
      <c r="CB602" s="255">
        <v>3</v>
      </c>
      <c r="CC602" s="255">
        <v>3</v>
      </c>
      <c r="CD602" s="255" t="s">
        <v>260</v>
      </c>
      <c r="CR602" s="335" t="s">
        <v>12643</v>
      </c>
      <c r="CS602" s="335" t="s">
        <v>12644</v>
      </c>
      <c r="CT602" s="335" t="s">
        <v>4002</v>
      </c>
      <c r="CU602" s="335" t="s">
        <v>25700</v>
      </c>
      <c r="CV602" s="335" t="s">
        <v>6810</v>
      </c>
      <c r="CW602" s="335" t="s">
        <v>25696</v>
      </c>
      <c r="CX602" s="335" t="s">
        <v>12639</v>
      </c>
      <c r="CY602" s="335" t="s">
        <v>25701</v>
      </c>
      <c r="CZ602" s="335" t="s">
        <v>16671</v>
      </c>
      <c r="DA602" s="335" t="s">
        <v>25702</v>
      </c>
      <c r="DB602" s="335" t="s">
        <v>4158</v>
      </c>
      <c r="DC602" s="335" t="s">
        <v>4159</v>
      </c>
      <c r="DD602" s="335" t="s">
        <v>6464</v>
      </c>
      <c r="DE602" s="335" t="s">
        <v>16671</v>
      </c>
      <c r="DF602" s="335" t="s">
        <v>25703</v>
      </c>
      <c r="DG602" s="335" t="s">
        <v>4158</v>
      </c>
      <c r="DH602" s="335" t="s">
        <v>4159</v>
      </c>
      <c r="DI602" s="335" t="s">
        <v>6464</v>
      </c>
      <c r="DJ602" s="335" t="s">
        <v>3848</v>
      </c>
      <c r="DK602" s="335" t="s">
        <v>3957</v>
      </c>
      <c r="DL602" s="335" t="s">
        <v>14122</v>
      </c>
      <c r="DM602" s="335" t="s">
        <v>3914</v>
      </c>
      <c r="DN602" s="335" t="s">
        <v>6337</v>
      </c>
      <c r="DO602" s="335" t="s">
        <v>3853</v>
      </c>
      <c r="DP602" s="335" t="s">
        <v>8096</v>
      </c>
      <c r="DQ602" s="335" t="s">
        <v>25704</v>
      </c>
      <c r="DR602" s="335" t="s">
        <v>2718</v>
      </c>
      <c r="DS602" s="335" t="s">
        <v>25697</v>
      </c>
      <c r="DT602" s="335" t="s">
        <v>25705</v>
      </c>
      <c r="DU602" s="335" t="s">
        <v>25706</v>
      </c>
      <c r="DV602" s="335" t="s">
        <v>25707</v>
      </c>
      <c r="DW602" s="335" t="s">
        <v>3848</v>
      </c>
      <c r="DX602" s="335" t="s">
        <v>3848</v>
      </c>
      <c r="DY602" s="335" t="s">
        <v>3848</v>
      </c>
      <c r="DZ602" s="335" t="s">
        <v>3848</v>
      </c>
      <c r="EA602" s="335" t="s">
        <v>3848</v>
      </c>
      <c r="EB602" s="335" t="s">
        <v>3861</v>
      </c>
      <c r="EC602" s="335" t="s">
        <v>3862</v>
      </c>
      <c r="ED602" s="335" t="s">
        <v>3848</v>
      </c>
      <c r="EE602" s="335" t="s">
        <v>4067</v>
      </c>
      <c r="EF602" s="335" t="s">
        <v>432</v>
      </c>
      <c r="EG602" s="335" t="s">
        <v>3919</v>
      </c>
      <c r="EH602" s="335" t="s">
        <v>3920</v>
      </c>
      <c r="EI602" s="335" t="s">
        <v>3920</v>
      </c>
      <c r="EJ602" s="335" t="s">
        <v>3848</v>
      </c>
      <c r="EK602" s="335" t="s">
        <v>3848</v>
      </c>
      <c r="EL602" s="335" t="s">
        <v>3868</v>
      </c>
      <c r="EM602" s="335" t="s">
        <v>4002</v>
      </c>
      <c r="EN602" s="335" t="s">
        <v>4002</v>
      </c>
      <c r="EO602" s="335" t="s">
        <v>3870</v>
      </c>
      <c r="EP602" s="335" t="s">
        <v>3869</v>
      </c>
      <c r="EQ602" s="335" t="s">
        <v>25708</v>
      </c>
      <c r="ER602" s="335" t="s">
        <v>3964</v>
      </c>
      <c r="ES602" s="335" t="s">
        <v>25709</v>
      </c>
      <c r="ET602" s="335" t="s">
        <v>25710</v>
      </c>
      <c r="EU602" s="335" t="s">
        <v>25711</v>
      </c>
      <c r="EV602" s="335" t="s">
        <v>3876</v>
      </c>
      <c r="EW602" s="335" t="s">
        <v>3876</v>
      </c>
      <c r="EX602" s="335" t="s">
        <v>3848</v>
      </c>
      <c r="EY602" s="335" t="s">
        <v>3848</v>
      </c>
      <c r="EZ602" s="335" t="s">
        <v>3877</v>
      </c>
      <c r="FA602" s="335" t="s">
        <v>5376</v>
      </c>
      <c r="FB602" s="335" t="s">
        <v>25712</v>
      </c>
      <c r="FC602" s="335" t="s">
        <v>25713</v>
      </c>
      <c r="FD602" s="335" t="s">
        <v>3848</v>
      </c>
      <c r="FE602" s="335" t="s">
        <v>4011</v>
      </c>
      <c r="FF602" s="335" t="s">
        <v>4012</v>
      </c>
      <c r="FG602" s="335" t="s">
        <v>25714</v>
      </c>
      <c r="FH602" s="335" t="s">
        <v>9276</v>
      </c>
      <c r="FI602" s="335" t="s">
        <v>25715</v>
      </c>
      <c r="FJ602" s="335" t="s">
        <v>4446</v>
      </c>
      <c r="FK602" s="335" t="s">
        <v>4272</v>
      </c>
      <c r="FL602" s="335" t="s">
        <v>4017</v>
      </c>
      <c r="FM602" s="335" t="s">
        <v>25716</v>
      </c>
      <c r="FN602" s="335" t="s">
        <v>25717</v>
      </c>
      <c r="FO602" s="335" t="s">
        <v>25718</v>
      </c>
      <c r="FP602" s="335" t="s">
        <v>3848</v>
      </c>
      <c r="FQ602" s="335" t="s">
        <v>3848</v>
      </c>
      <c r="FR602" s="335" t="s">
        <v>3848</v>
      </c>
      <c r="FS602" s="335" t="s">
        <v>3848</v>
      </c>
      <c r="FT602" s="335" t="s">
        <v>25719</v>
      </c>
      <c r="FU602" s="335" t="s">
        <v>25720</v>
      </c>
      <c r="FV602" s="335" t="s">
        <v>25721</v>
      </c>
      <c r="FW602" s="335" t="s">
        <v>25722</v>
      </c>
      <c r="FX602" s="335" t="s">
        <v>3894</v>
      </c>
      <c r="FY602" s="335" t="s">
        <v>3848</v>
      </c>
      <c r="FZ602" s="335" t="s">
        <v>25723</v>
      </c>
      <c r="GA602" s="335" t="s">
        <v>3945</v>
      </c>
      <c r="GB602" s="335" t="s">
        <v>3945</v>
      </c>
      <c r="GC602" s="335" t="s">
        <v>3945</v>
      </c>
      <c r="GD602" s="213" t="s">
        <v>4194</v>
      </c>
      <c r="GE602" s="213" t="s">
        <v>6676</v>
      </c>
      <c r="HL602" s="335"/>
      <c r="HM602" s="335"/>
      <c r="HN602" s="213" t="s">
        <v>6676</v>
      </c>
      <c r="HO602" s="335"/>
      <c r="HP602" s="335"/>
      <c r="HQ602" s="556"/>
      <c r="HR602" s="556"/>
      <c r="HS602" s="556"/>
      <c r="HT602" s="556"/>
      <c r="HU602" s="556"/>
      <c r="HV602" s="556"/>
      <c r="HW602" s="556"/>
      <c r="HX602" s="556"/>
      <c r="HY602" s="556"/>
      <c r="HZ602" s="556"/>
      <c r="IA602" s="335"/>
      <c r="IB602" s="335"/>
      <c r="IC602" s="44" t="s">
        <v>12683</v>
      </c>
      <c r="ID602" s="335"/>
      <c r="IE602" s="44" t="s">
        <v>3403</v>
      </c>
    </row>
    <row r="603" spans="1:239" s="255" customFormat="1" ht="12.75" x14ac:dyDescent="0.2">
      <c r="A603" s="85">
        <v>76</v>
      </c>
      <c r="B603" s="59">
        <v>0.58333333333333337</v>
      </c>
      <c r="D603" s="85" t="s">
        <v>12630</v>
      </c>
      <c r="E603" s="255" t="s">
        <v>212</v>
      </c>
      <c r="F603" s="282">
        <v>43287</v>
      </c>
      <c r="G603" s="85" t="s">
        <v>3082</v>
      </c>
      <c r="H603" s="85" t="s">
        <v>246</v>
      </c>
      <c r="I603" s="85" t="s">
        <v>247</v>
      </c>
      <c r="J603" s="351" t="s">
        <v>22271</v>
      </c>
      <c r="K603" s="351" t="s">
        <v>20536</v>
      </c>
      <c r="L603" s="351" t="s">
        <v>250</v>
      </c>
      <c r="M603" s="351">
        <v>43287</v>
      </c>
      <c r="N603" s="351">
        <v>43299</v>
      </c>
      <c r="O603" s="255" t="s">
        <v>18971</v>
      </c>
      <c r="P603" s="495" t="s">
        <v>25724</v>
      </c>
      <c r="Q603" s="255" t="s">
        <v>25725</v>
      </c>
      <c r="R603" s="255" t="s">
        <v>1588</v>
      </c>
      <c r="S603" s="282" t="s">
        <v>25726</v>
      </c>
      <c r="T603" s="260">
        <v>9667310346</v>
      </c>
      <c r="U603" s="513" t="s">
        <v>25727</v>
      </c>
      <c r="V603" s="255" t="s">
        <v>221</v>
      </c>
      <c r="W603" s="66" t="s">
        <v>221</v>
      </c>
      <c r="X603" s="66" t="s">
        <v>221</v>
      </c>
      <c r="Y603" s="66" t="s">
        <v>221</v>
      </c>
      <c r="Z603" s="66" t="s">
        <v>221</v>
      </c>
      <c r="AA603" s="255" t="s">
        <v>25728</v>
      </c>
      <c r="AB603" s="260">
        <v>9218309409</v>
      </c>
      <c r="AC603" s="255" t="s">
        <v>1303</v>
      </c>
      <c r="AD603" s="255" t="s">
        <v>224</v>
      </c>
      <c r="AE603" s="255" t="s">
        <v>221</v>
      </c>
      <c r="AF603" s="194" t="s">
        <v>221</v>
      </c>
      <c r="AG603" s="255" t="s">
        <v>221</v>
      </c>
      <c r="AH603" s="255" t="s">
        <v>221</v>
      </c>
      <c r="AI603" s="255">
        <v>0</v>
      </c>
      <c r="AJ603" s="255" t="s">
        <v>446</v>
      </c>
      <c r="AK603" s="255">
        <v>0</v>
      </c>
      <c r="AL603" s="255">
        <v>0</v>
      </c>
      <c r="AM603" s="255">
        <v>0</v>
      </c>
      <c r="AN603" s="255" t="s">
        <v>432</v>
      </c>
      <c r="AO603" s="281" t="s">
        <v>432</v>
      </c>
      <c r="AP603" s="255" t="s">
        <v>434</v>
      </c>
      <c r="AQ603" s="255" t="s">
        <v>10785</v>
      </c>
      <c r="AR603" s="44" t="s">
        <v>14943</v>
      </c>
      <c r="AX603" s="255" t="s">
        <v>6970</v>
      </c>
      <c r="AY603" s="44" t="s">
        <v>227</v>
      </c>
      <c r="AZ603" s="44" t="s">
        <v>446</v>
      </c>
      <c r="BB603" s="255" t="s">
        <v>14708</v>
      </c>
      <c r="BC603" s="59">
        <v>0.75138888888888899</v>
      </c>
      <c r="BD603" s="59">
        <v>0.7583333333333333</v>
      </c>
      <c r="BE603" s="494"/>
      <c r="BF603" s="44">
        <v>3</v>
      </c>
      <c r="BG603" s="44">
        <v>3</v>
      </c>
      <c r="BH603" s="44">
        <v>3</v>
      </c>
      <c r="BI603" s="44">
        <v>3</v>
      </c>
      <c r="BJ603" s="44">
        <v>3</v>
      </c>
      <c r="BK603" s="44">
        <v>2</v>
      </c>
      <c r="BL603" s="44">
        <v>2</v>
      </c>
      <c r="BM603" s="44">
        <v>2</v>
      </c>
      <c r="BN603" s="44">
        <v>2</v>
      </c>
      <c r="BO603" s="44">
        <v>2</v>
      </c>
      <c r="BP603" s="44">
        <v>3</v>
      </c>
      <c r="BQ603" s="44">
        <v>3</v>
      </c>
      <c r="BR603" s="44">
        <v>3</v>
      </c>
      <c r="BS603" s="44">
        <v>3</v>
      </c>
      <c r="BT603" s="44">
        <v>3</v>
      </c>
      <c r="BU603" s="494"/>
      <c r="BV603" s="44" t="s">
        <v>14708</v>
      </c>
      <c r="BW603" s="59">
        <v>0.7583333333333333</v>
      </c>
      <c r="BX603" s="59">
        <v>0.76388888888888884</v>
      </c>
      <c r="BY603" s="494"/>
      <c r="BZ603" s="255">
        <v>3</v>
      </c>
      <c r="CA603" s="255">
        <v>3</v>
      </c>
      <c r="CB603" s="255">
        <v>3</v>
      </c>
      <c r="CC603" s="255">
        <v>3</v>
      </c>
      <c r="CD603" s="255" t="s">
        <v>260</v>
      </c>
      <c r="CR603" s="335" t="s">
        <v>12643</v>
      </c>
      <c r="CS603" s="335" t="s">
        <v>12644</v>
      </c>
      <c r="CT603" s="335" t="s">
        <v>4002</v>
      </c>
      <c r="CU603" s="335" t="s">
        <v>25729</v>
      </c>
      <c r="CV603" s="335" t="s">
        <v>25730</v>
      </c>
      <c r="CW603" s="335" t="s">
        <v>1588</v>
      </c>
      <c r="CX603" s="335" t="s">
        <v>25726</v>
      </c>
      <c r="CY603" s="335" t="s">
        <v>25731</v>
      </c>
      <c r="CZ603" s="335" t="s">
        <v>3848</v>
      </c>
      <c r="DA603" s="335" t="s">
        <v>25732</v>
      </c>
      <c r="DB603" s="335" t="s">
        <v>3840</v>
      </c>
      <c r="DC603" s="335" t="s">
        <v>3841</v>
      </c>
      <c r="DD603" s="335" t="s">
        <v>4882</v>
      </c>
      <c r="DE603" s="335" t="s">
        <v>3848</v>
      </c>
      <c r="DF603" s="335" t="s">
        <v>25733</v>
      </c>
      <c r="DG603" s="335" t="s">
        <v>5401</v>
      </c>
      <c r="DH603" s="335" t="s">
        <v>4159</v>
      </c>
      <c r="DI603" s="335" t="s">
        <v>5402</v>
      </c>
      <c r="DJ603" s="335" t="s">
        <v>25734</v>
      </c>
      <c r="DK603" s="335" t="s">
        <v>3957</v>
      </c>
      <c r="DL603" s="335" t="s">
        <v>25735</v>
      </c>
      <c r="DM603" s="335" t="s">
        <v>3914</v>
      </c>
      <c r="DN603" s="335" t="s">
        <v>3852</v>
      </c>
      <c r="DO603" s="335" t="s">
        <v>3853</v>
      </c>
      <c r="DP603" s="335" t="s">
        <v>3854</v>
      </c>
      <c r="DQ603" s="335" t="s">
        <v>25736</v>
      </c>
      <c r="DR603" s="335" t="s">
        <v>2718</v>
      </c>
      <c r="DS603" s="335" t="s">
        <v>25737</v>
      </c>
      <c r="DT603" s="335" t="s">
        <v>25738</v>
      </c>
      <c r="DU603" s="335" t="s">
        <v>3848</v>
      </c>
      <c r="DV603" s="335" t="s">
        <v>25739</v>
      </c>
      <c r="DW603" s="335" t="s">
        <v>25740</v>
      </c>
      <c r="DX603" s="335" t="s">
        <v>25741</v>
      </c>
      <c r="DY603" s="335" t="s">
        <v>3848</v>
      </c>
      <c r="DZ603" s="335" t="s">
        <v>3848</v>
      </c>
      <c r="EA603" s="335" t="s">
        <v>3848</v>
      </c>
      <c r="EB603" s="335" t="s">
        <v>3861</v>
      </c>
      <c r="EC603" s="335" t="s">
        <v>3862</v>
      </c>
      <c r="ED603" s="335" t="s">
        <v>3848</v>
      </c>
      <c r="EE603" s="335" t="s">
        <v>5566</v>
      </c>
      <c r="EF603" s="335" t="s">
        <v>432</v>
      </c>
      <c r="EG603" s="335" t="s">
        <v>3919</v>
      </c>
      <c r="EH603" s="335" t="s">
        <v>3920</v>
      </c>
      <c r="EI603" s="335" t="s">
        <v>2718</v>
      </c>
      <c r="EJ603" s="335" t="s">
        <v>25742</v>
      </c>
      <c r="EK603" s="335" t="s">
        <v>3848</v>
      </c>
      <c r="EL603" s="335" t="s">
        <v>3868</v>
      </c>
      <c r="EM603" s="335" t="s">
        <v>4002</v>
      </c>
      <c r="EN603" s="335" t="s">
        <v>4002</v>
      </c>
      <c r="EO603" s="335" t="s">
        <v>3870</v>
      </c>
      <c r="EP603" s="335" t="s">
        <v>3869</v>
      </c>
      <c r="EQ603" s="335" t="s">
        <v>14237</v>
      </c>
      <c r="ER603" s="335" t="s">
        <v>4073</v>
      </c>
      <c r="ES603" s="335" t="s">
        <v>25743</v>
      </c>
      <c r="ET603" s="335" t="s">
        <v>25744</v>
      </c>
      <c r="EU603" s="335" t="s">
        <v>25745</v>
      </c>
      <c r="EV603" s="335" t="s">
        <v>3876</v>
      </c>
      <c r="EW603" s="335" t="s">
        <v>3876</v>
      </c>
      <c r="EX603" s="335" t="s">
        <v>3848</v>
      </c>
      <c r="EY603" s="335" t="s">
        <v>3848</v>
      </c>
      <c r="EZ603" s="335" t="s">
        <v>3876</v>
      </c>
      <c r="FA603" s="335" t="s">
        <v>3848</v>
      </c>
      <c r="FB603" s="335" t="s">
        <v>3848</v>
      </c>
      <c r="FC603" s="335" t="s">
        <v>3848</v>
      </c>
      <c r="FD603" s="335" t="s">
        <v>3848</v>
      </c>
      <c r="FE603" s="335" t="s">
        <v>4017</v>
      </c>
      <c r="FF603" s="335" t="s">
        <v>4017</v>
      </c>
      <c r="FG603" s="335" t="s">
        <v>3848</v>
      </c>
      <c r="FH603" s="335" t="s">
        <v>3848</v>
      </c>
      <c r="FI603" s="335" t="s">
        <v>3848</v>
      </c>
      <c r="FJ603" s="335" t="s">
        <v>4017</v>
      </c>
      <c r="FK603" s="335" t="s">
        <v>4017</v>
      </c>
      <c r="FL603" s="335" t="s">
        <v>4017</v>
      </c>
      <c r="FM603" s="335" t="s">
        <v>25725</v>
      </c>
      <c r="FN603" s="335" t="s">
        <v>25746</v>
      </c>
      <c r="FO603" s="335" t="s">
        <v>25747</v>
      </c>
      <c r="FP603" s="335" t="s">
        <v>3848</v>
      </c>
      <c r="FQ603" s="335" t="s">
        <v>25748</v>
      </c>
      <c r="FR603" s="335" t="s">
        <v>7101</v>
      </c>
      <c r="FS603" s="335" t="s">
        <v>25749</v>
      </c>
      <c r="FT603" s="335" t="s">
        <v>25750</v>
      </c>
      <c r="FU603" s="335" t="s">
        <v>21238</v>
      </c>
      <c r="FV603" s="335" t="s">
        <v>25751</v>
      </c>
      <c r="FW603" s="335" t="s">
        <v>25752</v>
      </c>
      <c r="FX603" s="335" t="s">
        <v>176</v>
      </c>
      <c r="FY603" s="335" t="s">
        <v>22367</v>
      </c>
      <c r="FZ603" s="335" t="s">
        <v>25753</v>
      </c>
      <c r="GA603" s="335" t="s">
        <v>3945</v>
      </c>
      <c r="GB603" s="335" t="s">
        <v>3946</v>
      </c>
      <c r="GC603" s="335" t="s">
        <v>3946</v>
      </c>
      <c r="GD603" s="255" t="s">
        <v>12711</v>
      </c>
      <c r="GE603" s="255" t="s">
        <v>6505</v>
      </c>
      <c r="GF603" s="255" t="s">
        <v>12615</v>
      </c>
      <c r="GG603" s="213" t="s">
        <v>6676</v>
      </c>
      <c r="HL603" s="282">
        <v>43287</v>
      </c>
      <c r="HM603" s="30" t="s">
        <v>14088</v>
      </c>
      <c r="HN603" s="30"/>
      <c r="HO603" s="30"/>
      <c r="HP603" s="30" t="s">
        <v>6676</v>
      </c>
      <c r="HQ603" s="556"/>
      <c r="HR603" s="556"/>
      <c r="HS603" s="213" t="s">
        <v>6505</v>
      </c>
      <c r="HT603" s="213"/>
      <c r="HU603" s="213"/>
      <c r="HV603" s="556"/>
      <c r="HW603" s="213"/>
      <c r="HX603" s="556"/>
      <c r="HY603" s="556"/>
      <c r="HZ603" s="556"/>
      <c r="IA603" s="30"/>
      <c r="IB603" s="30"/>
      <c r="IC603" s="44" t="s">
        <v>247</v>
      </c>
      <c r="ID603" s="30"/>
      <c r="IE603" s="44" t="s">
        <v>12843</v>
      </c>
    </row>
    <row r="604" spans="1:239" s="44" customFormat="1" ht="12.75" x14ac:dyDescent="0.2">
      <c r="A604" s="85">
        <v>77</v>
      </c>
      <c r="B604" s="509">
        <v>0.46736111111111112</v>
      </c>
      <c r="C604" s="509"/>
      <c r="D604" s="85" t="s">
        <v>12630</v>
      </c>
      <c r="E604" s="66" t="s">
        <v>212</v>
      </c>
      <c r="F604" s="282">
        <v>43287</v>
      </c>
      <c r="G604" s="36" t="s">
        <v>1202</v>
      </c>
      <c r="H604" s="36" t="s">
        <v>3056</v>
      </c>
      <c r="I604" s="66" t="s">
        <v>3057</v>
      </c>
      <c r="J604" s="66"/>
      <c r="K604" s="66"/>
      <c r="L604" s="66"/>
      <c r="M604" s="537"/>
      <c r="N604" s="537"/>
      <c r="O604" s="66"/>
      <c r="P604" s="314" t="s">
        <v>25754</v>
      </c>
      <c r="Q604" s="194" t="s">
        <v>25755</v>
      </c>
      <c r="R604" s="194" t="s">
        <v>25756</v>
      </c>
      <c r="S604" s="194" t="s">
        <v>5985</v>
      </c>
      <c r="T604" s="194">
        <v>9212113489</v>
      </c>
      <c r="U604" s="538" t="s">
        <v>25757</v>
      </c>
      <c r="V604" s="538" t="s">
        <v>25757</v>
      </c>
      <c r="W604" s="66" t="s">
        <v>221</v>
      </c>
      <c r="X604" s="66" t="s">
        <v>221</v>
      </c>
      <c r="Y604" s="66" t="s">
        <v>221</v>
      </c>
      <c r="Z604" s="66" t="s">
        <v>221</v>
      </c>
      <c r="AA604" s="194" t="s">
        <v>25758</v>
      </c>
      <c r="AB604" s="194" t="s">
        <v>25759</v>
      </c>
      <c r="AC604" s="44" t="s">
        <v>1303</v>
      </c>
      <c r="AD604" s="183" t="s">
        <v>224</v>
      </c>
      <c r="AE604" s="194"/>
      <c r="AF604" s="194" t="s">
        <v>221</v>
      </c>
      <c r="AG604" s="194" t="s">
        <v>221</v>
      </c>
      <c r="AH604" s="194" t="s">
        <v>221</v>
      </c>
      <c r="AI604" s="194"/>
      <c r="AJ604" s="194"/>
      <c r="AK604" s="194"/>
      <c r="AL604" s="194"/>
      <c r="AM604" s="194"/>
      <c r="AN604" s="66" t="s">
        <v>432</v>
      </c>
      <c r="AO604" s="66" t="s">
        <v>432</v>
      </c>
      <c r="AP604" s="66" t="s">
        <v>434</v>
      </c>
      <c r="AQ604" s="66" t="s">
        <v>10785</v>
      </c>
      <c r="AR604" s="66" t="s">
        <v>25760</v>
      </c>
      <c r="AS604" s="66"/>
      <c r="AT604" s="66"/>
      <c r="AU604" s="66"/>
      <c r="AV604" s="66"/>
      <c r="AW604" s="66"/>
      <c r="AX604" s="66" t="s">
        <v>6970</v>
      </c>
      <c r="AY604" s="66" t="s">
        <v>227</v>
      </c>
      <c r="AZ604" s="66" t="s">
        <v>3877</v>
      </c>
      <c r="BA604" s="509" t="s">
        <v>7951</v>
      </c>
      <c r="BB604" s="66" t="s">
        <v>22072</v>
      </c>
      <c r="BC604" s="509">
        <v>0.46736111111111112</v>
      </c>
      <c r="BD604" s="509">
        <v>0.47152777777777777</v>
      </c>
      <c r="BE604" s="539"/>
      <c r="BF604" s="194">
        <v>1</v>
      </c>
      <c r="BG604" s="194">
        <v>2</v>
      </c>
      <c r="BH604" s="194">
        <v>2</v>
      </c>
      <c r="BI604" s="194">
        <v>2</v>
      </c>
      <c r="BJ604" s="194">
        <v>2</v>
      </c>
      <c r="BK604" s="194">
        <v>1</v>
      </c>
      <c r="BL604" s="194">
        <v>1</v>
      </c>
      <c r="BM604" s="194">
        <v>2</v>
      </c>
      <c r="BN604" s="194">
        <v>1</v>
      </c>
      <c r="BO604" s="194">
        <v>1</v>
      </c>
      <c r="BP604" s="194">
        <v>2</v>
      </c>
      <c r="BQ604" s="194">
        <v>1</v>
      </c>
      <c r="BR604" s="194">
        <v>2</v>
      </c>
      <c r="BS604" s="194">
        <v>2</v>
      </c>
      <c r="BT604" s="194">
        <v>2</v>
      </c>
      <c r="BV604" s="540"/>
      <c r="BW604" s="319"/>
      <c r="BX604" s="59"/>
      <c r="BY604" s="66"/>
      <c r="BZ604" s="194"/>
      <c r="CA604" s="66"/>
      <c r="CB604" s="194"/>
      <c r="CC604" s="194"/>
      <c r="CE604" s="66"/>
      <c r="CF604" s="66"/>
      <c r="CG604" s="66"/>
      <c r="CH604" s="66"/>
      <c r="CI604" s="66"/>
      <c r="CJ604" s="66"/>
      <c r="CK604" s="66"/>
      <c r="CL604" s="66"/>
      <c r="CM604" s="66"/>
      <c r="CN604" s="66"/>
      <c r="CO604" s="66"/>
      <c r="CP604" s="66"/>
      <c r="CQ604" s="66"/>
      <c r="CR604" s="335" t="s">
        <v>12643</v>
      </c>
      <c r="CS604" s="335" t="s">
        <v>12644</v>
      </c>
      <c r="CT604" s="335" t="s">
        <v>4002</v>
      </c>
      <c r="CU604" s="335" t="s">
        <v>25761</v>
      </c>
      <c r="CV604" s="335" t="s">
        <v>25755</v>
      </c>
      <c r="CW604" s="335" t="s">
        <v>25756</v>
      </c>
      <c r="CX604" s="335" t="s">
        <v>5985</v>
      </c>
      <c r="CY604" s="335" t="s">
        <v>25762</v>
      </c>
      <c r="CZ604" s="335" t="s">
        <v>3848</v>
      </c>
      <c r="DA604" s="335" t="s">
        <v>4044</v>
      </c>
      <c r="DB604" s="335" t="s">
        <v>3840</v>
      </c>
      <c r="DC604" s="335" t="s">
        <v>3841</v>
      </c>
      <c r="DD604" s="335" t="s">
        <v>4838</v>
      </c>
      <c r="DE604" s="335" t="s">
        <v>3848</v>
      </c>
      <c r="DF604" s="335" t="s">
        <v>4044</v>
      </c>
      <c r="DG604" s="335" t="s">
        <v>3840</v>
      </c>
      <c r="DH604" s="335" t="s">
        <v>3841</v>
      </c>
      <c r="DI604" s="335" t="s">
        <v>4838</v>
      </c>
      <c r="DJ604" s="335" t="s">
        <v>3848</v>
      </c>
      <c r="DK604" s="335" t="s">
        <v>3957</v>
      </c>
      <c r="DL604" s="335" t="s">
        <v>3848</v>
      </c>
      <c r="DM604" s="335" t="s">
        <v>3914</v>
      </c>
      <c r="DN604" s="335" t="s">
        <v>3852</v>
      </c>
      <c r="DO604" s="335" t="s">
        <v>3848</v>
      </c>
      <c r="DP604" s="335" t="s">
        <v>3848</v>
      </c>
      <c r="DQ604" s="335" t="s">
        <v>25763</v>
      </c>
      <c r="DR604" s="335" t="s">
        <v>25763</v>
      </c>
      <c r="DS604" s="335" t="s">
        <v>25757</v>
      </c>
      <c r="DT604" s="335" t="s">
        <v>3848</v>
      </c>
      <c r="DU604" s="335" t="s">
        <v>3848</v>
      </c>
      <c r="DV604" s="335" t="s">
        <v>3848</v>
      </c>
      <c r="DW604" s="335" t="s">
        <v>3848</v>
      </c>
      <c r="DX604" s="335" t="s">
        <v>3848</v>
      </c>
      <c r="DY604" s="335" t="s">
        <v>3848</v>
      </c>
      <c r="DZ604" s="335" t="s">
        <v>3848</v>
      </c>
      <c r="EA604" s="335" t="s">
        <v>3848</v>
      </c>
      <c r="EB604" s="335" t="s">
        <v>3861</v>
      </c>
      <c r="EC604" s="335" t="s">
        <v>3862</v>
      </c>
      <c r="ED604" s="335" t="s">
        <v>3848</v>
      </c>
      <c r="EE604" s="335" t="s">
        <v>4212</v>
      </c>
      <c r="EF604" s="335" t="s">
        <v>432</v>
      </c>
      <c r="EG604" s="335" t="s">
        <v>3919</v>
      </c>
      <c r="EH604" s="335" t="s">
        <v>3920</v>
      </c>
      <c r="EI604" s="335" t="s">
        <v>25764</v>
      </c>
      <c r="EJ604" s="335" t="s">
        <v>3848</v>
      </c>
      <c r="EK604" s="335" t="s">
        <v>3848</v>
      </c>
      <c r="EL604" s="335" t="s">
        <v>3868</v>
      </c>
      <c r="EM604" s="335" t="s">
        <v>4002</v>
      </c>
      <c r="EN604" s="335" t="s">
        <v>4002</v>
      </c>
      <c r="EO604" s="335" t="s">
        <v>4002</v>
      </c>
      <c r="EP604" s="335" t="s">
        <v>4002</v>
      </c>
      <c r="EQ604" s="335" t="s">
        <v>4017</v>
      </c>
      <c r="ER604" s="335" t="s">
        <v>4017</v>
      </c>
      <c r="ES604" s="335" t="s">
        <v>4017</v>
      </c>
      <c r="ET604" s="335" t="s">
        <v>4017</v>
      </c>
      <c r="EU604" s="335" t="s">
        <v>4017</v>
      </c>
      <c r="EV604" s="335" t="s">
        <v>3848</v>
      </c>
      <c r="EW604" s="335" t="s">
        <v>3848</v>
      </c>
      <c r="EX604" s="335" t="s">
        <v>3848</v>
      </c>
      <c r="EY604" s="335" t="s">
        <v>3848</v>
      </c>
      <c r="EZ604" s="335" t="s">
        <v>3848</v>
      </c>
      <c r="FA604" s="335" t="s">
        <v>3848</v>
      </c>
      <c r="FB604" s="335" t="s">
        <v>3848</v>
      </c>
      <c r="FC604" s="335" t="s">
        <v>3848</v>
      </c>
      <c r="FD604" s="335" t="s">
        <v>3848</v>
      </c>
      <c r="FE604" s="335" t="s">
        <v>4017</v>
      </c>
      <c r="FF604" s="335" t="s">
        <v>4017</v>
      </c>
      <c r="FG604" s="335" t="s">
        <v>3848</v>
      </c>
      <c r="FH604" s="335" t="s">
        <v>3848</v>
      </c>
      <c r="FI604" s="335" t="s">
        <v>3848</v>
      </c>
      <c r="FJ604" s="335" t="s">
        <v>4017</v>
      </c>
      <c r="FK604" s="335" t="s">
        <v>4017</v>
      </c>
      <c r="FL604" s="335" t="s">
        <v>4017</v>
      </c>
      <c r="FM604" s="335" t="s">
        <v>4044</v>
      </c>
      <c r="FN604" s="335" t="s">
        <v>4044</v>
      </c>
      <c r="FO604" s="335" t="s">
        <v>3848</v>
      </c>
      <c r="FP604" s="335" t="s">
        <v>3848</v>
      </c>
      <c r="FQ604" s="335" t="s">
        <v>25765</v>
      </c>
      <c r="FR604" s="335" t="s">
        <v>4045</v>
      </c>
      <c r="FS604" s="335" t="s">
        <v>25766</v>
      </c>
      <c r="FT604" s="335" t="s">
        <v>3943</v>
      </c>
      <c r="FU604" s="335" t="s">
        <v>3943</v>
      </c>
      <c r="FV604" s="335" t="s">
        <v>3943</v>
      </c>
      <c r="FW604" s="335" t="s">
        <v>3943</v>
      </c>
      <c r="FX604" s="335" t="s">
        <v>3944</v>
      </c>
      <c r="FY604" s="335" t="s">
        <v>3848</v>
      </c>
      <c r="FZ604" s="335" t="s">
        <v>3848</v>
      </c>
      <c r="GA604" s="335" t="s">
        <v>3848</v>
      </c>
      <c r="GB604" s="335" t="s">
        <v>3848</v>
      </c>
      <c r="GC604" s="335" t="s">
        <v>3848</v>
      </c>
      <c r="GD604" s="487"/>
      <c r="GE604" s="487"/>
      <c r="GF604" s="487"/>
      <c r="GG604" s="487"/>
      <c r="GH604" s="487"/>
      <c r="GI604" s="487"/>
      <c r="GJ604" s="487"/>
      <c r="GK604" s="487"/>
      <c r="GL604" s="487"/>
      <c r="GM604" s="487"/>
      <c r="GN604" s="487"/>
      <c r="GO604" s="487"/>
      <c r="GP604" s="487"/>
      <c r="GQ604" s="487"/>
      <c r="GR604" s="487"/>
      <c r="GS604" s="487"/>
      <c r="GT604" s="487"/>
      <c r="GU604" s="487"/>
      <c r="GV604" s="487"/>
      <c r="GW604" s="487"/>
      <c r="GX604" s="487"/>
      <c r="GY604" s="487"/>
      <c r="GZ604" s="487"/>
      <c r="HA604" s="487"/>
      <c r="HB604" s="487"/>
      <c r="HC604" s="487"/>
      <c r="HD604" s="487"/>
      <c r="HE604" s="487"/>
      <c r="HF604" s="487"/>
      <c r="HG604" s="487"/>
      <c r="HH604" s="487"/>
      <c r="HI604" s="487"/>
      <c r="HJ604" s="487"/>
      <c r="HK604" s="487"/>
      <c r="HL604" s="335"/>
      <c r="HM604" s="335"/>
      <c r="HN604" s="335"/>
      <c r="HO604" s="335"/>
      <c r="HP604" s="335"/>
      <c r="HQ604" s="556"/>
      <c r="HR604" s="556"/>
      <c r="HS604" s="556"/>
      <c r="HT604" s="556"/>
      <c r="HU604" s="556"/>
      <c r="HV604" s="556"/>
      <c r="HW604" s="556"/>
      <c r="HX604" s="556"/>
      <c r="HY604" s="556"/>
      <c r="HZ604" s="556"/>
      <c r="IA604" s="335"/>
      <c r="IB604" s="335"/>
      <c r="IC604" s="44" t="s">
        <v>3403</v>
      </c>
      <c r="ID604" s="335"/>
      <c r="IE604" s="44" t="s">
        <v>3403</v>
      </c>
    </row>
    <row r="605" spans="1:239" s="44" customFormat="1" ht="12.75" x14ac:dyDescent="0.2">
      <c r="A605" s="85">
        <v>78</v>
      </c>
      <c r="B605" s="509">
        <v>0.47152777777777777</v>
      </c>
      <c r="C605" s="51"/>
      <c r="D605" s="85" t="s">
        <v>12630</v>
      </c>
      <c r="E605" s="66" t="s">
        <v>212</v>
      </c>
      <c r="F605" s="282">
        <v>43287</v>
      </c>
      <c r="G605" s="36" t="s">
        <v>1202</v>
      </c>
      <c r="H605" s="36" t="s">
        <v>3056</v>
      </c>
      <c r="I605" s="66" t="s">
        <v>3983</v>
      </c>
      <c r="J605" s="66"/>
      <c r="K605" s="51"/>
      <c r="L605" s="66"/>
      <c r="M605" s="537"/>
      <c r="N605" s="537"/>
      <c r="O605" s="51"/>
      <c r="P605" s="314" t="s">
        <v>25767</v>
      </c>
      <c r="Q605" s="194" t="s">
        <v>507</v>
      </c>
      <c r="R605" s="194" t="s">
        <v>25768</v>
      </c>
      <c r="S605" s="194" t="s">
        <v>219</v>
      </c>
      <c r="T605" s="194">
        <v>9478451947</v>
      </c>
      <c r="U605" s="538" t="s">
        <v>25769</v>
      </c>
      <c r="V605" s="538" t="s">
        <v>25769</v>
      </c>
      <c r="W605" s="66" t="s">
        <v>221</v>
      </c>
      <c r="X605" s="66" t="s">
        <v>221</v>
      </c>
      <c r="Y605" s="66" t="s">
        <v>221</v>
      </c>
      <c r="Z605" s="66" t="s">
        <v>221</v>
      </c>
      <c r="AA605" s="194" t="s">
        <v>25770</v>
      </c>
      <c r="AB605" s="194">
        <v>9323767965</v>
      </c>
      <c r="AC605" s="44" t="s">
        <v>1303</v>
      </c>
      <c r="AD605" s="255" t="s">
        <v>224</v>
      </c>
      <c r="AE605" s="51"/>
      <c r="AF605" s="194" t="s">
        <v>221</v>
      </c>
      <c r="AG605" s="194" t="s">
        <v>221</v>
      </c>
      <c r="AH605" s="194" t="s">
        <v>221</v>
      </c>
      <c r="AI605" s="51"/>
      <c r="AJ605" s="194"/>
      <c r="AK605" s="194"/>
      <c r="AL605" s="194"/>
      <c r="AM605" s="194"/>
      <c r="AN605" s="66" t="s">
        <v>432</v>
      </c>
      <c r="AO605" s="66" t="s">
        <v>432</v>
      </c>
      <c r="AP605" s="66" t="s">
        <v>434</v>
      </c>
      <c r="AQ605" s="66" t="s">
        <v>10785</v>
      </c>
      <c r="AR605" s="66" t="s">
        <v>25760</v>
      </c>
      <c r="AS605" s="51"/>
      <c r="AT605" s="51"/>
      <c r="AU605" s="51"/>
      <c r="AV605" s="51"/>
      <c r="AW605" s="51"/>
      <c r="AX605" s="66" t="s">
        <v>6970</v>
      </c>
      <c r="AY605" s="66" t="s">
        <v>227</v>
      </c>
      <c r="AZ605" s="66" t="s">
        <v>3876</v>
      </c>
      <c r="BA605" s="509" t="s">
        <v>7951</v>
      </c>
      <c r="BB605" s="66" t="s">
        <v>22072</v>
      </c>
      <c r="BC605" s="509">
        <v>0.47152777777777777</v>
      </c>
      <c r="BD605" s="509">
        <v>0.47847222222222219</v>
      </c>
      <c r="BE605" s="541"/>
      <c r="BF605" s="194">
        <v>1</v>
      </c>
      <c r="BG605" s="194">
        <v>2</v>
      </c>
      <c r="BH605" s="194">
        <v>2</v>
      </c>
      <c r="BI605" s="194">
        <v>2</v>
      </c>
      <c r="BJ605" s="194">
        <v>2</v>
      </c>
      <c r="BK605" s="194">
        <v>1</v>
      </c>
      <c r="BL605" s="194">
        <v>1</v>
      </c>
      <c r="BM605" s="194">
        <v>2</v>
      </c>
      <c r="BN605" s="194">
        <v>1</v>
      </c>
      <c r="BO605" s="194">
        <v>1</v>
      </c>
      <c r="BP605" s="194">
        <v>2</v>
      </c>
      <c r="BQ605" s="194">
        <v>1</v>
      </c>
      <c r="BR605" s="194">
        <v>2</v>
      </c>
      <c r="BS605" s="194">
        <v>2</v>
      </c>
      <c r="BT605" s="194">
        <v>2</v>
      </c>
      <c r="BV605" s="540"/>
      <c r="BW605" s="59"/>
      <c r="BX605" s="59"/>
      <c r="CD605" s="51"/>
      <c r="CF605" s="66"/>
      <c r="CG605" s="51"/>
      <c r="CH605" s="51"/>
      <c r="CI605" s="51"/>
      <c r="CJ605" s="51"/>
      <c r="CK605" s="51"/>
      <c r="CL605" s="51"/>
      <c r="CM605" s="51"/>
      <c r="CN605" s="51"/>
      <c r="CO605" s="51"/>
      <c r="CP605" s="51"/>
      <c r="CQ605" s="51"/>
      <c r="CR605" s="335" t="s">
        <v>12643</v>
      </c>
      <c r="CS605" s="335" t="s">
        <v>12644</v>
      </c>
      <c r="CT605" s="335" t="s">
        <v>4002</v>
      </c>
      <c r="CU605" s="335" t="s">
        <v>25771</v>
      </c>
      <c r="CV605" s="335" t="s">
        <v>507</v>
      </c>
      <c r="CW605" s="335" t="s">
        <v>25768</v>
      </c>
      <c r="CX605" s="335" t="s">
        <v>219</v>
      </c>
      <c r="CY605" s="335" t="s">
        <v>25772</v>
      </c>
      <c r="CZ605" s="335" t="s">
        <v>3848</v>
      </c>
      <c r="DA605" s="335" t="s">
        <v>4044</v>
      </c>
      <c r="DB605" s="335" t="s">
        <v>3840</v>
      </c>
      <c r="DC605" s="335" t="s">
        <v>3841</v>
      </c>
      <c r="DD605" s="335" t="s">
        <v>4838</v>
      </c>
      <c r="DE605" s="335" t="s">
        <v>3848</v>
      </c>
      <c r="DF605" s="335" t="s">
        <v>4044</v>
      </c>
      <c r="DG605" s="335" t="s">
        <v>3840</v>
      </c>
      <c r="DH605" s="335" t="s">
        <v>3841</v>
      </c>
      <c r="DI605" s="335" t="s">
        <v>4838</v>
      </c>
      <c r="DJ605" s="335" t="s">
        <v>3848</v>
      </c>
      <c r="DK605" s="335" t="s">
        <v>3849</v>
      </c>
      <c r="DL605" s="335" t="s">
        <v>3848</v>
      </c>
      <c r="DM605" s="335" t="s">
        <v>3914</v>
      </c>
      <c r="DN605" s="335" t="s">
        <v>3852</v>
      </c>
      <c r="DO605" s="335" t="s">
        <v>3848</v>
      </c>
      <c r="DP605" s="335" t="s">
        <v>3848</v>
      </c>
      <c r="DQ605" s="335" t="s">
        <v>25773</v>
      </c>
      <c r="DR605" s="335" t="s">
        <v>25773</v>
      </c>
      <c r="DS605" s="335" t="s">
        <v>25769</v>
      </c>
      <c r="DT605" s="335" t="s">
        <v>3848</v>
      </c>
      <c r="DU605" s="335" t="s">
        <v>3848</v>
      </c>
      <c r="DV605" s="335" t="s">
        <v>3848</v>
      </c>
      <c r="DW605" s="335" t="s">
        <v>3848</v>
      </c>
      <c r="DX605" s="335" t="s">
        <v>3848</v>
      </c>
      <c r="DY605" s="335" t="s">
        <v>3848</v>
      </c>
      <c r="DZ605" s="335" t="s">
        <v>3848</v>
      </c>
      <c r="EA605" s="335" t="s">
        <v>3848</v>
      </c>
      <c r="EB605" s="335" t="s">
        <v>3861</v>
      </c>
      <c r="EC605" s="335" t="s">
        <v>3862</v>
      </c>
      <c r="ED605" s="335" t="s">
        <v>3848</v>
      </c>
      <c r="EE605" s="335" t="s">
        <v>4212</v>
      </c>
      <c r="EF605" s="335" t="s">
        <v>432</v>
      </c>
      <c r="EG605" s="335" t="s">
        <v>3919</v>
      </c>
      <c r="EH605" s="335" t="s">
        <v>3920</v>
      </c>
      <c r="EI605" s="335" t="s">
        <v>25764</v>
      </c>
      <c r="EJ605" s="335" t="s">
        <v>3848</v>
      </c>
      <c r="EK605" s="335" t="s">
        <v>3848</v>
      </c>
      <c r="EL605" s="335" t="s">
        <v>3868</v>
      </c>
      <c r="EM605" s="335" t="s">
        <v>4002</v>
      </c>
      <c r="EN605" s="335" t="s">
        <v>4002</v>
      </c>
      <c r="EO605" s="335" t="s">
        <v>4002</v>
      </c>
      <c r="EP605" s="335" t="s">
        <v>4002</v>
      </c>
      <c r="EQ605" s="335" t="s">
        <v>4017</v>
      </c>
      <c r="ER605" s="335" t="s">
        <v>4017</v>
      </c>
      <c r="ES605" s="335" t="s">
        <v>4017</v>
      </c>
      <c r="ET605" s="335" t="s">
        <v>4017</v>
      </c>
      <c r="EU605" s="335" t="s">
        <v>4017</v>
      </c>
      <c r="EV605" s="335" t="s">
        <v>3848</v>
      </c>
      <c r="EW605" s="335" t="s">
        <v>3848</v>
      </c>
      <c r="EX605" s="335" t="s">
        <v>3848</v>
      </c>
      <c r="EY605" s="335" t="s">
        <v>3848</v>
      </c>
      <c r="EZ605" s="335" t="s">
        <v>3848</v>
      </c>
      <c r="FA605" s="335" t="s">
        <v>3848</v>
      </c>
      <c r="FB605" s="335" t="s">
        <v>3848</v>
      </c>
      <c r="FC605" s="335" t="s">
        <v>3848</v>
      </c>
      <c r="FD605" s="335" t="s">
        <v>3848</v>
      </c>
      <c r="FE605" s="335" t="s">
        <v>4017</v>
      </c>
      <c r="FF605" s="335" t="s">
        <v>4017</v>
      </c>
      <c r="FG605" s="335" t="s">
        <v>3848</v>
      </c>
      <c r="FH605" s="335" t="s">
        <v>3848</v>
      </c>
      <c r="FI605" s="335" t="s">
        <v>3848</v>
      </c>
      <c r="FJ605" s="335" t="s">
        <v>4017</v>
      </c>
      <c r="FK605" s="335" t="s">
        <v>4017</v>
      </c>
      <c r="FL605" s="335" t="s">
        <v>4017</v>
      </c>
      <c r="FM605" s="335" t="s">
        <v>4044</v>
      </c>
      <c r="FN605" s="335" t="s">
        <v>4044</v>
      </c>
      <c r="FO605" s="335" t="s">
        <v>3848</v>
      </c>
      <c r="FP605" s="335" t="s">
        <v>3848</v>
      </c>
      <c r="FQ605" s="335" t="s">
        <v>25774</v>
      </c>
      <c r="FR605" s="335" t="s">
        <v>4045</v>
      </c>
      <c r="FS605" s="335" t="s">
        <v>25775</v>
      </c>
      <c r="FT605" s="335" t="s">
        <v>3943</v>
      </c>
      <c r="FU605" s="335" t="s">
        <v>3943</v>
      </c>
      <c r="FV605" s="335" t="s">
        <v>3943</v>
      </c>
      <c r="FW605" s="335" t="s">
        <v>3943</v>
      </c>
      <c r="FX605" s="335" t="s">
        <v>3944</v>
      </c>
      <c r="FY605" s="335" t="s">
        <v>3848</v>
      </c>
      <c r="FZ605" s="335" t="s">
        <v>3848</v>
      </c>
      <c r="GA605" s="335" t="s">
        <v>3848</v>
      </c>
      <c r="GB605" s="335" t="s">
        <v>3848</v>
      </c>
      <c r="GC605" s="335" t="s">
        <v>3848</v>
      </c>
      <c r="GD605" s="487"/>
      <c r="GE605" s="487"/>
      <c r="GF605" s="487"/>
      <c r="GG605" s="487"/>
      <c r="GH605" s="487"/>
      <c r="GI605" s="487"/>
      <c r="GJ605" s="487"/>
      <c r="GK605" s="487"/>
      <c r="GL605" s="487"/>
      <c r="GM605" s="487"/>
      <c r="GN605" s="487"/>
      <c r="GO605" s="487"/>
      <c r="GP605" s="487"/>
      <c r="GQ605" s="487"/>
      <c r="GR605" s="487"/>
      <c r="GS605" s="487"/>
      <c r="GT605" s="487"/>
      <c r="GU605" s="487"/>
      <c r="GV605" s="487"/>
      <c r="GW605" s="487"/>
      <c r="GX605" s="487"/>
      <c r="GY605" s="487"/>
      <c r="GZ605" s="487"/>
      <c r="HA605" s="487"/>
      <c r="HB605" s="487"/>
      <c r="HC605" s="487"/>
      <c r="HD605" s="487"/>
      <c r="HE605" s="487"/>
      <c r="HF605" s="487"/>
      <c r="HG605" s="487"/>
      <c r="HH605" s="487"/>
      <c r="HI605" s="487"/>
      <c r="HJ605" s="487"/>
      <c r="HK605" s="487"/>
      <c r="HL605" s="335"/>
      <c r="HM605" s="335"/>
      <c r="HN605" s="335"/>
      <c r="HO605" s="335"/>
      <c r="HP605" s="335"/>
      <c r="HQ605" s="556"/>
      <c r="HR605" s="556"/>
      <c r="HS605" s="556"/>
      <c r="HT605" s="556"/>
      <c r="HU605" s="556"/>
      <c r="HV605" s="556"/>
      <c r="HW605" s="556"/>
      <c r="HX605" s="556"/>
      <c r="HY605" s="556"/>
      <c r="HZ605" s="556"/>
      <c r="IA605" s="335"/>
      <c r="IB605" s="335"/>
      <c r="IC605" s="44" t="s">
        <v>3403</v>
      </c>
      <c r="ID605" s="335"/>
      <c r="IE605" s="44" t="s">
        <v>3403</v>
      </c>
    </row>
    <row r="606" spans="1:239" s="44" customFormat="1" ht="12.75" x14ac:dyDescent="0.2">
      <c r="A606" s="85">
        <v>79</v>
      </c>
      <c r="B606" s="509">
        <v>0.48055555555555557</v>
      </c>
      <c r="C606" s="537"/>
      <c r="D606" s="85" t="s">
        <v>12630</v>
      </c>
      <c r="E606" s="66" t="s">
        <v>212</v>
      </c>
      <c r="F606" s="282">
        <v>43287</v>
      </c>
      <c r="G606" s="85" t="s">
        <v>3082</v>
      </c>
      <c r="H606" s="85" t="s">
        <v>246</v>
      </c>
      <c r="I606" s="85" t="s">
        <v>247</v>
      </c>
      <c r="J606" s="351" t="s">
        <v>22271</v>
      </c>
      <c r="K606" s="351" t="s">
        <v>14059</v>
      </c>
      <c r="L606" s="351" t="s">
        <v>250</v>
      </c>
      <c r="M606" s="351">
        <v>43287</v>
      </c>
      <c r="N606" s="351">
        <v>43299</v>
      </c>
      <c r="O606" s="255" t="s">
        <v>18971</v>
      </c>
      <c r="P606" s="495" t="s">
        <v>23268</v>
      </c>
      <c r="Q606" s="194" t="s">
        <v>3340</v>
      </c>
      <c r="R606" s="194" t="s">
        <v>15252</v>
      </c>
      <c r="S606" s="194" t="s">
        <v>25776</v>
      </c>
      <c r="T606" s="360">
        <v>9556176852</v>
      </c>
      <c r="U606" s="538" t="s">
        <v>25777</v>
      </c>
      <c r="V606" s="538" t="s">
        <v>25777</v>
      </c>
      <c r="W606" s="66" t="s">
        <v>221</v>
      </c>
      <c r="X606" s="66" t="s">
        <v>221</v>
      </c>
      <c r="Y606" s="66" t="s">
        <v>221</v>
      </c>
      <c r="Z606" s="66" t="s">
        <v>221</v>
      </c>
      <c r="AA606" s="194" t="s">
        <v>25778</v>
      </c>
      <c r="AB606" s="194">
        <v>9067028364</v>
      </c>
      <c r="AC606" s="85" t="s">
        <v>223</v>
      </c>
      <c r="AD606" s="85" t="s">
        <v>267</v>
      </c>
      <c r="AE606" s="194" t="s">
        <v>25779</v>
      </c>
      <c r="AF606" s="85" t="s">
        <v>226</v>
      </c>
      <c r="AG606" s="194" t="s">
        <v>221</v>
      </c>
      <c r="AH606" s="194" t="s">
        <v>221</v>
      </c>
      <c r="AI606" s="194">
        <v>27</v>
      </c>
      <c r="AJ606" s="194" t="s">
        <v>227</v>
      </c>
      <c r="AK606" s="194">
        <v>1</v>
      </c>
      <c r="AL606" s="194">
        <v>22</v>
      </c>
      <c r="AM606" s="194">
        <v>5</v>
      </c>
      <c r="AN606" s="66" t="s">
        <v>432</v>
      </c>
      <c r="AO606" s="66" t="s">
        <v>432</v>
      </c>
      <c r="AP606" s="66" t="s">
        <v>434</v>
      </c>
      <c r="AQ606" s="66" t="s">
        <v>10785</v>
      </c>
      <c r="AR606" s="66" t="s">
        <v>25760</v>
      </c>
      <c r="AS606" s="66"/>
      <c r="AT606" s="66"/>
      <c r="AU606" s="66"/>
      <c r="AV606" s="66"/>
      <c r="AW606" s="66"/>
      <c r="AX606" s="66" t="s">
        <v>6970</v>
      </c>
      <c r="AY606" s="66" t="s">
        <v>227</v>
      </c>
      <c r="AZ606" s="66" t="s">
        <v>3877</v>
      </c>
      <c r="BA606" s="509" t="s">
        <v>7951</v>
      </c>
      <c r="BB606" s="66" t="s">
        <v>22072</v>
      </c>
      <c r="BC606" s="509">
        <v>0.48055555555555557</v>
      </c>
      <c r="BD606" s="509">
        <v>0.48888888888888887</v>
      </c>
      <c r="BE606" s="66"/>
      <c r="BF606" s="194">
        <v>2</v>
      </c>
      <c r="BG606" s="194">
        <v>3</v>
      </c>
      <c r="BH606" s="194">
        <v>3</v>
      </c>
      <c r="BI606" s="194">
        <v>3</v>
      </c>
      <c r="BJ606" s="194">
        <v>3</v>
      </c>
      <c r="BK606" s="194">
        <v>2</v>
      </c>
      <c r="BL606" s="194">
        <v>2</v>
      </c>
      <c r="BM606" s="194">
        <v>3</v>
      </c>
      <c r="BN606" s="194">
        <v>2</v>
      </c>
      <c r="BO606" s="194">
        <v>2</v>
      </c>
      <c r="BP606" s="194">
        <v>3</v>
      </c>
      <c r="BQ606" s="194">
        <v>2</v>
      </c>
      <c r="BR606" s="194">
        <v>3</v>
      </c>
      <c r="BS606" s="194">
        <v>3</v>
      </c>
      <c r="BT606" s="194">
        <v>3</v>
      </c>
      <c r="BV606" s="540" t="s">
        <v>22072</v>
      </c>
      <c r="BW606" s="59">
        <v>0.48888888888888887</v>
      </c>
      <c r="BX606" s="59">
        <v>0.49444444444444446</v>
      </c>
      <c r="BY606" s="66"/>
      <c r="BZ606" s="194">
        <v>3</v>
      </c>
      <c r="CA606" s="194">
        <v>3</v>
      </c>
      <c r="CB606" s="194">
        <v>3</v>
      </c>
      <c r="CC606" s="194">
        <v>3</v>
      </c>
      <c r="CD606" s="51" t="s">
        <v>260</v>
      </c>
      <c r="CE606" s="44" t="s">
        <v>22072</v>
      </c>
      <c r="CF606" s="66">
        <v>15</v>
      </c>
      <c r="CG606" s="66"/>
      <c r="CH606" s="66"/>
      <c r="CI606" s="66"/>
      <c r="CJ606" s="66"/>
      <c r="CK606" s="66"/>
      <c r="CL606" s="66"/>
      <c r="CM606" s="66"/>
      <c r="CN606" s="66"/>
      <c r="CO606" s="66"/>
      <c r="CP606" s="66"/>
      <c r="CQ606" s="66"/>
      <c r="CR606" s="335" t="s">
        <v>12643</v>
      </c>
      <c r="CS606" s="335" t="s">
        <v>12644</v>
      </c>
      <c r="CT606" s="335" t="s">
        <v>4002</v>
      </c>
      <c r="CU606" s="335" t="s">
        <v>25780</v>
      </c>
      <c r="CV606" s="335" t="s">
        <v>3340</v>
      </c>
      <c r="CW606" s="335" t="s">
        <v>15252</v>
      </c>
      <c r="CX606" s="335" t="s">
        <v>25781</v>
      </c>
      <c r="CY606" s="335" t="s">
        <v>25782</v>
      </c>
      <c r="CZ606" s="335" t="s">
        <v>19528</v>
      </c>
      <c r="DA606" s="335" t="s">
        <v>25783</v>
      </c>
      <c r="DB606" s="335" t="s">
        <v>4158</v>
      </c>
      <c r="DC606" s="335" t="s">
        <v>4159</v>
      </c>
      <c r="DD606" s="335" t="s">
        <v>16076</v>
      </c>
      <c r="DE606" s="335" t="s">
        <v>19528</v>
      </c>
      <c r="DF606" s="335" t="s">
        <v>25783</v>
      </c>
      <c r="DG606" s="335" t="s">
        <v>4158</v>
      </c>
      <c r="DH606" s="335" t="s">
        <v>4159</v>
      </c>
      <c r="DI606" s="335" t="s">
        <v>16076</v>
      </c>
      <c r="DJ606" s="335" t="s">
        <v>25784</v>
      </c>
      <c r="DK606" s="335" t="s">
        <v>3957</v>
      </c>
      <c r="DL606" s="335" t="s">
        <v>264</v>
      </c>
      <c r="DM606" s="335" t="s">
        <v>3914</v>
      </c>
      <c r="DN606" s="335" t="s">
        <v>3852</v>
      </c>
      <c r="DO606" s="335" t="s">
        <v>3853</v>
      </c>
      <c r="DP606" s="335" t="s">
        <v>3854</v>
      </c>
      <c r="DQ606" s="335" t="s">
        <v>25785</v>
      </c>
      <c r="DR606" s="335" t="s">
        <v>1239</v>
      </c>
      <c r="DS606" s="335" t="s">
        <v>25777</v>
      </c>
      <c r="DT606" s="335" t="s">
        <v>25786</v>
      </c>
      <c r="DU606" s="335" t="s">
        <v>25787</v>
      </c>
      <c r="DV606" s="335" t="s">
        <v>25788</v>
      </c>
      <c r="DW606" s="335" t="s">
        <v>25789</v>
      </c>
      <c r="DX606" s="335" t="s">
        <v>25790</v>
      </c>
      <c r="DY606" s="335" t="s">
        <v>1239</v>
      </c>
      <c r="DZ606" s="335" t="s">
        <v>1239</v>
      </c>
      <c r="EA606" s="335" t="s">
        <v>1239</v>
      </c>
      <c r="EB606" s="335" t="s">
        <v>3861</v>
      </c>
      <c r="EC606" s="335" t="s">
        <v>3862</v>
      </c>
      <c r="ED606" s="335" t="s">
        <v>3848</v>
      </c>
      <c r="EE606" s="335" t="s">
        <v>25791</v>
      </c>
      <c r="EF606" s="335" t="s">
        <v>432</v>
      </c>
      <c r="EG606" s="335" t="s">
        <v>3919</v>
      </c>
      <c r="EH606" s="335" t="s">
        <v>3920</v>
      </c>
      <c r="EI606" s="335" t="s">
        <v>11204</v>
      </c>
      <c r="EJ606" s="335" t="s">
        <v>3848</v>
      </c>
      <c r="EK606" s="335" t="s">
        <v>3848</v>
      </c>
      <c r="EL606" s="335" t="s">
        <v>3868</v>
      </c>
      <c r="EM606" s="335" t="s">
        <v>4002</v>
      </c>
      <c r="EN606" s="335" t="s">
        <v>4002</v>
      </c>
      <c r="EO606" s="335" t="s">
        <v>4002</v>
      </c>
      <c r="EP606" s="335" t="s">
        <v>4002</v>
      </c>
      <c r="EQ606" s="335" t="s">
        <v>25792</v>
      </c>
      <c r="ER606" s="335" t="s">
        <v>11732</v>
      </c>
      <c r="ES606" s="335" t="s">
        <v>25793</v>
      </c>
      <c r="ET606" s="335" t="s">
        <v>25794</v>
      </c>
      <c r="EU606" s="335" t="s">
        <v>25795</v>
      </c>
      <c r="EV606" s="335" t="s">
        <v>3876</v>
      </c>
      <c r="EW606" s="335" t="s">
        <v>3876</v>
      </c>
      <c r="EX606" s="335" t="s">
        <v>3848</v>
      </c>
      <c r="EY606" s="335" t="s">
        <v>3848</v>
      </c>
      <c r="EZ606" s="335" t="s">
        <v>3877</v>
      </c>
      <c r="FA606" s="335" t="s">
        <v>4008</v>
      </c>
      <c r="FB606" s="335" t="s">
        <v>25796</v>
      </c>
      <c r="FC606" s="335" t="s">
        <v>25797</v>
      </c>
      <c r="FD606" s="335" t="s">
        <v>4079</v>
      </c>
      <c r="FE606" s="335" t="s">
        <v>4011</v>
      </c>
      <c r="FF606" s="335" t="s">
        <v>4012</v>
      </c>
      <c r="FG606" s="335" t="s">
        <v>3848</v>
      </c>
      <c r="FH606" s="335" t="s">
        <v>14594</v>
      </c>
      <c r="FI606" s="335" t="s">
        <v>4955</v>
      </c>
      <c r="FJ606" s="335" t="s">
        <v>4446</v>
      </c>
      <c r="FK606" s="335" t="s">
        <v>4079</v>
      </c>
      <c r="FL606" s="335" t="s">
        <v>4079</v>
      </c>
      <c r="FM606" s="335" t="s">
        <v>7748</v>
      </c>
      <c r="FN606" s="335" t="s">
        <v>25798</v>
      </c>
      <c r="FO606" s="335" t="s">
        <v>25799</v>
      </c>
      <c r="FP606" s="335" t="s">
        <v>3848</v>
      </c>
      <c r="FQ606" s="335" t="s">
        <v>25800</v>
      </c>
      <c r="FR606" s="335" t="s">
        <v>4367</v>
      </c>
      <c r="FS606" s="335" t="s">
        <v>25801</v>
      </c>
      <c r="FT606" s="335" t="s">
        <v>25802</v>
      </c>
      <c r="FU606" s="335" t="s">
        <v>25803</v>
      </c>
      <c r="FV606" s="335" t="s">
        <v>25804</v>
      </c>
      <c r="FW606" s="335" t="s">
        <v>25805</v>
      </c>
      <c r="FX606" s="335" t="s">
        <v>176</v>
      </c>
      <c r="FY606" s="335" t="s">
        <v>22367</v>
      </c>
      <c r="FZ606" s="335" t="s">
        <v>23307</v>
      </c>
      <c r="GA606" s="335" t="s">
        <v>3945</v>
      </c>
      <c r="GB606" s="335" t="s">
        <v>3946</v>
      </c>
      <c r="GC606" s="335" t="s">
        <v>3946</v>
      </c>
      <c r="GD606" s="213" t="s">
        <v>4194</v>
      </c>
      <c r="GE606" s="255" t="s">
        <v>6505</v>
      </c>
      <c r="GF606" s="255" t="s">
        <v>12711</v>
      </c>
      <c r="GG606" s="255" t="s">
        <v>6505</v>
      </c>
      <c r="GH606" s="255" t="s">
        <v>12615</v>
      </c>
      <c r="GI606" s="213" t="s">
        <v>6676</v>
      </c>
      <c r="GJ606" s="487"/>
      <c r="GK606" s="487"/>
      <c r="GL606" s="487"/>
      <c r="GM606" s="487"/>
      <c r="GN606" s="487"/>
      <c r="GO606" s="487"/>
      <c r="GP606" s="487"/>
      <c r="GQ606" s="487"/>
      <c r="GR606" s="487"/>
      <c r="GS606" s="487"/>
      <c r="GT606" s="487"/>
      <c r="GU606" s="487"/>
      <c r="GV606" s="487"/>
      <c r="GW606" s="487"/>
      <c r="GX606" s="487"/>
      <c r="GY606" s="487"/>
      <c r="GZ606" s="487"/>
      <c r="HA606" s="487"/>
      <c r="HB606" s="487"/>
      <c r="HC606" s="487"/>
      <c r="HD606" s="487"/>
      <c r="HE606" s="487"/>
      <c r="HF606" s="487"/>
      <c r="HG606" s="487"/>
      <c r="HH606" s="487"/>
      <c r="HI606" s="487"/>
      <c r="HJ606" s="487"/>
      <c r="HK606" s="487"/>
      <c r="HL606" s="282">
        <v>43287</v>
      </c>
      <c r="HM606" s="30" t="s">
        <v>14088</v>
      </c>
      <c r="HN606" s="213" t="s">
        <v>6505</v>
      </c>
      <c r="HO606" s="213"/>
      <c r="HP606" s="213" t="s">
        <v>6676</v>
      </c>
      <c r="HQ606" s="556"/>
      <c r="HR606" s="556"/>
      <c r="HS606" s="213" t="s">
        <v>6505</v>
      </c>
      <c r="HT606" s="213"/>
      <c r="HU606" s="213"/>
      <c r="HV606" s="556"/>
      <c r="HW606" s="213"/>
      <c r="HX606" s="556"/>
      <c r="HY606" s="556"/>
      <c r="HZ606" s="556"/>
      <c r="IA606" s="30"/>
      <c r="IB606" s="30"/>
      <c r="IC606" s="44" t="s">
        <v>247</v>
      </c>
      <c r="ID606" s="30"/>
      <c r="IE606" s="44" t="s">
        <v>12843</v>
      </c>
    </row>
    <row r="607" spans="1:239" s="44" customFormat="1" ht="12.75" x14ac:dyDescent="0.2">
      <c r="A607" s="85">
        <v>80</v>
      </c>
      <c r="B607" s="509">
        <v>0.50416666666666665</v>
      </c>
      <c r="C607" s="51"/>
      <c r="D607" s="85" t="s">
        <v>12630</v>
      </c>
      <c r="E607" s="66" t="s">
        <v>212</v>
      </c>
      <c r="F607" s="282">
        <v>43287</v>
      </c>
      <c r="G607" s="36" t="s">
        <v>1202</v>
      </c>
      <c r="H607" s="36" t="s">
        <v>3056</v>
      </c>
      <c r="I607" s="66" t="s">
        <v>6889</v>
      </c>
      <c r="J607" s="66"/>
      <c r="K607" s="66"/>
      <c r="L607" s="66"/>
      <c r="M607" s="537"/>
      <c r="N607" s="537"/>
      <c r="O607" s="51"/>
      <c r="P607" s="495" t="s">
        <v>25806</v>
      </c>
      <c r="Q607" s="51" t="s">
        <v>25807</v>
      </c>
      <c r="R607" s="194" t="s">
        <v>25808</v>
      </c>
      <c r="S607" s="51" t="s">
        <v>25809</v>
      </c>
      <c r="T607" s="194">
        <v>9554700709</v>
      </c>
      <c r="U607" s="542" t="s">
        <v>25810</v>
      </c>
      <c r="V607" s="542" t="s">
        <v>25811</v>
      </c>
      <c r="W607" s="66" t="s">
        <v>221</v>
      </c>
      <c r="X607" s="66" t="s">
        <v>221</v>
      </c>
      <c r="Y607" s="66" t="s">
        <v>221</v>
      </c>
      <c r="Z607" s="66" t="s">
        <v>221</v>
      </c>
      <c r="AA607" s="194" t="s">
        <v>25812</v>
      </c>
      <c r="AB607" s="194">
        <v>9356703048</v>
      </c>
      <c r="AC607" s="44" t="s">
        <v>278</v>
      </c>
      <c r="AD607" s="85" t="s">
        <v>241</v>
      </c>
      <c r="AE607" s="66"/>
      <c r="AF607" s="85" t="s">
        <v>280</v>
      </c>
      <c r="AG607" s="194" t="s">
        <v>221</v>
      </c>
      <c r="AH607" s="194" t="s">
        <v>221</v>
      </c>
      <c r="AI607" s="194"/>
      <c r="AJ607" s="194"/>
      <c r="AK607" s="51"/>
      <c r="AL607" s="194"/>
      <c r="AM607" s="194"/>
      <c r="AN607" s="66" t="s">
        <v>432</v>
      </c>
      <c r="AO607" s="66" t="s">
        <v>432</v>
      </c>
      <c r="AP607" s="66" t="s">
        <v>434</v>
      </c>
      <c r="AQ607" s="66" t="s">
        <v>10785</v>
      </c>
      <c r="AR607" s="66" t="s">
        <v>25760</v>
      </c>
      <c r="AS607" s="51"/>
      <c r="AT607" s="51"/>
      <c r="AU607" s="51"/>
      <c r="AV607" s="51"/>
      <c r="AW607" s="51"/>
      <c r="AX607" s="66" t="s">
        <v>6970</v>
      </c>
      <c r="AY607" s="66" t="s">
        <v>227</v>
      </c>
      <c r="AZ607" s="66" t="s">
        <v>3876</v>
      </c>
      <c r="BA607" s="509" t="s">
        <v>7951</v>
      </c>
      <c r="BB607" s="66" t="s">
        <v>22072</v>
      </c>
      <c r="BC607" s="509">
        <v>0.50416666666666665</v>
      </c>
      <c r="BD607" s="509">
        <v>0.51111111111111118</v>
      </c>
      <c r="BE607" s="51"/>
      <c r="BF607" s="194">
        <v>2</v>
      </c>
      <c r="BG607" s="194">
        <v>2</v>
      </c>
      <c r="BH607" s="194">
        <v>2</v>
      </c>
      <c r="BI607" s="194">
        <v>2</v>
      </c>
      <c r="BJ607" s="194">
        <v>2</v>
      </c>
      <c r="BK607" s="194">
        <v>2</v>
      </c>
      <c r="BL607" s="194">
        <v>2</v>
      </c>
      <c r="BM607" s="194">
        <v>2</v>
      </c>
      <c r="BN607" s="194">
        <v>2</v>
      </c>
      <c r="BO607" s="194">
        <v>2</v>
      </c>
      <c r="BP607" s="194">
        <v>2</v>
      </c>
      <c r="BQ607" s="194">
        <v>2</v>
      </c>
      <c r="BR607" s="194">
        <v>2</v>
      </c>
      <c r="BS607" s="194">
        <v>2</v>
      </c>
      <c r="BT607" s="194">
        <v>2</v>
      </c>
      <c r="BV607" s="540"/>
      <c r="BW607" s="59"/>
      <c r="BX607" s="59"/>
      <c r="CD607" s="51"/>
      <c r="CF607" s="66"/>
      <c r="CG607" s="51"/>
      <c r="CH607" s="51"/>
      <c r="CI607" s="51"/>
      <c r="CJ607" s="51"/>
      <c r="CK607" s="51"/>
      <c r="CL607" s="51"/>
      <c r="CM607" s="51"/>
      <c r="CN607" s="51"/>
      <c r="CO607" s="51"/>
      <c r="CP607" s="51"/>
      <c r="CQ607" s="51"/>
      <c r="CR607" s="335" t="s">
        <v>12643</v>
      </c>
      <c r="CS607" s="335" t="s">
        <v>12644</v>
      </c>
      <c r="CT607" s="335" t="s">
        <v>4002</v>
      </c>
      <c r="CU607" s="335" t="s">
        <v>25813</v>
      </c>
      <c r="CV607" s="335" t="s">
        <v>25807</v>
      </c>
      <c r="CW607" s="335" t="s">
        <v>25808</v>
      </c>
      <c r="CX607" s="335" t="s">
        <v>25809</v>
      </c>
      <c r="CY607" s="335" t="s">
        <v>25814</v>
      </c>
      <c r="CZ607" s="335" t="s">
        <v>3848</v>
      </c>
      <c r="DA607" s="335" t="s">
        <v>4044</v>
      </c>
      <c r="DB607" s="335" t="s">
        <v>3840</v>
      </c>
      <c r="DC607" s="335" t="s">
        <v>3841</v>
      </c>
      <c r="DD607" s="335" t="s">
        <v>4838</v>
      </c>
      <c r="DE607" s="335" t="s">
        <v>3848</v>
      </c>
      <c r="DF607" s="335" t="s">
        <v>4044</v>
      </c>
      <c r="DG607" s="335" t="s">
        <v>3840</v>
      </c>
      <c r="DH607" s="335" t="s">
        <v>3841</v>
      </c>
      <c r="DI607" s="335" t="s">
        <v>4838</v>
      </c>
      <c r="DJ607" s="335" t="s">
        <v>3848</v>
      </c>
      <c r="DK607" s="335" t="s">
        <v>3957</v>
      </c>
      <c r="DL607" s="335" t="s">
        <v>3848</v>
      </c>
      <c r="DM607" s="335" t="s">
        <v>3914</v>
      </c>
      <c r="DN607" s="335" t="s">
        <v>3852</v>
      </c>
      <c r="DO607" s="335" t="s">
        <v>3848</v>
      </c>
      <c r="DP607" s="335" t="s">
        <v>3848</v>
      </c>
      <c r="DQ607" s="335" t="s">
        <v>25815</v>
      </c>
      <c r="DR607" s="335" t="s">
        <v>25815</v>
      </c>
      <c r="DS607" s="335" t="s">
        <v>25810</v>
      </c>
      <c r="DT607" s="335" t="s">
        <v>3848</v>
      </c>
      <c r="DU607" s="335" t="s">
        <v>3848</v>
      </c>
      <c r="DV607" s="335" t="s">
        <v>3848</v>
      </c>
      <c r="DW607" s="335" t="s">
        <v>3848</v>
      </c>
      <c r="DX607" s="335" t="s">
        <v>3848</v>
      </c>
      <c r="DY607" s="335" t="s">
        <v>3848</v>
      </c>
      <c r="DZ607" s="335" t="s">
        <v>3848</v>
      </c>
      <c r="EA607" s="335" t="s">
        <v>3848</v>
      </c>
      <c r="EB607" s="335" t="s">
        <v>3861</v>
      </c>
      <c r="EC607" s="335" t="s">
        <v>3862</v>
      </c>
      <c r="ED607" s="335" t="s">
        <v>3848</v>
      </c>
      <c r="EE607" s="335" t="s">
        <v>4212</v>
      </c>
      <c r="EF607" s="335" t="s">
        <v>432</v>
      </c>
      <c r="EG607" s="335" t="s">
        <v>3919</v>
      </c>
      <c r="EH607" s="335" t="s">
        <v>3920</v>
      </c>
      <c r="EI607" s="335" t="s">
        <v>25764</v>
      </c>
      <c r="EJ607" s="335" t="s">
        <v>3848</v>
      </c>
      <c r="EK607" s="335" t="s">
        <v>3848</v>
      </c>
      <c r="EL607" s="335" t="s">
        <v>3868</v>
      </c>
      <c r="EM607" s="335" t="s">
        <v>4002</v>
      </c>
      <c r="EN607" s="335" t="s">
        <v>4002</v>
      </c>
      <c r="EO607" s="335" t="s">
        <v>4002</v>
      </c>
      <c r="EP607" s="335" t="s">
        <v>4002</v>
      </c>
      <c r="EQ607" s="335" t="s">
        <v>23326</v>
      </c>
      <c r="ER607" s="335" t="s">
        <v>4017</v>
      </c>
      <c r="ES607" s="335" t="s">
        <v>4017</v>
      </c>
      <c r="ET607" s="335" t="s">
        <v>4017</v>
      </c>
      <c r="EU607" s="335" t="s">
        <v>4017</v>
      </c>
      <c r="EV607" s="335" t="s">
        <v>3848</v>
      </c>
      <c r="EW607" s="335" t="s">
        <v>3848</v>
      </c>
      <c r="EX607" s="335" t="s">
        <v>3848</v>
      </c>
      <c r="EY607" s="335" t="s">
        <v>3848</v>
      </c>
      <c r="EZ607" s="335" t="s">
        <v>3848</v>
      </c>
      <c r="FA607" s="335" t="s">
        <v>3848</v>
      </c>
      <c r="FB607" s="335" t="s">
        <v>3848</v>
      </c>
      <c r="FC607" s="335" t="s">
        <v>3848</v>
      </c>
      <c r="FD607" s="335" t="s">
        <v>3848</v>
      </c>
      <c r="FE607" s="335" t="s">
        <v>4017</v>
      </c>
      <c r="FF607" s="335" t="s">
        <v>4017</v>
      </c>
      <c r="FG607" s="335" t="s">
        <v>3848</v>
      </c>
      <c r="FH607" s="335" t="s">
        <v>3848</v>
      </c>
      <c r="FI607" s="335" t="s">
        <v>3848</v>
      </c>
      <c r="FJ607" s="335" t="s">
        <v>4017</v>
      </c>
      <c r="FK607" s="335" t="s">
        <v>4017</v>
      </c>
      <c r="FL607" s="335" t="s">
        <v>4017</v>
      </c>
      <c r="FM607" s="335" t="s">
        <v>4044</v>
      </c>
      <c r="FN607" s="335" t="s">
        <v>4044</v>
      </c>
      <c r="FO607" s="335" t="s">
        <v>3848</v>
      </c>
      <c r="FP607" s="335" t="s">
        <v>3848</v>
      </c>
      <c r="FQ607" s="335" t="s">
        <v>25816</v>
      </c>
      <c r="FR607" s="335" t="s">
        <v>4045</v>
      </c>
      <c r="FS607" s="335" t="s">
        <v>25817</v>
      </c>
      <c r="FT607" s="335" t="s">
        <v>3943</v>
      </c>
      <c r="FU607" s="335" t="s">
        <v>3943</v>
      </c>
      <c r="FV607" s="335" t="s">
        <v>3943</v>
      </c>
      <c r="FW607" s="335" t="s">
        <v>3943</v>
      </c>
      <c r="FX607" s="335" t="s">
        <v>3944</v>
      </c>
      <c r="FY607" s="335" t="s">
        <v>3848</v>
      </c>
      <c r="FZ607" s="335" t="s">
        <v>3848</v>
      </c>
      <c r="GA607" s="335" t="s">
        <v>3848</v>
      </c>
      <c r="GB607" s="335" t="s">
        <v>3848</v>
      </c>
      <c r="GC607" s="335" t="s">
        <v>3848</v>
      </c>
      <c r="GD607" s="487"/>
      <c r="GE607" s="487"/>
      <c r="GF607" s="487"/>
      <c r="GG607" s="487"/>
      <c r="GH607" s="487"/>
      <c r="GI607" s="487"/>
      <c r="GJ607" s="487"/>
      <c r="GK607" s="487"/>
      <c r="GL607" s="487"/>
      <c r="GM607" s="487"/>
      <c r="GN607" s="487"/>
      <c r="GO607" s="487"/>
      <c r="GP607" s="487"/>
      <c r="GQ607" s="487"/>
      <c r="GR607" s="487"/>
      <c r="GS607" s="487"/>
      <c r="GT607" s="487"/>
      <c r="GU607" s="487"/>
      <c r="GV607" s="487"/>
      <c r="GW607" s="487"/>
      <c r="GX607" s="487"/>
      <c r="GY607" s="487"/>
      <c r="GZ607" s="487"/>
      <c r="HA607" s="487"/>
      <c r="HB607" s="487"/>
      <c r="HC607" s="487"/>
      <c r="HD607" s="487"/>
      <c r="HE607" s="487"/>
      <c r="HF607" s="487"/>
      <c r="HG607" s="487"/>
      <c r="HH607" s="487"/>
      <c r="HI607" s="487"/>
      <c r="HJ607" s="487"/>
      <c r="HK607" s="487"/>
      <c r="HL607" s="335"/>
      <c r="HM607" s="335"/>
      <c r="HN607" s="335"/>
      <c r="HO607" s="335"/>
      <c r="HP607" s="335"/>
      <c r="HQ607" s="556"/>
      <c r="HR607" s="556"/>
      <c r="HS607" s="556"/>
      <c r="HT607" s="556"/>
      <c r="HU607" s="556"/>
      <c r="HV607" s="556"/>
      <c r="HW607" s="556"/>
      <c r="HX607" s="556"/>
      <c r="HY607" s="556"/>
      <c r="HZ607" s="556"/>
      <c r="IA607" s="335"/>
      <c r="IB607" s="335"/>
      <c r="IC607" s="44" t="s">
        <v>3403</v>
      </c>
      <c r="ID607" s="335"/>
      <c r="IE607" s="44" t="s">
        <v>3403</v>
      </c>
    </row>
    <row r="608" spans="1:239" s="44" customFormat="1" ht="12.75" x14ac:dyDescent="0.2">
      <c r="A608" s="85">
        <v>81</v>
      </c>
      <c r="B608" s="509">
        <v>0.51388888888888895</v>
      </c>
      <c r="C608" s="537"/>
      <c r="D608" s="85" t="s">
        <v>12630</v>
      </c>
      <c r="E608" s="66" t="s">
        <v>212</v>
      </c>
      <c r="F608" s="282">
        <v>43287</v>
      </c>
      <c r="G608" s="36" t="s">
        <v>1202</v>
      </c>
      <c r="H608" s="36" t="s">
        <v>3056</v>
      </c>
      <c r="I608" s="66" t="s">
        <v>3057</v>
      </c>
      <c r="J608" s="66"/>
      <c r="K608" s="66"/>
      <c r="L608" s="66"/>
      <c r="M608" s="537"/>
      <c r="N608" s="537"/>
      <c r="O608" s="66"/>
      <c r="P608" s="314" t="s">
        <v>25818</v>
      </c>
      <c r="Q608" s="194" t="s">
        <v>25819</v>
      </c>
      <c r="R608" s="194" t="s">
        <v>25820</v>
      </c>
      <c r="S608" s="194" t="s">
        <v>575</v>
      </c>
      <c r="T608" s="360">
        <v>9991052046</v>
      </c>
      <c r="U608" s="538" t="s">
        <v>25821</v>
      </c>
      <c r="V608" s="538" t="s">
        <v>25821</v>
      </c>
      <c r="W608" s="66" t="s">
        <v>221</v>
      </c>
      <c r="X608" s="66" t="s">
        <v>221</v>
      </c>
      <c r="Y608" s="66" t="s">
        <v>221</v>
      </c>
      <c r="Z608" s="66" t="s">
        <v>221</v>
      </c>
      <c r="AA608" s="194" t="s">
        <v>25822</v>
      </c>
      <c r="AB608" s="194">
        <v>9084641371</v>
      </c>
      <c r="AC608" s="44" t="s">
        <v>1303</v>
      </c>
      <c r="AD608" s="85" t="s">
        <v>5205</v>
      </c>
      <c r="AE608" s="66"/>
      <c r="AF608" s="194" t="s">
        <v>221</v>
      </c>
      <c r="AG608" s="194" t="s">
        <v>221</v>
      </c>
      <c r="AH608" s="194" t="s">
        <v>221</v>
      </c>
      <c r="AI608" s="194"/>
      <c r="AJ608" s="66"/>
      <c r="AK608" s="66"/>
      <c r="AL608" s="194"/>
      <c r="AM608" s="194"/>
      <c r="AN608" s="66" t="s">
        <v>432</v>
      </c>
      <c r="AO608" s="66" t="s">
        <v>432</v>
      </c>
      <c r="AP608" s="66" t="s">
        <v>434</v>
      </c>
      <c r="AQ608" s="66" t="s">
        <v>10785</v>
      </c>
      <c r="AR608" s="66" t="s">
        <v>25760</v>
      </c>
      <c r="AS608" s="66"/>
      <c r="AT608" s="66"/>
      <c r="AU608" s="66"/>
      <c r="AV608" s="66"/>
      <c r="AW608" s="66"/>
      <c r="AX608" s="66" t="s">
        <v>6970</v>
      </c>
      <c r="AY608" s="66" t="s">
        <v>227</v>
      </c>
      <c r="AZ608" s="66" t="s">
        <v>3877</v>
      </c>
      <c r="BA608" s="509" t="s">
        <v>7951</v>
      </c>
      <c r="BB608" s="66" t="s">
        <v>22072</v>
      </c>
      <c r="BC608" s="509">
        <v>0.51388888888888895</v>
      </c>
      <c r="BD608" s="509">
        <v>0.5180555555555556</v>
      </c>
      <c r="BE608" s="66"/>
      <c r="BF608" s="194">
        <v>1</v>
      </c>
      <c r="BG608" s="194">
        <v>2</v>
      </c>
      <c r="BH608" s="194">
        <v>2</v>
      </c>
      <c r="BI608" s="194">
        <v>2</v>
      </c>
      <c r="BJ608" s="194">
        <v>2</v>
      </c>
      <c r="BK608" s="194">
        <v>1</v>
      </c>
      <c r="BL608" s="194">
        <v>1</v>
      </c>
      <c r="BM608" s="194">
        <v>2</v>
      </c>
      <c r="BN608" s="194">
        <v>1</v>
      </c>
      <c r="BO608" s="194">
        <v>1</v>
      </c>
      <c r="BP608" s="194">
        <v>2</v>
      </c>
      <c r="BQ608" s="194">
        <v>1</v>
      </c>
      <c r="BR608" s="194">
        <v>2</v>
      </c>
      <c r="BS608" s="194">
        <v>2</v>
      </c>
      <c r="BT608" s="194">
        <v>2</v>
      </c>
      <c r="BV608" s="540"/>
      <c r="BW608" s="319"/>
      <c r="BX608" s="59"/>
      <c r="BY608" s="66"/>
      <c r="BZ608" s="194"/>
      <c r="CA608" s="194"/>
      <c r="CB608" s="194"/>
      <c r="CC608" s="194"/>
      <c r="CD608" s="194"/>
      <c r="CE608" s="66"/>
      <c r="CF608" s="66"/>
      <c r="CG608" s="66"/>
      <c r="CH608" s="66"/>
      <c r="CI608" s="66"/>
      <c r="CJ608" s="66"/>
      <c r="CK608" s="66"/>
      <c r="CL608" s="66"/>
      <c r="CM608" s="66"/>
      <c r="CN608" s="66"/>
      <c r="CO608" s="66"/>
      <c r="CP608" s="66"/>
      <c r="CQ608" s="66"/>
      <c r="CR608" s="335" t="s">
        <v>12643</v>
      </c>
      <c r="CS608" s="335" t="s">
        <v>12644</v>
      </c>
      <c r="CT608" s="335" t="s">
        <v>4002</v>
      </c>
      <c r="CU608" s="335" t="s">
        <v>25823</v>
      </c>
      <c r="CV608" s="335" t="s">
        <v>25819</v>
      </c>
      <c r="CW608" s="335" t="s">
        <v>25820</v>
      </c>
      <c r="CX608" s="335" t="s">
        <v>575</v>
      </c>
      <c r="CY608" s="335" t="s">
        <v>25824</v>
      </c>
      <c r="CZ608" s="335" t="s">
        <v>3574</v>
      </c>
      <c r="DA608" s="335" t="s">
        <v>4044</v>
      </c>
      <c r="DB608" s="335" t="s">
        <v>4037</v>
      </c>
      <c r="DC608" s="335" t="s">
        <v>4038</v>
      </c>
      <c r="DD608" s="335" t="s">
        <v>4039</v>
      </c>
      <c r="DE608" s="335" t="s">
        <v>3848</v>
      </c>
      <c r="DF608" s="335" t="s">
        <v>4044</v>
      </c>
      <c r="DG608" s="335" t="s">
        <v>3840</v>
      </c>
      <c r="DH608" s="335" t="s">
        <v>3841</v>
      </c>
      <c r="DI608" s="335" t="s">
        <v>4838</v>
      </c>
      <c r="DJ608" s="335" t="s">
        <v>3848</v>
      </c>
      <c r="DK608" s="335" t="s">
        <v>3957</v>
      </c>
      <c r="DL608" s="335" t="s">
        <v>3848</v>
      </c>
      <c r="DM608" s="335" t="s">
        <v>3914</v>
      </c>
      <c r="DN608" s="335" t="s">
        <v>3852</v>
      </c>
      <c r="DO608" s="335" t="s">
        <v>3848</v>
      </c>
      <c r="DP608" s="335" t="s">
        <v>3848</v>
      </c>
      <c r="DQ608" s="335" t="s">
        <v>25825</v>
      </c>
      <c r="DR608" s="335" t="s">
        <v>25825</v>
      </c>
      <c r="DS608" s="335" t="s">
        <v>25821</v>
      </c>
      <c r="DT608" s="335" t="s">
        <v>3848</v>
      </c>
      <c r="DU608" s="335" t="s">
        <v>3848</v>
      </c>
      <c r="DV608" s="335" t="s">
        <v>3848</v>
      </c>
      <c r="DW608" s="335" t="s">
        <v>3848</v>
      </c>
      <c r="DX608" s="335" t="s">
        <v>3848</v>
      </c>
      <c r="DY608" s="335" t="s">
        <v>3848</v>
      </c>
      <c r="DZ608" s="335" t="s">
        <v>3848</v>
      </c>
      <c r="EA608" s="335" t="s">
        <v>3848</v>
      </c>
      <c r="EB608" s="335" t="s">
        <v>3861</v>
      </c>
      <c r="EC608" s="335" t="s">
        <v>3862</v>
      </c>
      <c r="ED608" s="335" t="s">
        <v>3848</v>
      </c>
      <c r="EE608" s="335" t="s">
        <v>4212</v>
      </c>
      <c r="EF608" s="335" t="s">
        <v>432</v>
      </c>
      <c r="EG608" s="335" t="s">
        <v>3919</v>
      </c>
      <c r="EH608" s="335" t="s">
        <v>3920</v>
      </c>
      <c r="EI608" s="335" t="s">
        <v>25764</v>
      </c>
      <c r="EJ608" s="335" t="s">
        <v>3848</v>
      </c>
      <c r="EK608" s="335" t="s">
        <v>3848</v>
      </c>
      <c r="EL608" s="335" t="s">
        <v>3868</v>
      </c>
      <c r="EM608" s="335" t="s">
        <v>4002</v>
      </c>
      <c r="EN608" s="335" t="s">
        <v>4002</v>
      </c>
      <c r="EO608" s="335" t="s">
        <v>4002</v>
      </c>
      <c r="EP608" s="335" t="s">
        <v>4002</v>
      </c>
      <c r="EQ608" s="335" t="s">
        <v>4017</v>
      </c>
      <c r="ER608" s="335" t="s">
        <v>4017</v>
      </c>
      <c r="ES608" s="335" t="s">
        <v>4017</v>
      </c>
      <c r="ET608" s="335" t="s">
        <v>4017</v>
      </c>
      <c r="EU608" s="335" t="s">
        <v>4017</v>
      </c>
      <c r="EV608" s="335" t="s">
        <v>3848</v>
      </c>
      <c r="EW608" s="335" t="s">
        <v>3848</v>
      </c>
      <c r="EX608" s="335" t="s">
        <v>3848</v>
      </c>
      <c r="EY608" s="335" t="s">
        <v>3848</v>
      </c>
      <c r="EZ608" s="335" t="s">
        <v>3848</v>
      </c>
      <c r="FA608" s="335" t="s">
        <v>3848</v>
      </c>
      <c r="FB608" s="335" t="s">
        <v>3848</v>
      </c>
      <c r="FC608" s="335" t="s">
        <v>3848</v>
      </c>
      <c r="FD608" s="335" t="s">
        <v>3848</v>
      </c>
      <c r="FE608" s="335" t="s">
        <v>4017</v>
      </c>
      <c r="FF608" s="335" t="s">
        <v>4017</v>
      </c>
      <c r="FG608" s="335" t="s">
        <v>3848</v>
      </c>
      <c r="FH608" s="335" t="s">
        <v>3848</v>
      </c>
      <c r="FI608" s="335" t="s">
        <v>3848</v>
      </c>
      <c r="FJ608" s="335" t="s">
        <v>4017</v>
      </c>
      <c r="FK608" s="335" t="s">
        <v>4017</v>
      </c>
      <c r="FL608" s="335" t="s">
        <v>4017</v>
      </c>
      <c r="FM608" s="335" t="s">
        <v>4044</v>
      </c>
      <c r="FN608" s="335" t="s">
        <v>4044</v>
      </c>
      <c r="FO608" s="335" t="s">
        <v>3848</v>
      </c>
      <c r="FP608" s="335" t="s">
        <v>3848</v>
      </c>
      <c r="FQ608" s="335" t="s">
        <v>25826</v>
      </c>
      <c r="FR608" s="335" t="s">
        <v>25827</v>
      </c>
      <c r="FS608" s="335" t="s">
        <v>25828</v>
      </c>
      <c r="FT608" s="335" t="s">
        <v>3943</v>
      </c>
      <c r="FU608" s="335" t="s">
        <v>3943</v>
      </c>
      <c r="FV608" s="335" t="s">
        <v>3943</v>
      </c>
      <c r="FW608" s="335" t="s">
        <v>3943</v>
      </c>
      <c r="FX608" s="335" t="s">
        <v>3944</v>
      </c>
      <c r="FY608" s="335" t="s">
        <v>3848</v>
      </c>
      <c r="FZ608" s="335" t="s">
        <v>3848</v>
      </c>
      <c r="GA608" s="335" t="s">
        <v>3848</v>
      </c>
      <c r="GB608" s="335" t="s">
        <v>3848</v>
      </c>
      <c r="GC608" s="335" t="s">
        <v>3848</v>
      </c>
      <c r="GD608" s="309"/>
      <c r="GE608" s="309"/>
      <c r="GF608" s="309"/>
      <c r="GG608" s="309"/>
      <c r="GH608" s="309"/>
      <c r="GI608" s="309"/>
      <c r="GJ608" s="309"/>
      <c r="GK608" s="309"/>
      <c r="GL608" s="309"/>
      <c r="GM608" s="309"/>
      <c r="GN608" s="309"/>
      <c r="GO608" s="309"/>
      <c r="GP608" s="309"/>
      <c r="GQ608" s="309"/>
      <c r="GR608" s="309"/>
      <c r="GS608" s="309"/>
      <c r="GT608" s="309"/>
      <c r="GU608" s="309"/>
      <c r="GV608" s="309"/>
      <c r="GW608" s="309"/>
      <c r="GX608" s="309"/>
      <c r="GY608" s="309"/>
      <c r="GZ608" s="309"/>
      <c r="HA608" s="309"/>
      <c r="HB608" s="309"/>
      <c r="HC608" s="309"/>
      <c r="HD608" s="309"/>
      <c r="HE608" s="309"/>
      <c r="HF608" s="309"/>
      <c r="HG608" s="309"/>
      <c r="HH608" s="309"/>
      <c r="HI608" s="309"/>
      <c r="HJ608" s="309"/>
      <c r="HK608" s="309"/>
      <c r="HL608" s="335"/>
      <c r="HM608" s="335"/>
      <c r="HN608" s="335"/>
      <c r="HO608" s="335"/>
      <c r="HP608" s="335"/>
      <c r="HQ608" s="556"/>
      <c r="HR608" s="556"/>
      <c r="HS608" s="556"/>
      <c r="HT608" s="556"/>
      <c r="HU608" s="556"/>
      <c r="HV608" s="556"/>
      <c r="HW608" s="556"/>
      <c r="HX608" s="556"/>
      <c r="HY608" s="556"/>
      <c r="HZ608" s="556"/>
      <c r="IA608" s="335"/>
      <c r="IB608" s="335"/>
      <c r="IC608" s="44" t="s">
        <v>3403</v>
      </c>
      <c r="ID608" s="335"/>
      <c r="IE608" s="44" t="s">
        <v>3403</v>
      </c>
    </row>
    <row r="609" spans="1:239" s="44" customFormat="1" ht="12.75" x14ac:dyDescent="0.2">
      <c r="A609" s="85">
        <v>82</v>
      </c>
      <c r="B609" s="509">
        <v>0.52638888888888891</v>
      </c>
      <c r="C609" s="36"/>
      <c r="D609" s="85" t="s">
        <v>12630</v>
      </c>
      <c r="E609" s="66" t="s">
        <v>212</v>
      </c>
      <c r="F609" s="282">
        <v>43287</v>
      </c>
      <c r="G609" s="36" t="s">
        <v>357</v>
      </c>
      <c r="H609" s="36" t="s">
        <v>214</v>
      </c>
      <c r="I609" s="66" t="s">
        <v>17737</v>
      </c>
      <c r="J609" s="36"/>
      <c r="K609" s="36"/>
      <c r="L609" s="36"/>
      <c r="M609" s="559"/>
      <c r="N609" s="559"/>
      <c r="O609" s="36"/>
      <c r="P609" s="495" t="s">
        <v>25829</v>
      </c>
      <c r="Q609" s="194" t="s">
        <v>25830</v>
      </c>
      <c r="R609" s="194" t="s">
        <v>25831</v>
      </c>
      <c r="S609" s="194" t="s">
        <v>25832</v>
      </c>
      <c r="T609" s="360">
        <v>9308460178</v>
      </c>
      <c r="U609" s="538" t="s">
        <v>25833</v>
      </c>
      <c r="V609" s="538" t="s">
        <v>25833</v>
      </c>
      <c r="W609" s="66" t="s">
        <v>221</v>
      </c>
      <c r="X609" s="66" t="s">
        <v>221</v>
      </c>
      <c r="Y609" s="66" t="s">
        <v>221</v>
      </c>
      <c r="Z609" s="66" t="s">
        <v>221</v>
      </c>
      <c r="AA609" s="194" t="s">
        <v>25834</v>
      </c>
      <c r="AB609" s="360">
        <v>9301006053</v>
      </c>
      <c r="AC609" s="44" t="s">
        <v>402</v>
      </c>
      <c r="AD609" s="183" t="s">
        <v>224</v>
      </c>
      <c r="AE609" s="66" t="s">
        <v>3318</v>
      </c>
      <c r="AF609" s="44" t="s">
        <v>259</v>
      </c>
      <c r="AG609" s="194" t="s">
        <v>221</v>
      </c>
      <c r="AH609" s="194" t="s">
        <v>221</v>
      </c>
      <c r="AI609" s="194">
        <v>13</v>
      </c>
      <c r="AJ609" s="194" t="s">
        <v>227</v>
      </c>
      <c r="AK609" s="194">
        <v>2</v>
      </c>
      <c r="AL609" s="194">
        <v>3</v>
      </c>
      <c r="AM609" s="194">
        <v>7</v>
      </c>
      <c r="AN609" s="66" t="s">
        <v>432</v>
      </c>
      <c r="AO609" s="66" t="s">
        <v>432</v>
      </c>
      <c r="AP609" s="66" t="s">
        <v>434</v>
      </c>
      <c r="AQ609" s="66" t="s">
        <v>10785</v>
      </c>
      <c r="AR609" s="66" t="s">
        <v>25760</v>
      </c>
      <c r="AS609" s="183"/>
      <c r="AT609" s="183"/>
      <c r="AU609" s="183"/>
      <c r="AV609" s="183"/>
      <c r="AW609" s="183"/>
      <c r="AX609" s="66" t="s">
        <v>6970</v>
      </c>
      <c r="AY609" s="66" t="s">
        <v>227</v>
      </c>
      <c r="AZ609" s="66" t="s">
        <v>3877</v>
      </c>
      <c r="BA609" s="509" t="s">
        <v>7951</v>
      </c>
      <c r="BB609" s="66" t="s">
        <v>22072</v>
      </c>
      <c r="BC609" s="509">
        <v>0.52638888888888891</v>
      </c>
      <c r="BD609" s="509">
        <v>0.53749999999999998</v>
      </c>
      <c r="BE609" s="183"/>
      <c r="BF609" s="194">
        <v>2</v>
      </c>
      <c r="BG609" s="194">
        <v>3</v>
      </c>
      <c r="BH609" s="194">
        <v>3</v>
      </c>
      <c r="BI609" s="194">
        <v>3</v>
      </c>
      <c r="BJ609" s="194">
        <v>3</v>
      </c>
      <c r="BK609" s="194">
        <v>2</v>
      </c>
      <c r="BL609" s="194">
        <v>2</v>
      </c>
      <c r="BM609" s="194">
        <v>3</v>
      </c>
      <c r="BN609" s="194">
        <v>2</v>
      </c>
      <c r="BO609" s="194">
        <v>2</v>
      </c>
      <c r="BP609" s="194">
        <v>3</v>
      </c>
      <c r="BQ609" s="194">
        <v>2</v>
      </c>
      <c r="BR609" s="194">
        <v>3</v>
      </c>
      <c r="BS609" s="194">
        <v>3</v>
      </c>
      <c r="BT609" s="194">
        <v>3</v>
      </c>
      <c r="BU609" s="183"/>
      <c r="BV609" s="540" t="s">
        <v>22072</v>
      </c>
      <c r="BW609" s="500">
        <v>0.53749999999999998</v>
      </c>
      <c r="BX609" s="319">
        <v>0.5444444444444444</v>
      </c>
      <c r="BY609" s="36"/>
      <c r="BZ609" s="194">
        <v>3</v>
      </c>
      <c r="CA609" s="194">
        <v>3</v>
      </c>
      <c r="CB609" s="194">
        <v>3</v>
      </c>
      <c r="CC609" s="194">
        <v>3</v>
      </c>
      <c r="CD609" s="51" t="s">
        <v>260</v>
      </c>
      <c r="CE609" s="44" t="s">
        <v>22072</v>
      </c>
      <c r="CF609" s="66">
        <v>15</v>
      </c>
      <c r="CG609" s="183"/>
      <c r="CH609" s="183"/>
      <c r="CI609" s="183"/>
      <c r="CJ609" s="183"/>
      <c r="CK609" s="183"/>
      <c r="CL609" s="183"/>
      <c r="CM609" s="183"/>
      <c r="CN609" s="183"/>
      <c r="CO609" s="183"/>
      <c r="CP609" s="183"/>
      <c r="CQ609" s="183"/>
      <c r="CR609" s="335" t="s">
        <v>12643</v>
      </c>
      <c r="CS609" s="335" t="s">
        <v>12644</v>
      </c>
      <c r="CT609" s="335" t="s">
        <v>4002</v>
      </c>
      <c r="CU609" s="335" t="s">
        <v>25835</v>
      </c>
      <c r="CV609" s="335" t="s">
        <v>25830</v>
      </c>
      <c r="CW609" s="335" t="s">
        <v>25831</v>
      </c>
      <c r="CX609" s="335" t="s">
        <v>25832</v>
      </c>
      <c r="CY609" s="335" t="s">
        <v>25836</v>
      </c>
      <c r="CZ609" s="335" t="s">
        <v>25837</v>
      </c>
      <c r="DA609" s="335" t="s">
        <v>25838</v>
      </c>
      <c r="DB609" s="335" t="s">
        <v>8885</v>
      </c>
      <c r="DC609" s="335" t="s">
        <v>3846</v>
      </c>
      <c r="DD609" s="335" t="s">
        <v>9470</v>
      </c>
      <c r="DE609" s="335" t="s">
        <v>25837</v>
      </c>
      <c r="DF609" s="335" t="s">
        <v>25838</v>
      </c>
      <c r="DG609" s="335" t="s">
        <v>8885</v>
      </c>
      <c r="DH609" s="335" t="s">
        <v>3846</v>
      </c>
      <c r="DI609" s="335" t="s">
        <v>9470</v>
      </c>
      <c r="DJ609" s="335" t="s">
        <v>25839</v>
      </c>
      <c r="DK609" s="335" t="s">
        <v>3957</v>
      </c>
      <c r="DL609" s="335" t="s">
        <v>9980</v>
      </c>
      <c r="DM609" s="335" t="s">
        <v>3914</v>
      </c>
      <c r="DN609" s="335" t="s">
        <v>3852</v>
      </c>
      <c r="DO609" s="335" t="s">
        <v>3853</v>
      </c>
      <c r="DP609" s="335" t="s">
        <v>11948</v>
      </c>
      <c r="DQ609" s="335" t="s">
        <v>25840</v>
      </c>
      <c r="DR609" s="335" t="s">
        <v>25840</v>
      </c>
      <c r="DS609" s="335" t="s">
        <v>25833</v>
      </c>
      <c r="DT609" s="335" t="s">
        <v>25841</v>
      </c>
      <c r="DU609" s="335" t="s">
        <v>25842</v>
      </c>
      <c r="DV609" s="335" t="s">
        <v>25843</v>
      </c>
      <c r="DW609" s="335" t="s">
        <v>25844</v>
      </c>
      <c r="DX609" s="335" t="s">
        <v>25845</v>
      </c>
      <c r="DY609" s="335" t="s">
        <v>25846</v>
      </c>
      <c r="DZ609" s="335" t="s">
        <v>3848</v>
      </c>
      <c r="EA609" s="335" t="s">
        <v>3848</v>
      </c>
      <c r="EB609" s="335" t="s">
        <v>3861</v>
      </c>
      <c r="EC609" s="335" t="s">
        <v>3862</v>
      </c>
      <c r="ED609" s="335" t="s">
        <v>3848</v>
      </c>
      <c r="EE609" s="335" t="s">
        <v>25847</v>
      </c>
      <c r="EF609" s="335" t="s">
        <v>432</v>
      </c>
      <c r="EG609" s="335" t="s">
        <v>2755</v>
      </c>
      <c r="EH609" s="335" t="s">
        <v>282</v>
      </c>
      <c r="EI609" s="335" t="s">
        <v>3848</v>
      </c>
      <c r="EJ609" s="335" t="s">
        <v>3848</v>
      </c>
      <c r="EK609" s="335" t="s">
        <v>3848</v>
      </c>
      <c r="EL609" s="335" t="s">
        <v>3868</v>
      </c>
      <c r="EM609" s="335" t="s">
        <v>4002</v>
      </c>
      <c r="EN609" s="335" t="s">
        <v>3870</v>
      </c>
      <c r="EO609" s="335" t="s">
        <v>4002</v>
      </c>
      <c r="EP609" s="335" t="s">
        <v>3869</v>
      </c>
      <c r="EQ609" s="335" t="s">
        <v>25848</v>
      </c>
      <c r="ER609" s="335" t="s">
        <v>3924</v>
      </c>
      <c r="ES609" s="335" t="s">
        <v>25849</v>
      </c>
      <c r="ET609" s="335" t="s">
        <v>25850</v>
      </c>
      <c r="EU609" s="335" t="s">
        <v>8977</v>
      </c>
      <c r="EV609" s="335" t="s">
        <v>3876</v>
      </c>
      <c r="EW609" s="335" t="s">
        <v>3876</v>
      </c>
      <c r="EX609" s="335" t="s">
        <v>3848</v>
      </c>
      <c r="EY609" s="335" t="s">
        <v>3848</v>
      </c>
      <c r="EZ609" s="335" t="s">
        <v>3876</v>
      </c>
      <c r="FA609" s="335" t="s">
        <v>3848</v>
      </c>
      <c r="FB609" s="335" t="s">
        <v>25851</v>
      </c>
      <c r="FC609" s="335" t="s">
        <v>25852</v>
      </c>
      <c r="FD609" s="335" t="s">
        <v>3848</v>
      </c>
      <c r="FE609" s="335" t="s">
        <v>8213</v>
      </c>
      <c r="FF609" s="335" t="s">
        <v>25853</v>
      </c>
      <c r="FG609" s="335" t="s">
        <v>3848</v>
      </c>
      <c r="FH609" s="335" t="s">
        <v>25854</v>
      </c>
      <c r="FI609" s="335" t="s">
        <v>25855</v>
      </c>
      <c r="FJ609" s="335" t="s">
        <v>25856</v>
      </c>
      <c r="FK609" s="335" t="s">
        <v>25857</v>
      </c>
      <c r="FL609" s="335" t="s">
        <v>25858</v>
      </c>
      <c r="FM609" s="335" t="s">
        <v>25832</v>
      </c>
      <c r="FN609" s="335" t="s">
        <v>17609</v>
      </c>
      <c r="FO609" s="335" t="s">
        <v>25859</v>
      </c>
      <c r="FP609" s="335" t="s">
        <v>3848</v>
      </c>
      <c r="FQ609" s="335" t="s">
        <v>25860</v>
      </c>
      <c r="FR609" s="335" t="s">
        <v>4367</v>
      </c>
      <c r="FS609" s="335" t="s">
        <v>25861</v>
      </c>
      <c r="FT609" s="335" t="s">
        <v>25862</v>
      </c>
      <c r="FU609" s="335" t="s">
        <v>25863</v>
      </c>
      <c r="FV609" s="335" t="s">
        <v>25864</v>
      </c>
      <c r="FW609" s="335" t="s">
        <v>25865</v>
      </c>
      <c r="FX609" s="335" t="s">
        <v>3894</v>
      </c>
      <c r="FY609" s="335" t="s">
        <v>3848</v>
      </c>
      <c r="FZ609" s="335" t="s">
        <v>23435</v>
      </c>
      <c r="GA609" s="335" t="s">
        <v>3945</v>
      </c>
      <c r="GB609" s="335" t="s">
        <v>3945</v>
      </c>
      <c r="GC609" s="335" t="s">
        <v>3945</v>
      </c>
      <c r="GL609" s="309"/>
      <c r="GM609" s="309"/>
      <c r="GN609" s="309"/>
      <c r="GO609" s="309"/>
      <c r="GP609" s="309"/>
      <c r="GQ609" s="309"/>
      <c r="GR609" s="309"/>
      <c r="GS609" s="309"/>
      <c r="GT609" s="309"/>
      <c r="GU609" s="309"/>
      <c r="GV609" s="309"/>
      <c r="GW609" s="309"/>
      <c r="GX609" s="309"/>
      <c r="GY609" s="309"/>
      <c r="GZ609" s="309"/>
      <c r="HA609" s="309"/>
      <c r="HB609" s="309"/>
      <c r="HC609" s="309"/>
      <c r="HD609" s="309"/>
      <c r="HE609" s="309"/>
      <c r="HF609" s="309"/>
      <c r="HG609" s="309"/>
      <c r="HH609" s="309"/>
      <c r="HI609" s="309"/>
      <c r="HJ609" s="309"/>
      <c r="HK609" s="309"/>
      <c r="HL609" s="335"/>
      <c r="HM609" s="335"/>
      <c r="HN609" s="335"/>
      <c r="HO609" s="335"/>
      <c r="HP609" s="335"/>
      <c r="HQ609" s="556"/>
      <c r="HR609" s="556"/>
      <c r="HS609" s="556"/>
      <c r="HT609" s="556"/>
      <c r="HU609" s="556"/>
      <c r="HV609" s="556"/>
      <c r="HW609" s="556"/>
      <c r="HX609" s="556"/>
      <c r="HY609" s="556"/>
      <c r="HZ609" s="556"/>
      <c r="IA609" s="335"/>
      <c r="IB609" s="335"/>
      <c r="IC609" s="44" t="s">
        <v>13139</v>
      </c>
      <c r="ID609" s="335"/>
      <c r="IE609" s="44" t="s">
        <v>3403</v>
      </c>
    </row>
    <row r="610" spans="1:239" s="44" customFormat="1" ht="12.75" x14ac:dyDescent="0.2">
      <c r="A610" s="85">
        <v>83</v>
      </c>
      <c r="B610" s="283">
        <v>0.55694444444444446</v>
      </c>
      <c r="D610" s="85" t="s">
        <v>12630</v>
      </c>
      <c r="E610" s="66" t="s">
        <v>212</v>
      </c>
      <c r="F610" s="282">
        <v>43287</v>
      </c>
      <c r="G610" s="36" t="s">
        <v>1202</v>
      </c>
      <c r="H610" s="36" t="s">
        <v>214</v>
      </c>
      <c r="I610" s="66" t="s">
        <v>1222</v>
      </c>
      <c r="M610" s="351"/>
      <c r="N610" s="351"/>
      <c r="P610" s="560" t="s">
        <v>25866</v>
      </c>
      <c r="Q610" s="44" t="s">
        <v>5985</v>
      </c>
      <c r="R610" s="44" t="s">
        <v>25867</v>
      </c>
      <c r="S610" s="44" t="s">
        <v>2170</v>
      </c>
      <c r="T610" s="44">
        <v>9494788284</v>
      </c>
      <c r="U610" s="367" t="s">
        <v>25868</v>
      </c>
      <c r="V610" s="367" t="s">
        <v>25868</v>
      </c>
      <c r="W610" s="66" t="s">
        <v>221</v>
      </c>
      <c r="X610" s="66" t="s">
        <v>221</v>
      </c>
      <c r="Y610" s="66" t="s">
        <v>221</v>
      </c>
      <c r="Z610" s="66" t="s">
        <v>221</v>
      </c>
      <c r="AA610" s="44" t="s">
        <v>25869</v>
      </c>
      <c r="AB610" s="44">
        <v>9152187869</v>
      </c>
      <c r="AC610" s="85" t="s">
        <v>223</v>
      </c>
      <c r="AD610" s="183" t="s">
        <v>802</v>
      </c>
      <c r="AE610" s="255"/>
      <c r="AF610" s="85" t="s">
        <v>226</v>
      </c>
      <c r="AG610" s="194" t="s">
        <v>221</v>
      </c>
      <c r="AH610" s="194" t="s">
        <v>221</v>
      </c>
      <c r="AI610" s="255"/>
      <c r="AJ610" s="255"/>
      <c r="AK610" s="255"/>
      <c r="AL610" s="255"/>
      <c r="AM610" s="255"/>
      <c r="AN610" s="66" t="s">
        <v>432</v>
      </c>
      <c r="AO610" s="66" t="s">
        <v>432</v>
      </c>
      <c r="AP610" s="66" t="s">
        <v>434</v>
      </c>
      <c r="AQ610" s="66" t="s">
        <v>10785</v>
      </c>
      <c r="AR610" s="66" t="s">
        <v>25760</v>
      </c>
      <c r="AS610" s="255"/>
      <c r="AT610" s="255"/>
      <c r="AU610" s="255"/>
      <c r="AV610" s="255"/>
      <c r="AW610" s="255"/>
      <c r="AX610" s="66" t="s">
        <v>6970</v>
      </c>
      <c r="AY610" s="66" t="s">
        <v>227</v>
      </c>
      <c r="AZ610" s="66" t="s">
        <v>3876</v>
      </c>
      <c r="BA610" s="509" t="s">
        <v>7951</v>
      </c>
      <c r="BB610" s="66" t="s">
        <v>22072</v>
      </c>
      <c r="BC610" s="283">
        <v>0.55694444444444446</v>
      </c>
      <c r="BD610" s="283">
        <v>0.57152777777777775</v>
      </c>
      <c r="BE610" s="544"/>
      <c r="BF610" s="194">
        <v>2</v>
      </c>
      <c r="BG610" s="194">
        <v>2</v>
      </c>
      <c r="BH610" s="194">
        <v>2</v>
      </c>
      <c r="BI610" s="194">
        <v>2</v>
      </c>
      <c r="BJ610" s="194">
        <v>2</v>
      </c>
      <c r="BK610" s="194">
        <v>2</v>
      </c>
      <c r="BL610" s="194">
        <v>2</v>
      </c>
      <c r="BM610" s="194">
        <v>2</v>
      </c>
      <c r="BN610" s="194">
        <v>2</v>
      </c>
      <c r="BO610" s="194">
        <v>2</v>
      </c>
      <c r="BP610" s="194">
        <v>2</v>
      </c>
      <c r="BQ610" s="194">
        <v>2</v>
      </c>
      <c r="BR610" s="194">
        <v>2</v>
      </c>
      <c r="BS610" s="194">
        <v>2</v>
      </c>
      <c r="BT610" s="194">
        <v>2</v>
      </c>
      <c r="BU610" s="545"/>
      <c r="BV610" s="540"/>
      <c r="BW610" s="357"/>
      <c r="BX610" s="357"/>
      <c r="BY610" s="255"/>
      <c r="BZ610" s="255"/>
      <c r="CA610" s="255"/>
      <c r="CB610" s="255"/>
      <c r="CC610" s="255"/>
      <c r="CE610" s="66"/>
      <c r="CF610" s="66"/>
      <c r="CG610" s="255"/>
      <c r="CH610" s="255"/>
      <c r="CI610" s="255"/>
      <c r="CJ610" s="255"/>
      <c r="CK610" s="255"/>
      <c r="CL610" s="255"/>
      <c r="CM610" s="255"/>
      <c r="CN610" s="255"/>
      <c r="CO610" s="255"/>
      <c r="CP610" s="255"/>
      <c r="CQ610" s="255"/>
      <c r="CR610" s="335" t="s">
        <v>12643</v>
      </c>
      <c r="CS610" s="335" t="s">
        <v>12644</v>
      </c>
      <c r="CT610" s="335" t="s">
        <v>4002</v>
      </c>
      <c r="CU610" s="335" t="s">
        <v>25870</v>
      </c>
      <c r="CV610" s="335" t="s">
        <v>5985</v>
      </c>
      <c r="CW610" s="335" t="s">
        <v>25867</v>
      </c>
      <c r="CX610" s="335" t="s">
        <v>2170</v>
      </c>
      <c r="CY610" s="335" t="s">
        <v>25871</v>
      </c>
      <c r="CZ610" s="335" t="s">
        <v>3848</v>
      </c>
      <c r="DA610" s="335" t="s">
        <v>4044</v>
      </c>
      <c r="DB610" s="335" t="s">
        <v>3840</v>
      </c>
      <c r="DC610" s="335" t="s">
        <v>3841</v>
      </c>
      <c r="DD610" s="335" t="s">
        <v>4838</v>
      </c>
      <c r="DE610" s="335" t="s">
        <v>3848</v>
      </c>
      <c r="DF610" s="335" t="s">
        <v>4044</v>
      </c>
      <c r="DG610" s="335" t="s">
        <v>3840</v>
      </c>
      <c r="DH610" s="335" t="s">
        <v>3841</v>
      </c>
      <c r="DI610" s="335" t="s">
        <v>4838</v>
      </c>
      <c r="DJ610" s="335" t="s">
        <v>3848</v>
      </c>
      <c r="DK610" s="335" t="s">
        <v>3849</v>
      </c>
      <c r="DL610" s="335" t="s">
        <v>3848</v>
      </c>
      <c r="DM610" s="335" t="s">
        <v>3914</v>
      </c>
      <c r="DN610" s="335" t="s">
        <v>3852</v>
      </c>
      <c r="DO610" s="335" t="s">
        <v>3848</v>
      </c>
      <c r="DP610" s="335" t="s">
        <v>3848</v>
      </c>
      <c r="DQ610" s="335" t="s">
        <v>25872</v>
      </c>
      <c r="DR610" s="335" t="s">
        <v>25872</v>
      </c>
      <c r="DS610" s="335" t="s">
        <v>25868</v>
      </c>
      <c r="DT610" s="335" t="s">
        <v>3848</v>
      </c>
      <c r="DU610" s="335" t="s">
        <v>3848</v>
      </c>
      <c r="DV610" s="335" t="s">
        <v>3848</v>
      </c>
      <c r="DW610" s="335" t="s">
        <v>3848</v>
      </c>
      <c r="DX610" s="335" t="s">
        <v>3848</v>
      </c>
      <c r="DY610" s="335" t="s">
        <v>3848</v>
      </c>
      <c r="DZ610" s="335" t="s">
        <v>3848</v>
      </c>
      <c r="EA610" s="335" t="s">
        <v>3848</v>
      </c>
      <c r="EB610" s="335" t="s">
        <v>3861</v>
      </c>
      <c r="EC610" s="335" t="s">
        <v>3862</v>
      </c>
      <c r="ED610" s="335" t="s">
        <v>3848</v>
      </c>
      <c r="EE610" s="335" t="s">
        <v>4212</v>
      </c>
      <c r="EF610" s="335" t="s">
        <v>432</v>
      </c>
      <c r="EG610" s="335" t="s">
        <v>3919</v>
      </c>
      <c r="EH610" s="335" t="s">
        <v>3920</v>
      </c>
      <c r="EI610" s="335" t="s">
        <v>25764</v>
      </c>
      <c r="EJ610" s="335" t="s">
        <v>3848</v>
      </c>
      <c r="EK610" s="335" t="s">
        <v>3848</v>
      </c>
      <c r="EL610" s="335" t="s">
        <v>3868</v>
      </c>
      <c r="EM610" s="335" t="s">
        <v>4002</v>
      </c>
      <c r="EN610" s="335" t="s">
        <v>4002</v>
      </c>
      <c r="EO610" s="335" t="s">
        <v>4002</v>
      </c>
      <c r="EP610" s="335" t="s">
        <v>4002</v>
      </c>
      <c r="EQ610" s="335" t="s">
        <v>4017</v>
      </c>
      <c r="ER610" s="335" t="s">
        <v>4017</v>
      </c>
      <c r="ES610" s="335" t="s">
        <v>4017</v>
      </c>
      <c r="ET610" s="335" t="s">
        <v>4017</v>
      </c>
      <c r="EU610" s="335" t="s">
        <v>4017</v>
      </c>
      <c r="EV610" s="335" t="s">
        <v>3848</v>
      </c>
      <c r="EW610" s="335" t="s">
        <v>3848</v>
      </c>
      <c r="EX610" s="335" t="s">
        <v>3848</v>
      </c>
      <c r="EY610" s="335" t="s">
        <v>3848</v>
      </c>
      <c r="EZ610" s="335" t="s">
        <v>3848</v>
      </c>
      <c r="FA610" s="335" t="s">
        <v>3848</v>
      </c>
      <c r="FB610" s="335" t="s">
        <v>3848</v>
      </c>
      <c r="FC610" s="335" t="s">
        <v>3848</v>
      </c>
      <c r="FD610" s="335" t="s">
        <v>3848</v>
      </c>
      <c r="FE610" s="335" t="s">
        <v>4017</v>
      </c>
      <c r="FF610" s="335" t="s">
        <v>4017</v>
      </c>
      <c r="FG610" s="335" t="s">
        <v>3848</v>
      </c>
      <c r="FH610" s="335" t="s">
        <v>3848</v>
      </c>
      <c r="FI610" s="335" t="s">
        <v>3848</v>
      </c>
      <c r="FJ610" s="335" t="s">
        <v>4017</v>
      </c>
      <c r="FK610" s="335" t="s">
        <v>4017</v>
      </c>
      <c r="FL610" s="335" t="s">
        <v>4017</v>
      </c>
      <c r="FM610" s="335" t="s">
        <v>11263</v>
      </c>
      <c r="FN610" s="335" t="s">
        <v>4044</v>
      </c>
      <c r="FO610" s="335" t="s">
        <v>3848</v>
      </c>
      <c r="FP610" s="335" t="s">
        <v>3848</v>
      </c>
      <c r="FQ610" s="335" t="s">
        <v>25873</v>
      </c>
      <c r="FR610" s="335" t="s">
        <v>4045</v>
      </c>
      <c r="FS610" s="335" t="s">
        <v>25874</v>
      </c>
      <c r="FT610" s="335" t="s">
        <v>3943</v>
      </c>
      <c r="FU610" s="335" t="s">
        <v>3943</v>
      </c>
      <c r="FV610" s="335" t="s">
        <v>3943</v>
      </c>
      <c r="FW610" s="335" t="s">
        <v>3943</v>
      </c>
      <c r="FX610" s="335" t="s">
        <v>3944</v>
      </c>
      <c r="FY610" s="335" t="s">
        <v>3848</v>
      </c>
      <c r="FZ610" s="335" t="s">
        <v>3848</v>
      </c>
      <c r="GA610" s="335" t="s">
        <v>3848</v>
      </c>
      <c r="GB610" s="335" t="s">
        <v>3848</v>
      </c>
      <c r="GC610" s="335" t="s">
        <v>3848</v>
      </c>
      <c r="GD610" s="309"/>
      <c r="GE610" s="309"/>
      <c r="GF610" s="309"/>
      <c r="GG610" s="309"/>
      <c r="GH610" s="309"/>
      <c r="GI610" s="309"/>
      <c r="GJ610" s="309"/>
      <c r="GK610" s="309"/>
      <c r="GL610" s="309"/>
      <c r="GM610" s="309"/>
      <c r="GN610" s="309"/>
      <c r="GO610" s="309"/>
      <c r="GP610" s="309"/>
      <c r="GQ610" s="309"/>
      <c r="GR610" s="309"/>
      <c r="GS610" s="309"/>
      <c r="GT610" s="309"/>
      <c r="GU610" s="309"/>
      <c r="GV610" s="309"/>
      <c r="GW610" s="309"/>
      <c r="GX610" s="309"/>
      <c r="GY610" s="309"/>
      <c r="GZ610" s="309"/>
      <c r="HA610" s="309"/>
      <c r="HB610" s="309"/>
      <c r="HC610" s="309"/>
      <c r="HD610" s="309"/>
      <c r="HE610" s="309"/>
      <c r="HF610" s="309"/>
      <c r="HG610" s="309"/>
      <c r="HH610" s="309"/>
      <c r="HI610" s="309"/>
      <c r="HJ610" s="309"/>
      <c r="HK610" s="309"/>
      <c r="HL610" s="335"/>
      <c r="HM610" s="335"/>
      <c r="HN610" s="335"/>
      <c r="HO610" s="335"/>
      <c r="HP610" s="335"/>
      <c r="HQ610" s="556"/>
      <c r="HR610" s="556"/>
      <c r="HS610" s="556"/>
      <c r="HT610" s="556"/>
      <c r="HU610" s="556"/>
      <c r="HV610" s="556"/>
      <c r="HW610" s="556"/>
      <c r="HX610" s="556"/>
      <c r="HY610" s="556"/>
      <c r="HZ610" s="556"/>
      <c r="IA610" s="335"/>
      <c r="IB610" s="335"/>
      <c r="IC610" s="44" t="s">
        <v>3403</v>
      </c>
      <c r="ID610" s="335"/>
      <c r="IE610" s="44" t="s">
        <v>3403</v>
      </c>
    </row>
    <row r="611" spans="1:239" s="44" customFormat="1" ht="12.75" x14ac:dyDescent="0.2">
      <c r="A611" s="85">
        <v>84</v>
      </c>
      <c r="B611" s="283">
        <v>0.59375</v>
      </c>
      <c r="D611" s="85" t="s">
        <v>12630</v>
      </c>
      <c r="E611" s="66" t="s">
        <v>212</v>
      </c>
      <c r="F611" s="282">
        <v>43287</v>
      </c>
      <c r="G611" s="85" t="s">
        <v>3082</v>
      </c>
      <c r="H611" s="85" t="s">
        <v>246</v>
      </c>
      <c r="I611" s="85" t="s">
        <v>247</v>
      </c>
      <c r="J611" s="351" t="s">
        <v>22271</v>
      </c>
      <c r="K611" s="351" t="s">
        <v>14059</v>
      </c>
      <c r="L611" s="351" t="s">
        <v>250</v>
      </c>
      <c r="M611" s="351">
        <v>43287</v>
      </c>
      <c r="N611" s="351">
        <v>43299</v>
      </c>
      <c r="O611" s="44" t="s">
        <v>12807</v>
      </c>
      <c r="P611" s="495" t="s">
        <v>23268</v>
      </c>
      <c r="Q611" s="255" t="s">
        <v>25875</v>
      </c>
      <c r="R611" s="255" t="s">
        <v>25876</v>
      </c>
      <c r="S611" s="255" t="s">
        <v>25877</v>
      </c>
      <c r="T611" s="546">
        <v>9272761013</v>
      </c>
      <c r="U611" s="547" t="s">
        <v>25878</v>
      </c>
      <c r="V611" s="547" t="s">
        <v>25878</v>
      </c>
      <c r="W611" s="66" t="s">
        <v>221</v>
      </c>
      <c r="X611" s="66" t="s">
        <v>221</v>
      </c>
      <c r="Y611" s="66" t="s">
        <v>221</v>
      </c>
      <c r="Z611" s="66" t="s">
        <v>221</v>
      </c>
      <c r="AA611" s="255" t="s">
        <v>25879</v>
      </c>
      <c r="AB611" s="255">
        <v>9168261512</v>
      </c>
      <c r="AC611" s="85" t="s">
        <v>223</v>
      </c>
      <c r="AD611" s="85" t="s">
        <v>241</v>
      </c>
      <c r="AE611" s="255" t="s">
        <v>25880</v>
      </c>
      <c r="AF611" s="85" t="s">
        <v>226</v>
      </c>
      <c r="AG611" s="85" t="s">
        <v>226</v>
      </c>
      <c r="AH611" s="194" t="s">
        <v>221</v>
      </c>
      <c r="AI611" s="255">
        <v>75</v>
      </c>
      <c r="AJ611" s="255" t="s">
        <v>227</v>
      </c>
      <c r="AK611" s="44">
        <v>1</v>
      </c>
      <c r="AL611" s="255">
        <v>15</v>
      </c>
      <c r="AM611" s="255">
        <v>3</v>
      </c>
      <c r="AN611" s="66" t="s">
        <v>432</v>
      </c>
      <c r="AO611" s="66" t="s">
        <v>432</v>
      </c>
      <c r="AP611" s="66" t="s">
        <v>434</v>
      </c>
      <c r="AQ611" s="66" t="s">
        <v>10785</v>
      </c>
      <c r="AR611" s="66" t="s">
        <v>25760</v>
      </c>
      <c r="AS611" s="255"/>
      <c r="AT611" s="255"/>
      <c r="AU611" s="255"/>
      <c r="AV611" s="255"/>
      <c r="AW611" s="255"/>
      <c r="AX611" s="66" t="s">
        <v>6970</v>
      </c>
      <c r="AY611" s="66" t="s">
        <v>227</v>
      </c>
      <c r="AZ611" s="66" t="s">
        <v>3877</v>
      </c>
      <c r="BA611" s="509" t="s">
        <v>7951</v>
      </c>
      <c r="BB611" s="66" t="s">
        <v>22072</v>
      </c>
      <c r="BC611" s="283">
        <v>0.59375</v>
      </c>
      <c r="BD611" s="283">
        <v>0.60625000000000007</v>
      </c>
      <c r="BE611" s="544"/>
      <c r="BF611" s="194">
        <v>2</v>
      </c>
      <c r="BG611" s="194">
        <v>3</v>
      </c>
      <c r="BH611" s="194">
        <v>3</v>
      </c>
      <c r="BI611" s="194">
        <v>3</v>
      </c>
      <c r="BJ611" s="194">
        <v>3</v>
      </c>
      <c r="BK611" s="194">
        <v>2</v>
      </c>
      <c r="BL611" s="194">
        <v>2</v>
      </c>
      <c r="BM611" s="194">
        <v>3</v>
      </c>
      <c r="BN611" s="194">
        <v>2</v>
      </c>
      <c r="BO611" s="194">
        <v>2</v>
      </c>
      <c r="BP611" s="194">
        <v>3</v>
      </c>
      <c r="BQ611" s="194">
        <v>2</v>
      </c>
      <c r="BR611" s="194">
        <v>3</v>
      </c>
      <c r="BS611" s="194">
        <v>3</v>
      </c>
      <c r="BT611" s="194">
        <v>3</v>
      </c>
      <c r="BU611" s="545"/>
      <c r="BV611" s="540" t="s">
        <v>22072</v>
      </c>
      <c r="BW611" s="59">
        <v>0.60625000000000007</v>
      </c>
      <c r="BX611" s="59">
        <v>0.61319444444444449</v>
      </c>
      <c r="BZ611" s="194">
        <v>3</v>
      </c>
      <c r="CA611" s="194">
        <v>3</v>
      </c>
      <c r="CB611" s="194">
        <v>3</v>
      </c>
      <c r="CC611" s="194">
        <v>3</v>
      </c>
      <c r="CD611" s="51" t="s">
        <v>260</v>
      </c>
      <c r="CE611" s="44" t="s">
        <v>22072</v>
      </c>
      <c r="CF611" s="66">
        <v>15</v>
      </c>
      <c r="CG611" s="255"/>
      <c r="CH611" s="255"/>
      <c r="CI611" s="255"/>
      <c r="CJ611" s="255"/>
      <c r="CK611" s="255"/>
      <c r="CL611" s="255"/>
      <c r="CM611" s="255"/>
      <c r="CN611" s="255"/>
      <c r="CO611" s="255"/>
      <c r="CP611" s="255"/>
      <c r="CQ611" s="255"/>
      <c r="CR611" s="335" t="s">
        <v>12643</v>
      </c>
      <c r="CS611" s="335" t="s">
        <v>12644</v>
      </c>
      <c r="CT611" s="335" t="s">
        <v>4002</v>
      </c>
      <c r="CU611" s="335" t="s">
        <v>25881</v>
      </c>
      <c r="CV611" s="335" t="s">
        <v>25875</v>
      </c>
      <c r="CW611" s="335" t="s">
        <v>25882</v>
      </c>
      <c r="CX611" s="335" t="s">
        <v>25877</v>
      </c>
      <c r="CY611" s="335" t="s">
        <v>25883</v>
      </c>
      <c r="CZ611" s="335" t="s">
        <v>9977</v>
      </c>
      <c r="DA611" s="335" t="s">
        <v>25884</v>
      </c>
      <c r="DB611" s="335" t="s">
        <v>8885</v>
      </c>
      <c r="DC611" s="335" t="s">
        <v>3846</v>
      </c>
      <c r="DD611" s="335" t="s">
        <v>14021</v>
      </c>
      <c r="DE611" s="335" t="s">
        <v>9977</v>
      </c>
      <c r="DF611" s="335" t="s">
        <v>25884</v>
      </c>
      <c r="DG611" s="335" t="s">
        <v>8885</v>
      </c>
      <c r="DH611" s="335" t="s">
        <v>3846</v>
      </c>
      <c r="DI611" s="335" t="s">
        <v>14021</v>
      </c>
      <c r="DJ611" s="335" t="s">
        <v>25885</v>
      </c>
      <c r="DK611" s="335" t="s">
        <v>3957</v>
      </c>
      <c r="DL611" s="335" t="s">
        <v>25886</v>
      </c>
      <c r="DM611" s="335" t="s">
        <v>3914</v>
      </c>
      <c r="DN611" s="335" t="s">
        <v>6337</v>
      </c>
      <c r="DO611" s="335" t="s">
        <v>3853</v>
      </c>
      <c r="DP611" s="335" t="s">
        <v>3854</v>
      </c>
      <c r="DQ611" s="335" t="s">
        <v>25887</v>
      </c>
      <c r="DR611" s="335" t="s">
        <v>25887</v>
      </c>
      <c r="DS611" s="335" t="s">
        <v>25878</v>
      </c>
      <c r="DT611" s="335" t="s">
        <v>25888</v>
      </c>
      <c r="DU611" s="335" t="s">
        <v>25889</v>
      </c>
      <c r="DV611" s="335" t="s">
        <v>25890</v>
      </c>
      <c r="DW611" s="335" t="s">
        <v>25891</v>
      </c>
      <c r="DX611" s="335" t="s">
        <v>25892</v>
      </c>
      <c r="DY611" s="335" t="s">
        <v>3848</v>
      </c>
      <c r="DZ611" s="335" t="s">
        <v>3848</v>
      </c>
      <c r="EA611" s="335" t="s">
        <v>3848</v>
      </c>
      <c r="EB611" s="335" t="s">
        <v>3861</v>
      </c>
      <c r="EC611" s="335" t="s">
        <v>3862</v>
      </c>
      <c r="ED611" s="335" t="s">
        <v>25893</v>
      </c>
      <c r="EE611" s="335" t="s">
        <v>4212</v>
      </c>
      <c r="EF611" s="335" t="s">
        <v>432</v>
      </c>
      <c r="EG611" s="335" t="s">
        <v>3919</v>
      </c>
      <c r="EH611" s="335" t="s">
        <v>3920</v>
      </c>
      <c r="EI611" s="335" t="s">
        <v>763</v>
      </c>
      <c r="EJ611" s="335" t="s">
        <v>3848</v>
      </c>
      <c r="EK611" s="335" t="s">
        <v>3848</v>
      </c>
      <c r="EL611" s="335" t="s">
        <v>3868</v>
      </c>
      <c r="EM611" s="335" t="s">
        <v>4002</v>
      </c>
      <c r="EN611" s="335" t="s">
        <v>4002</v>
      </c>
      <c r="EO611" s="335" t="s">
        <v>3869</v>
      </c>
      <c r="EP611" s="335" t="s">
        <v>3870</v>
      </c>
      <c r="EQ611" s="335" t="s">
        <v>25894</v>
      </c>
      <c r="ER611" s="335" t="s">
        <v>8278</v>
      </c>
      <c r="ES611" s="335" t="s">
        <v>25895</v>
      </c>
      <c r="ET611" s="335" t="s">
        <v>25896</v>
      </c>
      <c r="EU611" s="335" t="s">
        <v>25897</v>
      </c>
      <c r="EV611" s="335" t="s">
        <v>3876</v>
      </c>
      <c r="EW611" s="335" t="s">
        <v>3876</v>
      </c>
      <c r="EX611" s="335" t="s">
        <v>3848</v>
      </c>
      <c r="EY611" s="335" t="s">
        <v>3848</v>
      </c>
      <c r="EZ611" s="335" t="s">
        <v>3877</v>
      </c>
      <c r="FA611" s="335" t="s">
        <v>3878</v>
      </c>
      <c r="FB611" s="335" t="s">
        <v>25898</v>
      </c>
      <c r="FC611" s="335" t="s">
        <v>25899</v>
      </c>
      <c r="FD611" s="335" t="s">
        <v>3848</v>
      </c>
      <c r="FE611" s="335" t="s">
        <v>25900</v>
      </c>
      <c r="FF611" s="335" t="s">
        <v>25901</v>
      </c>
      <c r="FG611" s="335" t="s">
        <v>25902</v>
      </c>
      <c r="FH611" s="335" t="s">
        <v>25903</v>
      </c>
      <c r="FI611" s="335" t="s">
        <v>25904</v>
      </c>
      <c r="FJ611" s="335" t="s">
        <v>25905</v>
      </c>
      <c r="FK611" s="335" t="s">
        <v>25906</v>
      </c>
      <c r="FL611" s="335" t="s">
        <v>25907</v>
      </c>
      <c r="FM611" s="335" t="s">
        <v>25877</v>
      </c>
      <c r="FN611" s="335" t="s">
        <v>25908</v>
      </c>
      <c r="FO611" s="335" t="s">
        <v>25909</v>
      </c>
      <c r="FP611" s="335" t="s">
        <v>3848</v>
      </c>
      <c r="FQ611" s="335" t="s">
        <v>25910</v>
      </c>
      <c r="FR611" s="335" t="s">
        <v>4739</v>
      </c>
      <c r="FS611" s="335" t="s">
        <v>25911</v>
      </c>
      <c r="FT611" s="335" t="s">
        <v>25912</v>
      </c>
      <c r="FU611" s="335" t="s">
        <v>25913</v>
      </c>
      <c r="FV611" s="335" t="s">
        <v>25914</v>
      </c>
      <c r="FW611" s="335" t="s">
        <v>25915</v>
      </c>
      <c r="FX611" s="335" t="s">
        <v>176</v>
      </c>
      <c r="FY611" s="335" t="s">
        <v>22367</v>
      </c>
      <c r="FZ611" s="335" t="s">
        <v>23307</v>
      </c>
      <c r="GA611" s="335" t="s">
        <v>3946</v>
      </c>
      <c r="GB611" s="335" t="s">
        <v>3945</v>
      </c>
      <c r="GC611" s="335" t="s">
        <v>3946</v>
      </c>
      <c r="GD611" s="213" t="s">
        <v>4194</v>
      </c>
      <c r="GE611" s="255" t="s">
        <v>6505</v>
      </c>
      <c r="GF611" s="255" t="s">
        <v>12615</v>
      </c>
      <c r="GG611" s="213" t="s">
        <v>6676</v>
      </c>
      <c r="GL611" s="309"/>
      <c r="GM611" s="309"/>
      <c r="GN611" s="309"/>
      <c r="GO611" s="309"/>
      <c r="GP611" s="309"/>
      <c r="GQ611" s="309"/>
      <c r="GR611" s="309"/>
      <c r="GS611" s="309"/>
      <c r="GT611" s="309"/>
      <c r="GU611" s="309"/>
      <c r="GV611" s="309"/>
      <c r="GW611" s="309"/>
      <c r="GX611" s="309"/>
      <c r="GY611" s="309"/>
      <c r="GZ611" s="309"/>
      <c r="HA611" s="309"/>
      <c r="HB611" s="309"/>
      <c r="HC611" s="309"/>
      <c r="HD611" s="309"/>
      <c r="HE611" s="309"/>
      <c r="HF611" s="309"/>
      <c r="HG611" s="309"/>
      <c r="HH611" s="309"/>
      <c r="HI611" s="309"/>
      <c r="HJ611" s="309"/>
      <c r="HK611" s="309"/>
      <c r="HL611" s="282">
        <v>43287</v>
      </c>
      <c r="HM611" s="30" t="s">
        <v>14088</v>
      </c>
      <c r="HN611" s="213" t="s">
        <v>6505</v>
      </c>
      <c r="HO611" s="213"/>
      <c r="HP611" s="30" t="s">
        <v>6676</v>
      </c>
      <c r="HQ611" s="335"/>
      <c r="HR611" s="335"/>
      <c r="HS611" s="30"/>
      <c r="HT611" s="30"/>
      <c r="HU611" s="30"/>
      <c r="HV611" s="335"/>
      <c r="HW611" s="30"/>
      <c r="HX611" s="335"/>
      <c r="HY611" s="335"/>
      <c r="HZ611" s="335"/>
      <c r="IA611" s="30"/>
      <c r="IB611" s="30"/>
      <c r="IC611" s="44" t="s">
        <v>247</v>
      </c>
      <c r="ID611" s="30"/>
      <c r="IE611" s="44" t="s">
        <v>12843</v>
      </c>
    </row>
    <row r="612" spans="1:239" s="44" customFormat="1" ht="12.75" x14ac:dyDescent="0.2">
      <c r="A612" s="85">
        <v>85</v>
      </c>
      <c r="B612" s="357" t="s">
        <v>25916</v>
      </c>
      <c r="D612" s="85" t="s">
        <v>12630</v>
      </c>
      <c r="E612" s="66" t="s">
        <v>212</v>
      </c>
      <c r="F612" s="282">
        <v>43287</v>
      </c>
      <c r="G612" s="36" t="s">
        <v>1202</v>
      </c>
      <c r="H612" s="44" t="s">
        <v>3056</v>
      </c>
      <c r="I612" s="44" t="s">
        <v>4282</v>
      </c>
      <c r="P612" s="495" t="s">
        <v>25917</v>
      </c>
      <c r="Q612" s="255" t="s">
        <v>25918</v>
      </c>
      <c r="R612" s="255" t="s">
        <v>240</v>
      </c>
      <c r="S612" s="282"/>
      <c r="T612" s="255">
        <v>9771871995</v>
      </c>
      <c r="U612" s="478" t="s">
        <v>25919</v>
      </c>
      <c r="V612" s="478" t="s">
        <v>25919</v>
      </c>
      <c r="W612" s="66" t="s">
        <v>221</v>
      </c>
      <c r="X612" s="66" t="s">
        <v>221</v>
      </c>
      <c r="Y612" s="66" t="s">
        <v>221</v>
      </c>
      <c r="Z612" s="66" t="s">
        <v>221</v>
      </c>
      <c r="AA612" s="255" t="s">
        <v>25920</v>
      </c>
      <c r="AB612" s="255">
        <v>9178504116</v>
      </c>
      <c r="AC612" s="183" t="s">
        <v>1303</v>
      </c>
      <c r="AD612" s="183" t="s">
        <v>366</v>
      </c>
      <c r="AE612" s="255"/>
      <c r="AF612" s="194" t="s">
        <v>221</v>
      </c>
      <c r="AG612" s="194" t="s">
        <v>221</v>
      </c>
      <c r="AH612" s="194" t="s">
        <v>221</v>
      </c>
      <c r="AI612" s="255"/>
      <c r="AJ612" s="255"/>
      <c r="AK612" s="255"/>
      <c r="AL612" s="255"/>
      <c r="AM612" s="255"/>
      <c r="AN612" s="66" t="s">
        <v>432</v>
      </c>
      <c r="AO612" s="66" t="s">
        <v>432</v>
      </c>
      <c r="AP612" s="66" t="s">
        <v>434</v>
      </c>
      <c r="AQ612" s="66" t="s">
        <v>10785</v>
      </c>
      <c r="AR612" s="66" t="s">
        <v>25760</v>
      </c>
      <c r="AS612" s="255"/>
      <c r="AT612" s="255"/>
      <c r="AU612" s="255"/>
      <c r="AV612" s="255"/>
      <c r="AW612" s="255"/>
      <c r="AX612" s="66" t="s">
        <v>6970</v>
      </c>
      <c r="AY612" s="66" t="s">
        <v>227</v>
      </c>
      <c r="AZ612" s="66" t="s">
        <v>3876</v>
      </c>
      <c r="BA612" s="509" t="s">
        <v>7951</v>
      </c>
      <c r="BB612" s="66" t="s">
        <v>22072</v>
      </c>
      <c r="BC612" s="357" t="s">
        <v>25916</v>
      </c>
      <c r="BD612" s="357">
        <v>0.62777777777777777</v>
      </c>
      <c r="BE612" s="252"/>
      <c r="BF612" s="194">
        <v>2</v>
      </c>
      <c r="BG612" s="194">
        <v>2</v>
      </c>
      <c r="BH612" s="194">
        <v>2</v>
      </c>
      <c r="BI612" s="194">
        <v>2</v>
      </c>
      <c r="BJ612" s="194">
        <v>2</v>
      </c>
      <c r="BK612" s="194">
        <v>1</v>
      </c>
      <c r="BL612" s="194">
        <v>2</v>
      </c>
      <c r="BM612" s="194">
        <v>2</v>
      </c>
      <c r="BN612" s="194">
        <v>2</v>
      </c>
      <c r="BO612" s="194">
        <v>1</v>
      </c>
      <c r="BP612" s="194">
        <v>2</v>
      </c>
      <c r="BQ612" s="194">
        <v>2</v>
      </c>
      <c r="BR612" s="194">
        <v>2</v>
      </c>
      <c r="BS612" s="194">
        <v>2</v>
      </c>
      <c r="BT612" s="194">
        <v>2</v>
      </c>
      <c r="BU612" s="183"/>
      <c r="BV612" s="540"/>
      <c r="BW612" s="357"/>
      <c r="BX612" s="357"/>
      <c r="BY612" s="252"/>
      <c r="BZ612" s="255"/>
      <c r="CA612" s="255"/>
      <c r="CB612" s="255"/>
      <c r="CC612" s="255"/>
      <c r="CE612" s="66"/>
      <c r="CF612" s="66"/>
      <c r="CG612" s="255"/>
      <c r="CH612" s="255"/>
      <c r="CI612" s="255"/>
      <c r="CJ612" s="255"/>
      <c r="CK612" s="255"/>
      <c r="CL612" s="255"/>
      <c r="CM612" s="255"/>
      <c r="CN612" s="255"/>
      <c r="CO612" s="255"/>
      <c r="CP612" s="255"/>
      <c r="CQ612" s="255"/>
      <c r="CR612" s="335" t="s">
        <v>12643</v>
      </c>
      <c r="CS612" s="335" t="s">
        <v>12644</v>
      </c>
      <c r="CT612" s="335" t="s">
        <v>4002</v>
      </c>
      <c r="CU612" s="335" t="s">
        <v>25921</v>
      </c>
      <c r="CV612" s="335" t="s">
        <v>25918</v>
      </c>
      <c r="CW612" s="335" t="s">
        <v>240</v>
      </c>
      <c r="CX612" s="335" t="s">
        <v>4044</v>
      </c>
      <c r="CY612" s="335" t="s">
        <v>25922</v>
      </c>
      <c r="CZ612" s="335" t="s">
        <v>3848</v>
      </c>
      <c r="DA612" s="335" t="s">
        <v>4044</v>
      </c>
      <c r="DB612" s="335" t="s">
        <v>3840</v>
      </c>
      <c r="DC612" s="335" t="s">
        <v>3841</v>
      </c>
      <c r="DD612" s="335" t="s">
        <v>4838</v>
      </c>
      <c r="DE612" s="335" t="s">
        <v>3848</v>
      </c>
      <c r="DF612" s="335" t="s">
        <v>4044</v>
      </c>
      <c r="DG612" s="335" t="s">
        <v>3840</v>
      </c>
      <c r="DH612" s="335" t="s">
        <v>3841</v>
      </c>
      <c r="DI612" s="335" t="s">
        <v>4838</v>
      </c>
      <c r="DJ612" s="335" t="s">
        <v>3848</v>
      </c>
      <c r="DK612" s="335" t="s">
        <v>3849</v>
      </c>
      <c r="DL612" s="335" t="s">
        <v>3848</v>
      </c>
      <c r="DM612" s="335" t="s">
        <v>3914</v>
      </c>
      <c r="DN612" s="335" t="s">
        <v>3852</v>
      </c>
      <c r="DO612" s="335" t="s">
        <v>3848</v>
      </c>
      <c r="DP612" s="335" t="s">
        <v>3848</v>
      </c>
      <c r="DQ612" s="335" t="s">
        <v>25923</v>
      </c>
      <c r="DR612" s="335" t="s">
        <v>25923</v>
      </c>
      <c r="DS612" s="335" t="s">
        <v>25919</v>
      </c>
      <c r="DT612" s="335" t="s">
        <v>3848</v>
      </c>
      <c r="DU612" s="335" t="s">
        <v>3848</v>
      </c>
      <c r="DV612" s="335" t="s">
        <v>3848</v>
      </c>
      <c r="DW612" s="335" t="s">
        <v>3848</v>
      </c>
      <c r="DX612" s="335" t="s">
        <v>3848</v>
      </c>
      <c r="DY612" s="335" t="s">
        <v>3848</v>
      </c>
      <c r="DZ612" s="335" t="s">
        <v>3848</v>
      </c>
      <c r="EA612" s="335" t="s">
        <v>3848</v>
      </c>
      <c r="EB612" s="335" t="s">
        <v>3861</v>
      </c>
      <c r="EC612" s="335" t="s">
        <v>3862</v>
      </c>
      <c r="ED612" s="335" t="s">
        <v>3848</v>
      </c>
      <c r="EE612" s="335" t="s">
        <v>4212</v>
      </c>
      <c r="EF612" s="335" t="s">
        <v>432</v>
      </c>
      <c r="EG612" s="335" t="s">
        <v>3919</v>
      </c>
      <c r="EH612" s="335" t="s">
        <v>3920</v>
      </c>
      <c r="EI612" s="335" t="s">
        <v>25764</v>
      </c>
      <c r="EJ612" s="335" t="s">
        <v>3848</v>
      </c>
      <c r="EK612" s="335" t="s">
        <v>3848</v>
      </c>
      <c r="EL612" s="335" t="s">
        <v>3868</v>
      </c>
      <c r="EM612" s="335" t="s">
        <v>4002</v>
      </c>
      <c r="EN612" s="335" t="s">
        <v>4002</v>
      </c>
      <c r="EO612" s="335" t="s">
        <v>4002</v>
      </c>
      <c r="EP612" s="335" t="s">
        <v>4002</v>
      </c>
      <c r="EQ612" s="335" t="s">
        <v>4017</v>
      </c>
      <c r="ER612" s="335" t="s">
        <v>4017</v>
      </c>
      <c r="ES612" s="335" t="s">
        <v>4017</v>
      </c>
      <c r="ET612" s="335" t="s">
        <v>4017</v>
      </c>
      <c r="EU612" s="335" t="s">
        <v>4017</v>
      </c>
      <c r="EV612" s="335" t="s">
        <v>3848</v>
      </c>
      <c r="EW612" s="335" t="s">
        <v>3848</v>
      </c>
      <c r="EX612" s="335" t="s">
        <v>3848</v>
      </c>
      <c r="EY612" s="335" t="s">
        <v>3848</v>
      </c>
      <c r="EZ612" s="335" t="s">
        <v>3848</v>
      </c>
      <c r="FA612" s="335" t="s">
        <v>3848</v>
      </c>
      <c r="FB612" s="335" t="s">
        <v>3848</v>
      </c>
      <c r="FC612" s="335" t="s">
        <v>3848</v>
      </c>
      <c r="FD612" s="335" t="s">
        <v>3848</v>
      </c>
      <c r="FE612" s="335" t="s">
        <v>4017</v>
      </c>
      <c r="FF612" s="335" t="s">
        <v>4017</v>
      </c>
      <c r="FG612" s="335" t="s">
        <v>3848</v>
      </c>
      <c r="FH612" s="335" t="s">
        <v>3848</v>
      </c>
      <c r="FI612" s="335" t="s">
        <v>3848</v>
      </c>
      <c r="FJ612" s="335" t="s">
        <v>4017</v>
      </c>
      <c r="FK612" s="335" t="s">
        <v>4017</v>
      </c>
      <c r="FL612" s="335" t="s">
        <v>4017</v>
      </c>
      <c r="FM612" s="335" t="s">
        <v>4044</v>
      </c>
      <c r="FN612" s="335" t="s">
        <v>4044</v>
      </c>
      <c r="FO612" s="335" t="s">
        <v>3848</v>
      </c>
      <c r="FP612" s="335" t="s">
        <v>3848</v>
      </c>
      <c r="FQ612" s="335" t="s">
        <v>25924</v>
      </c>
      <c r="FR612" s="335" t="s">
        <v>4045</v>
      </c>
      <c r="FS612" s="335" t="s">
        <v>25925</v>
      </c>
      <c r="FT612" s="335" t="s">
        <v>3943</v>
      </c>
      <c r="FU612" s="335" t="s">
        <v>3943</v>
      </c>
      <c r="FV612" s="335" t="s">
        <v>3943</v>
      </c>
      <c r="FW612" s="335" t="s">
        <v>3943</v>
      </c>
      <c r="FX612" s="335" t="s">
        <v>3944</v>
      </c>
      <c r="FY612" s="335" t="s">
        <v>3848</v>
      </c>
      <c r="FZ612" s="335" t="s">
        <v>3848</v>
      </c>
      <c r="GA612" s="335" t="s">
        <v>3848</v>
      </c>
      <c r="GB612" s="335" t="s">
        <v>3848</v>
      </c>
      <c r="GC612" s="335" t="s">
        <v>3848</v>
      </c>
      <c r="GD612" s="309"/>
      <c r="GE612" s="309"/>
      <c r="GF612" s="309"/>
      <c r="GG612" s="309"/>
      <c r="GH612" s="309"/>
      <c r="GI612" s="309"/>
      <c r="GJ612" s="309"/>
      <c r="GK612" s="309"/>
      <c r="GL612" s="309"/>
      <c r="GM612" s="309"/>
      <c r="GN612" s="309"/>
      <c r="GO612" s="309"/>
      <c r="GP612" s="309"/>
      <c r="GQ612" s="309"/>
      <c r="GR612" s="309"/>
      <c r="GS612" s="309"/>
      <c r="GT612" s="309"/>
      <c r="GU612" s="309"/>
      <c r="GV612" s="309"/>
      <c r="GW612" s="309"/>
      <c r="GX612" s="309"/>
      <c r="GY612" s="309"/>
      <c r="GZ612" s="309"/>
      <c r="HA612" s="309"/>
      <c r="HB612" s="309"/>
      <c r="HC612" s="309"/>
      <c r="HD612" s="309"/>
      <c r="HE612" s="309"/>
      <c r="HF612" s="309"/>
      <c r="HG612" s="309"/>
      <c r="HH612" s="309"/>
      <c r="HI612" s="309"/>
      <c r="HJ612" s="309"/>
      <c r="HK612" s="309"/>
      <c r="HL612" s="335"/>
      <c r="HM612" s="335"/>
      <c r="HN612" s="335"/>
      <c r="HO612" s="335"/>
      <c r="HP612" s="335"/>
      <c r="HQ612" s="335"/>
      <c r="HR612" s="335"/>
      <c r="HS612" s="335"/>
      <c r="HT612" s="335"/>
      <c r="HU612" s="335"/>
      <c r="HV612" s="335"/>
      <c r="HW612" s="335"/>
      <c r="HX612" s="335"/>
      <c r="HY612" s="335"/>
      <c r="HZ612" s="335"/>
      <c r="IA612" s="335"/>
      <c r="IB612" s="335"/>
      <c r="IC612" s="44" t="s">
        <v>3403</v>
      </c>
      <c r="ID612" s="335"/>
      <c r="IE612" s="44" t="s">
        <v>3403</v>
      </c>
    </row>
    <row r="613" spans="1:239" s="44" customFormat="1" ht="12.75" x14ac:dyDescent="0.2">
      <c r="A613" s="85">
        <v>86</v>
      </c>
      <c r="B613" s="357">
        <v>0.63263888888888886</v>
      </c>
      <c r="D613" s="85" t="s">
        <v>12630</v>
      </c>
      <c r="E613" s="66" t="s">
        <v>212</v>
      </c>
      <c r="F613" s="282">
        <v>43287</v>
      </c>
      <c r="G613" s="85" t="s">
        <v>3082</v>
      </c>
      <c r="H613" s="85" t="s">
        <v>246</v>
      </c>
      <c r="I613" s="85" t="s">
        <v>247</v>
      </c>
      <c r="J613" s="351" t="s">
        <v>12805</v>
      </c>
      <c r="K613" s="351" t="s">
        <v>12806</v>
      </c>
      <c r="L613" s="351" t="s">
        <v>250</v>
      </c>
      <c r="M613" s="351">
        <v>43287</v>
      </c>
      <c r="N613" s="351">
        <v>43299</v>
      </c>
      <c r="O613" s="44" t="s">
        <v>12807</v>
      </c>
      <c r="P613" s="495" t="s">
        <v>25926</v>
      </c>
      <c r="Q613" s="255" t="s">
        <v>7891</v>
      </c>
      <c r="R613" s="255" t="s">
        <v>25927</v>
      </c>
      <c r="S613" s="282" t="s">
        <v>22176</v>
      </c>
      <c r="T613" s="255">
        <v>9365491339</v>
      </c>
      <c r="U613" s="478" t="s">
        <v>25928</v>
      </c>
      <c r="V613" s="478" t="s">
        <v>25928</v>
      </c>
      <c r="W613" s="66" t="s">
        <v>221</v>
      </c>
      <c r="X613" s="66" t="s">
        <v>221</v>
      </c>
      <c r="Y613" s="66" t="s">
        <v>221</v>
      </c>
      <c r="Z613" s="66" t="s">
        <v>221</v>
      </c>
      <c r="AA613" s="255" t="s">
        <v>25929</v>
      </c>
      <c r="AB613" s="255">
        <v>9356337843</v>
      </c>
      <c r="AC613" s="85" t="s">
        <v>223</v>
      </c>
      <c r="AD613" s="85" t="s">
        <v>241</v>
      </c>
      <c r="AE613" s="255" t="s">
        <v>25930</v>
      </c>
      <c r="AF613" s="85" t="s">
        <v>226</v>
      </c>
      <c r="AG613" s="194" t="s">
        <v>221</v>
      </c>
      <c r="AH613" s="85" t="s">
        <v>226</v>
      </c>
      <c r="AI613" s="255">
        <v>27</v>
      </c>
      <c r="AJ613" s="255" t="s">
        <v>227</v>
      </c>
      <c r="AK613" s="255">
        <v>1</v>
      </c>
      <c r="AL613" s="255">
        <v>24</v>
      </c>
      <c r="AM613" s="255">
        <v>3</v>
      </c>
      <c r="AN613" s="66" t="s">
        <v>432</v>
      </c>
      <c r="AO613" s="66" t="s">
        <v>432</v>
      </c>
      <c r="AP613" s="66" t="s">
        <v>434</v>
      </c>
      <c r="AQ613" s="66" t="s">
        <v>10785</v>
      </c>
      <c r="AR613" s="66" t="s">
        <v>25760</v>
      </c>
      <c r="AS613" s="255"/>
      <c r="AT613" s="255"/>
      <c r="AU613" s="255"/>
      <c r="AV613" s="255"/>
      <c r="AW613" s="255"/>
      <c r="AX613" s="66" t="s">
        <v>6970</v>
      </c>
      <c r="AY613" s="66" t="s">
        <v>227</v>
      </c>
      <c r="AZ613" s="66" t="s">
        <v>3877</v>
      </c>
      <c r="BA613" s="509" t="s">
        <v>7951</v>
      </c>
      <c r="BB613" s="66" t="s">
        <v>22072</v>
      </c>
      <c r="BC613" s="357">
        <v>0.63263888888888886</v>
      </c>
      <c r="BD613" s="357">
        <v>0.6430555555555556</v>
      </c>
      <c r="BE613" s="252"/>
      <c r="BF613" s="194">
        <v>2</v>
      </c>
      <c r="BG613" s="194">
        <v>3</v>
      </c>
      <c r="BH613" s="194">
        <v>3</v>
      </c>
      <c r="BI613" s="194">
        <v>3</v>
      </c>
      <c r="BJ613" s="194">
        <v>3</v>
      </c>
      <c r="BK613" s="194">
        <v>2</v>
      </c>
      <c r="BL613" s="194">
        <v>2</v>
      </c>
      <c r="BM613" s="194">
        <v>3</v>
      </c>
      <c r="BN613" s="194">
        <v>2</v>
      </c>
      <c r="BO613" s="194">
        <v>2</v>
      </c>
      <c r="BP613" s="194">
        <v>3</v>
      </c>
      <c r="BQ613" s="194">
        <v>2</v>
      </c>
      <c r="BR613" s="194">
        <v>3</v>
      </c>
      <c r="BS613" s="194">
        <v>3</v>
      </c>
      <c r="BT613" s="194">
        <v>3</v>
      </c>
      <c r="BU613" s="183"/>
      <c r="BV613" s="540" t="s">
        <v>22072</v>
      </c>
      <c r="BW613" s="357">
        <v>0.6430555555555556</v>
      </c>
      <c r="BX613" s="357">
        <v>0.65</v>
      </c>
      <c r="BY613" s="252"/>
      <c r="BZ613" s="194">
        <v>3</v>
      </c>
      <c r="CA613" s="194">
        <v>3</v>
      </c>
      <c r="CB613" s="194">
        <v>3</v>
      </c>
      <c r="CC613" s="194">
        <v>3</v>
      </c>
      <c r="CD613" s="51" t="s">
        <v>260</v>
      </c>
      <c r="CE613" s="44" t="s">
        <v>22072</v>
      </c>
      <c r="CF613" s="66">
        <v>15</v>
      </c>
      <c r="CG613" s="255"/>
      <c r="CH613" s="255"/>
      <c r="CI613" s="255"/>
      <c r="CJ613" s="255"/>
      <c r="CK613" s="255"/>
      <c r="CL613" s="255"/>
      <c r="CM613" s="255"/>
      <c r="CN613" s="255"/>
      <c r="CO613" s="255"/>
      <c r="CP613" s="255"/>
      <c r="CQ613" s="255"/>
      <c r="CR613" s="335" t="s">
        <v>12643</v>
      </c>
      <c r="CS613" s="335" t="s">
        <v>12644</v>
      </c>
      <c r="CT613" s="335" t="s">
        <v>4002</v>
      </c>
      <c r="CU613" s="335" t="s">
        <v>25931</v>
      </c>
      <c r="CV613" s="335" t="s">
        <v>7891</v>
      </c>
      <c r="CW613" s="335" t="s">
        <v>25927</v>
      </c>
      <c r="CX613" s="335" t="s">
        <v>22176</v>
      </c>
      <c r="CY613" s="335" t="s">
        <v>25932</v>
      </c>
      <c r="CZ613" s="335" t="s">
        <v>17506</v>
      </c>
      <c r="DA613" s="335" t="s">
        <v>25933</v>
      </c>
      <c r="DB613" s="335" t="s">
        <v>3840</v>
      </c>
      <c r="DC613" s="335" t="s">
        <v>3841</v>
      </c>
      <c r="DD613" s="335" t="s">
        <v>15651</v>
      </c>
      <c r="DE613" s="335" t="s">
        <v>17506</v>
      </c>
      <c r="DF613" s="335" t="s">
        <v>25933</v>
      </c>
      <c r="DG613" s="335" t="s">
        <v>3840</v>
      </c>
      <c r="DH613" s="335" t="s">
        <v>3841</v>
      </c>
      <c r="DI613" s="335" t="s">
        <v>15651</v>
      </c>
      <c r="DJ613" s="335" t="s">
        <v>16163</v>
      </c>
      <c r="DK613" s="335" t="s">
        <v>3957</v>
      </c>
      <c r="DL613" s="335" t="s">
        <v>4002</v>
      </c>
      <c r="DM613" s="335" t="s">
        <v>3914</v>
      </c>
      <c r="DN613" s="335" t="s">
        <v>3852</v>
      </c>
      <c r="DO613" s="335" t="s">
        <v>3853</v>
      </c>
      <c r="DP613" s="335" t="s">
        <v>3854</v>
      </c>
      <c r="DQ613" s="335" t="s">
        <v>25934</v>
      </c>
      <c r="DR613" s="335" t="s">
        <v>1239</v>
      </c>
      <c r="DS613" s="335" t="s">
        <v>25928</v>
      </c>
      <c r="DT613" s="335" t="s">
        <v>3848</v>
      </c>
      <c r="DU613" s="335" t="s">
        <v>3848</v>
      </c>
      <c r="DV613" s="335" t="s">
        <v>3848</v>
      </c>
      <c r="DW613" s="335" t="s">
        <v>3848</v>
      </c>
      <c r="DX613" s="335" t="s">
        <v>25935</v>
      </c>
      <c r="DY613" s="335" t="s">
        <v>25935</v>
      </c>
      <c r="DZ613" s="335" t="s">
        <v>25935</v>
      </c>
      <c r="EA613" s="335" t="s">
        <v>3848</v>
      </c>
      <c r="EB613" s="335" t="s">
        <v>3861</v>
      </c>
      <c r="EC613" s="335" t="s">
        <v>3862</v>
      </c>
      <c r="ED613" s="335" t="s">
        <v>3848</v>
      </c>
      <c r="EE613" s="335" t="s">
        <v>4212</v>
      </c>
      <c r="EF613" s="335" t="s">
        <v>432</v>
      </c>
      <c r="EG613" s="335" t="s">
        <v>3919</v>
      </c>
      <c r="EH613" s="335" t="s">
        <v>3920</v>
      </c>
      <c r="EI613" s="335" t="s">
        <v>10560</v>
      </c>
      <c r="EJ613" s="335" t="s">
        <v>3848</v>
      </c>
      <c r="EK613" s="335" t="s">
        <v>3848</v>
      </c>
      <c r="EL613" s="335" t="s">
        <v>3868</v>
      </c>
      <c r="EM613" s="335" t="s">
        <v>4002</v>
      </c>
      <c r="EN613" s="335" t="s">
        <v>4002</v>
      </c>
      <c r="EO613" s="335" t="s">
        <v>3869</v>
      </c>
      <c r="EP613" s="335" t="s">
        <v>3870</v>
      </c>
      <c r="EQ613" s="335" t="s">
        <v>12947</v>
      </c>
      <c r="ER613" s="335" t="s">
        <v>3872</v>
      </c>
      <c r="ES613" s="335" t="s">
        <v>25936</v>
      </c>
      <c r="ET613" s="335" t="s">
        <v>25937</v>
      </c>
      <c r="EU613" s="335" t="s">
        <v>25938</v>
      </c>
      <c r="EV613" s="335" t="s">
        <v>3876</v>
      </c>
      <c r="EW613" s="335" t="s">
        <v>3876</v>
      </c>
      <c r="EX613" s="335" t="s">
        <v>3848</v>
      </c>
      <c r="EY613" s="335" t="s">
        <v>3848</v>
      </c>
      <c r="EZ613" s="335" t="s">
        <v>3877</v>
      </c>
      <c r="FA613" s="335" t="s">
        <v>3878</v>
      </c>
      <c r="FB613" s="335" t="s">
        <v>25939</v>
      </c>
      <c r="FC613" s="335" t="s">
        <v>5451</v>
      </c>
      <c r="FD613" s="335" t="s">
        <v>3848</v>
      </c>
      <c r="FE613" s="335" t="s">
        <v>6392</v>
      </c>
      <c r="FF613" s="335" t="s">
        <v>25940</v>
      </c>
      <c r="FG613" s="335" t="s">
        <v>25941</v>
      </c>
      <c r="FH613" s="335" t="s">
        <v>25942</v>
      </c>
      <c r="FI613" s="335" t="s">
        <v>25943</v>
      </c>
      <c r="FJ613" s="335" t="s">
        <v>25944</v>
      </c>
      <c r="FK613" s="335" t="s">
        <v>25945</v>
      </c>
      <c r="FL613" s="335" t="s">
        <v>20814</v>
      </c>
      <c r="FM613" s="335" t="s">
        <v>22176</v>
      </c>
      <c r="FN613" s="335" t="s">
        <v>1571</v>
      </c>
      <c r="FO613" s="335" t="s">
        <v>25946</v>
      </c>
      <c r="FP613" s="335" t="s">
        <v>3848</v>
      </c>
      <c r="FQ613" s="335" t="s">
        <v>3848</v>
      </c>
      <c r="FR613" s="335" t="s">
        <v>3848</v>
      </c>
      <c r="FS613" s="335" t="s">
        <v>3848</v>
      </c>
      <c r="FT613" s="335" t="s">
        <v>25947</v>
      </c>
      <c r="FU613" s="335" t="s">
        <v>25948</v>
      </c>
      <c r="FV613" s="335" t="s">
        <v>25949</v>
      </c>
      <c r="FW613" s="335" t="s">
        <v>25950</v>
      </c>
      <c r="FX613" s="335" t="s">
        <v>176</v>
      </c>
      <c r="FY613" s="335" t="s">
        <v>22367</v>
      </c>
      <c r="FZ613" s="335" t="s">
        <v>25951</v>
      </c>
      <c r="GA613" s="335" t="s">
        <v>3945</v>
      </c>
      <c r="GB613" s="335" t="s">
        <v>3946</v>
      </c>
      <c r="GC613" s="335" t="s">
        <v>3946</v>
      </c>
      <c r="GD613" s="213" t="s">
        <v>4194</v>
      </c>
      <c r="GE613" s="213" t="s">
        <v>6676</v>
      </c>
      <c r="GL613" s="309"/>
      <c r="GM613" s="309"/>
      <c r="GN613" s="309"/>
      <c r="GO613" s="309"/>
      <c r="GP613" s="309"/>
      <c r="GQ613" s="309"/>
      <c r="GR613" s="309"/>
      <c r="GS613" s="309"/>
      <c r="GT613" s="309"/>
      <c r="GU613" s="309"/>
      <c r="GV613" s="309"/>
      <c r="GW613" s="309"/>
      <c r="GX613" s="309"/>
      <c r="GY613" s="309"/>
      <c r="GZ613" s="309"/>
      <c r="HA613" s="309"/>
      <c r="HB613" s="309"/>
      <c r="HC613" s="309"/>
      <c r="HD613" s="309"/>
      <c r="HE613" s="309"/>
      <c r="HF613" s="309"/>
      <c r="HG613" s="309"/>
      <c r="HH613" s="309"/>
      <c r="HI613" s="309"/>
      <c r="HJ613" s="309"/>
      <c r="HK613" s="309"/>
      <c r="HL613" s="282">
        <v>43287</v>
      </c>
      <c r="HM613" s="30" t="s">
        <v>4194</v>
      </c>
      <c r="HN613" s="213" t="s">
        <v>6676</v>
      </c>
      <c r="HO613" s="30"/>
      <c r="HP613" s="30"/>
      <c r="HQ613" s="335"/>
      <c r="HR613" s="335"/>
      <c r="HS613" s="30"/>
      <c r="HT613" s="30"/>
      <c r="HU613" s="30"/>
      <c r="HV613" s="335"/>
      <c r="HW613" s="30"/>
      <c r="HX613" s="335"/>
      <c r="HY613" s="335"/>
      <c r="HZ613" s="335"/>
      <c r="IA613" s="30"/>
      <c r="IB613" s="30"/>
      <c r="IC613" s="44" t="s">
        <v>247</v>
      </c>
      <c r="ID613" s="30"/>
      <c r="IE613" s="44" t="s">
        <v>12843</v>
      </c>
    </row>
    <row r="614" spans="1:239" s="44" customFormat="1" ht="12.75" x14ac:dyDescent="0.2">
      <c r="A614" s="85">
        <v>87</v>
      </c>
      <c r="B614" s="357">
        <v>0.65833333333333333</v>
      </c>
      <c r="D614" s="85" t="s">
        <v>12630</v>
      </c>
      <c r="E614" s="66" t="s">
        <v>212</v>
      </c>
      <c r="F614" s="282">
        <v>43287</v>
      </c>
      <c r="G614" s="36" t="s">
        <v>357</v>
      </c>
      <c r="H614" s="44" t="s">
        <v>337</v>
      </c>
      <c r="I614" s="44" t="s">
        <v>437</v>
      </c>
      <c r="J614" s="351" t="s">
        <v>12805</v>
      </c>
      <c r="P614" s="495" t="s">
        <v>25952</v>
      </c>
      <c r="Q614" s="255" t="s">
        <v>25953</v>
      </c>
      <c r="R614" s="255" t="s">
        <v>25954</v>
      </c>
      <c r="S614" s="282" t="s">
        <v>25955</v>
      </c>
      <c r="T614" s="255">
        <v>9360334077</v>
      </c>
      <c r="U614" s="478" t="s">
        <v>25956</v>
      </c>
      <c r="V614" s="478" t="s">
        <v>25956</v>
      </c>
      <c r="W614" s="66" t="s">
        <v>221</v>
      </c>
      <c r="X614" s="66" t="s">
        <v>221</v>
      </c>
      <c r="Y614" s="66" t="s">
        <v>221</v>
      </c>
      <c r="Z614" s="66" t="s">
        <v>221</v>
      </c>
      <c r="AA614" s="255" t="s">
        <v>25957</v>
      </c>
      <c r="AB614" s="255">
        <v>9218182808</v>
      </c>
      <c r="AC614" s="85" t="s">
        <v>223</v>
      </c>
      <c r="AD614" s="85" t="s">
        <v>241</v>
      </c>
      <c r="AE614" s="255" t="s">
        <v>25958</v>
      </c>
      <c r="AF614" s="44" t="s">
        <v>259</v>
      </c>
      <c r="AG614" s="194" t="s">
        <v>221</v>
      </c>
      <c r="AH614" s="85" t="s">
        <v>226</v>
      </c>
      <c r="AI614" s="255">
        <v>23</v>
      </c>
      <c r="AJ614" s="255" t="s">
        <v>227</v>
      </c>
      <c r="AK614" s="255">
        <v>2</v>
      </c>
      <c r="AL614" s="255">
        <v>4</v>
      </c>
      <c r="AM614" s="255">
        <v>12</v>
      </c>
      <c r="AN614" s="66" t="s">
        <v>432</v>
      </c>
      <c r="AO614" s="66" t="s">
        <v>432</v>
      </c>
      <c r="AP614" s="66" t="s">
        <v>434</v>
      </c>
      <c r="AQ614" s="66" t="s">
        <v>10785</v>
      </c>
      <c r="AR614" s="66" t="s">
        <v>25760</v>
      </c>
      <c r="AS614" s="255"/>
      <c r="AT614" s="255"/>
      <c r="AU614" s="255"/>
      <c r="AV614" s="255"/>
      <c r="AW614" s="255"/>
      <c r="AX614" s="66" t="s">
        <v>6970</v>
      </c>
      <c r="AY614" s="66" t="s">
        <v>227</v>
      </c>
      <c r="AZ614" s="66" t="s">
        <v>3877</v>
      </c>
      <c r="BA614" s="509" t="s">
        <v>7951</v>
      </c>
      <c r="BB614" s="66" t="s">
        <v>22072</v>
      </c>
      <c r="BC614" s="357">
        <v>0.65833333333333333</v>
      </c>
      <c r="BD614" s="357">
        <v>0.67013888888888884</v>
      </c>
      <c r="BE614" s="252"/>
      <c r="BF614" s="194">
        <v>2</v>
      </c>
      <c r="BG614" s="194">
        <v>3</v>
      </c>
      <c r="BH614" s="194">
        <v>3</v>
      </c>
      <c r="BI614" s="194">
        <v>3</v>
      </c>
      <c r="BJ614" s="194">
        <v>3</v>
      </c>
      <c r="BK614" s="194">
        <v>2</v>
      </c>
      <c r="BL614" s="194">
        <v>2</v>
      </c>
      <c r="BM614" s="194">
        <v>3</v>
      </c>
      <c r="BN614" s="194">
        <v>2</v>
      </c>
      <c r="BO614" s="194">
        <v>2</v>
      </c>
      <c r="BP614" s="194">
        <v>3</v>
      </c>
      <c r="BQ614" s="194">
        <v>2</v>
      </c>
      <c r="BR614" s="194">
        <v>3</v>
      </c>
      <c r="BS614" s="194">
        <v>3</v>
      </c>
      <c r="BT614" s="194">
        <v>3</v>
      </c>
      <c r="BU614" s="183"/>
      <c r="BV614" s="540" t="s">
        <v>22072</v>
      </c>
      <c r="BW614" s="357">
        <v>0.67013888888888884</v>
      </c>
      <c r="BX614" s="357">
        <v>0.67708333333333337</v>
      </c>
      <c r="BY614" s="252"/>
      <c r="BZ614" s="194">
        <v>3</v>
      </c>
      <c r="CA614" s="194">
        <v>3</v>
      </c>
      <c r="CB614" s="194">
        <v>3</v>
      </c>
      <c r="CC614" s="194">
        <v>3</v>
      </c>
      <c r="CD614" s="51" t="s">
        <v>260</v>
      </c>
      <c r="CE614" s="44" t="s">
        <v>22072</v>
      </c>
      <c r="CF614" s="66">
        <v>15</v>
      </c>
      <c r="CG614" s="255"/>
      <c r="CH614" s="255"/>
      <c r="CI614" s="255"/>
      <c r="CJ614" s="255"/>
      <c r="CK614" s="255"/>
      <c r="CL614" s="255"/>
      <c r="CM614" s="255"/>
      <c r="CN614" s="255"/>
      <c r="CO614" s="255"/>
      <c r="CP614" s="255"/>
      <c r="CQ614" s="255"/>
      <c r="CR614" s="335" t="s">
        <v>12643</v>
      </c>
      <c r="CS614" s="335" t="s">
        <v>12644</v>
      </c>
      <c r="CT614" s="335" t="s">
        <v>4002</v>
      </c>
      <c r="CU614" s="335" t="s">
        <v>25959</v>
      </c>
      <c r="CV614" s="335" t="s">
        <v>25953</v>
      </c>
      <c r="CW614" s="335" t="s">
        <v>25954</v>
      </c>
      <c r="CX614" s="335" t="s">
        <v>25955</v>
      </c>
      <c r="CY614" s="335" t="s">
        <v>25960</v>
      </c>
      <c r="CZ614" s="335" t="s">
        <v>14262</v>
      </c>
      <c r="DA614" s="335" t="s">
        <v>25961</v>
      </c>
      <c r="DB614" s="335" t="s">
        <v>3840</v>
      </c>
      <c r="DC614" s="335" t="s">
        <v>3841</v>
      </c>
      <c r="DD614" s="335" t="s">
        <v>4838</v>
      </c>
      <c r="DE614" s="335" t="s">
        <v>14262</v>
      </c>
      <c r="DF614" s="335" t="s">
        <v>25961</v>
      </c>
      <c r="DG614" s="335" t="s">
        <v>3840</v>
      </c>
      <c r="DH614" s="335" t="s">
        <v>3841</v>
      </c>
      <c r="DI614" s="335" t="s">
        <v>4838</v>
      </c>
      <c r="DJ614" s="335" t="s">
        <v>25962</v>
      </c>
      <c r="DK614" s="335" t="s">
        <v>3849</v>
      </c>
      <c r="DL614" s="335" t="s">
        <v>4002</v>
      </c>
      <c r="DM614" s="335" t="s">
        <v>3914</v>
      </c>
      <c r="DN614" s="335" t="s">
        <v>3852</v>
      </c>
      <c r="DO614" s="335" t="s">
        <v>3853</v>
      </c>
      <c r="DP614" s="335" t="s">
        <v>3854</v>
      </c>
      <c r="DQ614" s="335" t="s">
        <v>25963</v>
      </c>
      <c r="DR614" s="335" t="s">
        <v>3666</v>
      </c>
      <c r="DS614" s="335" t="s">
        <v>25964</v>
      </c>
      <c r="DT614" s="335" t="s">
        <v>3848</v>
      </c>
      <c r="DU614" s="335" t="s">
        <v>3848</v>
      </c>
      <c r="DV614" s="335" t="s">
        <v>3848</v>
      </c>
      <c r="DW614" s="335" t="s">
        <v>3848</v>
      </c>
      <c r="DX614" s="335" t="s">
        <v>3848</v>
      </c>
      <c r="DY614" s="335" t="s">
        <v>3848</v>
      </c>
      <c r="DZ614" s="335" t="s">
        <v>3848</v>
      </c>
      <c r="EA614" s="335" t="s">
        <v>3848</v>
      </c>
      <c r="EB614" s="335" t="s">
        <v>3861</v>
      </c>
      <c r="EC614" s="335" t="s">
        <v>4118</v>
      </c>
      <c r="ED614" s="335" t="s">
        <v>3848</v>
      </c>
      <c r="EE614" s="335" t="s">
        <v>7976</v>
      </c>
      <c r="EF614" s="335" t="s">
        <v>432</v>
      </c>
      <c r="EG614" s="335" t="s">
        <v>3919</v>
      </c>
      <c r="EH614" s="335" t="s">
        <v>3920</v>
      </c>
      <c r="EI614" s="335" t="s">
        <v>25965</v>
      </c>
      <c r="EJ614" s="335" t="s">
        <v>3848</v>
      </c>
      <c r="EK614" s="335" t="s">
        <v>3848</v>
      </c>
      <c r="EL614" s="335" t="s">
        <v>3868</v>
      </c>
      <c r="EM614" s="335" t="s">
        <v>4002</v>
      </c>
      <c r="EN614" s="335" t="s">
        <v>4002</v>
      </c>
      <c r="EO614" s="335" t="s">
        <v>4002</v>
      </c>
      <c r="EP614" s="335" t="s">
        <v>4002</v>
      </c>
      <c r="EQ614" s="335" t="s">
        <v>21933</v>
      </c>
      <c r="ER614" s="335" t="s">
        <v>3872</v>
      </c>
      <c r="ES614" s="335" t="s">
        <v>25966</v>
      </c>
      <c r="ET614" s="335" t="s">
        <v>25967</v>
      </c>
      <c r="EU614" s="335" t="s">
        <v>25968</v>
      </c>
      <c r="EV614" s="335" t="s">
        <v>3876</v>
      </c>
      <c r="EW614" s="335" t="s">
        <v>3876</v>
      </c>
      <c r="EX614" s="335" t="s">
        <v>3848</v>
      </c>
      <c r="EY614" s="335" t="s">
        <v>3848</v>
      </c>
      <c r="EZ614" s="335" t="s">
        <v>3877</v>
      </c>
      <c r="FA614" s="335" t="s">
        <v>4008</v>
      </c>
      <c r="FB614" s="335" t="s">
        <v>25969</v>
      </c>
      <c r="FC614" s="335" t="s">
        <v>25970</v>
      </c>
      <c r="FD614" s="335" t="s">
        <v>3848</v>
      </c>
      <c r="FE614" s="335" t="s">
        <v>3970</v>
      </c>
      <c r="FF614" s="335" t="s">
        <v>5055</v>
      </c>
      <c r="FG614" s="335" t="s">
        <v>3848</v>
      </c>
      <c r="FH614" s="335" t="s">
        <v>25971</v>
      </c>
      <c r="FI614" s="335" t="s">
        <v>25972</v>
      </c>
      <c r="FJ614" s="335" t="s">
        <v>4225</v>
      </c>
      <c r="FK614" s="335" t="s">
        <v>25973</v>
      </c>
      <c r="FL614" s="335" t="s">
        <v>3943</v>
      </c>
      <c r="FM614" s="335" t="s">
        <v>25953</v>
      </c>
      <c r="FN614" s="335" t="s">
        <v>25974</v>
      </c>
      <c r="FO614" s="335" t="s">
        <v>25955</v>
      </c>
      <c r="FP614" s="335" t="s">
        <v>3848</v>
      </c>
      <c r="FQ614" s="335" t="s">
        <v>3848</v>
      </c>
      <c r="FR614" s="335" t="s">
        <v>3848</v>
      </c>
      <c r="FS614" s="335" t="s">
        <v>3848</v>
      </c>
      <c r="FT614" s="335" t="s">
        <v>25975</v>
      </c>
      <c r="FU614" s="335" t="s">
        <v>9210</v>
      </c>
      <c r="FV614" s="335" t="s">
        <v>25976</v>
      </c>
      <c r="FW614" s="335" t="s">
        <v>25977</v>
      </c>
      <c r="FX614" s="335" t="s">
        <v>3894</v>
      </c>
      <c r="FY614" s="335" t="s">
        <v>3848</v>
      </c>
      <c r="FZ614" s="335" t="s">
        <v>25978</v>
      </c>
      <c r="GA614" s="335" t="s">
        <v>3946</v>
      </c>
      <c r="GB614" s="335" t="s">
        <v>3945</v>
      </c>
      <c r="GC614" s="335" t="s">
        <v>3945</v>
      </c>
      <c r="GL614" s="309"/>
      <c r="GM614" s="309"/>
      <c r="GN614" s="309"/>
      <c r="GO614" s="309"/>
      <c r="GP614" s="309"/>
      <c r="GQ614" s="309"/>
      <c r="GR614" s="309"/>
      <c r="GS614" s="309"/>
      <c r="GT614" s="309"/>
      <c r="GU614" s="309"/>
      <c r="GV614" s="309"/>
      <c r="GW614" s="309"/>
      <c r="GX614" s="309"/>
      <c r="GY614" s="309"/>
      <c r="GZ614" s="309"/>
      <c r="HA614" s="309"/>
      <c r="HB614" s="309"/>
      <c r="HC614" s="309"/>
      <c r="HD614" s="309"/>
      <c r="HE614" s="309"/>
      <c r="HF614" s="309"/>
      <c r="HG614" s="309"/>
      <c r="HH614" s="309"/>
      <c r="HI614" s="309"/>
      <c r="HJ614" s="309"/>
      <c r="HK614" s="309"/>
      <c r="HL614" s="335"/>
      <c r="HM614" s="335"/>
      <c r="HN614" s="335"/>
      <c r="HO614" s="335"/>
      <c r="HP614" s="335"/>
      <c r="HQ614" s="335"/>
      <c r="HR614" s="335"/>
      <c r="HS614" s="335"/>
      <c r="HT614" s="335"/>
      <c r="HU614" s="335"/>
      <c r="HV614" s="335"/>
      <c r="HW614" s="335"/>
      <c r="HX614" s="335"/>
      <c r="HY614" s="335"/>
      <c r="HZ614" s="335"/>
      <c r="IA614" s="335"/>
      <c r="IB614" s="335"/>
      <c r="IC614" s="44" t="s">
        <v>13439</v>
      </c>
      <c r="ID614" s="335"/>
      <c r="IE614" s="44" t="s">
        <v>3403</v>
      </c>
    </row>
    <row r="615" spans="1:239" s="44" customFormat="1" ht="12.75" x14ac:dyDescent="0.2">
      <c r="A615" s="85">
        <v>88</v>
      </c>
      <c r="B615" s="357">
        <v>0.68680555555555556</v>
      </c>
      <c r="D615" s="85" t="s">
        <v>12630</v>
      </c>
      <c r="E615" s="66" t="s">
        <v>212</v>
      </c>
      <c r="F615" s="282">
        <v>43287</v>
      </c>
      <c r="G615" s="36" t="s">
        <v>1202</v>
      </c>
      <c r="H615" s="44" t="s">
        <v>3056</v>
      </c>
      <c r="I615" s="44" t="s">
        <v>3057</v>
      </c>
      <c r="P615" s="314" t="s">
        <v>25979</v>
      </c>
      <c r="Q615" s="255" t="s">
        <v>25980</v>
      </c>
      <c r="R615" s="255" t="s">
        <v>25981</v>
      </c>
      <c r="S615" s="282" t="s">
        <v>1848</v>
      </c>
      <c r="T615" s="255">
        <v>9369773181</v>
      </c>
      <c r="U615" s="478" t="s">
        <v>25982</v>
      </c>
      <c r="V615" s="478" t="s">
        <v>25982</v>
      </c>
      <c r="W615" s="66" t="s">
        <v>221</v>
      </c>
      <c r="X615" s="66" t="s">
        <v>221</v>
      </c>
      <c r="Y615" s="66" t="s">
        <v>221</v>
      </c>
      <c r="Z615" s="66" t="s">
        <v>221</v>
      </c>
      <c r="AA615" s="255" t="s">
        <v>25983</v>
      </c>
      <c r="AB615" s="255">
        <v>9154650506</v>
      </c>
      <c r="AC615" s="183" t="s">
        <v>1303</v>
      </c>
      <c r="AD615" s="85" t="s">
        <v>241</v>
      </c>
      <c r="AE615" s="255"/>
      <c r="AF615" s="194" t="s">
        <v>221</v>
      </c>
      <c r="AG615" s="194" t="s">
        <v>221</v>
      </c>
      <c r="AH615" s="194" t="s">
        <v>221</v>
      </c>
      <c r="AI615" s="255"/>
      <c r="AJ615" s="255"/>
      <c r="AK615" s="255"/>
      <c r="AL615" s="255"/>
      <c r="AM615" s="255"/>
      <c r="AN615" s="66" t="s">
        <v>432</v>
      </c>
      <c r="AO615" s="66" t="s">
        <v>432</v>
      </c>
      <c r="AP615" s="66" t="s">
        <v>434</v>
      </c>
      <c r="AQ615" s="66" t="s">
        <v>10785</v>
      </c>
      <c r="AR615" s="66" t="s">
        <v>25760</v>
      </c>
      <c r="AS615" s="255"/>
      <c r="AT615" s="255"/>
      <c r="AU615" s="255"/>
      <c r="AV615" s="255"/>
      <c r="AW615" s="255"/>
      <c r="AX615" s="66" t="s">
        <v>6970</v>
      </c>
      <c r="AY615" s="66" t="s">
        <v>227</v>
      </c>
      <c r="AZ615" s="66" t="s">
        <v>3877</v>
      </c>
      <c r="BA615" s="509" t="s">
        <v>7951</v>
      </c>
      <c r="BB615" s="66" t="s">
        <v>22072</v>
      </c>
      <c r="BC615" s="357">
        <v>0.68680555555555556</v>
      </c>
      <c r="BD615" s="357">
        <v>0.69374999999999998</v>
      </c>
      <c r="BE615" s="252"/>
      <c r="BF615" s="194">
        <v>1</v>
      </c>
      <c r="BG615" s="194">
        <v>2</v>
      </c>
      <c r="BH615" s="194">
        <v>2</v>
      </c>
      <c r="BI615" s="194">
        <v>2</v>
      </c>
      <c r="BJ615" s="194">
        <v>2</v>
      </c>
      <c r="BK615" s="194">
        <v>1</v>
      </c>
      <c r="BL615" s="194">
        <v>1</v>
      </c>
      <c r="BM615" s="194">
        <v>2</v>
      </c>
      <c r="BN615" s="194">
        <v>1</v>
      </c>
      <c r="BO615" s="194">
        <v>1</v>
      </c>
      <c r="BP615" s="194">
        <v>2</v>
      </c>
      <c r="BQ615" s="194">
        <v>1</v>
      </c>
      <c r="BR615" s="194">
        <v>2</v>
      </c>
      <c r="BS615" s="194">
        <v>2</v>
      </c>
      <c r="BT615" s="194">
        <v>2</v>
      </c>
      <c r="BU615" s="183"/>
      <c r="BV615" s="540"/>
      <c r="BW615" s="357"/>
      <c r="BX615" s="357"/>
      <c r="BY615" s="252"/>
      <c r="BZ615" s="255"/>
      <c r="CA615" s="255"/>
      <c r="CB615" s="255"/>
      <c r="CC615" s="255"/>
      <c r="CD615" s="51" t="s">
        <v>23516</v>
      </c>
      <c r="CF615" s="66" t="s">
        <v>25984</v>
      </c>
      <c r="CG615" s="255"/>
      <c r="CH615" s="255"/>
      <c r="CI615" s="255"/>
      <c r="CJ615" s="255"/>
      <c r="CK615" s="255"/>
      <c r="CL615" s="255"/>
      <c r="CM615" s="255"/>
      <c r="CN615" s="255"/>
      <c r="CO615" s="255"/>
      <c r="CP615" s="255"/>
      <c r="CQ615" s="255"/>
      <c r="CR615" s="335" t="s">
        <v>12643</v>
      </c>
      <c r="CS615" s="335" t="s">
        <v>12644</v>
      </c>
      <c r="CT615" s="335" t="s">
        <v>4002</v>
      </c>
      <c r="CU615" s="335" t="s">
        <v>25985</v>
      </c>
      <c r="CV615" s="335" t="s">
        <v>25980</v>
      </c>
      <c r="CW615" s="335" t="s">
        <v>25981</v>
      </c>
      <c r="CX615" s="335" t="s">
        <v>1848</v>
      </c>
      <c r="CY615" s="335" t="s">
        <v>25986</v>
      </c>
      <c r="CZ615" s="335" t="s">
        <v>3848</v>
      </c>
      <c r="DA615" s="335" t="s">
        <v>4044</v>
      </c>
      <c r="DB615" s="335" t="s">
        <v>3840</v>
      </c>
      <c r="DC615" s="335" t="s">
        <v>3841</v>
      </c>
      <c r="DD615" s="335" t="s">
        <v>4838</v>
      </c>
      <c r="DE615" s="335" t="s">
        <v>3848</v>
      </c>
      <c r="DF615" s="335" t="s">
        <v>4044</v>
      </c>
      <c r="DG615" s="335" t="s">
        <v>3840</v>
      </c>
      <c r="DH615" s="335" t="s">
        <v>3841</v>
      </c>
      <c r="DI615" s="335" t="s">
        <v>4838</v>
      </c>
      <c r="DJ615" s="335" t="s">
        <v>3848</v>
      </c>
      <c r="DK615" s="335" t="s">
        <v>3957</v>
      </c>
      <c r="DL615" s="335" t="s">
        <v>3848</v>
      </c>
      <c r="DM615" s="335" t="s">
        <v>3914</v>
      </c>
      <c r="DN615" s="335" t="s">
        <v>3852</v>
      </c>
      <c r="DO615" s="335" t="s">
        <v>3848</v>
      </c>
      <c r="DP615" s="335" t="s">
        <v>3848</v>
      </c>
      <c r="DQ615" s="335" t="s">
        <v>25987</v>
      </c>
      <c r="DR615" s="335" t="s">
        <v>25987</v>
      </c>
      <c r="DS615" s="335" t="s">
        <v>25982</v>
      </c>
      <c r="DT615" s="335" t="s">
        <v>3848</v>
      </c>
      <c r="DU615" s="335" t="s">
        <v>3848</v>
      </c>
      <c r="DV615" s="335" t="s">
        <v>3848</v>
      </c>
      <c r="DW615" s="335" t="s">
        <v>3848</v>
      </c>
      <c r="DX615" s="335" t="s">
        <v>3848</v>
      </c>
      <c r="DY615" s="335" t="s">
        <v>3848</v>
      </c>
      <c r="DZ615" s="335" t="s">
        <v>3848</v>
      </c>
      <c r="EA615" s="335" t="s">
        <v>3848</v>
      </c>
      <c r="EB615" s="335" t="s">
        <v>3861</v>
      </c>
      <c r="EC615" s="335" t="s">
        <v>3862</v>
      </c>
      <c r="ED615" s="335" t="s">
        <v>3848</v>
      </c>
      <c r="EE615" s="335" t="s">
        <v>4212</v>
      </c>
      <c r="EF615" s="335" t="s">
        <v>432</v>
      </c>
      <c r="EG615" s="335" t="s">
        <v>3919</v>
      </c>
      <c r="EH615" s="335" t="s">
        <v>3920</v>
      </c>
      <c r="EI615" s="335" t="s">
        <v>25764</v>
      </c>
      <c r="EJ615" s="335" t="s">
        <v>3848</v>
      </c>
      <c r="EK615" s="335" t="s">
        <v>3848</v>
      </c>
      <c r="EL615" s="335" t="s">
        <v>3868</v>
      </c>
      <c r="EM615" s="335" t="s">
        <v>4002</v>
      </c>
      <c r="EN615" s="335" t="s">
        <v>4002</v>
      </c>
      <c r="EO615" s="335" t="s">
        <v>4002</v>
      </c>
      <c r="EP615" s="335" t="s">
        <v>4002</v>
      </c>
      <c r="EQ615" s="335" t="s">
        <v>4017</v>
      </c>
      <c r="ER615" s="335" t="s">
        <v>4017</v>
      </c>
      <c r="ES615" s="335" t="s">
        <v>4017</v>
      </c>
      <c r="ET615" s="335" t="s">
        <v>4017</v>
      </c>
      <c r="EU615" s="335" t="s">
        <v>4017</v>
      </c>
      <c r="EV615" s="335" t="s">
        <v>3848</v>
      </c>
      <c r="EW615" s="335" t="s">
        <v>3848</v>
      </c>
      <c r="EX615" s="335" t="s">
        <v>3848</v>
      </c>
      <c r="EY615" s="335" t="s">
        <v>3848</v>
      </c>
      <c r="EZ615" s="335" t="s">
        <v>3848</v>
      </c>
      <c r="FA615" s="335" t="s">
        <v>3848</v>
      </c>
      <c r="FB615" s="335" t="s">
        <v>3848</v>
      </c>
      <c r="FC615" s="335" t="s">
        <v>3848</v>
      </c>
      <c r="FD615" s="335" t="s">
        <v>3848</v>
      </c>
      <c r="FE615" s="335" t="s">
        <v>4017</v>
      </c>
      <c r="FF615" s="335" t="s">
        <v>4017</v>
      </c>
      <c r="FG615" s="335" t="s">
        <v>3848</v>
      </c>
      <c r="FH615" s="335" t="s">
        <v>3848</v>
      </c>
      <c r="FI615" s="335" t="s">
        <v>3848</v>
      </c>
      <c r="FJ615" s="335" t="s">
        <v>4017</v>
      </c>
      <c r="FK615" s="335" t="s">
        <v>4017</v>
      </c>
      <c r="FL615" s="335" t="s">
        <v>4017</v>
      </c>
      <c r="FM615" s="335" t="s">
        <v>4044</v>
      </c>
      <c r="FN615" s="335" t="s">
        <v>25988</v>
      </c>
      <c r="FO615" s="335" t="s">
        <v>3848</v>
      </c>
      <c r="FP615" s="335" t="s">
        <v>3848</v>
      </c>
      <c r="FQ615" s="335" t="s">
        <v>25989</v>
      </c>
      <c r="FR615" s="335" t="s">
        <v>4045</v>
      </c>
      <c r="FS615" s="335" t="s">
        <v>25990</v>
      </c>
      <c r="FT615" s="335" t="s">
        <v>3943</v>
      </c>
      <c r="FU615" s="335" t="s">
        <v>3943</v>
      </c>
      <c r="FV615" s="335" t="s">
        <v>3943</v>
      </c>
      <c r="FW615" s="335" t="s">
        <v>3943</v>
      </c>
      <c r="FX615" s="335" t="s">
        <v>3944</v>
      </c>
      <c r="FY615" s="335" t="s">
        <v>3848</v>
      </c>
      <c r="FZ615" s="335" t="s">
        <v>3848</v>
      </c>
      <c r="GA615" s="335" t="s">
        <v>3848</v>
      </c>
      <c r="GB615" s="335" t="s">
        <v>3848</v>
      </c>
      <c r="GC615" s="335" t="s">
        <v>3848</v>
      </c>
      <c r="GD615" s="309"/>
      <c r="GE615" s="309"/>
      <c r="GF615" s="309"/>
      <c r="GG615" s="309"/>
      <c r="GH615" s="309"/>
      <c r="GI615" s="309"/>
      <c r="GJ615" s="309"/>
      <c r="GK615" s="309"/>
      <c r="GL615" s="309"/>
      <c r="GM615" s="309"/>
      <c r="GN615" s="309"/>
      <c r="GO615" s="309"/>
      <c r="GP615" s="309"/>
      <c r="GQ615" s="309"/>
      <c r="GR615" s="309"/>
      <c r="GS615" s="309"/>
      <c r="GT615" s="309"/>
      <c r="GU615" s="309"/>
      <c r="GV615" s="309"/>
      <c r="GW615" s="309"/>
      <c r="GX615" s="309"/>
      <c r="GY615" s="309"/>
      <c r="GZ615" s="309"/>
      <c r="HA615" s="309"/>
      <c r="HB615" s="309"/>
      <c r="HC615" s="309"/>
      <c r="HD615" s="309"/>
      <c r="HE615" s="309"/>
      <c r="HF615" s="309"/>
      <c r="HG615" s="309"/>
      <c r="HH615" s="309"/>
      <c r="HI615" s="309"/>
      <c r="HJ615" s="309"/>
      <c r="HK615" s="309"/>
      <c r="HL615" s="335"/>
      <c r="HM615" s="335"/>
      <c r="HN615" s="335"/>
      <c r="HO615" s="335"/>
      <c r="HP615" s="335"/>
      <c r="HQ615" s="335"/>
      <c r="HR615" s="335"/>
      <c r="HS615" s="335"/>
      <c r="HT615" s="335"/>
      <c r="HU615" s="335"/>
      <c r="HV615" s="335"/>
      <c r="HW615" s="335"/>
      <c r="HX615" s="335"/>
      <c r="HY615" s="335"/>
      <c r="HZ615" s="335"/>
      <c r="IA615" s="335"/>
      <c r="IB615" s="335"/>
      <c r="IC615" s="44" t="s">
        <v>3403</v>
      </c>
      <c r="ID615" s="335"/>
      <c r="IE615" s="44" t="s">
        <v>3403</v>
      </c>
    </row>
    <row r="616" spans="1:239" s="44" customFormat="1" ht="12.75" x14ac:dyDescent="0.2">
      <c r="A616" s="85">
        <v>89</v>
      </c>
      <c r="B616" s="357">
        <v>0.6958333333333333</v>
      </c>
      <c r="D616" s="85" t="s">
        <v>12630</v>
      </c>
      <c r="E616" s="66" t="s">
        <v>212</v>
      </c>
      <c r="F616" s="282">
        <v>43287</v>
      </c>
      <c r="G616" s="36" t="s">
        <v>1202</v>
      </c>
      <c r="H616" s="44" t="s">
        <v>3056</v>
      </c>
      <c r="I616" s="44" t="s">
        <v>3057</v>
      </c>
      <c r="P616" s="314" t="s">
        <v>25991</v>
      </c>
      <c r="Q616" s="44" t="s">
        <v>2305</v>
      </c>
      <c r="R616" s="255" t="s">
        <v>25992</v>
      </c>
      <c r="S616" s="282"/>
      <c r="T616" s="255">
        <v>9268828002</v>
      </c>
      <c r="U616" s="478" t="s">
        <v>25993</v>
      </c>
      <c r="V616" s="478" t="s">
        <v>25993</v>
      </c>
      <c r="W616" s="66" t="s">
        <v>221</v>
      </c>
      <c r="X616" s="66" t="s">
        <v>221</v>
      </c>
      <c r="Y616" s="66" t="s">
        <v>221</v>
      </c>
      <c r="Z616" s="66" t="s">
        <v>221</v>
      </c>
      <c r="AA616" s="255" t="s">
        <v>25994</v>
      </c>
      <c r="AB616" s="255">
        <v>9565219727</v>
      </c>
      <c r="AC616" s="183" t="s">
        <v>402</v>
      </c>
      <c r="AD616" s="44" t="s">
        <v>224</v>
      </c>
      <c r="AE616" s="255"/>
      <c r="AF616" s="194" t="s">
        <v>221</v>
      </c>
      <c r="AG616" s="194" t="s">
        <v>221</v>
      </c>
      <c r="AH616" s="194" t="s">
        <v>221</v>
      </c>
      <c r="AI616" s="255"/>
      <c r="AJ616" s="255"/>
      <c r="AK616" s="255"/>
      <c r="AL616" s="255"/>
      <c r="AM616" s="255"/>
      <c r="AN616" s="66" t="s">
        <v>432</v>
      </c>
      <c r="AO616" s="66" t="s">
        <v>432</v>
      </c>
      <c r="AP616" s="66" t="s">
        <v>434</v>
      </c>
      <c r="AQ616" s="66" t="s">
        <v>10785</v>
      </c>
      <c r="AR616" s="66" t="s">
        <v>25760</v>
      </c>
      <c r="AS616" s="255"/>
      <c r="AT616" s="255"/>
      <c r="AU616" s="255"/>
      <c r="AV616" s="255"/>
      <c r="AW616" s="255"/>
      <c r="AX616" s="66" t="s">
        <v>6970</v>
      </c>
      <c r="AY616" s="66" t="s">
        <v>227</v>
      </c>
      <c r="AZ616" s="66" t="s">
        <v>3877</v>
      </c>
      <c r="BA616" s="509" t="s">
        <v>7951</v>
      </c>
      <c r="BB616" s="66" t="s">
        <v>22072</v>
      </c>
      <c r="BC616" s="357">
        <v>0.6958333333333333</v>
      </c>
      <c r="BD616" s="357">
        <v>0.70138888888888884</v>
      </c>
      <c r="BE616" s="252"/>
      <c r="BF616" s="194">
        <v>1</v>
      </c>
      <c r="BG616" s="194">
        <v>2</v>
      </c>
      <c r="BH616" s="194">
        <v>2</v>
      </c>
      <c r="BI616" s="194">
        <v>2</v>
      </c>
      <c r="BJ616" s="194">
        <v>2</v>
      </c>
      <c r="BK616" s="194">
        <v>1</v>
      </c>
      <c r="BL616" s="194">
        <v>1</v>
      </c>
      <c r="BM616" s="194">
        <v>2</v>
      </c>
      <c r="BN616" s="194">
        <v>1</v>
      </c>
      <c r="BO616" s="194">
        <v>1</v>
      </c>
      <c r="BP616" s="194">
        <v>2</v>
      </c>
      <c r="BQ616" s="194">
        <v>1</v>
      </c>
      <c r="BR616" s="194">
        <v>2</v>
      </c>
      <c r="BS616" s="194">
        <v>2</v>
      </c>
      <c r="BT616" s="194">
        <v>2</v>
      </c>
      <c r="BU616" s="183"/>
      <c r="BV616" s="255"/>
      <c r="BW616" s="357"/>
      <c r="BX616" s="357"/>
      <c r="BY616" s="252"/>
      <c r="BZ616" s="255"/>
      <c r="CA616" s="255"/>
      <c r="CB616" s="255"/>
      <c r="CC616" s="255"/>
      <c r="CD616" s="194"/>
      <c r="CE616" s="66"/>
      <c r="CF616" s="66"/>
      <c r="CG616" s="255"/>
      <c r="CH616" s="255"/>
      <c r="CI616" s="255"/>
      <c r="CJ616" s="255"/>
      <c r="CK616" s="255"/>
      <c r="CL616" s="255"/>
      <c r="CM616" s="255"/>
      <c r="CN616" s="255"/>
      <c r="CO616" s="255"/>
      <c r="CP616" s="255"/>
      <c r="CQ616" s="255"/>
      <c r="CR616" s="335" t="s">
        <v>12643</v>
      </c>
      <c r="CS616" s="335" t="s">
        <v>12644</v>
      </c>
      <c r="CT616" s="335" t="s">
        <v>4002</v>
      </c>
      <c r="CU616" s="335" t="s">
        <v>25995</v>
      </c>
      <c r="CV616" s="335" t="s">
        <v>2305</v>
      </c>
      <c r="CW616" s="335" t="s">
        <v>25992</v>
      </c>
      <c r="CX616" s="335" t="s">
        <v>11263</v>
      </c>
      <c r="CY616" s="335" t="s">
        <v>25996</v>
      </c>
      <c r="CZ616" s="335" t="s">
        <v>3574</v>
      </c>
      <c r="DA616" s="335" t="s">
        <v>4044</v>
      </c>
      <c r="DB616" s="335" t="s">
        <v>4037</v>
      </c>
      <c r="DC616" s="335" t="s">
        <v>4038</v>
      </c>
      <c r="DD616" s="335" t="s">
        <v>4039</v>
      </c>
      <c r="DE616" s="335" t="s">
        <v>3848</v>
      </c>
      <c r="DF616" s="335" t="s">
        <v>4044</v>
      </c>
      <c r="DG616" s="335" t="s">
        <v>3840</v>
      </c>
      <c r="DH616" s="335" t="s">
        <v>3841</v>
      </c>
      <c r="DI616" s="335" t="s">
        <v>4838</v>
      </c>
      <c r="DJ616" s="335" t="s">
        <v>3848</v>
      </c>
      <c r="DK616" s="335" t="s">
        <v>3957</v>
      </c>
      <c r="DL616" s="335" t="s">
        <v>3848</v>
      </c>
      <c r="DM616" s="335" t="s">
        <v>3914</v>
      </c>
      <c r="DN616" s="335" t="s">
        <v>3852</v>
      </c>
      <c r="DO616" s="335" t="s">
        <v>3848</v>
      </c>
      <c r="DP616" s="335" t="s">
        <v>3848</v>
      </c>
      <c r="DQ616" s="335" t="s">
        <v>25997</v>
      </c>
      <c r="DR616" s="335" t="s">
        <v>25997</v>
      </c>
      <c r="DS616" s="335" t="s">
        <v>25993</v>
      </c>
      <c r="DT616" s="335" t="s">
        <v>3848</v>
      </c>
      <c r="DU616" s="335" t="s">
        <v>3848</v>
      </c>
      <c r="DV616" s="335" t="s">
        <v>3848</v>
      </c>
      <c r="DW616" s="335" t="s">
        <v>3848</v>
      </c>
      <c r="DX616" s="335" t="s">
        <v>3848</v>
      </c>
      <c r="DY616" s="335" t="s">
        <v>3848</v>
      </c>
      <c r="DZ616" s="335" t="s">
        <v>3848</v>
      </c>
      <c r="EA616" s="335" t="s">
        <v>3848</v>
      </c>
      <c r="EB616" s="335" t="s">
        <v>3861</v>
      </c>
      <c r="EC616" s="335" t="s">
        <v>3862</v>
      </c>
      <c r="ED616" s="335" t="s">
        <v>3848</v>
      </c>
      <c r="EE616" s="335" t="s">
        <v>4212</v>
      </c>
      <c r="EF616" s="335" t="s">
        <v>432</v>
      </c>
      <c r="EG616" s="335" t="s">
        <v>3919</v>
      </c>
      <c r="EH616" s="335" t="s">
        <v>3920</v>
      </c>
      <c r="EI616" s="335" t="s">
        <v>25764</v>
      </c>
      <c r="EJ616" s="335" t="s">
        <v>3848</v>
      </c>
      <c r="EK616" s="335" t="s">
        <v>3848</v>
      </c>
      <c r="EL616" s="335" t="s">
        <v>3868</v>
      </c>
      <c r="EM616" s="335" t="s">
        <v>4002</v>
      </c>
      <c r="EN616" s="335" t="s">
        <v>4002</v>
      </c>
      <c r="EO616" s="335" t="s">
        <v>4002</v>
      </c>
      <c r="EP616" s="335" t="s">
        <v>4002</v>
      </c>
      <c r="EQ616" s="335" t="s">
        <v>4017</v>
      </c>
      <c r="ER616" s="335" t="s">
        <v>4017</v>
      </c>
      <c r="ES616" s="335" t="s">
        <v>4017</v>
      </c>
      <c r="ET616" s="335" t="s">
        <v>4017</v>
      </c>
      <c r="EU616" s="335" t="s">
        <v>4017</v>
      </c>
      <c r="EV616" s="335" t="s">
        <v>3848</v>
      </c>
      <c r="EW616" s="335" t="s">
        <v>3848</v>
      </c>
      <c r="EX616" s="335" t="s">
        <v>3848</v>
      </c>
      <c r="EY616" s="335" t="s">
        <v>3848</v>
      </c>
      <c r="EZ616" s="335" t="s">
        <v>3848</v>
      </c>
      <c r="FA616" s="335" t="s">
        <v>3848</v>
      </c>
      <c r="FB616" s="335" t="s">
        <v>3848</v>
      </c>
      <c r="FC616" s="335" t="s">
        <v>3848</v>
      </c>
      <c r="FD616" s="335" t="s">
        <v>3848</v>
      </c>
      <c r="FE616" s="335" t="s">
        <v>4017</v>
      </c>
      <c r="FF616" s="335" t="s">
        <v>4017</v>
      </c>
      <c r="FG616" s="335" t="s">
        <v>3848</v>
      </c>
      <c r="FH616" s="335" t="s">
        <v>3848</v>
      </c>
      <c r="FI616" s="335" t="s">
        <v>3848</v>
      </c>
      <c r="FJ616" s="335" t="s">
        <v>4017</v>
      </c>
      <c r="FK616" s="335" t="s">
        <v>4017</v>
      </c>
      <c r="FL616" s="335" t="s">
        <v>4017</v>
      </c>
      <c r="FM616" s="335" t="s">
        <v>4044</v>
      </c>
      <c r="FN616" s="335" t="s">
        <v>4044</v>
      </c>
      <c r="FO616" s="335" t="s">
        <v>3848</v>
      </c>
      <c r="FP616" s="335" t="s">
        <v>3848</v>
      </c>
      <c r="FQ616" s="335" t="s">
        <v>25998</v>
      </c>
      <c r="FR616" s="335" t="s">
        <v>25827</v>
      </c>
      <c r="FS616" s="335" t="s">
        <v>25999</v>
      </c>
      <c r="FT616" s="335" t="s">
        <v>3943</v>
      </c>
      <c r="FU616" s="335" t="s">
        <v>3943</v>
      </c>
      <c r="FV616" s="335" t="s">
        <v>3943</v>
      </c>
      <c r="FW616" s="335" t="s">
        <v>3943</v>
      </c>
      <c r="FX616" s="335" t="s">
        <v>3944</v>
      </c>
      <c r="FY616" s="335" t="s">
        <v>3848</v>
      </c>
      <c r="FZ616" s="335" t="s">
        <v>3848</v>
      </c>
      <c r="GA616" s="335" t="s">
        <v>3848</v>
      </c>
      <c r="GB616" s="335" t="s">
        <v>3848</v>
      </c>
      <c r="GC616" s="335" t="s">
        <v>3848</v>
      </c>
      <c r="GD616" s="309"/>
      <c r="GE616" s="309"/>
      <c r="GF616" s="309"/>
      <c r="GG616" s="309"/>
      <c r="GH616" s="309"/>
      <c r="GI616" s="309"/>
      <c r="GJ616" s="309"/>
      <c r="GK616" s="309"/>
      <c r="GL616" s="309"/>
      <c r="GM616" s="309"/>
      <c r="GN616" s="309"/>
      <c r="GO616" s="309"/>
      <c r="GP616" s="309"/>
      <c r="GQ616" s="309"/>
      <c r="GR616" s="309"/>
      <c r="GS616" s="309"/>
      <c r="GT616" s="309"/>
      <c r="GU616" s="309"/>
      <c r="GV616" s="309"/>
      <c r="GW616" s="309"/>
      <c r="GX616" s="309"/>
      <c r="GY616" s="309"/>
      <c r="GZ616" s="309"/>
      <c r="HA616" s="309"/>
      <c r="HB616" s="309"/>
      <c r="HC616" s="309"/>
      <c r="HD616" s="309"/>
      <c r="HE616" s="309"/>
      <c r="HF616" s="309"/>
      <c r="HG616" s="309"/>
      <c r="HH616" s="309"/>
      <c r="HI616" s="309"/>
      <c r="HJ616" s="309"/>
      <c r="HK616" s="309"/>
      <c r="HL616" s="335"/>
      <c r="HM616" s="335"/>
      <c r="HN616" s="335"/>
      <c r="HO616" s="335"/>
      <c r="HP616" s="335"/>
      <c r="HQ616" s="335"/>
      <c r="HR616" s="335"/>
      <c r="HS616" s="335"/>
      <c r="HT616" s="335"/>
      <c r="HU616" s="335"/>
      <c r="HV616" s="335"/>
      <c r="HW616" s="335"/>
      <c r="HX616" s="335"/>
      <c r="HY616" s="335"/>
      <c r="HZ616" s="335"/>
      <c r="IA616" s="335"/>
      <c r="IB616" s="335"/>
      <c r="IC616" s="44" t="s">
        <v>3403</v>
      </c>
      <c r="ID616" s="335"/>
      <c r="IE616" s="44" t="s">
        <v>3403</v>
      </c>
    </row>
    <row r="617" spans="1:239" s="44" customFormat="1" ht="12.75" x14ac:dyDescent="0.2">
      <c r="A617" s="85">
        <v>90</v>
      </c>
      <c r="B617" s="357">
        <v>0.7055555555555556</v>
      </c>
      <c r="D617" s="85" t="s">
        <v>12630</v>
      </c>
      <c r="E617" s="66" t="s">
        <v>212</v>
      </c>
      <c r="F617" s="282">
        <v>43287</v>
      </c>
      <c r="G617" s="36" t="s">
        <v>357</v>
      </c>
      <c r="H617" s="44" t="s">
        <v>233</v>
      </c>
      <c r="I617" s="44" t="s">
        <v>12683</v>
      </c>
      <c r="P617" s="495" t="s">
        <v>26000</v>
      </c>
      <c r="Q617" s="255" t="s">
        <v>3625</v>
      </c>
      <c r="R617" s="255" t="s">
        <v>26001</v>
      </c>
      <c r="S617" s="282" t="s">
        <v>26002</v>
      </c>
      <c r="T617" s="255">
        <v>9383844336</v>
      </c>
      <c r="U617" s="478" t="s">
        <v>26003</v>
      </c>
      <c r="V617" s="478" t="s">
        <v>26003</v>
      </c>
      <c r="W617" s="66" t="s">
        <v>221</v>
      </c>
      <c r="X617" s="66" t="s">
        <v>221</v>
      </c>
      <c r="Y617" s="66" t="s">
        <v>221</v>
      </c>
      <c r="Z617" s="66" t="s">
        <v>221</v>
      </c>
      <c r="AA617" s="255" t="s">
        <v>26004</v>
      </c>
      <c r="AB617" s="255">
        <v>9305993144</v>
      </c>
      <c r="AC617" s="85" t="s">
        <v>223</v>
      </c>
      <c r="AD617" s="44" t="s">
        <v>224</v>
      </c>
      <c r="AE617" s="255" t="s">
        <v>26005</v>
      </c>
      <c r="AF617" s="85" t="s">
        <v>280</v>
      </c>
      <c r="AG617" s="44" t="s">
        <v>259</v>
      </c>
      <c r="AH617" s="194" t="s">
        <v>221</v>
      </c>
      <c r="AI617" s="255">
        <v>13</v>
      </c>
      <c r="AJ617" s="255" t="s">
        <v>227</v>
      </c>
      <c r="AK617" s="255">
        <v>1</v>
      </c>
      <c r="AL617" s="255">
        <v>13</v>
      </c>
      <c r="AM617" s="255">
        <v>0</v>
      </c>
      <c r="AN617" s="66" t="s">
        <v>432</v>
      </c>
      <c r="AO617" s="66" t="s">
        <v>432</v>
      </c>
      <c r="AP617" s="66" t="s">
        <v>434</v>
      </c>
      <c r="AQ617" s="66" t="s">
        <v>10785</v>
      </c>
      <c r="AR617" s="66" t="s">
        <v>25760</v>
      </c>
      <c r="AS617" s="255"/>
      <c r="AT617" s="255"/>
      <c r="AU617" s="255"/>
      <c r="AV617" s="255"/>
      <c r="AW617" s="255"/>
      <c r="AX617" s="66" t="s">
        <v>6970</v>
      </c>
      <c r="AY617" s="66" t="s">
        <v>227</v>
      </c>
      <c r="AZ617" s="66" t="s">
        <v>3877</v>
      </c>
      <c r="BA617" s="509" t="s">
        <v>7951</v>
      </c>
      <c r="BB617" s="66" t="s">
        <v>22072</v>
      </c>
      <c r="BC617" s="357">
        <v>0.7055555555555556</v>
      </c>
      <c r="BD617" s="357">
        <v>0.71388888888888891</v>
      </c>
      <c r="BE617" s="252"/>
      <c r="BF617" s="194">
        <v>2</v>
      </c>
      <c r="BG617" s="194">
        <v>3</v>
      </c>
      <c r="BH617" s="194">
        <v>3</v>
      </c>
      <c r="BI617" s="194">
        <v>3</v>
      </c>
      <c r="BJ617" s="194">
        <v>3</v>
      </c>
      <c r="BK617" s="194">
        <v>2</v>
      </c>
      <c r="BL617" s="194">
        <v>2</v>
      </c>
      <c r="BM617" s="194">
        <v>3</v>
      </c>
      <c r="BN617" s="194">
        <v>2</v>
      </c>
      <c r="BO617" s="194">
        <v>2</v>
      </c>
      <c r="BP617" s="194">
        <v>3</v>
      </c>
      <c r="BQ617" s="194">
        <v>2</v>
      </c>
      <c r="BR617" s="194">
        <v>3</v>
      </c>
      <c r="BS617" s="194">
        <v>3</v>
      </c>
      <c r="BT617" s="194">
        <v>3</v>
      </c>
      <c r="BU617" s="183"/>
      <c r="BV617" s="255" t="s">
        <v>22072</v>
      </c>
      <c r="BW617" s="357">
        <v>0.71388888888888891</v>
      </c>
      <c r="BX617" s="357">
        <v>0.71875</v>
      </c>
      <c r="BY617" s="252"/>
      <c r="BZ617" s="255">
        <v>3</v>
      </c>
      <c r="CA617" s="255">
        <v>2</v>
      </c>
      <c r="CB617" s="255">
        <v>2</v>
      </c>
      <c r="CC617" s="255">
        <v>3</v>
      </c>
      <c r="CD617" s="51" t="s">
        <v>260</v>
      </c>
      <c r="CE617" s="44" t="s">
        <v>22072</v>
      </c>
      <c r="CF617" s="66">
        <v>15</v>
      </c>
      <c r="CG617" s="255"/>
      <c r="CH617" s="255"/>
      <c r="CI617" s="255"/>
      <c r="CJ617" s="255"/>
      <c r="CK617" s="255"/>
      <c r="CL617" s="255"/>
      <c r="CM617" s="255"/>
      <c r="CN617" s="255"/>
      <c r="CO617" s="255"/>
      <c r="CP617" s="255"/>
      <c r="CQ617" s="255"/>
      <c r="CR617" s="335" t="s">
        <v>12643</v>
      </c>
      <c r="CS617" s="335" t="s">
        <v>12644</v>
      </c>
      <c r="CT617" s="335" t="s">
        <v>4002</v>
      </c>
      <c r="CU617" s="335" t="s">
        <v>26006</v>
      </c>
      <c r="CV617" s="335" t="s">
        <v>3625</v>
      </c>
      <c r="CW617" s="335" t="s">
        <v>26001</v>
      </c>
      <c r="CX617" s="335" t="s">
        <v>26002</v>
      </c>
      <c r="CY617" s="335" t="s">
        <v>26007</v>
      </c>
      <c r="CZ617" s="335" t="s">
        <v>3848</v>
      </c>
      <c r="DA617" s="335" t="s">
        <v>26008</v>
      </c>
      <c r="DB617" s="335" t="s">
        <v>3840</v>
      </c>
      <c r="DC617" s="335" t="s">
        <v>3841</v>
      </c>
      <c r="DD617" s="335" t="s">
        <v>4838</v>
      </c>
      <c r="DE617" s="335" t="s">
        <v>23350</v>
      </c>
      <c r="DF617" s="335" t="s">
        <v>26009</v>
      </c>
      <c r="DG617" s="335" t="s">
        <v>4760</v>
      </c>
      <c r="DH617" s="335" t="s">
        <v>4393</v>
      </c>
      <c r="DI617" s="335" t="s">
        <v>26010</v>
      </c>
      <c r="DJ617" s="335" t="s">
        <v>26011</v>
      </c>
      <c r="DK617" s="335" t="s">
        <v>3957</v>
      </c>
      <c r="DL617" s="335" t="s">
        <v>13960</v>
      </c>
      <c r="DM617" s="335" t="s">
        <v>3914</v>
      </c>
      <c r="DN617" s="335" t="s">
        <v>3852</v>
      </c>
      <c r="DO617" s="335" t="s">
        <v>3853</v>
      </c>
      <c r="DP617" s="335" t="s">
        <v>3854</v>
      </c>
      <c r="DQ617" s="335" t="s">
        <v>26012</v>
      </c>
      <c r="DR617" s="335" t="s">
        <v>26013</v>
      </c>
      <c r="DS617" s="335" t="s">
        <v>26014</v>
      </c>
      <c r="DT617" s="335" t="s">
        <v>3848</v>
      </c>
      <c r="DU617" s="335" t="s">
        <v>3848</v>
      </c>
      <c r="DV617" s="335" t="s">
        <v>3848</v>
      </c>
      <c r="DW617" s="335" t="s">
        <v>3848</v>
      </c>
      <c r="DX617" s="335" t="s">
        <v>3848</v>
      </c>
      <c r="DY617" s="335" t="s">
        <v>3848</v>
      </c>
      <c r="DZ617" s="335" t="s">
        <v>3848</v>
      </c>
      <c r="EA617" s="335" t="s">
        <v>3848</v>
      </c>
      <c r="EB617" s="335" t="s">
        <v>3861</v>
      </c>
      <c r="EC617" s="335" t="s">
        <v>3862</v>
      </c>
      <c r="ED617" s="335" t="s">
        <v>3848</v>
      </c>
      <c r="EE617" s="335" t="s">
        <v>5408</v>
      </c>
      <c r="EF617" s="335" t="s">
        <v>432</v>
      </c>
      <c r="EG617" s="335" t="s">
        <v>3919</v>
      </c>
      <c r="EH617" s="335" t="s">
        <v>3920</v>
      </c>
      <c r="EI617" s="335" t="s">
        <v>3919</v>
      </c>
      <c r="EJ617" s="335" t="s">
        <v>1499</v>
      </c>
      <c r="EK617" s="335" t="s">
        <v>3848</v>
      </c>
      <c r="EL617" s="335" t="s">
        <v>4473</v>
      </c>
      <c r="EM617" s="335" t="s">
        <v>4002</v>
      </c>
      <c r="EN617" s="335" t="s">
        <v>4002</v>
      </c>
      <c r="EO617" s="335" t="s">
        <v>4002</v>
      </c>
      <c r="EP617" s="335" t="s">
        <v>4002</v>
      </c>
      <c r="EQ617" s="335" t="s">
        <v>26015</v>
      </c>
      <c r="ER617" s="335" t="s">
        <v>3872</v>
      </c>
      <c r="ES617" s="335" t="s">
        <v>26016</v>
      </c>
      <c r="ET617" s="335" t="s">
        <v>26017</v>
      </c>
      <c r="EU617" s="335" t="s">
        <v>4774</v>
      </c>
      <c r="EV617" s="335" t="s">
        <v>3876</v>
      </c>
      <c r="EW617" s="335" t="s">
        <v>3876</v>
      </c>
      <c r="EX617" s="335" t="s">
        <v>3848</v>
      </c>
      <c r="EY617" s="335" t="s">
        <v>3848</v>
      </c>
      <c r="EZ617" s="335" t="s">
        <v>3877</v>
      </c>
      <c r="FA617" s="335" t="s">
        <v>4008</v>
      </c>
      <c r="FB617" s="335" t="s">
        <v>26018</v>
      </c>
      <c r="FC617" s="335" t="s">
        <v>26016</v>
      </c>
      <c r="FD617" s="335" t="s">
        <v>3848</v>
      </c>
      <c r="FE617" s="335" t="s">
        <v>4011</v>
      </c>
      <c r="FF617" s="335" t="s">
        <v>4012</v>
      </c>
      <c r="FG617" s="335" t="s">
        <v>26019</v>
      </c>
      <c r="FH617" s="335" t="s">
        <v>23232</v>
      </c>
      <c r="FI617" s="335" t="s">
        <v>6107</v>
      </c>
      <c r="FJ617" s="335" t="s">
        <v>3935</v>
      </c>
      <c r="FK617" s="335" t="s">
        <v>26020</v>
      </c>
      <c r="FL617" s="335" t="s">
        <v>4017</v>
      </c>
      <c r="FM617" s="335" t="s">
        <v>26002</v>
      </c>
      <c r="FN617" s="335" t="s">
        <v>26021</v>
      </c>
      <c r="FO617" s="335" t="s">
        <v>26022</v>
      </c>
      <c r="FP617" s="335" t="s">
        <v>3848</v>
      </c>
      <c r="FQ617" s="335" t="s">
        <v>26023</v>
      </c>
      <c r="FR617" s="335" t="s">
        <v>26024</v>
      </c>
      <c r="FS617" s="335" t="s">
        <v>26025</v>
      </c>
      <c r="FT617" s="335" t="s">
        <v>3943</v>
      </c>
      <c r="FU617" s="335" t="s">
        <v>3943</v>
      </c>
      <c r="FV617" s="335" t="s">
        <v>3943</v>
      </c>
      <c r="FW617" s="335" t="s">
        <v>3943</v>
      </c>
      <c r="FX617" s="335" t="s">
        <v>3894</v>
      </c>
      <c r="FY617" s="335" t="s">
        <v>3848</v>
      </c>
      <c r="FZ617" s="335" t="s">
        <v>23307</v>
      </c>
      <c r="GA617" s="335" t="s">
        <v>3945</v>
      </c>
      <c r="GB617" s="335" t="s">
        <v>3946</v>
      </c>
      <c r="GC617" s="335" t="s">
        <v>3946</v>
      </c>
      <c r="GL617" s="309"/>
      <c r="GM617" s="309"/>
      <c r="GN617" s="309"/>
      <c r="GO617" s="309"/>
      <c r="GP617" s="309"/>
      <c r="GQ617" s="309"/>
      <c r="GR617" s="309"/>
      <c r="GS617" s="309"/>
      <c r="GT617" s="309"/>
      <c r="GU617" s="309"/>
      <c r="GV617" s="309"/>
      <c r="GW617" s="309"/>
      <c r="GX617" s="309"/>
      <c r="GY617" s="309"/>
      <c r="GZ617" s="309"/>
      <c r="HA617" s="309"/>
      <c r="HB617" s="309"/>
      <c r="HC617" s="309"/>
      <c r="HD617" s="309"/>
      <c r="HE617" s="309"/>
      <c r="HF617" s="309"/>
      <c r="HG617" s="309"/>
      <c r="HH617" s="309"/>
      <c r="HI617" s="309"/>
      <c r="HJ617" s="309"/>
      <c r="HK617" s="309"/>
      <c r="HL617" s="335"/>
      <c r="HM617" s="335"/>
      <c r="HN617" s="335"/>
      <c r="HO617" s="335"/>
      <c r="HP617" s="335"/>
      <c r="HQ617" s="335"/>
      <c r="HR617" s="335"/>
      <c r="HS617" s="335"/>
      <c r="HT617" s="335"/>
      <c r="HU617" s="335"/>
      <c r="HV617" s="335"/>
      <c r="HW617" s="335"/>
      <c r="HX617" s="335"/>
      <c r="HY617" s="335"/>
      <c r="HZ617" s="335"/>
      <c r="IA617" s="335"/>
      <c r="IB617" s="335"/>
      <c r="IC617" s="44" t="s">
        <v>12683</v>
      </c>
      <c r="ID617" s="335"/>
      <c r="IE617" s="44" t="s">
        <v>3403</v>
      </c>
    </row>
    <row r="618" spans="1:239" s="44" customFormat="1" ht="12.75" x14ac:dyDescent="0.2">
      <c r="A618" s="85">
        <v>91</v>
      </c>
      <c r="B618" s="357">
        <v>0.72222222222222221</v>
      </c>
      <c r="D618" s="85" t="s">
        <v>12630</v>
      </c>
      <c r="E618" s="66" t="s">
        <v>212</v>
      </c>
      <c r="F618" s="282">
        <v>43287</v>
      </c>
      <c r="G618" s="85" t="s">
        <v>3082</v>
      </c>
      <c r="H618" s="85" t="s">
        <v>246</v>
      </c>
      <c r="I618" s="85" t="s">
        <v>247</v>
      </c>
      <c r="J618" s="351" t="s">
        <v>12805</v>
      </c>
      <c r="K618" s="351" t="s">
        <v>12806</v>
      </c>
      <c r="L618" s="351" t="s">
        <v>250</v>
      </c>
      <c r="M618" s="351">
        <v>43287</v>
      </c>
      <c r="N618" s="351">
        <v>43299</v>
      </c>
      <c r="O618" s="44" t="s">
        <v>18971</v>
      </c>
      <c r="P618" s="495" t="s">
        <v>23268</v>
      </c>
      <c r="Q618" s="255" t="s">
        <v>26026</v>
      </c>
      <c r="R618" s="255" t="s">
        <v>18728</v>
      </c>
      <c r="S618" s="282" t="s">
        <v>18120</v>
      </c>
      <c r="T618" s="255">
        <v>9123569599</v>
      </c>
      <c r="U618" s="478" t="s">
        <v>26027</v>
      </c>
      <c r="V618" s="478" t="s">
        <v>26027</v>
      </c>
      <c r="W618" s="66" t="s">
        <v>221</v>
      </c>
      <c r="X618" s="66" t="s">
        <v>221</v>
      </c>
      <c r="Y618" s="66" t="s">
        <v>221</v>
      </c>
      <c r="Z618" s="66" t="s">
        <v>221</v>
      </c>
      <c r="AA618" s="255" t="s">
        <v>26028</v>
      </c>
      <c r="AB618" s="255">
        <v>9105160046</v>
      </c>
      <c r="AC618" s="85" t="s">
        <v>223</v>
      </c>
      <c r="AD618" s="44" t="s">
        <v>224</v>
      </c>
      <c r="AE618" s="255" t="s">
        <v>6313</v>
      </c>
      <c r="AF618" s="194" t="s">
        <v>221</v>
      </c>
      <c r="AG618" s="85" t="s">
        <v>226</v>
      </c>
      <c r="AH618" s="194" t="s">
        <v>221</v>
      </c>
      <c r="AI618" s="255">
        <v>27</v>
      </c>
      <c r="AJ618" s="255" t="s">
        <v>446</v>
      </c>
      <c r="AK618" s="255">
        <v>0</v>
      </c>
      <c r="AL618" s="255">
        <v>19</v>
      </c>
      <c r="AM618" s="255">
        <v>8</v>
      </c>
      <c r="AN618" s="66" t="s">
        <v>432</v>
      </c>
      <c r="AO618" s="66" t="s">
        <v>432</v>
      </c>
      <c r="AP618" s="66" t="s">
        <v>434</v>
      </c>
      <c r="AQ618" s="66" t="s">
        <v>10785</v>
      </c>
      <c r="AR618" s="66" t="s">
        <v>25760</v>
      </c>
      <c r="AS618" s="255"/>
      <c r="AT618" s="255"/>
      <c r="AU618" s="255"/>
      <c r="AV618" s="255"/>
      <c r="AW618" s="255"/>
      <c r="AX618" s="66" t="s">
        <v>6970</v>
      </c>
      <c r="AY618" s="66" t="s">
        <v>227</v>
      </c>
      <c r="AZ618" s="66" t="s">
        <v>3876</v>
      </c>
      <c r="BA618" s="509" t="s">
        <v>7951</v>
      </c>
      <c r="BB618" s="66" t="s">
        <v>22072</v>
      </c>
      <c r="BC618" s="357">
        <v>0.72222222222222221</v>
      </c>
      <c r="BD618" s="357">
        <v>0.73263888888888884</v>
      </c>
      <c r="BE618" s="252"/>
      <c r="BF618" s="194">
        <v>2</v>
      </c>
      <c r="BG618" s="194">
        <v>3</v>
      </c>
      <c r="BH618" s="194">
        <v>3</v>
      </c>
      <c r="BI618" s="194">
        <v>3</v>
      </c>
      <c r="BJ618" s="194">
        <v>3</v>
      </c>
      <c r="BK618" s="194">
        <v>2</v>
      </c>
      <c r="BL618" s="194">
        <v>2</v>
      </c>
      <c r="BM618" s="194">
        <v>3</v>
      </c>
      <c r="BN618" s="194">
        <v>2</v>
      </c>
      <c r="BO618" s="194">
        <v>2</v>
      </c>
      <c r="BP618" s="194">
        <v>3</v>
      </c>
      <c r="BQ618" s="194">
        <v>2</v>
      </c>
      <c r="BR618" s="194">
        <v>3</v>
      </c>
      <c r="BS618" s="194">
        <v>3</v>
      </c>
      <c r="BT618" s="194">
        <v>3</v>
      </c>
      <c r="BU618" s="183"/>
      <c r="BV618" s="255" t="s">
        <v>22072</v>
      </c>
      <c r="BW618" s="357">
        <v>0.73263888888888884</v>
      </c>
      <c r="BX618" s="357">
        <v>0.73749999999999993</v>
      </c>
      <c r="BY618" s="252"/>
      <c r="BZ618" s="194">
        <v>3</v>
      </c>
      <c r="CA618" s="194">
        <v>3</v>
      </c>
      <c r="CB618" s="194">
        <v>3</v>
      </c>
      <c r="CC618" s="194">
        <v>3</v>
      </c>
      <c r="CD618" s="51" t="s">
        <v>260</v>
      </c>
      <c r="CE618" s="44" t="s">
        <v>22072</v>
      </c>
      <c r="CF618" s="66">
        <v>15</v>
      </c>
      <c r="CG618" s="255"/>
      <c r="CH618" s="255"/>
      <c r="CI618" s="255"/>
      <c r="CJ618" s="255"/>
      <c r="CK618" s="255"/>
      <c r="CL618" s="255"/>
      <c r="CM618" s="255"/>
      <c r="CN618" s="255"/>
      <c r="CO618" s="255"/>
      <c r="CP618" s="255"/>
      <c r="CQ618" s="255"/>
      <c r="CR618" s="335" t="s">
        <v>12643</v>
      </c>
      <c r="CS618" s="335" t="s">
        <v>12644</v>
      </c>
      <c r="CT618" s="335" t="s">
        <v>4002</v>
      </c>
      <c r="CU618" s="335" t="s">
        <v>26029</v>
      </c>
      <c r="CV618" s="335" t="s">
        <v>26026</v>
      </c>
      <c r="CW618" s="335" t="s">
        <v>18728</v>
      </c>
      <c r="CX618" s="335" t="s">
        <v>18120</v>
      </c>
      <c r="CY618" s="335" t="s">
        <v>26030</v>
      </c>
      <c r="CZ618" s="335" t="s">
        <v>5740</v>
      </c>
      <c r="DA618" s="335" t="s">
        <v>26031</v>
      </c>
      <c r="DB618" s="335" t="s">
        <v>3840</v>
      </c>
      <c r="DC618" s="335" t="s">
        <v>3841</v>
      </c>
      <c r="DD618" s="335" t="s">
        <v>7155</v>
      </c>
      <c r="DE618" s="335" t="s">
        <v>5740</v>
      </c>
      <c r="DF618" s="335" t="s">
        <v>26031</v>
      </c>
      <c r="DG618" s="335" t="s">
        <v>3840</v>
      </c>
      <c r="DH618" s="335" t="s">
        <v>3841</v>
      </c>
      <c r="DI618" s="335" t="s">
        <v>7155</v>
      </c>
      <c r="DJ618" s="335" t="s">
        <v>26032</v>
      </c>
      <c r="DK618" s="335" t="s">
        <v>3849</v>
      </c>
      <c r="DL618" s="335" t="s">
        <v>4298</v>
      </c>
      <c r="DM618" s="335" t="s">
        <v>3914</v>
      </c>
      <c r="DN618" s="335" t="s">
        <v>3852</v>
      </c>
      <c r="DO618" s="335" t="s">
        <v>3853</v>
      </c>
      <c r="DP618" s="335" t="s">
        <v>3854</v>
      </c>
      <c r="DQ618" s="335" t="s">
        <v>26033</v>
      </c>
      <c r="DR618" s="335" t="s">
        <v>1239</v>
      </c>
      <c r="DS618" s="335" t="s">
        <v>26034</v>
      </c>
      <c r="DT618" s="335" t="s">
        <v>3848</v>
      </c>
      <c r="DU618" s="335" t="s">
        <v>3848</v>
      </c>
      <c r="DV618" s="335" t="s">
        <v>3848</v>
      </c>
      <c r="DW618" s="335" t="s">
        <v>3848</v>
      </c>
      <c r="DX618" s="335" t="s">
        <v>26034</v>
      </c>
      <c r="DY618" s="335" t="s">
        <v>3848</v>
      </c>
      <c r="DZ618" s="335" t="s">
        <v>3848</v>
      </c>
      <c r="EA618" s="335" t="s">
        <v>3848</v>
      </c>
      <c r="EB618" s="335" t="s">
        <v>3861</v>
      </c>
      <c r="EC618" s="335" t="s">
        <v>4066</v>
      </c>
      <c r="ED618" s="335" t="s">
        <v>19302</v>
      </c>
      <c r="EE618" s="335" t="s">
        <v>26035</v>
      </c>
      <c r="EF618" s="335" t="s">
        <v>432</v>
      </c>
      <c r="EG618" s="335" t="s">
        <v>3919</v>
      </c>
      <c r="EH618" s="335" t="s">
        <v>3920</v>
      </c>
      <c r="EI618" s="335" t="s">
        <v>23531</v>
      </c>
      <c r="EJ618" s="335" t="s">
        <v>763</v>
      </c>
      <c r="EK618" s="335" t="s">
        <v>3848</v>
      </c>
      <c r="EL618" s="335" t="s">
        <v>4473</v>
      </c>
      <c r="EM618" s="335" t="s">
        <v>4002</v>
      </c>
      <c r="EN618" s="335" t="s">
        <v>4002</v>
      </c>
      <c r="EO618" s="335" t="s">
        <v>3870</v>
      </c>
      <c r="EP618" s="335" t="s">
        <v>3869</v>
      </c>
      <c r="EQ618" s="335" t="s">
        <v>26036</v>
      </c>
      <c r="ER618" s="335" t="s">
        <v>3964</v>
      </c>
      <c r="ES618" s="335" t="s">
        <v>26037</v>
      </c>
      <c r="ET618" s="335" t="s">
        <v>26038</v>
      </c>
      <c r="EU618" s="335" t="s">
        <v>26039</v>
      </c>
      <c r="EV618" s="335" t="s">
        <v>3876</v>
      </c>
      <c r="EW618" s="335" t="s">
        <v>3876</v>
      </c>
      <c r="EX618" s="335" t="s">
        <v>3848</v>
      </c>
      <c r="EY618" s="335" t="s">
        <v>3848</v>
      </c>
      <c r="EZ618" s="335" t="s">
        <v>3877</v>
      </c>
      <c r="FA618" s="335" t="s">
        <v>4008</v>
      </c>
      <c r="FB618" s="335" t="s">
        <v>26040</v>
      </c>
      <c r="FC618" s="335" t="s">
        <v>26041</v>
      </c>
      <c r="FD618" s="335" t="s">
        <v>4079</v>
      </c>
      <c r="FE618" s="335" t="s">
        <v>4011</v>
      </c>
      <c r="FF618" s="335" t="s">
        <v>4130</v>
      </c>
      <c r="FG618" s="335" t="s">
        <v>26042</v>
      </c>
      <c r="FH618" s="335" t="s">
        <v>26043</v>
      </c>
      <c r="FI618" s="335" t="s">
        <v>26044</v>
      </c>
      <c r="FJ618" s="335" t="s">
        <v>4271</v>
      </c>
      <c r="FK618" s="335" t="s">
        <v>5921</v>
      </c>
      <c r="FL618" s="335" t="s">
        <v>4017</v>
      </c>
      <c r="FM618" s="335" t="s">
        <v>18120</v>
      </c>
      <c r="FN618" s="335" t="s">
        <v>5922</v>
      </c>
      <c r="FO618" s="335" t="s">
        <v>26045</v>
      </c>
      <c r="FP618" s="335" t="s">
        <v>3848</v>
      </c>
      <c r="FQ618" s="335" t="s">
        <v>26046</v>
      </c>
      <c r="FR618" s="335" t="s">
        <v>4079</v>
      </c>
      <c r="FS618" s="335" t="s">
        <v>26047</v>
      </c>
      <c r="FT618" s="335" t="s">
        <v>26048</v>
      </c>
      <c r="FU618" s="335" t="s">
        <v>26049</v>
      </c>
      <c r="FV618" s="335" t="s">
        <v>26050</v>
      </c>
      <c r="FW618" s="335" t="s">
        <v>26051</v>
      </c>
      <c r="FX618" s="335" t="s">
        <v>176</v>
      </c>
      <c r="FY618" s="335" t="s">
        <v>22367</v>
      </c>
      <c r="FZ618" s="335" t="s">
        <v>26052</v>
      </c>
      <c r="GA618" s="335" t="s">
        <v>3946</v>
      </c>
      <c r="GB618" s="335" t="s">
        <v>3945</v>
      </c>
      <c r="GC618" s="335" t="s">
        <v>3946</v>
      </c>
      <c r="GD618" s="213" t="s">
        <v>4194</v>
      </c>
      <c r="GE618" s="213" t="s">
        <v>6676</v>
      </c>
      <c r="GL618" s="309"/>
      <c r="GM618" s="309"/>
      <c r="GN618" s="309"/>
      <c r="GO618" s="309"/>
      <c r="GP618" s="309"/>
      <c r="GQ618" s="309"/>
      <c r="GR618" s="309"/>
      <c r="GS618" s="309"/>
      <c r="GT618" s="309"/>
      <c r="GU618" s="309"/>
      <c r="GV618" s="309"/>
      <c r="GW618" s="309"/>
      <c r="GX618" s="309"/>
      <c r="GY618" s="309"/>
      <c r="GZ618" s="309"/>
      <c r="HA618" s="309"/>
      <c r="HB618" s="309"/>
      <c r="HC618" s="309"/>
      <c r="HD618" s="309"/>
      <c r="HE618" s="309"/>
      <c r="HF618" s="309"/>
      <c r="HG618" s="309"/>
      <c r="HH618" s="309"/>
      <c r="HI618" s="309"/>
      <c r="HJ618" s="309"/>
      <c r="HK618" s="309"/>
      <c r="HL618" s="282">
        <v>43287</v>
      </c>
      <c r="HM618" s="30" t="s">
        <v>4194</v>
      </c>
      <c r="HN618" s="213" t="s">
        <v>6676</v>
      </c>
      <c r="HO618" s="30"/>
      <c r="HP618" s="30"/>
      <c r="HQ618" s="335"/>
      <c r="HR618" s="335"/>
      <c r="HS618" s="30"/>
      <c r="HT618" s="30"/>
      <c r="HU618" s="30"/>
      <c r="HV618" s="335"/>
      <c r="HW618" s="30"/>
      <c r="HX618" s="335"/>
      <c r="HY618" s="335"/>
      <c r="HZ618" s="335"/>
      <c r="IA618" s="30"/>
      <c r="IB618" s="30"/>
      <c r="IC618" s="44" t="s">
        <v>247</v>
      </c>
      <c r="ID618" s="30"/>
      <c r="IE618" s="44" t="s">
        <v>12843</v>
      </c>
    </row>
    <row r="619" spans="1:239" s="44" customFormat="1" ht="12.75" x14ac:dyDescent="0.2">
      <c r="A619" s="85">
        <v>92</v>
      </c>
      <c r="B619" s="357">
        <v>0.73958333333333337</v>
      </c>
      <c r="D619" s="85" t="s">
        <v>12630</v>
      </c>
      <c r="E619" s="66" t="s">
        <v>212</v>
      </c>
      <c r="F619" s="282">
        <v>43287</v>
      </c>
      <c r="G619" s="36" t="s">
        <v>1202</v>
      </c>
      <c r="H619" s="44" t="s">
        <v>3056</v>
      </c>
      <c r="I619" s="44" t="s">
        <v>3057</v>
      </c>
      <c r="P619" s="314" t="s">
        <v>25991</v>
      </c>
      <c r="Q619" s="255" t="s">
        <v>1311</v>
      </c>
      <c r="R619" s="255" t="s">
        <v>26053</v>
      </c>
      <c r="S619" s="282" t="s">
        <v>26054</v>
      </c>
      <c r="T619" s="255">
        <v>9297580614</v>
      </c>
      <c r="U619" s="478" t="s">
        <v>26055</v>
      </c>
      <c r="V619" s="478" t="s">
        <v>26055</v>
      </c>
      <c r="W619" s="66" t="s">
        <v>221</v>
      </c>
      <c r="X619" s="66" t="s">
        <v>221</v>
      </c>
      <c r="Y619" s="66" t="s">
        <v>221</v>
      </c>
      <c r="Z619" s="66" t="s">
        <v>221</v>
      </c>
      <c r="AA619" s="255" t="s">
        <v>26056</v>
      </c>
      <c r="AB619" s="255">
        <v>9754243673</v>
      </c>
      <c r="AC619" s="183" t="s">
        <v>1303</v>
      </c>
      <c r="AD619" s="85" t="s">
        <v>241</v>
      </c>
      <c r="AE619" s="255"/>
      <c r="AF619" s="194" t="s">
        <v>221</v>
      </c>
      <c r="AG619" s="194" t="s">
        <v>221</v>
      </c>
      <c r="AH619" s="194" t="s">
        <v>221</v>
      </c>
      <c r="AI619" s="255"/>
      <c r="AJ619" s="255"/>
      <c r="AK619" s="255"/>
      <c r="AL619" s="255"/>
      <c r="AM619" s="255"/>
      <c r="AN619" s="66" t="s">
        <v>432</v>
      </c>
      <c r="AO619" s="66" t="s">
        <v>432</v>
      </c>
      <c r="AP619" s="66" t="s">
        <v>434</v>
      </c>
      <c r="AQ619" s="66" t="s">
        <v>10785</v>
      </c>
      <c r="AR619" s="66" t="s">
        <v>25760</v>
      </c>
      <c r="AS619" s="255"/>
      <c r="AT619" s="255"/>
      <c r="AU619" s="255"/>
      <c r="AV619" s="255"/>
      <c r="AW619" s="255"/>
      <c r="AX619" s="66" t="s">
        <v>6970</v>
      </c>
      <c r="AY619" s="66" t="s">
        <v>227</v>
      </c>
      <c r="AZ619" s="66" t="s">
        <v>3876</v>
      </c>
      <c r="BA619" s="509" t="s">
        <v>7951</v>
      </c>
      <c r="BB619" s="66" t="s">
        <v>22072</v>
      </c>
      <c r="BC619" s="357">
        <v>0.73958333333333337</v>
      </c>
      <c r="BD619" s="357">
        <v>0.74513888888888891</v>
      </c>
      <c r="BE619" s="252"/>
      <c r="BF619" s="194">
        <v>1</v>
      </c>
      <c r="BG619" s="194">
        <v>2</v>
      </c>
      <c r="BH619" s="194">
        <v>2</v>
      </c>
      <c r="BI619" s="194">
        <v>2</v>
      </c>
      <c r="BJ619" s="194">
        <v>2</v>
      </c>
      <c r="BK619" s="194">
        <v>1</v>
      </c>
      <c r="BL619" s="194">
        <v>1</v>
      </c>
      <c r="BM619" s="194">
        <v>2</v>
      </c>
      <c r="BN619" s="194">
        <v>1</v>
      </c>
      <c r="BO619" s="194">
        <v>1</v>
      </c>
      <c r="BP619" s="194">
        <v>2</v>
      </c>
      <c r="BQ619" s="194">
        <v>1</v>
      </c>
      <c r="BR619" s="194">
        <v>2</v>
      </c>
      <c r="BS619" s="194">
        <v>2</v>
      </c>
      <c r="BT619" s="194">
        <v>2</v>
      </c>
      <c r="BU619" s="183"/>
      <c r="BV619" s="255"/>
      <c r="BW619" s="357"/>
      <c r="BX619" s="357"/>
      <c r="BY619" s="252"/>
      <c r="BZ619" s="255"/>
      <c r="CA619" s="255"/>
      <c r="CB619" s="255"/>
      <c r="CC619" s="255"/>
      <c r="CD619" s="194"/>
      <c r="CE619" s="66"/>
      <c r="CF619" s="66"/>
      <c r="CG619" s="255"/>
      <c r="CH619" s="255"/>
      <c r="CI619" s="255"/>
      <c r="CJ619" s="255"/>
      <c r="CK619" s="255"/>
      <c r="CL619" s="255"/>
      <c r="CM619" s="255"/>
      <c r="CN619" s="255"/>
      <c r="CO619" s="255"/>
      <c r="CP619" s="255"/>
      <c r="CQ619" s="255"/>
      <c r="CR619" s="335" t="s">
        <v>12643</v>
      </c>
      <c r="CS619" s="335" t="s">
        <v>12644</v>
      </c>
      <c r="CT619" s="335" t="s">
        <v>4002</v>
      </c>
      <c r="CU619" s="335" t="s">
        <v>26057</v>
      </c>
      <c r="CV619" s="335" t="s">
        <v>1311</v>
      </c>
      <c r="CW619" s="335" t="s">
        <v>26053</v>
      </c>
      <c r="CX619" s="335" t="s">
        <v>26054</v>
      </c>
      <c r="CY619" s="335" t="s">
        <v>26058</v>
      </c>
      <c r="CZ619" s="335" t="s">
        <v>3848</v>
      </c>
      <c r="DA619" s="335" t="s">
        <v>4044</v>
      </c>
      <c r="DB619" s="335" t="s">
        <v>3840</v>
      </c>
      <c r="DC619" s="335" t="s">
        <v>3841</v>
      </c>
      <c r="DD619" s="335" t="s">
        <v>4838</v>
      </c>
      <c r="DE619" s="335" t="s">
        <v>3848</v>
      </c>
      <c r="DF619" s="335" t="s">
        <v>4044</v>
      </c>
      <c r="DG619" s="335" t="s">
        <v>3840</v>
      </c>
      <c r="DH619" s="335" t="s">
        <v>3841</v>
      </c>
      <c r="DI619" s="335" t="s">
        <v>4838</v>
      </c>
      <c r="DJ619" s="335" t="s">
        <v>3848</v>
      </c>
      <c r="DK619" s="335" t="s">
        <v>3957</v>
      </c>
      <c r="DL619" s="335" t="s">
        <v>3848</v>
      </c>
      <c r="DM619" s="335" t="s">
        <v>3914</v>
      </c>
      <c r="DN619" s="335" t="s">
        <v>3852</v>
      </c>
      <c r="DO619" s="335" t="s">
        <v>3848</v>
      </c>
      <c r="DP619" s="335" t="s">
        <v>3848</v>
      </c>
      <c r="DQ619" s="335" t="s">
        <v>26059</v>
      </c>
      <c r="DR619" s="335" t="s">
        <v>26059</v>
      </c>
      <c r="DS619" s="335" t="s">
        <v>26055</v>
      </c>
      <c r="DT619" s="335" t="s">
        <v>3848</v>
      </c>
      <c r="DU619" s="335" t="s">
        <v>3848</v>
      </c>
      <c r="DV619" s="335" t="s">
        <v>3848</v>
      </c>
      <c r="DW619" s="335" t="s">
        <v>3848</v>
      </c>
      <c r="DX619" s="335" t="s">
        <v>3848</v>
      </c>
      <c r="DY619" s="335" t="s">
        <v>3848</v>
      </c>
      <c r="DZ619" s="335" t="s">
        <v>3848</v>
      </c>
      <c r="EA619" s="335" t="s">
        <v>3848</v>
      </c>
      <c r="EB619" s="335" t="s">
        <v>3861</v>
      </c>
      <c r="EC619" s="335" t="s">
        <v>3862</v>
      </c>
      <c r="ED619" s="335" t="s">
        <v>3848</v>
      </c>
      <c r="EE619" s="335" t="s">
        <v>4212</v>
      </c>
      <c r="EF619" s="335" t="s">
        <v>432</v>
      </c>
      <c r="EG619" s="335" t="s">
        <v>3919</v>
      </c>
      <c r="EH619" s="335" t="s">
        <v>3920</v>
      </c>
      <c r="EI619" s="335" t="s">
        <v>25764</v>
      </c>
      <c r="EJ619" s="335" t="s">
        <v>3848</v>
      </c>
      <c r="EK619" s="335" t="s">
        <v>3848</v>
      </c>
      <c r="EL619" s="335" t="s">
        <v>3868</v>
      </c>
      <c r="EM619" s="335" t="s">
        <v>4002</v>
      </c>
      <c r="EN619" s="335" t="s">
        <v>4002</v>
      </c>
      <c r="EO619" s="335" t="s">
        <v>4002</v>
      </c>
      <c r="EP619" s="335" t="s">
        <v>4002</v>
      </c>
      <c r="EQ619" s="335" t="s">
        <v>4017</v>
      </c>
      <c r="ER619" s="335" t="s">
        <v>4017</v>
      </c>
      <c r="ES619" s="335" t="s">
        <v>4017</v>
      </c>
      <c r="ET619" s="335" t="s">
        <v>4017</v>
      </c>
      <c r="EU619" s="335" t="s">
        <v>4017</v>
      </c>
      <c r="EV619" s="335" t="s">
        <v>3848</v>
      </c>
      <c r="EW619" s="335" t="s">
        <v>3848</v>
      </c>
      <c r="EX619" s="335" t="s">
        <v>3848</v>
      </c>
      <c r="EY619" s="335" t="s">
        <v>3848</v>
      </c>
      <c r="EZ619" s="335" t="s">
        <v>3848</v>
      </c>
      <c r="FA619" s="335" t="s">
        <v>3848</v>
      </c>
      <c r="FB619" s="335" t="s">
        <v>3848</v>
      </c>
      <c r="FC619" s="335" t="s">
        <v>3848</v>
      </c>
      <c r="FD619" s="335" t="s">
        <v>3848</v>
      </c>
      <c r="FE619" s="335" t="s">
        <v>4017</v>
      </c>
      <c r="FF619" s="335" t="s">
        <v>4017</v>
      </c>
      <c r="FG619" s="335" t="s">
        <v>3848</v>
      </c>
      <c r="FH619" s="335" t="s">
        <v>3848</v>
      </c>
      <c r="FI619" s="335" t="s">
        <v>3848</v>
      </c>
      <c r="FJ619" s="335" t="s">
        <v>4017</v>
      </c>
      <c r="FK619" s="335" t="s">
        <v>4017</v>
      </c>
      <c r="FL619" s="335" t="s">
        <v>4017</v>
      </c>
      <c r="FM619" s="335" t="s">
        <v>4044</v>
      </c>
      <c r="FN619" s="335" t="s">
        <v>4044</v>
      </c>
      <c r="FO619" s="335" t="s">
        <v>3848</v>
      </c>
      <c r="FP619" s="335" t="s">
        <v>3848</v>
      </c>
      <c r="FQ619" s="335" t="s">
        <v>26060</v>
      </c>
      <c r="FR619" s="335" t="s">
        <v>4045</v>
      </c>
      <c r="FS619" s="335" t="s">
        <v>26061</v>
      </c>
      <c r="FT619" s="335" t="s">
        <v>3943</v>
      </c>
      <c r="FU619" s="335" t="s">
        <v>3943</v>
      </c>
      <c r="FV619" s="335" t="s">
        <v>3943</v>
      </c>
      <c r="FW619" s="335" t="s">
        <v>3943</v>
      </c>
      <c r="FX619" s="335" t="s">
        <v>3944</v>
      </c>
      <c r="FY619" s="335" t="s">
        <v>3848</v>
      </c>
      <c r="FZ619" s="335" t="s">
        <v>3848</v>
      </c>
      <c r="GA619" s="335" t="s">
        <v>3848</v>
      </c>
      <c r="GB619" s="335" t="s">
        <v>3848</v>
      </c>
      <c r="GC619" s="335" t="s">
        <v>3848</v>
      </c>
      <c r="GD619" s="309"/>
      <c r="GE619" s="309"/>
      <c r="GF619" s="309"/>
      <c r="GG619" s="309"/>
      <c r="GH619" s="309"/>
      <c r="GI619" s="309"/>
      <c r="GJ619" s="309"/>
      <c r="GK619" s="309"/>
      <c r="GL619" s="309"/>
      <c r="GM619" s="309"/>
      <c r="GN619" s="309"/>
      <c r="GO619" s="309"/>
      <c r="GP619" s="309"/>
      <c r="GQ619" s="309"/>
      <c r="GR619" s="309"/>
      <c r="GS619" s="309"/>
      <c r="GT619" s="309"/>
      <c r="GU619" s="309"/>
      <c r="GV619" s="309"/>
      <c r="GW619" s="309"/>
      <c r="GX619" s="309"/>
      <c r="GY619" s="309"/>
      <c r="GZ619" s="309"/>
      <c r="HA619" s="309"/>
      <c r="HB619" s="309"/>
      <c r="HC619" s="309"/>
      <c r="HD619" s="309"/>
      <c r="HE619" s="309"/>
      <c r="HF619" s="309"/>
      <c r="HG619" s="309"/>
      <c r="HH619" s="309"/>
      <c r="HI619" s="309"/>
      <c r="HJ619" s="309"/>
      <c r="HK619" s="309"/>
      <c r="HL619" s="335"/>
      <c r="HM619" s="335"/>
      <c r="HN619" s="335"/>
      <c r="HO619" s="335"/>
      <c r="HP619" s="335"/>
      <c r="HQ619" s="335"/>
      <c r="HR619" s="335"/>
      <c r="HS619" s="335"/>
      <c r="HT619" s="335"/>
      <c r="HU619" s="335"/>
      <c r="HV619" s="335"/>
      <c r="HW619" s="335"/>
      <c r="HX619" s="335"/>
      <c r="HY619" s="335"/>
      <c r="HZ619" s="335"/>
      <c r="IA619" s="335"/>
      <c r="IB619" s="335"/>
      <c r="IC619" s="44" t="s">
        <v>3403</v>
      </c>
      <c r="ID619" s="335"/>
      <c r="IE619" s="44" t="s">
        <v>3403</v>
      </c>
    </row>
    <row r="620" spans="1:239" s="44" customFormat="1" ht="12.75" x14ac:dyDescent="0.2">
      <c r="A620" s="85">
        <v>93</v>
      </c>
      <c r="B620" s="357">
        <v>0.74652777777777779</v>
      </c>
      <c r="D620" s="85" t="s">
        <v>12630</v>
      </c>
      <c r="E620" s="66" t="s">
        <v>212</v>
      </c>
      <c r="F620" s="282">
        <v>43287</v>
      </c>
      <c r="G620" s="36" t="s">
        <v>1202</v>
      </c>
      <c r="H620" s="44" t="s">
        <v>3056</v>
      </c>
      <c r="I620" s="44" t="s">
        <v>3057</v>
      </c>
      <c r="P620" s="314" t="s">
        <v>25991</v>
      </c>
      <c r="Q620" s="255" t="s">
        <v>26062</v>
      </c>
      <c r="R620" s="255" t="s">
        <v>26063</v>
      </c>
      <c r="S620" s="282" t="s">
        <v>26064</v>
      </c>
      <c r="T620" s="255">
        <v>9560188432</v>
      </c>
      <c r="U620" s="478" t="s">
        <v>26065</v>
      </c>
      <c r="V620" s="478" t="s">
        <v>26065</v>
      </c>
      <c r="W620" s="66" t="s">
        <v>221</v>
      </c>
      <c r="X620" s="66" t="s">
        <v>221</v>
      </c>
      <c r="Y620" s="66" t="s">
        <v>221</v>
      </c>
      <c r="Z620" s="66" t="s">
        <v>221</v>
      </c>
      <c r="AA620" s="255" t="s">
        <v>26066</v>
      </c>
      <c r="AB620" s="255">
        <v>9065990860</v>
      </c>
      <c r="AC620" s="183" t="s">
        <v>402</v>
      </c>
      <c r="AD620" s="85" t="s">
        <v>241</v>
      </c>
      <c r="AE620" s="255"/>
      <c r="AF620" s="194" t="s">
        <v>221</v>
      </c>
      <c r="AG620" s="194" t="s">
        <v>221</v>
      </c>
      <c r="AH620" s="194" t="s">
        <v>221</v>
      </c>
      <c r="AI620" s="255"/>
      <c r="AJ620" s="255"/>
      <c r="AK620" s="255"/>
      <c r="AL620" s="255"/>
      <c r="AM620" s="255"/>
      <c r="AN620" s="66" t="s">
        <v>432</v>
      </c>
      <c r="AO620" s="66" t="s">
        <v>432</v>
      </c>
      <c r="AP620" s="66" t="s">
        <v>434</v>
      </c>
      <c r="AQ620" s="66" t="s">
        <v>10785</v>
      </c>
      <c r="AR620" s="66" t="s">
        <v>25760</v>
      </c>
      <c r="AS620" s="255"/>
      <c r="AT620" s="255"/>
      <c r="AU620" s="255"/>
      <c r="AV620" s="255"/>
      <c r="AW620" s="255"/>
      <c r="AX620" s="66" t="s">
        <v>6970</v>
      </c>
      <c r="AY620" s="66" t="s">
        <v>227</v>
      </c>
      <c r="AZ620" s="66" t="s">
        <v>3876</v>
      </c>
      <c r="BA620" s="509" t="s">
        <v>7951</v>
      </c>
      <c r="BB620" s="66" t="s">
        <v>22072</v>
      </c>
      <c r="BC620" s="357">
        <v>0.74652777777777779</v>
      </c>
      <c r="BD620" s="357">
        <v>0.75</v>
      </c>
      <c r="BE620" s="252"/>
      <c r="BF620" s="194">
        <v>1</v>
      </c>
      <c r="BG620" s="194">
        <v>2</v>
      </c>
      <c r="BH620" s="194">
        <v>2</v>
      </c>
      <c r="BI620" s="194">
        <v>2</v>
      </c>
      <c r="BJ620" s="194">
        <v>2</v>
      </c>
      <c r="BK620" s="194">
        <v>1</v>
      </c>
      <c r="BL620" s="194">
        <v>1</v>
      </c>
      <c r="BM620" s="194">
        <v>2</v>
      </c>
      <c r="BN620" s="194">
        <v>1</v>
      </c>
      <c r="BO620" s="194">
        <v>1</v>
      </c>
      <c r="BP620" s="194">
        <v>2</v>
      </c>
      <c r="BQ620" s="194">
        <v>1</v>
      </c>
      <c r="BR620" s="194">
        <v>2</v>
      </c>
      <c r="BS620" s="194">
        <v>2</v>
      </c>
      <c r="BT620" s="194">
        <v>2</v>
      </c>
      <c r="BU620" s="183"/>
      <c r="BV620" s="255"/>
      <c r="BW620" s="357"/>
      <c r="BX620" s="357"/>
      <c r="BY620" s="252"/>
      <c r="BZ620" s="255"/>
      <c r="CA620" s="255"/>
      <c r="CB620" s="255"/>
      <c r="CC620" s="255"/>
      <c r="CD620" s="194"/>
      <c r="CE620" s="66"/>
      <c r="CF620" s="66"/>
      <c r="CG620" s="255"/>
      <c r="CH620" s="255"/>
      <c r="CI620" s="255"/>
      <c r="CJ620" s="255"/>
      <c r="CK620" s="255"/>
      <c r="CL620" s="255"/>
      <c r="CM620" s="255"/>
      <c r="CN620" s="255"/>
      <c r="CO620" s="255"/>
      <c r="CP620" s="255"/>
      <c r="CQ620" s="255"/>
      <c r="CR620" s="335" t="s">
        <v>12643</v>
      </c>
      <c r="CS620" s="335" t="s">
        <v>12644</v>
      </c>
      <c r="CT620" s="335" t="s">
        <v>4002</v>
      </c>
      <c r="CU620" s="335" t="s">
        <v>26067</v>
      </c>
      <c r="CV620" s="335" t="s">
        <v>26062</v>
      </c>
      <c r="CW620" s="335" t="s">
        <v>26063</v>
      </c>
      <c r="CX620" s="335" t="s">
        <v>26064</v>
      </c>
      <c r="CY620" s="335" t="s">
        <v>26068</v>
      </c>
      <c r="CZ620" s="335" t="s">
        <v>3848</v>
      </c>
      <c r="DA620" s="335" t="s">
        <v>4044</v>
      </c>
      <c r="DB620" s="335" t="s">
        <v>3840</v>
      </c>
      <c r="DC620" s="335" t="s">
        <v>3841</v>
      </c>
      <c r="DD620" s="335" t="s">
        <v>4838</v>
      </c>
      <c r="DE620" s="335" t="s">
        <v>3848</v>
      </c>
      <c r="DF620" s="335" t="s">
        <v>4044</v>
      </c>
      <c r="DG620" s="335" t="s">
        <v>3840</v>
      </c>
      <c r="DH620" s="335" t="s">
        <v>3841</v>
      </c>
      <c r="DI620" s="335" t="s">
        <v>4838</v>
      </c>
      <c r="DJ620" s="335" t="s">
        <v>3848</v>
      </c>
      <c r="DK620" s="335" t="s">
        <v>3849</v>
      </c>
      <c r="DL620" s="335" t="s">
        <v>3848</v>
      </c>
      <c r="DM620" s="335" t="s">
        <v>3914</v>
      </c>
      <c r="DN620" s="335" t="s">
        <v>3852</v>
      </c>
      <c r="DO620" s="335" t="s">
        <v>3848</v>
      </c>
      <c r="DP620" s="335" t="s">
        <v>3848</v>
      </c>
      <c r="DQ620" s="335" t="s">
        <v>26069</v>
      </c>
      <c r="DR620" s="335" t="s">
        <v>26069</v>
      </c>
      <c r="DS620" s="335" t="s">
        <v>26065</v>
      </c>
      <c r="DT620" s="335" t="s">
        <v>3848</v>
      </c>
      <c r="DU620" s="335" t="s">
        <v>3848</v>
      </c>
      <c r="DV620" s="335" t="s">
        <v>3848</v>
      </c>
      <c r="DW620" s="335" t="s">
        <v>3848</v>
      </c>
      <c r="DX620" s="335" t="s">
        <v>3848</v>
      </c>
      <c r="DY620" s="335" t="s">
        <v>3848</v>
      </c>
      <c r="DZ620" s="335" t="s">
        <v>3848</v>
      </c>
      <c r="EA620" s="335" t="s">
        <v>3848</v>
      </c>
      <c r="EB620" s="335" t="s">
        <v>3861</v>
      </c>
      <c r="EC620" s="335" t="s">
        <v>3862</v>
      </c>
      <c r="ED620" s="335" t="s">
        <v>3848</v>
      </c>
      <c r="EE620" s="335" t="s">
        <v>4212</v>
      </c>
      <c r="EF620" s="335" t="s">
        <v>432</v>
      </c>
      <c r="EG620" s="335" t="s">
        <v>3919</v>
      </c>
      <c r="EH620" s="335" t="s">
        <v>3920</v>
      </c>
      <c r="EI620" s="335" t="s">
        <v>25764</v>
      </c>
      <c r="EJ620" s="335" t="s">
        <v>3848</v>
      </c>
      <c r="EK620" s="335" t="s">
        <v>3848</v>
      </c>
      <c r="EL620" s="335" t="s">
        <v>3868</v>
      </c>
      <c r="EM620" s="335" t="s">
        <v>4002</v>
      </c>
      <c r="EN620" s="335" t="s">
        <v>4002</v>
      </c>
      <c r="EO620" s="335" t="s">
        <v>4002</v>
      </c>
      <c r="EP620" s="335" t="s">
        <v>4002</v>
      </c>
      <c r="EQ620" s="335" t="s">
        <v>4017</v>
      </c>
      <c r="ER620" s="335" t="s">
        <v>4017</v>
      </c>
      <c r="ES620" s="335" t="s">
        <v>4017</v>
      </c>
      <c r="ET620" s="335" t="s">
        <v>4017</v>
      </c>
      <c r="EU620" s="335" t="s">
        <v>4017</v>
      </c>
      <c r="EV620" s="335" t="s">
        <v>3848</v>
      </c>
      <c r="EW620" s="335" t="s">
        <v>3848</v>
      </c>
      <c r="EX620" s="335" t="s">
        <v>3848</v>
      </c>
      <c r="EY620" s="335" t="s">
        <v>3848</v>
      </c>
      <c r="EZ620" s="335" t="s">
        <v>3848</v>
      </c>
      <c r="FA620" s="335" t="s">
        <v>3848</v>
      </c>
      <c r="FB620" s="335" t="s">
        <v>3848</v>
      </c>
      <c r="FC620" s="335" t="s">
        <v>3848</v>
      </c>
      <c r="FD620" s="335" t="s">
        <v>3848</v>
      </c>
      <c r="FE620" s="335" t="s">
        <v>4017</v>
      </c>
      <c r="FF620" s="335" t="s">
        <v>4017</v>
      </c>
      <c r="FG620" s="335" t="s">
        <v>3848</v>
      </c>
      <c r="FH620" s="335" t="s">
        <v>3848</v>
      </c>
      <c r="FI620" s="335" t="s">
        <v>3848</v>
      </c>
      <c r="FJ620" s="335" t="s">
        <v>4017</v>
      </c>
      <c r="FK620" s="335" t="s">
        <v>4017</v>
      </c>
      <c r="FL620" s="335" t="s">
        <v>4017</v>
      </c>
      <c r="FM620" s="335" t="s">
        <v>4044</v>
      </c>
      <c r="FN620" s="335" t="s">
        <v>4044</v>
      </c>
      <c r="FO620" s="335" t="s">
        <v>3848</v>
      </c>
      <c r="FP620" s="335" t="s">
        <v>3848</v>
      </c>
      <c r="FQ620" s="335" t="s">
        <v>26070</v>
      </c>
      <c r="FR620" s="335" t="s">
        <v>4045</v>
      </c>
      <c r="FS620" s="335" t="s">
        <v>26071</v>
      </c>
      <c r="FT620" s="335" t="s">
        <v>3943</v>
      </c>
      <c r="FU620" s="335" t="s">
        <v>3943</v>
      </c>
      <c r="FV620" s="335" t="s">
        <v>3943</v>
      </c>
      <c r="FW620" s="335" t="s">
        <v>3943</v>
      </c>
      <c r="FX620" s="335" t="s">
        <v>3944</v>
      </c>
      <c r="FY620" s="335" t="s">
        <v>3848</v>
      </c>
      <c r="FZ620" s="335" t="s">
        <v>3848</v>
      </c>
      <c r="GA620" s="335" t="s">
        <v>3848</v>
      </c>
      <c r="GB620" s="335" t="s">
        <v>3848</v>
      </c>
      <c r="GC620" s="335" t="s">
        <v>3848</v>
      </c>
      <c r="GD620" s="309"/>
      <c r="GE620" s="309"/>
      <c r="GF620" s="309"/>
      <c r="GG620" s="309"/>
      <c r="GH620" s="309"/>
      <c r="GI620" s="309"/>
      <c r="GJ620" s="309"/>
      <c r="GK620" s="309"/>
      <c r="GL620" s="309"/>
      <c r="GM620" s="309"/>
      <c r="GN620" s="309"/>
      <c r="GO620" s="309"/>
      <c r="GP620" s="309"/>
      <c r="GQ620" s="309"/>
      <c r="GR620" s="309"/>
      <c r="GS620" s="309"/>
      <c r="GT620" s="309"/>
      <c r="GU620" s="309"/>
      <c r="GV620" s="309"/>
      <c r="GW620" s="309"/>
      <c r="GX620" s="309"/>
      <c r="GY620" s="309"/>
      <c r="GZ620" s="309"/>
      <c r="HA620" s="309"/>
      <c r="HB620" s="309"/>
      <c r="HC620" s="309"/>
      <c r="HD620" s="309"/>
      <c r="HE620" s="309"/>
      <c r="HF620" s="309"/>
      <c r="HG620" s="309"/>
      <c r="HH620" s="309"/>
      <c r="HI620" s="309"/>
      <c r="HJ620" s="309"/>
      <c r="HK620" s="309"/>
      <c r="HL620" s="335"/>
      <c r="HM620" s="335"/>
      <c r="HN620" s="335"/>
      <c r="HO620" s="335"/>
      <c r="HP620" s="335"/>
      <c r="HQ620" s="335"/>
      <c r="HR620" s="335"/>
      <c r="HS620" s="335"/>
      <c r="HT620" s="335"/>
      <c r="HU620" s="335"/>
      <c r="HV620" s="335"/>
      <c r="HW620" s="335"/>
      <c r="HX620" s="335"/>
      <c r="HY620" s="335"/>
      <c r="HZ620" s="335"/>
      <c r="IA620" s="335"/>
      <c r="IB620" s="335"/>
      <c r="IC620" s="44" t="s">
        <v>3403</v>
      </c>
      <c r="ID620" s="335"/>
      <c r="IE620" s="44" t="s">
        <v>3403</v>
      </c>
    </row>
    <row r="621" spans="1:239" s="44" customFormat="1" ht="12.75" x14ac:dyDescent="0.2">
      <c r="A621" s="85">
        <v>94</v>
      </c>
      <c r="B621" s="357">
        <v>0.75</v>
      </c>
      <c r="D621" s="85" t="s">
        <v>12630</v>
      </c>
      <c r="E621" s="66" t="s">
        <v>212</v>
      </c>
      <c r="F621" s="282">
        <v>43287</v>
      </c>
      <c r="G621" s="36" t="s">
        <v>1202</v>
      </c>
      <c r="H621" s="44" t="s">
        <v>214</v>
      </c>
      <c r="I621" s="44" t="s">
        <v>1222</v>
      </c>
      <c r="P621" s="314" t="s">
        <v>26072</v>
      </c>
      <c r="Q621" s="255" t="s">
        <v>26062</v>
      </c>
      <c r="R621" s="255" t="s">
        <v>26073</v>
      </c>
      <c r="S621" s="282" t="s">
        <v>26074</v>
      </c>
      <c r="T621" s="255">
        <v>9065990860</v>
      </c>
      <c r="U621" s="478" t="s">
        <v>26075</v>
      </c>
      <c r="V621" s="478" t="s">
        <v>26075</v>
      </c>
      <c r="W621" s="66" t="s">
        <v>221</v>
      </c>
      <c r="X621" s="66" t="s">
        <v>221</v>
      </c>
      <c r="Y621" s="66" t="s">
        <v>221</v>
      </c>
      <c r="Z621" s="66" t="s">
        <v>221</v>
      </c>
      <c r="AA621" s="255" t="s">
        <v>26076</v>
      </c>
      <c r="AB621" s="255">
        <v>9560188432</v>
      </c>
      <c r="AC621" s="183" t="s">
        <v>1303</v>
      </c>
      <c r="AD621" s="85" t="s">
        <v>241</v>
      </c>
      <c r="AE621" s="255"/>
      <c r="AF621" s="194" t="s">
        <v>221</v>
      </c>
      <c r="AG621" s="194" t="s">
        <v>221</v>
      </c>
      <c r="AH621" s="194" t="s">
        <v>221</v>
      </c>
      <c r="AI621" s="255"/>
      <c r="AJ621" s="255"/>
      <c r="AK621" s="255"/>
      <c r="AL621" s="255"/>
      <c r="AM621" s="255"/>
      <c r="AN621" s="66" t="s">
        <v>432</v>
      </c>
      <c r="AO621" s="66" t="s">
        <v>432</v>
      </c>
      <c r="AP621" s="66" t="s">
        <v>434</v>
      </c>
      <c r="AQ621" s="66" t="s">
        <v>10785</v>
      </c>
      <c r="AR621" s="66" t="s">
        <v>25760</v>
      </c>
      <c r="AS621" s="255"/>
      <c r="AT621" s="255"/>
      <c r="AU621" s="255"/>
      <c r="AV621" s="255"/>
      <c r="AW621" s="255"/>
      <c r="AX621" s="66" t="s">
        <v>6970</v>
      </c>
      <c r="AY621" s="66" t="s">
        <v>227</v>
      </c>
      <c r="AZ621" s="66" t="s">
        <v>3876</v>
      </c>
      <c r="BA621" s="509" t="s">
        <v>7951</v>
      </c>
      <c r="BB621" s="66" t="s">
        <v>22072</v>
      </c>
      <c r="BC621" s="357">
        <v>0.75</v>
      </c>
      <c r="BD621" s="357">
        <v>0.75347222222222221</v>
      </c>
      <c r="BE621" s="252"/>
      <c r="BF621" s="194">
        <v>1</v>
      </c>
      <c r="BG621" s="194">
        <v>2</v>
      </c>
      <c r="BH621" s="194">
        <v>2</v>
      </c>
      <c r="BI621" s="194">
        <v>2</v>
      </c>
      <c r="BJ621" s="194">
        <v>2</v>
      </c>
      <c r="BK621" s="194">
        <v>1</v>
      </c>
      <c r="BL621" s="194">
        <v>1</v>
      </c>
      <c r="BM621" s="194">
        <v>2</v>
      </c>
      <c r="BN621" s="194">
        <v>1</v>
      </c>
      <c r="BO621" s="194">
        <v>1</v>
      </c>
      <c r="BP621" s="194">
        <v>2</v>
      </c>
      <c r="BQ621" s="194">
        <v>1</v>
      </c>
      <c r="BR621" s="194">
        <v>2</v>
      </c>
      <c r="BS621" s="194">
        <v>2</v>
      </c>
      <c r="BT621" s="194">
        <v>2</v>
      </c>
      <c r="BU621" s="183"/>
      <c r="BV621" s="255"/>
      <c r="BW621" s="357"/>
      <c r="BX621" s="357"/>
      <c r="BY621" s="252"/>
      <c r="BZ621" s="255"/>
      <c r="CA621" s="255"/>
      <c r="CB621" s="255"/>
      <c r="CC621" s="255"/>
      <c r="CD621" s="194"/>
      <c r="CE621" s="66"/>
      <c r="CF621" s="66"/>
      <c r="CG621" s="255"/>
      <c r="CH621" s="255"/>
      <c r="CI621" s="255"/>
      <c r="CJ621" s="255"/>
      <c r="CK621" s="255"/>
      <c r="CL621" s="255"/>
      <c r="CM621" s="255"/>
      <c r="CN621" s="255"/>
      <c r="CO621" s="255"/>
      <c r="CP621" s="255"/>
      <c r="CQ621" s="255"/>
      <c r="CR621" s="335" t="s">
        <v>12643</v>
      </c>
      <c r="CS621" s="335" t="s">
        <v>12644</v>
      </c>
      <c r="CT621" s="335" t="s">
        <v>4002</v>
      </c>
      <c r="CU621" s="335" t="s">
        <v>26077</v>
      </c>
      <c r="CV621" s="335" t="s">
        <v>26062</v>
      </c>
      <c r="CW621" s="335" t="s">
        <v>26073</v>
      </c>
      <c r="CX621" s="335" t="s">
        <v>26074</v>
      </c>
      <c r="CY621" s="335" t="s">
        <v>26078</v>
      </c>
      <c r="CZ621" s="335" t="s">
        <v>3848</v>
      </c>
      <c r="DA621" s="335" t="s">
        <v>4044</v>
      </c>
      <c r="DB621" s="335" t="s">
        <v>3840</v>
      </c>
      <c r="DC621" s="335" t="s">
        <v>3841</v>
      </c>
      <c r="DD621" s="335" t="s">
        <v>4838</v>
      </c>
      <c r="DE621" s="335" t="s">
        <v>3848</v>
      </c>
      <c r="DF621" s="335" t="s">
        <v>4044</v>
      </c>
      <c r="DG621" s="335" t="s">
        <v>3840</v>
      </c>
      <c r="DH621" s="335" t="s">
        <v>3841</v>
      </c>
      <c r="DI621" s="335" t="s">
        <v>4838</v>
      </c>
      <c r="DJ621" s="335" t="s">
        <v>3848</v>
      </c>
      <c r="DK621" s="335" t="s">
        <v>3957</v>
      </c>
      <c r="DL621" s="335" t="s">
        <v>3848</v>
      </c>
      <c r="DM621" s="335" t="s">
        <v>3914</v>
      </c>
      <c r="DN621" s="335" t="s">
        <v>3852</v>
      </c>
      <c r="DO621" s="335" t="s">
        <v>3848</v>
      </c>
      <c r="DP621" s="335" t="s">
        <v>3848</v>
      </c>
      <c r="DQ621" s="335" t="s">
        <v>26079</v>
      </c>
      <c r="DR621" s="335" t="s">
        <v>26079</v>
      </c>
      <c r="DS621" s="335" t="s">
        <v>26075</v>
      </c>
      <c r="DT621" s="335" t="s">
        <v>3848</v>
      </c>
      <c r="DU621" s="335" t="s">
        <v>3848</v>
      </c>
      <c r="DV621" s="335" t="s">
        <v>3848</v>
      </c>
      <c r="DW621" s="335" t="s">
        <v>3848</v>
      </c>
      <c r="DX621" s="335" t="s">
        <v>3848</v>
      </c>
      <c r="DY621" s="335" t="s">
        <v>3848</v>
      </c>
      <c r="DZ621" s="335" t="s">
        <v>3848</v>
      </c>
      <c r="EA621" s="335" t="s">
        <v>3848</v>
      </c>
      <c r="EB621" s="335" t="s">
        <v>3861</v>
      </c>
      <c r="EC621" s="335" t="s">
        <v>3862</v>
      </c>
      <c r="ED621" s="335" t="s">
        <v>3848</v>
      </c>
      <c r="EE621" s="335" t="s">
        <v>4212</v>
      </c>
      <c r="EF621" s="335" t="s">
        <v>432</v>
      </c>
      <c r="EG621" s="335" t="s">
        <v>3919</v>
      </c>
      <c r="EH621" s="335" t="s">
        <v>3920</v>
      </c>
      <c r="EI621" s="335" t="s">
        <v>25764</v>
      </c>
      <c r="EJ621" s="335" t="s">
        <v>3848</v>
      </c>
      <c r="EK621" s="335" t="s">
        <v>3848</v>
      </c>
      <c r="EL621" s="335" t="s">
        <v>3868</v>
      </c>
      <c r="EM621" s="335" t="s">
        <v>4002</v>
      </c>
      <c r="EN621" s="335" t="s">
        <v>4002</v>
      </c>
      <c r="EO621" s="335" t="s">
        <v>4002</v>
      </c>
      <c r="EP621" s="335" t="s">
        <v>4002</v>
      </c>
      <c r="EQ621" s="335" t="s">
        <v>4017</v>
      </c>
      <c r="ER621" s="335" t="s">
        <v>4017</v>
      </c>
      <c r="ES621" s="335" t="s">
        <v>4017</v>
      </c>
      <c r="ET621" s="335" t="s">
        <v>4017</v>
      </c>
      <c r="EU621" s="335" t="s">
        <v>4017</v>
      </c>
      <c r="EV621" s="335" t="s">
        <v>3848</v>
      </c>
      <c r="EW621" s="335" t="s">
        <v>3848</v>
      </c>
      <c r="EX621" s="335" t="s">
        <v>3848</v>
      </c>
      <c r="EY621" s="335" t="s">
        <v>3848</v>
      </c>
      <c r="EZ621" s="335" t="s">
        <v>3848</v>
      </c>
      <c r="FA621" s="335" t="s">
        <v>3848</v>
      </c>
      <c r="FB621" s="335" t="s">
        <v>3848</v>
      </c>
      <c r="FC621" s="335" t="s">
        <v>3848</v>
      </c>
      <c r="FD621" s="335" t="s">
        <v>3848</v>
      </c>
      <c r="FE621" s="335" t="s">
        <v>4017</v>
      </c>
      <c r="FF621" s="335" t="s">
        <v>4017</v>
      </c>
      <c r="FG621" s="335" t="s">
        <v>3848</v>
      </c>
      <c r="FH621" s="335" t="s">
        <v>3848</v>
      </c>
      <c r="FI621" s="335" t="s">
        <v>3848</v>
      </c>
      <c r="FJ621" s="335" t="s">
        <v>4017</v>
      </c>
      <c r="FK621" s="335" t="s">
        <v>4017</v>
      </c>
      <c r="FL621" s="335" t="s">
        <v>4017</v>
      </c>
      <c r="FM621" s="335" t="s">
        <v>4044</v>
      </c>
      <c r="FN621" s="335" t="s">
        <v>4044</v>
      </c>
      <c r="FO621" s="335" t="s">
        <v>3848</v>
      </c>
      <c r="FP621" s="335" t="s">
        <v>3848</v>
      </c>
      <c r="FQ621" s="335" t="s">
        <v>26080</v>
      </c>
      <c r="FR621" s="335" t="s">
        <v>4045</v>
      </c>
      <c r="FS621" s="335" t="s">
        <v>26081</v>
      </c>
      <c r="FT621" s="335" t="s">
        <v>3943</v>
      </c>
      <c r="FU621" s="335" t="s">
        <v>3943</v>
      </c>
      <c r="FV621" s="335" t="s">
        <v>3943</v>
      </c>
      <c r="FW621" s="335" t="s">
        <v>3943</v>
      </c>
      <c r="FX621" s="335" t="s">
        <v>3944</v>
      </c>
      <c r="FY621" s="335" t="s">
        <v>3848</v>
      </c>
      <c r="FZ621" s="335" t="s">
        <v>3848</v>
      </c>
      <c r="GA621" s="335" t="s">
        <v>3848</v>
      </c>
      <c r="GB621" s="335" t="s">
        <v>3848</v>
      </c>
      <c r="GC621" s="335" t="s">
        <v>3848</v>
      </c>
      <c r="GD621" s="309"/>
      <c r="GE621" s="309"/>
      <c r="GF621" s="309"/>
      <c r="GG621" s="309"/>
      <c r="GH621" s="309"/>
      <c r="GI621" s="309"/>
      <c r="GJ621" s="309"/>
      <c r="GK621" s="309"/>
      <c r="GL621" s="309"/>
      <c r="GM621" s="309"/>
      <c r="GN621" s="309"/>
      <c r="GO621" s="309"/>
      <c r="GP621" s="309"/>
      <c r="GQ621" s="309"/>
      <c r="GR621" s="309"/>
      <c r="GS621" s="309"/>
      <c r="GT621" s="309"/>
      <c r="GU621" s="309"/>
      <c r="GV621" s="309"/>
      <c r="GW621" s="309"/>
      <c r="GX621" s="309"/>
      <c r="GY621" s="309"/>
      <c r="GZ621" s="309"/>
      <c r="HA621" s="309"/>
      <c r="HB621" s="309"/>
      <c r="HC621" s="309"/>
      <c r="HD621" s="309"/>
      <c r="HE621" s="309"/>
      <c r="HF621" s="309"/>
      <c r="HG621" s="309"/>
      <c r="HH621" s="309"/>
      <c r="HI621" s="309"/>
      <c r="HJ621" s="309"/>
      <c r="HK621" s="309"/>
      <c r="HL621" s="335"/>
      <c r="HM621" s="335"/>
      <c r="HN621" s="335"/>
      <c r="HO621" s="335"/>
      <c r="HP621" s="335"/>
      <c r="HQ621" s="335"/>
      <c r="HR621" s="335"/>
      <c r="HS621" s="335"/>
      <c r="HT621" s="335"/>
      <c r="HU621" s="335"/>
      <c r="HV621" s="335"/>
      <c r="HW621" s="335"/>
      <c r="HX621" s="335"/>
      <c r="HY621" s="335"/>
      <c r="HZ621" s="335"/>
      <c r="IA621" s="335"/>
      <c r="IB621" s="335"/>
      <c r="IC621" s="44" t="s">
        <v>3403</v>
      </c>
      <c r="ID621" s="335"/>
      <c r="IE621" s="44" t="s">
        <v>3403</v>
      </c>
    </row>
    <row r="622" spans="1:239" s="44" customFormat="1" ht="12.75" x14ac:dyDescent="0.2">
      <c r="A622" s="85">
        <v>95</v>
      </c>
      <c r="B622" s="357">
        <v>0.75347222222222221</v>
      </c>
      <c r="D622" s="85" t="s">
        <v>12630</v>
      </c>
      <c r="E622" s="66" t="s">
        <v>212</v>
      </c>
      <c r="F622" s="282">
        <v>43287</v>
      </c>
      <c r="G622" s="36" t="s">
        <v>1202</v>
      </c>
      <c r="H622" s="44" t="s">
        <v>3056</v>
      </c>
      <c r="I622" s="44" t="s">
        <v>3057</v>
      </c>
      <c r="P622" s="314" t="s">
        <v>25991</v>
      </c>
      <c r="Q622" s="255" t="s">
        <v>26082</v>
      </c>
      <c r="R622" s="255" t="s">
        <v>26083</v>
      </c>
      <c r="S622" s="282" t="s">
        <v>26084</v>
      </c>
      <c r="T622" s="255">
        <v>9655760039</v>
      </c>
      <c r="U622" s="478" t="s">
        <v>26085</v>
      </c>
      <c r="V622" s="478" t="s">
        <v>26085</v>
      </c>
      <c r="W622" s="66" t="s">
        <v>221</v>
      </c>
      <c r="X622" s="66" t="s">
        <v>221</v>
      </c>
      <c r="Y622" s="66" t="s">
        <v>221</v>
      </c>
      <c r="Z622" s="66" t="s">
        <v>221</v>
      </c>
      <c r="AA622" s="255" t="s">
        <v>26086</v>
      </c>
      <c r="AB622" s="255">
        <v>9363603019</v>
      </c>
      <c r="AC622" s="183" t="s">
        <v>1303</v>
      </c>
      <c r="AD622" s="44" t="s">
        <v>224</v>
      </c>
      <c r="AE622" s="255"/>
      <c r="AF622" s="194" t="s">
        <v>221</v>
      </c>
      <c r="AG622" s="194" t="s">
        <v>221</v>
      </c>
      <c r="AH622" s="194" t="s">
        <v>221</v>
      </c>
      <c r="AI622" s="255"/>
      <c r="AJ622" s="255"/>
      <c r="AK622" s="255"/>
      <c r="AL622" s="255"/>
      <c r="AM622" s="255"/>
      <c r="AN622" s="66" t="s">
        <v>432</v>
      </c>
      <c r="AO622" s="66" t="s">
        <v>432</v>
      </c>
      <c r="AP622" s="66" t="s">
        <v>434</v>
      </c>
      <c r="AQ622" s="66" t="s">
        <v>10785</v>
      </c>
      <c r="AR622" s="66" t="s">
        <v>25760</v>
      </c>
      <c r="AS622" s="255"/>
      <c r="AT622" s="255"/>
      <c r="AU622" s="255"/>
      <c r="AV622" s="255"/>
      <c r="AW622" s="255"/>
      <c r="AX622" s="66" t="s">
        <v>6970</v>
      </c>
      <c r="AY622" s="66" t="s">
        <v>227</v>
      </c>
      <c r="AZ622" s="66" t="s">
        <v>3876</v>
      </c>
      <c r="BA622" s="509" t="s">
        <v>7951</v>
      </c>
      <c r="BB622" s="66" t="s">
        <v>22072</v>
      </c>
      <c r="BC622" s="357">
        <v>0.75347222222222221</v>
      </c>
      <c r="BD622" s="357">
        <v>0.76041666666666663</v>
      </c>
      <c r="BE622" s="252"/>
      <c r="BF622" s="194">
        <v>1</v>
      </c>
      <c r="BG622" s="194">
        <v>2</v>
      </c>
      <c r="BH622" s="194">
        <v>2</v>
      </c>
      <c r="BI622" s="194">
        <v>2</v>
      </c>
      <c r="BJ622" s="194">
        <v>2</v>
      </c>
      <c r="BK622" s="194">
        <v>1</v>
      </c>
      <c r="BL622" s="194">
        <v>1</v>
      </c>
      <c r="BM622" s="194">
        <v>2</v>
      </c>
      <c r="BN622" s="194">
        <v>1</v>
      </c>
      <c r="BO622" s="194">
        <v>1</v>
      </c>
      <c r="BP622" s="194">
        <v>2</v>
      </c>
      <c r="BQ622" s="194">
        <v>1</v>
      </c>
      <c r="BR622" s="194">
        <v>2</v>
      </c>
      <c r="BS622" s="194">
        <v>2</v>
      </c>
      <c r="BT622" s="194">
        <v>2</v>
      </c>
      <c r="BU622" s="183"/>
      <c r="BV622" s="255"/>
      <c r="BW622" s="357"/>
      <c r="BX622" s="357"/>
      <c r="BY622" s="252"/>
      <c r="BZ622" s="255"/>
      <c r="CA622" s="255"/>
      <c r="CB622" s="255"/>
      <c r="CC622" s="255"/>
      <c r="CD622" s="194"/>
      <c r="CE622" s="66"/>
      <c r="CF622" s="66"/>
      <c r="CG622" s="255"/>
      <c r="CH622" s="255"/>
      <c r="CI622" s="255"/>
      <c r="CJ622" s="255"/>
      <c r="CK622" s="255"/>
      <c r="CL622" s="255"/>
      <c r="CM622" s="255"/>
      <c r="CN622" s="255"/>
      <c r="CO622" s="255"/>
      <c r="CP622" s="255"/>
      <c r="CQ622" s="255"/>
      <c r="CR622" s="335" t="s">
        <v>12643</v>
      </c>
      <c r="CS622" s="335" t="s">
        <v>12644</v>
      </c>
      <c r="CT622" s="335" t="s">
        <v>4002</v>
      </c>
      <c r="CU622" s="335" t="s">
        <v>26087</v>
      </c>
      <c r="CV622" s="335" t="s">
        <v>26082</v>
      </c>
      <c r="CW622" s="335" t="s">
        <v>26083</v>
      </c>
      <c r="CX622" s="335" t="s">
        <v>26084</v>
      </c>
      <c r="CY622" s="335" t="s">
        <v>26088</v>
      </c>
      <c r="CZ622" s="335" t="s">
        <v>3848</v>
      </c>
      <c r="DA622" s="335" t="s">
        <v>4044</v>
      </c>
      <c r="DB622" s="335" t="s">
        <v>3840</v>
      </c>
      <c r="DC622" s="335" t="s">
        <v>3841</v>
      </c>
      <c r="DD622" s="335" t="s">
        <v>4838</v>
      </c>
      <c r="DE622" s="335" t="s">
        <v>3848</v>
      </c>
      <c r="DF622" s="335" t="s">
        <v>4044</v>
      </c>
      <c r="DG622" s="335" t="s">
        <v>3840</v>
      </c>
      <c r="DH622" s="335" t="s">
        <v>3841</v>
      </c>
      <c r="DI622" s="335" t="s">
        <v>4838</v>
      </c>
      <c r="DJ622" s="335" t="s">
        <v>3848</v>
      </c>
      <c r="DK622" s="335" t="s">
        <v>3957</v>
      </c>
      <c r="DL622" s="335" t="s">
        <v>3848</v>
      </c>
      <c r="DM622" s="335" t="s">
        <v>3914</v>
      </c>
      <c r="DN622" s="335" t="s">
        <v>3852</v>
      </c>
      <c r="DO622" s="335" t="s">
        <v>3848</v>
      </c>
      <c r="DP622" s="335" t="s">
        <v>3848</v>
      </c>
      <c r="DQ622" s="335" t="s">
        <v>26089</v>
      </c>
      <c r="DR622" s="335" t="s">
        <v>26089</v>
      </c>
      <c r="DS622" s="335" t="s">
        <v>26085</v>
      </c>
      <c r="DT622" s="335" t="s">
        <v>3848</v>
      </c>
      <c r="DU622" s="335" t="s">
        <v>3848</v>
      </c>
      <c r="DV622" s="335" t="s">
        <v>3848</v>
      </c>
      <c r="DW622" s="335" t="s">
        <v>3848</v>
      </c>
      <c r="DX622" s="335" t="s">
        <v>3848</v>
      </c>
      <c r="DY622" s="335" t="s">
        <v>3848</v>
      </c>
      <c r="DZ622" s="335" t="s">
        <v>3848</v>
      </c>
      <c r="EA622" s="335" t="s">
        <v>3848</v>
      </c>
      <c r="EB622" s="335" t="s">
        <v>3861</v>
      </c>
      <c r="EC622" s="335" t="s">
        <v>3862</v>
      </c>
      <c r="ED622" s="335" t="s">
        <v>3848</v>
      </c>
      <c r="EE622" s="335" t="s">
        <v>4212</v>
      </c>
      <c r="EF622" s="335" t="s">
        <v>432</v>
      </c>
      <c r="EG622" s="335" t="s">
        <v>3919</v>
      </c>
      <c r="EH622" s="335" t="s">
        <v>3920</v>
      </c>
      <c r="EI622" s="335" t="s">
        <v>25764</v>
      </c>
      <c r="EJ622" s="335" t="s">
        <v>3848</v>
      </c>
      <c r="EK622" s="335" t="s">
        <v>3848</v>
      </c>
      <c r="EL622" s="335" t="s">
        <v>3868</v>
      </c>
      <c r="EM622" s="335" t="s">
        <v>4002</v>
      </c>
      <c r="EN622" s="335" t="s">
        <v>4002</v>
      </c>
      <c r="EO622" s="335" t="s">
        <v>4002</v>
      </c>
      <c r="EP622" s="335" t="s">
        <v>4002</v>
      </c>
      <c r="EQ622" s="335" t="s">
        <v>4017</v>
      </c>
      <c r="ER622" s="335" t="s">
        <v>4017</v>
      </c>
      <c r="ES622" s="335" t="s">
        <v>4017</v>
      </c>
      <c r="ET622" s="335" t="s">
        <v>4017</v>
      </c>
      <c r="EU622" s="335" t="s">
        <v>4017</v>
      </c>
      <c r="EV622" s="335" t="s">
        <v>3848</v>
      </c>
      <c r="EW622" s="335" t="s">
        <v>3848</v>
      </c>
      <c r="EX622" s="335" t="s">
        <v>3848</v>
      </c>
      <c r="EY622" s="335" t="s">
        <v>3848</v>
      </c>
      <c r="EZ622" s="335" t="s">
        <v>3848</v>
      </c>
      <c r="FA622" s="335" t="s">
        <v>3848</v>
      </c>
      <c r="FB622" s="335" t="s">
        <v>3848</v>
      </c>
      <c r="FC622" s="335" t="s">
        <v>3848</v>
      </c>
      <c r="FD622" s="335" t="s">
        <v>3848</v>
      </c>
      <c r="FE622" s="335" t="s">
        <v>4017</v>
      </c>
      <c r="FF622" s="335" t="s">
        <v>4017</v>
      </c>
      <c r="FG622" s="335" t="s">
        <v>3848</v>
      </c>
      <c r="FH622" s="335" t="s">
        <v>3848</v>
      </c>
      <c r="FI622" s="335" t="s">
        <v>3848</v>
      </c>
      <c r="FJ622" s="335" t="s">
        <v>4017</v>
      </c>
      <c r="FK622" s="335" t="s">
        <v>4017</v>
      </c>
      <c r="FL622" s="335" t="s">
        <v>4017</v>
      </c>
      <c r="FM622" s="335" t="s">
        <v>4044</v>
      </c>
      <c r="FN622" s="335" t="s">
        <v>4044</v>
      </c>
      <c r="FO622" s="335" t="s">
        <v>3848</v>
      </c>
      <c r="FP622" s="335" t="s">
        <v>3848</v>
      </c>
      <c r="FQ622" s="335" t="s">
        <v>26090</v>
      </c>
      <c r="FR622" s="335" t="s">
        <v>4045</v>
      </c>
      <c r="FS622" s="335" t="s">
        <v>26091</v>
      </c>
      <c r="FT622" s="335" t="s">
        <v>3943</v>
      </c>
      <c r="FU622" s="335" t="s">
        <v>3943</v>
      </c>
      <c r="FV622" s="335" t="s">
        <v>3943</v>
      </c>
      <c r="FW622" s="335" t="s">
        <v>3943</v>
      </c>
      <c r="FX622" s="335" t="s">
        <v>3944</v>
      </c>
      <c r="FY622" s="335" t="s">
        <v>3848</v>
      </c>
      <c r="FZ622" s="335" t="s">
        <v>3848</v>
      </c>
      <c r="GA622" s="335" t="s">
        <v>3848</v>
      </c>
      <c r="GB622" s="335" t="s">
        <v>3848</v>
      </c>
      <c r="GC622" s="335" t="s">
        <v>3848</v>
      </c>
      <c r="GD622" s="309"/>
      <c r="GE622" s="309"/>
      <c r="GF622" s="309"/>
      <c r="GG622" s="309"/>
      <c r="GH622" s="309"/>
      <c r="GI622" s="309"/>
      <c r="GJ622" s="309"/>
      <c r="GK622" s="309"/>
      <c r="GL622" s="309"/>
      <c r="GM622" s="309"/>
      <c r="GN622" s="309"/>
      <c r="GO622" s="309"/>
      <c r="GP622" s="309"/>
      <c r="GQ622" s="309"/>
      <c r="GR622" s="309"/>
      <c r="GS622" s="309"/>
      <c r="GT622" s="309"/>
      <c r="GU622" s="309"/>
      <c r="GV622" s="309"/>
      <c r="GW622" s="309"/>
      <c r="GX622" s="309"/>
      <c r="GY622" s="309"/>
      <c r="GZ622" s="309"/>
      <c r="HA622" s="309"/>
      <c r="HB622" s="309"/>
      <c r="HC622" s="309"/>
      <c r="HD622" s="309"/>
      <c r="HE622" s="309"/>
      <c r="HF622" s="309"/>
      <c r="HG622" s="309"/>
      <c r="HH622" s="309"/>
      <c r="HI622" s="309"/>
      <c r="HJ622" s="309"/>
      <c r="HK622" s="309"/>
      <c r="HL622" s="335"/>
      <c r="HM622" s="335"/>
      <c r="HN622" s="335"/>
      <c r="HO622" s="335"/>
      <c r="HP622" s="335"/>
      <c r="HQ622" s="335"/>
      <c r="HR622" s="335"/>
      <c r="HS622" s="335"/>
      <c r="HT622" s="335"/>
      <c r="HU622" s="335"/>
      <c r="HV622" s="335"/>
      <c r="HW622" s="335"/>
      <c r="HX622" s="335"/>
      <c r="HY622" s="335"/>
      <c r="HZ622" s="335"/>
      <c r="IA622" s="335"/>
      <c r="IB622" s="335"/>
      <c r="IC622" s="44" t="s">
        <v>3403</v>
      </c>
      <c r="ID622" s="335"/>
      <c r="IE622" s="44" t="s">
        <v>3403</v>
      </c>
    </row>
    <row r="623" spans="1:239" s="44" customFormat="1" ht="12.75" x14ac:dyDescent="0.2">
      <c r="A623" s="85">
        <v>96</v>
      </c>
      <c r="B623" s="357">
        <v>0.75347222222222221</v>
      </c>
      <c r="D623" s="85" t="s">
        <v>12630</v>
      </c>
      <c r="E623" s="66" t="s">
        <v>212</v>
      </c>
      <c r="F623" s="282">
        <v>43287</v>
      </c>
      <c r="G623" s="36" t="s">
        <v>1202</v>
      </c>
      <c r="H623" s="44" t="s">
        <v>3056</v>
      </c>
      <c r="I623" s="44" t="s">
        <v>3057</v>
      </c>
      <c r="P623" s="314" t="s">
        <v>25991</v>
      </c>
      <c r="Q623" s="255" t="s">
        <v>26092</v>
      </c>
      <c r="R623" s="255" t="s">
        <v>26093</v>
      </c>
      <c r="S623" s="282" t="s">
        <v>26094</v>
      </c>
      <c r="T623" s="255">
        <v>9120051974</v>
      </c>
      <c r="U623" s="478" t="s">
        <v>26095</v>
      </c>
      <c r="V623" s="478" t="s">
        <v>26095</v>
      </c>
      <c r="W623" s="66" t="s">
        <v>221</v>
      </c>
      <c r="X623" s="66" t="s">
        <v>221</v>
      </c>
      <c r="Y623" s="66" t="s">
        <v>221</v>
      </c>
      <c r="Z623" s="66" t="s">
        <v>221</v>
      </c>
      <c r="AA623" s="255" t="s">
        <v>26096</v>
      </c>
      <c r="AB623" s="255">
        <v>9120051974</v>
      </c>
      <c r="AC623" s="183" t="s">
        <v>402</v>
      </c>
      <c r="AD623" s="44" t="s">
        <v>802</v>
      </c>
      <c r="AE623" s="255"/>
      <c r="AF623" s="194" t="s">
        <v>221</v>
      </c>
      <c r="AG623" s="194" t="s">
        <v>221</v>
      </c>
      <c r="AH623" s="194" t="s">
        <v>221</v>
      </c>
      <c r="AI623" s="255"/>
      <c r="AJ623" s="255"/>
      <c r="AK623" s="255"/>
      <c r="AL623" s="255"/>
      <c r="AM623" s="255"/>
      <c r="AN623" s="66" t="s">
        <v>432</v>
      </c>
      <c r="AO623" s="66" t="s">
        <v>432</v>
      </c>
      <c r="AP623" s="66" t="s">
        <v>434</v>
      </c>
      <c r="AQ623" s="66" t="s">
        <v>10785</v>
      </c>
      <c r="AR623" s="66" t="s">
        <v>25760</v>
      </c>
      <c r="AS623" s="255"/>
      <c r="AT623" s="255"/>
      <c r="AU623" s="255"/>
      <c r="AV623" s="255"/>
      <c r="AW623" s="255"/>
      <c r="AX623" s="66" t="s">
        <v>6970</v>
      </c>
      <c r="AY623" s="66" t="s">
        <v>227</v>
      </c>
      <c r="AZ623" s="66" t="s">
        <v>3877</v>
      </c>
      <c r="BA623" s="509" t="s">
        <v>7951</v>
      </c>
      <c r="BB623" s="66" t="s">
        <v>22072</v>
      </c>
      <c r="BC623" s="357">
        <v>0.75347222222222221</v>
      </c>
      <c r="BD623" s="357">
        <v>0.76041666666666663</v>
      </c>
      <c r="BE623" s="252"/>
      <c r="BF623" s="194">
        <v>1</v>
      </c>
      <c r="BG623" s="194">
        <v>2</v>
      </c>
      <c r="BH623" s="194">
        <v>2</v>
      </c>
      <c r="BI623" s="194">
        <v>2</v>
      </c>
      <c r="BJ623" s="194">
        <v>2</v>
      </c>
      <c r="BK623" s="194">
        <v>1</v>
      </c>
      <c r="BL623" s="194">
        <v>1</v>
      </c>
      <c r="BM623" s="194">
        <v>2</v>
      </c>
      <c r="BN623" s="194">
        <v>1</v>
      </c>
      <c r="BO623" s="194">
        <v>1</v>
      </c>
      <c r="BP623" s="194">
        <v>2</v>
      </c>
      <c r="BQ623" s="194">
        <v>1</v>
      </c>
      <c r="BR623" s="194">
        <v>2</v>
      </c>
      <c r="BS623" s="194">
        <v>2</v>
      </c>
      <c r="BT623" s="194">
        <v>2</v>
      </c>
      <c r="BU623" s="183"/>
      <c r="BV623" s="255"/>
      <c r="BW623" s="357"/>
      <c r="BX623" s="357"/>
      <c r="BY623" s="252"/>
      <c r="BZ623" s="255"/>
      <c r="CA623" s="255"/>
      <c r="CB623" s="255"/>
      <c r="CC623" s="255"/>
      <c r="CD623" s="194"/>
      <c r="CE623" s="66"/>
      <c r="CF623" s="66"/>
      <c r="CG623" s="255"/>
      <c r="CH623" s="255"/>
      <c r="CI623" s="255"/>
      <c r="CJ623" s="255"/>
      <c r="CK623" s="255"/>
      <c r="CL623" s="255"/>
      <c r="CM623" s="255"/>
      <c r="CN623" s="255"/>
      <c r="CO623" s="255"/>
      <c r="CP623" s="255"/>
      <c r="CQ623" s="255"/>
      <c r="CR623" s="335" t="s">
        <v>12643</v>
      </c>
      <c r="CS623" s="335" t="s">
        <v>12644</v>
      </c>
      <c r="CT623" s="335" t="s">
        <v>4002</v>
      </c>
      <c r="CU623" s="335" t="s">
        <v>26097</v>
      </c>
      <c r="CV623" s="335" t="s">
        <v>26092</v>
      </c>
      <c r="CW623" s="335" t="s">
        <v>26093</v>
      </c>
      <c r="CX623" s="335" t="s">
        <v>26094</v>
      </c>
      <c r="CY623" s="335" t="s">
        <v>26098</v>
      </c>
      <c r="CZ623" s="335" t="s">
        <v>3848</v>
      </c>
      <c r="DA623" s="335" t="s">
        <v>4044</v>
      </c>
      <c r="DB623" s="335" t="s">
        <v>3840</v>
      </c>
      <c r="DC623" s="335" t="s">
        <v>3841</v>
      </c>
      <c r="DD623" s="335" t="s">
        <v>4838</v>
      </c>
      <c r="DE623" s="335" t="s">
        <v>3848</v>
      </c>
      <c r="DF623" s="335" t="s">
        <v>4044</v>
      </c>
      <c r="DG623" s="335" t="s">
        <v>3840</v>
      </c>
      <c r="DH623" s="335" t="s">
        <v>3841</v>
      </c>
      <c r="DI623" s="335" t="s">
        <v>4838</v>
      </c>
      <c r="DJ623" s="335" t="s">
        <v>3848</v>
      </c>
      <c r="DK623" s="335" t="s">
        <v>3957</v>
      </c>
      <c r="DL623" s="335" t="s">
        <v>3848</v>
      </c>
      <c r="DM623" s="335" t="s">
        <v>3914</v>
      </c>
      <c r="DN623" s="335" t="s">
        <v>3852</v>
      </c>
      <c r="DO623" s="335" t="s">
        <v>3848</v>
      </c>
      <c r="DP623" s="335" t="s">
        <v>3848</v>
      </c>
      <c r="DQ623" s="335" t="s">
        <v>26099</v>
      </c>
      <c r="DR623" s="335" t="s">
        <v>26099</v>
      </c>
      <c r="DS623" s="335" t="s">
        <v>26095</v>
      </c>
      <c r="DT623" s="335" t="s">
        <v>3848</v>
      </c>
      <c r="DU623" s="335" t="s">
        <v>3848</v>
      </c>
      <c r="DV623" s="335" t="s">
        <v>3848</v>
      </c>
      <c r="DW623" s="335" t="s">
        <v>3848</v>
      </c>
      <c r="DX623" s="335" t="s">
        <v>3848</v>
      </c>
      <c r="DY623" s="335" t="s">
        <v>3848</v>
      </c>
      <c r="DZ623" s="335" t="s">
        <v>3848</v>
      </c>
      <c r="EA623" s="335" t="s">
        <v>3848</v>
      </c>
      <c r="EB623" s="335" t="s">
        <v>3861</v>
      </c>
      <c r="EC623" s="335" t="s">
        <v>3862</v>
      </c>
      <c r="ED623" s="335" t="s">
        <v>3848</v>
      </c>
      <c r="EE623" s="335" t="s">
        <v>4212</v>
      </c>
      <c r="EF623" s="335" t="s">
        <v>432</v>
      </c>
      <c r="EG623" s="335" t="s">
        <v>3919</v>
      </c>
      <c r="EH623" s="335" t="s">
        <v>3920</v>
      </c>
      <c r="EI623" s="335" t="s">
        <v>25764</v>
      </c>
      <c r="EJ623" s="335" t="s">
        <v>3848</v>
      </c>
      <c r="EK623" s="335" t="s">
        <v>3848</v>
      </c>
      <c r="EL623" s="335" t="s">
        <v>3868</v>
      </c>
      <c r="EM623" s="335" t="s">
        <v>4002</v>
      </c>
      <c r="EN623" s="335" t="s">
        <v>4002</v>
      </c>
      <c r="EO623" s="335" t="s">
        <v>4002</v>
      </c>
      <c r="EP623" s="335" t="s">
        <v>4002</v>
      </c>
      <c r="EQ623" s="335" t="s">
        <v>4017</v>
      </c>
      <c r="ER623" s="335" t="s">
        <v>4017</v>
      </c>
      <c r="ES623" s="335" t="s">
        <v>4017</v>
      </c>
      <c r="ET623" s="335" t="s">
        <v>4017</v>
      </c>
      <c r="EU623" s="335" t="s">
        <v>4017</v>
      </c>
      <c r="EV623" s="335" t="s">
        <v>3848</v>
      </c>
      <c r="EW623" s="335" t="s">
        <v>3848</v>
      </c>
      <c r="EX623" s="335" t="s">
        <v>3848</v>
      </c>
      <c r="EY623" s="335" t="s">
        <v>3848</v>
      </c>
      <c r="EZ623" s="335" t="s">
        <v>3848</v>
      </c>
      <c r="FA623" s="335" t="s">
        <v>3848</v>
      </c>
      <c r="FB623" s="335" t="s">
        <v>3848</v>
      </c>
      <c r="FC623" s="335" t="s">
        <v>3848</v>
      </c>
      <c r="FD623" s="335" t="s">
        <v>3848</v>
      </c>
      <c r="FE623" s="335" t="s">
        <v>4017</v>
      </c>
      <c r="FF623" s="335" t="s">
        <v>4017</v>
      </c>
      <c r="FG623" s="335" t="s">
        <v>3848</v>
      </c>
      <c r="FH623" s="335" t="s">
        <v>3848</v>
      </c>
      <c r="FI623" s="335" t="s">
        <v>3848</v>
      </c>
      <c r="FJ623" s="335" t="s">
        <v>4017</v>
      </c>
      <c r="FK623" s="335" t="s">
        <v>4017</v>
      </c>
      <c r="FL623" s="335" t="s">
        <v>4017</v>
      </c>
      <c r="FM623" s="335" t="s">
        <v>4044</v>
      </c>
      <c r="FN623" s="335" t="s">
        <v>4044</v>
      </c>
      <c r="FO623" s="335" t="s">
        <v>3848</v>
      </c>
      <c r="FP623" s="335" t="s">
        <v>3848</v>
      </c>
      <c r="FQ623" s="335" t="s">
        <v>26100</v>
      </c>
      <c r="FR623" s="335" t="s">
        <v>4045</v>
      </c>
      <c r="FS623" s="335" t="s">
        <v>26101</v>
      </c>
      <c r="FT623" s="335" t="s">
        <v>3943</v>
      </c>
      <c r="FU623" s="335" t="s">
        <v>3943</v>
      </c>
      <c r="FV623" s="335" t="s">
        <v>3943</v>
      </c>
      <c r="FW623" s="335" t="s">
        <v>3943</v>
      </c>
      <c r="FX623" s="335" t="s">
        <v>3944</v>
      </c>
      <c r="FY623" s="335" t="s">
        <v>3848</v>
      </c>
      <c r="FZ623" s="335" t="s">
        <v>3848</v>
      </c>
      <c r="GA623" s="335" t="s">
        <v>3848</v>
      </c>
      <c r="GB623" s="335" t="s">
        <v>3848</v>
      </c>
      <c r="GC623" s="335" t="s">
        <v>3848</v>
      </c>
      <c r="GD623" s="309"/>
      <c r="GE623" s="309"/>
      <c r="GF623" s="309"/>
      <c r="GG623" s="309"/>
      <c r="GH623" s="309"/>
      <c r="GI623" s="309"/>
      <c r="GJ623" s="309"/>
      <c r="GK623" s="309"/>
      <c r="GL623" s="309"/>
      <c r="GM623" s="309"/>
      <c r="GN623" s="309"/>
      <c r="GO623" s="309"/>
      <c r="GP623" s="309"/>
      <c r="GQ623" s="309"/>
      <c r="GR623" s="309"/>
      <c r="GS623" s="309"/>
      <c r="GT623" s="309"/>
      <c r="GU623" s="309"/>
      <c r="GV623" s="309"/>
      <c r="GW623" s="309"/>
      <c r="GX623" s="309"/>
      <c r="GY623" s="309"/>
      <c r="GZ623" s="309"/>
      <c r="HA623" s="309"/>
      <c r="HB623" s="309"/>
      <c r="HC623" s="309"/>
      <c r="HD623" s="309"/>
      <c r="HE623" s="309"/>
      <c r="HF623" s="309"/>
      <c r="HG623" s="309"/>
      <c r="HH623" s="309"/>
      <c r="HI623" s="309"/>
      <c r="HJ623" s="309"/>
      <c r="HK623" s="309"/>
      <c r="HL623" s="335"/>
      <c r="HM623" s="335"/>
      <c r="HN623" s="335"/>
      <c r="HO623" s="335"/>
      <c r="HP623" s="335"/>
      <c r="HQ623" s="335"/>
      <c r="HR623" s="335"/>
      <c r="HS623" s="335"/>
      <c r="HT623" s="335"/>
      <c r="HU623" s="335"/>
      <c r="HV623" s="335"/>
      <c r="HW623" s="335"/>
      <c r="HX623" s="335"/>
      <c r="HY623" s="335"/>
      <c r="HZ623" s="335"/>
      <c r="IA623" s="335"/>
      <c r="IB623" s="335"/>
      <c r="IC623" s="44" t="s">
        <v>3403</v>
      </c>
      <c r="ID623" s="335"/>
      <c r="IE623" s="44" t="s">
        <v>3403</v>
      </c>
    </row>
    <row r="624" spans="1:239" s="44" customFormat="1" ht="12.75" x14ac:dyDescent="0.2">
      <c r="A624" s="85">
        <v>97</v>
      </c>
      <c r="B624" s="357">
        <v>0.76041666666666663</v>
      </c>
      <c r="D624" s="85" t="s">
        <v>12630</v>
      </c>
      <c r="E624" s="66" t="s">
        <v>212</v>
      </c>
      <c r="F624" s="282">
        <v>43287</v>
      </c>
      <c r="G624" s="36" t="s">
        <v>1202</v>
      </c>
      <c r="H624" s="44" t="s">
        <v>3056</v>
      </c>
      <c r="I624" s="44" t="s">
        <v>3057</v>
      </c>
      <c r="P624" s="314" t="s">
        <v>25991</v>
      </c>
      <c r="Q624" s="255" t="s">
        <v>26102</v>
      </c>
      <c r="R624" s="255" t="s">
        <v>26103</v>
      </c>
      <c r="S624" s="282" t="s">
        <v>17221</v>
      </c>
      <c r="T624" s="255">
        <v>9273731396</v>
      </c>
      <c r="U624" s="478" t="s">
        <v>26104</v>
      </c>
      <c r="V624" s="478" t="s">
        <v>26104</v>
      </c>
      <c r="W624" s="66" t="s">
        <v>221</v>
      </c>
      <c r="X624" s="66" t="s">
        <v>221</v>
      </c>
      <c r="Y624" s="66" t="s">
        <v>221</v>
      </c>
      <c r="Z624" s="66" t="s">
        <v>221</v>
      </c>
      <c r="AA624" s="255" t="s">
        <v>26105</v>
      </c>
      <c r="AB624" s="255">
        <v>9273731397</v>
      </c>
      <c r="AC624" s="183" t="s">
        <v>1303</v>
      </c>
      <c r="AD624" s="85" t="s">
        <v>241</v>
      </c>
      <c r="AE624" s="255"/>
      <c r="AF624" s="194" t="s">
        <v>221</v>
      </c>
      <c r="AG624" s="194" t="s">
        <v>221</v>
      </c>
      <c r="AH624" s="194" t="s">
        <v>221</v>
      </c>
      <c r="AI624" s="255"/>
      <c r="AJ624" s="255"/>
      <c r="AK624" s="255"/>
      <c r="AL624" s="255"/>
      <c r="AM624" s="255"/>
      <c r="AN624" s="66" t="s">
        <v>432</v>
      </c>
      <c r="AO624" s="66" t="s">
        <v>432</v>
      </c>
      <c r="AP624" s="66" t="s">
        <v>434</v>
      </c>
      <c r="AQ624" s="66" t="s">
        <v>10785</v>
      </c>
      <c r="AR624" s="66" t="s">
        <v>25760</v>
      </c>
      <c r="AS624" s="255"/>
      <c r="AT624" s="255"/>
      <c r="AU624" s="255"/>
      <c r="AV624" s="255"/>
      <c r="AW624" s="255"/>
      <c r="AX624" s="66" t="s">
        <v>6970</v>
      </c>
      <c r="AY624" s="66" t="s">
        <v>227</v>
      </c>
      <c r="AZ624" s="66" t="s">
        <v>3876</v>
      </c>
      <c r="BA624" s="509" t="s">
        <v>7951</v>
      </c>
      <c r="BB624" s="66" t="s">
        <v>22072</v>
      </c>
      <c r="BC624" s="357">
        <v>0.76041666666666663</v>
      </c>
      <c r="BD624" s="357">
        <v>0.76388888888888884</v>
      </c>
      <c r="BE624" s="252"/>
      <c r="BF624" s="194">
        <v>1</v>
      </c>
      <c r="BG624" s="194">
        <v>2</v>
      </c>
      <c r="BH624" s="194">
        <v>2</v>
      </c>
      <c r="BI624" s="194">
        <v>2</v>
      </c>
      <c r="BJ624" s="194">
        <v>2</v>
      </c>
      <c r="BK624" s="194">
        <v>1</v>
      </c>
      <c r="BL624" s="194">
        <v>1</v>
      </c>
      <c r="BM624" s="194">
        <v>2</v>
      </c>
      <c r="BN624" s="194">
        <v>1</v>
      </c>
      <c r="BO624" s="194">
        <v>1</v>
      </c>
      <c r="BP624" s="194">
        <v>2</v>
      </c>
      <c r="BQ624" s="194">
        <v>1</v>
      </c>
      <c r="BR624" s="194">
        <v>2</v>
      </c>
      <c r="BS624" s="194">
        <v>2</v>
      </c>
      <c r="BT624" s="194">
        <v>2</v>
      </c>
      <c r="BU624" s="183"/>
      <c r="BV624" s="255"/>
      <c r="BW624" s="357"/>
      <c r="BX624" s="357"/>
      <c r="BY624" s="252"/>
      <c r="BZ624" s="255"/>
      <c r="CA624" s="255"/>
      <c r="CB624" s="255"/>
      <c r="CC624" s="255"/>
      <c r="CD624" s="194"/>
      <c r="CE624" s="66"/>
      <c r="CF624" s="66"/>
      <c r="CG624" s="255"/>
      <c r="CH624" s="255"/>
      <c r="CI624" s="255"/>
      <c r="CJ624" s="255"/>
      <c r="CK624" s="255"/>
      <c r="CL624" s="255"/>
      <c r="CM624" s="255"/>
      <c r="CN624" s="255"/>
      <c r="CO624" s="255"/>
      <c r="CP624" s="255"/>
      <c r="CQ624" s="255"/>
      <c r="CR624" s="335" t="s">
        <v>12643</v>
      </c>
      <c r="CS624" s="335" t="s">
        <v>12644</v>
      </c>
      <c r="CT624" s="335" t="s">
        <v>4002</v>
      </c>
      <c r="CU624" s="335" t="s">
        <v>26106</v>
      </c>
      <c r="CV624" s="335" t="s">
        <v>26102</v>
      </c>
      <c r="CW624" s="335" t="s">
        <v>26103</v>
      </c>
      <c r="CX624" s="335" t="s">
        <v>17221</v>
      </c>
      <c r="CY624" s="335" t="s">
        <v>26107</v>
      </c>
      <c r="CZ624" s="335" t="s">
        <v>3848</v>
      </c>
      <c r="DA624" s="335" t="s">
        <v>4044</v>
      </c>
      <c r="DB624" s="335" t="s">
        <v>3840</v>
      </c>
      <c r="DC624" s="335" t="s">
        <v>3841</v>
      </c>
      <c r="DD624" s="335" t="s">
        <v>4838</v>
      </c>
      <c r="DE624" s="335" t="s">
        <v>3848</v>
      </c>
      <c r="DF624" s="335" t="s">
        <v>4044</v>
      </c>
      <c r="DG624" s="335" t="s">
        <v>3840</v>
      </c>
      <c r="DH624" s="335" t="s">
        <v>3841</v>
      </c>
      <c r="DI624" s="335" t="s">
        <v>4838</v>
      </c>
      <c r="DJ624" s="335" t="s">
        <v>3848</v>
      </c>
      <c r="DK624" s="335" t="s">
        <v>3957</v>
      </c>
      <c r="DL624" s="335" t="s">
        <v>3848</v>
      </c>
      <c r="DM624" s="335" t="s">
        <v>16700</v>
      </c>
      <c r="DN624" s="335" t="s">
        <v>3852</v>
      </c>
      <c r="DO624" s="335" t="s">
        <v>3848</v>
      </c>
      <c r="DP624" s="335" t="s">
        <v>3848</v>
      </c>
      <c r="DQ624" s="335" t="s">
        <v>26108</v>
      </c>
      <c r="DR624" s="335" t="s">
        <v>26108</v>
      </c>
      <c r="DS624" s="335" t="s">
        <v>26104</v>
      </c>
      <c r="DT624" s="335" t="s">
        <v>3848</v>
      </c>
      <c r="DU624" s="335" t="s">
        <v>3848</v>
      </c>
      <c r="DV624" s="335" t="s">
        <v>3848</v>
      </c>
      <c r="DW624" s="335" t="s">
        <v>3848</v>
      </c>
      <c r="DX624" s="335" t="s">
        <v>3848</v>
      </c>
      <c r="DY624" s="335" t="s">
        <v>3848</v>
      </c>
      <c r="DZ624" s="335" t="s">
        <v>3848</v>
      </c>
      <c r="EA624" s="335" t="s">
        <v>3848</v>
      </c>
      <c r="EB624" s="335" t="s">
        <v>3861</v>
      </c>
      <c r="EC624" s="335" t="s">
        <v>3862</v>
      </c>
      <c r="ED624" s="335" t="s">
        <v>3848</v>
      </c>
      <c r="EE624" s="335" t="s">
        <v>4212</v>
      </c>
      <c r="EF624" s="335" t="s">
        <v>432</v>
      </c>
      <c r="EG624" s="335" t="s">
        <v>3919</v>
      </c>
      <c r="EH624" s="335" t="s">
        <v>3920</v>
      </c>
      <c r="EI624" s="335" t="s">
        <v>25764</v>
      </c>
      <c r="EJ624" s="335" t="s">
        <v>3848</v>
      </c>
      <c r="EK624" s="335" t="s">
        <v>3848</v>
      </c>
      <c r="EL624" s="335" t="s">
        <v>3868</v>
      </c>
      <c r="EM624" s="335" t="s">
        <v>4002</v>
      </c>
      <c r="EN624" s="335" t="s">
        <v>4002</v>
      </c>
      <c r="EO624" s="335" t="s">
        <v>4002</v>
      </c>
      <c r="EP624" s="335" t="s">
        <v>4002</v>
      </c>
      <c r="EQ624" s="335" t="s">
        <v>4017</v>
      </c>
      <c r="ER624" s="335" t="s">
        <v>4017</v>
      </c>
      <c r="ES624" s="335" t="s">
        <v>4017</v>
      </c>
      <c r="ET624" s="335" t="s">
        <v>4017</v>
      </c>
      <c r="EU624" s="335" t="s">
        <v>4017</v>
      </c>
      <c r="EV624" s="335" t="s">
        <v>3848</v>
      </c>
      <c r="EW624" s="335" t="s">
        <v>3848</v>
      </c>
      <c r="EX624" s="335" t="s">
        <v>3848</v>
      </c>
      <c r="EY624" s="335" t="s">
        <v>3848</v>
      </c>
      <c r="EZ624" s="335" t="s">
        <v>3848</v>
      </c>
      <c r="FA624" s="335" t="s">
        <v>3848</v>
      </c>
      <c r="FB624" s="335" t="s">
        <v>3848</v>
      </c>
      <c r="FC624" s="335" t="s">
        <v>3848</v>
      </c>
      <c r="FD624" s="335" t="s">
        <v>3848</v>
      </c>
      <c r="FE624" s="335" t="s">
        <v>4017</v>
      </c>
      <c r="FF624" s="335" t="s">
        <v>4017</v>
      </c>
      <c r="FG624" s="335" t="s">
        <v>3848</v>
      </c>
      <c r="FH624" s="335" t="s">
        <v>3848</v>
      </c>
      <c r="FI624" s="335" t="s">
        <v>3848</v>
      </c>
      <c r="FJ624" s="335" t="s">
        <v>4017</v>
      </c>
      <c r="FK624" s="335" t="s">
        <v>4017</v>
      </c>
      <c r="FL624" s="335" t="s">
        <v>4017</v>
      </c>
      <c r="FM624" s="335" t="s">
        <v>4044</v>
      </c>
      <c r="FN624" s="335" t="s">
        <v>4044</v>
      </c>
      <c r="FO624" s="335" t="s">
        <v>3848</v>
      </c>
      <c r="FP624" s="335" t="s">
        <v>3848</v>
      </c>
      <c r="FQ624" s="335" t="s">
        <v>26109</v>
      </c>
      <c r="FR624" s="335" t="s">
        <v>4045</v>
      </c>
      <c r="FS624" s="335" t="s">
        <v>26110</v>
      </c>
      <c r="FT624" s="335" t="s">
        <v>3943</v>
      </c>
      <c r="FU624" s="335" t="s">
        <v>3943</v>
      </c>
      <c r="FV624" s="335" t="s">
        <v>3943</v>
      </c>
      <c r="FW624" s="335" t="s">
        <v>3943</v>
      </c>
      <c r="FX624" s="335" t="s">
        <v>3944</v>
      </c>
      <c r="FY624" s="335" t="s">
        <v>3848</v>
      </c>
      <c r="FZ624" s="335" t="s">
        <v>3848</v>
      </c>
      <c r="GA624" s="335" t="s">
        <v>3848</v>
      </c>
      <c r="GB624" s="335" t="s">
        <v>3848</v>
      </c>
      <c r="GC624" s="335" t="s">
        <v>3848</v>
      </c>
      <c r="GD624" s="309"/>
      <c r="GE624" s="309"/>
      <c r="GF624" s="309"/>
      <c r="GG624" s="309"/>
      <c r="GH624" s="309"/>
      <c r="GI624" s="309"/>
      <c r="GJ624" s="309"/>
      <c r="GK624" s="309"/>
      <c r="GL624" s="309"/>
      <c r="GM624" s="309"/>
      <c r="GN624" s="309"/>
      <c r="GO624" s="309"/>
      <c r="GP624" s="309"/>
      <c r="GQ624" s="309"/>
      <c r="GR624" s="309"/>
      <c r="GS624" s="309"/>
      <c r="GT624" s="309"/>
      <c r="GU624" s="309"/>
      <c r="GV624" s="309"/>
      <c r="GW624" s="309"/>
      <c r="GX624" s="309"/>
      <c r="GY624" s="309"/>
      <c r="GZ624" s="309"/>
      <c r="HA624" s="309"/>
      <c r="HB624" s="309"/>
      <c r="HC624" s="309"/>
      <c r="HD624" s="309"/>
      <c r="HE624" s="309"/>
      <c r="HF624" s="309"/>
      <c r="HG624" s="309"/>
      <c r="HH624" s="309"/>
      <c r="HI624" s="309"/>
      <c r="HJ624" s="309"/>
      <c r="HK624" s="309"/>
      <c r="HL624" s="335"/>
      <c r="HM624" s="335"/>
      <c r="HN624" s="335"/>
      <c r="HO624" s="335"/>
      <c r="HP624" s="335"/>
      <c r="HQ624" s="335"/>
      <c r="HR624" s="335"/>
      <c r="HS624" s="335"/>
      <c r="HT624" s="335"/>
      <c r="HU624" s="335"/>
      <c r="HV624" s="335"/>
      <c r="HW624" s="335"/>
      <c r="HX624" s="335"/>
      <c r="HY624" s="335"/>
      <c r="HZ624" s="335"/>
      <c r="IA624" s="335"/>
      <c r="IB624" s="335"/>
      <c r="IC624" s="44" t="s">
        <v>3403</v>
      </c>
      <c r="ID624" s="335"/>
      <c r="IE624" s="44" t="s">
        <v>3403</v>
      </c>
    </row>
    <row r="625" spans="1:239" s="44" customFormat="1" ht="12.75" x14ac:dyDescent="0.2">
      <c r="A625" s="85">
        <v>98</v>
      </c>
      <c r="B625" s="357">
        <v>0.76041666666666663</v>
      </c>
      <c r="D625" s="85" t="s">
        <v>12630</v>
      </c>
      <c r="E625" s="66" t="s">
        <v>212</v>
      </c>
      <c r="F625" s="282">
        <v>43287</v>
      </c>
      <c r="G625" s="36" t="s">
        <v>1202</v>
      </c>
      <c r="H625" s="44" t="s">
        <v>3056</v>
      </c>
      <c r="I625" s="44" t="s">
        <v>3057</v>
      </c>
      <c r="P625" s="314" t="s">
        <v>25991</v>
      </c>
      <c r="Q625" s="255" t="s">
        <v>470</v>
      </c>
      <c r="R625" s="255" t="s">
        <v>26111</v>
      </c>
      <c r="S625" s="282" t="s">
        <v>26112</v>
      </c>
      <c r="T625" s="255">
        <v>9473238050</v>
      </c>
      <c r="U625" s="478" t="s">
        <v>26113</v>
      </c>
      <c r="V625" s="478" t="s">
        <v>26113</v>
      </c>
      <c r="W625" s="66" t="s">
        <v>221</v>
      </c>
      <c r="X625" s="66" t="s">
        <v>221</v>
      </c>
      <c r="Y625" s="66" t="s">
        <v>221</v>
      </c>
      <c r="Z625" s="66" t="s">
        <v>221</v>
      </c>
      <c r="AA625" s="255" t="s">
        <v>26114</v>
      </c>
      <c r="AB625" s="255">
        <v>9098519883</v>
      </c>
      <c r="AC625" s="183" t="s">
        <v>1303</v>
      </c>
      <c r="AD625" s="85" t="s">
        <v>5205</v>
      </c>
      <c r="AE625" s="255"/>
      <c r="AF625" s="194" t="s">
        <v>221</v>
      </c>
      <c r="AG625" s="194" t="s">
        <v>221</v>
      </c>
      <c r="AH625" s="194" t="s">
        <v>221</v>
      </c>
      <c r="AI625" s="255"/>
      <c r="AJ625" s="255"/>
      <c r="AK625" s="255"/>
      <c r="AL625" s="255"/>
      <c r="AM625" s="255"/>
      <c r="AN625" s="66" t="s">
        <v>432</v>
      </c>
      <c r="AO625" s="66" t="s">
        <v>432</v>
      </c>
      <c r="AP625" s="66" t="s">
        <v>434</v>
      </c>
      <c r="AQ625" s="66" t="s">
        <v>10785</v>
      </c>
      <c r="AR625" s="66" t="s">
        <v>25760</v>
      </c>
      <c r="AS625" s="255"/>
      <c r="AT625" s="255"/>
      <c r="AU625" s="255"/>
      <c r="AV625" s="255"/>
      <c r="AW625" s="255"/>
      <c r="AX625" s="66" t="s">
        <v>6970</v>
      </c>
      <c r="AY625" s="66" t="s">
        <v>227</v>
      </c>
      <c r="AZ625" s="66" t="s">
        <v>3876</v>
      </c>
      <c r="BA625" s="509" t="s">
        <v>7951</v>
      </c>
      <c r="BB625" s="66" t="s">
        <v>22072</v>
      </c>
      <c r="BC625" s="357">
        <v>0.76041666666666663</v>
      </c>
      <c r="BD625" s="357">
        <v>0.76388888888888884</v>
      </c>
      <c r="BE625" s="252"/>
      <c r="BF625" s="194">
        <v>1</v>
      </c>
      <c r="BG625" s="194">
        <v>2</v>
      </c>
      <c r="BH625" s="194">
        <v>2</v>
      </c>
      <c r="BI625" s="194">
        <v>2</v>
      </c>
      <c r="BJ625" s="194">
        <v>2</v>
      </c>
      <c r="BK625" s="194">
        <v>1</v>
      </c>
      <c r="BL625" s="194">
        <v>1</v>
      </c>
      <c r="BM625" s="194">
        <v>2</v>
      </c>
      <c r="BN625" s="194">
        <v>1</v>
      </c>
      <c r="BO625" s="194">
        <v>1</v>
      </c>
      <c r="BP625" s="194">
        <v>2</v>
      </c>
      <c r="BQ625" s="194">
        <v>1</v>
      </c>
      <c r="BR625" s="194">
        <v>2</v>
      </c>
      <c r="BS625" s="194">
        <v>2</v>
      </c>
      <c r="BT625" s="194">
        <v>2</v>
      </c>
      <c r="BU625" s="183"/>
      <c r="BV625" s="255"/>
      <c r="BW625" s="357"/>
      <c r="BX625" s="357"/>
      <c r="BY625" s="252"/>
      <c r="BZ625" s="255"/>
      <c r="CA625" s="255"/>
      <c r="CB625" s="255"/>
      <c r="CC625" s="255"/>
      <c r="CD625" s="194"/>
      <c r="CE625" s="66"/>
      <c r="CF625" s="66"/>
      <c r="CG625" s="255"/>
      <c r="CH625" s="255"/>
      <c r="CI625" s="255"/>
      <c r="CJ625" s="255"/>
      <c r="CK625" s="255"/>
      <c r="CL625" s="255"/>
      <c r="CM625" s="255"/>
      <c r="CN625" s="255"/>
      <c r="CO625" s="255"/>
      <c r="CP625" s="255"/>
      <c r="CQ625" s="255"/>
      <c r="CR625" s="335" t="s">
        <v>12643</v>
      </c>
      <c r="CS625" s="335" t="s">
        <v>12644</v>
      </c>
      <c r="CT625" s="335" t="s">
        <v>4002</v>
      </c>
      <c r="CU625" s="335" t="s">
        <v>26115</v>
      </c>
      <c r="CV625" s="335" t="s">
        <v>470</v>
      </c>
      <c r="CW625" s="335" t="s">
        <v>26111</v>
      </c>
      <c r="CX625" s="335" t="s">
        <v>26112</v>
      </c>
      <c r="CY625" s="335" t="s">
        <v>26116</v>
      </c>
      <c r="CZ625" s="335" t="s">
        <v>3848</v>
      </c>
      <c r="DA625" s="335" t="s">
        <v>4044</v>
      </c>
      <c r="DB625" s="335" t="s">
        <v>3840</v>
      </c>
      <c r="DC625" s="335" t="s">
        <v>3841</v>
      </c>
      <c r="DD625" s="335" t="s">
        <v>4838</v>
      </c>
      <c r="DE625" s="335" t="s">
        <v>3848</v>
      </c>
      <c r="DF625" s="335" t="s">
        <v>4044</v>
      </c>
      <c r="DG625" s="335" t="s">
        <v>3840</v>
      </c>
      <c r="DH625" s="335" t="s">
        <v>3841</v>
      </c>
      <c r="DI625" s="335" t="s">
        <v>4838</v>
      </c>
      <c r="DJ625" s="335" t="s">
        <v>3848</v>
      </c>
      <c r="DK625" s="335" t="s">
        <v>3849</v>
      </c>
      <c r="DL625" s="335" t="s">
        <v>3848</v>
      </c>
      <c r="DM625" s="335" t="s">
        <v>3914</v>
      </c>
      <c r="DN625" s="335" t="s">
        <v>3852</v>
      </c>
      <c r="DO625" s="335" t="s">
        <v>3848</v>
      </c>
      <c r="DP625" s="335" t="s">
        <v>3848</v>
      </c>
      <c r="DQ625" s="335" t="s">
        <v>26117</v>
      </c>
      <c r="DR625" s="335" t="s">
        <v>26117</v>
      </c>
      <c r="DS625" s="335" t="s">
        <v>26113</v>
      </c>
      <c r="DT625" s="335" t="s">
        <v>3848</v>
      </c>
      <c r="DU625" s="335" t="s">
        <v>3848</v>
      </c>
      <c r="DV625" s="335" t="s">
        <v>3848</v>
      </c>
      <c r="DW625" s="335" t="s">
        <v>3848</v>
      </c>
      <c r="DX625" s="335" t="s">
        <v>3848</v>
      </c>
      <c r="DY625" s="335" t="s">
        <v>3848</v>
      </c>
      <c r="DZ625" s="335" t="s">
        <v>3848</v>
      </c>
      <c r="EA625" s="335" t="s">
        <v>3848</v>
      </c>
      <c r="EB625" s="335" t="s">
        <v>3861</v>
      </c>
      <c r="EC625" s="335" t="s">
        <v>3862</v>
      </c>
      <c r="ED625" s="335" t="s">
        <v>3848</v>
      </c>
      <c r="EE625" s="335" t="s">
        <v>4212</v>
      </c>
      <c r="EF625" s="335" t="s">
        <v>432</v>
      </c>
      <c r="EG625" s="335" t="s">
        <v>3919</v>
      </c>
      <c r="EH625" s="335" t="s">
        <v>3920</v>
      </c>
      <c r="EI625" s="335" t="s">
        <v>25764</v>
      </c>
      <c r="EJ625" s="335" t="s">
        <v>3848</v>
      </c>
      <c r="EK625" s="335" t="s">
        <v>3848</v>
      </c>
      <c r="EL625" s="335" t="s">
        <v>3868</v>
      </c>
      <c r="EM625" s="335" t="s">
        <v>4002</v>
      </c>
      <c r="EN625" s="335" t="s">
        <v>4002</v>
      </c>
      <c r="EO625" s="335" t="s">
        <v>4002</v>
      </c>
      <c r="EP625" s="335" t="s">
        <v>4002</v>
      </c>
      <c r="EQ625" s="335" t="s">
        <v>4017</v>
      </c>
      <c r="ER625" s="335" t="s">
        <v>4017</v>
      </c>
      <c r="ES625" s="335" t="s">
        <v>4017</v>
      </c>
      <c r="ET625" s="335" t="s">
        <v>4017</v>
      </c>
      <c r="EU625" s="335" t="s">
        <v>4017</v>
      </c>
      <c r="EV625" s="335" t="s">
        <v>3848</v>
      </c>
      <c r="EW625" s="335" t="s">
        <v>3848</v>
      </c>
      <c r="EX625" s="335" t="s">
        <v>3848</v>
      </c>
      <c r="EY625" s="335" t="s">
        <v>3848</v>
      </c>
      <c r="EZ625" s="335" t="s">
        <v>3848</v>
      </c>
      <c r="FA625" s="335" t="s">
        <v>3848</v>
      </c>
      <c r="FB625" s="335" t="s">
        <v>3848</v>
      </c>
      <c r="FC625" s="335" t="s">
        <v>3848</v>
      </c>
      <c r="FD625" s="335" t="s">
        <v>3848</v>
      </c>
      <c r="FE625" s="335" t="s">
        <v>4017</v>
      </c>
      <c r="FF625" s="335" t="s">
        <v>4017</v>
      </c>
      <c r="FG625" s="335" t="s">
        <v>3848</v>
      </c>
      <c r="FH625" s="335" t="s">
        <v>3848</v>
      </c>
      <c r="FI625" s="335" t="s">
        <v>3848</v>
      </c>
      <c r="FJ625" s="335" t="s">
        <v>4017</v>
      </c>
      <c r="FK625" s="335" t="s">
        <v>4017</v>
      </c>
      <c r="FL625" s="335" t="s">
        <v>4017</v>
      </c>
      <c r="FM625" s="335" t="s">
        <v>4044</v>
      </c>
      <c r="FN625" s="335" t="s">
        <v>4044</v>
      </c>
      <c r="FO625" s="335" t="s">
        <v>3848</v>
      </c>
      <c r="FP625" s="335" t="s">
        <v>3848</v>
      </c>
      <c r="FQ625" s="335" t="s">
        <v>26118</v>
      </c>
      <c r="FR625" s="335" t="s">
        <v>4045</v>
      </c>
      <c r="FS625" s="335" t="s">
        <v>26119</v>
      </c>
      <c r="FT625" s="335" t="s">
        <v>3943</v>
      </c>
      <c r="FU625" s="335" t="s">
        <v>3943</v>
      </c>
      <c r="FV625" s="335" t="s">
        <v>3943</v>
      </c>
      <c r="FW625" s="335" t="s">
        <v>3943</v>
      </c>
      <c r="FX625" s="335" t="s">
        <v>3944</v>
      </c>
      <c r="FY625" s="335" t="s">
        <v>3848</v>
      </c>
      <c r="FZ625" s="335" t="s">
        <v>3848</v>
      </c>
      <c r="GA625" s="335" t="s">
        <v>3848</v>
      </c>
      <c r="GB625" s="335" t="s">
        <v>3848</v>
      </c>
      <c r="GC625" s="335" t="s">
        <v>3848</v>
      </c>
      <c r="GD625" s="309"/>
      <c r="GE625" s="309"/>
      <c r="GF625" s="309"/>
      <c r="GG625" s="309"/>
      <c r="GH625" s="309"/>
      <c r="GI625" s="309"/>
      <c r="GJ625" s="309"/>
      <c r="GK625" s="309"/>
      <c r="GL625" s="309"/>
      <c r="GM625" s="309"/>
      <c r="GN625" s="309"/>
      <c r="GO625" s="309"/>
      <c r="GP625" s="309"/>
      <c r="GQ625" s="309"/>
      <c r="GR625" s="309"/>
      <c r="GS625" s="309"/>
      <c r="GT625" s="309"/>
      <c r="GU625" s="309"/>
      <c r="GV625" s="309"/>
      <c r="GW625" s="309"/>
      <c r="GX625" s="309"/>
      <c r="GY625" s="309"/>
      <c r="GZ625" s="309"/>
      <c r="HA625" s="309"/>
      <c r="HB625" s="309"/>
      <c r="HC625" s="309"/>
      <c r="HD625" s="309"/>
      <c r="HE625" s="309"/>
      <c r="HF625" s="309"/>
      <c r="HG625" s="309"/>
      <c r="HH625" s="309"/>
      <c r="HI625" s="309"/>
      <c r="HJ625" s="309"/>
      <c r="HK625" s="309"/>
      <c r="HL625" s="335"/>
      <c r="HM625" s="335"/>
      <c r="HN625" s="335"/>
      <c r="HO625" s="335"/>
      <c r="HP625" s="335"/>
      <c r="HQ625" s="335"/>
      <c r="HR625" s="335"/>
      <c r="HS625" s="335"/>
      <c r="HT625" s="335"/>
      <c r="HU625" s="335"/>
      <c r="HV625" s="335"/>
      <c r="HW625" s="335"/>
      <c r="HX625" s="335"/>
      <c r="HY625" s="335"/>
      <c r="HZ625" s="335"/>
      <c r="IA625" s="335"/>
      <c r="IB625" s="335"/>
      <c r="IC625" s="44" t="s">
        <v>3403</v>
      </c>
      <c r="ID625" s="335"/>
      <c r="IE625" s="44" t="s">
        <v>3403</v>
      </c>
    </row>
    <row r="626" spans="1:239" s="44" customFormat="1" ht="12.75" x14ac:dyDescent="0.2">
      <c r="A626" s="85">
        <v>99</v>
      </c>
      <c r="B626" s="357">
        <v>0.76597222222222217</v>
      </c>
      <c r="D626" s="85" t="s">
        <v>12630</v>
      </c>
      <c r="E626" s="66" t="s">
        <v>212</v>
      </c>
      <c r="F626" s="282">
        <v>43287</v>
      </c>
      <c r="G626" s="36" t="s">
        <v>1202</v>
      </c>
      <c r="H626" s="44" t="s">
        <v>3056</v>
      </c>
      <c r="I626" s="44" t="s">
        <v>3057</v>
      </c>
      <c r="O626" s="543"/>
      <c r="P626" s="314" t="s">
        <v>25991</v>
      </c>
      <c r="Q626" s="255" t="s">
        <v>2835</v>
      </c>
      <c r="R626" s="255" t="s">
        <v>26120</v>
      </c>
      <c r="S626" s="282" t="s">
        <v>18570</v>
      </c>
      <c r="T626" s="255">
        <v>9058952072</v>
      </c>
      <c r="U626" s="478" t="s">
        <v>26121</v>
      </c>
      <c r="V626" s="478" t="s">
        <v>26121</v>
      </c>
      <c r="W626" s="66" t="s">
        <v>221</v>
      </c>
      <c r="X626" s="66" t="s">
        <v>221</v>
      </c>
      <c r="Y626" s="66" t="s">
        <v>221</v>
      </c>
      <c r="Z626" s="66" t="s">
        <v>221</v>
      </c>
      <c r="AA626" s="255" t="s">
        <v>26122</v>
      </c>
      <c r="AB626" s="255">
        <v>9398233291</v>
      </c>
      <c r="AC626" s="183" t="s">
        <v>402</v>
      </c>
      <c r="AD626" s="85" t="s">
        <v>241</v>
      </c>
      <c r="AE626" s="255"/>
      <c r="AF626" s="194" t="s">
        <v>221</v>
      </c>
      <c r="AG626" s="194" t="s">
        <v>221</v>
      </c>
      <c r="AH626" s="194" t="s">
        <v>221</v>
      </c>
      <c r="AI626" s="255"/>
      <c r="AJ626" s="255"/>
      <c r="AK626" s="255"/>
      <c r="AL626" s="255"/>
      <c r="AM626" s="255"/>
      <c r="AN626" s="66" t="s">
        <v>432</v>
      </c>
      <c r="AO626" s="66" t="s">
        <v>432</v>
      </c>
      <c r="AP626" s="66" t="s">
        <v>434</v>
      </c>
      <c r="AQ626" s="66" t="s">
        <v>10785</v>
      </c>
      <c r="AR626" s="66" t="s">
        <v>25760</v>
      </c>
      <c r="AS626" s="255"/>
      <c r="AT626" s="255"/>
      <c r="AU626" s="255"/>
      <c r="AV626" s="255"/>
      <c r="AW626" s="255"/>
      <c r="AX626" s="66" t="s">
        <v>6970</v>
      </c>
      <c r="AY626" s="66" t="s">
        <v>227</v>
      </c>
      <c r="AZ626" s="66" t="s">
        <v>3877</v>
      </c>
      <c r="BA626" s="509" t="s">
        <v>7951</v>
      </c>
      <c r="BB626" s="66" t="s">
        <v>22072</v>
      </c>
      <c r="BC626" s="357">
        <v>0.76597222222222217</v>
      </c>
      <c r="BD626" s="357">
        <v>0.76874999999999993</v>
      </c>
      <c r="BE626" s="252"/>
      <c r="BF626" s="194">
        <v>1</v>
      </c>
      <c r="BG626" s="194">
        <v>2</v>
      </c>
      <c r="BH626" s="194">
        <v>2</v>
      </c>
      <c r="BI626" s="194">
        <v>2</v>
      </c>
      <c r="BJ626" s="194">
        <v>2</v>
      </c>
      <c r="BK626" s="194">
        <v>1</v>
      </c>
      <c r="BL626" s="194">
        <v>1</v>
      </c>
      <c r="BM626" s="194">
        <v>2</v>
      </c>
      <c r="BN626" s="194">
        <v>1</v>
      </c>
      <c r="BO626" s="194">
        <v>1</v>
      </c>
      <c r="BP626" s="194">
        <v>2</v>
      </c>
      <c r="BQ626" s="194">
        <v>1</v>
      </c>
      <c r="BR626" s="194">
        <v>2</v>
      </c>
      <c r="BS626" s="194">
        <v>2</v>
      </c>
      <c r="BT626" s="194">
        <v>2</v>
      </c>
      <c r="BU626" s="183"/>
      <c r="BV626" s="255"/>
      <c r="BW626" s="357"/>
      <c r="BX626" s="357"/>
      <c r="BY626" s="252"/>
      <c r="BZ626" s="255"/>
      <c r="CA626" s="255"/>
      <c r="CB626" s="255"/>
      <c r="CC626" s="255"/>
      <c r="CD626" s="194"/>
      <c r="CE626" s="66"/>
      <c r="CF626" s="66"/>
      <c r="CG626" s="255"/>
      <c r="CH626" s="255"/>
      <c r="CI626" s="255"/>
      <c r="CJ626" s="255"/>
      <c r="CK626" s="255"/>
      <c r="CL626" s="255"/>
      <c r="CM626" s="255"/>
      <c r="CN626" s="255"/>
      <c r="CO626" s="255"/>
      <c r="CP626" s="255"/>
      <c r="CQ626" s="255"/>
      <c r="CR626" s="335" t="s">
        <v>12643</v>
      </c>
      <c r="CS626" s="335" t="s">
        <v>12644</v>
      </c>
      <c r="CT626" s="335" t="s">
        <v>4002</v>
      </c>
      <c r="CU626" s="335" t="s">
        <v>26123</v>
      </c>
      <c r="CV626" s="335" t="s">
        <v>2835</v>
      </c>
      <c r="CW626" s="335" t="s">
        <v>26120</v>
      </c>
      <c r="CX626" s="335" t="s">
        <v>18570</v>
      </c>
      <c r="CY626" s="335" t="s">
        <v>26124</v>
      </c>
      <c r="CZ626" s="335" t="s">
        <v>3848</v>
      </c>
      <c r="DA626" s="335" t="s">
        <v>4044</v>
      </c>
      <c r="DB626" s="335" t="s">
        <v>3840</v>
      </c>
      <c r="DC626" s="335" t="s">
        <v>3841</v>
      </c>
      <c r="DD626" s="335" t="s">
        <v>4838</v>
      </c>
      <c r="DE626" s="335" t="s">
        <v>3848</v>
      </c>
      <c r="DF626" s="335" t="s">
        <v>4044</v>
      </c>
      <c r="DG626" s="335" t="s">
        <v>3840</v>
      </c>
      <c r="DH626" s="335" t="s">
        <v>3841</v>
      </c>
      <c r="DI626" s="335" t="s">
        <v>4838</v>
      </c>
      <c r="DJ626" s="335" t="s">
        <v>3848</v>
      </c>
      <c r="DK626" s="335" t="s">
        <v>3957</v>
      </c>
      <c r="DL626" s="335" t="s">
        <v>3848</v>
      </c>
      <c r="DM626" s="335" t="s">
        <v>3914</v>
      </c>
      <c r="DN626" s="335" t="s">
        <v>3852</v>
      </c>
      <c r="DO626" s="335" t="s">
        <v>3848</v>
      </c>
      <c r="DP626" s="335" t="s">
        <v>3848</v>
      </c>
      <c r="DQ626" s="335" t="s">
        <v>26125</v>
      </c>
      <c r="DR626" s="335" t="s">
        <v>26125</v>
      </c>
      <c r="DS626" s="335" t="s">
        <v>26121</v>
      </c>
      <c r="DT626" s="335" t="s">
        <v>3848</v>
      </c>
      <c r="DU626" s="335" t="s">
        <v>3848</v>
      </c>
      <c r="DV626" s="335" t="s">
        <v>3848</v>
      </c>
      <c r="DW626" s="335" t="s">
        <v>3848</v>
      </c>
      <c r="DX626" s="335" t="s">
        <v>3848</v>
      </c>
      <c r="DY626" s="335" t="s">
        <v>3848</v>
      </c>
      <c r="DZ626" s="335" t="s">
        <v>3848</v>
      </c>
      <c r="EA626" s="335" t="s">
        <v>3848</v>
      </c>
      <c r="EB626" s="335" t="s">
        <v>3861</v>
      </c>
      <c r="EC626" s="335" t="s">
        <v>3862</v>
      </c>
      <c r="ED626" s="335" t="s">
        <v>3848</v>
      </c>
      <c r="EE626" s="335" t="s">
        <v>4212</v>
      </c>
      <c r="EF626" s="335" t="s">
        <v>432</v>
      </c>
      <c r="EG626" s="335" t="s">
        <v>3919</v>
      </c>
      <c r="EH626" s="335" t="s">
        <v>3920</v>
      </c>
      <c r="EI626" s="335" t="s">
        <v>25764</v>
      </c>
      <c r="EJ626" s="335" t="s">
        <v>3848</v>
      </c>
      <c r="EK626" s="335" t="s">
        <v>3848</v>
      </c>
      <c r="EL626" s="335" t="s">
        <v>3868</v>
      </c>
      <c r="EM626" s="335" t="s">
        <v>4002</v>
      </c>
      <c r="EN626" s="335" t="s">
        <v>4002</v>
      </c>
      <c r="EO626" s="335" t="s">
        <v>4002</v>
      </c>
      <c r="EP626" s="335" t="s">
        <v>4002</v>
      </c>
      <c r="EQ626" s="335" t="s">
        <v>4017</v>
      </c>
      <c r="ER626" s="335" t="s">
        <v>4017</v>
      </c>
      <c r="ES626" s="335" t="s">
        <v>4017</v>
      </c>
      <c r="ET626" s="335" t="s">
        <v>4017</v>
      </c>
      <c r="EU626" s="335" t="s">
        <v>4017</v>
      </c>
      <c r="EV626" s="335" t="s">
        <v>3848</v>
      </c>
      <c r="EW626" s="335" t="s">
        <v>3848</v>
      </c>
      <c r="EX626" s="335" t="s">
        <v>3848</v>
      </c>
      <c r="EY626" s="335" t="s">
        <v>3848</v>
      </c>
      <c r="EZ626" s="335" t="s">
        <v>3848</v>
      </c>
      <c r="FA626" s="335" t="s">
        <v>3848</v>
      </c>
      <c r="FB626" s="335" t="s">
        <v>3848</v>
      </c>
      <c r="FC626" s="335" t="s">
        <v>3848</v>
      </c>
      <c r="FD626" s="335" t="s">
        <v>3848</v>
      </c>
      <c r="FE626" s="335" t="s">
        <v>4017</v>
      </c>
      <c r="FF626" s="335" t="s">
        <v>4017</v>
      </c>
      <c r="FG626" s="335" t="s">
        <v>3848</v>
      </c>
      <c r="FH626" s="335" t="s">
        <v>3848</v>
      </c>
      <c r="FI626" s="335" t="s">
        <v>3848</v>
      </c>
      <c r="FJ626" s="335" t="s">
        <v>4017</v>
      </c>
      <c r="FK626" s="335" t="s">
        <v>4017</v>
      </c>
      <c r="FL626" s="335" t="s">
        <v>4017</v>
      </c>
      <c r="FM626" s="335" t="s">
        <v>4044</v>
      </c>
      <c r="FN626" s="335" t="s">
        <v>4044</v>
      </c>
      <c r="FO626" s="335" t="s">
        <v>3848</v>
      </c>
      <c r="FP626" s="335" t="s">
        <v>3848</v>
      </c>
      <c r="FQ626" s="335" t="s">
        <v>26126</v>
      </c>
      <c r="FR626" s="335" t="s">
        <v>4045</v>
      </c>
      <c r="FS626" s="335" t="s">
        <v>26127</v>
      </c>
      <c r="FT626" s="335" t="s">
        <v>3943</v>
      </c>
      <c r="FU626" s="335" t="s">
        <v>3943</v>
      </c>
      <c r="FV626" s="335" t="s">
        <v>3943</v>
      </c>
      <c r="FW626" s="335" t="s">
        <v>3943</v>
      </c>
      <c r="FX626" s="335" t="s">
        <v>3944</v>
      </c>
      <c r="FY626" s="335" t="s">
        <v>3848</v>
      </c>
      <c r="FZ626" s="335" t="s">
        <v>3848</v>
      </c>
      <c r="GA626" s="335" t="s">
        <v>3848</v>
      </c>
      <c r="GB626" s="335" t="s">
        <v>3848</v>
      </c>
      <c r="GC626" s="335" t="s">
        <v>3848</v>
      </c>
      <c r="GD626" s="309"/>
      <c r="GE626" s="309"/>
      <c r="GF626" s="309"/>
      <c r="GG626" s="309"/>
      <c r="GH626" s="309"/>
      <c r="GI626" s="309"/>
      <c r="GJ626" s="309"/>
      <c r="GK626" s="309"/>
      <c r="GL626" s="309"/>
      <c r="GM626" s="309"/>
      <c r="GN626" s="309"/>
      <c r="GO626" s="309"/>
      <c r="GP626" s="309"/>
      <c r="GQ626" s="309"/>
      <c r="GR626" s="309"/>
      <c r="GS626" s="309"/>
      <c r="GT626" s="309"/>
      <c r="GU626" s="309"/>
      <c r="GV626" s="309"/>
      <c r="GW626" s="309"/>
      <c r="GX626" s="309"/>
      <c r="GY626" s="309"/>
      <c r="GZ626" s="309"/>
      <c r="HA626" s="309"/>
      <c r="HB626" s="309"/>
      <c r="HC626" s="309"/>
      <c r="HD626" s="309"/>
      <c r="HE626" s="309"/>
      <c r="HF626" s="309"/>
      <c r="HG626" s="309"/>
      <c r="HH626" s="309"/>
      <c r="HI626" s="309"/>
      <c r="HJ626" s="309"/>
      <c r="HK626" s="309"/>
      <c r="HL626" s="335"/>
      <c r="HM626" s="335"/>
      <c r="HN626" s="335"/>
      <c r="HO626" s="335"/>
      <c r="HP626" s="335"/>
      <c r="HQ626" s="335"/>
      <c r="HR626" s="335"/>
      <c r="HS626" s="335"/>
      <c r="HT626" s="335"/>
      <c r="HU626" s="335"/>
      <c r="HV626" s="335"/>
      <c r="HW626" s="335"/>
      <c r="HX626" s="335"/>
      <c r="HY626" s="335"/>
      <c r="HZ626" s="335"/>
      <c r="IA626" s="335"/>
      <c r="IB626" s="335"/>
      <c r="IC626" s="44" t="s">
        <v>3403</v>
      </c>
      <c r="ID626" s="335"/>
      <c r="IE626" s="44" t="s">
        <v>3403</v>
      </c>
    </row>
    <row r="627" spans="1:239" s="44" customFormat="1" ht="12.75" x14ac:dyDescent="0.2">
      <c r="A627" s="85">
        <v>100</v>
      </c>
      <c r="B627" s="350"/>
      <c r="D627" s="85" t="s">
        <v>12630</v>
      </c>
      <c r="E627" s="523" t="s">
        <v>212</v>
      </c>
      <c r="F627" s="282">
        <v>43287</v>
      </c>
      <c r="G627" s="85" t="s">
        <v>3082</v>
      </c>
      <c r="H627" s="85" t="s">
        <v>246</v>
      </c>
      <c r="I627" s="85" t="s">
        <v>247</v>
      </c>
      <c r="J627" s="351" t="s">
        <v>12805</v>
      </c>
      <c r="K627" s="351" t="s">
        <v>12806</v>
      </c>
      <c r="L627" s="351" t="s">
        <v>250</v>
      </c>
      <c r="M627" s="351">
        <v>43287</v>
      </c>
      <c r="N627" s="351">
        <v>43299</v>
      </c>
      <c r="O627" s="44" t="s">
        <v>12807</v>
      </c>
      <c r="P627" s="505" t="s">
        <v>26128</v>
      </c>
      <c r="Q627" s="44" t="s">
        <v>26129</v>
      </c>
      <c r="R627" s="44" t="s">
        <v>26130</v>
      </c>
      <c r="S627" s="351" t="s">
        <v>26131</v>
      </c>
      <c r="T627" s="354">
        <v>9163323376</v>
      </c>
      <c r="U627" s="514" t="s">
        <v>26132</v>
      </c>
      <c r="V627" s="514" t="s">
        <v>221</v>
      </c>
      <c r="W627" s="66" t="s">
        <v>221</v>
      </c>
      <c r="X627" s="66" t="s">
        <v>221</v>
      </c>
      <c r="Y627" s="66" t="s">
        <v>221</v>
      </c>
      <c r="Z627" s="66" t="s">
        <v>221</v>
      </c>
      <c r="AA627" s="44" t="s">
        <v>26133</v>
      </c>
      <c r="AB627" s="255">
        <v>9776598005</v>
      </c>
      <c r="AC627" s="85" t="s">
        <v>223</v>
      </c>
      <c r="AD627" s="255" t="s">
        <v>802</v>
      </c>
      <c r="AE627" s="44" t="s">
        <v>26134</v>
      </c>
      <c r="AF627" s="85" t="s">
        <v>226</v>
      </c>
      <c r="AG627" s="85" t="s">
        <v>280</v>
      </c>
      <c r="AH627" s="44" t="s">
        <v>221</v>
      </c>
      <c r="AI627" s="44">
        <f>9+4+3+7+18+2+12+5</f>
        <v>60</v>
      </c>
      <c r="AJ627" s="44" t="s">
        <v>227</v>
      </c>
      <c r="AK627" s="44">
        <v>1</v>
      </c>
      <c r="AL627" s="44">
        <f>2+12+5</f>
        <v>19</v>
      </c>
      <c r="AM627" s="44">
        <v>18</v>
      </c>
      <c r="AN627" s="255" t="s">
        <v>432</v>
      </c>
      <c r="AO627" s="281" t="s">
        <v>432</v>
      </c>
      <c r="AP627" s="281" t="s">
        <v>434</v>
      </c>
      <c r="AQ627" s="281" t="s">
        <v>10785</v>
      </c>
      <c r="AR627" s="44" t="s">
        <v>20725</v>
      </c>
      <c r="AX627" s="44" t="s">
        <v>14707</v>
      </c>
      <c r="AY627" s="44" t="s">
        <v>227</v>
      </c>
      <c r="AZ627" s="44" t="s">
        <v>227</v>
      </c>
      <c r="BB627" s="44" t="s">
        <v>4430</v>
      </c>
      <c r="BC627" s="350"/>
      <c r="BD627" s="350"/>
      <c r="BF627" s="44">
        <v>3</v>
      </c>
      <c r="BG627" s="44">
        <v>3</v>
      </c>
      <c r="BH627" s="44">
        <v>3</v>
      </c>
      <c r="BI627" s="44">
        <v>3</v>
      </c>
      <c r="BJ627" s="44">
        <v>3</v>
      </c>
      <c r="BK627" s="44">
        <v>3</v>
      </c>
      <c r="BL627" s="44">
        <v>3</v>
      </c>
      <c r="BM627" s="44">
        <v>3</v>
      </c>
      <c r="BN627" s="44">
        <v>3</v>
      </c>
      <c r="BO627" s="44">
        <v>3</v>
      </c>
      <c r="BP627" s="44">
        <v>3</v>
      </c>
      <c r="BQ627" s="44">
        <v>3</v>
      </c>
      <c r="BR627" s="44">
        <v>3</v>
      </c>
      <c r="BS627" s="44">
        <v>3</v>
      </c>
      <c r="BT627" s="44">
        <v>3</v>
      </c>
      <c r="BV627" s="44" t="s">
        <v>4430</v>
      </c>
      <c r="BW627" s="59"/>
      <c r="BX627" s="59"/>
      <c r="BZ627" s="44">
        <v>3</v>
      </c>
      <c r="CA627" s="44">
        <v>3</v>
      </c>
      <c r="CB627" s="44">
        <v>3</v>
      </c>
      <c r="CC627" s="44">
        <v>3</v>
      </c>
      <c r="CD627" s="44" t="s">
        <v>260</v>
      </c>
      <c r="CE627" s="44" t="s">
        <v>4430</v>
      </c>
      <c r="CR627" s="335" t="s">
        <v>12643</v>
      </c>
      <c r="CS627" s="335" t="s">
        <v>12644</v>
      </c>
      <c r="CT627" s="335" t="s">
        <v>4002</v>
      </c>
      <c r="CU627" s="335" t="s">
        <v>26135</v>
      </c>
      <c r="CV627" s="335" t="s">
        <v>26129</v>
      </c>
      <c r="CW627" s="335" t="s">
        <v>26130</v>
      </c>
      <c r="CX627" s="335" t="s">
        <v>26131</v>
      </c>
      <c r="CY627" s="335" t="s">
        <v>26136</v>
      </c>
      <c r="CZ627" s="335" t="s">
        <v>14262</v>
      </c>
      <c r="DA627" s="335" t="s">
        <v>26137</v>
      </c>
      <c r="DB627" s="335" t="s">
        <v>3840</v>
      </c>
      <c r="DC627" s="335" t="s">
        <v>3841</v>
      </c>
      <c r="DD627" s="335" t="s">
        <v>4838</v>
      </c>
      <c r="DE627" s="335" t="s">
        <v>26138</v>
      </c>
      <c r="DF627" s="335" t="s">
        <v>26139</v>
      </c>
      <c r="DG627" s="335" t="s">
        <v>16477</v>
      </c>
      <c r="DH627" s="335" t="s">
        <v>6790</v>
      </c>
      <c r="DI627" s="335" t="s">
        <v>26140</v>
      </c>
      <c r="DJ627" s="335" t="s">
        <v>26141</v>
      </c>
      <c r="DK627" s="335" t="s">
        <v>3957</v>
      </c>
      <c r="DL627" s="335" t="s">
        <v>10490</v>
      </c>
      <c r="DM627" s="335" t="s">
        <v>4116</v>
      </c>
      <c r="DN627" s="335" t="s">
        <v>3852</v>
      </c>
      <c r="DO627" s="335" t="s">
        <v>3853</v>
      </c>
      <c r="DP627" s="335" t="s">
        <v>3854</v>
      </c>
      <c r="DQ627" s="335" t="s">
        <v>26142</v>
      </c>
      <c r="DR627" s="335" t="s">
        <v>26142</v>
      </c>
      <c r="DS627" s="335" t="s">
        <v>26132</v>
      </c>
      <c r="DT627" s="335" t="s">
        <v>3848</v>
      </c>
      <c r="DU627" s="335" t="s">
        <v>3848</v>
      </c>
      <c r="DV627" s="335" t="s">
        <v>3848</v>
      </c>
      <c r="DW627" s="335" t="s">
        <v>3848</v>
      </c>
      <c r="DX627" s="335" t="s">
        <v>3848</v>
      </c>
      <c r="DY627" s="335" t="s">
        <v>3848</v>
      </c>
      <c r="DZ627" s="335" t="s">
        <v>3848</v>
      </c>
      <c r="EA627" s="335" t="s">
        <v>3848</v>
      </c>
      <c r="EB627" s="335" t="s">
        <v>3861</v>
      </c>
      <c r="EC627" s="335" t="s">
        <v>3862</v>
      </c>
      <c r="ED627" s="335" t="s">
        <v>3848</v>
      </c>
      <c r="EE627" s="335" t="s">
        <v>4212</v>
      </c>
      <c r="EF627" s="335" t="s">
        <v>432</v>
      </c>
      <c r="EG627" s="335" t="s">
        <v>3919</v>
      </c>
      <c r="EH627" s="335" t="s">
        <v>3920</v>
      </c>
      <c r="EI627" s="335" t="s">
        <v>26143</v>
      </c>
      <c r="EJ627" s="335" t="s">
        <v>3848</v>
      </c>
      <c r="EK627" s="335" t="s">
        <v>3848</v>
      </c>
      <c r="EL627" s="335" t="s">
        <v>3868</v>
      </c>
      <c r="EM627" s="335" t="s">
        <v>4002</v>
      </c>
      <c r="EN627" s="335" t="s">
        <v>4002</v>
      </c>
      <c r="EO627" s="335" t="s">
        <v>4002</v>
      </c>
      <c r="EP627" s="335" t="s">
        <v>4002</v>
      </c>
      <c r="EQ627" s="335" t="s">
        <v>26144</v>
      </c>
      <c r="ER627" s="335" t="s">
        <v>11732</v>
      </c>
      <c r="ES627" s="335" t="s">
        <v>26145</v>
      </c>
      <c r="ET627" s="335" t="s">
        <v>26146</v>
      </c>
      <c r="EU627" s="335" t="s">
        <v>26147</v>
      </c>
      <c r="EV627" s="335" t="s">
        <v>3877</v>
      </c>
      <c r="EW627" s="335" t="s">
        <v>3876</v>
      </c>
      <c r="EX627" s="335" t="s">
        <v>3848</v>
      </c>
      <c r="EY627" s="335" t="s">
        <v>3848</v>
      </c>
      <c r="EZ627" s="335" t="s">
        <v>3877</v>
      </c>
      <c r="FA627" s="335" t="s">
        <v>3878</v>
      </c>
      <c r="FB627" s="335" t="s">
        <v>26148</v>
      </c>
      <c r="FC627" s="335" t="s">
        <v>26149</v>
      </c>
      <c r="FD627" s="335" t="s">
        <v>3848</v>
      </c>
      <c r="FE627" s="335" t="s">
        <v>4357</v>
      </c>
      <c r="FF627" s="335" t="s">
        <v>26150</v>
      </c>
      <c r="FG627" s="335" t="s">
        <v>26151</v>
      </c>
      <c r="FH627" s="335" t="s">
        <v>26152</v>
      </c>
      <c r="FI627" s="335" t="s">
        <v>26153</v>
      </c>
      <c r="FJ627" s="335" t="s">
        <v>26154</v>
      </c>
      <c r="FK627" s="335" t="s">
        <v>26155</v>
      </c>
      <c r="FL627" s="335" t="s">
        <v>4363</v>
      </c>
      <c r="FM627" s="335" t="s">
        <v>26131</v>
      </c>
      <c r="FN627" s="335" t="s">
        <v>26156</v>
      </c>
      <c r="FO627" s="335" t="s">
        <v>26157</v>
      </c>
      <c r="FP627" s="335" t="s">
        <v>3848</v>
      </c>
      <c r="FQ627" s="335" t="s">
        <v>26158</v>
      </c>
      <c r="FR627" s="335" t="s">
        <v>4626</v>
      </c>
      <c r="FS627" s="335" t="s">
        <v>26159</v>
      </c>
      <c r="FT627" s="335" t="s">
        <v>26160</v>
      </c>
      <c r="FU627" s="335" t="s">
        <v>26161</v>
      </c>
      <c r="FV627" s="335" t="s">
        <v>26162</v>
      </c>
      <c r="FW627" s="335" t="s">
        <v>26163</v>
      </c>
      <c r="FX627" s="335" t="s">
        <v>176</v>
      </c>
      <c r="FY627" s="335" t="s">
        <v>22367</v>
      </c>
      <c r="FZ627" s="335" t="s">
        <v>26164</v>
      </c>
      <c r="GA627" s="335" t="s">
        <v>3946</v>
      </c>
      <c r="GB627" s="335" t="s">
        <v>3946</v>
      </c>
      <c r="GC627" s="335" t="s">
        <v>3946</v>
      </c>
      <c r="GD627" s="213" t="s">
        <v>4194</v>
      </c>
      <c r="GE627" s="213" t="s">
        <v>6676</v>
      </c>
      <c r="HL627" s="282">
        <v>43287</v>
      </c>
      <c r="HM627" s="30" t="s">
        <v>4194</v>
      </c>
      <c r="HN627" s="213" t="s">
        <v>6676</v>
      </c>
      <c r="HO627" s="30"/>
      <c r="HP627" s="30"/>
      <c r="HQ627" s="335"/>
      <c r="HR627" s="335"/>
      <c r="HS627" s="30"/>
      <c r="HT627" s="30"/>
      <c r="HU627" s="30"/>
      <c r="HV627" s="335"/>
      <c r="HW627" s="30"/>
      <c r="HX627" s="335"/>
      <c r="HY627" s="335"/>
      <c r="HZ627" s="335"/>
      <c r="IA627" s="30"/>
      <c r="IB627" s="30"/>
      <c r="IC627" s="44" t="s">
        <v>247</v>
      </c>
      <c r="ID627" s="30"/>
      <c r="IE627" s="44" t="s">
        <v>12843</v>
      </c>
    </row>
    <row r="628" spans="1:239" s="44" customFormat="1" ht="12.75" x14ac:dyDescent="0.2">
      <c r="A628" s="85">
        <v>101</v>
      </c>
      <c r="B628" s="350"/>
      <c r="D628" s="85" t="s">
        <v>12630</v>
      </c>
      <c r="E628" s="523" t="s">
        <v>212</v>
      </c>
      <c r="F628" s="282">
        <v>43287</v>
      </c>
      <c r="G628" s="44" t="s">
        <v>357</v>
      </c>
      <c r="H628" s="255" t="s">
        <v>233</v>
      </c>
      <c r="I628" s="255" t="s">
        <v>12683</v>
      </c>
      <c r="M628" s="351"/>
      <c r="N628" s="351"/>
      <c r="P628" s="505" t="s">
        <v>26165</v>
      </c>
      <c r="Q628" s="44" t="s">
        <v>633</v>
      </c>
      <c r="R628" s="44" t="s">
        <v>26166</v>
      </c>
      <c r="S628" s="351" t="s">
        <v>13428</v>
      </c>
      <c r="T628" s="354">
        <v>9978790753</v>
      </c>
      <c r="U628" s="514" t="s">
        <v>26167</v>
      </c>
      <c r="V628" s="514" t="s">
        <v>221</v>
      </c>
      <c r="W628" s="66" t="s">
        <v>221</v>
      </c>
      <c r="X628" s="66" t="s">
        <v>221</v>
      </c>
      <c r="Y628" s="66" t="s">
        <v>221</v>
      </c>
      <c r="Z628" s="66" t="s">
        <v>221</v>
      </c>
      <c r="AA628" s="44" t="s">
        <v>26168</v>
      </c>
      <c r="AB628" s="255">
        <v>9955117622</v>
      </c>
      <c r="AC628" s="44" t="s">
        <v>402</v>
      </c>
      <c r="AD628" s="85" t="s">
        <v>241</v>
      </c>
      <c r="AE628" s="44">
        <v>0</v>
      </c>
      <c r="AF628" s="44" t="s">
        <v>221</v>
      </c>
      <c r="AG628" s="44" t="s">
        <v>221</v>
      </c>
      <c r="AH628" s="44" t="s">
        <v>221</v>
      </c>
      <c r="AI628" s="44">
        <v>22</v>
      </c>
      <c r="AJ628" s="44" t="s">
        <v>446</v>
      </c>
      <c r="AK628" s="44">
        <v>0</v>
      </c>
      <c r="AL628" s="44">
        <v>22</v>
      </c>
      <c r="AM628" s="44">
        <v>0</v>
      </c>
      <c r="AN628" s="255" t="s">
        <v>432</v>
      </c>
      <c r="AO628" s="281" t="s">
        <v>432</v>
      </c>
      <c r="AP628" s="281" t="s">
        <v>434</v>
      </c>
      <c r="AQ628" s="281" t="s">
        <v>10785</v>
      </c>
      <c r="AR628" s="44" t="s">
        <v>20725</v>
      </c>
      <c r="AX628" s="44" t="s">
        <v>14707</v>
      </c>
      <c r="AY628" s="44" t="s">
        <v>227</v>
      </c>
      <c r="AZ628" s="44" t="s">
        <v>446</v>
      </c>
      <c r="BB628" s="44" t="s">
        <v>4430</v>
      </c>
      <c r="BC628" s="350"/>
      <c r="BD628" s="350"/>
      <c r="BF628" s="44">
        <v>2</v>
      </c>
      <c r="BG628" s="44">
        <v>2</v>
      </c>
      <c r="BH628" s="44">
        <v>2</v>
      </c>
      <c r="BI628" s="44">
        <v>2</v>
      </c>
      <c r="BJ628" s="44">
        <v>2</v>
      </c>
      <c r="BK628" s="44">
        <v>2</v>
      </c>
      <c r="BL628" s="44">
        <v>2</v>
      </c>
      <c r="BM628" s="44">
        <v>2</v>
      </c>
      <c r="BN628" s="44">
        <v>2</v>
      </c>
      <c r="BO628" s="44">
        <v>2</v>
      </c>
      <c r="BP628" s="44">
        <v>2</v>
      </c>
      <c r="BQ628" s="44">
        <v>2</v>
      </c>
      <c r="BR628" s="44">
        <v>2</v>
      </c>
      <c r="BS628" s="44">
        <v>2</v>
      </c>
      <c r="BT628" s="44">
        <v>2</v>
      </c>
      <c r="BV628" s="44" t="s">
        <v>4430</v>
      </c>
      <c r="BZ628" s="44">
        <v>3</v>
      </c>
      <c r="CA628" s="44">
        <v>3</v>
      </c>
      <c r="CB628" s="44">
        <v>3</v>
      </c>
      <c r="CC628" s="44">
        <v>3</v>
      </c>
      <c r="CD628" s="44" t="s">
        <v>260</v>
      </c>
      <c r="CE628" s="44" t="s">
        <v>4430</v>
      </c>
      <c r="CR628" s="335" t="s">
        <v>12643</v>
      </c>
      <c r="CS628" s="335" t="s">
        <v>12644</v>
      </c>
      <c r="CT628" s="335" t="s">
        <v>4002</v>
      </c>
      <c r="CU628" s="335" t="s">
        <v>26169</v>
      </c>
      <c r="CV628" s="335" t="s">
        <v>633</v>
      </c>
      <c r="CW628" s="335" t="s">
        <v>26166</v>
      </c>
      <c r="CX628" s="335" t="s">
        <v>13428</v>
      </c>
      <c r="CY628" s="335" t="s">
        <v>26170</v>
      </c>
      <c r="CZ628" s="335" t="s">
        <v>3848</v>
      </c>
      <c r="DA628" s="335" t="s">
        <v>26171</v>
      </c>
      <c r="DB628" s="335" t="s">
        <v>3840</v>
      </c>
      <c r="DC628" s="335" t="s">
        <v>3841</v>
      </c>
      <c r="DD628" s="335" t="s">
        <v>4764</v>
      </c>
      <c r="DE628" s="335" t="s">
        <v>3848</v>
      </c>
      <c r="DF628" s="335" t="s">
        <v>26171</v>
      </c>
      <c r="DG628" s="335" t="s">
        <v>3840</v>
      </c>
      <c r="DH628" s="335" t="s">
        <v>3841</v>
      </c>
      <c r="DI628" s="335" t="s">
        <v>4764</v>
      </c>
      <c r="DJ628" s="335" t="s">
        <v>3848</v>
      </c>
      <c r="DK628" s="335" t="s">
        <v>3849</v>
      </c>
      <c r="DL628" s="335" t="s">
        <v>10124</v>
      </c>
      <c r="DM628" s="335" t="s">
        <v>3914</v>
      </c>
      <c r="DN628" s="335" t="s">
        <v>3852</v>
      </c>
      <c r="DO628" s="335" t="s">
        <v>3848</v>
      </c>
      <c r="DP628" s="335" t="s">
        <v>3848</v>
      </c>
      <c r="DQ628" s="335" t="s">
        <v>26172</v>
      </c>
      <c r="DR628" s="335" t="s">
        <v>26172</v>
      </c>
      <c r="DS628" s="335" t="s">
        <v>26167</v>
      </c>
      <c r="DT628" s="335" t="s">
        <v>3848</v>
      </c>
      <c r="DU628" s="335" t="s">
        <v>3848</v>
      </c>
      <c r="DV628" s="335" t="s">
        <v>3848</v>
      </c>
      <c r="DW628" s="335" t="s">
        <v>3848</v>
      </c>
      <c r="DX628" s="335" t="s">
        <v>3848</v>
      </c>
      <c r="DY628" s="335" t="s">
        <v>3848</v>
      </c>
      <c r="DZ628" s="335" t="s">
        <v>3848</v>
      </c>
      <c r="EA628" s="335" t="s">
        <v>3848</v>
      </c>
      <c r="EB628" s="335" t="s">
        <v>3861</v>
      </c>
      <c r="EC628" s="335" t="s">
        <v>3862</v>
      </c>
      <c r="ED628" s="335" t="s">
        <v>3848</v>
      </c>
      <c r="EE628" s="335" t="s">
        <v>6561</v>
      </c>
      <c r="EF628" s="335" t="s">
        <v>432</v>
      </c>
      <c r="EG628" s="335" t="s">
        <v>3919</v>
      </c>
      <c r="EH628" s="335" t="s">
        <v>3920</v>
      </c>
      <c r="EI628" s="335" t="s">
        <v>20777</v>
      </c>
      <c r="EJ628" s="335" t="s">
        <v>3848</v>
      </c>
      <c r="EK628" s="335" t="s">
        <v>3848</v>
      </c>
      <c r="EL628" s="335" t="s">
        <v>3868</v>
      </c>
      <c r="EM628" s="335" t="s">
        <v>4002</v>
      </c>
      <c r="EN628" s="335" t="s">
        <v>4002</v>
      </c>
      <c r="EO628" s="335" t="s">
        <v>4002</v>
      </c>
      <c r="EP628" s="335" t="s">
        <v>4002</v>
      </c>
      <c r="EQ628" s="335" t="s">
        <v>26173</v>
      </c>
      <c r="ER628" s="335" t="s">
        <v>3872</v>
      </c>
      <c r="ES628" s="335" t="s">
        <v>26174</v>
      </c>
      <c r="ET628" s="335" t="s">
        <v>9121</v>
      </c>
      <c r="EU628" s="335" t="s">
        <v>4017</v>
      </c>
      <c r="EV628" s="335" t="s">
        <v>3876</v>
      </c>
      <c r="EW628" s="335" t="s">
        <v>3876</v>
      </c>
      <c r="EX628" s="335" t="s">
        <v>3848</v>
      </c>
      <c r="EY628" s="335" t="s">
        <v>3848</v>
      </c>
      <c r="EZ628" s="335" t="s">
        <v>3876</v>
      </c>
      <c r="FA628" s="335" t="s">
        <v>3848</v>
      </c>
      <c r="FB628" s="335" t="s">
        <v>3848</v>
      </c>
      <c r="FC628" s="335" t="s">
        <v>3848</v>
      </c>
      <c r="FD628" s="335" t="s">
        <v>3848</v>
      </c>
      <c r="FE628" s="335" t="s">
        <v>4017</v>
      </c>
      <c r="FF628" s="335" t="s">
        <v>4017</v>
      </c>
      <c r="FG628" s="335" t="s">
        <v>3848</v>
      </c>
      <c r="FH628" s="335" t="s">
        <v>3848</v>
      </c>
      <c r="FI628" s="335" t="s">
        <v>3848</v>
      </c>
      <c r="FJ628" s="335" t="s">
        <v>4017</v>
      </c>
      <c r="FK628" s="335" t="s">
        <v>4017</v>
      </c>
      <c r="FL628" s="335" t="s">
        <v>4017</v>
      </c>
      <c r="FM628" s="335" t="s">
        <v>13428</v>
      </c>
      <c r="FN628" s="335" t="s">
        <v>26175</v>
      </c>
      <c r="FO628" s="335" t="s">
        <v>26176</v>
      </c>
      <c r="FP628" s="335" t="s">
        <v>3848</v>
      </c>
      <c r="FQ628" s="335" t="s">
        <v>26177</v>
      </c>
      <c r="FR628" s="335" t="s">
        <v>4925</v>
      </c>
      <c r="FS628" s="335" t="s">
        <v>26178</v>
      </c>
      <c r="FT628" s="335" t="s">
        <v>3848</v>
      </c>
      <c r="FU628" s="335" t="s">
        <v>3848</v>
      </c>
      <c r="FV628" s="335" t="s">
        <v>3848</v>
      </c>
      <c r="FW628" s="335" t="s">
        <v>3848</v>
      </c>
      <c r="FX628" s="335" t="s">
        <v>3894</v>
      </c>
      <c r="FY628" s="335" t="s">
        <v>3848</v>
      </c>
      <c r="FZ628" s="335" t="s">
        <v>26179</v>
      </c>
      <c r="GA628" s="335" t="s">
        <v>3945</v>
      </c>
      <c r="GB628" s="335" t="s">
        <v>3946</v>
      </c>
      <c r="GC628" s="335" t="s">
        <v>3946</v>
      </c>
      <c r="HL628" s="335"/>
      <c r="HM628" s="335"/>
      <c r="HN628" s="335"/>
      <c r="HO628" s="335"/>
      <c r="HP628" s="335"/>
      <c r="HQ628" s="335"/>
      <c r="HR628" s="335"/>
      <c r="HS628" s="335"/>
      <c r="HT628" s="335"/>
      <c r="HU628" s="335"/>
      <c r="HV628" s="335"/>
      <c r="HW628" s="335"/>
      <c r="HX628" s="335"/>
      <c r="HY628" s="335"/>
      <c r="HZ628" s="335"/>
      <c r="IA628" s="335"/>
      <c r="IB628" s="335"/>
      <c r="IC628" s="44" t="s">
        <v>12683</v>
      </c>
      <c r="ID628" s="335"/>
      <c r="IE628" s="44" t="s">
        <v>3403</v>
      </c>
    </row>
    <row r="629" spans="1:239" s="44" customFormat="1" ht="12.75" x14ac:dyDescent="0.2">
      <c r="A629" s="85">
        <v>102</v>
      </c>
      <c r="B629" s="350"/>
      <c r="D629" s="85" t="s">
        <v>12630</v>
      </c>
      <c r="E629" s="523" t="s">
        <v>212</v>
      </c>
      <c r="F629" s="282">
        <v>43287</v>
      </c>
      <c r="G629" s="85" t="s">
        <v>3082</v>
      </c>
      <c r="H629" s="85" t="s">
        <v>246</v>
      </c>
      <c r="I629" s="85" t="s">
        <v>247</v>
      </c>
      <c r="J629" s="351" t="s">
        <v>12805</v>
      </c>
      <c r="K629" s="351" t="s">
        <v>12806</v>
      </c>
      <c r="L629" s="351" t="s">
        <v>250</v>
      </c>
      <c r="M629" s="351">
        <v>43287</v>
      </c>
      <c r="N629" s="351">
        <v>43299</v>
      </c>
      <c r="O629" s="44" t="s">
        <v>12807</v>
      </c>
      <c r="P629" s="505" t="s">
        <v>26180</v>
      </c>
      <c r="Q629" s="44" t="s">
        <v>11366</v>
      </c>
      <c r="R629" s="44" t="s">
        <v>26181</v>
      </c>
      <c r="S629" s="351" t="s">
        <v>26182</v>
      </c>
      <c r="T629" s="354">
        <v>9950081120</v>
      </c>
      <c r="U629" s="514" t="s">
        <v>26183</v>
      </c>
      <c r="V629" s="514" t="s">
        <v>221</v>
      </c>
      <c r="W629" s="66" t="s">
        <v>221</v>
      </c>
      <c r="X629" s="66" t="s">
        <v>221</v>
      </c>
      <c r="Y629" s="66" t="s">
        <v>221</v>
      </c>
      <c r="Z629" s="66" t="s">
        <v>221</v>
      </c>
      <c r="AA629" s="44" t="s">
        <v>26184</v>
      </c>
      <c r="AB629" s="44">
        <v>9753252142</v>
      </c>
      <c r="AC629" s="85" t="s">
        <v>223</v>
      </c>
      <c r="AD629" s="85" t="s">
        <v>241</v>
      </c>
      <c r="AE629" s="44" t="s">
        <v>26185</v>
      </c>
      <c r="AF629" s="85" t="s">
        <v>226</v>
      </c>
      <c r="AG629" s="44" t="s">
        <v>221</v>
      </c>
      <c r="AH629" s="44" t="s">
        <v>221</v>
      </c>
      <c r="AI629" s="44">
        <v>24</v>
      </c>
      <c r="AJ629" s="44" t="s">
        <v>227</v>
      </c>
      <c r="AK629" s="44">
        <v>1</v>
      </c>
      <c r="AL629" s="44">
        <v>24</v>
      </c>
      <c r="AM629" s="44">
        <v>0</v>
      </c>
      <c r="AN629" s="255" t="s">
        <v>432</v>
      </c>
      <c r="AO629" s="281" t="s">
        <v>432</v>
      </c>
      <c r="AP629" s="281" t="s">
        <v>434</v>
      </c>
      <c r="AQ629" s="281" t="s">
        <v>10785</v>
      </c>
      <c r="AR629" s="44" t="s">
        <v>20725</v>
      </c>
      <c r="AX629" s="44" t="s">
        <v>14707</v>
      </c>
      <c r="AY629" s="44" t="s">
        <v>227</v>
      </c>
      <c r="AZ629" s="44" t="s">
        <v>227</v>
      </c>
      <c r="BB629" s="44" t="s">
        <v>4430</v>
      </c>
      <c r="BC629" s="350"/>
      <c r="BD629" s="350"/>
      <c r="BF629" s="44">
        <v>3</v>
      </c>
      <c r="BG629" s="44">
        <v>3</v>
      </c>
      <c r="BH629" s="44">
        <v>3</v>
      </c>
      <c r="BI629" s="44">
        <v>3</v>
      </c>
      <c r="BJ629" s="44">
        <v>3</v>
      </c>
      <c r="BK629" s="44">
        <v>3</v>
      </c>
      <c r="BL629" s="44">
        <v>3</v>
      </c>
      <c r="BM629" s="44">
        <v>3</v>
      </c>
      <c r="BN629" s="44">
        <v>3</v>
      </c>
      <c r="BO629" s="44">
        <v>3</v>
      </c>
      <c r="BP629" s="44">
        <v>3</v>
      </c>
      <c r="BQ629" s="44">
        <v>3</v>
      </c>
      <c r="BR629" s="44">
        <v>3</v>
      </c>
      <c r="BS629" s="44">
        <v>3</v>
      </c>
      <c r="BT629" s="44">
        <v>3</v>
      </c>
      <c r="BV629" s="44" t="s">
        <v>4430</v>
      </c>
      <c r="BW629" s="59"/>
      <c r="BX629" s="59"/>
      <c r="BZ629" s="44">
        <v>3</v>
      </c>
      <c r="CA629" s="44">
        <v>3</v>
      </c>
      <c r="CB629" s="44">
        <v>3</v>
      </c>
      <c r="CC629" s="44">
        <v>3</v>
      </c>
      <c r="CD629" s="44" t="s">
        <v>260</v>
      </c>
      <c r="CE629" s="44" t="s">
        <v>4430</v>
      </c>
      <c r="CR629" s="335" t="s">
        <v>12643</v>
      </c>
      <c r="CS629" s="335" t="s">
        <v>12644</v>
      </c>
      <c r="CT629" s="335" t="s">
        <v>4002</v>
      </c>
      <c r="CU629" s="335" t="s">
        <v>26186</v>
      </c>
      <c r="CV629" s="335" t="s">
        <v>11366</v>
      </c>
      <c r="CW629" s="335" t="s">
        <v>26181</v>
      </c>
      <c r="CX629" s="335" t="s">
        <v>26182</v>
      </c>
      <c r="CY629" s="335" t="s">
        <v>26187</v>
      </c>
      <c r="CZ629" s="335" t="s">
        <v>13155</v>
      </c>
      <c r="DA629" s="335" t="s">
        <v>26188</v>
      </c>
      <c r="DB629" s="335" t="s">
        <v>3840</v>
      </c>
      <c r="DC629" s="335" t="s">
        <v>3841</v>
      </c>
      <c r="DD629" s="335" t="s">
        <v>4838</v>
      </c>
      <c r="DE629" s="335" t="s">
        <v>13155</v>
      </c>
      <c r="DF629" s="335" t="s">
        <v>26188</v>
      </c>
      <c r="DG629" s="335" t="s">
        <v>8885</v>
      </c>
      <c r="DH629" s="335" t="s">
        <v>3846</v>
      </c>
      <c r="DI629" s="335" t="s">
        <v>8569</v>
      </c>
      <c r="DJ629" s="335" t="s">
        <v>25679</v>
      </c>
      <c r="DK629" s="335" t="s">
        <v>3849</v>
      </c>
      <c r="DL629" s="335" t="s">
        <v>4002</v>
      </c>
      <c r="DM629" s="335" t="s">
        <v>3914</v>
      </c>
      <c r="DN629" s="335" t="s">
        <v>3852</v>
      </c>
      <c r="DO629" s="335" t="s">
        <v>3853</v>
      </c>
      <c r="DP629" s="335" t="s">
        <v>3854</v>
      </c>
      <c r="DQ629" s="335" t="s">
        <v>26189</v>
      </c>
      <c r="DR629" s="335" t="s">
        <v>26189</v>
      </c>
      <c r="DS629" s="335" t="s">
        <v>26183</v>
      </c>
      <c r="DT629" s="335" t="s">
        <v>3848</v>
      </c>
      <c r="DU629" s="335" t="s">
        <v>3848</v>
      </c>
      <c r="DV629" s="335" t="s">
        <v>3848</v>
      </c>
      <c r="DW629" s="335" t="s">
        <v>3848</v>
      </c>
      <c r="DX629" s="335" t="s">
        <v>3848</v>
      </c>
      <c r="DY629" s="335" t="s">
        <v>3848</v>
      </c>
      <c r="DZ629" s="335" t="s">
        <v>3848</v>
      </c>
      <c r="EA629" s="335" t="s">
        <v>3848</v>
      </c>
      <c r="EB629" s="335" t="s">
        <v>3861</v>
      </c>
      <c r="EC629" s="335" t="s">
        <v>4066</v>
      </c>
      <c r="ED629" s="335" t="s">
        <v>3848</v>
      </c>
      <c r="EE629" s="335" t="s">
        <v>4212</v>
      </c>
      <c r="EF629" s="335" t="s">
        <v>432</v>
      </c>
      <c r="EG629" s="335" t="s">
        <v>3919</v>
      </c>
      <c r="EH629" s="335" t="s">
        <v>3920</v>
      </c>
      <c r="EI629" s="335" t="s">
        <v>26190</v>
      </c>
      <c r="EJ629" s="335" t="s">
        <v>3848</v>
      </c>
      <c r="EK629" s="335" t="s">
        <v>3848</v>
      </c>
      <c r="EL629" s="335" t="s">
        <v>4260</v>
      </c>
      <c r="EM629" s="335" t="s">
        <v>4002</v>
      </c>
      <c r="EN629" s="335" t="s">
        <v>4002</v>
      </c>
      <c r="EO629" s="335" t="s">
        <v>4002</v>
      </c>
      <c r="EP629" s="335" t="s">
        <v>4002</v>
      </c>
      <c r="EQ629" s="335" t="s">
        <v>26191</v>
      </c>
      <c r="ER629" s="335" t="s">
        <v>3872</v>
      </c>
      <c r="ES629" s="335" t="s">
        <v>26192</v>
      </c>
      <c r="ET629" s="335" t="s">
        <v>26193</v>
      </c>
      <c r="EU629" s="335" t="s">
        <v>19461</v>
      </c>
      <c r="EV629" s="335" t="s">
        <v>3876</v>
      </c>
      <c r="EW629" s="335" t="s">
        <v>3876</v>
      </c>
      <c r="EX629" s="335" t="s">
        <v>3848</v>
      </c>
      <c r="EY629" s="335" t="s">
        <v>3848</v>
      </c>
      <c r="EZ629" s="335" t="s">
        <v>3877</v>
      </c>
      <c r="FA629" s="335" t="s">
        <v>3878</v>
      </c>
      <c r="FB629" s="335" t="s">
        <v>22935</v>
      </c>
      <c r="FC629" s="335" t="s">
        <v>10170</v>
      </c>
      <c r="FD629" s="335" t="s">
        <v>3848</v>
      </c>
      <c r="FE629" s="335" t="s">
        <v>4011</v>
      </c>
      <c r="FF629" s="335" t="s">
        <v>4012</v>
      </c>
      <c r="FG629" s="335" t="s">
        <v>26194</v>
      </c>
      <c r="FH629" s="335" t="s">
        <v>26195</v>
      </c>
      <c r="FI629" s="335" t="s">
        <v>4853</v>
      </c>
      <c r="FJ629" s="335" t="s">
        <v>5272</v>
      </c>
      <c r="FK629" s="335" t="s">
        <v>9550</v>
      </c>
      <c r="FL629" s="335" t="s">
        <v>26196</v>
      </c>
      <c r="FM629" s="335" t="s">
        <v>11366</v>
      </c>
      <c r="FN629" s="335" t="s">
        <v>26197</v>
      </c>
      <c r="FO629" s="335" t="s">
        <v>26198</v>
      </c>
      <c r="FP629" s="335" t="s">
        <v>3848</v>
      </c>
      <c r="FQ629" s="335" t="s">
        <v>26199</v>
      </c>
      <c r="FR629" s="335" t="s">
        <v>25662</v>
      </c>
      <c r="FS629" s="335" t="s">
        <v>26200</v>
      </c>
      <c r="FT629" s="335" t="s">
        <v>26201</v>
      </c>
      <c r="FU629" s="335" t="s">
        <v>4011</v>
      </c>
      <c r="FV629" s="335" t="s">
        <v>26202</v>
      </c>
      <c r="FW629" s="335" t="s">
        <v>26203</v>
      </c>
      <c r="FX629" s="335" t="s">
        <v>176</v>
      </c>
      <c r="FY629" s="335" t="s">
        <v>22367</v>
      </c>
      <c r="FZ629" s="335" t="s">
        <v>26204</v>
      </c>
      <c r="GA629" s="335" t="s">
        <v>3946</v>
      </c>
      <c r="GB629" s="335" t="s">
        <v>3946</v>
      </c>
      <c r="GC629" s="335" t="s">
        <v>3946</v>
      </c>
      <c r="GD629" s="213" t="s">
        <v>4194</v>
      </c>
      <c r="GE629" s="213" t="s">
        <v>6676</v>
      </c>
      <c r="HL629" s="282">
        <v>43287</v>
      </c>
      <c r="HM629" s="30" t="s">
        <v>4194</v>
      </c>
      <c r="HN629" s="213" t="s">
        <v>6676</v>
      </c>
      <c r="HO629" s="30"/>
      <c r="HP629" s="30"/>
      <c r="HQ629" s="335"/>
      <c r="HR629" s="335"/>
      <c r="HS629" s="30"/>
      <c r="HT629" s="30"/>
      <c r="HU629" s="30"/>
      <c r="HV629" s="335"/>
      <c r="HW629" s="30"/>
      <c r="HX629" s="335"/>
      <c r="HY629" s="335"/>
      <c r="HZ629" s="335"/>
      <c r="IA629" s="30"/>
      <c r="IB629" s="30"/>
      <c r="IC629" s="44" t="s">
        <v>247</v>
      </c>
      <c r="ID629" s="30"/>
      <c r="IE629" s="44" t="s">
        <v>12843</v>
      </c>
    </row>
    <row r="630" spans="1:239" s="44" customFormat="1" ht="12.75" x14ac:dyDescent="0.2">
      <c r="A630" s="85">
        <v>103</v>
      </c>
      <c r="B630" s="350"/>
      <c r="D630" s="85" t="s">
        <v>12630</v>
      </c>
      <c r="E630" s="523" t="s">
        <v>212</v>
      </c>
      <c r="F630" s="282">
        <v>43287</v>
      </c>
      <c r="G630" s="85" t="s">
        <v>3082</v>
      </c>
      <c r="H630" s="85" t="s">
        <v>246</v>
      </c>
      <c r="I630" s="85" t="s">
        <v>247</v>
      </c>
      <c r="J630" s="351" t="s">
        <v>5969</v>
      </c>
      <c r="K630" s="351" t="s">
        <v>23234</v>
      </c>
      <c r="L630" s="351" t="s">
        <v>250</v>
      </c>
      <c r="M630" s="351">
        <v>43287</v>
      </c>
      <c r="N630" s="351">
        <v>43299</v>
      </c>
      <c r="O630" s="44" t="s">
        <v>12807</v>
      </c>
      <c r="P630" s="505" t="s">
        <v>26205</v>
      </c>
      <c r="Q630" s="351" t="s">
        <v>478</v>
      </c>
      <c r="R630" s="44" t="s">
        <v>26206</v>
      </c>
      <c r="S630" s="351" t="s">
        <v>363</v>
      </c>
      <c r="T630" s="354">
        <v>9174585477</v>
      </c>
      <c r="U630" s="514" t="s">
        <v>26207</v>
      </c>
      <c r="V630" s="514" t="s">
        <v>221</v>
      </c>
      <c r="W630" s="66" t="s">
        <v>221</v>
      </c>
      <c r="X630" s="66" t="s">
        <v>221</v>
      </c>
      <c r="Y630" s="66" t="s">
        <v>221</v>
      </c>
      <c r="Z630" s="66" t="s">
        <v>221</v>
      </c>
      <c r="AA630" s="351" t="s">
        <v>26208</v>
      </c>
      <c r="AB630" s="44">
        <v>9356442643</v>
      </c>
      <c r="AC630" s="85" t="s">
        <v>223</v>
      </c>
      <c r="AD630" s="85" t="s">
        <v>241</v>
      </c>
      <c r="AE630" s="44" t="s">
        <v>26209</v>
      </c>
      <c r="AF630" s="85" t="s">
        <v>226</v>
      </c>
      <c r="AG630" s="44" t="s">
        <v>221</v>
      </c>
      <c r="AH630" s="44" t="s">
        <v>221</v>
      </c>
      <c r="AI630" s="44">
        <v>24</v>
      </c>
      <c r="AJ630" s="44" t="s">
        <v>227</v>
      </c>
      <c r="AK630" s="44">
        <v>1</v>
      </c>
      <c r="AL630" s="44">
        <v>24</v>
      </c>
      <c r="AM630" s="44">
        <v>0</v>
      </c>
      <c r="AN630" s="255" t="s">
        <v>432</v>
      </c>
      <c r="AO630" s="281" t="s">
        <v>432</v>
      </c>
      <c r="AP630" s="281" t="s">
        <v>434</v>
      </c>
      <c r="AQ630" s="281" t="s">
        <v>10785</v>
      </c>
      <c r="AR630" s="44" t="s">
        <v>20725</v>
      </c>
      <c r="AX630" s="44" t="s">
        <v>14707</v>
      </c>
      <c r="AY630" s="44" t="s">
        <v>227</v>
      </c>
      <c r="AZ630" s="44" t="s">
        <v>446</v>
      </c>
      <c r="BB630" s="44" t="s">
        <v>4430</v>
      </c>
      <c r="BC630" s="350"/>
      <c r="BD630" s="350"/>
      <c r="BF630" s="44">
        <v>3</v>
      </c>
      <c r="BG630" s="44">
        <v>3</v>
      </c>
      <c r="BH630" s="44">
        <v>3</v>
      </c>
      <c r="BI630" s="44">
        <v>3</v>
      </c>
      <c r="BJ630" s="44">
        <v>3</v>
      </c>
      <c r="BK630" s="44">
        <v>3</v>
      </c>
      <c r="BL630" s="44">
        <v>3</v>
      </c>
      <c r="BM630" s="44">
        <v>3</v>
      </c>
      <c r="BN630" s="44">
        <v>3</v>
      </c>
      <c r="BO630" s="44">
        <v>3</v>
      </c>
      <c r="BP630" s="44">
        <v>3</v>
      </c>
      <c r="BQ630" s="44">
        <v>3</v>
      </c>
      <c r="BR630" s="44">
        <v>3</v>
      </c>
      <c r="BS630" s="44">
        <v>3</v>
      </c>
      <c r="BT630" s="44">
        <v>3</v>
      </c>
      <c r="BV630" s="44" t="s">
        <v>4430</v>
      </c>
      <c r="BZ630" s="44">
        <v>3</v>
      </c>
      <c r="CA630" s="44">
        <v>3</v>
      </c>
      <c r="CB630" s="44">
        <v>3</v>
      </c>
      <c r="CC630" s="44">
        <v>3</v>
      </c>
      <c r="CD630" s="44" t="s">
        <v>260</v>
      </c>
      <c r="CE630" s="44" t="s">
        <v>4430</v>
      </c>
      <c r="CR630" s="335" t="s">
        <v>12643</v>
      </c>
      <c r="CS630" s="335" t="s">
        <v>12644</v>
      </c>
      <c r="CT630" s="335" t="s">
        <v>4002</v>
      </c>
      <c r="CU630" s="335" t="s">
        <v>26210</v>
      </c>
      <c r="CV630" s="335" t="s">
        <v>478</v>
      </c>
      <c r="CW630" s="335" t="s">
        <v>26206</v>
      </c>
      <c r="CX630" s="335" t="s">
        <v>363</v>
      </c>
      <c r="CY630" s="335" t="s">
        <v>26211</v>
      </c>
      <c r="CZ630" s="335" t="s">
        <v>22658</v>
      </c>
      <c r="DA630" s="335" t="s">
        <v>26212</v>
      </c>
      <c r="DB630" s="335" t="s">
        <v>4158</v>
      </c>
      <c r="DC630" s="335" t="s">
        <v>4159</v>
      </c>
      <c r="DD630" s="335" t="s">
        <v>22660</v>
      </c>
      <c r="DE630" s="335" t="s">
        <v>22658</v>
      </c>
      <c r="DF630" s="335" t="s">
        <v>26212</v>
      </c>
      <c r="DG630" s="335" t="s">
        <v>4158</v>
      </c>
      <c r="DH630" s="335" t="s">
        <v>4159</v>
      </c>
      <c r="DI630" s="335" t="s">
        <v>22660</v>
      </c>
      <c r="DJ630" s="335" t="s">
        <v>26213</v>
      </c>
      <c r="DK630" s="335" t="s">
        <v>3957</v>
      </c>
      <c r="DL630" s="335" t="s">
        <v>4298</v>
      </c>
      <c r="DM630" s="335" t="s">
        <v>3914</v>
      </c>
      <c r="DN630" s="335" t="s">
        <v>3852</v>
      </c>
      <c r="DO630" s="335" t="s">
        <v>3853</v>
      </c>
      <c r="DP630" s="335" t="s">
        <v>8096</v>
      </c>
      <c r="DQ630" s="335" t="s">
        <v>26214</v>
      </c>
      <c r="DR630" s="335" t="s">
        <v>26214</v>
      </c>
      <c r="DS630" s="335" t="s">
        <v>26207</v>
      </c>
      <c r="DT630" s="335" t="s">
        <v>26215</v>
      </c>
      <c r="DU630" s="335" t="s">
        <v>26216</v>
      </c>
      <c r="DV630" s="335" t="s">
        <v>26217</v>
      </c>
      <c r="DW630" s="335" t="s">
        <v>26218</v>
      </c>
      <c r="DX630" s="335" t="s">
        <v>26219</v>
      </c>
      <c r="DY630" s="335" t="s">
        <v>26220</v>
      </c>
      <c r="DZ630" s="335" t="s">
        <v>26221</v>
      </c>
      <c r="EA630" s="335" t="s">
        <v>3848</v>
      </c>
      <c r="EB630" s="335" t="s">
        <v>3861</v>
      </c>
      <c r="EC630" s="335" t="s">
        <v>3862</v>
      </c>
      <c r="ED630" s="335" t="s">
        <v>3848</v>
      </c>
      <c r="EE630" s="335" t="s">
        <v>6561</v>
      </c>
      <c r="EF630" s="335" t="s">
        <v>432</v>
      </c>
      <c r="EG630" s="335" t="s">
        <v>598</v>
      </c>
      <c r="EH630" s="335" t="s">
        <v>3865</v>
      </c>
      <c r="EI630" s="335" t="s">
        <v>3920</v>
      </c>
      <c r="EJ630" s="335" t="s">
        <v>16184</v>
      </c>
      <c r="EK630" s="335" t="s">
        <v>3848</v>
      </c>
      <c r="EL630" s="335" t="s">
        <v>3868</v>
      </c>
      <c r="EM630" s="335" t="s">
        <v>4002</v>
      </c>
      <c r="EN630" s="335" t="s">
        <v>4002</v>
      </c>
      <c r="EO630" s="335" t="s">
        <v>3869</v>
      </c>
      <c r="EP630" s="335" t="s">
        <v>3870</v>
      </c>
      <c r="EQ630" s="335" t="s">
        <v>26222</v>
      </c>
      <c r="ER630" s="335" t="s">
        <v>3872</v>
      </c>
      <c r="ES630" s="335" t="s">
        <v>26223</v>
      </c>
      <c r="ET630" s="335" t="s">
        <v>26224</v>
      </c>
      <c r="EU630" s="335" t="s">
        <v>26225</v>
      </c>
      <c r="EV630" s="335" t="s">
        <v>3876</v>
      </c>
      <c r="EW630" s="335" t="s">
        <v>3876</v>
      </c>
      <c r="EX630" s="335" t="s">
        <v>3848</v>
      </c>
      <c r="EY630" s="335" t="s">
        <v>3848</v>
      </c>
      <c r="EZ630" s="335" t="s">
        <v>3877</v>
      </c>
      <c r="FA630" s="335" t="s">
        <v>4008</v>
      </c>
      <c r="FB630" s="335" t="s">
        <v>4443</v>
      </c>
      <c r="FC630" s="335" t="s">
        <v>10170</v>
      </c>
      <c r="FD630" s="335" t="s">
        <v>3848</v>
      </c>
      <c r="FE630" s="335" t="s">
        <v>4011</v>
      </c>
      <c r="FF630" s="335" t="s">
        <v>10471</v>
      </c>
      <c r="FG630" s="335" t="s">
        <v>6193</v>
      </c>
      <c r="FH630" s="335" t="s">
        <v>16892</v>
      </c>
      <c r="FI630" s="335" t="s">
        <v>12148</v>
      </c>
      <c r="FJ630" s="335" t="s">
        <v>5190</v>
      </c>
      <c r="FK630" s="335" t="s">
        <v>17998</v>
      </c>
      <c r="FL630" s="335" t="s">
        <v>4017</v>
      </c>
      <c r="FM630" s="335" t="s">
        <v>363</v>
      </c>
      <c r="FN630" s="335" t="s">
        <v>9551</v>
      </c>
      <c r="FO630" s="335" t="s">
        <v>26226</v>
      </c>
      <c r="FP630" s="335" t="s">
        <v>3848</v>
      </c>
      <c r="FQ630" s="335" t="s">
        <v>26227</v>
      </c>
      <c r="FR630" s="335" t="s">
        <v>4367</v>
      </c>
      <c r="FS630" s="335" t="s">
        <v>26228</v>
      </c>
      <c r="FT630" s="335" t="s">
        <v>26229</v>
      </c>
      <c r="FU630" s="335" t="s">
        <v>5279</v>
      </c>
      <c r="FV630" s="335" t="s">
        <v>26230</v>
      </c>
      <c r="FW630" s="335" t="s">
        <v>26231</v>
      </c>
      <c r="FX630" s="335" t="s">
        <v>176</v>
      </c>
      <c r="FY630" s="335" t="s">
        <v>22367</v>
      </c>
      <c r="FZ630" s="335" t="s">
        <v>3848</v>
      </c>
      <c r="GA630" s="335" t="s">
        <v>3945</v>
      </c>
      <c r="GB630" s="335" t="s">
        <v>3945</v>
      </c>
      <c r="GC630" s="335" t="s">
        <v>3946</v>
      </c>
      <c r="GD630" s="213" t="s">
        <v>4194</v>
      </c>
      <c r="GE630" s="213" t="s">
        <v>6505</v>
      </c>
      <c r="GF630" s="213" t="s">
        <v>12711</v>
      </c>
      <c r="GG630" s="213" t="s">
        <v>6676</v>
      </c>
      <c r="HL630" s="282">
        <v>43287</v>
      </c>
      <c r="HM630" s="30" t="s">
        <v>12618</v>
      </c>
      <c r="HN630" s="30" t="s">
        <v>6505</v>
      </c>
      <c r="HO630" s="30"/>
      <c r="HP630" s="30"/>
      <c r="HQ630" s="44" t="s">
        <v>6676</v>
      </c>
      <c r="HR630" s="335"/>
      <c r="HS630" s="213" t="s">
        <v>6676</v>
      </c>
      <c r="HT630" s="30"/>
      <c r="HU630" s="30"/>
      <c r="HV630" s="335"/>
      <c r="HW630" s="30"/>
      <c r="HX630" s="335"/>
      <c r="HY630" s="335"/>
      <c r="HZ630" s="335"/>
      <c r="IA630" s="30"/>
      <c r="IB630" s="30"/>
      <c r="IC630" s="44" t="s">
        <v>247</v>
      </c>
      <c r="ID630" s="30"/>
      <c r="IE630" s="44" t="s">
        <v>12843</v>
      </c>
    </row>
    <row r="631" spans="1:239" s="44" customFormat="1" ht="12.75" x14ac:dyDescent="0.2">
      <c r="A631" s="85">
        <v>104</v>
      </c>
      <c r="B631" s="350"/>
      <c r="D631" s="85" t="s">
        <v>12630</v>
      </c>
      <c r="E631" s="523" t="s">
        <v>212</v>
      </c>
      <c r="F631" s="282">
        <v>43287</v>
      </c>
      <c r="G631" s="44" t="s">
        <v>357</v>
      </c>
      <c r="H631" s="255" t="s">
        <v>233</v>
      </c>
      <c r="I631" s="255" t="s">
        <v>12683</v>
      </c>
      <c r="M631" s="351"/>
      <c r="N631" s="351"/>
      <c r="P631" s="505" t="s">
        <v>26232</v>
      </c>
      <c r="Q631" s="44" t="s">
        <v>26233</v>
      </c>
      <c r="R631" s="44" t="s">
        <v>1942</v>
      </c>
      <c r="S631" s="351" t="s">
        <v>26234</v>
      </c>
      <c r="T631" s="44">
        <v>9292998608</v>
      </c>
      <c r="U631" s="530" t="s">
        <v>26235</v>
      </c>
      <c r="V631" s="514" t="s">
        <v>221</v>
      </c>
      <c r="W631" s="66" t="s">
        <v>221</v>
      </c>
      <c r="X631" s="66" t="s">
        <v>221</v>
      </c>
      <c r="Y631" s="66" t="s">
        <v>221</v>
      </c>
      <c r="Z631" s="66" t="s">
        <v>221</v>
      </c>
      <c r="AA631" s="44" t="s">
        <v>26236</v>
      </c>
      <c r="AB631" s="44" t="s">
        <v>3666</v>
      </c>
      <c r="AC631" s="85" t="s">
        <v>223</v>
      </c>
      <c r="AD631" s="85" t="s">
        <v>241</v>
      </c>
      <c r="AE631" s="44" t="s">
        <v>26237</v>
      </c>
      <c r="AF631" s="85" t="s">
        <v>226</v>
      </c>
      <c r="AG631" s="44" t="s">
        <v>221</v>
      </c>
      <c r="AH631" s="44" t="s">
        <v>221</v>
      </c>
      <c r="AI631" s="44">
        <v>29</v>
      </c>
      <c r="AJ631" s="44" t="s">
        <v>227</v>
      </c>
      <c r="AK631" s="44">
        <v>1</v>
      </c>
      <c r="AL631" s="44">
        <v>29</v>
      </c>
      <c r="AM631" s="44">
        <v>0</v>
      </c>
      <c r="AN631" s="255" t="s">
        <v>432</v>
      </c>
      <c r="AO631" s="281" t="s">
        <v>432</v>
      </c>
      <c r="AP631" s="281" t="s">
        <v>434</v>
      </c>
      <c r="AQ631" s="281" t="s">
        <v>10785</v>
      </c>
      <c r="AR631" s="44" t="s">
        <v>20725</v>
      </c>
      <c r="AX631" s="44" t="s">
        <v>14707</v>
      </c>
      <c r="AY631" s="44" t="s">
        <v>227</v>
      </c>
      <c r="AZ631" s="44" t="s">
        <v>446</v>
      </c>
      <c r="BB631" s="44" t="s">
        <v>4430</v>
      </c>
      <c r="BC631" s="350"/>
      <c r="BD631" s="350"/>
      <c r="BF631" s="44">
        <v>3</v>
      </c>
      <c r="BG631" s="44">
        <v>3</v>
      </c>
      <c r="BH631" s="44">
        <v>3</v>
      </c>
      <c r="BI631" s="44">
        <v>3</v>
      </c>
      <c r="BJ631" s="44">
        <v>3</v>
      </c>
      <c r="BK631" s="44">
        <v>3</v>
      </c>
      <c r="BL631" s="44">
        <v>3</v>
      </c>
      <c r="BM631" s="44">
        <v>3</v>
      </c>
      <c r="BN631" s="44">
        <v>3</v>
      </c>
      <c r="BO631" s="44">
        <v>3</v>
      </c>
      <c r="BP631" s="44">
        <v>3</v>
      </c>
      <c r="BQ631" s="44">
        <v>3</v>
      </c>
      <c r="BR631" s="44">
        <v>3</v>
      </c>
      <c r="BS631" s="44">
        <v>3</v>
      </c>
      <c r="BT631" s="44">
        <v>3</v>
      </c>
      <c r="BV631" s="44" t="s">
        <v>4430</v>
      </c>
      <c r="BZ631" s="44">
        <v>3</v>
      </c>
      <c r="CA631" s="44">
        <v>3</v>
      </c>
      <c r="CB631" s="44">
        <v>3</v>
      </c>
      <c r="CC631" s="44">
        <v>3</v>
      </c>
      <c r="CD631" s="44" t="s">
        <v>260</v>
      </c>
      <c r="CE631" s="44" t="s">
        <v>4430</v>
      </c>
      <c r="CR631" s="335" t="s">
        <v>12643</v>
      </c>
      <c r="CS631" s="335" t="s">
        <v>12644</v>
      </c>
      <c r="CT631" s="335" t="s">
        <v>4002</v>
      </c>
      <c r="CU631" s="335" t="s">
        <v>26238</v>
      </c>
      <c r="CV631" s="335" t="s">
        <v>26233</v>
      </c>
      <c r="CW631" s="335" t="s">
        <v>1942</v>
      </c>
      <c r="CX631" s="335" t="s">
        <v>26234</v>
      </c>
      <c r="CY631" s="335" t="s">
        <v>26239</v>
      </c>
      <c r="CZ631" s="335" t="s">
        <v>4602</v>
      </c>
      <c r="DA631" s="335" t="s">
        <v>26240</v>
      </c>
      <c r="DB631" s="335" t="s">
        <v>8885</v>
      </c>
      <c r="DC631" s="335" t="s">
        <v>3846</v>
      </c>
      <c r="DD631" s="335" t="s">
        <v>7158</v>
      </c>
      <c r="DE631" s="335" t="s">
        <v>4602</v>
      </c>
      <c r="DF631" s="335" t="s">
        <v>26241</v>
      </c>
      <c r="DG631" s="335" t="s">
        <v>8885</v>
      </c>
      <c r="DH631" s="335" t="s">
        <v>3846</v>
      </c>
      <c r="DI631" s="335" t="s">
        <v>7158</v>
      </c>
      <c r="DJ631" s="335" t="s">
        <v>9111</v>
      </c>
      <c r="DK631" s="335" t="s">
        <v>3957</v>
      </c>
      <c r="DL631" s="335" t="s">
        <v>26242</v>
      </c>
      <c r="DM631" s="335" t="s">
        <v>3914</v>
      </c>
      <c r="DN631" s="335" t="s">
        <v>3852</v>
      </c>
      <c r="DO631" s="335" t="s">
        <v>3853</v>
      </c>
      <c r="DP631" s="335" t="s">
        <v>3854</v>
      </c>
      <c r="DQ631" s="335" t="s">
        <v>26243</v>
      </c>
      <c r="DR631" s="335" t="s">
        <v>1239</v>
      </c>
      <c r="DS631" s="335" t="s">
        <v>26235</v>
      </c>
      <c r="DT631" s="335" t="s">
        <v>3848</v>
      </c>
      <c r="DU631" s="335" t="s">
        <v>3848</v>
      </c>
      <c r="DV631" s="335" t="s">
        <v>3848</v>
      </c>
      <c r="DW631" s="335" t="s">
        <v>3848</v>
      </c>
      <c r="DX631" s="335" t="s">
        <v>3848</v>
      </c>
      <c r="DY631" s="335" t="s">
        <v>3848</v>
      </c>
      <c r="DZ631" s="335" t="s">
        <v>3848</v>
      </c>
      <c r="EA631" s="335" t="s">
        <v>3848</v>
      </c>
      <c r="EB631" s="335" t="s">
        <v>3861</v>
      </c>
      <c r="EC631" s="335" t="s">
        <v>3862</v>
      </c>
      <c r="ED631" s="335" t="s">
        <v>3848</v>
      </c>
      <c r="EE631" s="335" t="s">
        <v>4212</v>
      </c>
      <c r="EF631" s="335" t="s">
        <v>432</v>
      </c>
      <c r="EG631" s="335" t="s">
        <v>3919</v>
      </c>
      <c r="EH631" s="335" t="s">
        <v>3920</v>
      </c>
      <c r="EI631" s="335" t="s">
        <v>20777</v>
      </c>
      <c r="EJ631" s="335" t="s">
        <v>3848</v>
      </c>
      <c r="EK631" s="335" t="s">
        <v>3848</v>
      </c>
      <c r="EL631" s="335" t="s">
        <v>4260</v>
      </c>
      <c r="EM631" s="335" t="s">
        <v>4002</v>
      </c>
      <c r="EN631" s="335" t="s">
        <v>4002</v>
      </c>
      <c r="EO631" s="335" t="s">
        <v>4002</v>
      </c>
      <c r="EP631" s="335" t="s">
        <v>4002</v>
      </c>
      <c r="EQ631" s="335" t="s">
        <v>9200</v>
      </c>
      <c r="ER631" s="335" t="s">
        <v>3872</v>
      </c>
      <c r="ES631" s="335" t="s">
        <v>7035</v>
      </c>
      <c r="ET631" s="335" t="s">
        <v>26244</v>
      </c>
      <c r="EU631" s="335" t="s">
        <v>16916</v>
      </c>
      <c r="EV631" s="335" t="s">
        <v>3876</v>
      </c>
      <c r="EW631" s="335" t="s">
        <v>3876</v>
      </c>
      <c r="EX631" s="335" t="s">
        <v>3848</v>
      </c>
      <c r="EY631" s="335" t="s">
        <v>3848</v>
      </c>
      <c r="EZ631" s="335" t="s">
        <v>3877</v>
      </c>
      <c r="FA631" s="335" t="s">
        <v>3878</v>
      </c>
      <c r="FB631" s="335" t="s">
        <v>22935</v>
      </c>
      <c r="FC631" s="335" t="s">
        <v>10170</v>
      </c>
      <c r="FD631" s="335" t="s">
        <v>3848</v>
      </c>
      <c r="FE631" s="335" t="s">
        <v>4011</v>
      </c>
      <c r="FF631" s="335" t="s">
        <v>4012</v>
      </c>
      <c r="FG631" s="335" t="s">
        <v>10171</v>
      </c>
      <c r="FH631" s="335" t="s">
        <v>26245</v>
      </c>
      <c r="FI631" s="335" t="s">
        <v>4853</v>
      </c>
      <c r="FJ631" s="335" t="s">
        <v>5272</v>
      </c>
      <c r="FK631" s="335" t="s">
        <v>9550</v>
      </c>
      <c r="FL631" s="335" t="s">
        <v>26196</v>
      </c>
      <c r="FM631" s="335" t="s">
        <v>26234</v>
      </c>
      <c r="FN631" s="335" t="s">
        <v>26246</v>
      </c>
      <c r="FO631" s="335" t="s">
        <v>26247</v>
      </c>
      <c r="FP631" s="335" t="s">
        <v>3848</v>
      </c>
      <c r="FQ631" s="335" t="s">
        <v>26248</v>
      </c>
      <c r="FR631" s="335" t="s">
        <v>7354</v>
      </c>
      <c r="FS631" s="335" t="s">
        <v>4079</v>
      </c>
      <c r="FT631" s="335" t="s">
        <v>26249</v>
      </c>
      <c r="FU631" s="335" t="s">
        <v>10271</v>
      </c>
      <c r="FV631" s="335" t="s">
        <v>4009</v>
      </c>
      <c r="FW631" s="335" t="s">
        <v>26250</v>
      </c>
      <c r="FX631" s="335" t="s">
        <v>3894</v>
      </c>
      <c r="FY631" s="335" t="s">
        <v>3848</v>
      </c>
      <c r="FZ631" s="335" t="s">
        <v>26251</v>
      </c>
      <c r="GA631" s="335" t="s">
        <v>3945</v>
      </c>
      <c r="GB631" s="335" t="s">
        <v>3946</v>
      </c>
      <c r="GC631" s="335" t="s">
        <v>3946</v>
      </c>
      <c r="HL631" s="335"/>
      <c r="HM631" s="335"/>
      <c r="HN631" s="335"/>
      <c r="HO631" s="335"/>
      <c r="HP631" s="335"/>
      <c r="HQ631" s="335"/>
      <c r="HR631" s="335"/>
      <c r="HS631" s="335"/>
      <c r="HT631" s="335"/>
      <c r="HU631" s="335"/>
      <c r="HV631" s="335"/>
      <c r="HW631" s="335"/>
      <c r="HX631" s="335"/>
      <c r="HY631" s="335"/>
      <c r="HZ631" s="335"/>
      <c r="IA631" s="335"/>
      <c r="IB631" s="335"/>
      <c r="IC631" s="44" t="s">
        <v>12683</v>
      </c>
      <c r="ID631" s="335"/>
      <c r="IE631" s="44" t="s">
        <v>3403</v>
      </c>
    </row>
    <row r="632" spans="1:239" s="44" customFormat="1" ht="12.75" x14ac:dyDescent="0.2">
      <c r="A632" s="85">
        <v>105</v>
      </c>
      <c r="B632" s="350"/>
      <c r="D632" s="85" t="s">
        <v>12630</v>
      </c>
      <c r="E632" s="523" t="s">
        <v>212</v>
      </c>
      <c r="F632" s="282">
        <v>43287</v>
      </c>
      <c r="G632" s="44" t="s">
        <v>357</v>
      </c>
      <c r="H632" s="44" t="s">
        <v>337</v>
      </c>
      <c r="I632" s="44" t="s">
        <v>437</v>
      </c>
      <c r="J632" s="351" t="s">
        <v>5969</v>
      </c>
      <c r="M632" s="351"/>
      <c r="N632" s="351"/>
      <c r="P632" s="370" t="s">
        <v>26252</v>
      </c>
      <c r="Q632" s="44" t="s">
        <v>26253</v>
      </c>
      <c r="R632" s="44" t="s">
        <v>26254</v>
      </c>
      <c r="S632" s="351" t="s">
        <v>26255</v>
      </c>
      <c r="T632" s="354">
        <v>9560430097</v>
      </c>
      <c r="U632" s="514" t="s">
        <v>26256</v>
      </c>
      <c r="V632" s="514" t="s">
        <v>221</v>
      </c>
      <c r="W632" s="66" t="s">
        <v>221</v>
      </c>
      <c r="X632" s="66" t="s">
        <v>221</v>
      </c>
      <c r="Y632" s="66" t="s">
        <v>221</v>
      </c>
      <c r="Z632" s="66" t="s">
        <v>221</v>
      </c>
      <c r="AA632" s="44" t="s">
        <v>26257</v>
      </c>
      <c r="AB632" s="44">
        <v>9361951730</v>
      </c>
      <c r="AC632" s="85" t="s">
        <v>314</v>
      </c>
      <c r="AD632" s="85" t="s">
        <v>241</v>
      </c>
      <c r="AE632" s="255" t="s">
        <v>26258</v>
      </c>
      <c r="AF632" s="44" t="s">
        <v>259</v>
      </c>
      <c r="AG632" s="44" t="s">
        <v>221</v>
      </c>
      <c r="AH632" s="44" t="s">
        <v>221</v>
      </c>
      <c r="AI632" s="44">
        <v>16</v>
      </c>
      <c r="AJ632" s="44" t="s">
        <v>227</v>
      </c>
      <c r="AK632" s="44">
        <v>1</v>
      </c>
      <c r="AL632" s="44">
        <v>10</v>
      </c>
      <c r="AM632" s="44">
        <v>6</v>
      </c>
      <c r="AN632" s="255" t="s">
        <v>432</v>
      </c>
      <c r="AO632" s="281" t="s">
        <v>432</v>
      </c>
      <c r="AP632" s="281" t="s">
        <v>434</v>
      </c>
      <c r="AQ632" s="281" t="s">
        <v>10785</v>
      </c>
      <c r="AR632" s="44" t="s">
        <v>20725</v>
      </c>
      <c r="AX632" s="44" t="s">
        <v>14707</v>
      </c>
      <c r="AY632" s="44" t="s">
        <v>227</v>
      </c>
      <c r="AZ632" s="44" t="s">
        <v>227</v>
      </c>
      <c r="BB632" s="44" t="s">
        <v>4430</v>
      </c>
      <c r="BC632" s="350"/>
      <c r="BD632" s="350"/>
      <c r="BF632" s="44">
        <v>3</v>
      </c>
      <c r="BG632" s="44">
        <v>3</v>
      </c>
      <c r="BH632" s="44">
        <v>3</v>
      </c>
      <c r="BI632" s="44">
        <v>3</v>
      </c>
      <c r="BJ632" s="44">
        <v>3</v>
      </c>
      <c r="BK632" s="44">
        <v>3</v>
      </c>
      <c r="BL632" s="44">
        <v>3</v>
      </c>
      <c r="BM632" s="44">
        <v>3</v>
      </c>
      <c r="BN632" s="44">
        <v>3</v>
      </c>
      <c r="BO632" s="44">
        <v>3</v>
      </c>
      <c r="BP632" s="44">
        <v>3</v>
      </c>
      <c r="BQ632" s="44">
        <v>3</v>
      </c>
      <c r="BR632" s="44">
        <v>3</v>
      </c>
      <c r="BS632" s="44">
        <v>3</v>
      </c>
      <c r="BT632" s="44">
        <v>3</v>
      </c>
      <c r="BV632" s="44" t="s">
        <v>4430</v>
      </c>
      <c r="BZ632" s="44">
        <v>3</v>
      </c>
      <c r="CA632" s="44">
        <v>3</v>
      </c>
      <c r="CB632" s="44">
        <v>3</v>
      </c>
      <c r="CC632" s="44">
        <v>3</v>
      </c>
      <c r="CD632" s="44" t="s">
        <v>260</v>
      </c>
      <c r="CE632" s="44" t="s">
        <v>4430</v>
      </c>
      <c r="CR632" s="335" t="s">
        <v>12643</v>
      </c>
      <c r="CS632" s="335" t="s">
        <v>12644</v>
      </c>
      <c r="CT632" s="335" t="s">
        <v>4002</v>
      </c>
      <c r="CU632" s="335" t="s">
        <v>26259</v>
      </c>
      <c r="CV632" s="335" t="s">
        <v>26253</v>
      </c>
      <c r="CW632" s="335" t="s">
        <v>26254</v>
      </c>
      <c r="CX632" s="335" t="s">
        <v>26255</v>
      </c>
      <c r="CY632" s="335" t="s">
        <v>26260</v>
      </c>
      <c r="CZ632" s="335" t="s">
        <v>3848</v>
      </c>
      <c r="DA632" s="335" t="s">
        <v>3666</v>
      </c>
      <c r="DB632" s="335" t="s">
        <v>4037</v>
      </c>
      <c r="DC632" s="335" t="s">
        <v>4038</v>
      </c>
      <c r="DD632" s="335" t="s">
        <v>4039</v>
      </c>
      <c r="DE632" s="335" t="s">
        <v>3848</v>
      </c>
      <c r="DF632" s="335" t="s">
        <v>3666</v>
      </c>
      <c r="DG632" s="335" t="s">
        <v>4037</v>
      </c>
      <c r="DH632" s="335" t="s">
        <v>4038</v>
      </c>
      <c r="DI632" s="335" t="s">
        <v>4039</v>
      </c>
      <c r="DJ632" s="335" t="s">
        <v>26261</v>
      </c>
      <c r="DK632" s="335" t="s">
        <v>3957</v>
      </c>
      <c r="DL632" s="335" t="s">
        <v>3848</v>
      </c>
      <c r="DM632" s="335" t="s">
        <v>3666</v>
      </c>
      <c r="DN632" s="335" t="s">
        <v>3852</v>
      </c>
      <c r="DO632" s="335" t="s">
        <v>3848</v>
      </c>
      <c r="DP632" s="335" t="s">
        <v>3848</v>
      </c>
      <c r="DQ632" s="335" t="s">
        <v>26262</v>
      </c>
      <c r="DR632" s="335" t="s">
        <v>3666</v>
      </c>
      <c r="DS632" s="335" t="s">
        <v>26256</v>
      </c>
      <c r="DT632" s="335" t="s">
        <v>3848</v>
      </c>
      <c r="DU632" s="335" t="s">
        <v>3848</v>
      </c>
      <c r="DV632" s="335" t="s">
        <v>3848</v>
      </c>
      <c r="DW632" s="335" t="s">
        <v>3848</v>
      </c>
      <c r="DX632" s="335" t="s">
        <v>3848</v>
      </c>
      <c r="DY632" s="335" t="s">
        <v>3848</v>
      </c>
      <c r="DZ632" s="335" t="s">
        <v>3848</v>
      </c>
      <c r="EA632" s="335" t="s">
        <v>3848</v>
      </c>
      <c r="EB632" s="335" t="s">
        <v>3861</v>
      </c>
      <c r="EC632" s="335" t="s">
        <v>3862</v>
      </c>
      <c r="ED632" s="335" t="s">
        <v>3848</v>
      </c>
      <c r="EE632" s="335" t="s">
        <v>5405</v>
      </c>
      <c r="EF632" s="335" t="s">
        <v>432</v>
      </c>
      <c r="EG632" s="335" t="s">
        <v>3919</v>
      </c>
      <c r="EH632" s="335" t="s">
        <v>3920</v>
      </c>
      <c r="EI632" s="335" t="s">
        <v>26263</v>
      </c>
      <c r="EJ632" s="335" t="s">
        <v>3848</v>
      </c>
      <c r="EK632" s="335" t="s">
        <v>3848</v>
      </c>
      <c r="EL632" s="335" t="s">
        <v>3868</v>
      </c>
      <c r="EM632" s="335" t="s">
        <v>4002</v>
      </c>
      <c r="EN632" s="335" t="s">
        <v>4002</v>
      </c>
      <c r="EO632" s="335" t="s">
        <v>4002</v>
      </c>
      <c r="EP632" s="335" t="s">
        <v>4002</v>
      </c>
      <c r="EQ632" s="335" t="s">
        <v>4017</v>
      </c>
      <c r="ER632" s="335" t="s">
        <v>4017</v>
      </c>
      <c r="ES632" s="335" t="s">
        <v>4017</v>
      </c>
      <c r="ET632" s="335" t="s">
        <v>4017</v>
      </c>
      <c r="EU632" s="335" t="s">
        <v>4017</v>
      </c>
      <c r="EV632" s="335" t="s">
        <v>3848</v>
      </c>
      <c r="EW632" s="335" t="s">
        <v>3848</v>
      </c>
      <c r="EX632" s="335" t="s">
        <v>3848</v>
      </c>
      <c r="EY632" s="335" t="s">
        <v>3848</v>
      </c>
      <c r="EZ632" s="335" t="s">
        <v>3848</v>
      </c>
      <c r="FA632" s="335" t="s">
        <v>3848</v>
      </c>
      <c r="FB632" s="335" t="s">
        <v>3848</v>
      </c>
      <c r="FC632" s="335" t="s">
        <v>3848</v>
      </c>
      <c r="FD632" s="335" t="s">
        <v>3848</v>
      </c>
      <c r="FE632" s="335" t="s">
        <v>4017</v>
      </c>
      <c r="FF632" s="335" t="s">
        <v>4017</v>
      </c>
      <c r="FG632" s="335" t="s">
        <v>3848</v>
      </c>
      <c r="FH632" s="335" t="s">
        <v>3848</v>
      </c>
      <c r="FI632" s="335" t="s">
        <v>3848</v>
      </c>
      <c r="FJ632" s="335" t="s">
        <v>4017</v>
      </c>
      <c r="FK632" s="335" t="s">
        <v>4017</v>
      </c>
      <c r="FL632" s="335" t="s">
        <v>4017</v>
      </c>
      <c r="FM632" s="335" t="s">
        <v>3666</v>
      </c>
      <c r="FN632" s="335" t="s">
        <v>3666</v>
      </c>
      <c r="FO632" s="335" t="s">
        <v>3848</v>
      </c>
      <c r="FP632" s="335" t="s">
        <v>3848</v>
      </c>
      <c r="FQ632" s="335" t="s">
        <v>26264</v>
      </c>
      <c r="FR632" s="335" t="s">
        <v>4367</v>
      </c>
      <c r="FS632" s="335" t="s">
        <v>26265</v>
      </c>
      <c r="FT632" s="335" t="s">
        <v>3943</v>
      </c>
      <c r="FU632" s="335" t="s">
        <v>3943</v>
      </c>
      <c r="FV632" s="335" t="s">
        <v>3943</v>
      </c>
      <c r="FW632" s="335" t="s">
        <v>3943</v>
      </c>
      <c r="FX632" s="335" t="s">
        <v>3894</v>
      </c>
      <c r="FY632" s="335" t="s">
        <v>3848</v>
      </c>
      <c r="FZ632" s="335" t="s">
        <v>3848</v>
      </c>
      <c r="GA632" s="335" t="s">
        <v>3848</v>
      </c>
      <c r="GB632" s="335" t="s">
        <v>3848</v>
      </c>
      <c r="GC632" s="335" t="s">
        <v>3848</v>
      </c>
      <c r="HL632" s="335"/>
      <c r="HM632" s="335"/>
      <c r="HN632" s="335"/>
      <c r="HO632" s="335"/>
      <c r="HP632" s="335"/>
      <c r="HQ632" s="335"/>
      <c r="HR632" s="335"/>
      <c r="HS632" s="335"/>
      <c r="HT632" s="335"/>
      <c r="HU632" s="335"/>
      <c r="HV632" s="335"/>
      <c r="HW632" s="335"/>
      <c r="HX632" s="335"/>
      <c r="HY632" s="335"/>
      <c r="HZ632" s="335"/>
      <c r="IA632" s="335"/>
      <c r="IB632" s="335"/>
      <c r="IC632" s="44" t="s">
        <v>13439</v>
      </c>
      <c r="ID632" s="335"/>
      <c r="IE632" s="44" t="s">
        <v>3403</v>
      </c>
    </row>
    <row r="633" spans="1:239" s="44" customFormat="1" ht="12.75" x14ac:dyDescent="0.2">
      <c r="A633" s="85">
        <v>106</v>
      </c>
      <c r="B633" s="350"/>
      <c r="D633" s="85" t="s">
        <v>12630</v>
      </c>
      <c r="E633" s="523" t="s">
        <v>212</v>
      </c>
      <c r="F633" s="282">
        <v>43287</v>
      </c>
      <c r="G633" s="44" t="s">
        <v>357</v>
      </c>
      <c r="H633" s="44" t="s">
        <v>337</v>
      </c>
      <c r="I633" s="44" t="s">
        <v>437</v>
      </c>
      <c r="J633" s="351" t="s">
        <v>5969</v>
      </c>
      <c r="M633" s="351"/>
      <c r="N633" s="351"/>
      <c r="P633" s="505" t="s">
        <v>26266</v>
      </c>
      <c r="Q633" s="44" t="s">
        <v>26267</v>
      </c>
      <c r="R633" s="44" t="s">
        <v>26268</v>
      </c>
      <c r="S633" s="351" t="s">
        <v>26269</v>
      </c>
      <c r="T633" s="44">
        <v>9271849738</v>
      </c>
      <c r="U633" s="514" t="s">
        <v>26270</v>
      </c>
      <c r="V633" s="514" t="s">
        <v>221</v>
      </c>
      <c r="W633" s="66" t="s">
        <v>221</v>
      </c>
      <c r="X633" s="66" t="s">
        <v>221</v>
      </c>
      <c r="Y633" s="66" t="s">
        <v>221</v>
      </c>
      <c r="Z633" s="66" t="s">
        <v>221</v>
      </c>
      <c r="AA633" s="44" t="s">
        <v>26271</v>
      </c>
      <c r="AB633" s="44">
        <v>9271849738</v>
      </c>
      <c r="AC633" s="255" t="s">
        <v>1303</v>
      </c>
      <c r="AD633" s="255" t="s">
        <v>224</v>
      </c>
      <c r="AE633" s="44" t="s">
        <v>221</v>
      </c>
      <c r="AF633" s="44" t="s">
        <v>221</v>
      </c>
      <c r="AG633" s="44" t="s">
        <v>221</v>
      </c>
      <c r="AH633" s="44" t="s">
        <v>221</v>
      </c>
      <c r="AI633" s="44">
        <v>0</v>
      </c>
      <c r="AJ633" s="44" t="s">
        <v>446</v>
      </c>
      <c r="AK633" s="44">
        <v>0</v>
      </c>
      <c r="AL633" s="44">
        <v>0</v>
      </c>
      <c r="AM633" s="44">
        <v>0</v>
      </c>
      <c r="AN633" s="255" t="s">
        <v>432</v>
      </c>
      <c r="AO633" s="281" t="s">
        <v>432</v>
      </c>
      <c r="AP633" s="281" t="s">
        <v>434</v>
      </c>
      <c r="AQ633" s="281" t="s">
        <v>10785</v>
      </c>
      <c r="AR633" s="44" t="s">
        <v>20725</v>
      </c>
      <c r="AX633" s="44" t="s">
        <v>14707</v>
      </c>
      <c r="AY633" s="44" t="s">
        <v>227</v>
      </c>
      <c r="AZ633" s="44" t="s">
        <v>3574</v>
      </c>
      <c r="BB633" s="44" t="s">
        <v>4430</v>
      </c>
      <c r="BC633" s="350"/>
      <c r="BD633" s="350"/>
      <c r="BF633" s="44">
        <v>2</v>
      </c>
      <c r="BG633" s="44">
        <v>2</v>
      </c>
      <c r="BH633" s="44">
        <v>2</v>
      </c>
      <c r="BI633" s="44">
        <v>2</v>
      </c>
      <c r="BJ633" s="44">
        <v>2</v>
      </c>
      <c r="BK633" s="44">
        <v>2</v>
      </c>
      <c r="BL633" s="44">
        <v>2</v>
      </c>
      <c r="BM633" s="44">
        <v>2</v>
      </c>
      <c r="BN633" s="44">
        <v>2</v>
      </c>
      <c r="BO633" s="44">
        <v>2</v>
      </c>
      <c r="BP633" s="44">
        <v>2</v>
      </c>
      <c r="BQ633" s="44">
        <v>2</v>
      </c>
      <c r="BR633" s="44">
        <v>2</v>
      </c>
      <c r="BS633" s="44">
        <v>2</v>
      </c>
      <c r="BT633" s="44">
        <v>2</v>
      </c>
      <c r="BV633" s="44" t="s">
        <v>4430</v>
      </c>
      <c r="BZ633" s="44">
        <v>3</v>
      </c>
      <c r="CA633" s="44">
        <v>3</v>
      </c>
      <c r="CB633" s="44">
        <v>3</v>
      </c>
      <c r="CC633" s="44">
        <v>3</v>
      </c>
      <c r="CD633" s="44" t="s">
        <v>260</v>
      </c>
      <c r="CE633" s="44" t="s">
        <v>4430</v>
      </c>
      <c r="CR633" s="335" t="s">
        <v>12643</v>
      </c>
      <c r="CS633" s="335" t="s">
        <v>12644</v>
      </c>
      <c r="CT633" s="335" t="s">
        <v>4002</v>
      </c>
      <c r="CU633" s="335" t="s">
        <v>26272</v>
      </c>
      <c r="CV633" s="335" t="s">
        <v>26267</v>
      </c>
      <c r="CW633" s="335" t="s">
        <v>26268</v>
      </c>
      <c r="CX633" s="335" t="s">
        <v>26269</v>
      </c>
      <c r="CY633" s="335" t="s">
        <v>26273</v>
      </c>
      <c r="CZ633" s="335" t="s">
        <v>3848</v>
      </c>
      <c r="DA633" s="335" t="s">
        <v>3666</v>
      </c>
      <c r="DB633" s="335" t="s">
        <v>4037</v>
      </c>
      <c r="DC633" s="335" t="s">
        <v>4038</v>
      </c>
      <c r="DD633" s="335" t="s">
        <v>4039</v>
      </c>
      <c r="DE633" s="335" t="s">
        <v>3848</v>
      </c>
      <c r="DF633" s="335" t="s">
        <v>3666</v>
      </c>
      <c r="DG633" s="335" t="s">
        <v>4037</v>
      </c>
      <c r="DH633" s="335" t="s">
        <v>4038</v>
      </c>
      <c r="DI633" s="335" t="s">
        <v>4039</v>
      </c>
      <c r="DJ633" s="335" t="s">
        <v>3848</v>
      </c>
      <c r="DK633" s="335" t="s">
        <v>3849</v>
      </c>
      <c r="DL633" s="335" t="s">
        <v>3848</v>
      </c>
      <c r="DM633" s="335" t="s">
        <v>3666</v>
      </c>
      <c r="DN633" s="335" t="s">
        <v>3852</v>
      </c>
      <c r="DO633" s="335" t="s">
        <v>3848</v>
      </c>
      <c r="DP633" s="335" t="s">
        <v>3848</v>
      </c>
      <c r="DQ633" s="335" t="s">
        <v>26274</v>
      </c>
      <c r="DR633" s="335" t="s">
        <v>3666</v>
      </c>
      <c r="DS633" s="335" t="s">
        <v>26270</v>
      </c>
      <c r="DT633" s="335" t="s">
        <v>3848</v>
      </c>
      <c r="DU633" s="335" t="s">
        <v>3848</v>
      </c>
      <c r="DV633" s="335" t="s">
        <v>3848</v>
      </c>
      <c r="DW633" s="335" t="s">
        <v>3848</v>
      </c>
      <c r="DX633" s="335" t="s">
        <v>3848</v>
      </c>
      <c r="DY633" s="335" t="s">
        <v>3848</v>
      </c>
      <c r="DZ633" s="335" t="s">
        <v>3848</v>
      </c>
      <c r="EA633" s="335" t="s">
        <v>3848</v>
      </c>
      <c r="EB633" s="335" t="s">
        <v>3861</v>
      </c>
      <c r="EC633" s="335" t="s">
        <v>3862</v>
      </c>
      <c r="ED633" s="335" t="s">
        <v>3848</v>
      </c>
      <c r="EE633" s="335" t="s">
        <v>5405</v>
      </c>
      <c r="EF633" s="335" t="s">
        <v>432</v>
      </c>
      <c r="EG633" s="335" t="s">
        <v>3919</v>
      </c>
      <c r="EH633" s="335" t="s">
        <v>3920</v>
      </c>
      <c r="EI633" s="335" t="s">
        <v>20946</v>
      </c>
      <c r="EJ633" s="335" t="s">
        <v>3848</v>
      </c>
      <c r="EK633" s="335" t="s">
        <v>3848</v>
      </c>
      <c r="EL633" s="335" t="s">
        <v>3868</v>
      </c>
      <c r="EM633" s="335" t="s">
        <v>4002</v>
      </c>
      <c r="EN633" s="335" t="s">
        <v>4002</v>
      </c>
      <c r="EO633" s="335" t="s">
        <v>4002</v>
      </c>
      <c r="EP633" s="335" t="s">
        <v>4002</v>
      </c>
      <c r="EQ633" s="335" t="s">
        <v>4017</v>
      </c>
      <c r="ER633" s="335" t="s">
        <v>4017</v>
      </c>
      <c r="ES633" s="335" t="s">
        <v>4017</v>
      </c>
      <c r="ET633" s="335" t="s">
        <v>4017</v>
      </c>
      <c r="EU633" s="335" t="s">
        <v>4017</v>
      </c>
      <c r="EV633" s="335" t="s">
        <v>3848</v>
      </c>
      <c r="EW633" s="335" t="s">
        <v>3848</v>
      </c>
      <c r="EX633" s="335" t="s">
        <v>3848</v>
      </c>
      <c r="EY633" s="335" t="s">
        <v>3848</v>
      </c>
      <c r="EZ633" s="335" t="s">
        <v>3848</v>
      </c>
      <c r="FA633" s="335" t="s">
        <v>3848</v>
      </c>
      <c r="FB633" s="335" t="s">
        <v>3848</v>
      </c>
      <c r="FC633" s="335" t="s">
        <v>3848</v>
      </c>
      <c r="FD633" s="335" t="s">
        <v>3848</v>
      </c>
      <c r="FE633" s="335" t="s">
        <v>4017</v>
      </c>
      <c r="FF633" s="335" t="s">
        <v>4017</v>
      </c>
      <c r="FG633" s="335" t="s">
        <v>3848</v>
      </c>
      <c r="FH633" s="335" t="s">
        <v>3848</v>
      </c>
      <c r="FI633" s="335" t="s">
        <v>3848</v>
      </c>
      <c r="FJ633" s="335" t="s">
        <v>4017</v>
      </c>
      <c r="FK633" s="335" t="s">
        <v>4017</v>
      </c>
      <c r="FL633" s="335" t="s">
        <v>4017</v>
      </c>
      <c r="FM633" s="335" t="s">
        <v>3666</v>
      </c>
      <c r="FN633" s="335" t="s">
        <v>3666</v>
      </c>
      <c r="FO633" s="335" t="s">
        <v>3848</v>
      </c>
      <c r="FP633" s="335" t="s">
        <v>3848</v>
      </c>
      <c r="FQ633" s="335" t="s">
        <v>5082</v>
      </c>
      <c r="FR633" s="335" t="s">
        <v>5082</v>
      </c>
      <c r="FS633" s="335" t="s">
        <v>5082</v>
      </c>
      <c r="FT633" s="335" t="s">
        <v>3943</v>
      </c>
      <c r="FU633" s="335" t="s">
        <v>3943</v>
      </c>
      <c r="FV633" s="335" t="s">
        <v>3943</v>
      </c>
      <c r="FW633" s="335" t="s">
        <v>3943</v>
      </c>
      <c r="FX633" s="335" t="s">
        <v>3894</v>
      </c>
      <c r="FY633" s="335" t="s">
        <v>3848</v>
      </c>
      <c r="FZ633" s="335" t="s">
        <v>3848</v>
      </c>
      <c r="GA633" s="335" t="s">
        <v>3848</v>
      </c>
      <c r="GB633" s="335" t="s">
        <v>3848</v>
      </c>
      <c r="GC633" s="335" t="s">
        <v>3848</v>
      </c>
      <c r="HL633" s="335"/>
      <c r="HM633" s="335"/>
      <c r="HN633" s="335"/>
      <c r="HO633" s="335"/>
      <c r="HP633" s="335"/>
      <c r="HQ633" s="335"/>
      <c r="HR633" s="335"/>
      <c r="HS633" s="335"/>
      <c r="HT633" s="335"/>
      <c r="HU633" s="335"/>
      <c r="HV633" s="335"/>
      <c r="HW633" s="335"/>
      <c r="HX633" s="335"/>
      <c r="HY633" s="335"/>
      <c r="HZ633" s="335"/>
      <c r="IA633" s="335"/>
      <c r="IB633" s="335"/>
      <c r="IC633" s="44" t="s">
        <v>13439</v>
      </c>
      <c r="ID633" s="335"/>
      <c r="IE633" s="44" t="s">
        <v>3403</v>
      </c>
    </row>
    <row r="634" spans="1:239" s="44" customFormat="1" ht="12.75" x14ac:dyDescent="0.2">
      <c r="A634" s="85">
        <v>107</v>
      </c>
      <c r="B634" s="350"/>
      <c r="D634" s="85" t="s">
        <v>12630</v>
      </c>
      <c r="E634" s="523" t="s">
        <v>212</v>
      </c>
      <c r="F634" s="282">
        <v>43287</v>
      </c>
      <c r="G634" s="44" t="s">
        <v>26275</v>
      </c>
      <c r="H634" s="255" t="s">
        <v>3056</v>
      </c>
      <c r="I634" s="255" t="s">
        <v>3057</v>
      </c>
      <c r="M634" s="351"/>
      <c r="N634" s="351"/>
      <c r="P634" s="505" t="s">
        <v>26276</v>
      </c>
      <c r="Q634" s="44" t="s">
        <v>26277</v>
      </c>
      <c r="R634" s="44" t="s">
        <v>2441</v>
      </c>
      <c r="S634" s="351" t="s">
        <v>2935</v>
      </c>
      <c r="T634" s="354">
        <v>9655432952</v>
      </c>
      <c r="U634" s="514" t="s">
        <v>26278</v>
      </c>
      <c r="V634" s="514" t="s">
        <v>221</v>
      </c>
      <c r="W634" s="66" t="s">
        <v>221</v>
      </c>
      <c r="X634" s="66" t="s">
        <v>221</v>
      </c>
      <c r="Y634" s="66" t="s">
        <v>221</v>
      </c>
      <c r="Z634" s="66" t="s">
        <v>221</v>
      </c>
      <c r="AA634" s="44" t="s">
        <v>26279</v>
      </c>
      <c r="AB634" s="44">
        <v>9395596392</v>
      </c>
      <c r="AC634" s="255" t="s">
        <v>1303</v>
      </c>
      <c r="AD634" s="255" t="s">
        <v>224</v>
      </c>
      <c r="AE634" s="44" t="s">
        <v>221</v>
      </c>
      <c r="AF634" s="44" t="s">
        <v>221</v>
      </c>
      <c r="AG634" s="44" t="s">
        <v>221</v>
      </c>
      <c r="AH634" s="44" t="s">
        <v>221</v>
      </c>
      <c r="AI634" s="44">
        <v>1</v>
      </c>
      <c r="AJ634" s="44" t="s">
        <v>446</v>
      </c>
      <c r="AK634" s="44">
        <v>0</v>
      </c>
      <c r="AL634" s="44">
        <v>0</v>
      </c>
      <c r="AM634" s="44">
        <v>0</v>
      </c>
      <c r="AN634" s="255" t="s">
        <v>432</v>
      </c>
      <c r="AO634" s="281" t="s">
        <v>432</v>
      </c>
      <c r="AP634" s="281" t="s">
        <v>434</v>
      </c>
      <c r="AQ634" s="281" t="s">
        <v>10785</v>
      </c>
      <c r="AR634" s="44" t="s">
        <v>20725</v>
      </c>
      <c r="AX634" s="44" t="s">
        <v>14707</v>
      </c>
      <c r="AY634" s="44" t="s">
        <v>227</v>
      </c>
      <c r="AZ634" s="44" t="s">
        <v>3574</v>
      </c>
      <c r="BB634" s="44" t="s">
        <v>4430</v>
      </c>
      <c r="BC634" s="350"/>
      <c r="BD634" s="350"/>
      <c r="BF634" s="44">
        <v>1</v>
      </c>
      <c r="BG634" s="44">
        <v>1</v>
      </c>
      <c r="BH634" s="44">
        <v>1</v>
      </c>
      <c r="BI634" s="44">
        <v>1</v>
      </c>
      <c r="BJ634" s="44">
        <v>1</v>
      </c>
      <c r="BK634" s="44">
        <v>1</v>
      </c>
      <c r="BL634" s="44">
        <v>1</v>
      </c>
      <c r="BM634" s="44">
        <v>1</v>
      </c>
      <c r="BN634" s="44">
        <v>1</v>
      </c>
      <c r="BO634" s="44">
        <v>1</v>
      </c>
      <c r="BP634" s="44">
        <v>1</v>
      </c>
      <c r="BQ634" s="44">
        <v>1</v>
      </c>
      <c r="BR634" s="44">
        <v>1</v>
      </c>
      <c r="BS634" s="44">
        <v>1</v>
      </c>
      <c r="BT634" s="44">
        <v>1</v>
      </c>
      <c r="CR634" s="335" t="s">
        <v>12643</v>
      </c>
      <c r="CS634" s="335" t="s">
        <v>12644</v>
      </c>
      <c r="CT634" s="335" t="s">
        <v>4002</v>
      </c>
      <c r="CU634" s="335" t="s">
        <v>26280</v>
      </c>
      <c r="CV634" s="335" t="s">
        <v>26277</v>
      </c>
      <c r="CW634" s="335" t="s">
        <v>2441</v>
      </c>
      <c r="CX634" s="335" t="s">
        <v>2935</v>
      </c>
      <c r="CY634" s="335" t="s">
        <v>26281</v>
      </c>
      <c r="CZ634" s="335" t="s">
        <v>3848</v>
      </c>
      <c r="DA634" s="335" t="s">
        <v>3666</v>
      </c>
      <c r="DB634" s="335" t="s">
        <v>4037</v>
      </c>
      <c r="DC634" s="335" t="s">
        <v>4038</v>
      </c>
      <c r="DD634" s="335" t="s">
        <v>4039</v>
      </c>
      <c r="DE634" s="335" t="s">
        <v>3848</v>
      </c>
      <c r="DF634" s="335" t="s">
        <v>3666</v>
      </c>
      <c r="DG634" s="335" t="s">
        <v>4037</v>
      </c>
      <c r="DH634" s="335" t="s">
        <v>4038</v>
      </c>
      <c r="DI634" s="335" t="s">
        <v>4039</v>
      </c>
      <c r="DJ634" s="335" t="s">
        <v>3848</v>
      </c>
      <c r="DK634" s="335" t="s">
        <v>3849</v>
      </c>
      <c r="DL634" s="335" t="s">
        <v>3848</v>
      </c>
      <c r="DM634" s="335" t="s">
        <v>3666</v>
      </c>
      <c r="DN634" s="335" t="s">
        <v>3852</v>
      </c>
      <c r="DO634" s="335" t="s">
        <v>3848</v>
      </c>
      <c r="DP634" s="335" t="s">
        <v>3848</v>
      </c>
      <c r="DQ634" s="335" t="s">
        <v>26282</v>
      </c>
      <c r="DR634" s="335" t="s">
        <v>3666</v>
      </c>
      <c r="DS634" s="335" t="s">
        <v>26278</v>
      </c>
      <c r="DT634" s="335" t="s">
        <v>3848</v>
      </c>
      <c r="DU634" s="335" t="s">
        <v>3848</v>
      </c>
      <c r="DV634" s="335" t="s">
        <v>3848</v>
      </c>
      <c r="DW634" s="335" t="s">
        <v>3848</v>
      </c>
      <c r="DX634" s="335" t="s">
        <v>3848</v>
      </c>
      <c r="DY634" s="335" t="s">
        <v>3848</v>
      </c>
      <c r="DZ634" s="335" t="s">
        <v>3848</v>
      </c>
      <c r="EA634" s="335" t="s">
        <v>3848</v>
      </c>
      <c r="EB634" s="335" t="s">
        <v>3861</v>
      </c>
      <c r="EC634" s="335" t="s">
        <v>3862</v>
      </c>
      <c r="ED634" s="335" t="s">
        <v>3848</v>
      </c>
      <c r="EE634" s="335" t="s">
        <v>5405</v>
      </c>
      <c r="EF634" s="335" t="s">
        <v>432</v>
      </c>
      <c r="EG634" s="335" t="s">
        <v>3919</v>
      </c>
      <c r="EH634" s="335" t="s">
        <v>3920</v>
      </c>
      <c r="EI634" s="335" t="s">
        <v>20946</v>
      </c>
      <c r="EJ634" s="335" t="s">
        <v>3848</v>
      </c>
      <c r="EK634" s="335" t="s">
        <v>3848</v>
      </c>
      <c r="EL634" s="335" t="s">
        <v>3868</v>
      </c>
      <c r="EM634" s="335" t="s">
        <v>4002</v>
      </c>
      <c r="EN634" s="335" t="s">
        <v>4002</v>
      </c>
      <c r="EO634" s="335" t="s">
        <v>4002</v>
      </c>
      <c r="EP634" s="335" t="s">
        <v>4002</v>
      </c>
      <c r="EQ634" s="335" t="s">
        <v>4017</v>
      </c>
      <c r="ER634" s="335" t="s">
        <v>4017</v>
      </c>
      <c r="ES634" s="335" t="s">
        <v>4017</v>
      </c>
      <c r="ET634" s="335" t="s">
        <v>4017</v>
      </c>
      <c r="EU634" s="335" t="s">
        <v>4017</v>
      </c>
      <c r="EV634" s="335" t="s">
        <v>3848</v>
      </c>
      <c r="EW634" s="335" t="s">
        <v>3848</v>
      </c>
      <c r="EX634" s="335" t="s">
        <v>3848</v>
      </c>
      <c r="EY634" s="335" t="s">
        <v>3848</v>
      </c>
      <c r="EZ634" s="335" t="s">
        <v>3848</v>
      </c>
      <c r="FA634" s="335" t="s">
        <v>3848</v>
      </c>
      <c r="FB634" s="335" t="s">
        <v>3848</v>
      </c>
      <c r="FC634" s="335" t="s">
        <v>3848</v>
      </c>
      <c r="FD634" s="335" t="s">
        <v>3848</v>
      </c>
      <c r="FE634" s="335" t="s">
        <v>4017</v>
      </c>
      <c r="FF634" s="335" t="s">
        <v>4017</v>
      </c>
      <c r="FG634" s="335" t="s">
        <v>3848</v>
      </c>
      <c r="FH634" s="335" t="s">
        <v>3848</v>
      </c>
      <c r="FI634" s="335" t="s">
        <v>3848</v>
      </c>
      <c r="FJ634" s="335" t="s">
        <v>4017</v>
      </c>
      <c r="FK634" s="335" t="s">
        <v>4017</v>
      </c>
      <c r="FL634" s="335" t="s">
        <v>4017</v>
      </c>
      <c r="FM634" s="335" t="s">
        <v>3666</v>
      </c>
      <c r="FN634" s="335" t="s">
        <v>3666</v>
      </c>
      <c r="FO634" s="335" t="s">
        <v>3848</v>
      </c>
      <c r="FP634" s="335" t="s">
        <v>3848</v>
      </c>
      <c r="FQ634" s="335" t="s">
        <v>26283</v>
      </c>
      <c r="FR634" s="335" t="s">
        <v>4367</v>
      </c>
      <c r="FS634" s="335" t="s">
        <v>26284</v>
      </c>
      <c r="FT634" s="335" t="s">
        <v>3943</v>
      </c>
      <c r="FU634" s="335" t="s">
        <v>3943</v>
      </c>
      <c r="FV634" s="335" t="s">
        <v>3943</v>
      </c>
      <c r="FW634" s="335" t="s">
        <v>3943</v>
      </c>
      <c r="FX634" s="335" t="s">
        <v>3944</v>
      </c>
      <c r="FY634" s="335" t="s">
        <v>3848</v>
      </c>
      <c r="FZ634" s="335" t="s">
        <v>3848</v>
      </c>
      <c r="GA634" s="335" t="s">
        <v>3848</v>
      </c>
      <c r="GB634" s="335" t="s">
        <v>3848</v>
      </c>
      <c r="GC634" s="335" t="s">
        <v>3848</v>
      </c>
      <c r="HL634" s="335"/>
      <c r="HM634" s="335"/>
      <c r="HN634" s="335"/>
      <c r="HO634" s="335"/>
      <c r="HP634" s="335"/>
      <c r="HQ634" s="335"/>
      <c r="HR634" s="335"/>
      <c r="HS634" s="335"/>
      <c r="HT634" s="335"/>
      <c r="HU634" s="335"/>
      <c r="HV634" s="335"/>
      <c r="HW634" s="335"/>
      <c r="HX634" s="335"/>
      <c r="HY634" s="335"/>
      <c r="HZ634" s="335"/>
      <c r="IA634" s="335"/>
      <c r="IB634" s="335"/>
      <c r="IC634" s="44" t="s">
        <v>3403</v>
      </c>
      <c r="ID634" s="335"/>
      <c r="IE634" s="44" t="s">
        <v>3403</v>
      </c>
    </row>
    <row r="635" spans="1:239" s="44" customFormat="1" ht="12.75" x14ac:dyDescent="0.2">
      <c r="A635" s="85">
        <v>108</v>
      </c>
      <c r="B635" s="350"/>
      <c r="D635" s="85" t="s">
        <v>12630</v>
      </c>
      <c r="E635" s="523" t="s">
        <v>212</v>
      </c>
      <c r="F635" s="282">
        <v>43287</v>
      </c>
      <c r="G635" s="44" t="s">
        <v>26275</v>
      </c>
      <c r="H635" s="255" t="s">
        <v>3056</v>
      </c>
      <c r="I635" s="255" t="s">
        <v>3057</v>
      </c>
      <c r="M635" s="351"/>
      <c r="N635" s="351"/>
      <c r="P635" s="505" t="s">
        <v>26285</v>
      </c>
      <c r="Q635" s="44" t="s">
        <v>595</v>
      </c>
      <c r="R635" s="44" t="s">
        <v>26286</v>
      </c>
      <c r="S635" s="351" t="s">
        <v>26287</v>
      </c>
      <c r="T635" s="354">
        <v>9365372296</v>
      </c>
      <c r="U635" s="514" t="s">
        <v>26288</v>
      </c>
      <c r="V635" s="514" t="s">
        <v>221</v>
      </c>
      <c r="W635" s="66" t="s">
        <v>221</v>
      </c>
      <c r="X635" s="66" t="s">
        <v>221</v>
      </c>
      <c r="Y635" s="66" t="s">
        <v>221</v>
      </c>
      <c r="Z635" s="66" t="s">
        <v>221</v>
      </c>
      <c r="AA635" s="44" t="s">
        <v>26289</v>
      </c>
      <c r="AB635" s="44">
        <v>9102918186</v>
      </c>
      <c r="AC635" s="255" t="s">
        <v>1303</v>
      </c>
      <c r="AD635" s="255" t="s">
        <v>224</v>
      </c>
      <c r="AE635" s="44" t="s">
        <v>221</v>
      </c>
      <c r="AF635" s="44" t="s">
        <v>221</v>
      </c>
      <c r="AG635" s="44" t="s">
        <v>221</v>
      </c>
      <c r="AH635" s="44" t="s">
        <v>221</v>
      </c>
      <c r="AI635" s="44">
        <v>2</v>
      </c>
      <c r="AJ635" s="44" t="s">
        <v>446</v>
      </c>
      <c r="AK635" s="44">
        <v>0</v>
      </c>
      <c r="AL635" s="44">
        <v>0</v>
      </c>
      <c r="AM635" s="44">
        <v>0</v>
      </c>
      <c r="AN635" s="255" t="s">
        <v>432</v>
      </c>
      <c r="AO635" s="281" t="s">
        <v>432</v>
      </c>
      <c r="AP635" s="281" t="s">
        <v>434</v>
      </c>
      <c r="AQ635" s="281" t="s">
        <v>10785</v>
      </c>
      <c r="AR635" s="44" t="s">
        <v>20725</v>
      </c>
      <c r="AX635" s="44" t="s">
        <v>14707</v>
      </c>
      <c r="AY635" s="44" t="s">
        <v>227</v>
      </c>
      <c r="AZ635" s="44" t="s">
        <v>3574</v>
      </c>
      <c r="BB635" s="44" t="s">
        <v>4430</v>
      </c>
      <c r="BC635" s="350"/>
      <c r="BD635" s="350"/>
      <c r="BF635" s="44">
        <v>1</v>
      </c>
      <c r="BG635" s="44">
        <v>1</v>
      </c>
      <c r="BH635" s="44">
        <v>1</v>
      </c>
      <c r="BI635" s="44">
        <v>1</v>
      </c>
      <c r="BJ635" s="44">
        <v>1</v>
      </c>
      <c r="BK635" s="44">
        <v>1</v>
      </c>
      <c r="BL635" s="44">
        <v>1</v>
      </c>
      <c r="BM635" s="44">
        <v>1</v>
      </c>
      <c r="BN635" s="44">
        <v>1</v>
      </c>
      <c r="BO635" s="44">
        <v>1</v>
      </c>
      <c r="BP635" s="44">
        <v>1</v>
      </c>
      <c r="BQ635" s="44">
        <v>1</v>
      </c>
      <c r="BR635" s="44">
        <v>1</v>
      </c>
      <c r="BS635" s="44">
        <v>1</v>
      </c>
      <c r="BT635" s="44">
        <v>1</v>
      </c>
      <c r="BW635" s="59"/>
      <c r="BX635" s="59"/>
      <c r="CR635" s="335" t="s">
        <v>12643</v>
      </c>
      <c r="CS635" s="335" t="s">
        <v>12644</v>
      </c>
      <c r="CT635" s="335" t="s">
        <v>4002</v>
      </c>
      <c r="CU635" s="335" t="s">
        <v>26290</v>
      </c>
      <c r="CV635" s="335" t="s">
        <v>595</v>
      </c>
      <c r="CW635" s="335" t="s">
        <v>26286</v>
      </c>
      <c r="CX635" s="335" t="s">
        <v>26287</v>
      </c>
      <c r="CY635" s="335" t="s">
        <v>26291</v>
      </c>
      <c r="CZ635" s="335" t="s">
        <v>3848</v>
      </c>
      <c r="DA635" s="335" t="s">
        <v>3666</v>
      </c>
      <c r="DB635" s="335" t="s">
        <v>4037</v>
      </c>
      <c r="DC635" s="335" t="s">
        <v>4038</v>
      </c>
      <c r="DD635" s="335" t="s">
        <v>4039</v>
      </c>
      <c r="DE635" s="335" t="s">
        <v>3848</v>
      </c>
      <c r="DF635" s="335" t="s">
        <v>3666</v>
      </c>
      <c r="DG635" s="335" t="s">
        <v>4037</v>
      </c>
      <c r="DH635" s="335" t="s">
        <v>4038</v>
      </c>
      <c r="DI635" s="335" t="s">
        <v>4039</v>
      </c>
      <c r="DJ635" s="335" t="s">
        <v>3848</v>
      </c>
      <c r="DK635" s="335" t="s">
        <v>3849</v>
      </c>
      <c r="DL635" s="335" t="s">
        <v>3848</v>
      </c>
      <c r="DM635" s="335" t="s">
        <v>3666</v>
      </c>
      <c r="DN635" s="335" t="s">
        <v>3852</v>
      </c>
      <c r="DO635" s="335" t="s">
        <v>3848</v>
      </c>
      <c r="DP635" s="335" t="s">
        <v>3848</v>
      </c>
      <c r="DQ635" s="335" t="s">
        <v>26292</v>
      </c>
      <c r="DR635" s="335" t="s">
        <v>3666</v>
      </c>
      <c r="DS635" s="335" t="s">
        <v>26288</v>
      </c>
      <c r="DT635" s="335" t="s">
        <v>3848</v>
      </c>
      <c r="DU635" s="335" t="s">
        <v>3848</v>
      </c>
      <c r="DV635" s="335" t="s">
        <v>3848</v>
      </c>
      <c r="DW635" s="335" t="s">
        <v>3848</v>
      </c>
      <c r="DX635" s="335" t="s">
        <v>3848</v>
      </c>
      <c r="DY635" s="335" t="s">
        <v>3848</v>
      </c>
      <c r="DZ635" s="335" t="s">
        <v>3848</v>
      </c>
      <c r="EA635" s="335" t="s">
        <v>3848</v>
      </c>
      <c r="EB635" s="335" t="s">
        <v>3861</v>
      </c>
      <c r="EC635" s="335" t="s">
        <v>3862</v>
      </c>
      <c r="ED635" s="335" t="s">
        <v>3848</v>
      </c>
      <c r="EE635" s="335" t="s">
        <v>5405</v>
      </c>
      <c r="EF635" s="335" t="s">
        <v>432</v>
      </c>
      <c r="EG635" s="335" t="s">
        <v>3919</v>
      </c>
      <c r="EH635" s="335" t="s">
        <v>3920</v>
      </c>
      <c r="EI635" s="335" t="s">
        <v>20946</v>
      </c>
      <c r="EJ635" s="335" t="s">
        <v>3848</v>
      </c>
      <c r="EK635" s="335" t="s">
        <v>3848</v>
      </c>
      <c r="EL635" s="335" t="s">
        <v>3868</v>
      </c>
      <c r="EM635" s="335" t="s">
        <v>4002</v>
      </c>
      <c r="EN635" s="335" t="s">
        <v>4002</v>
      </c>
      <c r="EO635" s="335" t="s">
        <v>4002</v>
      </c>
      <c r="EP635" s="335" t="s">
        <v>4002</v>
      </c>
      <c r="EQ635" s="335" t="s">
        <v>4017</v>
      </c>
      <c r="ER635" s="335" t="s">
        <v>4017</v>
      </c>
      <c r="ES635" s="335" t="s">
        <v>4017</v>
      </c>
      <c r="ET635" s="335" t="s">
        <v>4017</v>
      </c>
      <c r="EU635" s="335" t="s">
        <v>4017</v>
      </c>
      <c r="EV635" s="335" t="s">
        <v>3848</v>
      </c>
      <c r="EW635" s="335" t="s">
        <v>3848</v>
      </c>
      <c r="EX635" s="335" t="s">
        <v>3848</v>
      </c>
      <c r="EY635" s="335" t="s">
        <v>3848</v>
      </c>
      <c r="EZ635" s="335" t="s">
        <v>3848</v>
      </c>
      <c r="FA635" s="335" t="s">
        <v>3848</v>
      </c>
      <c r="FB635" s="335" t="s">
        <v>3848</v>
      </c>
      <c r="FC635" s="335" t="s">
        <v>3848</v>
      </c>
      <c r="FD635" s="335" t="s">
        <v>3848</v>
      </c>
      <c r="FE635" s="335" t="s">
        <v>4017</v>
      </c>
      <c r="FF635" s="335" t="s">
        <v>4017</v>
      </c>
      <c r="FG635" s="335" t="s">
        <v>3848</v>
      </c>
      <c r="FH635" s="335" t="s">
        <v>3848</v>
      </c>
      <c r="FI635" s="335" t="s">
        <v>3848</v>
      </c>
      <c r="FJ635" s="335" t="s">
        <v>4017</v>
      </c>
      <c r="FK635" s="335" t="s">
        <v>4017</v>
      </c>
      <c r="FL635" s="335" t="s">
        <v>4017</v>
      </c>
      <c r="FM635" s="335" t="s">
        <v>3666</v>
      </c>
      <c r="FN635" s="335" t="s">
        <v>3666</v>
      </c>
      <c r="FO635" s="335" t="s">
        <v>3848</v>
      </c>
      <c r="FP635" s="335" t="s">
        <v>3848</v>
      </c>
      <c r="FQ635" s="335" t="s">
        <v>26293</v>
      </c>
      <c r="FR635" s="335" t="s">
        <v>4367</v>
      </c>
      <c r="FS635" s="335" t="s">
        <v>26294</v>
      </c>
      <c r="FT635" s="335" t="s">
        <v>3943</v>
      </c>
      <c r="FU635" s="335" t="s">
        <v>3943</v>
      </c>
      <c r="FV635" s="335" t="s">
        <v>3943</v>
      </c>
      <c r="FW635" s="335" t="s">
        <v>3943</v>
      </c>
      <c r="FX635" s="335" t="s">
        <v>3944</v>
      </c>
      <c r="FY635" s="335" t="s">
        <v>3848</v>
      </c>
      <c r="FZ635" s="335" t="s">
        <v>3848</v>
      </c>
      <c r="GA635" s="335" t="s">
        <v>3848</v>
      </c>
      <c r="GB635" s="335" t="s">
        <v>3848</v>
      </c>
      <c r="GC635" s="335" t="s">
        <v>3848</v>
      </c>
      <c r="HL635" s="335"/>
      <c r="HM635" s="335"/>
      <c r="HN635" s="335"/>
      <c r="HO635" s="335"/>
      <c r="HP635" s="335"/>
      <c r="HQ635" s="335"/>
      <c r="HR635" s="335"/>
      <c r="HS635" s="335"/>
      <c r="HT635" s="335"/>
      <c r="HU635" s="335"/>
      <c r="HV635" s="335"/>
      <c r="HW635" s="335"/>
      <c r="HX635" s="335"/>
      <c r="HY635" s="335"/>
      <c r="HZ635" s="335"/>
      <c r="IA635" s="335"/>
      <c r="IB635" s="335"/>
      <c r="IC635" s="44" t="s">
        <v>3403</v>
      </c>
      <c r="ID635" s="335"/>
      <c r="IE635" s="44" t="s">
        <v>3403</v>
      </c>
    </row>
    <row r="636" spans="1:239" s="44" customFormat="1" ht="12.75" x14ac:dyDescent="0.2">
      <c r="A636" s="85">
        <v>109</v>
      </c>
      <c r="B636" s="350"/>
      <c r="D636" s="85" t="s">
        <v>12630</v>
      </c>
      <c r="E636" s="523" t="s">
        <v>212</v>
      </c>
      <c r="F636" s="282">
        <v>43287</v>
      </c>
      <c r="G636" s="44" t="s">
        <v>26275</v>
      </c>
      <c r="H636" s="255" t="s">
        <v>3056</v>
      </c>
      <c r="I636" s="255" t="s">
        <v>3057</v>
      </c>
      <c r="M636" s="351"/>
      <c r="N636" s="351"/>
      <c r="P636" s="370" t="s">
        <v>26295</v>
      </c>
      <c r="Q636" s="44" t="s">
        <v>1956</v>
      </c>
      <c r="R636" s="44" t="s">
        <v>26296</v>
      </c>
      <c r="S636" s="351" t="s">
        <v>2802</v>
      </c>
      <c r="T636" s="354">
        <v>9354070795</v>
      </c>
      <c r="U636" s="514" t="s">
        <v>26297</v>
      </c>
      <c r="V636" s="514" t="s">
        <v>221</v>
      </c>
      <c r="W636" s="66" t="s">
        <v>221</v>
      </c>
      <c r="X636" s="66" t="s">
        <v>221</v>
      </c>
      <c r="Y636" s="66" t="s">
        <v>221</v>
      </c>
      <c r="Z636" s="66" t="s">
        <v>221</v>
      </c>
      <c r="AA636" s="44" t="s">
        <v>26298</v>
      </c>
      <c r="AB636" s="44">
        <v>9354070795</v>
      </c>
      <c r="AC636" s="255" t="s">
        <v>1303</v>
      </c>
      <c r="AD636" s="255" t="s">
        <v>224</v>
      </c>
      <c r="AE636" s="44" t="s">
        <v>221</v>
      </c>
      <c r="AF636" s="44" t="s">
        <v>221</v>
      </c>
      <c r="AG636" s="44" t="s">
        <v>221</v>
      </c>
      <c r="AH636" s="44" t="s">
        <v>221</v>
      </c>
      <c r="AI636" s="44">
        <v>3</v>
      </c>
      <c r="AJ636" s="44" t="s">
        <v>446</v>
      </c>
      <c r="AK636" s="44">
        <v>0</v>
      </c>
      <c r="AL636" s="44">
        <v>0</v>
      </c>
      <c r="AM636" s="44">
        <v>0</v>
      </c>
      <c r="AN636" s="255" t="s">
        <v>432</v>
      </c>
      <c r="AO636" s="281" t="s">
        <v>432</v>
      </c>
      <c r="AP636" s="281" t="s">
        <v>434</v>
      </c>
      <c r="AQ636" s="281" t="s">
        <v>10785</v>
      </c>
      <c r="AR636" s="44" t="s">
        <v>20725</v>
      </c>
      <c r="AX636" s="44" t="s">
        <v>14707</v>
      </c>
      <c r="AY636" s="44" t="s">
        <v>227</v>
      </c>
      <c r="AZ636" s="44" t="s">
        <v>3574</v>
      </c>
      <c r="BB636" s="44" t="s">
        <v>4430</v>
      </c>
      <c r="BC636" s="350"/>
      <c r="BD636" s="350"/>
      <c r="BF636" s="44">
        <v>1</v>
      </c>
      <c r="BG636" s="44">
        <v>1</v>
      </c>
      <c r="BH636" s="44">
        <v>1</v>
      </c>
      <c r="BI636" s="44">
        <v>1</v>
      </c>
      <c r="BJ636" s="44">
        <v>1</v>
      </c>
      <c r="BK636" s="44">
        <v>1</v>
      </c>
      <c r="BL636" s="44">
        <v>1</v>
      </c>
      <c r="BM636" s="44">
        <v>1</v>
      </c>
      <c r="BN636" s="44">
        <v>1</v>
      </c>
      <c r="BO636" s="44">
        <v>1</v>
      </c>
      <c r="BP636" s="44">
        <v>1</v>
      </c>
      <c r="BQ636" s="44">
        <v>1</v>
      </c>
      <c r="BR636" s="44">
        <v>1</v>
      </c>
      <c r="BS636" s="44">
        <v>1</v>
      </c>
      <c r="BT636" s="44">
        <v>1</v>
      </c>
      <c r="BW636" s="59"/>
      <c r="BX636" s="59"/>
      <c r="CR636" s="335" t="s">
        <v>12643</v>
      </c>
      <c r="CS636" s="335" t="s">
        <v>12644</v>
      </c>
      <c r="CT636" s="335" t="s">
        <v>4002</v>
      </c>
      <c r="CU636" s="335" t="s">
        <v>26299</v>
      </c>
      <c r="CV636" s="335" t="s">
        <v>1956</v>
      </c>
      <c r="CW636" s="335" t="s">
        <v>26296</v>
      </c>
      <c r="CX636" s="335" t="s">
        <v>2802</v>
      </c>
      <c r="CY636" s="335" t="s">
        <v>26300</v>
      </c>
      <c r="CZ636" s="335" t="s">
        <v>3848</v>
      </c>
      <c r="DA636" s="335" t="s">
        <v>3666</v>
      </c>
      <c r="DB636" s="335" t="s">
        <v>4037</v>
      </c>
      <c r="DC636" s="335" t="s">
        <v>4038</v>
      </c>
      <c r="DD636" s="335" t="s">
        <v>4039</v>
      </c>
      <c r="DE636" s="335" t="s">
        <v>3848</v>
      </c>
      <c r="DF636" s="335" t="s">
        <v>3666</v>
      </c>
      <c r="DG636" s="335" t="s">
        <v>4037</v>
      </c>
      <c r="DH636" s="335" t="s">
        <v>4038</v>
      </c>
      <c r="DI636" s="335" t="s">
        <v>4039</v>
      </c>
      <c r="DJ636" s="335" t="s">
        <v>3848</v>
      </c>
      <c r="DK636" s="335" t="s">
        <v>3849</v>
      </c>
      <c r="DL636" s="335" t="s">
        <v>3848</v>
      </c>
      <c r="DM636" s="335" t="s">
        <v>3666</v>
      </c>
      <c r="DN636" s="335" t="s">
        <v>3852</v>
      </c>
      <c r="DO636" s="335" t="s">
        <v>3848</v>
      </c>
      <c r="DP636" s="335" t="s">
        <v>3848</v>
      </c>
      <c r="DQ636" s="335" t="s">
        <v>26301</v>
      </c>
      <c r="DR636" s="335" t="s">
        <v>3666</v>
      </c>
      <c r="DS636" s="335" t="s">
        <v>26297</v>
      </c>
      <c r="DT636" s="335" t="s">
        <v>3848</v>
      </c>
      <c r="DU636" s="335" t="s">
        <v>3848</v>
      </c>
      <c r="DV636" s="335" t="s">
        <v>3848</v>
      </c>
      <c r="DW636" s="335" t="s">
        <v>3848</v>
      </c>
      <c r="DX636" s="335" t="s">
        <v>3848</v>
      </c>
      <c r="DY636" s="335" t="s">
        <v>3848</v>
      </c>
      <c r="DZ636" s="335" t="s">
        <v>3848</v>
      </c>
      <c r="EA636" s="335" t="s">
        <v>3848</v>
      </c>
      <c r="EB636" s="335" t="s">
        <v>3861</v>
      </c>
      <c r="EC636" s="335" t="s">
        <v>3862</v>
      </c>
      <c r="ED636" s="335" t="s">
        <v>3848</v>
      </c>
      <c r="EE636" s="335" t="s">
        <v>5405</v>
      </c>
      <c r="EF636" s="335" t="s">
        <v>432</v>
      </c>
      <c r="EG636" s="335" t="s">
        <v>3919</v>
      </c>
      <c r="EH636" s="335" t="s">
        <v>3920</v>
      </c>
      <c r="EI636" s="335" t="s">
        <v>20946</v>
      </c>
      <c r="EJ636" s="335" t="s">
        <v>3848</v>
      </c>
      <c r="EK636" s="335" t="s">
        <v>3848</v>
      </c>
      <c r="EL636" s="335" t="s">
        <v>3868</v>
      </c>
      <c r="EM636" s="335" t="s">
        <v>4002</v>
      </c>
      <c r="EN636" s="335" t="s">
        <v>4002</v>
      </c>
      <c r="EO636" s="335" t="s">
        <v>4002</v>
      </c>
      <c r="EP636" s="335" t="s">
        <v>4002</v>
      </c>
      <c r="EQ636" s="335" t="s">
        <v>4017</v>
      </c>
      <c r="ER636" s="335" t="s">
        <v>4017</v>
      </c>
      <c r="ES636" s="335" t="s">
        <v>4017</v>
      </c>
      <c r="ET636" s="335" t="s">
        <v>4017</v>
      </c>
      <c r="EU636" s="335" t="s">
        <v>4017</v>
      </c>
      <c r="EV636" s="335" t="s">
        <v>3848</v>
      </c>
      <c r="EW636" s="335" t="s">
        <v>3848</v>
      </c>
      <c r="EX636" s="335" t="s">
        <v>3848</v>
      </c>
      <c r="EY636" s="335" t="s">
        <v>3848</v>
      </c>
      <c r="EZ636" s="335" t="s">
        <v>3848</v>
      </c>
      <c r="FA636" s="335" t="s">
        <v>3848</v>
      </c>
      <c r="FB636" s="335" t="s">
        <v>3848</v>
      </c>
      <c r="FC636" s="335" t="s">
        <v>3848</v>
      </c>
      <c r="FD636" s="335" t="s">
        <v>3848</v>
      </c>
      <c r="FE636" s="335" t="s">
        <v>4017</v>
      </c>
      <c r="FF636" s="335" t="s">
        <v>4017</v>
      </c>
      <c r="FG636" s="335" t="s">
        <v>3848</v>
      </c>
      <c r="FH636" s="335" t="s">
        <v>3848</v>
      </c>
      <c r="FI636" s="335" t="s">
        <v>3848</v>
      </c>
      <c r="FJ636" s="335" t="s">
        <v>4017</v>
      </c>
      <c r="FK636" s="335" t="s">
        <v>4017</v>
      </c>
      <c r="FL636" s="335" t="s">
        <v>4017</v>
      </c>
      <c r="FM636" s="335" t="s">
        <v>3666</v>
      </c>
      <c r="FN636" s="335" t="s">
        <v>3666</v>
      </c>
      <c r="FO636" s="335" t="s">
        <v>3848</v>
      </c>
      <c r="FP636" s="335" t="s">
        <v>3848</v>
      </c>
      <c r="FQ636" s="335" t="s">
        <v>26302</v>
      </c>
      <c r="FR636" s="335" t="s">
        <v>4367</v>
      </c>
      <c r="FS636" s="335" t="s">
        <v>26303</v>
      </c>
      <c r="FT636" s="335" t="s">
        <v>3943</v>
      </c>
      <c r="FU636" s="335" t="s">
        <v>3943</v>
      </c>
      <c r="FV636" s="335" t="s">
        <v>3943</v>
      </c>
      <c r="FW636" s="335" t="s">
        <v>3943</v>
      </c>
      <c r="FX636" s="335" t="s">
        <v>3894</v>
      </c>
      <c r="FY636" s="335" t="s">
        <v>3848</v>
      </c>
      <c r="FZ636" s="335" t="s">
        <v>3848</v>
      </c>
      <c r="GA636" s="335" t="s">
        <v>3848</v>
      </c>
      <c r="GB636" s="335" t="s">
        <v>3848</v>
      </c>
      <c r="GC636" s="335" t="s">
        <v>3848</v>
      </c>
      <c r="HL636" s="335"/>
      <c r="HM636" s="335"/>
      <c r="HN636" s="335"/>
      <c r="HO636" s="335"/>
      <c r="HP636" s="335"/>
      <c r="HQ636" s="335"/>
      <c r="HR636" s="335"/>
      <c r="HS636" s="335"/>
      <c r="HT636" s="335"/>
      <c r="HU636" s="335"/>
      <c r="HV636" s="335"/>
      <c r="HW636" s="335"/>
      <c r="HX636" s="335"/>
      <c r="HY636" s="335"/>
      <c r="HZ636" s="335"/>
      <c r="IA636" s="335"/>
      <c r="IB636" s="335"/>
      <c r="IC636" s="44" t="s">
        <v>3403</v>
      </c>
      <c r="ID636" s="335"/>
      <c r="IE636" s="44" t="s">
        <v>3403</v>
      </c>
    </row>
    <row r="637" spans="1:239" s="44" customFormat="1" ht="12.75" x14ac:dyDescent="0.2">
      <c r="A637" s="85">
        <v>110</v>
      </c>
      <c r="B637" s="350"/>
      <c r="D637" s="85" t="s">
        <v>12630</v>
      </c>
      <c r="E637" s="523" t="s">
        <v>212</v>
      </c>
      <c r="F637" s="282">
        <v>43287</v>
      </c>
      <c r="G637" s="44" t="s">
        <v>26275</v>
      </c>
      <c r="H637" s="255" t="s">
        <v>3056</v>
      </c>
      <c r="I637" s="255" t="s">
        <v>3057</v>
      </c>
      <c r="M637" s="351"/>
      <c r="N637" s="351"/>
      <c r="P637" s="370" t="s">
        <v>26304</v>
      </c>
      <c r="Q637" s="44" t="s">
        <v>26305</v>
      </c>
      <c r="R637" s="44" t="s">
        <v>24332</v>
      </c>
      <c r="S637" s="351" t="s">
        <v>26306</v>
      </c>
      <c r="T637" s="354">
        <v>9096919801</v>
      </c>
      <c r="U637" s="514" t="s">
        <v>26307</v>
      </c>
      <c r="V637" s="514" t="s">
        <v>221</v>
      </c>
      <c r="W637" s="66" t="s">
        <v>221</v>
      </c>
      <c r="X637" s="66" t="s">
        <v>221</v>
      </c>
      <c r="Y637" s="66" t="s">
        <v>221</v>
      </c>
      <c r="Z637" s="66" t="s">
        <v>221</v>
      </c>
      <c r="AA637" s="44" t="s">
        <v>26308</v>
      </c>
      <c r="AB637" s="44">
        <v>9096683658</v>
      </c>
      <c r="AC637" s="255" t="s">
        <v>402</v>
      </c>
      <c r="AD637" s="255" t="s">
        <v>802</v>
      </c>
      <c r="AE637" s="44" t="s">
        <v>26309</v>
      </c>
      <c r="AF637" s="85" t="s">
        <v>226</v>
      </c>
      <c r="AG637" s="44" t="s">
        <v>221</v>
      </c>
      <c r="AH637" s="44" t="s">
        <v>221</v>
      </c>
      <c r="AI637" s="44">
        <v>120</v>
      </c>
      <c r="AJ637" s="44" t="s">
        <v>227</v>
      </c>
      <c r="AK637" s="44">
        <v>1</v>
      </c>
      <c r="AL637" s="44">
        <v>120</v>
      </c>
      <c r="AM637" s="44">
        <v>0</v>
      </c>
      <c r="AN637" s="255" t="s">
        <v>432</v>
      </c>
      <c r="AO637" s="281" t="s">
        <v>432</v>
      </c>
      <c r="AP637" s="281" t="s">
        <v>434</v>
      </c>
      <c r="AQ637" s="281" t="s">
        <v>10785</v>
      </c>
      <c r="AR637" s="44" t="s">
        <v>20725</v>
      </c>
      <c r="AX637" s="44" t="s">
        <v>14707</v>
      </c>
      <c r="AY637" s="44" t="s">
        <v>227</v>
      </c>
      <c r="AZ637" s="44" t="s">
        <v>227</v>
      </c>
      <c r="BB637" s="44" t="s">
        <v>4430</v>
      </c>
      <c r="BC637" s="350"/>
      <c r="BD637" s="350"/>
      <c r="BF637" s="44">
        <v>2</v>
      </c>
      <c r="BG637" s="44">
        <v>2</v>
      </c>
      <c r="BH637" s="44">
        <v>2</v>
      </c>
      <c r="BI637" s="44">
        <v>2</v>
      </c>
      <c r="BJ637" s="44">
        <v>2</v>
      </c>
      <c r="BK637" s="44">
        <v>2</v>
      </c>
      <c r="BL637" s="44">
        <v>2</v>
      </c>
      <c r="BM637" s="44">
        <v>2</v>
      </c>
      <c r="BN637" s="44">
        <v>2</v>
      </c>
      <c r="BO637" s="44">
        <v>2</v>
      </c>
      <c r="BP637" s="44">
        <v>2</v>
      </c>
      <c r="BQ637" s="44">
        <v>2</v>
      </c>
      <c r="BR637" s="44">
        <v>2</v>
      </c>
      <c r="BS637" s="44">
        <v>2</v>
      </c>
      <c r="BT637" s="44">
        <v>2</v>
      </c>
      <c r="BW637" s="59"/>
      <c r="BX637" s="59"/>
      <c r="CR637" s="335" t="s">
        <v>12643</v>
      </c>
      <c r="CS637" s="335" t="s">
        <v>12644</v>
      </c>
      <c r="CT637" s="335" t="s">
        <v>4002</v>
      </c>
      <c r="CU637" s="335" t="s">
        <v>26310</v>
      </c>
      <c r="CV637" s="335" t="s">
        <v>26311</v>
      </c>
      <c r="CW637" s="335" t="s">
        <v>24332</v>
      </c>
      <c r="CX637" s="335" t="s">
        <v>26306</v>
      </c>
      <c r="CY637" s="335" t="s">
        <v>26312</v>
      </c>
      <c r="CZ637" s="335" t="s">
        <v>3848</v>
      </c>
      <c r="DA637" s="335" t="s">
        <v>3666</v>
      </c>
      <c r="DB637" s="335" t="s">
        <v>4037</v>
      </c>
      <c r="DC637" s="335" t="s">
        <v>4038</v>
      </c>
      <c r="DD637" s="335" t="s">
        <v>4039</v>
      </c>
      <c r="DE637" s="335" t="s">
        <v>3848</v>
      </c>
      <c r="DF637" s="335" t="s">
        <v>3666</v>
      </c>
      <c r="DG637" s="335" t="s">
        <v>4037</v>
      </c>
      <c r="DH637" s="335" t="s">
        <v>4038</v>
      </c>
      <c r="DI637" s="335" t="s">
        <v>4039</v>
      </c>
      <c r="DJ637" s="335" t="s">
        <v>3848</v>
      </c>
      <c r="DK637" s="335" t="s">
        <v>3957</v>
      </c>
      <c r="DL637" s="335" t="s">
        <v>3848</v>
      </c>
      <c r="DM637" s="335" t="s">
        <v>3666</v>
      </c>
      <c r="DN637" s="335" t="s">
        <v>3852</v>
      </c>
      <c r="DO637" s="335" t="s">
        <v>3848</v>
      </c>
      <c r="DP637" s="335" t="s">
        <v>3848</v>
      </c>
      <c r="DQ637" s="335" t="s">
        <v>26313</v>
      </c>
      <c r="DR637" s="335" t="s">
        <v>3666</v>
      </c>
      <c r="DS637" s="335" t="s">
        <v>26314</v>
      </c>
      <c r="DT637" s="335" t="s">
        <v>3848</v>
      </c>
      <c r="DU637" s="335" t="s">
        <v>3848</v>
      </c>
      <c r="DV637" s="335" t="s">
        <v>3848</v>
      </c>
      <c r="DW637" s="335" t="s">
        <v>3848</v>
      </c>
      <c r="DX637" s="335" t="s">
        <v>3848</v>
      </c>
      <c r="DY637" s="335" t="s">
        <v>3848</v>
      </c>
      <c r="DZ637" s="335" t="s">
        <v>3848</v>
      </c>
      <c r="EA637" s="335" t="s">
        <v>3848</v>
      </c>
      <c r="EB637" s="335" t="s">
        <v>3861</v>
      </c>
      <c r="EC637" s="335" t="s">
        <v>3862</v>
      </c>
      <c r="ED637" s="335" t="s">
        <v>3848</v>
      </c>
      <c r="EE637" s="335" t="s">
        <v>5405</v>
      </c>
      <c r="EF637" s="335" t="s">
        <v>432</v>
      </c>
      <c r="EG637" s="335" t="s">
        <v>3919</v>
      </c>
      <c r="EH637" s="335" t="s">
        <v>3920</v>
      </c>
      <c r="EI637" s="335" t="s">
        <v>20946</v>
      </c>
      <c r="EJ637" s="335" t="s">
        <v>3848</v>
      </c>
      <c r="EK637" s="335" t="s">
        <v>3848</v>
      </c>
      <c r="EL637" s="335" t="s">
        <v>3868</v>
      </c>
      <c r="EM637" s="335" t="s">
        <v>4002</v>
      </c>
      <c r="EN637" s="335" t="s">
        <v>4002</v>
      </c>
      <c r="EO637" s="335" t="s">
        <v>4002</v>
      </c>
      <c r="EP637" s="335" t="s">
        <v>4002</v>
      </c>
      <c r="EQ637" s="335" t="s">
        <v>4017</v>
      </c>
      <c r="ER637" s="335" t="s">
        <v>4017</v>
      </c>
      <c r="ES637" s="335" t="s">
        <v>4017</v>
      </c>
      <c r="ET637" s="335" t="s">
        <v>4017</v>
      </c>
      <c r="EU637" s="335" t="s">
        <v>4017</v>
      </c>
      <c r="EV637" s="335" t="s">
        <v>3848</v>
      </c>
      <c r="EW637" s="335" t="s">
        <v>3848</v>
      </c>
      <c r="EX637" s="335" t="s">
        <v>3848</v>
      </c>
      <c r="EY637" s="335" t="s">
        <v>3848</v>
      </c>
      <c r="EZ637" s="335" t="s">
        <v>3848</v>
      </c>
      <c r="FA637" s="335" t="s">
        <v>3848</v>
      </c>
      <c r="FB637" s="335" t="s">
        <v>3848</v>
      </c>
      <c r="FC637" s="335" t="s">
        <v>3848</v>
      </c>
      <c r="FD637" s="335" t="s">
        <v>3848</v>
      </c>
      <c r="FE637" s="335" t="s">
        <v>4017</v>
      </c>
      <c r="FF637" s="335" t="s">
        <v>4017</v>
      </c>
      <c r="FG637" s="335" t="s">
        <v>3848</v>
      </c>
      <c r="FH637" s="335" t="s">
        <v>3848</v>
      </c>
      <c r="FI637" s="335" t="s">
        <v>3848</v>
      </c>
      <c r="FJ637" s="335" t="s">
        <v>4017</v>
      </c>
      <c r="FK637" s="335" t="s">
        <v>4017</v>
      </c>
      <c r="FL637" s="335" t="s">
        <v>4017</v>
      </c>
      <c r="FM637" s="335" t="s">
        <v>3666</v>
      </c>
      <c r="FN637" s="335" t="s">
        <v>3666</v>
      </c>
      <c r="FO637" s="335" t="s">
        <v>3848</v>
      </c>
      <c r="FP637" s="335" t="s">
        <v>3848</v>
      </c>
      <c r="FQ637" s="335" t="s">
        <v>26315</v>
      </c>
      <c r="FR637" s="335" t="s">
        <v>3941</v>
      </c>
      <c r="FS637" s="335" t="s">
        <v>26316</v>
      </c>
      <c r="FT637" s="335" t="s">
        <v>3943</v>
      </c>
      <c r="FU637" s="335" t="s">
        <v>3943</v>
      </c>
      <c r="FV637" s="335" t="s">
        <v>3943</v>
      </c>
      <c r="FW637" s="335" t="s">
        <v>3943</v>
      </c>
      <c r="FX637" s="335" t="s">
        <v>3894</v>
      </c>
      <c r="FY637" s="335" t="s">
        <v>3848</v>
      </c>
      <c r="FZ637" s="335" t="s">
        <v>3848</v>
      </c>
      <c r="GA637" s="335" t="s">
        <v>3848</v>
      </c>
      <c r="GB637" s="335" t="s">
        <v>3848</v>
      </c>
      <c r="GC637" s="335" t="s">
        <v>3848</v>
      </c>
      <c r="HL637" s="335"/>
      <c r="HM637" s="335"/>
      <c r="HN637" s="335"/>
      <c r="HO637" s="335"/>
      <c r="HP637" s="335"/>
      <c r="HQ637" s="335"/>
      <c r="HR637" s="335"/>
      <c r="HS637" s="335"/>
      <c r="HT637" s="335"/>
      <c r="HU637" s="335"/>
      <c r="HV637" s="335"/>
      <c r="HW637" s="335"/>
      <c r="HX637" s="335"/>
      <c r="HY637" s="335"/>
      <c r="HZ637" s="335"/>
      <c r="IA637" s="335"/>
      <c r="IB637" s="335"/>
      <c r="IC637" s="44" t="s">
        <v>3403</v>
      </c>
      <c r="ID637" s="335"/>
      <c r="IE637" s="44" t="s">
        <v>3403</v>
      </c>
    </row>
    <row r="638" spans="1:239" s="44" customFormat="1" ht="18" customHeight="1" x14ac:dyDescent="0.2">
      <c r="A638" s="85">
        <v>111</v>
      </c>
      <c r="B638" s="350"/>
      <c r="D638" s="85" t="s">
        <v>12630</v>
      </c>
      <c r="E638" s="523" t="s">
        <v>212</v>
      </c>
      <c r="F638" s="282">
        <v>43287</v>
      </c>
      <c r="G638" s="44" t="s">
        <v>26275</v>
      </c>
      <c r="H638" s="255" t="s">
        <v>3056</v>
      </c>
      <c r="I638" s="255" t="s">
        <v>3057</v>
      </c>
      <c r="M638" s="351"/>
      <c r="N638" s="351"/>
      <c r="P638" s="370" t="s">
        <v>26317</v>
      </c>
      <c r="Q638" s="44" t="s">
        <v>633</v>
      </c>
      <c r="R638" s="44" t="s">
        <v>737</v>
      </c>
      <c r="S638" s="351" t="s">
        <v>26318</v>
      </c>
      <c r="T638" s="354">
        <v>9954147868</v>
      </c>
      <c r="U638" s="514" t="s">
        <v>26319</v>
      </c>
      <c r="V638" s="514" t="s">
        <v>221</v>
      </c>
      <c r="W638" s="66" t="s">
        <v>221</v>
      </c>
      <c r="X638" s="66" t="s">
        <v>221</v>
      </c>
      <c r="Y638" s="66" t="s">
        <v>221</v>
      </c>
      <c r="Z638" s="66" t="s">
        <v>221</v>
      </c>
      <c r="AA638" s="44" t="s">
        <v>26320</v>
      </c>
      <c r="AB638" s="44" t="s">
        <v>3666</v>
      </c>
      <c r="AC638" s="255" t="s">
        <v>402</v>
      </c>
      <c r="AD638" s="255" t="s">
        <v>802</v>
      </c>
      <c r="AE638" s="44" t="s">
        <v>26321</v>
      </c>
      <c r="AF638" s="44" t="s">
        <v>221</v>
      </c>
      <c r="AG638" s="85" t="s">
        <v>226</v>
      </c>
      <c r="AH638" s="44" t="s">
        <v>221</v>
      </c>
      <c r="AI638" s="44">
        <v>36</v>
      </c>
      <c r="AJ638" s="44" t="s">
        <v>227</v>
      </c>
      <c r="AK638" s="44">
        <v>1</v>
      </c>
      <c r="AL638" s="44">
        <v>36</v>
      </c>
      <c r="AM638" s="44">
        <v>0</v>
      </c>
      <c r="AN638" s="255" t="s">
        <v>432</v>
      </c>
      <c r="AO638" s="281" t="s">
        <v>432</v>
      </c>
      <c r="AP638" s="281" t="s">
        <v>434</v>
      </c>
      <c r="AQ638" s="281" t="s">
        <v>10785</v>
      </c>
      <c r="AR638" s="44" t="s">
        <v>20725</v>
      </c>
      <c r="AX638" s="44" t="s">
        <v>14707</v>
      </c>
      <c r="AY638" s="44" t="s">
        <v>227</v>
      </c>
      <c r="AZ638" s="44" t="s">
        <v>227</v>
      </c>
      <c r="BB638" s="44" t="s">
        <v>4430</v>
      </c>
      <c r="BC638" s="350"/>
      <c r="BD638" s="350"/>
      <c r="BF638" s="44">
        <v>1</v>
      </c>
      <c r="BG638" s="44">
        <v>1</v>
      </c>
      <c r="BH638" s="44">
        <v>1</v>
      </c>
      <c r="BI638" s="44">
        <v>1</v>
      </c>
      <c r="BJ638" s="44">
        <v>1</v>
      </c>
      <c r="BK638" s="44">
        <v>1</v>
      </c>
      <c r="BL638" s="44">
        <v>1</v>
      </c>
      <c r="BM638" s="44">
        <v>1</v>
      </c>
      <c r="BN638" s="44">
        <v>1</v>
      </c>
      <c r="BO638" s="44">
        <v>1</v>
      </c>
      <c r="BP638" s="44">
        <v>1</v>
      </c>
      <c r="BQ638" s="44">
        <v>1</v>
      </c>
      <c r="BR638" s="44">
        <v>1</v>
      </c>
      <c r="BS638" s="44">
        <v>1</v>
      </c>
      <c r="BT638" s="44">
        <v>1</v>
      </c>
      <c r="BW638" s="59"/>
      <c r="BX638" s="59"/>
      <c r="CR638" s="335" t="s">
        <v>12643</v>
      </c>
      <c r="CS638" s="335" t="s">
        <v>12644</v>
      </c>
      <c r="CT638" s="335" t="s">
        <v>4002</v>
      </c>
      <c r="CU638" s="335" t="s">
        <v>26322</v>
      </c>
      <c r="CV638" s="335" t="s">
        <v>633</v>
      </c>
      <c r="CW638" s="335" t="s">
        <v>737</v>
      </c>
      <c r="CX638" s="335" t="s">
        <v>26318</v>
      </c>
      <c r="CY638" s="335" t="s">
        <v>26323</v>
      </c>
      <c r="CZ638" s="335" t="s">
        <v>3848</v>
      </c>
      <c r="DA638" s="335" t="s">
        <v>3666</v>
      </c>
      <c r="DB638" s="335" t="s">
        <v>4037</v>
      </c>
      <c r="DC638" s="335" t="s">
        <v>4038</v>
      </c>
      <c r="DD638" s="335" t="s">
        <v>4039</v>
      </c>
      <c r="DE638" s="335" t="s">
        <v>3848</v>
      </c>
      <c r="DF638" s="335" t="s">
        <v>3666</v>
      </c>
      <c r="DG638" s="335" t="s">
        <v>4037</v>
      </c>
      <c r="DH638" s="335" t="s">
        <v>4038</v>
      </c>
      <c r="DI638" s="335" t="s">
        <v>4039</v>
      </c>
      <c r="DJ638" s="335" t="s">
        <v>3848</v>
      </c>
      <c r="DK638" s="335" t="s">
        <v>3849</v>
      </c>
      <c r="DL638" s="335" t="s">
        <v>3848</v>
      </c>
      <c r="DM638" s="335" t="s">
        <v>3666</v>
      </c>
      <c r="DN638" s="335" t="s">
        <v>4062</v>
      </c>
      <c r="DO638" s="335" t="s">
        <v>3848</v>
      </c>
      <c r="DP638" s="335" t="s">
        <v>3848</v>
      </c>
      <c r="DQ638" s="335" t="s">
        <v>26324</v>
      </c>
      <c r="DR638" s="335" t="s">
        <v>3666</v>
      </c>
      <c r="DS638" s="335" t="s">
        <v>26319</v>
      </c>
      <c r="DT638" s="335" t="s">
        <v>3848</v>
      </c>
      <c r="DU638" s="335" t="s">
        <v>3848</v>
      </c>
      <c r="DV638" s="335" t="s">
        <v>3848</v>
      </c>
      <c r="DW638" s="335" t="s">
        <v>3848</v>
      </c>
      <c r="DX638" s="335" t="s">
        <v>3848</v>
      </c>
      <c r="DY638" s="335" t="s">
        <v>3848</v>
      </c>
      <c r="DZ638" s="335" t="s">
        <v>3848</v>
      </c>
      <c r="EA638" s="335" t="s">
        <v>3848</v>
      </c>
      <c r="EB638" s="335" t="s">
        <v>3861</v>
      </c>
      <c r="EC638" s="335" t="s">
        <v>3862</v>
      </c>
      <c r="ED638" s="335" t="s">
        <v>3848</v>
      </c>
      <c r="EE638" s="335" t="s">
        <v>5405</v>
      </c>
      <c r="EF638" s="335" t="s">
        <v>432</v>
      </c>
      <c r="EG638" s="335" t="s">
        <v>3919</v>
      </c>
      <c r="EH638" s="335" t="s">
        <v>3920</v>
      </c>
      <c r="EI638" s="335" t="s">
        <v>20946</v>
      </c>
      <c r="EJ638" s="335" t="s">
        <v>3848</v>
      </c>
      <c r="EK638" s="335" t="s">
        <v>3848</v>
      </c>
      <c r="EL638" s="335" t="s">
        <v>3868</v>
      </c>
      <c r="EM638" s="335" t="s">
        <v>4002</v>
      </c>
      <c r="EN638" s="335" t="s">
        <v>4002</v>
      </c>
      <c r="EO638" s="335" t="s">
        <v>4002</v>
      </c>
      <c r="EP638" s="335" t="s">
        <v>4002</v>
      </c>
      <c r="EQ638" s="335" t="s">
        <v>4017</v>
      </c>
      <c r="ER638" s="335" t="s">
        <v>4017</v>
      </c>
      <c r="ES638" s="335" t="s">
        <v>4017</v>
      </c>
      <c r="ET638" s="335" t="s">
        <v>4017</v>
      </c>
      <c r="EU638" s="335" t="s">
        <v>4017</v>
      </c>
      <c r="EV638" s="335" t="s">
        <v>3848</v>
      </c>
      <c r="EW638" s="335" t="s">
        <v>3848</v>
      </c>
      <c r="EX638" s="335" t="s">
        <v>3848</v>
      </c>
      <c r="EY638" s="335" t="s">
        <v>3848</v>
      </c>
      <c r="EZ638" s="335" t="s">
        <v>3848</v>
      </c>
      <c r="FA638" s="335" t="s">
        <v>3848</v>
      </c>
      <c r="FB638" s="335" t="s">
        <v>3848</v>
      </c>
      <c r="FC638" s="335" t="s">
        <v>3848</v>
      </c>
      <c r="FD638" s="335" t="s">
        <v>3848</v>
      </c>
      <c r="FE638" s="335" t="s">
        <v>4017</v>
      </c>
      <c r="FF638" s="335" t="s">
        <v>4017</v>
      </c>
      <c r="FG638" s="335" t="s">
        <v>3848</v>
      </c>
      <c r="FH638" s="335" t="s">
        <v>3848</v>
      </c>
      <c r="FI638" s="335" t="s">
        <v>3848</v>
      </c>
      <c r="FJ638" s="335" t="s">
        <v>4017</v>
      </c>
      <c r="FK638" s="335" t="s">
        <v>4017</v>
      </c>
      <c r="FL638" s="335" t="s">
        <v>4017</v>
      </c>
      <c r="FM638" s="335" t="s">
        <v>3666</v>
      </c>
      <c r="FN638" s="335" t="s">
        <v>3666</v>
      </c>
      <c r="FO638" s="335" t="s">
        <v>3848</v>
      </c>
      <c r="FP638" s="335" t="s">
        <v>3848</v>
      </c>
      <c r="FQ638" s="335" t="s">
        <v>26325</v>
      </c>
      <c r="FR638" s="335" t="s">
        <v>4089</v>
      </c>
      <c r="FS638" s="335" t="s">
        <v>5082</v>
      </c>
      <c r="FT638" s="335" t="s">
        <v>3943</v>
      </c>
      <c r="FU638" s="335" t="s">
        <v>3943</v>
      </c>
      <c r="FV638" s="335" t="s">
        <v>3943</v>
      </c>
      <c r="FW638" s="335" t="s">
        <v>3943</v>
      </c>
      <c r="FX638" s="335" t="s">
        <v>3944</v>
      </c>
      <c r="FY638" s="335" t="s">
        <v>3848</v>
      </c>
      <c r="FZ638" s="335" t="s">
        <v>3848</v>
      </c>
      <c r="GA638" s="335" t="s">
        <v>3848</v>
      </c>
      <c r="GB638" s="335" t="s">
        <v>3848</v>
      </c>
      <c r="GC638" s="335" t="s">
        <v>3848</v>
      </c>
      <c r="HL638" s="335"/>
      <c r="HM638" s="335"/>
      <c r="HN638" s="335"/>
      <c r="HO638" s="335"/>
      <c r="HP638" s="335"/>
      <c r="HQ638" s="335"/>
      <c r="HR638" s="335"/>
      <c r="HS638" s="335"/>
      <c r="HT638" s="335"/>
      <c r="HU638" s="335"/>
      <c r="HV638" s="335"/>
      <c r="HW638" s="335"/>
      <c r="HX638" s="335"/>
      <c r="HY638" s="335"/>
      <c r="HZ638" s="335"/>
      <c r="IA638" s="335"/>
      <c r="IB638" s="335"/>
      <c r="IC638" s="44" t="s">
        <v>3403</v>
      </c>
      <c r="ID638" s="335"/>
      <c r="IE638" s="44" t="s">
        <v>3403</v>
      </c>
    </row>
    <row r="639" spans="1:239" s="44" customFormat="1" ht="12.75" x14ac:dyDescent="0.2">
      <c r="A639" s="85">
        <v>112</v>
      </c>
      <c r="B639" s="350"/>
      <c r="D639" s="85" t="s">
        <v>12630</v>
      </c>
      <c r="E639" s="523" t="s">
        <v>212</v>
      </c>
      <c r="F639" s="282">
        <v>43287</v>
      </c>
      <c r="G639" s="44" t="s">
        <v>26275</v>
      </c>
      <c r="H639" s="255" t="s">
        <v>3056</v>
      </c>
      <c r="I639" s="255" t="s">
        <v>3057</v>
      </c>
      <c r="M639" s="351"/>
      <c r="N639" s="351"/>
      <c r="P639" s="370" t="s">
        <v>26326</v>
      </c>
      <c r="Q639" s="44" t="s">
        <v>26327</v>
      </c>
      <c r="R639" s="44" t="s">
        <v>23922</v>
      </c>
      <c r="S639" s="44" t="s">
        <v>22652</v>
      </c>
      <c r="T639" s="44">
        <v>9089367791</v>
      </c>
      <c r="U639" s="514" t="s">
        <v>26328</v>
      </c>
      <c r="V639" s="514" t="s">
        <v>221</v>
      </c>
      <c r="W639" s="66" t="s">
        <v>221</v>
      </c>
      <c r="X639" s="66" t="s">
        <v>221</v>
      </c>
      <c r="Y639" s="66" t="s">
        <v>221</v>
      </c>
      <c r="Z639" s="66" t="s">
        <v>221</v>
      </c>
      <c r="AA639" s="44" t="s">
        <v>26329</v>
      </c>
      <c r="AB639" s="44">
        <v>9376395585</v>
      </c>
      <c r="AC639" s="255" t="s">
        <v>402</v>
      </c>
      <c r="AD639" s="255" t="s">
        <v>224</v>
      </c>
      <c r="AE639" s="44" t="s">
        <v>26330</v>
      </c>
      <c r="AF639" s="44" t="s">
        <v>221</v>
      </c>
      <c r="AG639" s="85" t="s">
        <v>280</v>
      </c>
      <c r="AH639" s="44" t="s">
        <v>221</v>
      </c>
      <c r="AI639" s="44">
        <v>4</v>
      </c>
      <c r="AJ639" s="44" t="s">
        <v>446</v>
      </c>
      <c r="AK639" s="44">
        <v>1</v>
      </c>
      <c r="AL639" s="44">
        <v>4</v>
      </c>
      <c r="AM639" s="44">
        <v>0</v>
      </c>
      <c r="AN639" s="255" t="s">
        <v>432</v>
      </c>
      <c r="AO639" s="281" t="s">
        <v>432</v>
      </c>
      <c r="AP639" s="281" t="s">
        <v>434</v>
      </c>
      <c r="AQ639" s="281" t="s">
        <v>10785</v>
      </c>
      <c r="AR639" s="44" t="s">
        <v>20725</v>
      </c>
      <c r="AX639" s="44" t="s">
        <v>14707</v>
      </c>
      <c r="AY639" s="44" t="s">
        <v>227</v>
      </c>
      <c r="AZ639" s="44" t="s">
        <v>227</v>
      </c>
      <c r="BB639" s="44" t="s">
        <v>4430</v>
      </c>
      <c r="BC639" s="350"/>
      <c r="BD639" s="350"/>
      <c r="BF639" s="44">
        <v>1</v>
      </c>
      <c r="BG639" s="44">
        <v>1</v>
      </c>
      <c r="BH639" s="44">
        <v>1</v>
      </c>
      <c r="BI639" s="44">
        <v>1</v>
      </c>
      <c r="BJ639" s="44">
        <v>1</v>
      </c>
      <c r="BK639" s="44">
        <v>1</v>
      </c>
      <c r="BL639" s="44">
        <v>1</v>
      </c>
      <c r="BM639" s="44">
        <v>1</v>
      </c>
      <c r="BN639" s="44">
        <v>1</v>
      </c>
      <c r="BO639" s="44">
        <v>1</v>
      </c>
      <c r="BP639" s="44">
        <v>1</v>
      </c>
      <c r="BQ639" s="44">
        <v>1</v>
      </c>
      <c r="BR639" s="44">
        <v>1</v>
      </c>
      <c r="BS639" s="44">
        <v>1</v>
      </c>
      <c r="BT639" s="44">
        <v>1</v>
      </c>
      <c r="BW639" s="59"/>
      <c r="BX639" s="59"/>
      <c r="CR639" s="335" t="s">
        <v>12643</v>
      </c>
      <c r="CS639" s="335" t="s">
        <v>12644</v>
      </c>
      <c r="CT639" s="335" t="s">
        <v>4002</v>
      </c>
      <c r="CU639" s="335" t="s">
        <v>26331</v>
      </c>
      <c r="CV639" s="335" t="s">
        <v>26327</v>
      </c>
      <c r="CW639" s="335" t="s">
        <v>23922</v>
      </c>
      <c r="CX639" s="335" t="s">
        <v>22652</v>
      </c>
      <c r="CY639" s="335" t="s">
        <v>26332</v>
      </c>
      <c r="CZ639" s="335" t="s">
        <v>3848</v>
      </c>
      <c r="DA639" s="335" t="s">
        <v>3666</v>
      </c>
      <c r="DB639" s="335" t="s">
        <v>4037</v>
      </c>
      <c r="DC639" s="335" t="s">
        <v>4038</v>
      </c>
      <c r="DD639" s="335" t="s">
        <v>4039</v>
      </c>
      <c r="DE639" s="335" t="s">
        <v>3848</v>
      </c>
      <c r="DF639" s="335" t="s">
        <v>3666</v>
      </c>
      <c r="DG639" s="335" t="s">
        <v>4037</v>
      </c>
      <c r="DH639" s="335" t="s">
        <v>4038</v>
      </c>
      <c r="DI639" s="335" t="s">
        <v>4039</v>
      </c>
      <c r="DJ639" s="335" t="s">
        <v>3848</v>
      </c>
      <c r="DK639" s="335" t="s">
        <v>3957</v>
      </c>
      <c r="DL639" s="335" t="s">
        <v>3848</v>
      </c>
      <c r="DM639" s="335" t="s">
        <v>3666</v>
      </c>
      <c r="DN639" s="335" t="s">
        <v>3852</v>
      </c>
      <c r="DO639" s="335" t="s">
        <v>3848</v>
      </c>
      <c r="DP639" s="335" t="s">
        <v>3848</v>
      </c>
      <c r="DQ639" s="335" t="s">
        <v>26333</v>
      </c>
      <c r="DR639" s="335" t="s">
        <v>3666</v>
      </c>
      <c r="DS639" s="335" t="s">
        <v>26334</v>
      </c>
      <c r="DT639" s="335" t="s">
        <v>3848</v>
      </c>
      <c r="DU639" s="335" t="s">
        <v>3848</v>
      </c>
      <c r="DV639" s="335" t="s">
        <v>3848</v>
      </c>
      <c r="DW639" s="335" t="s">
        <v>3848</v>
      </c>
      <c r="DX639" s="335" t="s">
        <v>3848</v>
      </c>
      <c r="DY639" s="335" t="s">
        <v>3848</v>
      </c>
      <c r="DZ639" s="335" t="s">
        <v>3848</v>
      </c>
      <c r="EA639" s="335" t="s">
        <v>3848</v>
      </c>
      <c r="EB639" s="335" t="s">
        <v>3861</v>
      </c>
      <c r="EC639" s="335" t="s">
        <v>3862</v>
      </c>
      <c r="ED639" s="335" t="s">
        <v>3848</v>
      </c>
      <c r="EE639" s="335" t="s">
        <v>5405</v>
      </c>
      <c r="EF639" s="335" t="s">
        <v>432</v>
      </c>
      <c r="EG639" s="335" t="s">
        <v>3919</v>
      </c>
      <c r="EH639" s="335" t="s">
        <v>3920</v>
      </c>
      <c r="EI639" s="335" t="s">
        <v>20946</v>
      </c>
      <c r="EJ639" s="335" t="s">
        <v>3848</v>
      </c>
      <c r="EK639" s="335" t="s">
        <v>3848</v>
      </c>
      <c r="EL639" s="335" t="s">
        <v>3868</v>
      </c>
      <c r="EM639" s="335" t="s">
        <v>4002</v>
      </c>
      <c r="EN639" s="335" t="s">
        <v>4002</v>
      </c>
      <c r="EO639" s="335" t="s">
        <v>4002</v>
      </c>
      <c r="EP639" s="335" t="s">
        <v>4002</v>
      </c>
      <c r="EQ639" s="335" t="s">
        <v>4017</v>
      </c>
      <c r="ER639" s="335" t="s">
        <v>4017</v>
      </c>
      <c r="ES639" s="335" t="s">
        <v>4017</v>
      </c>
      <c r="ET639" s="335" t="s">
        <v>4017</v>
      </c>
      <c r="EU639" s="335" t="s">
        <v>4017</v>
      </c>
      <c r="EV639" s="335" t="s">
        <v>3848</v>
      </c>
      <c r="EW639" s="335" t="s">
        <v>3848</v>
      </c>
      <c r="EX639" s="335" t="s">
        <v>3848</v>
      </c>
      <c r="EY639" s="335" t="s">
        <v>3848</v>
      </c>
      <c r="EZ639" s="335" t="s">
        <v>3848</v>
      </c>
      <c r="FA639" s="335" t="s">
        <v>3848</v>
      </c>
      <c r="FB639" s="335" t="s">
        <v>3848</v>
      </c>
      <c r="FC639" s="335" t="s">
        <v>3848</v>
      </c>
      <c r="FD639" s="335" t="s">
        <v>3848</v>
      </c>
      <c r="FE639" s="335" t="s">
        <v>4017</v>
      </c>
      <c r="FF639" s="335" t="s">
        <v>4017</v>
      </c>
      <c r="FG639" s="335" t="s">
        <v>3848</v>
      </c>
      <c r="FH639" s="335" t="s">
        <v>3848</v>
      </c>
      <c r="FI639" s="335" t="s">
        <v>3848</v>
      </c>
      <c r="FJ639" s="335" t="s">
        <v>4017</v>
      </c>
      <c r="FK639" s="335" t="s">
        <v>4017</v>
      </c>
      <c r="FL639" s="335" t="s">
        <v>4017</v>
      </c>
      <c r="FM639" s="335" t="s">
        <v>3666</v>
      </c>
      <c r="FN639" s="335" t="s">
        <v>3666</v>
      </c>
      <c r="FO639" s="335" t="s">
        <v>3848</v>
      </c>
      <c r="FP639" s="335" t="s">
        <v>3848</v>
      </c>
      <c r="FQ639" s="335" t="s">
        <v>26335</v>
      </c>
      <c r="FR639" s="335" t="s">
        <v>7354</v>
      </c>
      <c r="FS639" s="335" t="s">
        <v>26336</v>
      </c>
      <c r="FT639" s="335" t="s">
        <v>3943</v>
      </c>
      <c r="FU639" s="335" t="s">
        <v>3943</v>
      </c>
      <c r="FV639" s="335" t="s">
        <v>3943</v>
      </c>
      <c r="FW639" s="335" t="s">
        <v>3943</v>
      </c>
      <c r="FX639" s="335" t="s">
        <v>3944</v>
      </c>
      <c r="FY639" s="335" t="s">
        <v>3848</v>
      </c>
      <c r="FZ639" s="335" t="s">
        <v>3848</v>
      </c>
      <c r="GA639" s="335" t="s">
        <v>3848</v>
      </c>
      <c r="GB639" s="335" t="s">
        <v>3848</v>
      </c>
      <c r="GC639" s="335" t="s">
        <v>3848</v>
      </c>
      <c r="HL639" s="335"/>
      <c r="HM639" s="335"/>
      <c r="HN639" s="335"/>
      <c r="HO639" s="335"/>
      <c r="HP639" s="335"/>
      <c r="HQ639" s="335"/>
      <c r="HR639" s="335"/>
      <c r="HS639" s="335"/>
      <c r="HT639" s="335"/>
      <c r="HU639" s="335"/>
      <c r="HV639" s="335"/>
      <c r="HW639" s="335"/>
      <c r="HX639" s="335"/>
      <c r="HY639" s="335"/>
      <c r="HZ639" s="335"/>
      <c r="IA639" s="335"/>
      <c r="IB639" s="335"/>
      <c r="IC639" s="44" t="s">
        <v>3403</v>
      </c>
      <c r="ID639" s="335"/>
      <c r="IE639" s="44" t="s">
        <v>3403</v>
      </c>
    </row>
    <row r="640" spans="1:239" s="44" customFormat="1" ht="12.75" x14ac:dyDescent="0.2">
      <c r="A640" s="85">
        <v>113</v>
      </c>
      <c r="B640" s="350"/>
      <c r="D640" s="85" t="s">
        <v>12630</v>
      </c>
      <c r="E640" s="523" t="s">
        <v>212</v>
      </c>
      <c r="F640" s="282">
        <v>43287</v>
      </c>
      <c r="G640" s="44" t="s">
        <v>26275</v>
      </c>
      <c r="H640" s="44" t="s">
        <v>214</v>
      </c>
      <c r="I640" s="44" t="s">
        <v>1222</v>
      </c>
      <c r="M640" s="351"/>
      <c r="N640" s="351"/>
      <c r="P640" s="505" t="s">
        <v>26337</v>
      </c>
      <c r="Q640" s="44" t="s">
        <v>26338</v>
      </c>
      <c r="R640" s="44" t="s">
        <v>26339</v>
      </c>
      <c r="S640" s="351" t="s">
        <v>26340</v>
      </c>
      <c r="T640" s="354" t="s">
        <v>4044</v>
      </c>
      <c r="U640" s="514" t="s">
        <v>26341</v>
      </c>
      <c r="V640" s="514" t="s">
        <v>221</v>
      </c>
      <c r="W640" s="66" t="s">
        <v>221</v>
      </c>
      <c r="X640" s="66" t="s">
        <v>221</v>
      </c>
      <c r="Y640" s="66" t="s">
        <v>221</v>
      </c>
      <c r="Z640" s="66" t="s">
        <v>221</v>
      </c>
      <c r="AA640" s="44" t="s">
        <v>4044</v>
      </c>
      <c r="AB640" s="44" t="s">
        <v>4044</v>
      </c>
      <c r="AC640" s="85" t="s">
        <v>223</v>
      </c>
      <c r="AD640" s="85" t="s">
        <v>241</v>
      </c>
      <c r="AE640" s="44" t="s">
        <v>26342</v>
      </c>
      <c r="AF640" s="85" t="s">
        <v>226</v>
      </c>
      <c r="AG640" s="44" t="s">
        <v>221</v>
      </c>
      <c r="AH640" s="44" t="s">
        <v>221</v>
      </c>
      <c r="AI640" s="44">
        <v>24</v>
      </c>
      <c r="AJ640" s="44" t="s">
        <v>227</v>
      </c>
      <c r="AK640" s="44">
        <v>1</v>
      </c>
      <c r="AL640" s="44">
        <v>24</v>
      </c>
      <c r="AM640" s="44">
        <v>0</v>
      </c>
      <c r="AN640" s="255" t="s">
        <v>432</v>
      </c>
      <c r="AO640" s="281" t="s">
        <v>432</v>
      </c>
      <c r="AP640" s="281" t="s">
        <v>434</v>
      </c>
      <c r="AQ640" s="281" t="s">
        <v>10785</v>
      </c>
      <c r="AR640" s="44" t="s">
        <v>20725</v>
      </c>
      <c r="AX640" s="44" t="s">
        <v>14707</v>
      </c>
      <c r="AY640" s="44" t="s">
        <v>227</v>
      </c>
      <c r="AZ640" s="44" t="s">
        <v>227</v>
      </c>
      <c r="BB640" s="44" t="s">
        <v>4430</v>
      </c>
      <c r="BC640" s="350"/>
      <c r="BD640" s="350"/>
      <c r="BF640" s="44">
        <v>3</v>
      </c>
      <c r="BG640" s="44">
        <v>3</v>
      </c>
      <c r="BH640" s="44">
        <v>3</v>
      </c>
      <c r="BI640" s="44">
        <v>3</v>
      </c>
      <c r="BJ640" s="44">
        <v>3</v>
      </c>
      <c r="BK640" s="44">
        <v>3</v>
      </c>
      <c r="BL640" s="44">
        <v>3</v>
      </c>
      <c r="BM640" s="44">
        <v>3</v>
      </c>
      <c r="BN640" s="44">
        <v>3</v>
      </c>
      <c r="BO640" s="44">
        <v>3</v>
      </c>
      <c r="BP640" s="44">
        <v>3</v>
      </c>
      <c r="BQ640" s="44">
        <v>3</v>
      </c>
      <c r="BR640" s="44">
        <v>3</v>
      </c>
      <c r="BS640" s="44">
        <v>3</v>
      </c>
      <c r="BT640" s="44">
        <v>3</v>
      </c>
      <c r="BW640" s="350"/>
      <c r="BX640" s="59"/>
      <c r="CR640" s="335" t="s">
        <v>12643</v>
      </c>
      <c r="CS640" s="335" t="s">
        <v>12644</v>
      </c>
      <c r="CT640" s="335" t="s">
        <v>4002</v>
      </c>
      <c r="CU640" s="335" t="s">
        <v>26343</v>
      </c>
      <c r="CV640" s="335" t="s">
        <v>26338</v>
      </c>
      <c r="CW640" s="335" t="s">
        <v>26339</v>
      </c>
      <c r="CX640" s="335" t="s">
        <v>26340</v>
      </c>
      <c r="CY640" s="335" t="s">
        <v>26344</v>
      </c>
      <c r="CZ640" s="335" t="s">
        <v>3848</v>
      </c>
      <c r="DA640" s="335" t="s">
        <v>3666</v>
      </c>
      <c r="DB640" s="335" t="s">
        <v>4037</v>
      </c>
      <c r="DC640" s="335" t="s">
        <v>4038</v>
      </c>
      <c r="DD640" s="335" t="s">
        <v>4039</v>
      </c>
      <c r="DE640" s="335" t="s">
        <v>3848</v>
      </c>
      <c r="DF640" s="335" t="s">
        <v>3666</v>
      </c>
      <c r="DG640" s="335" t="s">
        <v>4037</v>
      </c>
      <c r="DH640" s="335" t="s">
        <v>4038</v>
      </c>
      <c r="DI640" s="335" t="s">
        <v>4039</v>
      </c>
      <c r="DJ640" s="335" t="s">
        <v>3848</v>
      </c>
      <c r="DK640" s="335" t="s">
        <v>3957</v>
      </c>
      <c r="DL640" s="335" t="s">
        <v>3848</v>
      </c>
      <c r="DM640" s="335" t="s">
        <v>3666</v>
      </c>
      <c r="DN640" s="335" t="s">
        <v>3852</v>
      </c>
      <c r="DO640" s="335" t="s">
        <v>3848</v>
      </c>
      <c r="DP640" s="335" t="s">
        <v>3848</v>
      </c>
      <c r="DQ640" s="335" t="s">
        <v>3666</v>
      </c>
      <c r="DR640" s="335" t="s">
        <v>3666</v>
      </c>
      <c r="DS640" s="335" t="s">
        <v>26341</v>
      </c>
      <c r="DT640" s="335" t="s">
        <v>3848</v>
      </c>
      <c r="DU640" s="335" t="s">
        <v>3848</v>
      </c>
      <c r="DV640" s="335" t="s">
        <v>3848</v>
      </c>
      <c r="DW640" s="335" t="s">
        <v>3848</v>
      </c>
      <c r="DX640" s="335" t="s">
        <v>3848</v>
      </c>
      <c r="DY640" s="335" t="s">
        <v>3848</v>
      </c>
      <c r="DZ640" s="335" t="s">
        <v>3848</v>
      </c>
      <c r="EA640" s="335" t="s">
        <v>3848</v>
      </c>
      <c r="EB640" s="335" t="s">
        <v>3861</v>
      </c>
      <c r="EC640" s="335" t="s">
        <v>3862</v>
      </c>
      <c r="ED640" s="335" t="s">
        <v>3848</v>
      </c>
      <c r="EE640" s="335" t="s">
        <v>5405</v>
      </c>
      <c r="EF640" s="335" t="s">
        <v>432</v>
      </c>
      <c r="EG640" s="335" t="s">
        <v>3919</v>
      </c>
      <c r="EH640" s="335" t="s">
        <v>3920</v>
      </c>
      <c r="EI640" s="335" t="s">
        <v>20946</v>
      </c>
      <c r="EJ640" s="335" t="s">
        <v>3848</v>
      </c>
      <c r="EK640" s="335" t="s">
        <v>3848</v>
      </c>
      <c r="EL640" s="335" t="s">
        <v>3868</v>
      </c>
      <c r="EM640" s="335" t="s">
        <v>4002</v>
      </c>
      <c r="EN640" s="335" t="s">
        <v>4002</v>
      </c>
      <c r="EO640" s="335" t="s">
        <v>4002</v>
      </c>
      <c r="EP640" s="335" t="s">
        <v>4002</v>
      </c>
      <c r="EQ640" s="335" t="s">
        <v>4017</v>
      </c>
      <c r="ER640" s="335" t="s">
        <v>4017</v>
      </c>
      <c r="ES640" s="335" t="s">
        <v>4017</v>
      </c>
      <c r="ET640" s="335" t="s">
        <v>4017</v>
      </c>
      <c r="EU640" s="335" t="s">
        <v>4017</v>
      </c>
      <c r="EV640" s="335" t="s">
        <v>3848</v>
      </c>
      <c r="EW640" s="335" t="s">
        <v>3848</v>
      </c>
      <c r="EX640" s="335" t="s">
        <v>3848</v>
      </c>
      <c r="EY640" s="335" t="s">
        <v>3848</v>
      </c>
      <c r="EZ640" s="335" t="s">
        <v>3848</v>
      </c>
      <c r="FA640" s="335" t="s">
        <v>3848</v>
      </c>
      <c r="FB640" s="335" t="s">
        <v>3848</v>
      </c>
      <c r="FC640" s="335" t="s">
        <v>3848</v>
      </c>
      <c r="FD640" s="335" t="s">
        <v>3848</v>
      </c>
      <c r="FE640" s="335" t="s">
        <v>4017</v>
      </c>
      <c r="FF640" s="335" t="s">
        <v>4017</v>
      </c>
      <c r="FG640" s="335" t="s">
        <v>3848</v>
      </c>
      <c r="FH640" s="335" t="s">
        <v>3848</v>
      </c>
      <c r="FI640" s="335" t="s">
        <v>3848</v>
      </c>
      <c r="FJ640" s="335" t="s">
        <v>4017</v>
      </c>
      <c r="FK640" s="335" t="s">
        <v>4017</v>
      </c>
      <c r="FL640" s="335" t="s">
        <v>4017</v>
      </c>
      <c r="FM640" s="335" t="s">
        <v>3666</v>
      </c>
      <c r="FN640" s="335" t="s">
        <v>3666</v>
      </c>
      <c r="FO640" s="335" t="s">
        <v>3848</v>
      </c>
      <c r="FP640" s="335" t="s">
        <v>3848</v>
      </c>
      <c r="FQ640" s="335" t="s">
        <v>5082</v>
      </c>
      <c r="FR640" s="335" t="s">
        <v>5082</v>
      </c>
      <c r="FS640" s="335" t="s">
        <v>5082</v>
      </c>
      <c r="FT640" s="335" t="s">
        <v>3943</v>
      </c>
      <c r="FU640" s="335" t="s">
        <v>3943</v>
      </c>
      <c r="FV640" s="335" t="s">
        <v>3943</v>
      </c>
      <c r="FW640" s="335" t="s">
        <v>3943</v>
      </c>
      <c r="FX640" s="335" t="s">
        <v>3944</v>
      </c>
      <c r="FY640" s="335" t="s">
        <v>3848</v>
      </c>
      <c r="FZ640" s="335" t="s">
        <v>3848</v>
      </c>
      <c r="GA640" s="335" t="s">
        <v>3848</v>
      </c>
      <c r="GB640" s="335" t="s">
        <v>3848</v>
      </c>
      <c r="GC640" s="335" t="s">
        <v>3848</v>
      </c>
      <c r="HL640" s="335"/>
      <c r="HM640" s="335"/>
      <c r="HN640" s="335"/>
      <c r="HO640" s="335"/>
      <c r="HP640" s="335"/>
      <c r="HQ640" s="335"/>
      <c r="HR640" s="335"/>
      <c r="HS640" s="335"/>
      <c r="HT640" s="335"/>
      <c r="HU640" s="335"/>
      <c r="HV640" s="335"/>
      <c r="HW640" s="335"/>
      <c r="HX640" s="335"/>
      <c r="HY640" s="335"/>
      <c r="HZ640" s="335"/>
      <c r="IA640" s="335"/>
      <c r="IB640" s="335"/>
      <c r="IC640" s="44" t="s">
        <v>3403</v>
      </c>
      <c r="ID640" s="335"/>
      <c r="IE640" s="44" t="s">
        <v>3403</v>
      </c>
    </row>
    <row r="641" spans="1:239" s="44" customFormat="1" ht="12.75" x14ac:dyDescent="0.2">
      <c r="A641" s="85">
        <v>114</v>
      </c>
      <c r="B641" s="350"/>
      <c r="D641" s="85" t="s">
        <v>12630</v>
      </c>
      <c r="E641" s="523" t="s">
        <v>212</v>
      </c>
      <c r="F641" s="282">
        <v>43287</v>
      </c>
      <c r="G641" s="44" t="s">
        <v>26275</v>
      </c>
      <c r="H641" s="44" t="s">
        <v>3056</v>
      </c>
      <c r="I641" s="44" t="s">
        <v>1203</v>
      </c>
      <c r="M641" s="351"/>
      <c r="N641" s="351"/>
      <c r="P641" s="505" t="s">
        <v>26345</v>
      </c>
      <c r="Q641" s="44" t="s">
        <v>26346</v>
      </c>
      <c r="R641" s="44" t="s">
        <v>26347</v>
      </c>
      <c r="S641" s="351" t="s">
        <v>507</v>
      </c>
      <c r="T641" s="354">
        <v>9278883284</v>
      </c>
      <c r="U641" s="351" t="s">
        <v>26348</v>
      </c>
      <c r="V641" s="514" t="s">
        <v>221</v>
      </c>
      <c r="W641" s="66" t="s">
        <v>221</v>
      </c>
      <c r="X641" s="66" t="s">
        <v>221</v>
      </c>
      <c r="Y641" s="66" t="s">
        <v>221</v>
      </c>
      <c r="Z641" s="66" t="s">
        <v>221</v>
      </c>
      <c r="AA641" s="44" t="s">
        <v>26349</v>
      </c>
      <c r="AB641" s="44">
        <v>945419582</v>
      </c>
      <c r="AC641" s="44" t="s">
        <v>278</v>
      </c>
      <c r="AD641" s="85" t="s">
        <v>241</v>
      </c>
      <c r="AE641" s="44" t="s">
        <v>26350</v>
      </c>
      <c r="AF641" s="85" t="s">
        <v>280</v>
      </c>
      <c r="AG641" s="44" t="s">
        <v>221</v>
      </c>
      <c r="AH641" s="44" t="s">
        <v>221</v>
      </c>
      <c r="AI641" s="44">
        <v>1</v>
      </c>
      <c r="AJ641" s="44" t="s">
        <v>227</v>
      </c>
      <c r="AK641" s="44">
        <v>1</v>
      </c>
      <c r="AL641" s="44">
        <v>1</v>
      </c>
      <c r="AM641" s="44">
        <v>0</v>
      </c>
      <c r="AN641" s="255" t="s">
        <v>432</v>
      </c>
      <c r="AO641" s="281" t="s">
        <v>432</v>
      </c>
      <c r="AP641" s="281" t="s">
        <v>434</v>
      </c>
      <c r="AQ641" s="281" t="s">
        <v>10785</v>
      </c>
      <c r="AR641" s="44" t="s">
        <v>20725</v>
      </c>
      <c r="AX641" s="44" t="s">
        <v>14707</v>
      </c>
      <c r="AY641" s="44" t="s">
        <v>227</v>
      </c>
      <c r="AZ641" s="44" t="s">
        <v>227</v>
      </c>
      <c r="BB641" s="44" t="s">
        <v>4430</v>
      </c>
      <c r="BC641" s="350"/>
      <c r="BD641" s="350"/>
      <c r="BF641" s="44">
        <v>2</v>
      </c>
      <c r="BG641" s="44">
        <v>2</v>
      </c>
      <c r="BH641" s="44">
        <v>2</v>
      </c>
      <c r="BI641" s="44">
        <v>2</v>
      </c>
      <c r="BJ641" s="44">
        <v>2</v>
      </c>
      <c r="BK641" s="44">
        <v>2</v>
      </c>
      <c r="BL641" s="44">
        <v>2</v>
      </c>
      <c r="BM641" s="44">
        <v>2</v>
      </c>
      <c r="BN641" s="44">
        <v>2</v>
      </c>
      <c r="BO641" s="44">
        <v>2</v>
      </c>
      <c r="BP641" s="44">
        <v>2</v>
      </c>
      <c r="BQ641" s="44">
        <v>2</v>
      </c>
      <c r="BR641" s="44">
        <v>2</v>
      </c>
      <c r="BS641" s="44">
        <v>2</v>
      </c>
      <c r="BT641" s="44">
        <v>2</v>
      </c>
      <c r="CR641" s="335" t="s">
        <v>12643</v>
      </c>
      <c r="CS641" s="335" t="s">
        <v>12644</v>
      </c>
      <c r="CT641" s="335" t="s">
        <v>4002</v>
      </c>
      <c r="CU641" s="335" t="s">
        <v>26351</v>
      </c>
      <c r="CV641" s="335" t="s">
        <v>26346</v>
      </c>
      <c r="CW641" s="335" t="s">
        <v>26347</v>
      </c>
      <c r="CX641" s="335" t="s">
        <v>507</v>
      </c>
      <c r="CY641" s="335" t="s">
        <v>26352</v>
      </c>
      <c r="CZ641" s="335" t="s">
        <v>3848</v>
      </c>
      <c r="DA641" s="335" t="s">
        <v>3666</v>
      </c>
      <c r="DB641" s="335" t="s">
        <v>4037</v>
      </c>
      <c r="DC641" s="335" t="s">
        <v>4038</v>
      </c>
      <c r="DD641" s="335" t="s">
        <v>4039</v>
      </c>
      <c r="DE641" s="335" t="s">
        <v>3848</v>
      </c>
      <c r="DF641" s="335" t="s">
        <v>3666</v>
      </c>
      <c r="DG641" s="335" t="s">
        <v>4037</v>
      </c>
      <c r="DH641" s="335" t="s">
        <v>4038</v>
      </c>
      <c r="DI641" s="335" t="s">
        <v>4039</v>
      </c>
      <c r="DJ641" s="335" t="s">
        <v>3848</v>
      </c>
      <c r="DK641" s="335" t="s">
        <v>3849</v>
      </c>
      <c r="DL641" s="335" t="s">
        <v>3848</v>
      </c>
      <c r="DM641" s="335" t="s">
        <v>3666</v>
      </c>
      <c r="DN641" s="335" t="s">
        <v>3852</v>
      </c>
      <c r="DO641" s="335" t="s">
        <v>3848</v>
      </c>
      <c r="DP641" s="335" t="s">
        <v>3848</v>
      </c>
      <c r="DQ641" s="335" t="s">
        <v>26353</v>
      </c>
      <c r="DR641" s="335" t="s">
        <v>3666</v>
      </c>
      <c r="DS641" s="335" t="s">
        <v>26348</v>
      </c>
      <c r="DT641" s="335" t="s">
        <v>3848</v>
      </c>
      <c r="DU641" s="335" t="s">
        <v>3848</v>
      </c>
      <c r="DV641" s="335" t="s">
        <v>3848</v>
      </c>
      <c r="DW641" s="335" t="s">
        <v>3848</v>
      </c>
      <c r="DX641" s="335" t="s">
        <v>3848</v>
      </c>
      <c r="DY641" s="335" t="s">
        <v>3848</v>
      </c>
      <c r="DZ641" s="335" t="s">
        <v>3848</v>
      </c>
      <c r="EA641" s="335" t="s">
        <v>3848</v>
      </c>
      <c r="EB641" s="335" t="s">
        <v>3861</v>
      </c>
      <c r="EC641" s="335" t="s">
        <v>3862</v>
      </c>
      <c r="ED641" s="335" t="s">
        <v>3848</v>
      </c>
      <c r="EE641" s="335" t="s">
        <v>5405</v>
      </c>
      <c r="EF641" s="335" t="s">
        <v>432</v>
      </c>
      <c r="EG641" s="335" t="s">
        <v>3919</v>
      </c>
      <c r="EH641" s="335" t="s">
        <v>3920</v>
      </c>
      <c r="EI641" s="335" t="s">
        <v>20946</v>
      </c>
      <c r="EJ641" s="335" t="s">
        <v>3848</v>
      </c>
      <c r="EK641" s="335" t="s">
        <v>3848</v>
      </c>
      <c r="EL641" s="335" t="s">
        <v>3868</v>
      </c>
      <c r="EM641" s="335" t="s">
        <v>4002</v>
      </c>
      <c r="EN641" s="335" t="s">
        <v>4002</v>
      </c>
      <c r="EO641" s="335" t="s">
        <v>4002</v>
      </c>
      <c r="EP641" s="335" t="s">
        <v>4002</v>
      </c>
      <c r="EQ641" s="335" t="s">
        <v>4017</v>
      </c>
      <c r="ER641" s="335" t="s">
        <v>4017</v>
      </c>
      <c r="ES641" s="335" t="s">
        <v>4017</v>
      </c>
      <c r="ET641" s="335" t="s">
        <v>4017</v>
      </c>
      <c r="EU641" s="335" t="s">
        <v>4017</v>
      </c>
      <c r="EV641" s="335" t="s">
        <v>3848</v>
      </c>
      <c r="EW641" s="335" t="s">
        <v>3848</v>
      </c>
      <c r="EX641" s="335" t="s">
        <v>3848</v>
      </c>
      <c r="EY641" s="335" t="s">
        <v>3848</v>
      </c>
      <c r="EZ641" s="335" t="s">
        <v>3848</v>
      </c>
      <c r="FA641" s="335" t="s">
        <v>3848</v>
      </c>
      <c r="FB641" s="335" t="s">
        <v>3848</v>
      </c>
      <c r="FC641" s="335" t="s">
        <v>3848</v>
      </c>
      <c r="FD641" s="335" t="s">
        <v>3848</v>
      </c>
      <c r="FE641" s="335" t="s">
        <v>4017</v>
      </c>
      <c r="FF641" s="335" t="s">
        <v>4017</v>
      </c>
      <c r="FG641" s="335" t="s">
        <v>3848</v>
      </c>
      <c r="FH641" s="335" t="s">
        <v>3848</v>
      </c>
      <c r="FI641" s="335" t="s">
        <v>3848</v>
      </c>
      <c r="FJ641" s="335" t="s">
        <v>4017</v>
      </c>
      <c r="FK641" s="335" t="s">
        <v>4017</v>
      </c>
      <c r="FL641" s="335" t="s">
        <v>4017</v>
      </c>
      <c r="FM641" s="335" t="s">
        <v>3666</v>
      </c>
      <c r="FN641" s="335" t="s">
        <v>3666</v>
      </c>
      <c r="FO641" s="335" t="s">
        <v>3848</v>
      </c>
      <c r="FP641" s="335" t="s">
        <v>3848</v>
      </c>
      <c r="FQ641" s="335" t="s">
        <v>26354</v>
      </c>
      <c r="FR641" s="335" t="s">
        <v>4367</v>
      </c>
      <c r="FS641" s="335" t="s">
        <v>26355</v>
      </c>
      <c r="FT641" s="335" t="s">
        <v>3943</v>
      </c>
      <c r="FU641" s="335" t="s">
        <v>3943</v>
      </c>
      <c r="FV641" s="335" t="s">
        <v>3943</v>
      </c>
      <c r="FW641" s="335" t="s">
        <v>3943</v>
      </c>
      <c r="FX641" s="335" t="s">
        <v>3944</v>
      </c>
      <c r="FY641" s="335" t="s">
        <v>3848</v>
      </c>
      <c r="FZ641" s="335" t="s">
        <v>3848</v>
      </c>
      <c r="GA641" s="335" t="s">
        <v>3848</v>
      </c>
      <c r="GB641" s="335" t="s">
        <v>3848</v>
      </c>
      <c r="GC641" s="335" t="s">
        <v>3848</v>
      </c>
      <c r="HL641" s="335"/>
      <c r="HM641" s="335"/>
      <c r="HN641" s="335"/>
      <c r="HO641" s="335"/>
      <c r="HP641" s="335"/>
      <c r="HQ641" s="335"/>
      <c r="HR641" s="335"/>
      <c r="HS641" s="335"/>
      <c r="HT641" s="335"/>
      <c r="HU641" s="335"/>
      <c r="HV641" s="335"/>
      <c r="HW641" s="335"/>
      <c r="HX641" s="335"/>
      <c r="HY641" s="335"/>
      <c r="HZ641" s="335"/>
      <c r="IA641" s="335"/>
      <c r="IB641" s="335"/>
      <c r="IC641" s="44" t="s">
        <v>3403</v>
      </c>
      <c r="ID641" s="335"/>
      <c r="IE641" s="44" t="s">
        <v>3403</v>
      </c>
    </row>
    <row r="642" spans="1:239" s="44" customFormat="1" ht="12.75" x14ac:dyDescent="0.2">
      <c r="A642" s="85">
        <v>115</v>
      </c>
      <c r="B642" s="350"/>
      <c r="D642" s="85" t="s">
        <v>12630</v>
      </c>
      <c r="E642" s="523" t="s">
        <v>212</v>
      </c>
      <c r="F642" s="282">
        <v>43287</v>
      </c>
      <c r="G642" s="44" t="s">
        <v>26275</v>
      </c>
      <c r="H642" s="255" t="s">
        <v>3056</v>
      </c>
      <c r="I642" s="44" t="s">
        <v>3057</v>
      </c>
      <c r="M642" s="445"/>
      <c r="N642" s="351"/>
      <c r="P642" s="505" t="s">
        <v>26356</v>
      </c>
      <c r="Q642" s="44" t="s">
        <v>26357</v>
      </c>
      <c r="R642" s="44" t="s">
        <v>997</v>
      </c>
      <c r="S642" s="351" t="s">
        <v>7965</v>
      </c>
      <c r="T642" s="354">
        <v>9979100506</v>
      </c>
      <c r="U642" s="351" t="s">
        <v>26358</v>
      </c>
      <c r="V642" s="514" t="s">
        <v>221</v>
      </c>
      <c r="W642" s="66" t="s">
        <v>221</v>
      </c>
      <c r="X642" s="66" t="s">
        <v>221</v>
      </c>
      <c r="Y642" s="66" t="s">
        <v>221</v>
      </c>
      <c r="Z642" s="66" t="s">
        <v>221</v>
      </c>
      <c r="AA642" s="44" t="s">
        <v>26359</v>
      </c>
      <c r="AB642" s="44">
        <v>9129580908</v>
      </c>
      <c r="AC642" s="255" t="s">
        <v>402</v>
      </c>
      <c r="AD642" s="255" t="s">
        <v>224</v>
      </c>
      <c r="AE642" s="44" t="s">
        <v>26360</v>
      </c>
      <c r="AF642" s="44" t="s">
        <v>221</v>
      </c>
      <c r="AG642" s="44" t="s">
        <v>221</v>
      </c>
      <c r="AH642" s="44" t="s">
        <v>221</v>
      </c>
      <c r="AI642" s="44">
        <f>24+12+5</f>
        <v>41</v>
      </c>
      <c r="AJ642" s="44" t="s">
        <v>227</v>
      </c>
      <c r="AK642" s="44">
        <v>1</v>
      </c>
      <c r="AL642" s="44">
        <v>24</v>
      </c>
      <c r="AM642" s="44">
        <f>41-24</f>
        <v>17</v>
      </c>
      <c r="AN642" s="255" t="s">
        <v>432</v>
      </c>
      <c r="AO642" s="281" t="s">
        <v>432</v>
      </c>
      <c r="AP642" s="281" t="s">
        <v>434</v>
      </c>
      <c r="AQ642" s="281" t="s">
        <v>10785</v>
      </c>
      <c r="AR642" s="44" t="s">
        <v>20725</v>
      </c>
      <c r="AX642" s="44" t="s">
        <v>14707</v>
      </c>
      <c r="AY642" s="44" t="s">
        <v>227</v>
      </c>
      <c r="AZ642" s="44" t="s">
        <v>227</v>
      </c>
      <c r="BB642" s="44" t="s">
        <v>4430</v>
      </c>
      <c r="BC642" s="350"/>
      <c r="BD642" s="350"/>
      <c r="BF642" s="44">
        <v>1</v>
      </c>
      <c r="BG642" s="44">
        <v>1</v>
      </c>
      <c r="BH642" s="44">
        <v>1</v>
      </c>
      <c r="BI642" s="44">
        <v>1</v>
      </c>
      <c r="BJ642" s="44">
        <v>1</v>
      </c>
      <c r="BK642" s="44">
        <v>1</v>
      </c>
      <c r="BL642" s="44">
        <v>1</v>
      </c>
      <c r="BM642" s="44">
        <v>1</v>
      </c>
      <c r="BN642" s="44">
        <v>1</v>
      </c>
      <c r="BO642" s="44">
        <v>1</v>
      </c>
      <c r="BP642" s="44">
        <v>1</v>
      </c>
      <c r="BQ642" s="44">
        <v>1</v>
      </c>
      <c r="BR642" s="44">
        <v>1</v>
      </c>
      <c r="BS642" s="44">
        <v>1</v>
      </c>
      <c r="BT642" s="44">
        <v>1</v>
      </c>
      <c r="BW642" s="59"/>
      <c r="BX642" s="59"/>
      <c r="CR642" s="335" t="s">
        <v>12643</v>
      </c>
      <c r="CS642" s="335" t="s">
        <v>12644</v>
      </c>
      <c r="CT642" s="335" t="s">
        <v>4002</v>
      </c>
      <c r="CU642" s="335" t="s">
        <v>26361</v>
      </c>
      <c r="CV642" s="335" t="s">
        <v>26357</v>
      </c>
      <c r="CW642" s="335" t="s">
        <v>997</v>
      </c>
      <c r="CX642" s="335" t="s">
        <v>7965</v>
      </c>
      <c r="CY642" s="335" t="s">
        <v>26362</v>
      </c>
      <c r="CZ642" s="335" t="s">
        <v>3848</v>
      </c>
      <c r="DA642" s="335" t="s">
        <v>3666</v>
      </c>
      <c r="DB642" s="335" t="s">
        <v>4037</v>
      </c>
      <c r="DC642" s="335" t="s">
        <v>4038</v>
      </c>
      <c r="DD642" s="335" t="s">
        <v>4039</v>
      </c>
      <c r="DE642" s="335" t="s">
        <v>3848</v>
      </c>
      <c r="DF642" s="335" t="s">
        <v>3666</v>
      </c>
      <c r="DG642" s="335" t="s">
        <v>4037</v>
      </c>
      <c r="DH642" s="335" t="s">
        <v>4038</v>
      </c>
      <c r="DI642" s="335" t="s">
        <v>4039</v>
      </c>
      <c r="DJ642" s="335" t="s">
        <v>3848</v>
      </c>
      <c r="DK642" s="335" t="s">
        <v>3849</v>
      </c>
      <c r="DL642" s="335" t="s">
        <v>3848</v>
      </c>
      <c r="DM642" s="335" t="s">
        <v>3666</v>
      </c>
      <c r="DN642" s="335" t="s">
        <v>3852</v>
      </c>
      <c r="DO642" s="335" t="s">
        <v>3848</v>
      </c>
      <c r="DP642" s="335" t="s">
        <v>3848</v>
      </c>
      <c r="DQ642" s="335" t="s">
        <v>26363</v>
      </c>
      <c r="DR642" s="335" t="s">
        <v>3666</v>
      </c>
      <c r="DS642" s="335" t="s">
        <v>26358</v>
      </c>
      <c r="DT642" s="335" t="s">
        <v>3848</v>
      </c>
      <c r="DU642" s="335" t="s">
        <v>3848</v>
      </c>
      <c r="DV642" s="335" t="s">
        <v>3848</v>
      </c>
      <c r="DW642" s="335" t="s">
        <v>3848</v>
      </c>
      <c r="DX642" s="335" t="s">
        <v>3848</v>
      </c>
      <c r="DY642" s="335" t="s">
        <v>3848</v>
      </c>
      <c r="DZ642" s="335" t="s">
        <v>3848</v>
      </c>
      <c r="EA642" s="335" t="s">
        <v>3848</v>
      </c>
      <c r="EB642" s="335" t="s">
        <v>3861</v>
      </c>
      <c r="EC642" s="335" t="s">
        <v>3862</v>
      </c>
      <c r="ED642" s="335" t="s">
        <v>3848</v>
      </c>
      <c r="EE642" s="335" t="s">
        <v>5405</v>
      </c>
      <c r="EF642" s="335" t="s">
        <v>432</v>
      </c>
      <c r="EG642" s="335" t="s">
        <v>3919</v>
      </c>
      <c r="EH642" s="335" t="s">
        <v>3920</v>
      </c>
      <c r="EI642" s="335" t="s">
        <v>20946</v>
      </c>
      <c r="EJ642" s="335" t="s">
        <v>3848</v>
      </c>
      <c r="EK642" s="335" t="s">
        <v>3848</v>
      </c>
      <c r="EL642" s="335" t="s">
        <v>3868</v>
      </c>
      <c r="EM642" s="335" t="s">
        <v>4002</v>
      </c>
      <c r="EN642" s="335" t="s">
        <v>4002</v>
      </c>
      <c r="EO642" s="335" t="s">
        <v>4002</v>
      </c>
      <c r="EP642" s="335" t="s">
        <v>4002</v>
      </c>
      <c r="EQ642" s="335" t="s">
        <v>4017</v>
      </c>
      <c r="ER642" s="335" t="s">
        <v>4017</v>
      </c>
      <c r="ES642" s="335" t="s">
        <v>4017</v>
      </c>
      <c r="ET642" s="335" t="s">
        <v>4017</v>
      </c>
      <c r="EU642" s="335" t="s">
        <v>4017</v>
      </c>
      <c r="EV642" s="335" t="s">
        <v>3848</v>
      </c>
      <c r="EW642" s="335" t="s">
        <v>3848</v>
      </c>
      <c r="EX642" s="335" t="s">
        <v>3848</v>
      </c>
      <c r="EY642" s="335" t="s">
        <v>3848</v>
      </c>
      <c r="EZ642" s="335" t="s">
        <v>3848</v>
      </c>
      <c r="FA642" s="335" t="s">
        <v>3848</v>
      </c>
      <c r="FB642" s="335" t="s">
        <v>3848</v>
      </c>
      <c r="FC642" s="335" t="s">
        <v>3848</v>
      </c>
      <c r="FD642" s="335" t="s">
        <v>3848</v>
      </c>
      <c r="FE642" s="335" t="s">
        <v>4017</v>
      </c>
      <c r="FF642" s="335" t="s">
        <v>4017</v>
      </c>
      <c r="FG642" s="335" t="s">
        <v>3848</v>
      </c>
      <c r="FH642" s="335" t="s">
        <v>3848</v>
      </c>
      <c r="FI642" s="335" t="s">
        <v>3848</v>
      </c>
      <c r="FJ642" s="335" t="s">
        <v>4017</v>
      </c>
      <c r="FK642" s="335" t="s">
        <v>4017</v>
      </c>
      <c r="FL642" s="335" t="s">
        <v>4017</v>
      </c>
      <c r="FM642" s="335" t="s">
        <v>3666</v>
      </c>
      <c r="FN642" s="335" t="s">
        <v>3666</v>
      </c>
      <c r="FO642" s="335" t="s">
        <v>3848</v>
      </c>
      <c r="FP642" s="335" t="s">
        <v>3848</v>
      </c>
      <c r="FQ642" s="335" t="s">
        <v>26364</v>
      </c>
      <c r="FR642" s="335" t="s">
        <v>5276</v>
      </c>
      <c r="FS642" s="335" t="s">
        <v>26365</v>
      </c>
      <c r="FT642" s="335" t="s">
        <v>3943</v>
      </c>
      <c r="FU642" s="335" t="s">
        <v>3943</v>
      </c>
      <c r="FV642" s="335" t="s">
        <v>3943</v>
      </c>
      <c r="FW642" s="335" t="s">
        <v>3943</v>
      </c>
      <c r="FX642" s="335" t="s">
        <v>3944</v>
      </c>
      <c r="FY642" s="335" t="s">
        <v>3848</v>
      </c>
      <c r="FZ642" s="335" t="s">
        <v>3848</v>
      </c>
      <c r="GA642" s="335" t="s">
        <v>3848</v>
      </c>
      <c r="GB642" s="335" t="s">
        <v>3848</v>
      </c>
      <c r="GC642" s="335" t="s">
        <v>3848</v>
      </c>
      <c r="HL642" s="335"/>
      <c r="HM642" s="335"/>
      <c r="HN642" s="335"/>
      <c r="HO642" s="335"/>
      <c r="HP642" s="335"/>
      <c r="HQ642" s="335"/>
      <c r="HR642" s="335"/>
      <c r="HS642" s="335"/>
      <c r="HT642" s="335"/>
      <c r="HU642" s="335"/>
      <c r="HV642" s="335"/>
      <c r="HW642" s="335"/>
      <c r="HX642" s="335"/>
      <c r="HY642" s="335"/>
      <c r="HZ642" s="335"/>
      <c r="IA642" s="335"/>
      <c r="IB642" s="335"/>
      <c r="IC642" s="44" t="s">
        <v>3403</v>
      </c>
      <c r="ID642" s="335"/>
      <c r="IE642" s="44" t="s">
        <v>3403</v>
      </c>
    </row>
    <row r="643" spans="1:239" s="44" customFormat="1" ht="15" customHeight="1" x14ac:dyDescent="0.2">
      <c r="A643" s="85">
        <v>116</v>
      </c>
      <c r="B643" s="470"/>
      <c r="C643" s="85"/>
      <c r="D643" s="85" t="s">
        <v>12630</v>
      </c>
      <c r="E643" s="523" t="s">
        <v>212</v>
      </c>
      <c r="F643" s="282">
        <v>43287</v>
      </c>
      <c r="G643" s="255" t="s">
        <v>1202</v>
      </c>
      <c r="H643" s="44" t="s">
        <v>233</v>
      </c>
      <c r="I643" s="44" t="s">
        <v>3057</v>
      </c>
      <c r="J643" s="85"/>
      <c r="K643" s="471"/>
      <c r="L643" s="471"/>
      <c r="M643" s="471"/>
      <c r="N643" s="471"/>
      <c r="O643" s="85"/>
      <c r="P643" s="472" t="s">
        <v>26366</v>
      </c>
      <c r="Q643" s="85" t="s">
        <v>26367</v>
      </c>
      <c r="R643" s="85" t="s">
        <v>26368</v>
      </c>
      <c r="S643" s="471" t="s">
        <v>26369</v>
      </c>
      <c r="T643" s="276">
        <v>9229150014</v>
      </c>
      <c r="U643" s="473" t="s">
        <v>26370</v>
      </c>
      <c r="V643" s="44" t="s">
        <v>221</v>
      </c>
      <c r="W643" s="252" t="s">
        <v>221</v>
      </c>
      <c r="X643" s="252" t="s">
        <v>221</v>
      </c>
      <c r="Y643" s="252" t="s">
        <v>221</v>
      </c>
      <c r="Z643" s="252" t="s">
        <v>221</v>
      </c>
      <c r="AA643" s="85" t="s">
        <v>221</v>
      </c>
      <c r="AB643" s="85" t="s">
        <v>221</v>
      </c>
      <c r="AC643" s="85" t="s">
        <v>402</v>
      </c>
      <c r="AD643" s="255" t="s">
        <v>802</v>
      </c>
      <c r="AE643" s="85" t="s">
        <v>15618</v>
      </c>
      <c r="AF643" s="85" t="s">
        <v>226</v>
      </c>
      <c r="AG643" s="85" t="s">
        <v>226</v>
      </c>
      <c r="AH643" s="85" t="s">
        <v>221</v>
      </c>
      <c r="AI643" s="85">
        <v>78</v>
      </c>
      <c r="AJ643" s="85" t="s">
        <v>227</v>
      </c>
      <c r="AK643" s="85">
        <v>1</v>
      </c>
      <c r="AL643" s="85">
        <v>7</v>
      </c>
      <c r="AM643" s="85">
        <v>50</v>
      </c>
      <c r="AN643" s="85" t="s">
        <v>394</v>
      </c>
      <c r="AO643" s="85" t="s">
        <v>3540</v>
      </c>
      <c r="AP643" s="85" t="s">
        <v>1076</v>
      </c>
      <c r="AQ643" s="85" t="s">
        <v>1077</v>
      </c>
      <c r="AR643" s="85"/>
      <c r="AS643" s="85"/>
      <c r="AT643" s="85"/>
      <c r="AU643" s="85"/>
      <c r="AV643" s="85"/>
      <c r="AW643" s="85"/>
      <c r="AX643" s="85"/>
      <c r="AY643" s="85" t="s">
        <v>227</v>
      </c>
      <c r="AZ643" s="85" t="s">
        <v>446</v>
      </c>
      <c r="BA643" s="275"/>
      <c r="BB643" s="275" t="s">
        <v>15605</v>
      </c>
      <c r="BC643" s="275">
        <v>0.43402777777777773</v>
      </c>
      <c r="BD643" s="483">
        <v>0.44027777777777777</v>
      </c>
      <c r="BF643" s="85">
        <v>1</v>
      </c>
      <c r="BG643" s="85">
        <v>1</v>
      </c>
      <c r="BH643" s="85">
        <v>1</v>
      </c>
      <c r="BI643" s="85">
        <v>1</v>
      </c>
      <c r="BJ643" s="85">
        <v>1</v>
      </c>
      <c r="BK643" s="85">
        <v>1</v>
      </c>
      <c r="BL643" s="85">
        <v>1</v>
      </c>
      <c r="BM643" s="85">
        <v>1</v>
      </c>
      <c r="BN643" s="85">
        <v>1</v>
      </c>
      <c r="BO643" s="85">
        <v>1</v>
      </c>
      <c r="BP643" s="85">
        <v>1</v>
      </c>
      <c r="BQ643" s="85">
        <v>1</v>
      </c>
      <c r="BR643" s="85">
        <v>1</v>
      </c>
      <c r="BS643" s="85">
        <v>1</v>
      </c>
      <c r="BT643" s="85">
        <v>1</v>
      </c>
      <c r="BU643" s="85"/>
      <c r="BV643" s="405"/>
      <c r="BW643" s="85"/>
      <c r="BX643" s="85"/>
      <c r="BY643" s="85"/>
      <c r="BZ643" s="85"/>
      <c r="CA643" s="85"/>
      <c r="CB643" s="85"/>
      <c r="CC643" s="85"/>
      <c r="CD643" s="85"/>
      <c r="CE643" s="85"/>
      <c r="CF643" s="85"/>
      <c r="CG643" s="85"/>
      <c r="CH643" s="85"/>
      <c r="CI643" s="85"/>
      <c r="CJ643" s="85"/>
      <c r="CK643" s="85"/>
      <c r="CL643" s="85"/>
      <c r="CM643" s="85"/>
      <c r="CN643" s="85"/>
      <c r="CO643" s="85"/>
      <c r="CP643" s="85"/>
      <c r="CQ643" s="85"/>
      <c r="CR643" s="335" t="s">
        <v>12643</v>
      </c>
      <c r="CS643" s="335" t="s">
        <v>12644</v>
      </c>
      <c r="CT643" s="335" t="s">
        <v>4002</v>
      </c>
      <c r="CU643" s="335" t="s">
        <v>26371</v>
      </c>
      <c r="CV643" s="335" t="s">
        <v>26367</v>
      </c>
      <c r="CW643" s="335" t="s">
        <v>26368</v>
      </c>
      <c r="CX643" s="335" t="s">
        <v>26369</v>
      </c>
      <c r="CY643" s="335" t="s">
        <v>26372</v>
      </c>
      <c r="CZ643" s="335" t="s">
        <v>3848</v>
      </c>
      <c r="DA643" s="335" t="s">
        <v>14122</v>
      </c>
      <c r="DB643" s="335" t="s">
        <v>4158</v>
      </c>
      <c r="DC643" s="335" t="s">
        <v>4159</v>
      </c>
      <c r="DD643" s="335" t="s">
        <v>26373</v>
      </c>
      <c r="DE643" s="335" t="s">
        <v>3848</v>
      </c>
      <c r="DF643" s="335" t="s">
        <v>14122</v>
      </c>
      <c r="DG643" s="335" t="s">
        <v>4158</v>
      </c>
      <c r="DH643" s="335" t="s">
        <v>4159</v>
      </c>
      <c r="DI643" s="335" t="s">
        <v>26373</v>
      </c>
      <c r="DJ643" s="335" t="s">
        <v>3848</v>
      </c>
      <c r="DK643" s="335" t="s">
        <v>3849</v>
      </c>
      <c r="DL643" s="335" t="s">
        <v>3848</v>
      </c>
      <c r="DM643" s="335" t="s">
        <v>3914</v>
      </c>
      <c r="DN643" s="335" t="s">
        <v>3852</v>
      </c>
      <c r="DO643" s="335" t="s">
        <v>3848</v>
      </c>
      <c r="DP643" s="335" t="s">
        <v>3848</v>
      </c>
      <c r="DQ643" s="335" t="s">
        <v>26374</v>
      </c>
      <c r="DR643" s="335" t="s">
        <v>26374</v>
      </c>
      <c r="DS643" s="335" t="s">
        <v>26370</v>
      </c>
      <c r="DT643" s="335" t="s">
        <v>3848</v>
      </c>
      <c r="DU643" s="335" t="s">
        <v>3848</v>
      </c>
      <c r="DV643" s="335" t="s">
        <v>3848</v>
      </c>
      <c r="DW643" s="335" t="s">
        <v>3848</v>
      </c>
      <c r="DX643" s="335" t="s">
        <v>3848</v>
      </c>
      <c r="DY643" s="335" t="s">
        <v>3848</v>
      </c>
      <c r="DZ643" s="335" t="s">
        <v>3848</v>
      </c>
      <c r="EA643" s="335" t="s">
        <v>3848</v>
      </c>
      <c r="EB643" s="335" t="s">
        <v>3861</v>
      </c>
      <c r="EC643" s="335" t="s">
        <v>3862</v>
      </c>
      <c r="ED643" s="335" t="s">
        <v>3848</v>
      </c>
      <c r="EE643" s="335" t="s">
        <v>5981</v>
      </c>
      <c r="EF643" s="335" t="s">
        <v>5081</v>
      </c>
      <c r="EG643" s="335" t="s">
        <v>2755</v>
      </c>
      <c r="EH643" s="335" t="s">
        <v>282</v>
      </c>
      <c r="EI643" s="335" t="s">
        <v>7956</v>
      </c>
      <c r="EJ643" s="335" t="s">
        <v>3848</v>
      </c>
      <c r="EK643" s="335" t="s">
        <v>3848</v>
      </c>
      <c r="EL643" s="335" t="s">
        <v>3868</v>
      </c>
      <c r="EM643" s="335" t="s">
        <v>4002</v>
      </c>
      <c r="EN643" s="335" t="s">
        <v>4002</v>
      </c>
      <c r="EO643" s="335" t="s">
        <v>4002</v>
      </c>
      <c r="EP643" s="335" t="s">
        <v>4002</v>
      </c>
      <c r="EQ643" s="335" t="s">
        <v>4017</v>
      </c>
      <c r="ER643" s="335" t="s">
        <v>4017</v>
      </c>
      <c r="ES643" s="335" t="s">
        <v>4017</v>
      </c>
      <c r="ET643" s="335" t="s">
        <v>4017</v>
      </c>
      <c r="EU643" s="335" t="s">
        <v>4017</v>
      </c>
      <c r="EV643" s="335" t="s">
        <v>3848</v>
      </c>
      <c r="EW643" s="335" t="s">
        <v>3848</v>
      </c>
      <c r="EX643" s="335" t="s">
        <v>3848</v>
      </c>
      <c r="EY643" s="335" t="s">
        <v>3848</v>
      </c>
      <c r="EZ643" s="335" t="s">
        <v>3848</v>
      </c>
      <c r="FA643" s="335" t="s">
        <v>3848</v>
      </c>
      <c r="FB643" s="335" t="s">
        <v>3848</v>
      </c>
      <c r="FC643" s="335" t="s">
        <v>3848</v>
      </c>
      <c r="FD643" s="335" t="s">
        <v>3848</v>
      </c>
      <c r="FE643" s="335" t="s">
        <v>4017</v>
      </c>
      <c r="FF643" s="335" t="s">
        <v>4017</v>
      </c>
      <c r="FG643" s="335" t="s">
        <v>3848</v>
      </c>
      <c r="FH643" s="335" t="s">
        <v>3848</v>
      </c>
      <c r="FI643" s="335" t="s">
        <v>3848</v>
      </c>
      <c r="FJ643" s="335" t="s">
        <v>4017</v>
      </c>
      <c r="FK643" s="335" t="s">
        <v>4017</v>
      </c>
      <c r="FL643" s="335" t="s">
        <v>4017</v>
      </c>
      <c r="FM643" s="335" t="s">
        <v>221</v>
      </c>
      <c r="FN643" s="335" t="s">
        <v>221</v>
      </c>
      <c r="FO643" s="335" t="s">
        <v>3848</v>
      </c>
      <c r="FP643" s="335" t="s">
        <v>3848</v>
      </c>
      <c r="FQ643" s="335" t="s">
        <v>4736</v>
      </c>
      <c r="FR643" s="335" t="s">
        <v>4736</v>
      </c>
      <c r="FS643" s="335" t="s">
        <v>4736</v>
      </c>
      <c r="FT643" s="335" t="s">
        <v>3943</v>
      </c>
      <c r="FU643" s="335" t="s">
        <v>3943</v>
      </c>
      <c r="FV643" s="335" t="s">
        <v>3943</v>
      </c>
      <c r="FW643" s="335" t="s">
        <v>3943</v>
      </c>
      <c r="FX643" s="335" t="s">
        <v>3944</v>
      </c>
      <c r="FY643" s="335" t="s">
        <v>3848</v>
      </c>
      <c r="FZ643" s="335" t="s">
        <v>3848</v>
      </c>
      <c r="GA643" s="335" t="s">
        <v>3848</v>
      </c>
      <c r="GB643" s="335" t="s">
        <v>3848</v>
      </c>
      <c r="GC643" s="335" t="s">
        <v>3848</v>
      </c>
      <c r="HL643" s="335"/>
      <c r="HM643" s="335"/>
      <c r="HN643" s="335"/>
      <c r="HO643" s="335"/>
      <c r="HP643" s="335"/>
      <c r="HQ643" s="335"/>
      <c r="HR643" s="335"/>
      <c r="HS643" s="335"/>
      <c r="HT643" s="335"/>
      <c r="HU643" s="335"/>
      <c r="HV643" s="335"/>
      <c r="HW643" s="335"/>
      <c r="HX643" s="335"/>
      <c r="HY643" s="335"/>
      <c r="HZ643" s="335"/>
      <c r="IA643" s="335"/>
      <c r="IB643" s="335"/>
      <c r="IC643" s="44" t="s">
        <v>3403</v>
      </c>
      <c r="ID643" s="335"/>
      <c r="IE643" s="44" t="s">
        <v>3403</v>
      </c>
    </row>
    <row r="644" spans="1:239" s="44" customFormat="1" ht="15" customHeight="1" x14ac:dyDescent="0.2">
      <c r="A644" s="85">
        <v>117</v>
      </c>
      <c r="B644" s="470"/>
      <c r="C644" s="85"/>
      <c r="D644" s="85" t="s">
        <v>12630</v>
      </c>
      <c r="E644" s="523" t="s">
        <v>212</v>
      </c>
      <c r="F644" s="282">
        <v>43287</v>
      </c>
      <c r="G644" s="255" t="s">
        <v>1202</v>
      </c>
      <c r="H644" s="44" t="s">
        <v>233</v>
      </c>
      <c r="I644" s="44" t="s">
        <v>3057</v>
      </c>
      <c r="J644" s="85"/>
      <c r="K644" s="471"/>
      <c r="L644" s="471"/>
      <c r="M644" s="471"/>
      <c r="N644" s="471"/>
      <c r="O644" s="85"/>
      <c r="P644" s="472" t="s">
        <v>26375</v>
      </c>
      <c r="Q644" s="85" t="s">
        <v>26376</v>
      </c>
      <c r="R644" s="85" t="s">
        <v>26377</v>
      </c>
      <c r="S644" s="471" t="s">
        <v>26378</v>
      </c>
      <c r="T644" s="276">
        <v>9229150014</v>
      </c>
      <c r="U644" s="473" t="s">
        <v>26370</v>
      </c>
      <c r="V644" s="44" t="s">
        <v>221</v>
      </c>
      <c r="W644" s="252" t="s">
        <v>221</v>
      </c>
      <c r="X644" s="252" t="s">
        <v>221</v>
      </c>
      <c r="Y644" s="252" t="s">
        <v>221</v>
      </c>
      <c r="Z644" s="252" t="s">
        <v>221</v>
      </c>
      <c r="AA644" s="85" t="s">
        <v>221</v>
      </c>
      <c r="AB644" s="85" t="s">
        <v>221</v>
      </c>
      <c r="AC644" s="85" t="s">
        <v>1303</v>
      </c>
      <c r="AD644" s="85" t="s">
        <v>224</v>
      </c>
      <c r="AE644" s="85" t="s">
        <v>221</v>
      </c>
      <c r="AF644" s="85" t="s">
        <v>221</v>
      </c>
      <c r="AG644" s="85" t="s">
        <v>221</v>
      </c>
      <c r="AH644" s="85" t="s">
        <v>221</v>
      </c>
      <c r="AI644" s="85">
        <v>0</v>
      </c>
      <c r="AJ644" s="85" t="s">
        <v>446</v>
      </c>
      <c r="AK644" s="85">
        <v>0</v>
      </c>
      <c r="AL644" s="85">
        <v>0</v>
      </c>
      <c r="AM644" s="85">
        <v>0</v>
      </c>
      <c r="AN644" s="85" t="s">
        <v>394</v>
      </c>
      <c r="AO644" s="85" t="s">
        <v>3540</v>
      </c>
      <c r="AP644" s="85" t="s">
        <v>281</v>
      </c>
      <c r="AQ644" s="36" t="s">
        <v>15604</v>
      </c>
      <c r="AR644" s="85"/>
      <c r="AS644" s="85"/>
      <c r="AT644" s="85"/>
      <c r="AU644" s="85"/>
      <c r="AV644" s="85"/>
      <c r="AW644" s="85"/>
      <c r="AX644" s="85"/>
      <c r="AY644" s="85" t="s">
        <v>227</v>
      </c>
      <c r="AZ644" s="85" t="s">
        <v>227</v>
      </c>
      <c r="BA644" s="275"/>
      <c r="BB644" s="275" t="s">
        <v>15605</v>
      </c>
      <c r="BC644" s="275">
        <v>0.44305555555555554</v>
      </c>
      <c r="BD644" s="483">
        <v>0.44930555555555557</v>
      </c>
      <c r="BE644" s="85"/>
      <c r="BF644" s="85">
        <v>1</v>
      </c>
      <c r="BG644" s="85">
        <v>1</v>
      </c>
      <c r="BH644" s="85">
        <v>1</v>
      </c>
      <c r="BI644" s="85">
        <v>1</v>
      </c>
      <c r="BJ644" s="85">
        <v>1</v>
      </c>
      <c r="BK644" s="85">
        <v>1</v>
      </c>
      <c r="BL644" s="85">
        <v>1</v>
      </c>
      <c r="BM644" s="85">
        <v>1</v>
      </c>
      <c r="BN644" s="85">
        <v>1</v>
      </c>
      <c r="BO644" s="85">
        <v>1</v>
      </c>
      <c r="BP644" s="85">
        <v>1</v>
      </c>
      <c r="BQ644" s="85">
        <v>1</v>
      </c>
      <c r="BR644" s="85">
        <v>1</v>
      </c>
      <c r="BS644" s="85">
        <v>1</v>
      </c>
      <c r="BT644" s="85"/>
      <c r="BU644" s="405"/>
      <c r="BV644" s="85"/>
      <c r="BW644" s="85"/>
      <c r="BX644" s="85"/>
      <c r="BY644" s="85"/>
      <c r="BZ644" s="85"/>
      <c r="CA644" s="85"/>
      <c r="CB644" s="85"/>
      <c r="CC644" s="85"/>
      <c r="CD644" s="85"/>
      <c r="CE644" s="85"/>
      <c r="CF644" s="85"/>
      <c r="CG644" s="85"/>
      <c r="CH644" s="85"/>
      <c r="CI644" s="85"/>
      <c r="CJ644" s="85"/>
      <c r="CK644" s="85"/>
      <c r="CL644" s="85"/>
      <c r="CM644" s="85"/>
      <c r="CN644" s="85"/>
      <c r="CO644" s="85"/>
      <c r="CP644" s="85"/>
      <c r="CR644" s="335" t="s">
        <v>12643</v>
      </c>
      <c r="CS644" s="335" t="s">
        <v>12644</v>
      </c>
      <c r="CT644" s="335" t="s">
        <v>4002</v>
      </c>
      <c r="CU644" s="335" t="s">
        <v>26379</v>
      </c>
      <c r="CV644" s="335" t="s">
        <v>26376</v>
      </c>
      <c r="CW644" s="335" t="s">
        <v>26377</v>
      </c>
      <c r="CX644" s="335" t="s">
        <v>26378</v>
      </c>
      <c r="CY644" s="335" t="s">
        <v>26380</v>
      </c>
      <c r="CZ644" s="335" t="s">
        <v>3848</v>
      </c>
      <c r="DA644" s="335" t="s">
        <v>7295</v>
      </c>
      <c r="DB644" s="335" t="s">
        <v>3840</v>
      </c>
      <c r="DC644" s="335" t="s">
        <v>3841</v>
      </c>
      <c r="DD644" s="335" t="s">
        <v>4295</v>
      </c>
      <c r="DE644" s="335" t="s">
        <v>3848</v>
      </c>
      <c r="DF644" s="335" t="s">
        <v>7295</v>
      </c>
      <c r="DG644" s="335" t="s">
        <v>3840</v>
      </c>
      <c r="DH644" s="335" t="s">
        <v>3841</v>
      </c>
      <c r="DI644" s="335" t="s">
        <v>4295</v>
      </c>
      <c r="DJ644" s="335" t="s">
        <v>3848</v>
      </c>
      <c r="DK644" s="335" t="s">
        <v>3849</v>
      </c>
      <c r="DL644" s="335" t="s">
        <v>3848</v>
      </c>
      <c r="DM644" s="335" t="s">
        <v>3914</v>
      </c>
      <c r="DN644" s="335" t="s">
        <v>3852</v>
      </c>
      <c r="DO644" s="335" t="s">
        <v>3848</v>
      </c>
      <c r="DP644" s="335" t="s">
        <v>3848</v>
      </c>
      <c r="DQ644" s="335" t="s">
        <v>26381</v>
      </c>
      <c r="DR644" s="335" t="s">
        <v>26381</v>
      </c>
      <c r="DS644" s="335" t="s">
        <v>26382</v>
      </c>
      <c r="DT644" s="335" t="s">
        <v>3848</v>
      </c>
      <c r="DU644" s="335" t="s">
        <v>3848</v>
      </c>
      <c r="DV644" s="335" t="s">
        <v>3848</v>
      </c>
      <c r="DW644" s="335" t="s">
        <v>3848</v>
      </c>
      <c r="DX644" s="335" t="s">
        <v>3848</v>
      </c>
      <c r="DY644" s="335" t="s">
        <v>3848</v>
      </c>
      <c r="DZ644" s="335" t="s">
        <v>3848</v>
      </c>
      <c r="EA644" s="335" t="s">
        <v>3848</v>
      </c>
      <c r="EB644" s="335" t="s">
        <v>3861</v>
      </c>
      <c r="EC644" s="335" t="s">
        <v>3862</v>
      </c>
      <c r="ED644" s="335" t="s">
        <v>3848</v>
      </c>
      <c r="EE644" s="335" t="s">
        <v>5981</v>
      </c>
      <c r="EF644" s="335" t="s">
        <v>5081</v>
      </c>
      <c r="EG644" s="335" t="s">
        <v>2755</v>
      </c>
      <c r="EH644" s="335" t="s">
        <v>282</v>
      </c>
      <c r="EI644" s="335" t="s">
        <v>7956</v>
      </c>
      <c r="EJ644" s="335" t="s">
        <v>3848</v>
      </c>
      <c r="EK644" s="335" t="s">
        <v>3848</v>
      </c>
      <c r="EL644" s="335" t="s">
        <v>3868</v>
      </c>
      <c r="EM644" s="335" t="s">
        <v>4002</v>
      </c>
      <c r="EN644" s="335" t="s">
        <v>4002</v>
      </c>
      <c r="EO644" s="335" t="s">
        <v>4002</v>
      </c>
      <c r="EP644" s="335" t="s">
        <v>4002</v>
      </c>
      <c r="EQ644" s="335" t="s">
        <v>4017</v>
      </c>
      <c r="ER644" s="335" t="s">
        <v>4017</v>
      </c>
      <c r="ES644" s="335" t="s">
        <v>4017</v>
      </c>
      <c r="ET644" s="335" t="s">
        <v>4017</v>
      </c>
      <c r="EU644" s="335" t="s">
        <v>4017</v>
      </c>
      <c r="EV644" s="335" t="s">
        <v>3848</v>
      </c>
      <c r="EW644" s="335" t="s">
        <v>3848</v>
      </c>
      <c r="EX644" s="335" t="s">
        <v>3848</v>
      </c>
      <c r="EY644" s="335" t="s">
        <v>3848</v>
      </c>
      <c r="EZ644" s="335" t="s">
        <v>3848</v>
      </c>
      <c r="FA644" s="335" t="s">
        <v>3848</v>
      </c>
      <c r="FB644" s="335" t="s">
        <v>3848</v>
      </c>
      <c r="FC644" s="335" t="s">
        <v>3848</v>
      </c>
      <c r="FD644" s="335" t="s">
        <v>3848</v>
      </c>
      <c r="FE644" s="335" t="s">
        <v>4017</v>
      </c>
      <c r="FF644" s="335" t="s">
        <v>4017</v>
      </c>
      <c r="FG644" s="335" t="s">
        <v>3848</v>
      </c>
      <c r="FH644" s="335" t="s">
        <v>3848</v>
      </c>
      <c r="FI644" s="335" t="s">
        <v>3848</v>
      </c>
      <c r="FJ644" s="335" t="s">
        <v>4017</v>
      </c>
      <c r="FK644" s="335" t="s">
        <v>4017</v>
      </c>
      <c r="FL644" s="335" t="s">
        <v>4017</v>
      </c>
      <c r="FM644" s="335" t="s">
        <v>221</v>
      </c>
      <c r="FN644" s="335" t="s">
        <v>221</v>
      </c>
      <c r="FO644" s="335" t="s">
        <v>3848</v>
      </c>
      <c r="FP644" s="335" t="s">
        <v>3848</v>
      </c>
      <c r="FQ644" s="335" t="s">
        <v>4736</v>
      </c>
      <c r="FR644" s="335" t="s">
        <v>4736</v>
      </c>
      <c r="FS644" s="335" t="s">
        <v>4736</v>
      </c>
      <c r="FT644" s="335" t="s">
        <v>3943</v>
      </c>
      <c r="FU644" s="335" t="s">
        <v>3943</v>
      </c>
      <c r="FV644" s="335" t="s">
        <v>3943</v>
      </c>
      <c r="FW644" s="335" t="s">
        <v>3943</v>
      </c>
      <c r="FX644" s="335" t="s">
        <v>3944</v>
      </c>
      <c r="FY644" s="335" t="s">
        <v>3848</v>
      </c>
      <c r="FZ644" s="335" t="s">
        <v>3848</v>
      </c>
      <c r="GA644" s="335" t="s">
        <v>3848</v>
      </c>
      <c r="GB644" s="335" t="s">
        <v>3848</v>
      </c>
      <c r="GC644" s="335" t="s">
        <v>3848</v>
      </c>
      <c r="HL644" s="335"/>
      <c r="HM644" s="335"/>
      <c r="HN644" s="335"/>
      <c r="HO644" s="335"/>
      <c r="HP644" s="335"/>
      <c r="HQ644" s="335"/>
      <c r="HR644" s="335"/>
      <c r="HS644" s="335"/>
      <c r="HT644" s="335"/>
      <c r="HU644" s="335"/>
      <c r="HV644" s="335"/>
      <c r="HW644" s="335"/>
      <c r="HX644" s="335"/>
      <c r="HY644" s="335"/>
      <c r="HZ644" s="335"/>
      <c r="IA644" s="335"/>
      <c r="IB644" s="335"/>
      <c r="IC644" s="44" t="s">
        <v>3403</v>
      </c>
      <c r="ID644" s="335"/>
      <c r="IE644" s="44" t="s">
        <v>3403</v>
      </c>
    </row>
    <row r="645" spans="1:239" s="44" customFormat="1" ht="15" customHeight="1" x14ac:dyDescent="0.2">
      <c r="A645" s="85">
        <v>118</v>
      </c>
      <c r="B645" s="470"/>
      <c r="C645" s="85"/>
      <c r="D645" s="85" t="s">
        <v>12630</v>
      </c>
      <c r="E645" s="523" t="s">
        <v>212</v>
      </c>
      <c r="F645" s="282">
        <v>43287</v>
      </c>
      <c r="G645" s="85" t="s">
        <v>1202</v>
      </c>
      <c r="H645" s="85" t="s">
        <v>214</v>
      </c>
      <c r="I645" s="85" t="s">
        <v>1222</v>
      </c>
      <c r="J645" s="85"/>
      <c r="K645" s="471"/>
      <c r="L645" s="471"/>
      <c r="M645" s="471"/>
      <c r="N645" s="471"/>
      <c r="O645" s="85"/>
      <c r="P645" s="472" t="s">
        <v>26383</v>
      </c>
      <c r="Q645" s="85" t="s">
        <v>26384</v>
      </c>
      <c r="R645" s="85" t="s">
        <v>3805</v>
      </c>
      <c r="S645" s="471" t="s">
        <v>2718</v>
      </c>
      <c r="T645" s="276">
        <v>9383707598</v>
      </c>
      <c r="U645" s="473" t="s">
        <v>26385</v>
      </c>
      <c r="V645" s="44" t="s">
        <v>221</v>
      </c>
      <c r="W645" s="252" t="s">
        <v>221</v>
      </c>
      <c r="X645" s="252" t="s">
        <v>221</v>
      </c>
      <c r="Y645" s="252" t="s">
        <v>221</v>
      </c>
      <c r="Z645" s="252" t="s">
        <v>221</v>
      </c>
      <c r="AA645" s="85" t="s">
        <v>221</v>
      </c>
      <c r="AB645" s="85" t="s">
        <v>221</v>
      </c>
      <c r="AC645" s="85" t="s">
        <v>1303</v>
      </c>
      <c r="AD645" s="85" t="s">
        <v>224</v>
      </c>
      <c r="AE645" s="85" t="s">
        <v>221</v>
      </c>
      <c r="AF645" s="85" t="s">
        <v>221</v>
      </c>
      <c r="AG645" s="85" t="s">
        <v>221</v>
      </c>
      <c r="AH645" s="85" t="s">
        <v>221</v>
      </c>
      <c r="AI645" s="85">
        <v>0</v>
      </c>
      <c r="AJ645" s="85" t="s">
        <v>446</v>
      </c>
      <c r="AK645" s="85">
        <v>0</v>
      </c>
      <c r="AL645" s="85">
        <v>0</v>
      </c>
      <c r="AM645" s="85">
        <v>0</v>
      </c>
      <c r="AN645" s="85" t="s">
        <v>394</v>
      </c>
      <c r="AO645" s="85" t="s">
        <v>3540</v>
      </c>
      <c r="AP645" s="85" t="s">
        <v>281</v>
      </c>
      <c r="AQ645" s="36" t="s">
        <v>15604</v>
      </c>
      <c r="AR645" s="85"/>
      <c r="AS645" s="85"/>
      <c r="AT645" s="85"/>
      <c r="AU645" s="85"/>
      <c r="AV645" s="85"/>
      <c r="AW645" s="85"/>
      <c r="AX645" s="85"/>
      <c r="AY645" s="85" t="s">
        <v>227</v>
      </c>
      <c r="AZ645" s="85" t="s">
        <v>446</v>
      </c>
      <c r="BA645" s="275"/>
      <c r="BB645" s="275" t="s">
        <v>15605</v>
      </c>
      <c r="BC645" s="275">
        <v>0.45624999999999999</v>
      </c>
      <c r="BD645" s="483">
        <v>0.45833333333333331</v>
      </c>
      <c r="BE645" s="85"/>
      <c r="BF645" s="85">
        <v>1</v>
      </c>
      <c r="BG645" s="85">
        <v>1</v>
      </c>
      <c r="BH645" s="85">
        <v>1</v>
      </c>
      <c r="BI645" s="85">
        <v>1</v>
      </c>
      <c r="BJ645" s="85">
        <v>1</v>
      </c>
      <c r="BK645" s="85">
        <v>1</v>
      </c>
      <c r="BL645" s="85">
        <v>1</v>
      </c>
      <c r="BM645" s="85">
        <v>1</v>
      </c>
      <c r="BN645" s="85">
        <v>1</v>
      </c>
      <c r="BO645" s="85">
        <v>1</v>
      </c>
      <c r="BP645" s="85">
        <v>1</v>
      </c>
      <c r="BQ645" s="85">
        <v>1</v>
      </c>
      <c r="BR645" s="85">
        <v>1</v>
      </c>
      <c r="BS645" s="85">
        <v>1</v>
      </c>
      <c r="BT645" s="85"/>
      <c r="BU645" s="405"/>
      <c r="BV645" s="85"/>
      <c r="BW645" s="85"/>
      <c r="BX645" s="85"/>
      <c r="BY645" s="85"/>
      <c r="BZ645" s="85"/>
      <c r="CA645" s="85"/>
      <c r="CB645" s="85"/>
      <c r="CC645" s="85"/>
      <c r="CD645" s="85"/>
      <c r="CE645" s="85"/>
      <c r="CF645" s="85"/>
      <c r="CG645" s="85"/>
      <c r="CH645" s="85"/>
      <c r="CI645" s="85"/>
      <c r="CJ645" s="85"/>
      <c r="CK645" s="85"/>
      <c r="CL645" s="85"/>
      <c r="CM645" s="85"/>
      <c r="CN645" s="85"/>
      <c r="CO645" s="85"/>
      <c r="CP645" s="85"/>
      <c r="CR645" s="335" t="s">
        <v>12643</v>
      </c>
      <c r="CS645" s="335" t="s">
        <v>12644</v>
      </c>
      <c r="CT645" s="335" t="s">
        <v>4002</v>
      </c>
      <c r="CU645" s="335" t="s">
        <v>26386</v>
      </c>
      <c r="CV645" s="335" t="s">
        <v>26384</v>
      </c>
      <c r="CW645" s="335" t="s">
        <v>3805</v>
      </c>
      <c r="CX645" s="335" t="s">
        <v>2718</v>
      </c>
      <c r="CY645" s="335" t="s">
        <v>26387</v>
      </c>
      <c r="CZ645" s="335" t="s">
        <v>3848</v>
      </c>
      <c r="DA645" s="335" t="s">
        <v>4002</v>
      </c>
      <c r="DB645" s="335" t="s">
        <v>3840</v>
      </c>
      <c r="DC645" s="335" t="s">
        <v>3841</v>
      </c>
      <c r="DD645" s="335" t="s">
        <v>4838</v>
      </c>
      <c r="DE645" s="335" t="s">
        <v>3848</v>
      </c>
      <c r="DF645" s="335" t="s">
        <v>4002</v>
      </c>
      <c r="DG645" s="335" t="s">
        <v>3840</v>
      </c>
      <c r="DH645" s="335" t="s">
        <v>3841</v>
      </c>
      <c r="DI645" s="335" t="s">
        <v>4838</v>
      </c>
      <c r="DJ645" s="335" t="s">
        <v>3848</v>
      </c>
      <c r="DK645" s="335" t="s">
        <v>3957</v>
      </c>
      <c r="DL645" s="335" t="s">
        <v>3848</v>
      </c>
      <c r="DM645" s="335" t="s">
        <v>3914</v>
      </c>
      <c r="DN645" s="335" t="s">
        <v>3852</v>
      </c>
      <c r="DO645" s="335" t="s">
        <v>3848</v>
      </c>
      <c r="DP645" s="335" t="s">
        <v>3848</v>
      </c>
      <c r="DQ645" s="335" t="s">
        <v>26388</v>
      </c>
      <c r="DR645" s="335" t="s">
        <v>26388</v>
      </c>
      <c r="DS645" s="335" t="s">
        <v>26385</v>
      </c>
      <c r="DT645" s="335" t="s">
        <v>3848</v>
      </c>
      <c r="DU645" s="335" t="s">
        <v>3848</v>
      </c>
      <c r="DV645" s="335" t="s">
        <v>3848</v>
      </c>
      <c r="DW645" s="335" t="s">
        <v>3848</v>
      </c>
      <c r="DX645" s="335" t="s">
        <v>3848</v>
      </c>
      <c r="DY645" s="335" t="s">
        <v>3848</v>
      </c>
      <c r="DZ645" s="335" t="s">
        <v>3848</v>
      </c>
      <c r="EA645" s="335" t="s">
        <v>3848</v>
      </c>
      <c r="EB645" s="335" t="s">
        <v>3861</v>
      </c>
      <c r="EC645" s="335" t="s">
        <v>3862</v>
      </c>
      <c r="ED645" s="335" t="s">
        <v>3848</v>
      </c>
      <c r="EE645" s="335" t="s">
        <v>5981</v>
      </c>
      <c r="EF645" s="335" t="s">
        <v>5081</v>
      </c>
      <c r="EG645" s="335" t="s">
        <v>2755</v>
      </c>
      <c r="EH645" s="335" t="s">
        <v>282</v>
      </c>
      <c r="EI645" s="335" t="s">
        <v>7956</v>
      </c>
      <c r="EJ645" s="335" t="s">
        <v>3848</v>
      </c>
      <c r="EK645" s="335" t="s">
        <v>3848</v>
      </c>
      <c r="EL645" s="335" t="s">
        <v>3868</v>
      </c>
      <c r="EM645" s="335" t="s">
        <v>4002</v>
      </c>
      <c r="EN645" s="335" t="s">
        <v>4002</v>
      </c>
      <c r="EO645" s="335" t="s">
        <v>4002</v>
      </c>
      <c r="EP645" s="335" t="s">
        <v>4002</v>
      </c>
      <c r="EQ645" s="335" t="s">
        <v>4017</v>
      </c>
      <c r="ER645" s="335" t="s">
        <v>4017</v>
      </c>
      <c r="ES645" s="335" t="s">
        <v>4017</v>
      </c>
      <c r="ET645" s="335" t="s">
        <v>4017</v>
      </c>
      <c r="EU645" s="335" t="s">
        <v>4017</v>
      </c>
      <c r="EV645" s="335" t="s">
        <v>3848</v>
      </c>
      <c r="EW645" s="335" t="s">
        <v>3848</v>
      </c>
      <c r="EX645" s="335" t="s">
        <v>3848</v>
      </c>
      <c r="EY645" s="335" t="s">
        <v>3848</v>
      </c>
      <c r="EZ645" s="335" t="s">
        <v>3848</v>
      </c>
      <c r="FA645" s="335" t="s">
        <v>3848</v>
      </c>
      <c r="FB645" s="335" t="s">
        <v>3848</v>
      </c>
      <c r="FC645" s="335" t="s">
        <v>3848</v>
      </c>
      <c r="FD645" s="335" t="s">
        <v>3848</v>
      </c>
      <c r="FE645" s="335" t="s">
        <v>4017</v>
      </c>
      <c r="FF645" s="335" t="s">
        <v>4017</v>
      </c>
      <c r="FG645" s="335" t="s">
        <v>3848</v>
      </c>
      <c r="FH645" s="335" t="s">
        <v>3848</v>
      </c>
      <c r="FI645" s="335" t="s">
        <v>3848</v>
      </c>
      <c r="FJ645" s="335" t="s">
        <v>4017</v>
      </c>
      <c r="FK645" s="335" t="s">
        <v>4017</v>
      </c>
      <c r="FL645" s="335" t="s">
        <v>4017</v>
      </c>
      <c r="FM645" s="335" t="s">
        <v>221</v>
      </c>
      <c r="FN645" s="335" t="s">
        <v>221</v>
      </c>
      <c r="FO645" s="335" t="s">
        <v>3848</v>
      </c>
      <c r="FP645" s="335" t="s">
        <v>3848</v>
      </c>
      <c r="FQ645" s="335" t="s">
        <v>4736</v>
      </c>
      <c r="FR645" s="335" t="s">
        <v>4736</v>
      </c>
      <c r="FS645" s="335" t="s">
        <v>4736</v>
      </c>
      <c r="FT645" s="335" t="s">
        <v>3943</v>
      </c>
      <c r="FU645" s="335" t="s">
        <v>3943</v>
      </c>
      <c r="FV645" s="335" t="s">
        <v>3943</v>
      </c>
      <c r="FW645" s="335" t="s">
        <v>3943</v>
      </c>
      <c r="FX645" s="335" t="s">
        <v>3944</v>
      </c>
      <c r="FY645" s="335" t="s">
        <v>3848</v>
      </c>
      <c r="FZ645" s="335" t="s">
        <v>3848</v>
      </c>
      <c r="GA645" s="335" t="s">
        <v>3848</v>
      </c>
      <c r="GB645" s="335" t="s">
        <v>3848</v>
      </c>
      <c r="GC645" s="335" t="s">
        <v>3848</v>
      </c>
      <c r="HL645" s="335"/>
      <c r="HM645" s="335"/>
      <c r="HN645" s="335"/>
      <c r="HO645" s="335"/>
      <c r="HP645" s="335"/>
      <c r="HQ645" s="335"/>
      <c r="HR645" s="335"/>
      <c r="HS645" s="335"/>
      <c r="HT645" s="335"/>
      <c r="HU645" s="335"/>
      <c r="HV645" s="335"/>
      <c r="HW645" s="335"/>
      <c r="HX645" s="335"/>
      <c r="HY645" s="335"/>
      <c r="HZ645" s="335"/>
      <c r="IA645" s="335"/>
      <c r="IB645" s="335"/>
      <c r="IC645" s="44" t="s">
        <v>3403</v>
      </c>
      <c r="ID645" s="335"/>
      <c r="IE645" s="44" t="s">
        <v>3403</v>
      </c>
    </row>
    <row r="646" spans="1:239" s="44" customFormat="1" ht="15" customHeight="1" x14ac:dyDescent="0.2">
      <c r="A646" s="85">
        <v>119</v>
      </c>
      <c r="B646" s="85"/>
      <c r="C646" s="85"/>
      <c r="D646" s="85" t="s">
        <v>12630</v>
      </c>
      <c r="E646" s="523" t="s">
        <v>212</v>
      </c>
      <c r="F646" s="282">
        <v>43287</v>
      </c>
      <c r="G646" s="255" t="s">
        <v>1202</v>
      </c>
      <c r="H646" s="44" t="s">
        <v>233</v>
      </c>
      <c r="I646" s="44" t="s">
        <v>3057</v>
      </c>
      <c r="J646" s="85"/>
      <c r="K646" s="471"/>
      <c r="L646" s="471"/>
      <c r="M646" s="471"/>
      <c r="N646" s="471"/>
      <c r="O646" s="85"/>
      <c r="P646" s="472" t="s">
        <v>26389</v>
      </c>
      <c r="Q646" s="85" t="s">
        <v>1535</v>
      </c>
      <c r="R646" s="85" t="s">
        <v>20648</v>
      </c>
      <c r="S646" s="471" t="s">
        <v>26390</v>
      </c>
      <c r="T646" s="85">
        <v>9652794618</v>
      </c>
      <c r="U646" s="471" t="s">
        <v>26391</v>
      </c>
      <c r="V646" s="44" t="s">
        <v>221</v>
      </c>
      <c r="W646" s="252" t="s">
        <v>221</v>
      </c>
      <c r="X646" s="252" t="s">
        <v>221</v>
      </c>
      <c r="Y646" s="252" t="s">
        <v>221</v>
      </c>
      <c r="Z646" s="252" t="s">
        <v>221</v>
      </c>
      <c r="AA646" s="64" t="s">
        <v>221</v>
      </c>
      <c r="AB646" s="64" t="s">
        <v>221</v>
      </c>
      <c r="AC646" s="85" t="s">
        <v>402</v>
      </c>
      <c r="AD646" s="85" t="s">
        <v>224</v>
      </c>
      <c r="AE646" s="85" t="s">
        <v>26392</v>
      </c>
      <c r="AF646" s="85" t="s">
        <v>221</v>
      </c>
      <c r="AG646" s="85" t="s">
        <v>221</v>
      </c>
      <c r="AH646" s="85" t="s">
        <v>221</v>
      </c>
      <c r="AI646" s="85">
        <v>23</v>
      </c>
      <c r="AJ646" s="85" t="s">
        <v>227</v>
      </c>
      <c r="AK646" s="85">
        <v>1</v>
      </c>
      <c r="AL646" s="85">
        <v>5</v>
      </c>
      <c r="AM646" s="85">
        <v>18</v>
      </c>
      <c r="AN646" s="85" t="s">
        <v>394</v>
      </c>
      <c r="AO646" s="85" t="s">
        <v>3540</v>
      </c>
      <c r="AP646" s="85" t="s">
        <v>281</v>
      </c>
      <c r="AQ646" s="36" t="s">
        <v>15604</v>
      </c>
      <c r="AR646" s="85"/>
      <c r="AS646" s="85"/>
      <c r="AT646" s="85"/>
      <c r="AU646" s="85"/>
      <c r="AV646" s="85"/>
      <c r="AW646" s="85"/>
      <c r="AX646" s="85"/>
      <c r="AY646" s="85" t="s">
        <v>227</v>
      </c>
      <c r="AZ646" s="85" t="s">
        <v>227</v>
      </c>
      <c r="BA646" s="85"/>
      <c r="BB646" s="275" t="s">
        <v>15605</v>
      </c>
      <c r="BC646" s="275">
        <v>0.46527777777777773</v>
      </c>
      <c r="BD646" s="483">
        <v>0.47222222222222227</v>
      </c>
      <c r="BE646" s="85"/>
      <c r="BF646" s="85">
        <v>1</v>
      </c>
      <c r="BG646" s="85">
        <v>1</v>
      </c>
      <c r="BH646" s="85">
        <v>1</v>
      </c>
      <c r="BI646" s="85">
        <v>1</v>
      </c>
      <c r="BJ646" s="85">
        <v>1</v>
      </c>
      <c r="BK646" s="85">
        <v>1</v>
      </c>
      <c r="BL646" s="85">
        <v>1</v>
      </c>
      <c r="BM646" s="85">
        <v>1</v>
      </c>
      <c r="BN646" s="85">
        <v>1</v>
      </c>
      <c r="BO646" s="85">
        <v>1</v>
      </c>
      <c r="BP646" s="85">
        <v>1</v>
      </c>
      <c r="BQ646" s="85">
        <v>1</v>
      </c>
      <c r="BR646" s="85">
        <v>1</v>
      </c>
      <c r="BS646" s="85">
        <v>1</v>
      </c>
      <c r="BT646" s="85"/>
      <c r="BU646" s="405"/>
      <c r="BV646" s="85"/>
      <c r="BW646" s="85"/>
      <c r="BX646" s="85"/>
      <c r="BY646" s="85"/>
      <c r="BZ646" s="85"/>
      <c r="CA646" s="85"/>
      <c r="CB646" s="85"/>
      <c r="CC646" s="85"/>
      <c r="CD646" s="85"/>
      <c r="CE646" s="85"/>
      <c r="CF646" s="85"/>
      <c r="CG646" s="85"/>
      <c r="CH646" s="85"/>
      <c r="CI646" s="85"/>
      <c r="CJ646" s="85"/>
      <c r="CK646" s="85"/>
      <c r="CL646" s="85"/>
      <c r="CM646" s="85"/>
      <c r="CN646" s="85"/>
      <c r="CO646" s="85"/>
      <c r="CP646" s="85"/>
      <c r="CR646" s="335" t="s">
        <v>12643</v>
      </c>
      <c r="CS646" s="335" t="s">
        <v>12644</v>
      </c>
      <c r="CT646" s="335" t="s">
        <v>4002</v>
      </c>
      <c r="CU646" s="335" t="s">
        <v>26393</v>
      </c>
      <c r="CV646" s="335" t="s">
        <v>1535</v>
      </c>
      <c r="CW646" s="335" t="s">
        <v>20648</v>
      </c>
      <c r="CX646" s="335" t="s">
        <v>26390</v>
      </c>
      <c r="CY646" s="335" t="s">
        <v>26394</v>
      </c>
      <c r="CZ646" s="335" t="s">
        <v>3848</v>
      </c>
      <c r="DA646" s="335" t="s">
        <v>14122</v>
      </c>
      <c r="DB646" s="335" t="s">
        <v>4158</v>
      </c>
      <c r="DC646" s="335" t="s">
        <v>4159</v>
      </c>
      <c r="DD646" s="335" t="s">
        <v>3994</v>
      </c>
      <c r="DE646" s="335" t="s">
        <v>3848</v>
      </c>
      <c r="DF646" s="335" t="s">
        <v>14122</v>
      </c>
      <c r="DG646" s="335" t="s">
        <v>4158</v>
      </c>
      <c r="DH646" s="335" t="s">
        <v>4159</v>
      </c>
      <c r="DI646" s="335" t="s">
        <v>3994</v>
      </c>
      <c r="DJ646" s="335" t="s">
        <v>3848</v>
      </c>
      <c r="DK646" s="335" t="s">
        <v>3849</v>
      </c>
      <c r="DL646" s="335" t="s">
        <v>3848</v>
      </c>
      <c r="DM646" s="335" t="s">
        <v>3914</v>
      </c>
      <c r="DN646" s="335" t="s">
        <v>3852</v>
      </c>
      <c r="DO646" s="335" t="s">
        <v>3848</v>
      </c>
      <c r="DP646" s="335" t="s">
        <v>3848</v>
      </c>
      <c r="DQ646" s="335" t="s">
        <v>26395</v>
      </c>
      <c r="DR646" s="335" t="s">
        <v>26395</v>
      </c>
      <c r="DS646" s="335" t="s">
        <v>26391</v>
      </c>
      <c r="DT646" s="335" t="s">
        <v>3848</v>
      </c>
      <c r="DU646" s="335" t="s">
        <v>3848</v>
      </c>
      <c r="DV646" s="335" t="s">
        <v>3848</v>
      </c>
      <c r="DW646" s="335" t="s">
        <v>3848</v>
      </c>
      <c r="DX646" s="335" t="s">
        <v>3848</v>
      </c>
      <c r="DY646" s="335" t="s">
        <v>3848</v>
      </c>
      <c r="DZ646" s="335" t="s">
        <v>3848</v>
      </c>
      <c r="EA646" s="335" t="s">
        <v>3848</v>
      </c>
      <c r="EB646" s="335" t="s">
        <v>3861</v>
      </c>
      <c r="EC646" s="335" t="s">
        <v>3862</v>
      </c>
      <c r="ED646" s="335" t="s">
        <v>3848</v>
      </c>
      <c r="EE646" s="335" t="s">
        <v>5981</v>
      </c>
      <c r="EF646" s="335" t="s">
        <v>5081</v>
      </c>
      <c r="EG646" s="335" t="s">
        <v>2755</v>
      </c>
      <c r="EH646" s="335" t="s">
        <v>282</v>
      </c>
      <c r="EI646" s="335" t="s">
        <v>7956</v>
      </c>
      <c r="EJ646" s="335" t="s">
        <v>3848</v>
      </c>
      <c r="EK646" s="335" t="s">
        <v>3848</v>
      </c>
      <c r="EL646" s="335" t="s">
        <v>3868</v>
      </c>
      <c r="EM646" s="335" t="s">
        <v>4002</v>
      </c>
      <c r="EN646" s="335" t="s">
        <v>4002</v>
      </c>
      <c r="EO646" s="335" t="s">
        <v>4002</v>
      </c>
      <c r="EP646" s="335" t="s">
        <v>4002</v>
      </c>
      <c r="EQ646" s="335" t="s">
        <v>4017</v>
      </c>
      <c r="ER646" s="335" t="s">
        <v>4017</v>
      </c>
      <c r="ES646" s="335" t="s">
        <v>4017</v>
      </c>
      <c r="ET646" s="335" t="s">
        <v>4017</v>
      </c>
      <c r="EU646" s="335" t="s">
        <v>4017</v>
      </c>
      <c r="EV646" s="335" t="s">
        <v>3848</v>
      </c>
      <c r="EW646" s="335" t="s">
        <v>3848</v>
      </c>
      <c r="EX646" s="335" t="s">
        <v>3848</v>
      </c>
      <c r="EY646" s="335" t="s">
        <v>3848</v>
      </c>
      <c r="EZ646" s="335" t="s">
        <v>3848</v>
      </c>
      <c r="FA646" s="335" t="s">
        <v>3848</v>
      </c>
      <c r="FB646" s="335" t="s">
        <v>3848</v>
      </c>
      <c r="FC646" s="335" t="s">
        <v>3848</v>
      </c>
      <c r="FD646" s="335" t="s">
        <v>3848</v>
      </c>
      <c r="FE646" s="335" t="s">
        <v>4017</v>
      </c>
      <c r="FF646" s="335" t="s">
        <v>4017</v>
      </c>
      <c r="FG646" s="335" t="s">
        <v>3848</v>
      </c>
      <c r="FH646" s="335" t="s">
        <v>3848</v>
      </c>
      <c r="FI646" s="335" t="s">
        <v>3848</v>
      </c>
      <c r="FJ646" s="335" t="s">
        <v>4017</v>
      </c>
      <c r="FK646" s="335" t="s">
        <v>4017</v>
      </c>
      <c r="FL646" s="335" t="s">
        <v>4017</v>
      </c>
      <c r="FM646" s="335" t="s">
        <v>221</v>
      </c>
      <c r="FN646" s="335" t="s">
        <v>221</v>
      </c>
      <c r="FO646" s="335" t="s">
        <v>3848</v>
      </c>
      <c r="FP646" s="335" t="s">
        <v>3848</v>
      </c>
      <c r="FQ646" s="335" t="s">
        <v>4736</v>
      </c>
      <c r="FR646" s="335" t="s">
        <v>4736</v>
      </c>
      <c r="FS646" s="335" t="s">
        <v>4736</v>
      </c>
      <c r="FT646" s="335" t="s">
        <v>3943</v>
      </c>
      <c r="FU646" s="335" t="s">
        <v>3943</v>
      </c>
      <c r="FV646" s="335" t="s">
        <v>3943</v>
      </c>
      <c r="FW646" s="335" t="s">
        <v>3943</v>
      </c>
      <c r="FX646" s="335" t="s">
        <v>3944</v>
      </c>
      <c r="FY646" s="335" t="s">
        <v>3848</v>
      </c>
      <c r="FZ646" s="335" t="s">
        <v>3848</v>
      </c>
      <c r="GA646" s="335" t="s">
        <v>3848</v>
      </c>
      <c r="GB646" s="335" t="s">
        <v>3848</v>
      </c>
      <c r="GC646" s="335" t="s">
        <v>3848</v>
      </c>
      <c r="HL646" s="335"/>
      <c r="HM646" s="335"/>
      <c r="HN646" s="335"/>
      <c r="HO646" s="335"/>
      <c r="HP646" s="335"/>
      <c r="HQ646" s="335"/>
      <c r="HR646" s="335"/>
      <c r="HS646" s="335"/>
      <c r="HT646" s="335"/>
      <c r="HU646" s="335"/>
      <c r="HV646" s="335"/>
      <c r="HW646" s="335"/>
      <c r="HX646" s="335"/>
      <c r="HY646" s="335"/>
      <c r="HZ646" s="335"/>
      <c r="IA646" s="335"/>
      <c r="IB646" s="335"/>
      <c r="IC646" s="44" t="s">
        <v>3403</v>
      </c>
      <c r="ID646" s="335"/>
      <c r="IE646" s="44" t="s">
        <v>3403</v>
      </c>
    </row>
    <row r="647" spans="1:239" s="44" customFormat="1" ht="15" customHeight="1" x14ac:dyDescent="0.2">
      <c r="A647" s="85">
        <v>120</v>
      </c>
      <c r="B647" s="85"/>
      <c r="C647" s="85"/>
      <c r="D647" s="85" t="s">
        <v>12630</v>
      </c>
      <c r="E647" s="523" t="s">
        <v>212</v>
      </c>
      <c r="F647" s="282">
        <v>43287</v>
      </c>
      <c r="G647" s="85" t="s">
        <v>1202</v>
      </c>
      <c r="H647" s="85" t="s">
        <v>233</v>
      </c>
      <c r="I647" s="85" t="s">
        <v>4282</v>
      </c>
      <c r="J647" s="85"/>
      <c r="K647" s="471"/>
      <c r="L647" s="471"/>
      <c r="M647" s="471"/>
      <c r="N647" s="471"/>
      <c r="O647" s="85"/>
      <c r="P647" s="472" t="s">
        <v>26396</v>
      </c>
      <c r="Q647" s="85" t="s">
        <v>26397</v>
      </c>
      <c r="R647" s="85" t="s">
        <v>2506</v>
      </c>
      <c r="S647" s="471" t="s">
        <v>26398</v>
      </c>
      <c r="T647" s="561">
        <v>9656150059</v>
      </c>
      <c r="U647" s="562" t="s">
        <v>26399</v>
      </c>
      <c r="V647" s="44" t="s">
        <v>221</v>
      </c>
      <c r="W647" s="252" t="s">
        <v>221</v>
      </c>
      <c r="X647" s="252" t="s">
        <v>221</v>
      </c>
      <c r="Y647" s="252" t="s">
        <v>221</v>
      </c>
      <c r="Z647" s="252" t="s">
        <v>221</v>
      </c>
      <c r="AA647" s="64" t="s">
        <v>221</v>
      </c>
      <c r="AB647" s="64" t="s">
        <v>221</v>
      </c>
      <c r="AC647" s="85" t="s">
        <v>223</v>
      </c>
      <c r="AD647" s="85" t="s">
        <v>333</v>
      </c>
      <c r="AE647" s="85" t="s">
        <v>3715</v>
      </c>
      <c r="AF647" s="44" t="s">
        <v>259</v>
      </c>
      <c r="AG647" s="85" t="s">
        <v>221</v>
      </c>
      <c r="AH647" s="85" t="s">
        <v>259</v>
      </c>
      <c r="AI647" s="85">
        <v>14</v>
      </c>
      <c r="AJ647" s="85" t="s">
        <v>227</v>
      </c>
      <c r="AK647" s="85">
        <v>1</v>
      </c>
      <c r="AL647" s="85">
        <v>6</v>
      </c>
      <c r="AM647" s="85">
        <v>3</v>
      </c>
      <c r="AN647" s="85" t="s">
        <v>394</v>
      </c>
      <c r="AO647" s="85" t="s">
        <v>3540</v>
      </c>
      <c r="AP647" s="85" t="s">
        <v>281</v>
      </c>
      <c r="AQ647" s="36" t="s">
        <v>15604</v>
      </c>
      <c r="AR647" s="85"/>
      <c r="AS647" s="85"/>
      <c r="AT647" s="85"/>
      <c r="AU647" s="85"/>
      <c r="AV647" s="85"/>
      <c r="AW647" s="85"/>
      <c r="AX647" s="85"/>
      <c r="AY647" s="85" t="s">
        <v>227</v>
      </c>
      <c r="AZ647" s="85" t="s">
        <v>227</v>
      </c>
      <c r="BA647" s="85"/>
      <c r="BB647" s="275" t="s">
        <v>15605</v>
      </c>
      <c r="BC647" s="275">
        <v>0.47916666666666669</v>
      </c>
      <c r="BD647" s="483">
        <v>0.48333333333333334</v>
      </c>
      <c r="BE647" s="85"/>
      <c r="BF647" s="85">
        <v>2</v>
      </c>
      <c r="BG647" s="85">
        <v>2</v>
      </c>
      <c r="BH647" s="85">
        <v>2</v>
      </c>
      <c r="BI647" s="85">
        <v>2</v>
      </c>
      <c r="BJ647" s="85">
        <v>2</v>
      </c>
      <c r="BK647" s="85">
        <v>2</v>
      </c>
      <c r="BL647" s="85">
        <v>2</v>
      </c>
      <c r="BM647" s="85">
        <v>2</v>
      </c>
      <c r="BN647" s="85">
        <v>2</v>
      </c>
      <c r="BO647" s="85">
        <v>2</v>
      </c>
      <c r="BP647" s="85">
        <v>2</v>
      </c>
      <c r="BQ647" s="85">
        <v>2</v>
      </c>
      <c r="BR647" s="85">
        <v>2</v>
      </c>
      <c r="BS647" s="85">
        <v>2</v>
      </c>
      <c r="BT647" s="85"/>
      <c r="BU647" s="405"/>
      <c r="BV647" s="85"/>
      <c r="BW647" s="85"/>
      <c r="BX647" s="85"/>
      <c r="BY647" s="85"/>
      <c r="BZ647" s="85"/>
      <c r="CA647" s="85"/>
      <c r="CB647" s="85"/>
      <c r="CC647" s="85"/>
      <c r="CD647" s="85"/>
      <c r="CE647" s="85"/>
      <c r="CF647" s="85"/>
      <c r="CG647" s="85"/>
      <c r="CH647" s="85"/>
      <c r="CI647" s="85"/>
      <c r="CJ647" s="85"/>
      <c r="CK647" s="85"/>
      <c r="CL647" s="85"/>
      <c r="CM647" s="85"/>
      <c r="CN647" s="85"/>
      <c r="CO647" s="85"/>
      <c r="CP647" s="85"/>
      <c r="CR647" s="335" t="s">
        <v>12643</v>
      </c>
      <c r="CS647" s="335" t="s">
        <v>12644</v>
      </c>
      <c r="CT647" s="335" t="s">
        <v>4002</v>
      </c>
      <c r="CU647" s="335" t="s">
        <v>26400</v>
      </c>
      <c r="CV647" s="335" t="s">
        <v>26397</v>
      </c>
      <c r="CW647" s="335" t="s">
        <v>2506</v>
      </c>
      <c r="CX647" s="335" t="s">
        <v>26398</v>
      </c>
      <c r="CY647" s="335" t="s">
        <v>26401</v>
      </c>
      <c r="CZ647" s="335" t="s">
        <v>3848</v>
      </c>
      <c r="DA647" s="335" t="s">
        <v>4002</v>
      </c>
      <c r="DB647" s="335" t="s">
        <v>3840</v>
      </c>
      <c r="DC647" s="335" t="s">
        <v>3841</v>
      </c>
      <c r="DD647" s="335" t="s">
        <v>4838</v>
      </c>
      <c r="DE647" s="335" t="s">
        <v>3848</v>
      </c>
      <c r="DF647" s="335" t="s">
        <v>4002</v>
      </c>
      <c r="DG647" s="335" t="s">
        <v>3840</v>
      </c>
      <c r="DH647" s="335" t="s">
        <v>3841</v>
      </c>
      <c r="DI647" s="335" t="s">
        <v>4838</v>
      </c>
      <c r="DJ647" s="335" t="s">
        <v>3848</v>
      </c>
      <c r="DK647" s="335" t="s">
        <v>3957</v>
      </c>
      <c r="DL647" s="335" t="s">
        <v>3848</v>
      </c>
      <c r="DM647" s="335" t="s">
        <v>3914</v>
      </c>
      <c r="DN647" s="335" t="s">
        <v>3852</v>
      </c>
      <c r="DO647" s="335" t="s">
        <v>3848</v>
      </c>
      <c r="DP647" s="335" t="s">
        <v>3848</v>
      </c>
      <c r="DQ647" s="335" t="s">
        <v>26402</v>
      </c>
      <c r="DR647" s="335" t="s">
        <v>26402</v>
      </c>
      <c r="DS647" s="335" t="s">
        <v>26399</v>
      </c>
      <c r="DT647" s="335" t="s">
        <v>3848</v>
      </c>
      <c r="DU647" s="335" t="s">
        <v>3848</v>
      </c>
      <c r="DV647" s="335" t="s">
        <v>3848</v>
      </c>
      <c r="DW647" s="335" t="s">
        <v>3848</v>
      </c>
      <c r="DX647" s="335" t="s">
        <v>3848</v>
      </c>
      <c r="DY647" s="335" t="s">
        <v>3848</v>
      </c>
      <c r="DZ647" s="335" t="s">
        <v>3848</v>
      </c>
      <c r="EA647" s="335" t="s">
        <v>3848</v>
      </c>
      <c r="EB647" s="335" t="s">
        <v>3861</v>
      </c>
      <c r="EC647" s="335" t="s">
        <v>3862</v>
      </c>
      <c r="ED647" s="335" t="s">
        <v>3848</v>
      </c>
      <c r="EE647" s="335" t="s">
        <v>5981</v>
      </c>
      <c r="EF647" s="335" t="s">
        <v>5081</v>
      </c>
      <c r="EG647" s="335" t="s">
        <v>2755</v>
      </c>
      <c r="EH647" s="335" t="s">
        <v>282</v>
      </c>
      <c r="EI647" s="335" t="s">
        <v>7956</v>
      </c>
      <c r="EJ647" s="335" t="s">
        <v>3848</v>
      </c>
      <c r="EK647" s="335" t="s">
        <v>3848</v>
      </c>
      <c r="EL647" s="335" t="s">
        <v>3868</v>
      </c>
      <c r="EM647" s="335" t="s">
        <v>4002</v>
      </c>
      <c r="EN647" s="335" t="s">
        <v>4002</v>
      </c>
      <c r="EO647" s="335" t="s">
        <v>4002</v>
      </c>
      <c r="EP647" s="335" t="s">
        <v>4002</v>
      </c>
      <c r="EQ647" s="335" t="s">
        <v>4017</v>
      </c>
      <c r="ER647" s="335" t="s">
        <v>4017</v>
      </c>
      <c r="ES647" s="335" t="s">
        <v>4017</v>
      </c>
      <c r="ET647" s="335" t="s">
        <v>4017</v>
      </c>
      <c r="EU647" s="335" t="s">
        <v>4017</v>
      </c>
      <c r="EV647" s="335" t="s">
        <v>3848</v>
      </c>
      <c r="EW647" s="335" t="s">
        <v>3848</v>
      </c>
      <c r="EX647" s="335" t="s">
        <v>3848</v>
      </c>
      <c r="EY647" s="335" t="s">
        <v>3848</v>
      </c>
      <c r="EZ647" s="335" t="s">
        <v>3848</v>
      </c>
      <c r="FA647" s="335" t="s">
        <v>3848</v>
      </c>
      <c r="FB647" s="335" t="s">
        <v>3848</v>
      </c>
      <c r="FC647" s="335" t="s">
        <v>3848</v>
      </c>
      <c r="FD647" s="335" t="s">
        <v>3848</v>
      </c>
      <c r="FE647" s="335" t="s">
        <v>4017</v>
      </c>
      <c r="FF647" s="335" t="s">
        <v>4017</v>
      </c>
      <c r="FG647" s="335" t="s">
        <v>3848</v>
      </c>
      <c r="FH647" s="335" t="s">
        <v>3848</v>
      </c>
      <c r="FI647" s="335" t="s">
        <v>3848</v>
      </c>
      <c r="FJ647" s="335" t="s">
        <v>4017</v>
      </c>
      <c r="FK647" s="335" t="s">
        <v>4017</v>
      </c>
      <c r="FL647" s="335" t="s">
        <v>4017</v>
      </c>
      <c r="FM647" s="335" t="s">
        <v>221</v>
      </c>
      <c r="FN647" s="335" t="s">
        <v>221</v>
      </c>
      <c r="FO647" s="335" t="s">
        <v>3848</v>
      </c>
      <c r="FP647" s="335" t="s">
        <v>3848</v>
      </c>
      <c r="FQ647" s="335" t="s">
        <v>4736</v>
      </c>
      <c r="FR647" s="335" t="s">
        <v>4736</v>
      </c>
      <c r="FS647" s="335" t="s">
        <v>4736</v>
      </c>
      <c r="FT647" s="335" t="s">
        <v>3943</v>
      </c>
      <c r="FU647" s="335" t="s">
        <v>3943</v>
      </c>
      <c r="FV647" s="335" t="s">
        <v>3943</v>
      </c>
      <c r="FW647" s="335" t="s">
        <v>3943</v>
      </c>
      <c r="FX647" s="335" t="s">
        <v>3944</v>
      </c>
      <c r="FY647" s="335" t="s">
        <v>3848</v>
      </c>
      <c r="FZ647" s="335" t="s">
        <v>3848</v>
      </c>
      <c r="GA647" s="335" t="s">
        <v>3848</v>
      </c>
      <c r="GB647" s="335" t="s">
        <v>3848</v>
      </c>
      <c r="GC647" s="335" t="s">
        <v>3848</v>
      </c>
      <c r="HL647" s="335"/>
      <c r="HM647" s="335"/>
      <c r="HN647" s="335"/>
      <c r="HO647" s="335"/>
      <c r="HP647" s="335"/>
      <c r="HQ647" s="335"/>
      <c r="HR647" s="335"/>
      <c r="HS647" s="335"/>
      <c r="HT647" s="335"/>
      <c r="HU647" s="335"/>
      <c r="HV647" s="335"/>
      <c r="HW647" s="335"/>
      <c r="HX647" s="335"/>
      <c r="HY647" s="335"/>
      <c r="HZ647" s="335"/>
      <c r="IA647" s="335"/>
      <c r="IB647" s="335"/>
      <c r="IC647" s="44" t="s">
        <v>3403</v>
      </c>
      <c r="ID647" s="335"/>
      <c r="IE647" s="44" t="s">
        <v>3403</v>
      </c>
    </row>
    <row r="648" spans="1:239" s="44" customFormat="1" ht="15" customHeight="1" x14ac:dyDescent="0.2">
      <c r="A648" s="85">
        <v>121</v>
      </c>
      <c r="B648" s="85"/>
      <c r="C648" s="85"/>
      <c r="D648" s="85" t="s">
        <v>12630</v>
      </c>
      <c r="E648" s="523" t="s">
        <v>212</v>
      </c>
      <c r="F648" s="282">
        <v>43287</v>
      </c>
      <c r="G648" s="85" t="s">
        <v>1202</v>
      </c>
      <c r="H648" s="85" t="s">
        <v>214</v>
      </c>
      <c r="I648" s="85" t="s">
        <v>7837</v>
      </c>
      <c r="J648" s="85"/>
      <c r="K648" s="471"/>
      <c r="L648" s="471"/>
      <c r="M648" s="471"/>
      <c r="N648" s="471"/>
      <c r="O648" s="85"/>
      <c r="P648" s="472" t="s">
        <v>26403</v>
      </c>
      <c r="Q648" s="85" t="s">
        <v>26404</v>
      </c>
      <c r="R648" s="85" t="s">
        <v>26405</v>
      </c>
      <c r="S648" s="471" t="s">
        <v>26406</v>
      </c>
      <c r="T648" s="276">
        <v>9173940711</v>
      </c>
      <c r="U648" s="471" t="s">
        <v>26407</v>
      </c>
      <c r="V648" s="44" t="s">
        <v>221</v>
      </c>
      <c r="W648" s="252" t="s">
        <v>221</v>
      </c>
      <c r="X648" s="252" t="s">
        <v>221</v>
      </c>
      <c r="Y648" s="252" t="s">
        <v>221</v>
      </c>
      <c r="Z648" s="252" t="s">
        <v>221</v>
      </c>
      <c r="AA648" s="64" t="s">
        <v>221</v>
      </c>
      <c r="AB648" s="64" t="s">
        <v>221</v>
      </c>
      <c r="AC648" s="85" t="s">
        <v>1303</v>
      </c>
      <c r="AD648" s="85" t="s">
        <v>224</v>
      </c>
      <c r="AE648" s="85" t="s">
        <v>221</v>
      </c>
      <c r="AF648" s="85" t="s">
        <v>221</v>
      </c>
      <c r="AG648" s="85" t="s">
        <v>221</v>
      </c>
      <c r="AH648" s="85" t="s">
        <v>221</v>
      </c>
      <c r="AI648" s="85">
        <v>0</v>
      </c>
      <c r="AJ648" s="85" t="s">
        <v>446</v>
      </c>
      <c r="AK648" s="85">
        <v>0</v>
      </c>
      <c r="AL648" s="85">
        <v>0</v>
      </c>
      <c r="AM648" s="85">
        <v>0</v>
      </c>
      <c r="AN648" s="85" t="s">
        <v>394</v>
      </c>
      <c r="AO648" s="85" t="s">
        <v>3540</v>
      </c>
      <c r="AP648" s="85" t="s">
        <v>281</v>
      </c>
      <c r="AQ648" s="36" t="s">
        <v>15604</v>
      </c>
      <c r="AR648" s="85"/>
      <c r="AS648" s="85"/>
      <c r="AT648" s="85"/>
      <c r="AU648" s="85"/>
      <c r="AV648" s="85"/>
      <c r="AW648" s="85"/>
      <c r="AX648" s="85"/>
      <c r="AY648" s="85" t="s">
        <v>227</v>
      </c>
      <c r="AZ648" s="85" t="s">
        <v>227</v>
      </c>
      <c r="BA648" s="85"/>
      <c r="BB648" s="275" t="s">
        <v>15605</v>
      </c>
      <c r="BC648" s="275">
        <v>0.48888888888888887</v>
      </c>
      <c r="BD648" s="483">
        <v>0.49305555555555558</v>
      </c>
      <c r="BE648" s="85"/>
      <c r="BF648" s="85">
        <v>1</v>
      </c>
      <c r="BG648" s="85">
        <v>1</v>
      </c>
      <c r="BH648" s="85">
        <v>1</v>
      </c>
      <c r="BI648" s="85">
        <v>1</v>
      </c>
      <c r="BJ648" s="85">
        <v>1</v>
      </c>
      <c r="BK648" s="85">
        <v>1</v>
      </c>
      <c r="BL648" s="85">
        <v>1</v>
      </c>
      <c r="BM648" s="85">
        <v>1</v>
      </c>
      <c r="BN648" s="85">
        <v>1</v>
      </c>
      <c r="BO648" s="85">
        <v>1</v>
      </c>
      <c r="BP648" s="85">
        <v>1</v>
      </c>
      <c r="BQ648" s="85">
        <v>1</v>
      </c>
      <c r="BR648" s="85">
        <v>1</v>
      </c>
      <c r="BS648" s="85">
        <v>1</v>
      </c>
      <c r="BT648" s="85"/>
      <c r="BU648" s="405"/>
      <c r="BV648" s="85"/>
      <c r="BW648" s="85"/>
      <c r="BX648" s="85"/>
      <c r="BY648" s="85"/>
      <c r="BZ648" s="85"/>
      <c r="CA648" s="85"/>
      <c r="CB648" s="85"/>
      <c r="CC648" s="85"/>
      <c r="CD648" s="85"/>
      <c r="CE648" s="85"/>
      <c r="CF648" s="85"/>
      <c r="CG648" s="85"/>
      <c r="CH648" s="85"/>
      <c r="CI648" s="85"/>
      <c r="CJ648" s="85"/>
      <c r="CK648" s="85"/>
      <c r="CL648" s="85"/>
      <c r="CM648" s="85"/>
      <c r="CN648" s="85"/>
      <c r="CO648" s="85"/>
      <c r="CP648" s="85"/>
      <c r="CR648" s="335" t="s">
        <v>12643</v>
      </c>
      <c r="CS648" s="335" t="s">
        <v>12644</v>
      </c>
      <c r="CT648" s="335" t="s">
        <v>4002</v>
      </c>
      <c r="CU648" s="335" t="s">
        <v>26408</v>
      </c>
      <c r="CV648" s="335" t="s">
        <v>26404</v>
      </c>
      <c r="CW648" s="335" t="s">
        <v>26409</v>
      </c>
      <c r="CX648" s="335" t="s">
        <v>26406</v>
      </c>
      <c r="CY648" s="335" t="s">
        <v>26410</v>
      </c>
      <c r="CZ648" s="335" t="s">
        <v>3848</v>
      </c>
      <c r="DA648" s="335" t="s">
        <v>4002</v>
      </c>
      <c r="DB648" s="335" t="s">
        <v>3840</v>
      </c>
      <c r="DC648" s="335" t="s">
        <v>3841</v>
      </c>
      <c r="DD648" s="335" t="s">
        <v>4838</v>
      </c>
      <c r="DE648" s="335" t="s">
        <v>3848</v>
      </c>
      <c r="DF648" s="335" t="s">
        <v>4002</v>
      </c>
      <c r="DG648" s="335" t="s">
        <v>3840</v>
      </c>
      <c r="DH648" s="335" t="s">
        <v>3841</v>
      </c>
      <c r="DI648" s="335" t="s">
        <v>4838</v>
      </c>
      <c r="DJ648" s="335" t="s">
        <v>3848</v>
      </c>
      <c r="DK648" s="335" t="s">
        <v>3957</v>
      </c>
      <c r="DL648" s="335" t="s">
        <v>3848</v>
      </c>
      <c r="DM648" s="335" t="s">
        <v>3914</v>
      </c>
      <c r="DN648" s="335" t="s">
        <v>3852</v>
      </c>
      <c r="DO648" s="335" t="s">
        <v>3848</v>
      </c>
      <c r="DP648" s="335" t="s">
        <v>3848</v>
      </c>
      <c r="DQ648" s="335" t="s">
        <v>26411</v>
      </c>
      <c r="DR648" s="335" t="s">
        <v>26411</v>
      </c>
      <c r="DS648" s="335" t="s">
        <v>26407</v>
      </c>
      <c r="DT648" s="335" t="s">
        <v>3848</v>
      </c>
      <c r="DU648" s="335" t="s">
        <v>3848</v>
      </c>
      <c r="DV648" s="335" t="s">
        <v>3848</v>
      </c>
      <c r="DW648" s="335" t="s">
        <v>3848</v>
      </c>
      <c r="DX648" s="335" t="s">
        <v>3848</v>
      </c>
      <c r="DY648" s="335" t="s">
        <v>3848</v>
      </c>
      <c r="DZ648" s="335" t="s">
        <v>3848</v>
      </c>
      <c r="EA648" s="335" t="s">
        <v>3848</v>
      </c>
      <c r="EB648" s="335" t="s">
        <v>3861</v>
      </c>
      <c r="EC648" s="335" t="s">
        <v>3862</v>
      </c>
      <c r="ED648" s="335" t="s">
        <v>3848</v>
      </c>
      <c r="EE648" s="335" t="s">
        <v>5981</v>
      </c>
      <c r="EF648" s="335" t="s">
        <v>5081</v>
      </c>
      <c r="EG648" s="335" t="s">
        <v>2755</v>
      </c>
      <c r="EH648" s="335" t="s">
        <v>282</v>
      </c>
      <c r="EI648" s="335" t="s">
        <v>7956</v>
      </c>
      <c r="EJ648" s="335" t="s">
        <v>3848</v>
      </c>
      <c r="EK648" s="335" t="s">
        <v>3848</v>
      </c>
      <c r="EL648" s="335" t="s">
        <v>3868</v>
      </c>
      <c r="EM648" s="335" t="s">
        <v>4002</v>
      </c>
      <c r="EN648" s="335" t="s">
        <v>4002</v>
      </c>
      <c r="EO648" s="335" t="s">
        <v>4002</v>
      </c>
      <c r="EP648" s="335" t="s">
        <v>4002</v>
      </c>
      <c r="EQ648" s="335" t="s">
        <v>4017</v>
      </c>
      <c r="ER648" s="335" t="s">
        <v>4017</v>
      </c>
      <c r="ES648" s="335" t="s">
        <v>4017</v>
      </c>
      <c r="ET648" s="335" t="s">
        <v>4017</v>
      </c>
      <c r="EU648" s="335" t="s">
        <v>4017</v>
      </c>
      <c r="EV648" s="335" t="s">
        <v>3848</v>
      </c>
      <c r="EW648" s="335" t="s">
        <v>3848</v>
      </c>
      <c r="EX648" s="335" t="s">
        <v>3848</v>
      </c>
      <c r="EY648" s="335" t="s">
        <v>3848</v>
      </c>
      <c r="EZ648" s="335" t="s">
        <v>3848</v>
      </c>
      <c r="FA648" s="335" t="s">
        <v>3848</v>
      </c>
      <c r="FB648" s="335" t="s">
        <v>3848</v>
      </c>
      <c r="FC648" s="335" t="s">
        <v>3848</v>
      </c>
      <c r="FD648" s="335" t="s">
        <v>3848</v>
      </c>
      <c r="FE648" s="335" t="s">
        <v>4017</v>
      </c>
      <c r="FF648" s="335" t="s">
        <v>4017</v>
      </c>
      <c r="FG648" s="335" t="s">
        <v>3848</v>
      </c>
      <c r="FH648" s="335" t="s">
        <v>3848</v>
      </c>
      <c r="FI648" s="335" t="s">
        <v>3848</v>
      </c>
      <c r="FJ648" s="335" t="s">
        <v>4017</v>
      </c>
      <c r="FK648" s="335" t="s">
        <v>4017</v>
      </c>
      <c r="FL648" s="335" t="s">
        <v>4017</v>
      </c>
      <c r="FM648" s="335" t="s">
        <v>221</v>
      </c>
      <c r="FN648" s="335" t="s">
        <v>221</v>
      </c>
      <c r="FO648" s="335" t="s">
        <v>3848</v>
      </c>
      <c r="FP648" s="335" t="s">
        <v>3848</v>
      </c>
      <c r="FQ648" s="335" t="s">
        <v>4736</v>
      </c>
      <c r="FR648" s="335" t="s">
        <v>4736</v>
      </c>
      <c r="FS648" s="335" t="s">
        <v>4736</v>
      </c>
      <c r="FT648" s="335" t="s">
        <v>3943</v>
      </c>
      <c r="FU648" s="335" t="s">
        <v>3943</v>
      </c>
      <c r="FV648" s="335" t="s">
        <v>3943</v>
      </c>
      <c r="FW648" s="335" t="s">
        <v>3943</v>
      </c>
      <c r="FX648" s="335" t="s">
        <v>3944</v>
      </c>
      <c r="FY648" s="335" t="s">
        <v>3848</v>
      </c>
      <c r="FZ648" s="335" t="s">
        <v>3848</v>
      </c>
      <c r="GA648" s="335" t="s">
        <v>3848</v>
      </c>
      <c r="GB648" s="335" t="s">
        <v>3848</v>
      </c>
      <c r="GC648" s="335" t="s">
        <v>3848</v>
      </c>
      <c r="HL648" s="335"/>
      <c r="HM648" s="335"/>
      <c r="HN648" s="335"/>
      <c r="HO648" s="335"/>
      <c r="HP648" s="335"/>
      <c r="HQ648" s="335"/>
      <c r="HR648" s="335"/>
      <c r="HS648" s="335"/>
      <c r="HT648" s="335"/>
      <c r="HU648" s="335"/>
      <c r="HV648" s="335"/>
      <c r="HW648" s="335"/>
      <c r="HX648" s="335"/>
      <c r="HY648" s="335"/>
      <c r="HZ648" s="335"/>
      <c r="IA648" s="335"/>
      <c r="IB648" s="335"/>
      <c r="IC648" s="44" t="s">
        <v>3403</v>
      </c>
      <c r="ID648" s="335"/>
      <c r="IE648" s="44" t="s">
        <v>3403</v>
      </c>
    </row>
    <row r="649" spans="1:239" s="44" customFormat="1" ht="15" customHeight="1" x14ac:dyDescent="0.2">
      <c r="A649" s="85">
        <v>122</v>
      </c>
      <c r="B649" s="85"/>
      <c r="C649" s="85"/>
      <c r="D649" s="85" t="s">
        <v>12630</v>
      </c>
      <c r="E649" s="523" t="s">
        <v>212</v>
      </c>
      <c r="F649" s="282">
        <v>43287</v>
      </c>
      <c r="G649" s="85" t="s">
        <v>3082</v>
      </c>
      <c r="H649" s="85" t="s">
        <v>246</v>
      </c>
      <c r="I649" s="85" t="s">
        <v>247</v>
      </c>
      <c r="J649" s="351" t="s">
        <v>12805</v>
      </c>
      <c r="K649" s="351" t="s">
        <v>12806</v>
      </c>
      <c r="L649" s="351" t="s">
        <v>250</v>
      </c>
      <c r="M649" s="351">
        <v>43287</v>
      </c>
      <c r="N649" s="351">
        <v>43299</v>
      </c>
      <c r="O649" s="44" t="s">
        <v>18971</v>
      </c>
      <c r="P649" s="472" t="s">
        <v>26412</v>
      </c>
      <c r="Q649" s="85" t="s">
        <v>26413</v>
      </c>
      <c r="R649" s="85" t="s">
        <v>1758</v>
      </c>
      <c r="S649" s="471" t="s">
        <v>26414</v>
      </c>
      <c r="T649" s="85">
        <v>9958473532</v>
      </c>
      <c r="U649" s="471" t="s">
        <v>26415</v>
      </c>
      <c r="V649" s="44" t="s">
        <v>221</v>
      </c>
      <c r="W649" s="252" t="s">
        <v>221</v>
      </c>
      <c r="X649" s="252" t="s">
        <v>221</v>
      </c>
      <c r="Y649" s="252" t="s">
        <v>221</v>
      </c>
      <c r="Z649" s="252" t="s">
        <v>221</v>
      </c>
      <c r="AA649" s="64" t="s">
        <v>26416</v>
      </c>
      <c r="AB649" s="64">
        <v>9488464762</v>
      </c>
      <c r="AC649" s="85" t="s">
        <v>223</v>
      </c>
      <c r="AD649" s="85" t="s">
        <v>366</v>
      </c>
      <c r="AE649" s="85" t="s">
        <v>26417</v>
      </c>
      <c r="AF649" s="85" t="s">
        <v>226</v>
      </c>
      <c r="AG649" s="85" t="s">
        <v>221</v>
      </c>
      <c r="AH649" s="85" t="s">
        <v>226</v>
      </c>
      <c r="AI649" s="85">
        <v>50</v>
      </c>
      <c r="AJ649" s="85" t="s">
        <v>227</v>
      </c>
      <c r="AK649" s="85">
        <v>1</v>
      </c>
      <c r="AL649" s="85">
        <v>50</v>
      </c>
      <c r="AM649" s="85">
        <v>0</v>
      </c>
      <c r="AN649" s="85" t="s">
        <v>394</v>
      </c>
      <c r="AO649" s="85" t="s">
        <v>3540</v>
      </c>
      <c r="AP649" s="85" t="s">
        <v>281</v>
      </c>
      <c r="AQ649" s="36" t="s">
        <v>15604</v>
      </c>
      <c r="AR649" s="85"/>
      <c r="AS649" s="85"/>
      <c r="AT649" s="85"/>
      <c r="AU649" s="85"/>
      <c r="AV649" s="85"/>
      <c r="AW649" s="85"/>
      <c r="AX649" s="85"/>
      <c r="AY649" s="85" t="s">
        <v>227</v>
      </c>
      <c r="AZ649" s="85" t="s">
        <v>227</v>
      </c>
      <c r="BA649" s="85"/>
      <c r="BB649" s="275" t="s">
        <v>15605</v>
      </c>
      <c r="BC649" s="275">
        <v>0.52152777777777781</v>
      </c>
      <c r="BD649" s="483">
        <v>0.54097222222222219</v>
      </c>
      <c r="BE649" s="85"/>
      <c r="BF649" s="85">
        <v>3</v>
      </c>
      <c r="BG649" s="85">
        <v>3</v>
      </c>
      <c r="BH649" s="85">
        <v>3</v>
      </c>
      <c r="BI649" s="85">
        <v>3</v>
      </c>
      <c r="BJ649" s="85">
        <v>3</v>
      </c>
      <c r="BK649" s="85">
        <v>3</v>
      </c>
      <c r="BL649" s="85">
        <v>3</v>
      </c>
      <c r="BM649" s="85">
        <v>3</v>
      </c>
      <c r="BN649" s="85">
        <v>3</v>
      </c>
      <c r="BO649" s="85">
        <v>3</v>
      </c>
      <c r="BP649" s="85">
        <v>3</v>
      </c>
      <c r="BQ649" s="85">
        <v>3</v>
      </c>
      <c r="BR649" s="85">
        <v>3</v>
      </c>
      <c r="BS649" s="85">
        <v>3</v>
      </c>
      <c r="BT649" s="85"/>
      <c r="BU649" s="405"/>
      <c r="BV649" s="85" t="s">
        <v>15605</v>
      </c>
      <c r="BW649" s="483">
        <v>0.54166666666666663</v>
      </c>
      <c r="BX649" s="483">
        <v>0.54583333333333328</v>
      </c>
      <c r="BY649" s="85"/>
      <c r="BZ649" s="85">
        <v>3</v>
      </c>
      <c r="CA649" s="85">
        <v>3</v>
      </c>
      <c r="CB649" s="85">
        <v>3</v>
      </c>
      <c r="CC649" s="85">
        <v>3</v>
      </c>
      <c r="CD649" s="85" t="s">
        <v>260</v>
      </c>
      <c r="CE649" s="85" t="s">
        <v>15605</v>
      </c>
      <c r="CF649" s="85">
        <v>15</v>
      </c>
      <c r="CG649" s="85"/>
      <c r="CH649" s="85"/>
      <c r="CI649" s="85"/>
      <c r="CJ649" s="85"/>
      <c r="CK649" s="85"/>
      <c r="CL649" s="85"/>
      <c r="CM649" s="85"/>
      <c r="CN649" s="85"/>
      <c r="CO649" s="85"/>
      <c r="CP649" s="85"/>
      <c r="CR649" s="335" t="s">
        <v>12643</v>
      </c>
      <c r="CS649" s="335" t="s">
        <v>12644</v>
      </c>
      <c r="CT649" s="335" t="s">
        <v>4002</v>
      </c>
      <c r="CU649" s="335" t="s">
        <v>26418</v>
      </c>
      <c r="CV649" s="335" t="s">
        <v>26413</v>
      </c>
      <c r="CW649" s="335" t="s">
        <v>1758</v>
      </c>
      <c r="CX649" s="335" t="s">
        <v>26414</v>
      </c>
      <c r="CY649" s="335" t="s">
        <v>26419</v>
      </c>
      <c r="CZ649" s="335" t="s">
        <v>3848</v>
      </c>
      <c r="DA649" s="335" t="s">
        <v>26420</v>
      </c>
      <c r="DB649" s="335" t="s">
        <v>3840</v>
      </c>
      <c r="DC649" s="335" t="s">
        <v>3841</v>
      </c>
      <c r="DD649" s="335" t="s">
        <v>4002</v>
      </c>
      <c r="DE649" s="335" t="s">
        <v>3848</v>
      </c>
      <c r="DF649" s="335" t="s">
        <v>26421</v>
      </c>
      <c r="DG649" s="335" t="s">
        <v>11976</v>
      </c>
      <c r="DH649" s="335" t="s">
        <v>6603</v>
      </c>
      <c r="DI649" s="335" t="s">
        <v>4543</v>
      </c>
      <c r="DJ649" s="335" t="s">
        <v>3848</v>
      </c>
      <c r="DK649" s="335" t="s">
        <v>3849</v>
      </c>
      <c r="DL649" s="335" t="s">
        <v>3848</v>
      </c>
      <c r="DM649" s="335" t="s">
        <v>3914</v>
      </c>
      <c r="DN649" s="335" t="s">
        <v>3852</v>
      </c>
      <c r="DO649" s="335" t="s">
        <v>3848</v>
      </c>
      <c r="DP649" s="335" t="s">
        <v>3848</v>
      </c>
      <c r="DQ649" s="335" t="s">
        <v>26422</v>
      </c>
      <c r="DR649" s="335" t="s">
        <v>26422</v>
      </c>
      <c r="DS649" s="335" t="s">
        <v>26415</v>
      </c>
      <c r="DT649" s="335" t="s">
        <v>3848</v>
      </c>
      <c r="DU649" s="335" t="s">
        <v>3848</v>
      </c>
      <c r="DV649" s="335" t="s">
        <v>3848</v>
      </c>
      <c r="DW649" s="335" t="s">
        <v>3848</v>
      </c>
      <c r="DX649" s="335" t="s">
        <v>3848</v>
      </c>
      <c r="DY649" s="335" t="s">
        <v>3848</v>
      </c>
      <c r="DZ649" s="335" t="s">
        <v>3848</v>
      </c>
      <c r="EA649" s="335" t="s">
        <v>3848</v>
      </c>
      <c r="EB649" s="335" t="s">
        <v>3861</v>
      </c>
      <c r="EC649" s="335" t="s">
        <v>3862</v>
      </c>
      <c r="ED649" s="335" t="s">
        <v>3848</v>
      </c>
      <c r="EE649" s="335" t="s">
        <v>5981</v>
      </c>
      <c r="EF649" s="335" t="s">
        <v>5081</v>
      </c>
      <c r="EG649" s="335" t="s">
        <v>2755</v>
      </c>
      <c r="EH649" s="335" t="s">
        <v>282</v>
      </c>
      <c r="EI649" s="335" t="s">
        <v>7956</v>
      </c>
      <c r="EJ649" s="335" t="s">
        <v>3848</v>
      </c>
      <c r="EK649" s="335" t="s">
        <v>3848</v>
      </c>
      <c r="EL649" s="335" t="s">
        <v>3868</v>
      </c>
      <c r="EM649" s="335" t="s">
        <v>4002</v>
      </c>
      <c r="EN649" s="335" t="s">
        <v>4002</v>
      </c>
      <c r="EO649" s="335" t="s">
        <v>4002</v>
      </c>
      <c r="EP649" s="335" t="s">
        <v>4002</v>
      </c>
      <c r="EQ649" s="335" t="s">
        <v>4017</v>
      </c>
      <c r="ER649" s="335" t="s">
        <v>4017</v>
      </c>
      <c r="ES649" s="335" t="s">
        <v>4017</v>
      </c>
      <c r="ET649" s="335" t="s">
        <v>4017</v>
      </c>
      <c r="EU649" s="335" t="s">
        <v>4017</v>
      </c>
      <c r="EV649" s="335" t="s">
        <v>3848</v>
      </c>
      <c r="EW649" s="335" t="s">
        <v>3848</v>
      </c>
      <c r="EX649" s="335" t="s">
        <v>3848</v>
      </c>
      <c r="EY649" s="335" t="s">
        <v>3848</v>
      </c>
      <c r="EZ649" s="335" t="s">
        <v>3848</v>
      </c>
      <c r="FA649" s="335" t="s">
        <v>3848</v>
      </c>
      <c r="FB649" s="335" t="s">
        <v>3848</v>
      </c>
      <c r="FC649" s="335" t="s">
        <v>3848</v>
      </c>
      <c r="FD649" s="335" t="s">
        <v>3848</v>
      </c>
      <c r="FE649" s="335" t="s">
        <v>4017</v>
      </c>
      <c r="FF649" s="335" t="s">
        <v>4017</v>
      </c>
      <c r="FG649" s="335" t="s">
        <v>3848</v>
      </c>
      <c r="FH649" s="335" t="s">
        <v>3848</v>
      </c>
      <c r="FI649" s="335" t="s">
        <v>3848</v>
      </c>
      <c r="FJ649" s="335" t="s">
        <v>4017</v>
      </c>
      <c r="FK649" s="335" t="s">
        <v>4017</v>
      </c>
      <c r="FL649" s="335" t="s">
        <v>4017</v>
      </c>
      <c r="FM649" s="335" t="s">
        <v>26414</v>
      </c>
      <c r="FN649" s="335" t="s">
        <v>26423</v>
      </c>
      <c r="FO649" s="335" t="s">
        <v>1453</v>
      </c>
      <c r="FP649" s="335" t="s">
        <v>3848</v>
      </c>
      <c r="FQ649" s="335" t="s">
        <v>26424</v>
      </c>
      <c r="FR649" s="335" t="s">
        <v>4367</v>
      </c>
      <c r="FS649" s="335" t="s">
        <v>26425</v>
      </c>
      <c r="FT649" s="335" t="s">
        <v>3943</v>
      </c>
      <c r="FU649" s="335" t="s">
        <v>3943</v>
      </c>
      <c r="FV649" s="335" t="s">
        <v>3943</v>
      </c>
      <c r="FW649" s="335" t="s">
        <v>3943</v>
      </c>
      <c r="FX649" s="335" t="s">
        <v>176</v>
      </c>
      <c r="FY649" s="335" t="s">
        <v>22367</v>
      </c>
      <c r="FZ649" s="335" t="s">
        <v>26426</v>
      </c>
      <c r="GA649" s="335" t="s">
        <v>3945</v>
      </c>
      <c r="GB649" s="335" t="s">
        <v>3945</v>
      </c>
      <c r="GC649" s="335" t="s">
        <v>3946</v>
      </c>
      <c r="GD649" s="213" t="s">
        <v>4194</v>
      </c>
      <c r="GE649" s="213" t="s">
        <v>6676</v>
      </c>
      <c r="HL649" s="282">
        <v>43287</v>
      </c>
      <c r="HM649" s="30" t="s">
        <v>4194</v>
      </c>
      <c r="HN649" s="213" t="s">
        <v>6676</v>
      </c>
      <c r="HO649" s="30"/>
      <c r="HP649" s="30"/>
      <c r="HQ649" s="335"/>
      <c r="HR649" s="335"/>
      <c r="HS649" s="30"/>
      <c r="HT649" s="30"/>
      <c r="HU649" s="30"/>
      <c r="HV649" s="335"/>
      <c r="HW649" s="30"/>
      <c r="HX649" s="335"/>
      <c r="HY649" s="335"/>
      <c r="HZ649" s="335"/>
      <c r="IA649" s="30"/>
      <c r="IB649" s="30"/>
      <c r="IC649" s="44" t="s">
        <v>247</v>
      </c>
      <c r="ID649" s="30"/>
      <c r="IE649" s="44" t="s">
        <v>12843</v>
      </c>
    </row>
    <row r="650" spans="1:239" s="44" customFormat="1" ht="15" customHeight="1" x14ac:dyDescent="0.2">
      <c r="A650" s="85">
        <v>123</v>
      </c>
      <c r="B650" s="85"/>
      <c r="C650" s="85"/>
      <c r="D650" s="85" t="s">
        <v>12630</v>
      </c>
      <c r="E650" s="523" t="s">
        <v>212</v>
      </c>
      <c r="F650" s="282">
        <v>43287</v>
      </c>
      <c r="G650" s="85" t="s">
        <v>1202</v>
      </c>
      <c r="H650" s="85" t="s">
        <v>214</v>
      </c>
      <c r="I650" s="85" t="s">
        <v>1222</v>
      </c>
      <c r="J650" s="85"/>
      <c r="K650" s="471"/>
      <c r="L650" s="471"/>
      <c r="M650" s="471"/>
      <c r="N650" s="471"/>
      <c r="O650" s="85"/>
      <c r="P650" s="472" t="s">
        <v>26427</v>
      </c>
      <c r="Q650" s="85" t="s">
        <v>26428</v>
      </c>
      <c r="R650" s="85" t="s">
        <v>26429</v>
      </c>
      <c r="S650" s="471" t="s">
        <v>26430</v>
      </c>
      <c r="T650" s="276">
        <v>9077067318</v>
      </c>
      <c r="U650" s="471" t="s">
        <v>26431</v>
      </c>
      <c r="V650" s="44" t="s">
        <v>221</v>
      </c>
      <c r="W650" s="252" t="s">
        <v>221</v>
      </c>
      <c r="X650" s="252" t="s">
        <v>221</v>
      </c>
      <c r="Y650" s="252" t="s">
        <v>221</v>
      </c>
      <c r="Z650" s="252" t="s">
        <v>221</v>
      </c>
      <c r="AA650" s="64" t="s">
        <v>221</v>
      </c>
      <c r="AB650" s="64" t="s">
        <v>221</v>
      </c>
      <c r="AC650" s="85" t="s">
        <v>1303</v>
      </c>
      <c r="AD650" s="85" t="s">
        <v>224</v>
      </c>
      <c r="AE650" s="85" t="s">
        <v>221</v>
      </c>
      <c r="AF650" s="85" t="s">
        <v>221</v>
      </c>
      <c r="AG650" s="85" t="s">
        <v>221</v>
      </c>
      <c r="AH650" s="85" t="s">
        <v>221</v>
      </c>
      <c r="AI650" s="85">
        <v>0</v>
      </c>
      <c r="AJ650" s="85" t="s">
        <v>446</v>
      </c>
      <c r="AK650" s="85">
        <v>0</v>
      </c>
      <c r="AL650" s="85">
        <v>0</v>
      </c>
      <c r="AM650" s="85">
        <v>0</v>
      </c>
      <c r="AN650" s="85" t="s">
        <v>394</v>
      </c>
      <c r="AO650" s="85" t="s">
        <v>3540</v>
      </c>
      <c r="AP650" s="85" t="s">
        <v>281</v>
      </c>
      <c r="AQ650" s="36" t="s">
        <v>15604</v>
      </c>
      <c r="AR650" s="85"/>
      <c r="AS650" s="85"/>
      <c r="AT650" s="85"/>
      <c r="AU650" s="85"/>
      <c r="AV650" s="85"/>
      <c r="AW650" s="85"/>
      <c r="AX650" s="85"/>
      <c r="AY650" s="85" t="s">
        <v>227</v>
      </c>
      <c r="AZ650" s="85" t="s">
        <v>227</v>
      </c>
      <c r="BA650" s="85"/>
      <c r="BB650" s="275" t="s">
        <v>15605</v>
      </c>
      <c r="BC650" s="275">
        <v>0.55694444444444446</v>
      </c>
      <c r="BD650" s="483">
        <v>0.55902777777777779</v>
      </c>
      <c r="BE650" s="85"/>
      <c r="BF650" s="85">
        <v>1</v>
      </c>
      <c r="BG650" s="85">
        <v>1</v>
      </c>
      <c r="BH650" s="85">
        <v>1</v>
      </c>
      <c r="BI650" s="85">
        <v>1</v>
      </c>
      <c r="BJ650" s="85">
        <v>1</v>
      </c>
      <c r="BK650" s="85">
        <v>1</v>
      </c>
      <c r="BL650" s="85">
        <v>1</v>
      </c>
      <c r="BM650" s="85">
        <v>1</v>
      </c>
      <c r="BN650" s="85">
        <v>1</v>
      </c>
      <c r="BO650" s="85">
        <v>1</v>
      </c>
      <c r="BP650" s="85">
        <v>1</v>
      </c>
      <c r="BQ650" s="85">
        <v>1</v>
      </c>
      <c r="BR650" s="85">
        <v>1</v>
      </c>
      <c r="BS650" s="85">
        <v>1</v>
      </c>
      <c r="BT650" s="85"/>
      <c r="BU650" s="405"/>
      <c r="BV650" s="85"/>
      <c r="BW650" s="85"/>
      <c r="BX650" s="85"/>
      <c r="BY650" s="85"/>
      <c r="BZ650" s="85"/>
      <c r="CA650" s="85"/>
      <c r="CB650" s="85"/>
      <c r="CC650" s="85"/>
      <c r="CD650" s="85"/>
      <c r="CE650" s="85"/>
      <c r="CF650" s="85"/>
      <c r="CG650" s="85"/>
      <c r="CH650" s="85"/>
      <c r="CI650" s="85"/>
      <c r="CJ650" s="85"/>
      <c r="CK650" s="85"/>
      <c r="CL650" s="85"/>
      <c r="CM650" s="85"/>
      <c r="CN650" s="85"/>
      <c r="CO650" s="85"/>
      <c r="CP650" s="85"/>
      <c r="CR650" s="335" t="s">
        <v>12643</v>
      </c>
      <c r="CS650" s="335" t="s">
        <v>12644</v>
      </c>
      <c r="CT650" s="335" t="s">
        <v>4002</v>
      </c>
      <c r="CU650" s="335" t="s">
        <v>26432</v>
      </c>
      <c r="CV650" s="335" t="s">
        <v>26428</v>
      </c>
      <c r="CW650" s="335" t="s">
        <v>26429</v>
      </c>
      <c r="CX650" s="335" t="s">
        <v>17881</v>
      </c>
      <c r="CY650" s="335" t="s">
        <v>26433</v>
      </c>
      <c r="CZ650" s="335" t="s">
        <v>3848</v>
      </c>
      <c r="DA650" s="335" t="s">
        <v>4002</v>
      </c>
      <c r="DB650" s="335" t="s">
        <v>3840</v>
      </c>
      <c r="DC650" s="335" t="s">
        <v>3841</v>
      </c>
      <c r="DD650" s="335" t="s">
        <v>4838</v>
      </c>
      <c r="DE650" s="335" t="s">
        <v>3848</v>
      </c>
      <c r="DF650" s="335" t="s">
        <v>4002</v>
      </c>
      <c r="DG650" s="335" t="s">
        <v>3840</v>
      </c>
      <c r="DH650" s="335" t="s">
        <v>3841</v>
      </c>
      <c r="DI650" s="335" t="s">
        <v>4838</v>
      </c>
      <c r="DJ650" s="335" t="s">
        <v>3848</v>
      </c>
      <c r="DK650" s="335" t="s">
        <v>3957</v>
      </c>
      <c r="DL650" s="335" t="s">
        <v>3848</v>
      </c>
      <c r="DM650" s="335" t="s">
        <v>3914</v>
      </c>
      <c r="DN650" s="335" t="s">
        <v>3852</v>
      </c>
      <c r="DO650" s="335" t="s">
        <v>3848</v>
      </c>
      <c r="DP650" s="335" t="s">
        <v>3848</v>
      </c>
      <c r="DQ650" s="335" t="s">
        <v>26434</v>
      </c>
      <c r="DR650" s="335" t="s">
        <v>26434</v>
      </c>
      <c r="DS650" s="335" t="s">
        <v>26431</v>
      </c>
      <c r="DT650" s="335" t="s">
        <v>3848</v>
      </c>
      <c r="DU650" s="335" t="s">
        <v>3848</v>
      </c>
      <c r="DV650" s="335" t="s">
        <v>3848</v>
      </c>
      <c r="DW650" s="335" t="s">
        <v>3848</v>
      </c>
      <c r="DX650" s="335" t="s">
        <v>3848</v>
      </c>
      <c r="DY650" s="335" t="s">
        <v>3848</v>
      </c>
      <c r="DZ650" s="335" t="s">
        <v>3848</v>
      </c>
      <c r="EA650" s="335" t="s">
        <v>3848</v>
      </c>
      <c r="EB650" s="335" t="s">
        <v>3861</v>
      </c>
      <c r="EC650" s="335" t="s">
        <v>3862</v>
      </c>
      <c r="ED650" s="335" t="s">
        <v>3848</v>
      </c>
      <c r="EE650" s="335" t="s">
        <v>5981</v>
      </c>
      <c r="EF650" s="335" t="s">
        <v>5081</v>
      </c>
      <c r="EG650" s="335" t="s">
        <v>2755</v>
      </c>
      <c r="EH650" s="335" t="s">
        <v>282</v>
      </c>
      <c r="EI650" s="335" t="s">
        <v>7956</v>
      </c>
      <c r="EJ650" s="335" t="s">
        <v>3848</v>
      </c>
      <c r="EK650" s="335" t="s">
        <v>3848</v>
      </c>
      <c r="EL650" s="335" t="s">
        <v>3868</v>
      </c>
      <c r="EM650" s="335" t="s">
        <v>4002</v>
      </c>
      <c r="EN650" s="335" t="s">
        <v>4002</v>
      </c>
      <c r="EO650" s="335" t="s">
        <v>4002</v>
      </c>
      <c r="EP650" s="335" t="s">
        <v>4002</v>
      </c>
      <c r="EQ650" s="335" t="s">
        <v>4017</v>
      </c>
      <c r="ER650" s="335" t="s">
        <v>4017</v>
      </c>
      <c r="ES650" s="335" t="s">
        <v>4017</v>
      </c>
      <c r="ET650" s="335" t="s">
        <v>4017</v>
      </c>
      <c r="EU650" s="335" t="s">
        <v>4017</v>
      </c>
      <c r="EV650" s="335" t="s">
        <v>3848</v>
      </c>
      <c r="EW650" s="335" t="s">
        <v>3848</v>
      </c>
      <c r="EX650" s="335" t="s">
        <v>3848</v>
      </c>
      <c r="EY650" s="335" t="s">
        <v>3848</v>
      </c>
      <c r="EZ650" s="335" t="s">
        <v>3848</v>
      </c>
      <c r="FA650" s="335" t="s">
        <v>3848</v>
      </c>
      <c r="FB650" s="335" t="s">
        <v>3848</v>
      </c>
      <c r="FC650" s="335" t="s">
        <v>3848</v>
      </c>
      <c r="FD650" s="335" t="s">
        <v>3848</v>
      </c>
      <c r="FE650" s="335" t="s">
        <v>4017</v>
      </c>
      <c r="FF650" s="335" t="s">
        <v>4017</v>
      </c>
      <c r="FG650" s="335" t="s">
        <v>3848</v>
      </c>
      <c r="FH650" s="335" t="s">
        <v>3848</v>
      </c>
      <c r="FI650" s="335" t="s">
        <v>3848</v>
      </c>
      <c r="FJ650" s="335" t="s">
        <v>4017</v>
      </c>
      <c r="FK650" s="335" t="s">
        <v>4017</v>
      </c>
      <c r="FL650" s="335" t="s">
        <v>4017</v>
      </c>
      <c r="FM650" s="335" t="s">
        <v>221</v>
      </c>
      <c r="FN650" s="335" t="s">
        <v>221</v>
      </c>
      <c r="FO650" s="335" t="s">
        <v>3848</v>
      </c>
      <c r="FP650" s="335" t="s">
        <v>3848</v>
      </c>
      <c r="FQ650" s="335" t="s">
        <v>4736</v>
      </c>
      <c r="FR650" s="335" t="s">
        <v>4736</v>
      </c>
      <c r="FS650" s="335" t="s">
        <v>4736</v>
      </c>
      <c r="FT650" s="335" t="s">
        <v>3943</v>
      </c>
      <c r="FU650" s="335" t="s">
        <v>3943</v>
      </c>
      <c r="FV650" s="335" t="s">
        <v>3943</v>
      </c>
      <c r="FW650" s="335" t="s">
        <v>3943</v>
      </c>
      <c r="FX650" s="335" t="s">
        <v>3894</v>
      </c>
      <c r="FY650" s="335" t="s">
        <v>3848</v>
      </c>
      <c r="FZ650" s="335" t="s">
        <v>3848</v>
      </c>
      <c r="GA650" s="335" t="s">
        <v>3848</v>
      </c>
      <c r="GB650" s="335" t="s">
        <v>3848</v>
      </c>
      <c r="GC650" s="335" t="s">
        <v>3848</v>
      </c>
      <c r="HL650" s="335"/>
      <c r="HM650" s="335"/>
      <c r="HN650" s="335"/>
      <c r="HO650" s="335"/>
      <c r="HP650" s="335"/>
      <c r="HQ650" s="335"/>
      <c r="HR650" s="335"/>
      <c r="HS650" s="335"/>
      <c r="HT650" s="335"/>
      <c r="HU650" s="335"/>
      <c r="HV650" s="335"/>
      <c r="HW650" s="335"/>
      <c r="HX650" s="335"/>
      <c r="HY650" s="335"/>
      <c r="HZ650" s="335"/>
      <c r="IA650" s="335"/>
      <c r="IB650" s="335"/>
      <c r="IC650" s="44" t="s">
        <v>3403</v>
      </c>
      <c r="ID650" s="335"/>
      <c r="IE650" s="44" t="s">
        <v>3403</v>
      </c>
    </row>
    <row r="651" spans="1:239" s="44" customFormat="1" ht="15" customHeight="1" x14ac:dyDescent="0.2">
      <c r="A651" s="85">
        <v>124</v>
      </c>
      <c r="B651" s="508"/>
      <c r="C651" s="85"/>
      <c r="D651" s="85" t="s">
        <v>12630</v>
      </c>
      <c r="E651" s="523" t="s">
        <v>212</v>
      </c>
      <c r="F651" s="282">
        <v>43287</v>
      </c>
      <c r="G651" s="85" t="s">
        <v>1202</v>
      </c>
      <c r="H651" s="64" t="s">
        <v>233</v>
      </c>
      <c r="I651" s="64" t="s">
        <v>3057</v>
      </c>
      <c r="J651" s="64"/>
      <c r="K651" s="64"/>
      <c r="L651" s="64"/>
      <c r="M651" s="471"/>
      <c r="N651" s="471"/>
      <c r="O651" s="309"/>
      <c r="P651" s="472" t="s">
        <v>26435</v>
      </c>
      <c r="Q651" s="64" t="s">
        <v>26436</v>
      </c>
      <c r="R651" s="64" t="s">
        <v>26437</v>
      </c>
      <c r="S651" s="70" t="s">
        <v>26438</v>
      </c>
      <c r="T651" s="51">
        <v>9555076626</v>
      </c>
      <c r="U651" s="70" t="s">
        <v>26439</v>
      </c>
      <c r="V651" s="44" t="s">
        <v>221</v>
      </c>
      <c r="W651" s="252" t="s">
        <v>221</v>
      </c>
      <c r="X651" s="252" t="s">
        <v>221</v>
      </c>
      <c r="Y651" s="252" t="s">
        <v>221</v>
      </c>
      <c r="Z651" s="252" t="s">
        <v>221</v>
      </c>
      <c r="AA651" s="70" t="s">
        <v>26440</v>
      </c>
      <c r="AB651" s="85">
        <v>9067063890</v>
      </c>
      <c r="AC651" s="85" t="s">
        <v>402</v>
      </c>
      <c r="AD651" s="85" t="s">
        <v>224</v>
      </c>
      <c r="AE651" s="64" t="s">
        <v>26441</v>
      </c>
      <c r="AF651" s="85" t="s">
        <v>280</v>
      </c>
      <c r="AG651" s="85" t="s">
        <v>280</v>
      </c>
      <c r="AH651" s="85" t="s">
        <v>221</v>
      </c>
      <c r="AI651" s="64">
        <v>3</v>
      </c>
      <c r="AJ651" s="64" t="s">
        <v>227</v>
      </c>
      <c r="AK651" s="64">
        <v>1</v>
      </c>
      <c r="AL651" s="64">
        <v>3</v>
      </c>
      <c r="AM651" s="64">
        <v>0</v>
      </c>
      <c r="AN651" s="85" t="s">
        <v>394</v>
      </c>
      <c r="AO651" s="85" t="s">
        <v>3540</v>
      </c>
      <c r="AP651" s="85" t="s">
        <v>281</v>
      </c>
      <c r="AQ651" s="36" t="s">
        <v>15604</v>
      </c>
      <c r="AR651" s="64"/>
      <c r="AS651" s="64"/>
      <c r="AT651" s="64"/>
      <c r="AU651" s="64"/>
      <c r="AV651" s="64"/>
      <c r="AW651" s="64"/>
      <c r="AX651" s="64"/>
      <c r="AY651" s="64" t="s">
        <v>227</v>
      </c>
      <c r="AZ651" s="64" t="s">
        <v>227</v>
      </c>
      <c r="BA651" s="64"/>
      <c r="BB651" s="85" t="s">
        <v>15605</v>
      </c>
      <c r="BC651" s="483">
        <v>0.56597222222222221</v>
      </c>
      <c r="BD651" s="563">
        <v>0.57152777777777775</v>
      </c>
      <c r="BE651" s="64"/>
      <c r="BF651" s="64">
        <v>1</v>
      </c>
      <c r="BG651" s="64">
        <v>1</v>
      </c>
      <c r="BH651" s="64">
        <v>1</v>
      </c>
      <c r="BI651" s="64">
        <v>1</v>
      </c>
      <c r="BJ651" s="64">
        <v>1</v>
      </c>
      <c r="BK651" s="64">
        <v>1</v>
      </c>
      <c r="BL651" s="64">
        <v>1</v>
      </c>
      <c r="BM651" s="64">
        <v>1</v>
      </c>
      <c r="BN651" s="64">
        <v>1</v>
      </c>
      <c r="BO651" s="64">
        <v>1</v>
      </c>
      <c r="BP651" s="64">
        <v>1</v>
      </c>
      <c r="BQ651" s="64">
        <v>1</v>
      </c>
      <c r="BR651" s="306">
        <v>1</v>
      </c>
      <c r="BS651" s="64">
        <v>1</v>
      </c>
      <c r="BT651" s="64"/>
      <c r="BU651" s="250"/>
      <c r="BV651" s="85"/>
      <c r="BW651" s="85"/>
      <c r="BX651" s="64"/>
      <c r="BY651" s="64"/>
      <c r="BZ651" s="64"/>
      <c r="CA651" s="64"/>
      <c r="CB651" s="64"/>
      <c r="CC651" s="64"/>
      <c r="CD651" s="85"/>
      <c r="CE651" s="85"/>
      <c r="CF651" s="85"/>
      <c r="CG651" s="85"/>
      <c r="CH651" s="85"/>
      <c r="CI651" s="85"/>
      <c r="CJ651" s="85"/>
      <c r="CK651" s="85"/>
      <c r="CL651" s="85"/>
      <c r="CM651" s="85"/>
      <c r="CN651" s="85"/>
      <c r="CO651" s="85"/>
      <c r="CP651" s="85"/>
      <c r="CR651" s="335" t="s">
        <v>12643</v>
      </c>
      <c r="CS651" s="335" t="s">
        <v>12644</v>
      </c>
      <c r="CT651" s="335" t="s">
        <v>4002</v>
      </c>
      <c r="CU651" s="335" t="s">
        <v>26442</v>
      </c>
      <c r="CV651" s="335" t="s">
        <v>26436</v>
      </c>
      <c r="CW651" s="335" t="s">
        <v>26437</v>
      </c>
      <c r="CX651" s="335" t="s">
        <v>26438</v>
      </c>
      <c r="CY651" s="335" t="s">
        <v>26443</v>
      </c>
      <c r="CZ651" s="335" t="s">
        <v>3848</v>
      </c>
      <c r="DA651" s="335" t="s">
        <v>4002</v>
      </c>
      <c r="DB651" s="335" t="s">
        <v>3840</v>
      </c>
      <c r="DC651" s="335" t="s">
        <v>3841</v>
      </c>
      <c r="DD651" s="335" t="s">
        <v>4838</v>
      </c>
      <c r="DE651" s="335" t="s">
        <v>3848</v>
      </c>
      <c r="DF651" s="335" t="s">
        <v>4002</v>
      </c>
      <c r="DG651" s="335" t="s">
        <v>3840</v>
      </c>
      <c r="DH651" s="335" t="s">
        <v>3841</v>
      </c>
      <c r="DI651" s="335" t="s">
        <v>4838</v>
      </c>
      <c r="DJ651" s="335" t="s">
        <v>3848</v>
      </c>
      <c r="DK651" s="335" t="s">
        <v>3957</v>
      </c>
      <c r="DL651" s="335" t="s">
        <v>3848</v>
      </c>
      <c r="DM651" s="335" t="s">
        <v>3914</v>
      </c>
      <c r="DN651" s="335" t="s">
        <v>3852</v>
      </c>
      <c r="DO651" s="335" t="s">
        <v>3848</v>
      </c>
      <c r="DP651" s="335" t="s">
        <v>3848</v>
      </c>
      <c r="DQ651" s="335" t="s">
        <v>26444</v>
      </c>
      <c r="DR651" s="335" t="s">
        <v>26444</v>
      </c>
      <c r="DS651" s="335" t="s">
        <v>26439</v>
      </c>
      <c r="DT651" s="335" t="s">
        <v>3848</v>
      </c>
      <c r="DU651" s="335" t="s">
        <v>3848</v>
      </c>
      <c r="DV651" s="335" t="s">
        <v>3848</v>
      </c>
      <c r="DW651" s="335" t="s">
        <v>3848</v>
      </c>
      <c r="DX651" s="335" t="s">
        <v>3848</v>
      </c>
      <c r="DY651" s="335" t="s">
        <v>3848</v>
      </c>
      <c r="DZ651" s="335" t="s">
        <v>3848</v>
      </c>
      <c r="EA651" s="335" t="s">
        <v>3848</v>
      </c>
      <c r="EB651" s="335" t="s">
        <v>3861</v>
      </c>
      <c r="EC651" s="335" t="s">
        <v>3862</v>
      </c>
      <c r="ED651" s="335" t="s">
        <v>3848</v>
      </c>
      <c r="EE651" s="335" t="s">
        <v>8455</v>
      </c>
      <c r="EF651" s="335" t="s">
        <v>5081</v>
      </c>
      <c r="EG651" s="335" t="s">
        <v>2755</v>
      </c>
      <c r="EH651" s="335" t="s">
        <v>282</v>
      </c>
      <c r="EI651" s="335" t="s">
        <v>7956</v>
      </c>
      <c r="EJ651" s="335" t="s">
        <v>3848</v>
      </c>
      <c r="EK651" s="335" t="s">
        <v>3848</v>
      </c>
      <c r="EL651" s="335" t="s">
        <v>3868</v>
      </c>
      <c r="EM651" s="335" t="s">
        <v>4002</v>
      </c>
      <c r="EN651" s="335" t="s">
        <v>4002</v>
      </c>
      <c r="EO651" s="335" t="s">
        <v>4002</v>
      </c>
      <c r="EP651" s="335" t="s">
        <v>4002</v>
      </c>
      <c r="EQ651" s="335" t="s">
        <v>4017</v>
      </c>
      <c r="ER651" s="335" t="s">
        <v>4017</v>
      </c>
      <c r="ES651" s="335" t="s">
        <v>4017</v>
      </c>
      <c r="ET651" s="335" t="s">
        <v>4017</v>
      </c>
      <c r="EU651" s="335" t="s">
        <v>4017</v>
      </c>
      <c r="EV651" s="335" t="s">
        <v>3848</v>
      </c>
      <c r="EW651" s="335" t="s">
        <v>3848</v>
      </c>
      <c r="EX651" s="335" t="s">
        <v>3848</v>
      </c>
      <c r="EY651" s="335" t="s">
        <v>3848</v>
      </c>
      <c r="EZ651" s="335" t="s">
        <v>3848</v>
      </c>
      <c r="FA651" s="335" t="s">
        <v>3848</v>
      </c>
      <c r="FB651" s="335" t="s">
        <v>3848</v>
      </c>
      <c r="FC651" s="335" t="s">
        <v>3848</v>
      </c>
      <c r="FD651" s="335" t="s">
        <v>3848</v>
      </c>
      <c r="FE651" s="335" t="s">
        <v>4017</v>
      </c>
      <c r="FF651" s="335" t="s">
        <v>4017</v>
      </c>
      <c r="FG651" s="335" t="s">
        <v>3848</v>
      </c>
      <c r="FH651" s="335" t="s">
        <v>3848</v>
      </c>
      <c r="FI651" s="335" t="s">
        <v>3848</v>
      </c>
      <c r="FJ651" s="335" t="s">
        <v>4017</v>
      </c>
      <c r="FK651" s="335" t="s">
        <v>4017</v>
      </c>
      <c r="FL651" s="335" t="s">
        <v>4017</v>
      </c>
      <c r="FM651" s="335" t="s">
        <v>26436</v>
      </c>
      <c r="FN651" s="335" t="s">
        <v>19812</v>
      </c>
      <c r="FO651" s="335" t="s">
        <v>3848</v>
      </c>
      <c r="FP651" s="335" t="s">
        <v>3848</v>
      </c>
      <c r="FQ651" s="335" t="s">
        <v>26445</v>
      </c>
      <c r="FR651" s="335" t="s">
        <v>4367</v>
      </c>
      <c r="FS651" s="335" t="s">
        <v>26446</v>
      </c>
      <c r="FT651" s="335" t="s">
        <v>3943</v>
      </c>
      <c r="FU651" s="335" t="s">
        <v>3943</v>
      </c>
      <c r="FV651" s="335" t="s">
        <v>3943</v>
      </c>
      <c r="FW651" s="335" t="s">
        <v>3943</v>
      </c>
      <c r="FX651" s="335" t="s">
        <v>3944</v>
      </c>
      <c r="FY651" s="335" t="s">
        <v>3848</v>
      </c>
      <c r="FZ651" s="335" t="s">
        <v>3848</v>
      </c>
      <c r="GA651" s="335" t="s">
        <v>3848</v>
      </c>
      <c r="GB651" s="335" t="s">
        <v>3848</v>
      </c>
      <c r="GC651" s="335" t="s">
        <v>3848</v>
      </c>
      <c r="HL651" s="335"/>
      <c r="HM651" s="335"/>
      <c r="HN651" s="335"/>
      <c r="HO651" s="335"/>
      <c r="HP651" s="335"/>
      <c r="HQ651" s="335"/>
      <c r="HR651" s="335"/>
      <c r="HS651" s="335"/>
      <c r="HT651" s="335"/>
      <c r="HU651" s="335"/>
      <c r="HV651" s="335"/>
      <c r="HW651" s="335"/>
      <c r="HX651" s="335"/>
      <c r="HY651" s="335"/>
      <c r="HZ651" s="335"/>
      <c r="IA651" s="335"/>
      <c r="IB651" s="335"/>
      <c r="IC651" s="44" t="s">
        <v>3403</v>
      </c>
      <c r="ID651" s="335"/>
      <c r="IE651" s="44" t="s">
        <v>3403</v>
      </c>
    </row>
    <row r="652" spans="1:239" s="44" customFormat="1" ht="15" customHeight="1" x14ac:dyDescent="0.2">
      <c r="A652" s="85">
        <v>125</v>
      </c>
      <c r="B652" s="508"/>
      <c r="C652" s="85"/>
      <c r="D652" s="85" t="s">
        <v>12630</v>
      </c>
      <c r="E652" s="523" t="s">
        <v>212</v>
      </c>
      <c r="F652" s="282">
        <v>43287</v>
      </c>
      <c r="G652" s="85" t="s">
        <v>1202</v>
      </c>
      <c r="H652" s="64" t="s">
        <v>233</v>
      </c>
      <c r="I652" s="64" t="s">
        <v>3057</v>
      </c>
      <c r="J652" s="64"/>
      <c r="K652" s="64"/>
      <c r="L652" s="64"/>
      <c r="M652" s="471"/>
      <c r="N652" s="471"/>
      <c r="O652" s="85"/>
      <c r="P652" s="472" t="s">
        <v>26447</v>
      </c>
      <c r="Q652" s="64" t="s">
        <v>26448</v>
      </c>
      <c r="R652" s="64" t="s">
        <v>26449</v>
      </c>
      <c r="S652" s="70" t="s">
        <v>26450</v>
      </c>
      <c r="T652" s="64">
        <v>9568528914</v>
      </c>
      <c r="U652" s="70" t="s">
        <v>26451</v>
      </c>
      <c r="V652" s="44" t="s">
        <v>221</v>
      </c>
      <c r="W652" s="252" t="s">
        <v>221</v>
      </c>
      <c r="X652" s="252" t="s">
        <v>221</v>
      </c>
      <c r="Y652" s="252" t="s">
        <v>221</v>
      </c>
      <c r="Z652" s="252" t="s">
        <v>221</v>
      </c>
      <c r="AA652" s="44" t="s">
        <v>221</v>
      </c>
      <c r="AB652" s="44" t="s">
        <v>221</v>
      </c>
      <c r="AC652" s="85" t="s">
        <v>1303</v>
      </c>
      <c r="AD652" s="85" t="s">
        <v>224</v>
      </c>
      <c r="AE652" s="64" t="s">
        <v>221</v>
      </c>
      <c r="AF652" s="64" t="s">
        <v>221</v>
      </c>
      <c r="AG652" s="64" t="s">
        <v>221</v>
      </c>
      <c r="AH652" s="64" t="s">
        <v>221</v>
      </c>
      <c r="AI652" s="64">
        <v>0</v>
      </c>
      <c r="AJ652" s="64" t="s">
        <v>446</v>
      </c>
      <c r="AK652" s="64">
        <v>0</v>
      </c>
      <c r="AL652" s="64">
        <v>0</v>
      </c>
      <c r="AM652" s="64">
        <v>0</v>
      </c>
      <c r="AN652" s="85" t="s">
        <v>394</v>
      </c>
      <c r="AO652" s="85" t="s">
        <v>3540</v>
      </c>
      <c r="AP652" s="85" t="s">
        <v>281</v>
      </c>
      <c r="AQ652" s="36" t="s">
        <v>15604</v>
      </c>
      <c r="AR652" s="64"/>
      <c r="AS652" s="64"/>
      <c r="AT652" s="64"/>
      <c r="AU652" s="64"/>
      <c r="AV652" s="64"/>
      <c r="AW652" s="64"/>
      <c r="AX652" s="64"/>
      <c r="AY652" s="64" t="s">
        <v>227</v>
      </c>
      <c r="AZ652" s="64" t="s">
        <v>227</v>
      </c>
      <c r="BA652" s="64"/>
      <c r="BB652" s="85" t="s">
        <v>15605</v>
      </c>
      <c r="BC652" s="483">
        <v>0.58263888888888882</v>
      </c>
      <c r="BD652" s="563">
        <v>0.58611111111111114</v>
      </c>
      <c r="BE652" s="64"/>
      <c r="BF652" s="64">
        <v>1</v>
      </c>
      <c r="BG652" s="64">
        <v>1</v>
      </c>
      <c r="BH652" s="64">
        <v>1</v>
      </c>
      <c r="BI652" s="64">
        <v>1</v>
      </c>
      <c r="BJ652" s="64">
        <v>1</v>
      </c>
      <c r="BK652" s="64">
        <v>1</v>
      </c>
      <c r="BL652" s="64">
        <v>1</v>
      </c>
      <c r="BM652" s="64">
        <v>1</v>
      </c>
      <c r="BN652" s="64">
        <v>1</v>
      </c>
      <c r="BO652" s="64">
        <v>1</v>
      </c>
      <c r="BP652" s="64">
        <v>1</v>
      </c>
      <c r="BQ652" s="64">
        <v>1</v>
      </c>
      <c r="BR652" s="306">
        <v>1</v>
      </c>
      <c r="BS652" s="64">
        <v>1</v>
      </c>
      <c r="BT652" s="64"/>
      <c r="BU652" s="250"/>
      <c r="BV652" s="85"/>
      <c r="BW652" s="85"/>
      <c r="BX652" s="64"/>
      <c r="BY652" s="64"/>
      <c r="BZ652" s="64"/>
      <c r="CA652" s="64"/>
      <c r="CB652" s="64"/>
      <c r="CC652" s="64"/>
      <c r="CD652" s="85"/>
      <c r="CE652" s="85"/>
      <c r="CF652" s="85"/>
      <c r="CG652" s="85"/>
      <c r="CH652" s="85"/>
      <c r="CI652" s="85"/>
      <c r="CJ652" s="85"/>
      <c r="CK652" s="85"/>
      <c r="CL652" s="85"/>
      <c r="CM652" s="85"/>
      <c r="CN652" s="85"/>
      <c r="CO652" s="85"/>
      <c r="CP652" s="85"/>
      <c r="CR652" s="335" t="s">
        <v>12643</v>
      </c>
      <c r="CS652" s="335" t="s">
        <v>12644</v>
      </c>
      <c r="CT652" s="335" t="s">
        <v>4002</v>
      </c>
      <c r="CU652" s="335" t="s">
        <v>26452</v>
      </c>
      <c r="CV652" s="335" t="s">
        <v>26448</v>
      </c>
      <c r="CW652" s="335" t="s">
        <v>26449</v>
      </c>
      <c r="CX652" s="335" t="s">
        <v>26450</v>
      </c>
      <c r="CY652" s="335" t="s">
        <v>26453</v>
      </c>
      <c r="CZ652" s="335" t="s">
        <v>3848</v>
      </c>
      <c r="DA652" s="335" t="s">
        <v>4002</v>
      </c>
      <c r="DB652" s="335" t="s">
        <v>3840</v>
      </c>
      <c r="DC652" s="335" t="s">
        <v>3841</v>
      </c>
      <c r="DD652" s="335" t="s">
        <v>4838</v>
      </c>
      <c r="DE652" s="335" t="s">
        <v>3848</v>
      </c>
      <c r="DF652" s="335" t="s">
        <v>4002</v>
      </c>
      <c r="DG652" s="335" t="s">
        <v>3840</v>
      </c>
      <c r="DH652" s="335" t="s">
        <v>3841</v>
      </c>
      <c r="DI652" s="335" t="s">
        <v>4838</v>
      </c>
      <c r="DJ652" s="335" t="s">
        <v>3848</v>
      </c>
      <c r="DK652" s="335" t="s">
        <v>3849</v>
      </c>
      <c r="DL652" s="335" t="s">
        <v>3848</v>
      </c>
      <c r="DM652" s="335" t="s">
        <v>3914</v>
      </c>
      <c r="DN652" s="335" t="s">
        <v>3852</v>
      </c>
      <c r="DO652" s="335" t="s">
        <v>3848</v>
      </c>
      <c r="DP652" s="335" t="s">
        <v>3848</v>
      </c>
      <c r="DQ652" s="335" t="s">
        <v>26454</v>
      </c>
      <c r="DR652" s="335" t="s">
        <v>26454</v>
      </c>
      <c r="DS652" s="335" t="s">
        <v>26451</v>
      </c>
      <c r="DT652" s="335" t="s">
        <v>3848</v>
      </c>
      <c r="DU652" s="335" t="s">
        <v>3848</v>
      </c>
      <c r="DV652" s="335" t="s">
        <v>3848</v>
      </c>
      <c r="DW652" s="335" t="s">
        <v>3848</v>
      </c>
      <c r="DX652" s="335" t="s">
        <v>3848</v>
      </c>
      <c r="DY652" s="335" t="s">
        <v>3848</v>
      </c>
      <c r="DZ652" s="335" t="s">
        <v>3848</v>
      </c>
      <c r="EA652" s="335" t="s">
        <v>3848</v>
      </c>
      <c r="EB652" s="335" t="s">
        <v>3861</v>
      </c>
      <c r="EC652" s="335" t="s">
        <v>3862</v>
      </c>
      <c r="ED652" s="335" t="s">
        <v>3848</v>
      </c>
      <c r="EE652" s="335" t="s">
        <v>5981</v>
      </c>
      <c r="EF652" s="335" t="s">
        <v>5081</v>
      </c>
      <c r="EG652" s="335" t="s">
        <v>2755</v>
      </c>
      <c r="EH652" s="335" t="s">
        <v>282</v>
      </c>
      <c r="EI652" s="335" t="s">
        <v>7956</v>
      </c>
      <c r="EJ652" s="335" t="s">
        <v>3848</v>
      </c>
      <c r="EK652" s="335" t="s">
        <v>3848</v>
      </c>
      <c r="EL652" s="335" t="s">
        <v>3868</v>
      </c>
      <c r="EM652" s="335" t="s">
        <v>4002</v>
      </c>
      <c r="EN652" s="335" t="s">
        <v>4002</v>
      </c>
      <c r="EO652" s="335" t="s">
        <v>4002</v>
      </c>
      <c r="EP652" s="335" t="s">
        <v>4002</v>
      </c>
      <c r="EQ652" s="335" t="s">
        <v>4017</v>
      </c>
      <c r="ER652" s="335" t="s">
        <v>4017</v>
      </c>
      <c r="ES652" s="335" t="s">
        <v>4017</v>
      </c>
      <c r="ET652" s="335" t="s">
        <v>4017</v>
      </c>
      <c r="EU652" s="335" t="s">
        <v>4017</v>
      </c>
      <c r="EV652" s="335" t="s">
        <v>3848</v>
      </c>
      <c r="EW652" s="335" t="s">
        <v>3848</v>
      </c>
      <c r="EX652" s="335" t="s">
        <v>3848</v>
      </c>
      <c r="EY652" s="335" t="s">
        <v>3848</v>
      </c>
      <c r="EZ652" s="335" t="s">
        <v>3848</v>
      </c>
      <c r="FA652" s="335" t="s">
        <v>3848</v>
      </c>
      <c r="FB652" s="335" t="s">
        <v>3848</v>
      </c>
      <c r="FC652" s="335" t="s">
        <v>3848</v>
      </c>
      <c r="FD652" s="335" t="s">
        <v>3848</v>
      </c>
      <c r="FE652" s="335" t="s">
        <v>4017</v>
      </c>
      <c r="FF652" s="335" t="s">
        <v>4017</v>
      </c>
      <c r="FG652" s="335" t="s">
        <v>3848</v>
      </c>
      <c r="FH652" s="335" t="s">
        <v>3848</v>
      </c>
      <c r="FI652" s="335" t="s">
        <v>3848</v>
      </c>
      <c r="FJ652" s="335" t="s">
        <v>4017</v>
      </c>
      <c r="FK652" s="335" t="s">
        <v>4017</v>
      </c>
      <c r="FL652" s="335" t="s">
        <v>4017</v>
      </c>
      <c r="FM652" s="335" t="s">
        <v>221</v>
      </c>
      <c r="FN652" s="335" t="s">
        <v>221</v>
      </c>
      <c r="FO652" s="335" t="s">
        <v>3848</v>
      </c>
      <c r="FP652" s="335" t="s">
        <v>3848</v>
      </c>
      <c r="FQ652" s="335" t="s">
        <v>4736</v>
      </c>
      <c r="FR652" s="335" t="s">
        <v>4736</v>
      </c>
      <c r="FS652" s="335" t="s">
        <v>4736</v>
      </c>
      <c r="FT652" s="335" t="s">
        <v>3943</v>
      </c>
      <c r="FU652" s="335" t="s">
        <v>3943</v>
      </c>
      <c r="FV652" s="335" t="s">
        <v>3943</v>
      </c>
      <c r="FW652" s="335" t="s">
        <v>3943</v>
      </c>
      <c r="FX652" s="335" t="s">
        <v>3944</v>
      </c>
      <c r="FY652" s="335" t="s">
        <v>3848</v>
      </c>
      <c r="FZ652" s="335" t="s">
        <v>3848</v>
      </c>
      <c r="GA652" s="335" t="s">
        <v>3848</v>
      </c>
      <c r="GB652" s="335" t="s">
        <v>3848</v>
      </c>
      <c r="GC652" s="335" t="s">
        <v>3848</v>
      </c>
      <c r="HL652" s="335"/>
      <c r="HM652" s="335"/>
      <c r="HN652" s="335"/>
      <c r="HO652" s="335"/>
      <c r="HP652" s="335"/>
      <c r="HQ652" s="335"/>
      <c r="HR652" s="335"/>
      <c r="HS652" s="335"/>
      <c r="HT652" s="335"/>
      <c r="HU652" s="335"/>
      <c r="HV652" s="335"/>
      <c r="HW652" s="335"/>
      <c r="HX652" s="335"/>
      <c r="HY652" s="335"/>
      <c r="HZ652" s="335"/>
      <c r="IA652" s="335"/>
      <c r="IB652" s="335"/>
      <c r="IC652" s="44" t="s">
        <v>3403</v>
      </c>
      <c r="ID652" s="335"/>
      <c r="IE652" s="44" t="s">
        <v>3403</v>
      </c>
    </row>
    <row r="653" spans="1:239" s="44" customFormat="1" ht="15" customHeight="1" x14ac:dyDescent="0.2">
      <c r="A653" s="85">
        <v>126</v>
      </c>
      <c r="B653" s="508"/>
      <c r="C653" s="85"/>
      <c r="D653" s="85" t="s">
        <v>12630</v>
      </c>
      <c r="E653" s="523" t="s">
        <v>212</v>
      </c>
      <c r="F653" s="282">
        <v>43287</v>
      </c>
      <c r="G653" s="85" t="s">
        <v>1202</v>
      </c>
      <c r="H653" s="64" t="s">
        <v>233</v>
      </c>
      <c r="I653" s="64" t="s">
        <v>3057</v>
      </c>
      <c r="J653" s="64"/>
      <c r="K653" s="64"/>
      <c r="L653" s="64"/>
      <c r="M653" s="471"/>
      <c r="N653" s="471"/>
      <c r="O653" s="85"/>
      <c r="P653" s="472" t="s">
        <v>26455</v>
      </c>
      <c r="Q653" s="64" t="s">
        <v>26456</v>
      </c>
      <c r="R653" s="64" t="s">
        <v>24306</v>
      </c>
      <c r="S653" s="70" t="s">
        <v>26457</v>
      </c>
      <c r="T653" s="64">
        <v>9974754709</v>
      </c>
      <c r="U653" s="564" t="s">
        <v>26458</v>
      </c>
      <c r="V653" s="44" t="s">
        <v>221</v>
      </c>
      <c r="W653" s="252" t="s">
        <v>221</v>
      </c>
      <c r="X653" s="252" t="s">
        <v>221</v>
      </c>
      <c r="Y653" s="252" t="s">
        <v>221</v>
      </c>
      <c r="Z653" s="252" t="s">
        <v>221</v>
      </c>
      <c r="AA653" s="44" t="s">
        <v>221</v>
      </c>
      <c r="AB653" s="44" t="s">
        <v>221</v>
      </c>
      <c r="AC653" s="85" t="s">
        <v>402</v>
      </c>
      <c r="AD653" s="85" t="s">
        <v>224</v>
      </c>
      <c r="AE653" s="64" t="s">
        <v>26459</v>
      </c>
      <c r="AF653" s="44" t="s">
        <v>259</v>
      </c>
      <c r="AG653" s="85" t="s">
        <v>280</v>
      </c>
      <c r="AH653" s="85" t="s">
        <v>221</v>
      </c>
      <c r="AI653" s="64">
        <v>14</v>
      </c>
      <c r="AJ653" s="64" t="s">
        <v>227</v>
      </c>
      <c r="AK653" s="64">
        <v>1</v>
      </c>
      <c r="AL653" s="64">
        <v>9</v>
      </c>
      <c r="AM653" s="64">
        <v>4</v>
      </c>
      <c r="AN653" s="85" t="s">
        <v>394</v>
      </c>
      <c r="AO653" s="85" t="s">
        <v>3540</v>
      </c>
      <c r="AP653" s="85" t="s">
        <v>281</v>
      </c>
      <c r="AQ653" s="36" t="s">
        <v>15604</v>
      </c>
      <c r="AR653" s="64"/>
      <c r="AS653" s="64"/>
      <c r="AT653" s="64"/>
      <c r="AU653" s="64"/>
      <c r="AV653" s="64"/>
      <c r="AW653" s="64"/>
      <c r="AX653" s="64"/>
      <c r="AY653" s="64" t="s">
        <v>227</v>
      </c>
      <c r="AZ653" s="64" t="s">
        <v>227</v>
      </c>
      <c r="BA653" s="64"/>
      <c r="BB653" s="85" t="s">
        <v>15605</v>
      </c>
      <c r="BC653" s="483">
        <v>0.59166666666666667</v>
      </c>
      <c r="BD653" s="563">
        <v>0.59930555555555554</v>
      </c>
      <c r="BE653" s="64"/>
      <c r="BF653" s="64">
        <v>1</v>
      </c>
      <c r="BG653" s="64">
        <v>1</v>
      </c>
      <c r="BH653" s="64">
        <v>1</v>
      </c>
      <c r="BI653" s="64">
        <v>1</v>
      </c>
      <c r="BJ653" s="64">
        <v>1</v>
      </c>
      <c r="BK653" s="64">
        <v>1</v>
      </c>
      <c r="BL653" s="64">
        <v>1</v>
      </c>
      <c r="BM653" s="64">
        <v>1</v>
      </c>
      <c r="BN653" s="64">
        <v>1</v>
      </c>
      <c r="BO653" s="64">
        <v>1</v>
      </c>
      <c r="BP653" s="64">
        <v>1</v>
      </c>
      <c r="BQ653" s="64">
        <v>1</v>
      </c>
      <c r="BR653" s="306">
        <v>1</v>
      </c>
      <c r="BS653" s="64">
        <v>1</v>
      </c>
      <c r="BT653" s="64"/>
      <c r="BU653" s="250"/>
      <c r="BV653" s="85"/>
      <c r="BW653" s="85"/>
      <c r="BX653" s="64"/>
      <c r="BY653" s="64"/>
      <c r="BZ653" s="64"/>
      <c r="CA653" s="64"/>
      <c r="CB653" s="64"/>
      <c r="CC653" s="64"/>
      <c r="CD653" s="85"/>
      <c r="CE653" s="85"/>
      <c r="CF653" s="85"/>
      <c r="CG653" s="85"/>
      <c r="CH653" s="85"/>
      <c r="CI653" s="85"/>
      <c r="CJ653" s="85"/>
      <c r="CK653" s="85"/>
      <c r="CL653" s="85"/>
      <c r="CM653" s="85"/>
      <c r="CN653" s="85"/>
      <c r="CO653" s="85"/>
      <c r="CP653" s="85"/>
      <c r="CR653" s="335" t="s">
        <v>12643</v>
      </c>
      <c r="CS653" s="335" t="s">
        <v>12644</v>
      </c>
      <c r="CT653" s="335" t="s">
        <v>4002</v>
      </c>
      <c r="CU653" s="335" t="s">
        <v>26460</v>
      </c>
      <c r="CV653" s="335" t="s">
        <v>26456</v>
      </c>
      <c r="CW653" s="335" t="s">
        <v>24306</v>
      </c>
      <c r="CX653" s="335" t="s">
        <v>26457</v>
      </c>
      <c r="CY653" s="335" t="s">
        <v>26461</v>
      </c>
      <c r="CZ653" s="335" t="s">
        <v>3848</v>
      </c>
      <c r="DA653" s="335" t="s">
        <v>14122</v>
      </c>
      <c r="DB653" s="335" t="s">
        <v>4158</v>
      </c>
      <c r="DC653" s="335" t="s">
        <v>4159</v>
      </c>
      <c r="DD653" s="335" t="s">
        <v>11695</v>
      </c>
      <c r="DE653" s="335" t="s">
        <v>3848</v>
      </c>
      <c r="DF653" s="335" t="s">
        <v>14122</v>
      </c>
      <c r="DG653" s="335" t="s">
        <v>4158</v>
      </c>
      <c r="DH653" s="335" t="s">
        <v>4159</v>
      </c>
      <c r="DI653" s="335" t="s">
        <v>11695</v>
      </c>
      <c r="DJ653" s="335" t="s">
        <v>3848</v>
      </c>
      <c r="DK653" s="335" t="s">
        <v>3957</v>
      </c>
      <c r="DL653" s="335" t="s">
        <v>3848</v>
      </c>
      <c r="DM653" s="335" t="s">
        <v>3914</v>
      </c>
      <c r="DN653" s="335" t="s">
        <v>3852</v>
      </c>
      <c r="DO653" s="335" t="s">
        <v>3848</v>
      </c>
      <c r="DP653" s="335" t="s">
        <v>3848</v>
      </c>
      <c r="DQ653" s="335" t="s">
        <v>26462</v>
      </c>
      <c r="DR653" s="335" t="s">
        <v>26462</v>
      </c>
      <c r="DS653" s="335" t="s">
        <v>26458</v>
      </c>
      <c r="DT653" s="335" t="s">
        <v>3848</v>
      </c>
      <c r="DU653" s="335" t="s">
        <v>3848</v>
      </c>
      <c r="DV653" s="335" t="s">
        <v>3848</v>
      </c>
      <c r="DW653" s="335" t="s">
        <v>3848</v>
      </c>
      <c r="DX653" s="335" t="s">
        <v>3848</v>
      </c>
      <c r="DY653" s="335" t="s">
        <v>3848</v>
      </c>
      <c r="DZ653" s="335" t="s">
        <v>3848</v>
      </c>
      <c r="EA653" s="335" t="s">
        <v>3848</v>
      </c>
      <c r="EB653" s="335" t="s">
        <v>3861</v>
      </c>
      <c r="EC653" s="335" t="s">
        <v>3862</v>
      </c>
      <c r="ED653" s="335" t="s">
        <v>3848</v>
      </c>
      <c r="EE653" s="335" t="s">
        <v>5981</v>
      </c>
      <c r="EF653" s="335" t="s">
        <v>5081</v>
      </c>
      <c r="EG653" s="335" t="s">
        <v>2755</v>
      </c>
      <c r="EH653" s="335" t="s">
        <v>282</v>
      </c>
      <c r="EI653" s="335" t="s">
        <v>7956</v>
      </c>
      <c r="EJ653" s="335" t="s">
        <v>3848</v>
      </c>
      <c r="EK653" s="335" t="s">
        <v>3848</v>
      </c>
      <c r="EL653" s="335" t="s">
        <v>3868</v>
      </c>
      <c r="EM653" s="335" t="s">
        <v>4002</v>
      </c>
      <c r="EN653" s="335" t="s">
        <v>4002</v>
      </c>
      <c r="EO653" s="335" t="s">
        <v>4002</v>
      </c>
      <c r="EP653" s="335" t="s">
        <v>4002</v>
      </c>
      <c r="EQ653" s="335" t="s">
        <v>4017</v>
      </c>
      <c r="ER653" s="335" t="s">
        <v>4017</v>
      </c>
      <c r="ES653" s="335" t="s">
        <v>4017</v>
      </c>
      <c r="ET653" s="335" t="s">
        <v>4017</v>
      </c>
      <c r="EU653" s="335" t="s">
        <v>4017</v>
      </c>
      <c r="EV653" s="335" t="s">
        <v>3848</v>
      </c>
      <c r="EW653" s="335" t="s">
        <v>3848</v>
      </c>
      <c r="EX653" s="335" t="s">
        <v>3848</v>
      </c>
      <c r="EY653" s="335" t="s">
        <v>3848</v>
      </c>
      <c r="EZ653" s="335" t="s">
        <v>3848</v>
      </c>
      <c r="FA653" s="335" t="s">
        <v>3848</v>
      </c>
      <c r="FB653" s="335" t="s">
        <v>3848</v>
      </c>
      <c r="FC653" s="335" t="s">
        <v>3848</v>
      </c>
      <c r="FD653" s="335" t="s">
        <v>3848</v>
      </c>
      <c r="FE653" s="335" t="s">
        <v>4017</v>
      </c>
      <c r="FF653" s="335" t="s">
        <v>4017</v>
      </c>
      <c r="FG653" s="335" t="s">
        <v>3848</v>
      </c>
      <c r="FH653" s="335" t="s">
        <v>3848</v>
      </c>
      <c r="FI653" s="335" t="s">
        <v>3848</v>
      </c>
      <c r="FJ653" s="335" t="s">
        <v>4017</v>
      </c>
      <c r="FK653" s="335" t="s">
        <v>4017</v>
      </c>
      <c r="FL653" s="335" t="s">
        <v>4017</v>
      </c>
      <c r="FM653" s="335" t="s">
        <v>221</v>
      </c>
      <c r="FN653" s="335" t="s">
        <v>221</v>
      </c>
      <c r="FO653" s="335" t="s">
        <v>3848</v>
      </c>
      <c r="FP653" s="335" t="s">
        <v>3848</v>
      </c>
      <c r="FQ653" s="335" t="s">
        <v>4736</v>
      </c>
      <c r="FR653" s="335" t="s">
        <v>4736</v>
      </c>
      <c r="FS653" s="335" t="s">
        <v>4736</v>
      </c>
      <c r="FT653" s="335" t="s">
        <v>3943</v>
      </c>
      <c r="FU653" s="335" t="s">
        <v>3943</v>
      </c>
      <c r="FV653" s="335" t="s">
        <v>3943</v>
      </c>
      <c r="FW653" s="335" t="s">
        <v>3943</v>
      </c>
      <c r="FX653" s="335" t="s">
        <v>3944</v>
      </c>
      <c r="FY653" s="335" t="s">
        <v>3848</v>
      </c>
      <c r="FZ653" s="335" t="s">
        <v>3848</v>
      </c>
      <c r="GA653" s="335" t="s">
        <v>3848</v>
      </c>
      <c r="GB653" s="335" t="s">
        <v>3848</v>
      </c>
      <c r="GC653" s="335" t="s">
        <v>3848</v>
      </c>
      <c r="HL653" s="335"/>
      <c r="HM653" s="335"/>
      <c r="HN653" s="335"/>
      <c r="HO653" s="335"/>
      <c r="HP653" s="335"/>
      <c r="HQ653" s="335"/>
      <c r="HR653" s="335"/>
      <c r="HS653" s="335"/>
      <c r="HT653" s="335"/>
      <c r="HU653" s="335"/>
      <c r="HV653" s="335"/>
      <c r="HW653" s="335"/>
      <c r="HX653" s="335"/>
      <c r="HY653" s="335"/>
      <c r="HZ653" s="335"/>
      <c r="IA653" s="335"/>
      <c r="IB653" s="335"/>
      <c r="IC653" s="44" t="s">
        <v>3403</v>
      </c>
      <c r="ID653" s="335"/>
      <c r="IE653" s="44" t="s">
        <v>3403</v>
      </c>
    </row>
    <row r="654" spans="1:239" s="44" customFormat="1" ht="15" customHeight="1" x14ac:dyDescent="0.2">
      <c r="A654" s="85">
        <v>127</v>
      </c>
      <c r="B654" s="508"/>
      <c r="C654" s="85"/>
      <c r="D654" s="85" t="s">
        <v>12630</v>
      </c>
      <c r="E654" s="523" t="s">
        <v>212</v>
      </c>
      <c r="F654" s="282">
        <v>43287</v>
      </c>
      <c r="G654" s="85" t="s">
        <v>1202</v>
      </c>
      <c r="H654" s="64" t="s">
        <v>233</v>
      </c>
      <c r="I654" s="64" t="s">
        <v>3057</v>
      </c>
      <c r="J654" s="64"/>
      <c r="K654" s="471"/>
      <c r="L654" s="471"/>
      <c r="M654" s="471"/>
      <c r="N654" s="471"/>
      <c r="O654" s="85"/>
      <c r="P654" s="472" t="s">
        <v>26463</v>
      </c>
      <c r="Q654" s="64" t="s">
        <v>26464</v>
      </c>
      <c r="R654" s="64" t="s">
        <v>26465</v>
      </c>
      <c r="S654" s="70" t="s">
        <v>1059</v>
      </c>
      <c r="T654" s="551">
        <v>9177579015</v>
      </c>
      <c r="U654" s="565" t="s">
        <v>26466</v>
      </c>
      <c r="V654" s="44" t="s">
        <v>221</v>
      </c>
      <c r="W654" s="252" t="s">
        <v>221</v>
      </c>
      <c r="X654" s="252" t="s">
        <v>221</v>
      </c>
      <c r="Y654" s="252" t="s">
        <v>221</v>
      </c>
      <c r="Z654" s="252" t="s">
        <v>221</v>
      </c>
      <c r="AA654" s="44" t="s">
        <v>221</v>
      </c>
      <c r="AB654" s="44" t="s">
        <v>221</v>
      </c>
      <c r="AC654" s="85" t="s">
        <v>1303</v>
      </c>
      <c r="AD654" s="85" t="s">
        <v>241</v>
      </c>
      <c r="AE654" s="64" t="s">
        <v>221</v>
      </c>
      <c r="AF654" s="64" t="s">
        <v>221</v>
      </c>
      <c r="AG654" s="64" t="s">
        <v>221</v>
      </c>
      <c r="AH654" s="64" t="s">
        <v>221</v>
      </c>
      <c r="AI654" s="64">
        <v>0</v>
      </c>
      <c r="AJ654" s="64" t="s">
        <v>446</v>
      </c>
      <c r="AK654" s="64">
        <v>0</v>
      </c>
      <c r="AL654" s="64">
        <v>0</v>
      </c>
      <c r="AM654" s="64">
        <v>0</v>
      </c>
      <c r="AN654" s="85" t="s">
        <v>394</v>
      </c>
      <c r="AO654" s="85" t="s">
        <v>3540</v>
      </c>
      <c r="AP654" s="85" t="s">
        <v>281</v>
      </c>
      <c r="AQ654" s="36" t="s">
        <v>15604</v>
      </c>
      <c r="AR654" s="64"/>
      <c r="AS654" s="64"/>
      <c r="AT654" s="64"/>
      <c r="AU654" s="64"/>
      <c r="AV654" s="64"/>
      <c r="AW654" s="64"/>
      <c r="AX654" s="64"/>
      <c r="AY654" s="64" t="s">
        <v>227</v>
      </c>
      <c r="AZ654" s="64" t="s">
        <v>227</v>
      </c>
      <c r="BA654" s="64"/>
      <c r="BB654" s="85" t="s">
        <v>15605</v>
      </c>
      <c r="BC654" s="566">
        <v>0.61875000000000002</v>
      </c>
      <c r="BD654" s="563">
        <v>0.62291666666666667</v>
      </c>
      <c r="BE654" s="64"/>
      <c r="BF654" s="64">
        <v>1</v>
      </c>
      <c r="BG654" s="64">
        <v>1</v>
      </c>
      <c r="BH654" s="64">
        <v>1</v>
      </c>
      <c r="BI654" s="64">
        <v>1</v>
      </c>
      <c r="BJ654" s="64">
        <v>1</v>
      </c>
      <c r="BK654" s="64">
        <v>1</v>
      </c>
      <c r="BL654" s="64">
        <v>1</v>
      </c>
      <c r="BM654" s="64">
        <v>1</v>
      </c>
      <c r="BN654" s="64">
        <v>1</v>
      </c>
      <c r="BO654" s="64">
        <v>1</v>
      </c>
      <c r="BP654" s="64">
        <v>1</v>
      </c>
      <c r="BQ654" s="64">
        <v>1</v>
      </c>
      <c r="BR654" s="306">
        <v>1</v>
      </c>
      <c r="BS654" s="64">
        <v>1</v>
      </c>
      <c r="BT654" s="64"/>
      <c r="BU654" s="250"/>
      <c r="BV654" s="85"/>
      <c r="BW654" s="85"/>
      <c r="BX654" s="64"/>
      <c r="BY654" s="64"/>
      <c r="BZ654" s="64"/>
      <c r="CA654" s="64"/>
      <c r="CB654" s="64"/>
      <c r="CC654" s="64"/>
      <c r="CD654" s="85"/>
      <c r="CE654" s="85"/>
      <c r="CF654" s="85"/>
      <c r="CG654" s="85"/>
      <c r="CH654" s="85"/>
      <c r="CI654" s="85"/>
      <c r="CJ654" s="85"/>
      <c r="CK654" s="85"/>
      <c r="CL654" s="85"/>
      <c r="CM654" s="85"/>
      <c r="CN654" s="85"/>
      <c r="CO654" s="85"/>
      <c r="CP654" s="85"/>
      <c r="CR654" s="335" t="s">
        <v>12643</v>
      </c>
      <c r="CS654" s="335" t="s">
        <v>12644</v>
      </c>
      <c r="CT654" s="335" t="s">
        <v>4002</v>
      </c>
      <c r="CU654" s="335" t="s">
        <v>26467</v>
      </c>
      <c r="CV654" s="335" t="s">
        <v>26464</v>
      </c>
      <c r="CW654" s="335" t="s">
        <v>26465</v>
      </c>
      <c r="CX654" s="335" t="s">
        <v>1059</v>
      </c>
      <c r="CY654" s="335" t="s">
        <v>26468</v>
      </c>
      <c r="CZ654" s="335" t="s">
        <v>3848</v>
      </c>
      <c r="DA654" s="335" t="s">
        <v>4002</v>
      </c>
      <c r="DB654" s="335" t="s">
        <v>3840</v>
      </c>
      <c r="DC654" s="335" t="s">
        <v>3841</v>
      </c>
      <c r="DD654" s="335" t="s">
        <v>4838</v>
      </c>
      <c r="DE654" s="335" t="s">
        <v>3848</v>
      </c>
      <c r="DF654" s="335" t="s">
        <v>4002</v>
      </c>
      <c r="DG654" s="335" t="s">
        <v>3840</v>
      </c>
      <c r="DH654" s="335" t="s">
        <v>3841</v>
      </c>
      <c r="DI654" s="335" t="s">
        <v>4838</v>
      </c>
      <c r="DJ654" s="335" t="s">
        <v>3848</v>
      </c>
      <c r="DK654" s="335" t="s">
        <v>3957</v>
      </c>
      <c r="DL654" s="335" t="s">
        <v>3848</v>
      </c>
      <c r="DM654" s="335" t="s">
        <v>3914</v>
      </c>
      <c r="DN654" s="335" t="s">
        <v>3852</v>
      </c>
      <c r="DO654" s="335" t="s">
        <v>3848</v>
      </c>
      <c r="DP654" s="335" t="s">
        <v>3848</v>
      </c>
      <c r="DQ654" s="335" t="s">
        <v>26469</v>
      </c>
      <c r="DR654" s="335" t="s">
        <v>26469</v>
      </c>
      <c r="DS654" s="335" t="s">
        <v>26466</v>
      </c>
      <c r="DT654" s="335" t="s">
        <v>3848</v>
      </c>
      <c r="DU654" s="335" t="s">
        <v>3848</v>
      </c>
      <c r="DV654" s="335" t="s">
        <v>3848</v>
      </c>
      <c r="DW654" s="335" t="s">
        <v>3848</v>
      </c>
      <c r="DX654" s="335" t="s">
        <v>3848</v>
      </c>
      <c r="DY654" s="335" t="s">
        <v>3848</v>
      </c>
      <c r="DZ654" s="335" t="s">
        <v>3848</v>
      </c>
      <c r="EA654" s="335" t="s">
        <v>3848</v>
      </c>
      <c r="EB654" s="335" t="s">
        <v>3861</v>
      </c>
      <c r="EC654" s="335" t="s">
        <v>3862</v>
      </c>
      <c r="ED654" s="335" t="s">
        <v>3848</v>
      </c>
      <c r="EE654" s="335" t="s">
        <v>5981</v>
      </c>
      <c r="EF654" s="335" t="s">
        <v>5081</v>
      </c>
      <c r="EG654" s="335" t="s">
        <v>2755</v>
      </c>
      <c r="EH654" s="335" t="s">
        <v>282</v>
      </c>
      <c r="EI654" s="335" t="s">
        <v>7956</v>
      </c>
      <c r="EJ654" s="335" t="s">
        <v>3848</v>
      </c>
      <c r="EK654" s="335" t="s">
        <v>3848</v>
      </c>
      <c r="EL654" s="335" t="s">
        <v>3868</v>
      </c>
      <c r="EM654" s="335" t="s">
        <v>4002</v>
      </c>
      <c r="EN654" s="335" t="s">
        <v>4002</v>
      </c>
      <c r="EO654" s="335" t="s">
        <v>4002</v>
      </c>
      <c r="EP654" s="335" t="s">
        <v>4002</v>
      </c>
      <c r="EQ654" s="335" t="s">
        <v>4017</v>
      </c>
      <c r="ER654" s="335" t="s">
        <v>4017</v>
      </c>
      <c r="ES654" s="335" t="s">
        <v>4017</v>
      </c>
      <c r="ET654" s="335" t="s">
        <v>4017</v>
      </c>
      <c r="EU654" s="335" t="s">
        <v>4017</v>
      </c>
      <c r="EV654" s="335" t="s">
        <v>3848</v>
      </c>
      <c r="EW654" s="335" t="s">
        <v>3848</v>
      </c>
      <c r="EX654" s="335" t="s">
        <v>3848</v>
      </c>
      <c r="EY654" s="335" t="s">
        <v>3848</v>
      </c>
      <c r="EZ654" s="335" t="s">
        <v>3848</v>
      </c>
      <c r="FA654" s="335" t="s">
        <v>3848</v>
      </c>
      <c r="FB654" s="335" t="s">
        <v>3848</v>
      </c>
      <c r="FC654" s="335" t="s">
        <v>3848</v>
      </c>
      <c r="FD654" s="335" t="s">
        <v>3848</v>
      </c>
      <c r="FE654" s="335" t="s">
        <v>4017</v>
      </c>
      <c r="FF654" s="335" t="s">
        <v>4017</v>
      </c>
      <c r="FG654" s="335" t="s">
        <v>3848</v>
      </c>
      <c r="FH654" s="335" t="s">
        <v>3848</v>
      </c>
      <c r="FI654" s="335" t="s">
        <v>3848</v>
      </c>
      <c r="FJ654" s="335" t="s">
        <v>4017</v>
      </c>
      <c r="FK654" s="335" t="s">
        <v>4017</v>
      </c>
      <c r="FL654" s="335" t="s">
        <v>4017</v>
      </c>
      <c r="FM654" s="335" t="s">
        <v>26464</v>
      </c>
      <c r="FN654" s="335" t="s">
        <v>26175</v>
      </c>
      <c r="FO654" s="335" t="s">
        <v>3848</v>
      </c>
      <c r="FP654" s="335" t="s">
        <v>3848</v>
      </c>
      <c r="FQ654" s="335" t="s">
        <v>26470</v>
      </c>
      <c r="FR654" s="335" t="s">
        <v>4367</v>
      </c>
      <c r="FS654" s="335" t="s">
        <v>26471</v>
      </c>
      <c r="FT654" s="335" t="s">
        <v>3943</v>
      </c>
      <c r="FU654" s="335" t="s">
        <v>3943</v>
      </c>
      <c r="FV654" s="335" t="s">
        <v>3943</v>
      </c>
      <c r="FW654" s="335" t="s">
        <v>3943</v>
      </c>
      <c r="FX654" s="335" t="s">
        <v>3944</v>
      </c>
      <c r="FY654" s="335" t="s">
        <v>3848</v>
      </c>
      <c r="FZ654" s="335" t="s">
        <v>3848</v>
      </c>
      <c r="GA654" s="335" t="s">
        <v>3848</v>
      </c>
      <c r="GB654" s="335" t="s">
        <v>3848</v>
      </c>
      <c r="GC654" s="335" t="s">
        <v>3848</v>
      </c>
      <c r="HL654" s="335"/>
      <c r="HM654" s="335"/>
      <c r="HN654" s="335"/>
      <c r="HO654" s="335"/>
      <c r="HP654" s="335"/>
      <c r="HQ654" s="335"/>
      <c r="HR654" s="335"/>
      <c r="HS654" s="335"/>
      <c r="HT654" s="335"/>
      <c r="HU654" s="335"/>
      <c r="HV654" s="335"/>
      <c r="HW654" s="335"/>
      <c r="HX654" s="335"/>
      <c r="HY654" s="335"/>
      <c r="HZ654" s="335"/>
      <c r="IA654" s="335"/>
      <c r="IB654" s="335"/>
      <c r="IC654" s="44" t="s">
        <v>3403</v>
      </c>
      <c r="ID654" s="335"/>
      <c r="IE654" s="44" t="s">
        <v>3403</v>
      </c>
    </row>
    <row r="655" spans="1:239" s="44" customFormat="1" ht="15" customHeight="1" x14ac:dyDescent="0.2">
      <c r="A655" s="85">
        <v>128</v>
      </c>
      <c r="B655" s="508"/>
      <c r="C655" s="85"/>
      <c r="D655" s="85" t="s">
        <v>12630</v>
      </c>
      <c r="E655" s="523" t="s">
        <v>212</v>
      </c>
      <c r="F655" s="282">
        <v>43287</v>
      </c>
      <c r="G655" s="85" t="s">
        <v>1202</v>
      </c>
      <c r="H655" s="64" t="s">
        <v>233</v>
      </c>
      <c r="I655" s="64" t="s">
        <v>1713</v>
      </c>
      <c r="J655" s="64"/>
      <c r="K655" s="64"/>
      <c r="L655" s="64"/>
      <c r="M655" s="471"/>
      <c r="N655" s="471"/>
      <c r="O655" s="85"/>
      <c r="P655" s="472" t="s">
        <v>26472</v>
      </c>
      <c r="Q655" s="64" t="s">
        <v>7893</v>
      </c>
      <c r="R655" s="64" t="s">
        <v>26473</v>
      </c>
      <c r="S655" s="70" t="s">
        <v>2947</v>
      </c>
      <c r="T655" s="64">
        <v>9156995013</v>
      </c>
      <c r="U655" s="70" t="s">
        <v>26474</v>
      </c>
      <c r="V655" s="44" t="s">
        <v>221</v>
      </c>
      <c r="W655" s="252" t="s">
        <v>221</v>
      </c>
      <c r="X655" s="252" t="s">
        <v>221</v>
      </c>
      <c r="Y655" s="252" t="s">
        <v>221</v>
      </c>
      <c r="Z655" s="252" t="s">
        <v>221</v>
      </c>
      <c r="AA655" s="44" t="s">
        <v>221</v>
      </c>
      <c r="AB655" s="44" t="s">
        <v>221</v>
      </c>
      <c r="AC655" s="85" t="s">
        <v>314</v>
      </c>
      <c r="AD655" s="85" t="s">
        <v>267</v>
      </c>
      <c r="AE655" s="64" t="s">
        <v>26475</v>
      </c>
      <c r="AF655" s="44" t="s">
        <v>259</v>
      </c>
      <c r="AG655" s="44" t="s">
        <v>259</v>
      </c>
      <c r="AH655" s="85" t="s">
        <v>259</v>
      </c>
      <c r="AI655" s="64">
        <v>11</v>
      </c>
      <c r="AJ655" s="64" t="s">
        <v>227</v>
      </c>
      <c r="AK655" s="64">
        <v>1</v>
      </c>
      <c r="AL655" s="64">
        <v>2</v>
      </c>
      <c r="AM655" s="64">
        <v>9</v>
      </c>
      <c r="AN655" s="85" t="s">
        <v>394</v>
      </c>
      <c r="AO655" s="85" t="s">
        <v>3540</v>
      </c>
      <c r="AP655" s="85" t="s">
        <v>281</v>
      </c>
      <c r="AQ655" s="36" t="s">
        <v>15604</v>
      </c>
      <c r="AR655" s="64"/>
      <c r="AS655" s="64"/>
      <c r="AT655" s="64"/>
      <c r="AU655" s="64"/>
      <c r="AV655" s="64"/>
      <c r="AW655" s="64"/>
      <c r="AX655" s="64"/>
      <c r="AY655" s="64" t="s">
        <v>227</v>
      </c>
      <c r="AZ655" s="64" t="s">
        <v>227</v>
      </c>
      <c r="BA655" s="64"/>
      <c r="BB655" s="85" t="s">
        <v>15605</v>
      </c>
      <c r="BC655" s="483">
        <v>0.63194444444444442</v>
      </c>
      <c r="BD655" s="563">
        <v>0.64583333333333337</v>
      </c>
      <c r="BE655" s="64"/>
      <c r="BF655" s="64">
        <v>2</v>
      </c>
      <c r="BG655" s="64">
        <v>2</v>
      </c>
      <c r="BH655" s="64">
        <v>2</v>
      </c>
      <c r="BI655" s="64">
        <v>2</v>
      </c>
      <c r="BJ655" s="64">
        <v>2</v>
      </c>
      <c r="BK655" s="64">
        <v>2</v>
      </c>
      <c r="BL655" s="64">
        <v>2</v>
      </c>
      <c r="BM655" s="64">
        <v>2</v>
      </c>
      <c r="BN655" s="64">
        <v>2</v>
      </c>
      <c r="BO655" s="64">
        <v>2</v>
      </c>
      <c r="BP655" s="64">
        <v>2</v>
      </c>
      <c r="BQ655" s="64">
        <v>2</v>
      </c>
      <c r="BR655" s="306">
        <v>2</v>
      </c>
      <c r="BS655" s="64">
        <v>2</v>
      </c>
      <c r="BT655" s="64"/>
      <c r="BU655" s="250"/>
      <c r="BV655" s="85"/>
      <c r="BW655" s="85"/>
      <c r="BX655" s="64"/>
      <c r="BY655" s="64"/>
      <c r="BZ655" s="64"/>
      <c r="CA655" s="64"/>
      <c r="CB655" s="64"/>
      <c r="CC655" s="64"/>
      <c r="CD655" s="85"/>
      <c r="CE655" s="85"/>
      <c r="CF655" s="85"/>
      <c r="CG655" s="85"/>
      <c r="CH655" s="85"/>
      <c r="CI655" s="85"/>
      <c r="CJ655" s="85"/>
      <c r="CK655" s="85"/>
      <c r="CL655" s="85"/>
      <c r="CM655" s="85"/>
      <c r="CN655" s="85"/>
      <c r="CO655" s="85"/>
      <c r="CP655" s="85"/>
      <c r="CR655" s="335" t="s">
        <v>12643</v>
      </c>
      <c r="CS655" s="335" t="s">
        <v>12644</v>
      </c>
      <c r="CT655" s="335" t="s">
        <v>4002</v>
      </c>
      <c r="CU655" s="335" t="s">
        <v>26476</v>
      </c>
      <c r="CV655" s="335" t="s">
        <v>7893</v>
      </c>
      <c r="CW655" s="335" t="s">
        <v>26473</v>
      </c>
      <c r="CX655" s="335" t="s">
        <v>2947</v>
      </c>
      <c r="CY655" s="335" t="s">
        <v>26477</v>
      </c>
      <c r="CZ655" s="335" t="s">
        <v>3848</v>
      </c>
      <c r="DA655" s="335" t="s">
        <v>9980</v>
      </c>
      <c r="DB655" s="335" t="s">
        <v>8885</v>
      </c>
      <c r="DC655" s="335" t="s">
        <v>3846</v>
      </c>
      <c r="DD655" s="335" t="s">
        <v>26478</v>
      </c>
      <c r="DE655" s="335" t="s">
        <v>3848</v>
      </c>
      <c r="DF655" s="335" t="s">
        <v>9980</v>
      </c>
      <c r="DG655" s="335" t="s">
        <v>8885</v>
      </c>
      <c r="DH655" s="335" t="s">
        <v>3846</v>
      </c>
      <c r="DI655" s="335" t="s">
        <v>26478</v>
      </c>
      <c r="DJ655" s="335" t="s">
        <v>3848</v>
      </c>
      <c r="DK655" s="335" t="s">
        <v>3849</v>
      </c>
      <c r="DL655" s="335" t="s">
        <v>3848</v>
      </c>
      <c r="DM655" s="335" t="s">
        <v>3914</v>
      </c>
      <c r="DN655" s="335" t="s">
        <v>3852</v>
      </c>
      <c r="DO655" s="335" t="s">
        <v>3848</v>
      </c>
      <c r="DP655" s="335" t="s">
        <v>3848</v>
      </c>
      <c r="DQ655" s="335" t="s">
        <v>26479</v>
      </c>
      <c r="DR655" s="335" t="s">
        <v>26479</v>
      </c>
      <c r="DS655" s="335" t="s">
        <v>26474</v>
      </c>
      <c r="DT655" s="335" t="s">
        <v>3848</v>
      </c>
      <c r="DU655" s="335" t="s">
        <v>3848</v>
      </c>
      <c r="DV655" s="335" t="s">
        <v>3848</v>
      </c>
      <c r="DW655" s="335" t="s">
        <v>3848</v>
      </c>
      <c r="DX655" s="335" t="s">
        <v>3848</v>
      </c>
      <c r="DY655" s="335" t="s">
        <v>3848</v>
      </c>
      <c r="DZ655" s="335" t="s">
        <v>3848</v>
      </c>
      <c r="EA655" s="335" t="s">
        <v>3848</v>
      </c>
      <c r="EB655" s="335" t="s">
        <v>3861</v>
      </c>
      <c r="EC655" s="335" t="s">
        <v>3862</v>
      </c>
      <c r="ED655" s="335" t="s">
        <v>3848</v>
      </c>
      <c r="EE655" s="335" t="s">
        <v>26480</v>
      </c>
      <c r="EF655" s="335" t="s">
        <v>5081</v>
      </c>
      <c r="EG655" s="335" t="s">
        <v>2755</v>
      </c>
      <c r="EH655" s="335" t="s">
        <v>282</v>
      </c>
      <c r="EI655" s="335" t="s">
        <v>7956</v>
      </c>
      <c r="EJ655" s="335" t="s">
        <v>3848</v>
      </c>
      <c r="EK655" s="335" t="s">
        <v>3848</v>
      </c>
      <c r="EL655" s="335" t="s">
        <v>3868</v>
      </c>
      <c r="EM655" s="335" t="s">
        <v>3870</v>
      </c>
      <c r="EN655" s="335" t="s">
        <v>3870</v>
      </c>
      <c r="EO655" s="335" t="s">
        <v>4002</v>
      </c>
      <c r="EP655" s="335" t="s">
        <v>3870</v>
      </c>
      <c r="EQ655" s="335" t="s">
        <v>7034</v>
      </c>
      <c r="ER655" s="335" t="s">
        <v>4073</v>
      </c>
      <c r="ES655" s="335" t="s">
        <v>4017</v>
      </c>
      <c r="ET655" s="335" t="s">
        <v>26481</v>
      </c>
      <c r="EU655" s="335" t="s">
        <v>25556</v>
      </c>
      <c r="EV655" s="335" t="s">
        <v>3848</v>
      </c>
      <c r="EW655" s="335" t="s">
        <v>3848</v>
      </c>
      <c r="EX655" s="335" t="s">
        <v>3848</v>
      </c>
      <c r="EY655" s="335" t="s">
        <v>3848</v>
      </c>
      <c r="EZ655" s="335" t="s">
        <v>3848</v>
      </c>
      <c r="FA655" s="335" t="s">
        <v>3848</v>
      </c>
      <c r="FB655" s="335" t="s">
        <v>3848</v>
      </c>
      <c r="FC655" s="335" t="s">
        <v>3848</v>
      </c>
      <c r="FD655" s="335" t="s">
        <v>3848</v>
      </c>
      <c r="FE655" s="335" t="s">
        <v>4017</v>
      </c>
      <c r="FF655" s="335" t="s">
        <v>4017</v>
      </c>
      <c r="FG655" s="335" t="s">
        <v>3848</v>
      </c>
      <c r="FH655" s="335" t="s">
        <v>3848</v>
      </c>
      <c r="FI655" s="335" t="s">
        <v>3848</v>
      </c>
      <c r="FJ655" s="335" t="s">
        <v>4017</v>
      </c>
      <c r="FK655" s="335" t="s">
        <v>4017</v>
      </c>
      <c r="FL655" s="335" t="s">
        <v>4017</v>
      </c>
      <c r="FM655" s="335" t="s">
        <v>2947</v>
      </c>
      <c r="FN655" s="335" t="s">
        <v>26482</v>
      </c>
      <c r="FO655" s="335" t="s">
        <v>5985</v>
      </c>
      <c r="FP655" s="335" t="s">
        <v>3848</v>
      </c>
      <c r="FQ655" s="335" t="s">
        <v>26483</v>
      </c>
      <c r="FR655" s="335" t="s">
        <v>5276</v>
      </c>
      <c r="FS655" s="335" t="s">
        <v>26484</v>
      </c>
      <c r="FT655" s="335" t="s">
        <v>3943</v>
      </c>
      <c r="FU655" s="335" t="s">
        <v>3943</v>
      </c>
      <c r="FV655" s="335" t="s">
        <v>3943</v>
      </c>
      <c r="FW655" s="335" t="s">
        <v>3943</v>
      </c>
      <c r="FX655" s="335" t="s">
        <v>3944</v>
      </c>
      <c r="FY655" s="335" t="s">
        <v>3848</v>
      </c>
      <c r="FZ655" s="335" t="s">
        <v>3848</v>
      </c>
      <c r="GA655" s="335" t="s">
        <v>3848</v>
      </c>
      <c r="GB655" s="335" t="s">
        <v>3848</v>
      </c>
      <c r="GC655" s="335" t="s">
        <v>3848</v>
      </c>
      <c r="HL655" s="335"/>
      <c r="HM655" s="335"/>
      <c r="HN655" s="335"/>
      <c r="HO655" s="335"/>
      <c r="HP655" s="335"/>
      <c r="HQ655" s="335"/>
      <c r="HR655" s="335"/>
      <c r="HS655" s="335"/>
      <c r="HT655" s="335"/>
      <c r="HU655" s="335"/>
      <c r="HV655" s="335"/>
      <c r="HW655" s="335"/>
      <c r="HX655" s="335"/>
      <c r="HY655" s="335"/>
      <c r="HZ655" s="335"/>
      <c r="IA655" s="335"/>
      <c r="IB655" s="335"/>
      <c r="IC655" s="44" t="s">
        <v>3403</v>
      </c>
      <c r="ID655" s="335"/>
      <c r="IE655" s="44" t="s">
        <v>3403</v>
      </c>
    </row>
    <row r="656" spans="1:239" s="44" customFormat="1" ht="15" customHeight="1" x14ac:dyDescent="0.2">
      <c r="A656" s="85">
        <v>129</v>
      </c>
      <c r="B656" s="508"/>
      <c r="C656" s="85"/>
      <c r="D656" s="85" t="s">
        <v>12630</v>
      </c>
      <c r="E656" s="523" t="s">
        <v>212</v>
      </c>
      <c r="F656" s="282">
        <v>43287</v>
      </c>
      <c r="G656" s="85" t="s">
        <v>357</v>
      </c>
      <c r="H656" s="44" t="s">
        <v>337</v>
      </c>
      <c r="I656" s="44" t="s">
        <v>437</v>
      </c>
      <c r="J656" s="351" t="s">
        <v>5969</v>
      </c>
      <c r="K656" s="64"/>
      <c r="L656" s="64"/>
      <c r="M656" s="471"/>
      <c r="N656" s="471"/>
      <c r="O656" s="85"/>
      <c r="P656" s="370" t="s">
        <v>26485</v>
      </c>
      <c r="Q656" s="64" t="s">
        <v>26486</v>
      </c>
      <c r="R656" s="64" t="s">
        <v>26487</v>
      </c>
      <c r="S656" s="70" t="s">
        <v>21104</v>
      </c>
      <c r="T656" s="64">
        <v>9950862315</v>
      </c>
      <c r="U656" s="70" t="s">
        <v>26488</v>
      </c>
      <c r="V656" s="44" t="s">
        <v>221</v>
      </c>
      <c r="W656" s="252" t="s">
        <v>221</v>
      </c>
      <c r="X656" s="252" t="s">
        <v>221</v>
      </c>
      <c r="Y656" s="252" t="s">
        <v>221</v>
      </c>
      <c r="Z656" s="252" t="s">
        <v>221</v>
      </c>
      <c r="AA656" s="44" t="s">
        <v>221</v>
      </c>
      <c r="AB656" s="44" t="s">
        <v>221</v>
      </c>
      <c r="AC656" s="85" t="s">
        <v>278</v>
      </c>
      <c r="AD656" s="85" t="s">
        <v>224</v>
      </c>
      <c r="AE656" s="64" t="s">
        <v>26489</v>
      </c>
      <c r="AF656" s="85" t="s">
        <v>280</v>
      </c>
      <c r="AG656" s="85" t="s">
        <v>226</v>
      </c>
      <c r="AH656" s="85" t="s">
        <v>280</v>
      </c>
      <c r="AI656" s="64">
        <v>46</v>
      </c>
      <c r="AJ656" s="64" t="s">
        <v>446</v>
      </c>
      <c r="AK656" s="64">
        <v>10</v>
      </c>
      <c r="AL656" s="64">
        <v>5</v>
      </c>
      <c r="AM656" s="64">
        <v>2</v>
      </c>
      <c r="AN656" s="85" t="s">
        <v>394</v>
      </c>
      <c r="AO656" s="85" t="s">
        <v>3540</v>
      </c>
      <c r="AP656" s="85" t="s">
        <v>281</v>
      </c>
      <c r="AQ656" s="36" t="s">
        <v>15604</v>
      </c>
      <c r="AR656" s="64"/>
      <c r="AS656" s="64"/>
      <c r="AT656" s="64"/>
      <c r="AU656" s="64"/>
      <c r="AV656" s="64"/>
      <c r="AW656" s="64"/>
      <c r="AX656" s="64"/>
      <c r="AY656" s="64" t="s">
        <v>227</v>
      </c>
      <c r="AZ656" s="64" t="s">
        <v>227</v>
      </c>
      <c r="BA656" s="64"/>
      <c r="BB656" s="85" t="s">
        <v>15605</v>
      </c>
      <c r="BC656" s="483">
        <v>0.71805555555555556</v>
      </c>
      <c r="BD656" s="563">
        <v>0.73541666666666661</v>
      </c>
      <c r="BE656" s="64"/>
      <c r="BF656" s="64">
        <v>2</v>
      </c>
      <c r="BG656" s="64">
        <v>2</v>
      </c>
      <c r="BH656" s="64">
        <v>2</v>
      </c>
      <c r="BI656" s="64">
        <v>2</v>
      </c>
      <c r="BJ656" s="64">
        <v>2</v>
      </c>
      <c r="BK656" s="64">
        <v>2</v>
      </c>
      <c r="BL656" s="64">
        <v>2</v>
      </c>
      <c r="BM656" s="64">
        <v>2</v>
      </c>
      <c r="BN656" s="64">
        <v>2</v>
      </c>
      <c r="BO656" s="64">
        <v>2</v>
      </c>
      <c r="BP656" s="64">
        <v>2</v>
      </c>
      <c r="BQ656" s="64">
        <v>2</v>
      </c>
      <c r="BR656" s="306">
        <v>2</v>
      </c>
      <c r="BS656" s="64">
        <v>2</v>
      </c>
      <c r="BT656" s="64"/>
      <c r="BU656" s="250"/>
      <c r="BV656" s="85" t="s">
        <v>15605</v>
      </c>
      <c r="BW656" s="483">
        <v>0.73611111111111116</v>
      </c>
      <c r="BX656" s="563">
        <v>0.74305555555555547</v>
      </c>
      <c r="BY656" s="64"/>
      <c r="BZ656" s="64">
        <v>3</v>
      </c>
      <c r="CA656" s="64">
        <v>3</v>
      </c>
      <c r="CB656" s="64">
        <v>3</v>
      </c>
      <c r="CC656" s="64">
        <v>3</v>
      </c>
      <c r="CD656" s="85" t="s">
        <v>260</v>
      </c>
      <c r="CE656" s="85" t="s">
        <v>15605</v>
      </c>
      <c r="CF656" s="85">
        <v>15</v>
      </c>
      <c r="CG656" s="85"/>
      <c r="CH656" s="85"/>
      <c r="CI656" s="85"/>
      <c r="CJ656" s="85"/>
      <c r="CK656" s="85"/>
      <c r="CL656" s="85"/>
      <c r="CM656" s="85"/>
      <c r="CN656" s="85"/>
      <c r="CO656" s="85"/>
      <c r="CP656" s="85"/>
      <c r="CR656" s="335" t="s">
        <v>12643</v>
      </c>
      <c r="CS656" s="335" t="s">
        <v>12644</v>
      </c>
      <c r="CT656" s="335" t="s">
        <v>4002</v>
      </c>
      <c r="CU656" s="335" t="s">
        <v>26490</v>
      </c>
      <c r="CV656" s="335" t="s">
        <v>26486</v>
      </c>
      <c r="CW656" s="335" t="s">
        <v>26487</v>
      </c>
      <c r="CX656" s="335" t="s">
        <v>21104</v>
      </c>
      <c r="CY656" s="335" t="s">
        <v>26491</v>
      </c>
      <c r="CZ656" s="335" t="s">
        <v>3848</v>
      </c>
      <c r="DA656" s="335" t="s">
        <v>14122</v>
      </c>
      <c r="DB656" s="335" t="s">
        <v>4158</v>
      </c>
      <c r="DC656" s="335" t="s">
        <v>4159</v>
      </c>
      <c r="DD656" s="335" t="s">
        <v>22660</v>
      </c>
      <c r="DE656" s="335" t="s">
        <v>3848</v>
      </c>
      <c r="DF656" s="335" t="s">
        <v>14122</v>
      </c>
      <c r="DG656" s="335" t="s">
        <v>4158</v>
      </c>
      <c r="DH656" s="335" t="s">
        <v>4159</v>
      </c>
      <c r="DI656" s="335" t="s">
        <v>22660</v>
      </c>
      <c r="DJ656" s="335" t="s">
        <v>3848</v>
      </c>
      <c r="DK656" s="335" t="s">
        <v>3957</v>
      </c>
      <c r="DL656" s="335" t="s">
        <v>3848</v>
      </c>
      <c r="DM656" s="335" t="s">
        <v>3914</v>
      </c>
      <c r="DN656" s="335" t="s">
        <v>4062</v>
      </c>
      <c r="DO656" s="335" t="s">
        <v>3848</v>
      </c>
      <c r="DP656" s="335" t="s">
        <v>3848</v>
      </c>
      <c r="DQ656" s="335" t="s">
        <v>26492</v>
      </c>
      <c r="DR656" s="335" t="s">
        <v>26492</v>
      </c>
      <c r="DS656" s="335" t="s">
        <v>26488</v>
      </c>
      <c r="DT656" s="335" t="s">
        <v>3848</v>
      </c>
      <c r="DU656" s="335" t="s">
        <v>3848</v>
      </c>
      <c r="DV656" s="335" t="s">
        <v>3848</v>
      </c>
      <c r="DW656" s="335" t="s">
        <v>3848</v>
      </c>
      <c r="DX656" s="335" t="s">
        <v>3848</v>
      </c>
      <c r="DY656" s="335" t="s">
        <v>3848</v>
      </c>
      <c r="DZ656" s="335" t="s">
        <v>3848</v>
      </c>
      <c r="EA656" s="335" t="s">
        <v>3848</v>
      </c>
      <c r="EB656" s="335" t="s">
        <v>3861</v>
      </c>
      <c r="EC656" s="335" t="s">
        <v>3862</v>
      </c>
      <c r="ED656" s="335" t="s">
        <v>3848</v>
      </c>
      <c r="EE656" s="335" t="s">
        <v>5981</v>
      </c>
      <c r="EF656" s="335" t="s">
        <v>5081</v>
      </c>
      <c r="EG656" s="335" t="s">
        <v>2755</v>
      </c>
      <c r="EH656" s="335" t="s">
        <v>282</v>
      </c>
      <c r="EI656" s="335" t="s">
        <v>7956</v>
      </c>
      <c r="EJ656" s="335" t="s">
        <v>3848</v>
      </c>
      <c r="EK656" s="335" t="s">
        <v>3848</v>
      </c>
      <c r="EL656" s="335" t="s">
        <v>3868</v>
      </c>
      <c r="EM656" s="335" t="s">
        <v>4002</v>
      </c>
      <c r="EN656" s="335" t="s">
        <v>4002</v>
      </c>
      <c r="EO656" s="335" t="s">
        <v>4002</v>
      </c>
      <c r="EP656" s="335" t="s">
        <v>4002</v>
      </c>
      <c r="EQ656" s="335" t="s">
        <v>4017</v>
      </c>
      <c r="ER656" s="335" t="s">
        <v>4017</v>
      </c>
      <c r="ES656" s="335" t="s">
        <v>4017</v>
      </c>
      <c r="ET656" s="335" t="s">
        <v>4017</v>
      </c>
      <c r="EU656" s="335" t="s">
        <v>4017</v>
      </c>
      <c r="EV656" s="335" t="s">
        <v>3848</v>
      </c>
      <c r="EW656" s="335" t="s">
        <v>3848</v>
      </c>
      <c r="EX656" s="335" t="s">
        <v>3848</v>
      </c>
      <c r="EY656" s="335" t="s">
        <v>3848</v>
      </c>
      <c r="EZ656" s="335" t="s">
        <v>3848</v>
      </c>
      <c r="FA656" s="335" t="s">
        <v>3848</v>
      </c>
      <c r="FB656" s="335" t="s">
        <v>3848</v>
      </c>
      <c r="FC656" s="335" t="s">
        <v>3848</v>
      </c>
      <c r="FD656" s="335" t="s">
        <v>3848</v>
      </c>
      <c r="FE656" s="335" t="s">
        <v>4017</v>
      </c>
      <c r="FF656" s="335" t="s">
        <v>4017</v>
      </c>
      <c r="FG656" s="335" t="s">
        <v>3848</v>
      </c>
      <c r="FH656" s="335" t="s">
        <v>3848</v>
      </c>
      <c r="FI656" s="335" t="s">
        <v>3848</v>
      </c>
      <c r="FJ656" s="335" t="s">
        <v>4017</v>
      </c>
      <c r="FK656" s="335" t="s">
        <v>4017</v>
      </c>
      <c r="FL656" s="335" t="s">
        <v>4017</v>
      </c>
      <c r="FM656" s="335" t="s">
        <v>1956</v>
      </c>
      <c r="FN656" s="335" t="s">
        <v>22175</v>
      </c>
      <c r="FO656" s="335" t="s">
        <v>1854</v>
      </c>
      <c r="FP656" s="335" t="s">
        <v>3848</v>
      </c>
      <c r="FQ656" s="335" t="s">
        <v>26493</v>
      </c>
      <c r="FR656" s="335" t="s">
        <v>4367</v>
      </c>
      <c r="FS656" s="335" t="s">
        <v>26494</v>
      </c>
      <c r="FT656" s="335" t="s">
        <v>3943</v>
      </c>
      <c r="FU656" s="335" t="s">
        <v>3943</v>
      </c>
      <c r="FV656" s="335" t="s">
        <v>3943</v>
      </c>
      <c r="FW656" s="335" t="s">
        <v>3943</v>
      </c>
      <c r="FX656" s="335" t="s">
        <v>3894</v>
      </c>
      <c r="FY656" s="335" t="s">
        <v>3848</v>
      </c>
      <c r="FZ656" s="335" t="s">
        <v>26495</v>
      </c>
      <c r="GA656" s="335" t="s">
        <v>3848</v>
      </c>
      <c r="GB656" s="335" t="s">
        <v>3848</v>
      </c>
      <c r="GC656" s="335" t="s">
        <v>3848</v>
      </c>
      <c r="HL656" s="335"/>
      <c r="HM656" s="335"/>
      <c r="HN656" s="335"/>
      <c r="HO656" s="335"/>
      <c r="HP656" s="335"/>
      <c r="HQ656" s="335"/>
      <c r="HR656" s="335"/>
      <c r="HS656" s="335"/>
      <c r="HT656" s="335"/>
      <c r="HU656" s="335"/>
      <c r="HV656" s="335"/>
      <c r="HW656" s="335"/>
      <c r="HX656" s="335"/>
      <c r="HY656" s="335"/>
      <c r="HZ656" s="335"/>
      <c r="IA656" s="335"/>
      <c r="IB656" s="335"/>
      <c r="IC656" s="44" t="s">
        <v>13439</v>
      </c>
      <c r="ID656" s="335"/>
      <c r="IE656" s="44" t="s">
        <v>3403</v>
      </c>
    </row>
    <row r="657" spans="1:239" s="44" customFormat="1" ht="15" customHeight="1" x14ac:dyDescent="0.2">
      <c r="A657" s="85">
        <v>130</v>
      </c>
      <c r="B657" s="508"/>
      <c r="C657" s="85"/>
      <c r="D657" s="85" t="s">
        <v>12630</v>
      </c>
      <c r="E657" s="523" t="s">
        <v>212</v>
      </c>
      <c r="F657" s="282">
        <v>43287</v>
      </c>
      <c r="G657" s="85" t="s">
        <v>1202</v>
      </c>
      <c r="H657" s="64" t="s">
        <v>233</v>
      </c>
      <c r="I657" s="64" t="s">
        <v>4282</v>
      </c>
      <c r="J657" s="64"/>
      <c r="K657" s="64"/>
      <c r="L657" s="64"/>
      <c r="M657" s="471"/>
      <c r="N657" s="471"/>
      <c r="O657" s="85"/>
      <c r="P657" s="472" t="s">
        <v>26496</v>
      </c>
      <c r="Q657" s="64" t="s">
        <v>22176</v>
      </c>
      <c r="R657" s="64" t="s">
        <v>26497</v>
      </c>
      <c r="S657" s="70" t="s">
        <v>26498</v>
      </c>
      <c r="T657" s="512">
        <v>9194112126</v>
      </c>
      <c r="U657" s="70" t="s">
        <v>26499</v>
      </c>
      <c r="V657" s="44" t="s">
        <v>221</v>
      </c>
      <c r="W657" s="44" t="s">
        <v>221</v>
      </c>
      <c r="X657" s="44" t="s">
        <v>221</v>
      </c>
      <c r="Y657" s="44" t="s">
        <v>221</v>
      </c>
      <c r="Z657" s="44" t="s">
        <v>221</v>
      </c>
      <c r="AA657" s="44" t="s">
        <v>26500</v>
      </c>
      <c r="AB657" s="44" t="s">
        <v>221</v>
      </c>
      <c r="AC657" s="85" t="s">
        <v>223</v>
      </c>
      <c r="AD657" s="85" t="s">
        <v>366</v>
      </c>
      <c r="AE657" s="64" t="s">
        <v>26501</v>
      </c>
      <c r="AF657" s="44" t="s">
        <v>259</v>
      </c>
      <c r="AG657" s="85" t="s">
        <v>221</v>
      </c>
      <c r="AH657" s="85" t="s">
        <v>221</v>
      </c>
      <c r="AI657" s="64">
        <v>14</v>
      </c>
      <c r="AJ657" s="64" t="s">
        <v>227</v>
      </c>
      <c r="AK657" s="64">
        <v>1</v>
      </c>
      <c r="AL657" s="64">
        <v>3</v>
      </c>
      <c r="AM657" s="64">
        <v>8</v>
      </c>
      <c r="AN657" s="85" t="s">
        <v>394</v>
      </c>
      <c r="AO657" s="85" t="s">
        <v>3540</v>
      </c>
      <c r="AP657" s="85" t="s">
        <v>281</v>
      </c>
      <c r="AQ657" s="36" t="s">
        <v>15604</v>
      </c>
      <c r="AR657" s="64"/>
      <c r="AS657" s="64"/>
      <c r="AT657" s="64"/>
      <c r="AU657" s="64"/>
      <c r="AV657" s="64"/>
      <c r="AW657" s="64"/>
      <c r="AX657" s="64"/>
      <c r="AY657" s="64" t="s">
        <v>227</v>
      </c>
      <c r="AZ657" s="64" t="s">
        <v>227</v>
      </c>
      <c r="BA657" s="64"/>
      <c r="BB657" s="275" t="s">
        <v>15605</v>
      </c>
      <c r="BC657" s="275">
        <v>0.77083333333333337</v>
      </c>
      <c r="BD657" s="563">
        <v>0.78472222222222221</v>
      </c>
      <c r="BE657" s="64"/>
      <c r="BF657" s="64">
        <v>2</v>
      </c>
      <c r="BG657" s="64">
        <v>2</v>
      </c>
      <c r="BH657" s="64">
        <v>2</v>
      </c>
      <c r="BI657" s="64">
        <v>2</v>
      </c>
      <c r="BJ657" s="64">
        <v>2</v>
      </c>
      <c r="BK657" s="64">
        <v>2</v>
      </c>
      <c r="BL657" s="64">
        <v>2</v>
      </c>
      <c r="BM657" s="64">
        <v>2</v>
      </c>
      <c r="BN657" s="64">
        <v>2</v>
      </c>
      <c r="BO657" s="64">
        <v>2</v>
      </c>
      <c r="BP657" s="64">
        <v>2</v>
      </c>
      <c r="BQ657" s="64">
        <v>2</v>
      </c>
      <c r="BR657" s="306">
        <v>2</v>
      </c>
      <c r="BS657" s="64">
        <v>2</v>
      </c>
      <c r="BT657" s="64"/>
      <c r="BU657" s="250"/>
      <c r="BV657" s="85"/>
      <c r="BW657" s="85"/>
      <c r="BX657" s="512"/>
      <c r="BY657" s="64"/>
      <c r="BZ657" s="64"/>
      <c r="CA657" s="64"/>
      <c r="CB657" s="64"/>
      <c r="CC657" s="64"/>
      <c r="CD657" s="85"/>
      <c r="CE657" s="85"/>
      <c r="CF657" s="85"/>
      <c r="CG657" s="85"/>
      <c r="CH657" s="85"/>
      <c r="CI657" s="85"/>
      <c r="CJ657" s="85"/>
      <c r="CK657" s="85"/>
      <c r="CL657" s="85"/>
      <c r="CM657" s="85"/>
      <c r="CN657" s="85"/>
      <c r="CO657" s="85"/>
      <c r="CP657" s="85"/>
      <c r="CR657" s="335" t="s">
        <v>12643</v>
      </c>
      <c r="CS657" s="335" t="s">
        <v>12644</v>
      </c>
      <c r="CT657" s="335" t="s">
        <v>4002</v>
      </c>
      <c r="CU657" s="335" t="s">
        <v>26502</v>
      </c>
      <c r="CV657" s="335" t="s">
        <v>22176</v>
      </c>
      <c r="CW657" s="335" t="s">
        <v>26497</v>
      </c>
      <c r="CX657" s="335" t="s">
        <v>26498</v>
      </c>
      <c r="CY657" s="335" t="s">
        <v>26503</v>
      </c>
      <c r="CZ657" s="335" t="s">
        <v>3848</v>
      </c>
      <c r="DA657" s="335" t="s">
        <v>14122</v>
      </c>
      <c r="DB657" s="335" t="s">
        <v>4158</v>
      </c>
      <c r="DC657" s="335" t="s">
        <v>4159</v>
      </c>
      <c r="DD657" s="335" t="s">
        <v>6464</v>
      </c>
      <c r="DE657" s="335" t="s">
        <v>3848</v>
      </c>
      <c r="DF657" s="335" t="s">
        <v>14122</v>
      </c>
      <c r="DG657" s="335" t="s">
        <v>4158</v>
      </c>
      <c r="DH657" s="335" t="s">
        <v>4159</v>
      </c>
      <c r="DI657" s="335" t="s">
        <v>6464</v>
      </c>
      <c r="DJ657" s="335" t="s">
        <v>3848</v>
      </c>
      <c r="DK657" s="335" t="s">
        <v>3849</v>
      </c>
      <c r="DL657" s="335" t="s">
        <v>3848</v>
      </c>
      <c r="DM657" s="335" t="s">
        <v>3914</v>
      </c>
      <c r="DN657" s="335" t="s">
        <v>3852</v>
      </c>
      <c r="DO657" s="335" t="s">
        <v>3848</v>
      </c>
      <c r="DP657" s="335" t="s">
        <v>3848</v>
      </c>
      <c r="DQ657" s="335" t="s">
        <v>26504</v>
      </c>
      <c r="DR657" s="335" t="s">
        <v>26504</v>
      </c>
      <c r="DS657" s="335" t="s">
        <v>26499</v>
      </c>
      <c r="DT657" s="335" t="s">
        <v>3848</v>
      </c>
      <c r="DU657" s="335" t="s">
        <v>3848</v>
      </c>
      <c r="DV657" s="335" t="s">
        <v>3848</v>
      </c>
      <c r="DW657" s="335" t="s">
        <v>3848</v>
      </c>
      <c r="DX657" s="335" t="s">
        <v>3848</v>
      </c>
      <c r="DY657" s="335" t="s">
        <v>3848</v>
      </c>
      <c r="DZ657" s="335" t="s">
        <v>3848</v>
      </c>
      <c r="EA657" s="335" t="s">
        <v>3848</v>
      </c>
      <c r="EB657" s="335" t="s">
        <v>3861</v>
      </c>
      <c r="EC657" s="335" t="s">
        <v>3862</v>
      </c>
      <c r="ED657" s="335" t="s">
        <v>3848</v>
      </c>
      <c r="EE657" s="335" t="s">
        <v>5981</v>
      </c>
      <c r="EF657" s="335" t="s">
        <v>5081</v>
      </c>
      <c r="EG657" s="335" t="s">
        <v>2755</v>
      </c>
      <c r="EH657" s="335" t="s">
        <v>282</v>
      </c>
      <c r="EI657" s="335" t="s">
        <v>7956</v>
      </c>
      <c r="EJ657" s="335" t="s">
        <v>3848</v>
      </c>
      <c r="EK657" s="335" t="s">
        <v>3848</v>
      </c>
      <c r="EL657" s="335" t="s">
        <v>3868</v>
      </c>
      <c r="EM657" s="335" t="s">
        <v>4002</v>
      </c>
      <c r="EN657" s="335" t="s">
        <v>4002</v>
      </c>
      <c r="EO657" s="335" t="s">
        <v>4002</v>
      </c>
      <c r="EP657" s="335" t="s">
        <v>4002</v>
      </c>
      <c r="EQ657" s="335" t="s">
        <v>4017</v>
      </c>
      <c r="ER657" s="335" t="s">
        <v>4017</v>
      </c>
      <c r="ES657" s="335" t="s">
        <v>4017</v>
      </c>
      <c r="ET657" s="335" t="s">
        <v>4017</v>
      </c>
      <c r="EU657" s="335" t="s">
        <v>4017</v>
      </c>
      <c r="EV657" s="335" t="s">
        <v>3848</v>
      </c>
      <c r="EW657" s="335" t="s">
        <v>3848</v>
      </c>
      <c r="EX657" s="335" t="s">
        <v>3848</v>
      </c>
      <c r="EY657" s="335" t="s">
        <v>3848</v>
      </c>
      <c r="EZ657" s="335" t="s">
        <v>3848</v>
      </c>
      <c r="FA657" s="335" t="s">
        <v>3848</v>
      </c>
      <c r="FB657" s="335" t="s">
        <v>3848</v>
      </c>
      <c r="FC657" s="335" t="s">
        <v>3848</v>
      </c>
      <c r="FD657" s="335" t="s">
        <v>3848</v>
      </c>
      <c r="FE657" s="335" t="s">
        <v>4017</v>
      </c>
      <c r="FF657" s="335" t="s">
        <v>4017</v>
      </c>
      <c r="FG657" s="335" t="s">
        <v>3848</v>
      </c>
      <c r="FH657" s="335" t="s">
        <v>3848</v>
      </c>
      <c r="FI657" s="335" t="s">
        <v>3848</v>
      </c>
      <c r="FJ657" s="335" t="s">
        <v>4017</v>
      </c>
      <c r="FK657" s="335" t="s">
        <v>4017</v>
      </c>
      <c r="FL657" s="335" t="s">
        <v>4017</v>
      </c>
      <c r="FM657" s="335" t="s">
        <v>26498</v>
      </c>
      <c r="FN657" s="335" t="s">
        <v>26505</v>
      </c>
      <c r="FO657" s="335" t="s">
        <v>26506</v>
      </c>
      <c r="FP657" s="335" t="s">
        <v>3848</v>
      </c>
      <c r="FQ657" s="335" t="s">
        <v>26507</v>
      </c>
      <c r="FR657" s="335" t="s">
        <v>7354</v>
      </c>
      <c r="FS657" s="335" t="s">
        <v>26508</v>
      </c>
      <c r="FT657" s="335" t="s">
        <v>3943</v>
      </c>
      <c r="FU657" s="335" t="s">
        <v>3943</v>
      </c>
      <c r="FV657" s="335" t="s">
        <v>3943</v>
      </c>
      <c r="FW657" s="335" t="s">
        <v>3943</v>
      </c>
      <c r="FX657" s="335" t="s">
        <v>3944</v>
      </c>
      <c r="FY657" s="335" t="s">
        <v>3848</v>
      </c>
      <c r="FZ657" s="335" t="s">
        <v>26509</v>
      </c>
      <c r="GA657" s="335" t="s">
        <v>3848</v>
      </c>
      <c r="GB657" s="335" t="s">
        <v>3848</v>
      </c>
      <c r="GC657" s="335" t="s">
        <v>3848</v>
      </c>
      <c r="HL657" s="335"/>
      <c r="HM657" s="335"/>
      <c r="HN657" s="335"/>
      <c r="HO657" s="335"/>
      <c r="HP657" s="335"/>
      <c r="HQ657" s="335"/>
      <c r="HR657" s="335"/>
      <c r="HS657" s="335"/>
      <c r="HT657" s="335"/>
      <c r="HU657" s="335"/>
      <c r="HV657" s="335"/>
      <c r="HW657" s="335"/>
      <c r="HX657" s="335"/>
      <c r="HY657" s="335"/>
      <c r="HZ657" s="335"/>
      <c r="IA657" s="335"/>
      <c r="IB657" s="335"/>
      <c r="IC657" s="44" t="s">
        <v>3403</v>
      </c>
      <c r="ID657" s="335"/>
      <c r="IE657" s="44" t="s">
        <v>3403</v>
      </c>
    </row>
    <row r="658" spans="1:239" s="44" customFormat="1" ht="15" customHeight="1" x14ac:dyDescent="0.2">
      <c r="A658" s="85">
        <v>131</v>
      </c>
      <c r="B658" s="508"/>
      <c r="C658" s="85"/>
      <c r="D658" s="85" t="s">
        <v>12630</v>
      </c>
      <c r="E658" s="523" t="s">
        <v>212</v>
      </c>
      <c r="F658" s="282">
        <v>43287</v>
      </c>
      <c r="G658" s="255" t="s">
        <v>1202</v>
      </c>
      <c r="H658" s="255" t="s">
        <v>214</v>
      </c>
      <c r="I658" s="44" t="s">
        <v>1222</v>
      </c>
      <c r="J658" s="85"/>
      <c r="K658" s="471"/>
      <c r="L658" s="471"/>
      <c r="M658" s="471"/>
      <c r="N658" s="471"/>
      <c r="O658" s="85"/>
      <c r="P658" s="305" t="s">
        <v>26510</v>
      </c>
      <c r="Q658" s="44" t="s">
        <v>11559</v>
      </c>
      <c r="R658" s="44" t="s">
        <v>835</v>
      </c>
      <c r="S658" s="351"/>
      <c r="T658" s="561">
        <v>9157364611</v>
      </c>
      <c r="U658" s="567" t="s">
        <v>26511</v>
      </c>
      <c r="V658" s="44" t="s">
        <v>221</v>
      </c>
      <c r="W658" s="44" t="s">
        <v>221</v>
      </c>
      <c r="X658" s="44" t="s">
        <v>221</v>
      </c>
      <c r="Y658" s="44" t="s">
        <v>221</v>
      </c>
      <c r="Z658" s="44" t="s">
        <v>221</v>
      </c>
      <c r="AA658" s="44" t="s">
        <v>221</v>
      </c>
      <c r="AB658" s="44" t="s">
        <v>1239</v>
      </c>
      <c r="AC658" s="85" t="s">
        <v>223</v>
      </c>
      <c r="AD658" s="85" t="s">
        <v>241</v>
      </c>
      <c r="AF658" s="85" t="s">
        <v>226</v>
      </c>
      <c r="AG658" s="85" t="s">
        <v>226</v>
      </c>
      <c r="AH658" s="85" t="s">
        <v>226</v>
      </c>
      <c r="AN658" s="85" t="s">
        <v>394</v>
      </c>
      <c r="AO658" s="85" t="s">
        <v>3540</v>
      </c>
      <c r="AP658" s="85" t="s">
        <v>281</v>
      </c>
      <c r="AQ658" s="36" t="s">
        <v>15604</v>
      </c>
      <c r="AR658" s="85"/>
      <c r="AS658" s="85"/>
      <c r="AT658" s="85"/>
      <c r="AU658" s="85"/>
      <c r="AV658" s="85"/>
      <c r="AW658" s="85"/>
      <c r="AX658" s="85"/>
      <c r="AY658" s="85" t="s">
        <v>227</v>
      </c>
      <c r="AZ658" s="85" t="s">
        <v>446</v>
      </c>
      <c r="BA658" s="275"/>
      <c r="BB658" s="275" t="s">
        <v>12693</v>
      </c>
      <c r="BC658" s="568">
        <v>0.49652777777777773</v>
      </c>
      <c r="BD658" s="319">
        <v>0.50277777777777777</v>
      </c>
      <c r="BF658" s="44">
        <v>2</v>
      </c>
      <c r="BG658" s="44">
        <v>2</v>
      </c>
      <c r="BH658" s="44">
        <v>2</v>
      </c>
      <c r="BI658" s="44">
        <v>2</v>
      </c>
      <c r="BJ658" s="44">
        <v>1</v>
      </c>
      <c r="BK658" s="44">
        <v>2</v>
      </c>
      <c r="BL658" s="44">
        <v>2</v>
      </c>
      <c r="BM658" s="44">
        <v>2</v>
      </c>
      <c r="BN658" s="44">
        <v>2</v>
      </c>
      <c r="BO658" s="44">
        <v>2</v>
      </c>
      <c r="BP658" s="44">
        <v>2</v>
      </c>
      <c r="BQ658" s="44">
        <v>2</v>
      </c>
      <c r="BR658" s="44">
        <v>2</v>
      </c>
      <c r="BS658" s="44">
        <v>2</v>
      </c>
      <c r="BT658" s="44">
        <v>1</v>
      </c>
      <c r="BW658" s="515"/>
      <c r="BX658" s="515"/>
      <c r="CG658" s="85"/>
      <c r="CH658" s="85"/>
      <c r="CI658" s="85"/>
      <c r="CJ658" s="85"/>
      <c r="CK658" s="85"/>
      <c r="CL658" s="85"/>
      <c r="CM658" s="85"/>
      <c r="CN658" s="85"/>
      <c r="CO658" s="85"/>
      <c r="CP658" s="85"/>
      <c r="CR658" s="335" t="s">
        <v>12643</v>
      </c>
      <c r="CS658" s="335" t="s">
        <v>12644</v>
      </c>
      <c r="CT658" s="335" t="s">
        <v>4002</v>
      </c>
      <c r="CU658" s="335" t="s">
        <v>26512</v>
      </c>
      <c r="CV658" s="335" t="s">
        <v>11559</v>
      </c>
      <c r="CW658" s="335" t="s">
        <v>835</v>
      </c>
      <c r="CX658" s="335" t="s">
        <v>1239</v>
      </c>
      <c r="CY658" s="335" t="s">
        <v>26513</v>
      </c>
      <c r="CZ658" s="335" t="s">
        <v>3848</v>
      </c>
      <c r="DA658" s="335" t="s">
        <v>4002</v>
      </c>
      <c r="DB658" s="335" t="s">
        <v>4037</v>
      </c>
      <c r="DC658" s="335" t="s">
        <v>4038</v>
      </c>
      <c r="DD658" s="335" t="s">
        <v>4039</v>
      </c>
      <c r="DE658" s="335" t="s">
        <v>3848</v>
      </c>
      <c r="DF658" s="335" t="s">
        <v>6859</v>
      </c>
      <c r="DG658" s="335" t="s">
        <v>4037</v>
      </c>
      <c r="DH658" s="335" t="s">
        <v>4038</v>
      </c>
      <c r="DI658" s="335" t="s">
        <v>4039</v>
      </c>
      <c r="DJ658" s="335" t="s">
        <v>3848</v>
      </c>
      <c r="DK658" s="335" t="s">
        <v>3849</v>
      </c>
      <c r="DL658" s="335" t="s">
        <v>3848</v>
      </c>
      <c r="DM658" s="335" t="s">
        <v>3914</v>
      </c>
      <c r="DN658" s="335" t="s">
        <v>3852</v>
      </c>
      <c r="DO658" s="335" t="s">
        <v>3848</v>
      </c>
      <c r="DP658" s="335" t="s">
        <v>3848</v>
      </c>
      <c r="DQ658" s="335" t="s">
        <v>26514</v>
      </c>
      <c r="DR658" s="335" t="s">
        <v>26514</v>
      </c>
      <c r="DS658" s="335" t="s">
        <v>26511</v>
      </c>
      <c r="DT658" s="335" t="s">
        <v>3848</v>
      </c>
      <c r="DU658" s="335" t="s">
        <v>3848</v>
      </c>
      <c r="DV658" s="335" t="s">
        <v>3848</v>
      </c>
      <c r="DW658" s="335" t="s">
        <v>3848</v>
      </c>
      <c r="DX658" s="335" t="s">
        <v>3848</v>
      </c>
      <c r="DY658" s="335" t="s">
        <v>3848</v>
      </c>
      <c r="DZ658" s="335" t="s">
        <v>3848</v>
      </c>
      <c r="EA658" s="335" t="s">
        <v>3848</v>
      </c>
      <c r="EB658" s="335" t="s">
        <v>3861</v>
      </c>
      <c r="EC658" s="335" t="s">
        <v>3862</v>
      </c>
      <c r="ED658" s="335" t="s">
        <v>3848</v>
      </c>
      <c r="EE658" s="335" t="s">
        <v>5408</v>
      </c>
      <c r="EF658" s="335" t="s">
        <v>5081</v>
      </c>
      <c r="EG658" s="335" t="s">
        <v>2755</v>
      </c>
      <c r="EH658" s="335" t="s">
        <v>282</v>
      </c>
      <c r="EI658" s="335" t="s">
        <v>3848</v>
      </c>
      <c r="EJ658" s="335" t="s">
        <v>3848</v>
      </c>
      <c r="EK658" s="335" t="s">
        <v>3848</v>
      </c>
      <c r="EL658" s="335" t="s">
        <v>3868</v>
      </c>
      <c r="EM658" s="335" t="s">
        <v>4002</v>
      </c>
      <c r="EN658" s="335" t="s">
        <v>4002</v>
      </c>
      <c r="EO658" s="335" t="s">
        <v>4002</v>
      </c>
      <c r="EP658" s="335" t="s">
        <v>4002</v>
      </c>
      <c r="EQ658" s="335" t="s">
        <v>4017</v>
      </c>
      <c r="ER658" s="335" t="s">
        <v>4017</v>
      </c>
      <c r="ES658" s="335" t="s">
        <v>4017</v>
      </c>
      <c r="ET658" s="335" t="s">
        <v>4017</v>
      </c>
      <c r="EU658" s="335" t="s">
        <v>4017</v>
      </c>
      <c r="EV658" s="335" t="s">
        <v>3848</v>
      </c>
      <c r="EW658" s="335" t="s">
        <v>3848</v>
      </c>
      <c r="EX658" s="335" t="s">
        <v>3848</v>
      </c>
      <c r="EY658" s="335" t="s">
        <v>3848</v>
      </c>
      <c r="EZ658" s="335" t="s">
        <v>3848</v>
      </c>
      <c r="FA658" s="335" t="s">
        <v>3848</v>
      </c>
      <c r="FB658" s="335" t="s">
        <v>3848</v>
      </c>
      <c r="FC658" s="335" t="s">
        <v>3848</v>
      </c>
      <c r="FD658" s="335" t="s">
        <v>3848</v>
      </c>
      <c r="FE658" s="335" t="s">
        <v>4017</v>
      </c>
      <c r="FF658" s="335" t="s">
        <v>4017</v>
      </c>
      <c r="FG658" s="335" t="s">
        <v>3848</v>
      </c>
      <c r="FH658" s="335" t="s">
        <v>3848</v>
      </c>
      <c r="FI658" s="335" t="s">
        <v>3848</v>
      </c>
      <c r="FJ658" s="335" t="s">
        <v>4017</v>
      </c>
      <c r="FK658" s="335" t="s">
        <v>4017</v>
      </c>
      <c r="FL658" s="335" t="s">
        <v>4017</v>
      </c>
      <c r="FM658" s="335" t="s">
        <v>1239</v>
      </c>
      <c r="FN658" s="335" t="s">
        <v>1239</v>
      </c>
      <c r="FO658" s="335" t="s">
        <v>3848</v>
      </c>
      <c r="FP658" s="335" t="s">
        <v>3848</v>
      </c>
      <c r="FQ658" s="335" t="s">
        <v>4079</v>
      </c>
      <c r="FR658" s="335" t="s">
        <v>4079</v>
      </c>
      <c r="FS658" s="335" t="s">
        <v>4079</v>
      </c>
      <c r="FT658" s="335" t="s">
        <v>3943</v>
      </c>
      <c r="FU658" s="335" t="s">
        <v>3943</v>
      </c>
      <c r="FV658" s="335" t="s">
        <v>3943</v>
      </c>
      <c r="FW658" s="335" t="s">
        <v>3943</v>
      </c>
      <c r="FX658" s="335" t="s">
        <v>3944</v>
      </c>
      <c r="FY658" s="335" t="s">
        <v>3848</v>
      </c>
      <c r="FZ658" s="335" t="s">
        <v>3848</v>
      </c>
      <c r="GA658" s="335" t="s">
        <v>3848</v>
      </c>
      <c r="GB658" s="335" t="s">
        <v>3848</v>
      </c>
      <c r="GC658" s="335" t="s">
        <v>3848</v>
      </c>
      <c r="HL658" s="335"/>
      <c r="HM658" s="335"/>
      <c r="HN658" s="335"/>
      <c r="HO658" s="335"/>
      <c r="HP658" s="335"/>
      <c r="HQ658" s="335"/>
      <c r="HR658" s="335"/>
      <c r="HS658" s="335"/>
      <c r="HT658" s="335"/>
      <c r="HU658" s="335"/>
      <c r="HV658" s="335"/>
      <c r="HW658" s="335"/>
      <c r="HX658" s="335"/>
      <c r="HY658" s="335"/>
      <c r="HZ658" s="335"/>
      <c r="IA658" s="335"/>
      <c r="IB658" s="335"/>
      <c r="IC658" s="44" t="s">
        <v>3403</v>
      </c>
      <c r="ID658" s="335"/>
      <c r="IE658" s="44" t="s">
        <v>3403</v>
      </c>
    </row>
    <row r="659" spans="1:239" s="44" customFormat="1" ht="15" customHeight="1" x14ac:dyDescent="0.2">
      <c r="A659" s="85">
        <v>132</v>
      </c>
      <c r="B659" s="508"/>
      <c r="C659" s="85"/>
      <c r="D659" s="85" t="s">
        <v>12630</v>
      </c>
      <c r="E659" s="523" t="s">
        <v>212</v>
      </c>
      <c r="F659" s="282">
        <v>43287</v>
      </c>
      <c r="G659" s="255" t="s">
        <v>1202</v>
      </c>
      <c r="H659" s="44" t="s">
        <v>233</v>
      </c>
      <c r="I659" s="44" t="s">
        <v>3057</v>
      </c>
      <c r="J659" s="85"/>
      <c r="K659" s="471"/>
      <c r="L659" s="471"/>
      <c r="M659" s="471"/>
      <c r="N659" s="471"/>
      <c r="O659" s="85"/>
      <c r="P659" s="552" t="s">
        <v>26515</v>
      </c>
      <c r="Q659" s="44" t="s">
        <v>2835</v>
      </c>
      <c r="R659" s="44" t="s">
        <v>26516</v>
      </c>
      <c r="S659" s="351" t="s">
        <v>26517</v>
      </c>
      <c r="T659" s="561">
        <v>9177122696</v>
      </c>
      <c r="U659" s="567" t="s">
        <v>26518</v>
      </c>
      <c r="V659" s="44" t="s">
        <v>221</v>
      </c>
      <c r="W659" s="44" t="s">
        <v>221</v>
      </c>
      <c r="X659" s="44" t="s">
        <v>221</v>
      </c>
      <c r="Y659" s="44" t="s">
        <v>221</v>
      </c>
      <c r="Z659" s="44" t="s">
        <v>221</v>
      </c>
      <c r="AA659" s="44" t="s">
        <v>221</v>
      </c>
      <c r="AB659" s="44" t="s">
        <v>1239</v>
      </c>
      <c r="AC659" s="85" t="s">
        <v>402</v>
      </c>
      <c r="AD659" s="85" t="s">
        <v>267</v>
      </c>
      <c r="AF659" s="85" t="s">
        <v>221</v>
      </c>
      <c r="AG659" s="85" t="s">
        <v>221</v>
      </c>
      <c r="AH659" s="85" t="s">
        <v>221</v>
      </c>
      <c r="AN659" s="85" t="s">
        <v>394</v>
      </c>
      <c r="AO659" s="85" t="s">
        <v>3540</v>
      </c>
      <c r="AP659" s="85" t="s">
        <v>281</v>
      </c>
      <c r="AQ659" s="36" t="s">
        <v>15604</v>
      </c>
      <c r="AR659" s="85"/>
      <c r="AS659" s="85"/>
      <c r="AT659" s="85"/>
      <c r="AU659" s="85"/>
      <c r="AV659" s="85"/>
      <c r="AW659" s="85"/>
      <c r="AX659" s="85"/>
      <c r="AY659" s="85" t="s">
        <v>227</v>
      </c>
      <c r="AZ659" s="85" t="s">
        <v>446</v>
      </c>
      <c r="BA659" s="275"/>
      <c r="BB659" s="275" t="s">
        <v>12693</v>
      </c>
      <c r="BC659" s="515">
        <v>0.52013888888888882</v>
      </c>
      <c r="BD659" s="569">
        <v>0.52777777777777779</v>
      </c>
      <c r="BF659" s="44">
        <v>1</v>
      </c>
      <c r="BG659" s="44">
        <v>1</v>
      </c>
      <c r="BH659" s="44">
        <v>1</v>
      </c>
      <c r="BI659" s="44">
        <v>2</v>
      </c>
      <c r="BJ659" s="44">
        <v>1</v>
      </c>
      <c r="BK659" s="44">
        <v>1</v>
      </c>
      <c r="BL659" s="44">
        <v>2</v>
      </c>
      <c r="BM659" s="44">
        <v>2</v>
      </c>
      <c r="BN659" s="44">
        <v>2</v>
      </c>
      <c r="BO659" s="44">
        <v>1</v>
      </c>
      <c r="BP659" s="44">
        <v>2</v>
      </c>
      <c r="BQ659" s="44">
        <v>1</v>
      </c>
      <c r="BR659" s="44">
        <v>2</v>
      </c>
      <c r="BS659" s="44">
        <v>1</v>
      </c>
      <c r="BT659" s="44">
        <v>2</v>
      </c>
      <c r="BW659" s="59"/>
      <c r="BX659" s="59"/>
      <c r="CG659" s="85"/>
      <c r="CH659" s="85"/>
      <c r="CI659" s="85"/>
      <c r="CJ659" s="85"/>
      <c r="CK659" s="85"/>
      <c r="CL659" s="85"/>
      <c r="CM659" s="85"/>
      <c r="CN659" s="85"/>
      <c r="CO659" s="85"/>
      <c r="CP659" s="85"/>
      <c r="CR659" s="335" t="s">
        <v>12643</v>
      </c>
      <c r="CS659" s="335" t="s">
        <v>12644</v>
      </c>
      <c r="CT659" s="335" t="s">
        <v>4002</v>
      </c>
      <c r="CU659" s="335" t="s">
        <v>26519</v>
      </c>
      <c r="CV659" s="335" t="s">
        <v>2835</v>
      </c>
      <c r="CW659" s="335" t="s">
        <v>26516</v>
      </c>
      <c r="CX659" s="335" t="s">
        <v>26517</v>
      </c>
      <c r="CY659" s="335" t="s">
        <v>26520</v>
      </c>
      <c r="CZ659" s="335" t="s">
        <v>3848</v>
      </c>
      <c r="DA659" s="335" t="s">
        <v>26521</v>
      </c>
      <c r="DB659" s="335" t="s">
        <v>4037</v>
      </c>
      <c r="DC659" s="335" t="s">
        <v>4038</v>
      </c>
      <c r="DD659" s="335" t="s">
        <v>4039</v>
      </c>
      <c r="DE659" s="335" t="s">
        <v>3848</v>
      </c>
      <c r="DF659" s="335" t="s">
        <v>26522</v>
      </c>
      <c r="DG659" s="335" t="s">
        <v>4037</v>
      </c>
      <c r="DH659" s="335" t="s">
        <v>4038</v>
      </c>
      <c r="DI659" s="335" t="s">
        <v>4039</v>
      </c>
      <c r="DJ659" s="335" t="s">
        <v>3848</v>
      </c>
      <c r="DK659" s="335" t="s">
        <v>3849</v>
      </c>
      <c r="DL659" s="335" t="s">
        <v>3848</v>
      </c>
      <c r="DM659" s="335" t="s">
        <v>3914</v>
      </c>
      <c r="DN659" s="335" t="s">
        <v>3852</v>
      </c>
      <c r="DO659" s="335" t="s">
        <v>3848</v>
      </c>
      <c r="DP659" s="335" t="s">
        <v>3848</v>
      </c>
      <c r="DQ659" s="335" t="s">
        <v>26523</v>
      </c>
      <c r="DR659" s="335" t="s">
        <v>26523</v>
      </c>
      <c r="DS659" s="335" t="s">
        <v>26518</v>
      </c>
      <c r="DT659" s="335" t="s">
        <v>3848</v>
      </c>
      <c r="DU659" s="335" t="s">
        <v>3848</v>
      </c>
      <c r="DV659" s="335" t="s">
        <v>3848</v>
      </c>
      <c r="DW659" s="335" t="s">
        <v>3848</v>
      </c>
      <c r="DX659" s="335" t="s">
        <v>3848</v>
      </c>
      <c r="DY659" s="335" t="s">
        <v>3848</v>
      </c>
      <c r="DZ659" s="335" t="s">
        <v>3848</v>
      </c>
      <c r="EA659" s="335" t="s">
        <v>3848</v>
      </c>
      <c r="EB659" s="335" t="s">
        <v>3861</v>
      </c>
      <c r="EC659" s="335" t="s">
        <v>3862</v>
      </c>
      <c r="ED659" s="335" t="s">
        <v>3848</v>
      </c>
      <c r="EE659" s="335" t="s">
        <v>5408</v>
      </c>
      <c r="EF659" s="335" t="s">
        <v>5081</v>
      </c>
      <c r="EG659" s="335" t="s">
        <v>2755</v>
      </c>
      <c r="EH659" s="335" t="s">
        <v>282</v>
      </c>
      <c r="EI659" s="335" t="s">
        <v>3848</v>
      </c>
      <c r="EJ659" s="335" t="s">
        <v>3848</v>
      </c>
      <c r="EK659" s="335" t="s">
        <v>3848</v>
      </c>
      <c r="EL659" s="335" t="s">
        <v>3868</v>
      </c>
      <c r="EM659" s="335" t="s">
        <v>4002</v>
      </c>
      <c r="EN659" s="335" t="s">
        <v>4002</v>
      </c>
      <c r="EO659" s="335" t="s">
        <v>4002</v>
      </c>
      <c r="EP659" s="335" t="s">
        <v>4002</v>
      </c>
      <c r="EQ659" s="335" t="s">
        <v>4017</v>
      </c>
      <c r="ER659" s="335" t="s">
        <v>4017</v>
      </c>
      <c r="ES659" s="335" t="s">
        <v>4017</v>
      </c>
      <c r="ET659" s="335" t="s">
        <v>4017</v>
      </c>
      <c r="EU659" s="335" t="s">
        <v>4017</v>
      </c>
      <c r="EV659" s="335" t="s">
        <v>3848</v>
      </c>
      <c r="EW659" s="335" t="s">
        <v>3848</v>
      </c>
      <c r="EX659" s="335" t="s">
        <v>3848</v>
      </c>
      <c r="EY659" s="335" t="s">
        <v>3848</v>
      </c>
      <c r="EZ659" s="335" t="s">
        <v>3848</v>
      </c>
      <c r="FA659" s="335" t="s">
        <v>3848</v>
      </c>
      <c r="FB659" s="335" t="s">
        <v>3848</v>
      </c>
      <c r="FC659" s="335" t="s">
        <v>3848</v>
      </c>
      <c r="FD659" s="335" t="s">
        <v>3848</v>
      </c>
      <c r="FE659" s="335" t="s">
        <v>4017</v>
      </c>
      <c r="FF659" s="335" t="s">
        <v>4017</v>
      </c>
      <c r="FG659" s="335" t="s">
        <v>3848</v>
      </c>
      <c r="FH659" s="335" t="s">
        <v>3848</v>
      </c>
      <c r="FI659" s="335" t="s">
        <v>3848</v>
      </c>
      <c r="FJ659" s="335" t="s">
        <v>4017</v>
      </c>
      <c r="FK659" s="335" t="s">
        <v>4017</v>
      </c>
      <c r="FL659" s="335" t="s">
        <v>4017</v>
      </c>
      <c r="FM659" s="335" t="s">
        <v>1239</v>
      </c>
      <c r="FN659" s="335" t="s">
        <v>1239</v>
      </c>
      <c r="FO659" s="335" t="s">
        <v>3848</v>
      </c>
      <c r="FP659" s="335" t="s">
        <v>3848</v>
      </c>
      <c r="FQ659" s="335" t="s">
        <v>4079</v>
      </c>
      <c r="FR659" s="335" t="s">
        <v>4079</v>
      </c>
      <c r="FS659" s="335" t="s">
        <v>4079</v>
      </c>
      <c r="FT659" s="335" t="s">
        <v>3943</v>
      </c>
      <c r="FU659" s="335" t="s">
        <v>3943</v>
      </c>
      <c r="FV659" s="335" t="s">
        <v>3943</v>
      </c>
      <c r="FW659" s="335" t="s">
        <v>3943</v>
      </c>
      <c r="FX659" s="335" t="s">
        <v>3944</v>
      </c>
      <c r="FY659" s="335" t="s">
        <v>3848</v>
      </c>
      <c r="FZ659" s="335" t="s">
        <v>3848</v>
      </c>
      <c r="GA659" s="335" t="s">
        <v>3848</v>
      </c>
      <c r="GB659" s="335" t="s">
        <v>3848</v>
      </c>
      <c r="GC659" s="335" t="s">
        <v>3848</v>
      </c>
      <c r="HL659" s="335"/>
      <c r="HM659" s="335"/>
      <c r="HN659" s="335"/>
      <c r="HO659" s="335"/>
      <c r="HP659" s="335"/>
      <c r="HQ659" s="335"/>
      <c r="HR659" s="335"/>
      <c r="HS659" s="335"/>
      <c r="HT659" s="335"/>
      <c r="HU659" s="335"/>
      <c r="HV659" s="335"/>
      <c r="HW659" s="335"/>
      <c r="HX659" s="335"/>
      <c r="HY659" s="335"/>
      <c r="HZ659" s="335"/>
      <c r="IA659" s="335"/>
      <c r="IB659" s="335"/>
      <c r="IC659" s="44" t="s">
        <v>3403</v>
      </c>
      <c r="ID659" s="335"/>
      <c r="IE659" s="44" t="s">
        <v>3403</v>
      </c>
    </row>
    <row r="660" spans="1:239" s="44" customFormat="1" ht="15" customHeight="1" x14ac:dyDescent="0.2">
      <c r="A660" s="85">
        <v>133</v>
      </c>
      <c r="B660" s="508"/>
      <c r="C660" s="85"/>
      <c r="D660" s="85" t="s">
        <v>12630</v>
      </c>
      <c r="E660" s="523" t="s">
        <v>212</v>
      </c>
      <c r="F660" s="282">
        <v>43287</v>
      </c>
      <c r="G660" s="255" t="s">
        <v>1202</v>
      </c>
      <c r="H660" s="44" t="s">
        <v>233</v>
      </c>
      <c r="I660" s="44" t="s">
        <v>4282</v>
      </c>
      <c r="J660" s="85"/>
      <c r="K660" s="471"/>
      <c r="L660" s="471"/>
      <c r="M660" s="471"/>
      <c r="N660" s="471"/>
      <c r="O660" s="85"/>
      <c r="P660" s="552" t="s">
        <v>26524</v>
      </c>
      <c r="Q660" s="553" t="s">
        <v>26525</v>
      </c>
      <c r="R660" s="553" t="s">
        <v>16364</v>
      </c>
      <c r="S660" s="351" t="s">
        <v>26526</v>
      </c>
      <c r="T660" s="561">
        <v>9661566595</v>
      </c>
      <c r="U660" s="567" t="s">
        <v>26527</v>
      </c>
      <c r="V660" s="44" t="s">
        <v>221</v>
      </c>
      <c r="W660" s="44" t="s">
        <v>221</v>
      </c>
      <c r="X660" s="44" t="s">
        <v>221</v>
      </c>
      <c r="Y660" s="44" t="s">
        <v>221</v>
      </c>
      <c r="Z660" s="44" t="s">
        <v>221</v>
      </c>
      <c r="AA660" s="44" t="s">
        <v>221</v>
      </c>
      <c r="AB660" s="44" t="s">
        <v>1239</v>
      </c>
      <c r="AC660" s="85" t="s">
        <v>402</v>
      </c>
      <c r="AD660" s="255" t="s">
        <v>333</v>
      </c>
      <c r="AF660" s="85" t="s">
        <v>221</v>
      </c>
      <c r="AG660" s="85" t="s">
        <v>221</v>
      </c>
      <c r="AH660" s="85" t="s">
        <v>221</v>
      </c>
      <c r="AK660" s="309"/>
      <c r="AN660" s="85" t="s">
        <v>394</v>
      </c>
      <c r="AO660" s="85" t="s">
        <v>3540</v>
      </c>
      <c r="AP660" s="85" t="s">
        <v>281</v>
      </c>
      <c r="AQ660" s="36" t="s">
        <v>15604</v>
      </c>
      <c r="AR660" s="85"/>
      <c r="AS660" s="85"/>
      <c r="AT660" s="85"/>
      <c r="AU660" s="85"/>
      <c r="AV660" s="85"/>
      <c r="AW660" s="85"/>
      <c r="AX660" s="85"/>
      <c r="AY660" s="85" t="s">
        <v>227</v>
      </c>
      <c r="AZ660" s="85" t="s">
        <v>446</v>
      </c>
      <c r="BA660" s="275"/>
      <c r="BB660" s="275" t="s">
        <v>12693</v>
      </c>
      <c r="BC660" s="515">
        <v>0.53333333333333333</v>
      </c>
      <c r="BD660" s="515">
        <v>0.53611111111111109</v>
      </c>
      <c r="BE660" s="570"/>
      <c r="BF660" s="44">
        <v>1</v>
      </c>
      <c r="BG660" s="44">
        <v>1</v>
      </c>
      <c r="BH660" s="44">
        <v>1</v>
      </c>
      <c r="BI660" s="44">
        <v>1</v>
      </c>
      <c r="BJ660" s="44">
        <v>1</v>
      </c>
      <c r="BK660" s="44">
        <v>1</v>
      </c>
      <c r="BL660" s="44">
        <v>1</v>
      </c>
      <c r="BM660" s="44">
        <v>1</v>
      </c>
      <c r="BN660" s="44">
        <v>1</v>
      </c>
      <c r="BO660" s="44">
        <v>1</v>
      </c>
      <c r="BP660" s="44">
        <v>1</v>
      </c>
      <c r="BQ660" s="44">
        <v>1</v>
      </c>
      <c r="BR660" s="44">
        <v>1</v>
      </c>
      <c r="BS660" s="44">
        <v>1</v>
      </c>
      <c r="BT660" s="44">
        <v>1</v>
      </c>
      <c r="BW660" s="59"/>
      <c r="BX660" s="59"/>
      <c r="CG660" s="85"/>
      <c r="CH660" s="85"/>
      <c r="CI660" s="85"/>
      <c r="CJ660" s="85"/>
      <c r="CK660" s="85"/>
      <c r="CL660" s="85"/>
      <c r="CM660" s="85"/>
      <c r="CN660" s="85"/>
      <c r="CO660" s="85"/>
      <c r="CP660" s="85"/>
      <c r="CR660" s="335" t="s">
        <v>12643</v>
      </c>
      <c r="CS660" s="335" t="s">
        <v>12644</v>
      </c>
      <c r="CT660" s="335" t="s">
        <v>4002</v>
      </c>
      <c r="CU660" s="335" t="s">
        <v>26528</v>
      </c>
      <c r="CV660" s="335" t="s">
        <v>26525</v>
      </c>
      <c r="CW660" s="335" t="s">
        <v>16364</v>
      </c>
      <c r="CX660" s="335" t="s">
        <v>26526</v>
      </c>
      <c r="CY660" s="335" t="s">
        <v>26529</v>
      </c>
      <c r="CZ660" s="335" t="s">
        <v>3848</v>
      </c>
      <c r="DA660" s="335" t="s">
        <v>4002</v>
      </c>
      <c r="DB660" s="335" t="s">
        <v>4037</v>
      </c>
      <c r="DC660" s="335" t="s">
        <v>4038</v>
      </c>
      <c r="DD660" s="335" t="s">
        <v>4039</v>
      </c>
      <c r="DE660" s="335" t="s">
        <v>3848</v>
      </c>
      <c r="DF660" s="335" t="s">
        <v>1239</v>
      </c>
      <c r="DG660" s="335" t="s">
        <v>4037</v>
      </c>
      <c r="DH660" s="335" t="s">
        <v>4038</v>
      </c>
      <c r="DI660" s="335" t="s">
        <v>4039</v>
      </c>
      <c r="DJ660" s="335" t="s">
        <v>3848</v>
      </c>
      <c r="DK660" s="335" t="s">
        <v>3957</v>
      </c>
      <c r="DL660" s="335" t="s">
        <v>3848</v>
      </c>
      <c r="DM660" s="335" t="s">
        <v>3914</v>
      </c>
      <c r="DN660" s="335" t="s">
        <v>3852</v>
      </c>
      <c r="DO660" s="335" t="s">
        <v>3848</v>
      </c>
      <c r="DP660" s="335" t="s">
        <v>3848</v>
      </c>
      <c r="DQ660" s="335" t="s">
        <v>26530</v>
      </c>
      <c r="DR660" s="335" t="s">
        <v>26530</v>
      </c>
      <c r="DS660" s="335" t="s">
        <v>26527</v>
      </c>
      <c r="DT660" s="335" t="s">
        <v>3848</v>
      </c>
      <c r="DU660" s="335" t="s">
        <v>3848</v>
      </c>
      <c r="DV660" s="335" t="s">
        <v>3848</v>
      </c>
      <c r="DW660" s="335" t="s">
        <v>3848</v>
      </c>
      <c r="DX660" s="335" t="s">
        <v>3848</v>
      </c>
      <c r="DY660" s="335" t="s">
        <v>13844</v>
      </c>
      <c r="DZ660" s="335" t="s">
        <v>3848</v>
      </c>
      <c r="EA660" s="335" t="s">
        <v>3848</v>
      </c>
      <c r="EB660" s="335" t="s">
        <v>3861</v>
      </c>
      <c r="EC660" s="335" t="s">
        <v>3862</v>
      </c>
      <c r="ED660" s="335" t="s">
        <v>3848</v>
      </c>
      <c r="EE660" s="335" t="s">
        <v>13163</v>
      </c>
      <c r="EF660" s="335" t="s">
        <v>5081</v>
      </c>
      <c r="EG660" s="335" t="s">
        <v>2755</v>
      </c>
      <c r="EH660" s="335" t="s">
        <v>282</v>
      </c>
      <c r="EI660" s="335" t="s">
        <v>3848</v>
      </c>
      <c r="EJ660" s="335" t="s">
        <v>3848</v>
      </c>
      <c r="EK660" s="335" t="s">
        <v>3848</v>
      </c>
      <c r="EL660" s="335" t="s">
        <v>3868</v>
      </c>
      <c r="EM660" s="335" t="s">
        <v>4002</v>
      </c>
      <c r="EN660" s="335" t="s">
        <v>4002</v>
      </c>
      <c r="EO660" s="335" t="s">
        <v>4002</v>
      </c>
      <c r="EP660" s="335" t="s">
        <v>4002</v>
      </c>
      <c r="EQ660" s="335" t="s">
        <v>4017</v>
      </c>
      <c r="ER660" s="335" t="s">
        <v>4017</v>
      </c>
      <c r="ES660" s="335" t="s">
        <v>4017</v>
      </c>
      <c r="ET660" s="335" t="s">
        <v>4017</v>
      </c>
      <c r="EU660" s="335" t="s">
        <v>4017</v>
      </c>
      <c r="EV660" s="335" t="s">
        <v>3848</v>
      </c>
      <c r="EW660" s="335" t="s">
        <v>3848</v>
      </c>
      <c r="EX660" s="335" t="s">
        <v>3848</v>
      </c>
      <c r="EY660" s="335" t="s">
        <v>3848</v>
      </c>
      <c r="EZ660" s="335" t="s">
        <v>3848</v>
      </c>
      <c r="FA660" s="335" t="s">
        <v>3848</v>
      </c>
      <c r="FB660" s="335" t="s">
        <v>3848</v>
      </c>
      <c r="FC660" s="335" t="s">
        <v>3848</v>
      </c>
      <c r="FD660" s="335" t="s">
        <v>3848</v>
      </c>
      <c r="FE660" s="335" t="s">
        <v>4017</v>
      </c>
      <c r="FF660" s="335" t="s">
        <v>4017</v>
      </c>
      <c r="FG660" s="335" t="s">
        <v>3848</v>
      </c>
      <c r="FH660" s="335" t="s">
        <v>3848</v>
      </c>
      <c r="FI660" s="335" t="s">
        <v>3848</v>
      </c>
      <c r="FJ660" s="335" t="s">
        <v>4017</v>
      </c>
      <c r="FK660" s="335" t="s">
        <v>4017</v>
      </c>
      <c r="FL660" s="335" t="s">
        <v>4017</v>
      </c>
      <c r="FM660" s="335" t="s">
        <v>2718</v>
      </c>
      <c r="FN660" s="335" t="s">
        <v>2718</v>
      </c>
      <c r="FO660" s="335" t="s">
        <v>2718</v>
      </c>
      <c r="FP660" s="335" t="s">
        <v>3848</v>
      </c>
      <c r="FQ660" s="335" t="s">
        <v>3892</v>
      </c>
      <c r="FR660" s="335" t="s">
        <v>3892</v>
      </c>
      <c r="FS660" s="335" t="s">
        <v>3892</v>
      </c>
      <c r="FT660" s="335" t="s">
        <v>3943</v>
      </c>
      <c r="FU660" s="335" t="s">
        <v>3943</v>
      </c>
      <c r="FV660" s="335" t="s">
        <v>3943</v>
      </c>
      <c r="FW660" s="335" t="s">
        <v>3943</v>
      </c>
      <c r="FX660" s="335" t="s">
        <v>3944</v>
      </c>
      <c r="FY660" s="335" t="s">
        <v>3848</v>
      </c>
      <c r="FZ660" s="335" t="s">
        <v>3848</v>
      </c>
      <c r="GA660" s="335" t="s">
        <v>3848</v>
      </c>
      <c r="GB660" s="335" t="s">
        <v>3848</v>
      </c>
      <c r="GC660" s="335" t="s">
        <v>3848</v>
      </c>
      <c r="HL660" s="335"/>
      <c r="HM660" s="335"/>
      <c r="HN660" s="335"/>
      <c r="HO660" s="335"/>
      <c r="HP660" s="335"/>
      <c r="HQ660" s="335"/>
      <c r="HR660" s="335"/>
      <c r="HS660" s="335"/>
      <c r="HT660" s="335"/>
      <c r="HU660" s="335"/>
      <c r="HV660" s="335"/>
      <c r="HW660" s="335"/>
      <c r="HX660" s="335"/>
      <c r="HY660" s="335"/>
      <c r="HZ660" s="335"/>
      <c r="IA660" s="335"/>
      <c r="IB660" s="335"/>
      <c r="IC660" s="44" t="s">
        <v>3403</v>
      </c>
      <c r="ID660" s="335"/>
      <c r="IE660" s="44" t="s">
        <v>3403</v>
      </c>
    </row>
    <row r="661" spans="1:239" s="44" customFormat="1" ht="15" customHeight="1" x14ac:dyDescent="0.2">
      <c r="A661" s="85">
        <v>134</v>
      </c>
      <c r="B661" s="508"/>
      <c r="C661" s="85"/>
      <c r="D661" s="85" t="s">
        <v>12630</v>
      </c>
      <c r="E661" s="523" t="s">
        <v>212</v>
      </c>
      <c r="F661" s="282">
        <v>43287</v>
      </c>
      <c r="G661" s="255" t="s">
        <v>1202</v>
      </c>
      <c r="H661" s="44" t="s">
        <v>233</v>
      </c>
      <c r="I661" s="44" t="s">
        <v>3057</v>
      </c>
      <c r="J661" s="85"/>
      <c r="K661" s="471"/>
      <c r="L661" s="471"/>
      <c r="M661" s="471"/>
      <c r="N661" s="471"/>
      <c r="O661" s="85"/>
      <c r="P661" s="552" t="s">
        <v>26515</v>
      </c>
      <c r="Q661" s="561" t="s">
        <v>26531</v>
      </c>
      <c r="R661" s="561" t="s">
        <v>26532</v>
      </c>
      <c r="S661" s="351" t="s">
        <v>613</v>
      </c>
      <c r="T661" s="561">
        <v>9355929023</v>
      </c>
      <c r="U661" s="567" t="s">
        <v>26533</v>
      </c>
      <c r="V661" s="44" t="s">
        <v>221</v>
      </c>
      <c r="W661" s="44" t="s">
        <v>221</v>
      </c>
      <c r="X661" s="44" t="s">
        <v>221</v>
      </c>
      <c r="Y661" s="44" t="s">
        <v>221</v>
      </c>
      <c r="Z661" s="44" t="s">
        <v>221</v>
      </c>
      <c r="AA661" s="44" t="s">
        <v>221</v>
      </c>
      <c r="AB661" s="44" t="s">
        <v>1239</v>
      </c>
      <c r="AC661" s="85" t="s">
        <v>1303</v>
      </c>
      <c r="AD661" s="255" t="s">
        <v>224</v>
      </c>
      <c r="AF661" s="85" t="s">
        <v>221</v>
      </c>
      <c r="AG661" s="85" t="s">
        <v>221</v>
      </c>
      <c r="AH661" s="85" t="s">
        <v>221</v>
      </c>
      <c r="AN661" s="85" t="s">
        <v>394</v>
      </c>
      <c r="AO661" s="85" t="s">
        <v>3540</v>
      </c>
      <c r="AP661" s="85" t="s">
        <v>281</v>
      </c>
      <c r="AQ661" s="36" t="s">
        <v>15604</v>
      </c>
      <c r="AR661" s="85"/>
      <c r="AS661" s="85"/>
      <c r="AT661" s="85"/>
      <c r="AU661" s="85"/>
      <c r="AV661" s="85"/>
      <c r="AW661" s="85"/>
      <c r="AX661" s="85"/>
      <c r="AY661" s="85" t="s">
        <v>227</v>
      </c>
      <c r="AZ661" s="85" t="s">
        <v>446</v>
      </c>
      <c r="BA661" s="275"/>
      <c r="BB661" s="275" t="s">
        <v>12693</v>
      </c>
      <c r="BC661" s="515">
        <v>0.5708333333333333</v>
      </c>
      <c r="BD661" s="515"/>
      <c r="BF661" s="44">
        <v>1</v>
      </c>
      <c r="BG661" s="44">
        <v>1</v>
      </c>
      <c r="BH661" s="44">
        <v>1</v>
      </c>
      <c r="BI661" s="44">
        <v>2</v>
      </c>
      <c r="BJ661" s="44">
        <v>1</v>
      </c>
      <c r="BK661" s="44">
        <v>1</v>
      </c>
      <c r="BL661" s="44">
        <v>2</v>
      </c>
      <c r="BM661" s="44">
        <v>2</v>
      </c>
      <c r="BN661" s="44">
        <v>2</v>
      </c>
      <c r="BO661" s="44">
        <v>1</v>
      </c>
      <c r="BP661" s="44">
        <v>2</v>
      </c>
      <c r="BQ661" s="44">
        <v>1</v>
      </c>
      <c r="BR661" s="44">
        <v>2</v>
      </c>
      <c r="BS661" s="44">
        <v>1</v>
      </c>
      <c r="BT661" s="44">
        <v>2</v>
      </c>
      <c r="CG661" s="85"/>
      <c r="CH661" s="85"/>
      <c r="CI661" s="85"/>
      <c r="CJ661" s="85"/>
      <c r="CK661" s="85"/>
      <c r="CL661" s="85"/>
      <c r="CM661" s="85"/>
      <c r="CN661" s="85"/>
      <c r="CO661" s="85"/>
      <c r="CP661" s="85"/>
      <c r="CR661" s="335" t="s">
        <v>12643</v>
      </c>
      <c r="CS661" s="335" t="s">
        <v>12644</v>
      </c>
      <c r="CT661" s="335" t="s">
        <v>4002</v>
      </c>
      <c r="CU661" s="335" t="s">
        <v>26534</v>
      </c>
      <c r="CV661" s="335" t="s">
        <v>26531</v>
      </c>
      <c r="CW661" s="335" t="s">
        <v>26532</v>
      </c>
      <c r="CX661" s="335" t="s">
        <v>613</v>
      </c>
      <c r="CY661" s="335" t="s">
        <v>26535</v>
      </c>
      <c r="CZ661" s="335" t="s">
        <v>3848</v>
      </c>
      <c r="DA661" s="335" t="s">
        <v>26536</v>
      </c>
      <c r="DB661" s="335" t="s">
        <v>4037</v>
      </c>
      <c r="DC661" s="335" t="s">
        <v>4038</v>
      </c>
      <c r="DD661" s="335" t="s">
        <v>4039</v>
      </c>
      <c r="DE661" s="335" t="s">
        <v>3848</v>
      </c>
      <c r="DF661" s="335" t="s">
        <v>6859</v>
      </c>
      <c r="DG661" s="335" t="s">
        <v>4037</v>
      </c>
      <c r="DH661" s="335" t="s">
        <v>4038</v>
      </c>
      <c r="DI661" s="335" t="s">
        <v>4039</v>
      </c>
      <c r="DJ661" s="335" t="s">
        <v>3848</v>
      </c>
      <c r="DK661" s="335" t="s">
        <v>3957</v>
      </c>
      <c r="DL661" s="335" t="s">
        <v>3848</v>
      </c>
      <c r="DM661" s="335" t="s">
        <v>3914</v>
      </c>
      <c r="DN661" s="335" t="s">
        <v>3852</v>
      </c>
      <c r="DO661" s="335" t="s">
        <v>3848</v>
      </c>
      <c r="DP661" s="335" t="s">
        <v>3848</v>
      </c>
      <c r="DQ661" s="335" t="s">
        <v>26537</v>
      </c>
      <c r="DR661" s="335" t="s">
        <v>26537</v>
      </c>
      <c r="DS661" s="335" t="s">
        <v>26533</v>
      </c>
      <c r="DT661" s="335" t="s">
        <v>3848</v>
      </c>
      <c r="DU661" s="335" t="s">
        <v>3848</v>
      </c>
      <c r="DV661" s="335" t="s">
        <v>3848</v>
      </c>
      <c r="DW661" s="335" t="s">
        <v>3848</v>
      </c>
      <c r="DX661" s="335" t="s">
        <v>3848</v>
      </c>
      <c r="DY661" s="335" t="s">
        <v>3848</v>
      </c>
      <c r="DZ661" s="335" t="s">
        <v>3848</v>
      </c>
      <c r="EA661" s="335" t="s">
        <v>3848</v>
      </c>
      <c r="EB661" s="335" t="s">
        <v>3861</v>
      </c>
      <c r="EC661" s="335" t="s">
        <v>3862</v>
      </c>
      <c r="ED661" s="335" t="s">
        <v>3848</v>
      </c>
      <c r="EE661" s="335" t="s">
        <v>5339</v>
      </c>
      <c r="EF661" s="335" t="s">
        <v>5081</v>
      </c>
      <c r="EG661" s="335" t="s">
        <v>2755</v>
      </c>
      <c r="EH661" s="335" t="s">
        <v>282</v>
      </c>
      <c r="EI661" s="335" t="s">
        <v>3848</v>
      </c>
      <c r="EJ661" s="335" t="s">
        <v>3848</v>
      </c>
      <c r="EK661" s="335" t="s">
        <v>3848</v>
      </c>
      <c r="EL661" s="335" t="s">
        <v>3868</v>
      </c>
      <c r="EM661" s="335" t="s">
        <v>4002</v>
      </c>
      <c r="EN661" s="335" t="s">
        <v>4002</v>
      </c>
      <c r="EO661" s="335" t="s">
        <v>4002</v>
      </c>
      <c r="EP661" s="335" t="s">
        <v>4002</v>
      </c>
      <c r="EQ661" s="335" t="s">
        <v>4017</v>
      </c>
      <c r="ER661" s="335" t="s">
        <v>4017</v>
      </c>
      <c r="ES661" s="335" t="s">
        <v>4017</v>
      </c>
      <c r="ET661" s="335" t="s">
        <v>4017</v>
      </c>
      <c r="EU661" s="335" t="s">
        <v>4017</v>
      </c>
      <c r="EV661" s="335" t="s">
        <v>3848</v>
      </c>
      <c r="EW661" s="335" t="s">
        <v>3848</v>
      </c>
      <c r="EX661" s="335" t="s">
        <v>3848</v>
      </c>
      <c r="EY661" s="335" t="s">
        <v>3848</v>
      </c>
      <c r="EZ661" s="335" t="s">
        <v>3848</v>
      </c>
      <c r="FA661" s="335" t="s">
        <v>3848</v>
      </c>
      <c r="FB661" s="335" t="s">
        <v>3848</v>
      </c>
      <c r="FC661" s="335" t="s">
        <v>3848</v>
      </c>
      <c r="FD661" s="335" t="s">
        <v>3848</v>
      </c>
      <c r="FE661" s="335" t="s">
        <v>4017</v>
      </c>
      <c r="FF661" s="335" t="s">
        <v>4017</v>
      </c>
      <c r="FG661" s="335" t="s">
        <v>3848</v>
      </c>
      <c r="FH661" s="335" t="s">
        <v>3848</v>
      </c>
      <c r="FI661" s="335" t="s">
        <v>3848</v>
      </c>
      <c r="FJ661" s="335" t="s">
        <v>4017</v>
      </c>
      <c r="FK661" s="335" t="s">
        <v>4017</v>
      </c>
      <c r="FL661" s="335" t="s">
        <v>4017</v>
      </c>
      <c r="FM661" s="335" t="s">
        <v>1239</v>
      </c>
      <c r="FN661" s="335" t="s">
        <v>1239</v>
      </c>
      <c r="FO661" s="335" t="s">
        <v>3848</v>
      </c>
      <c r="FP661" s="335" t="s">
        <v>3848</v>
      </c>
      <c r="FQ661" s="335" t="s">
        <v>4079</v>
      </c>
      <c r="FR661" s="335" t="s">
        <v>4079</v>
      </c>
      <c r="FS661" s="335" t="s">
        <v>4079</v>
      </c>
      <c r="FT661" s="335" t="s">
        <v>3943</v>
      </c>
      <c r="FU661" s="335" t="s">
        <v>3943</v>
      </c>
      <c r="FV661" s="335" t="s">
        <v>3943</v>
      </c>
      <c r="FW661" s="335" t="s">
        <v>3943</v>
      </c>
      <c r="FX661" s="335" t="s">
        <v>3944</v>
      </c>
      <c r="FY661" s="335" t="s">
        <v>3848</v>
      </c>
      <c r="FZ661" s="335" t="s">
        <v>3848</v>
      </c>
      <c r="GA661" s="335" t="s">
        <v>3848</v>
      </c>
      <c r="GB661" s="335" t="s">
        <v>3848</v>
      </c>
      <c r="GC661" s="335" t="s">
        <v>3848</v>
      </c>
      <c r="HL661" s="335"/>
      <c r="HM661" s="335"/>
      <c r="HN661" s="335"/>
      <c r="HO661" s="335"/>
      <c r="HP661" s="335"/>
      <c r="HQ661" s="335"/>
      <c r="HR661" s="335"/>
      <c r="HS661" s="335"/>
      <c r="HT661" s="335"/>
      <c r="HU661" s="335"/>
      <c r="HV661" s="335"/>
      <c r="HW661" s="335"/>
      <c r="HX661" s="335"/>
      <c r="HY661" s="335"/>
      <c r="HZ661" s="335"/>
      <c r="IA661" s="335"/>
      <c r="IB661" s="335"/>
      <c r="IC661" s="44" t="s">
        <v>3403</v>
      </c>
      <c r="ID661" s="335"/>
      <c r="IE661" s="44" t="s">
        <v>3403</v>
      </c>
    </row>
    <row r="662" spans="1:239" s="44" customFormat="1" ht="15" customHeight="1" x14ac:dyDescent="0.2">
      <c r="A662" s="85">
        <v>135</v>
      </c>
      <c r="B662" s="508"/>
      <c r="C662" s="85"/>
      <c r="D662" s="85" t="s">
        <v>12630</v>
      </c>
      <c r="E662" s="523" t="s">
        <v>212</v>
      </c>
      <c r="F662" s="282">
        <v>43287</v>
      </c>
      <c r="G662" s="255" t="s">
        <v>1202</v>
      </c>
      <c r="H662" s="44" t="s">
        <v>233</v>
      </c>
      <c r="I662" s="44" t="s">
        <v>3057</v>
      </c>
      <c r="J662" s="85"/>
      <c r="K662" s="309"/>
      <c r="L662" s="471"/>
      <c r="M662" s="471"/>
      <c r="N662" s="471"/>
      <c r="O662" s="85"/>
      <c r="P662" s="552" t="s">
        <v>26515</v>
      </c>
      <c r="Q662" s="44" t="s">
        <v>26538</v>
      </c>
      <c r="R662" s="44" t="s">
        <v>26539</v>
      </c>
      <c r="S662" s="351" t="s">
        <v>1054</v>
      </c>
      <c r="T662" s="561">
        <v>9950892217</v>
      </c>
      <c r="U662" s="567" t="s">
        <v>26540</v>
      </c>
      <c r="V662" s="44" t="s">
        <v>221</v>
      </c>
      <c r="W662" s="44" t="s">
        <v>221</v>
      </c>
      <c r="X662" s="44" t="s">
        <v>221</v>
      </c>
      <c r="Y662" s="44" t="s">
        <v>221</v>
      </c>
      <c r="Z662" s="44" t="s">
        <v>221</v>
      </c>
      <c r="AA662" s="44" t="s">
        <v>221</v>
      </c>
      <c r="AB662" s="44" t="s">
        <v>1239</v>
      </c>
      <c r="AC662" s="85" t="s">
        <v>1303</v>
      </c>
      <c r="AD662" s="255" t="s">
        <v>224</v>
      </c>
      <c r="AE662" s="309"/>
      <c r="AF662" s="85" t="s">
        <v>221</v>
      </c>
      <c r="AG662" s="85" t="s">
        <v>221</v>
      </c>
      <c r="AH662" s="85" t="s">
        <v>221</v>
      </c>
      <c r="AK662" s="309"/>
      <c r="AN662" s="85" t="s">
        <v>394</v>
      </c>
      <c r="AO662" s="85" t="s">
        <v>3540</v>
      </c>
      <c r="AP662" s="85" t="s">
        <v>281</v>
      </c>
      <c r="AQ662" s="36" t="s">
        <v>15604</v>
      </c>
      <c r="AR662" s="85"/>
      <c r="AS662" s="85"/>
      <c r="AT662" s="85"/>
      <c r="AU662" s="85"/>
      <c r="AV662" s="85"/>
      <c r="AW662" s="85"/>
      <c r="AX662" s="85"/>
      <c r="AY662" s="85" t="s">
        <v>227</v>
      </c>
      <c r="AZ662" s="85" t="s">
        <v>446</v>
      </c>
      <c r="BA662" s="275"/>
      <c r="BB662" s="275" t="s">
        <v>12693</v>
      </c>
      <c r="BC662" s="59">
        <v>0.57916666666666672</v>
      </c>
      <c r="BD662" s="59">
        <v>0.58263888888888882</v>
      </c>
      <c r="BF662" s="44">
        <v>1</v>
      </c>
      <c r="BG662" s="44">
        <v>1</v>
      </c>
      <c r="BH662" s="44">
        <v>1</v>
      </c>
      <c r="BI662" s="44">
        <v>2</v>
      </c>
      <c r="BJ662" s="44">
        <v>1</v>
      </c>
      <c r="BK662" s="44">
        <v>1</v>
      </c>
      <c r="BL662" s="44">
        <v>2</v>
      </c>
      <c r="BM662" s="44">
        <v>2</v>
      </c>
      <c r="BN662" s="44">
        <v>2</v>
      </c>
      <c r="BO662" s="44">
        <v>1</v>
      </c>
      <c r="BP662" s="44">
        <v>2</v>
      </c>
      <c r="BQ662" s="44">
        <v>1</v>
      </c>
      <c r="BR662" s="44">
        <v>2</v>
      </c>
      <c r="BS662" s="44">
        <v>1</v>
      </c>
      <c r="BT662" s="44">
        <v>2</v>
      </c>
      <c r="BW662" s="59"/>
      <c r="BX662" s="59"/>
      <c r="CG662" s="85"/>
      <c r="CH662" s="85"/>
      <c r="CI662" s="85"/>
      <c r="CJ662" s="85"/>
      <c r="CK662" s="85"/>
      <c r="CL662" s="85"/>
      <c r="CM662" s="85"/>
      <c r="CN662" s="85"/>
      <c r="CO662" s="85"/>
      <c r="CP662" s="85"/>
      <c r="CR662" s="335" t="s">
        <v>12643</v>
      </c>
      <c r="CS662" s="335" t="s">
        <v>12644</v>
      </c>
      <c r="CT662" s="335" t="s">
        <v>4002</v>
      </c>
      <c r="CU662" s="335" t="s">
        <v>26541</v>
      </c>
      <c r="CV662" s="335" t="s">
        <v>26538</v>
      </c>
      <c r="CW662" s="335" t="s">
        <v>26539</v>
      </c>
      <c r="CX662" s="335" t="s">
        <v>1054</v>
      </c>
      <c r="CY662" s="335" t="s">
        <v>26542</v>
      </c>
      <c r="CZ662" s="335" t="s">
        <v>3848</v>
      </c>
      <c r="DA662" s="335" t="s">
        <v>4002</v>
      </c>
      <c r="DB662" s="335" t="s">
        <v>4037</v>
      </c>
      <c r="DC662" s="335" t="s">
        <v>4038</v>
      </c>
      <c r="DD662" s="335" t="s">
        <v>4039</v>
      </c>
      <c r="DE662" s="335" t="s">
        <v>3848</v>
      </c>
      <c r="DF662" s="335" t="s">
        <v>6859</v>
      </c>
      <c r="DG662" s="335" t="s">
        <v>4037</v>
      </c>
      <c r="DH662" s="335" t="s">
        <v>4038</v>
      </c>
      <c r="DI662" s="335" t="s">
        <v>4039</v>
      </c>
      <c r="DJ662" s="335" t="s">
        <v>3848</v>
      </c>
      <c r="DK662" s="335" t="s">
        <v>3849</v>
      </c>
      <c r="DL662" s="335" t="s">
        <v>3848</v>
      </c>
      <c r="DM662" s="335" t="s">
        <v>3914</v>
      </c>
      <c r="DN662" s="335" t="s">
        <v>3852</v>
      </c>
      <c r="DO662" s="335" t="s">
        <v>3848</v>
      </c>
      <c r="DP662" s="335" t="s">
        <v>3848</v>
      </c>
      <c r="DQ662" s="335" t="s">
        <v>26543</v>
      </c>
      <c r="DR662" s="335" t="s">
        <v>26543</v>
      </c>
      <c r="DS662" s="335" t="s">
        <v>26540</v>
      </c>
      <c r="DT662" s="335" t="s">
        <v>3848</v>
      </c>
      <c r="DU662" s="335" t="s">
        <v>3848</v>
      </c>
      <c r="DV662" s="335" t="s">
        <v>3848</v>
      </c>
      <c r="DW662" s="335" t="s">
        <v>3848</v>
      </c>
      <c r="DX662" s="335" t="s">
        <v>3848</v>
      </c>
      <c r="DY662" s="335" t="s">
        <v>3848</v>
      </c>
      <c r="DZ662" s="335" t="s">
        <v>3848</v>
      </c>
      <c r="EA662" s="335" t="s">
        <v>3848</v>
      </c>
      <c r="EB662" s="335" t="s">
        <v>3861</v>
      </c>
      <c r="EC662" s="335" t="s">
        <v>3862</v>
      </c>
      <c r="ED662" s="335" t="s">
        <v>3848</v>
      </c>
      <c r="EE662" s="335" t="s">
        <v>5339</v>
      </c>
      <c r="EF662" s="335" t="s">
        <v>5081</v>
      </c>
      <c r="EG662" s="335" t="s">
        <v>2755</v>
      </c>
      <c r="EH662" s="335" t="s">
        <v>282</v>
      </c>
      <c r="EI662" s="335" t="s">
        <v>3848</v>
      </c>
      <c r="EJ662" s="335" t="s">
        <v>3848</v>
      </c>
      <c r="EK662" s="335" t="s">
        <v>3848</v>
      </c>
      <c r="EL662" s="335" t="s">
        <v>3868</v>
      </c>
      <c r="EM662" s="335" t="s">
        <v>4002</v>
      </c>
      <c r="EN662" s="335" t="s">
        <v>4002</v>
      </c>
      <c r="EO662" s="335" t="s">
        <v>4002</v>
      </c>
      <c r="EP662" s="335" t="s">
        <v>4002</v>
      </c>
      <c r="EQ662" s="335" t="s">
        <v>23326</v>
      </c>
      <c r="ER662" s="335" t="s">
        <v>4017</v>
      </c>
      <c r="ES662" s="335" t="s">
        <v>4017</v>
      </c>
      <c r="ET662" s="335" t="s">
        <v>4017</v>
      </c>
      <c r="EU662" s="335" t="s">
        <v>4017</v>
      </c>
      <c r="EV662" s="335" t="s">
        <v>3848</v>
      </c>
      <c r="EW662" s="335" t="s">
        <v>3848</v>
      </c>
      <c r="EX662" s="335" t="s">
        <v>3848</v>
      </c>
      <c r="EY662" s="335" t="s">
        <v>3848</v>
      </c>
      <c r="EZ662" s="335" t="s">
        <v>3848</v>
      </c>
      <c r="FA662" s="335" t="s">
        <v>3848</v>
      </c>
      <c r="FB662" s="335" t="s">
        <v>3848</v>
      </c>
      <c r="FC662" s="335" t="s">
        <v>3848</v>
      </c>
      <c r="FD662" s="335" t="s">
        <v>3848</v>
      </c>
      <c r="FE662" s="335" t="s">
        <v>4017</v>
      </c>
      <c r="FF662" s="335" t="s">
        <v>4017</v>
      </c>
      <c r="FG662" s="335" t="s">
        <v>3848</v>
      </c>
      <c r="FH662" s="335" t="s">
        <v>3848</v>
      </c>
      <c r="FI662" s="335" t="s">
        <v>3848</v>
      </c>
      <c r="FJ662" s="335" t="s">
        <v>4017</v>
      </c>
      <c r="FK662" s="335" t="s">
        <v>4017</v>
      </c>
      <c r="FL662" s="335" t="s">
        <v>4017</v>
      </c>
      <c r="FM662" s="335" t="s">
        <v>1239</v>
      </c>
      <c r="FN662" s="335" t="s">
        <v>1239</v>
      </c>
      <c r="FO662" s="335" t="s">
        <v>3848</v>
      </c>
      <c r="FP662" s="335" t="s">
        <v>3848</v>
      </c>
      <c r="FQ662" s="335" t="s">
        <v>4079</v>
      </c>
      <c r="FR662" s="335" t="s">
        <v>4079</v>
      </c>
      <c r="FS662" s="335" t="s">
        <v>4079</v>
      </c>
      <c r="FT662" s="335" t="s">
        <v>3943</v>
      </c>
      <c r="FU662" s="335" t="s">
        <v>3943</v>
      </c>
      <c r="FV662" s="335" t="s">
        <v>3943</v>
      </c>
      <c r="FW662" s="335" t="s">
        <v>3943</v>
      </c>
      <c r="FX662" s="335" t="s">
        <v>3944</v>
      </c>
      <c r="FY662" s="335" t="s">
        <v>3848</v>
      </c>
      <c r="FZ662" s="335" t="s">
        <v>3848</v>
      </c>
      <c r="GA662" s="335" t="s">
        <v>3848</v>
      </c>
      <c r="GB662" s="335" t="s">
        <v>3848</v>
      </c>
      <c r="GC662" s="335" t="s">
        <v>3848</v>
      </c>
      <c r="HL662" s="335"/>
      <c r="HM662" s="335"/>
      <c r="HN662" s="335"/>
      <c r="HO662" s="335"/>
      <c r="HP662" s="335"/>
      <c r="HQ662" s="335"/>
      <c r="HR662" s="335"/>
      <c r="HS662" s="335"/>
      <c r="HT662" s="335"/>
      <c r="HU662" s="335"/>
      <c r="HV662" s="335"/>
      <c r="HW662" s="335"/>
      <c r="HX662" s="335"/>
      <c r="HY662" s="335"/>
      <c r="HZ662" s="335"/>
      <c r="IA662" s="335"/>
      <c r="IB662" s="335"/>
      <c r="IC662" s="44" t="s">
        <v>3403</v>
      </c>
      <c r="ID662" s="335"/>
      <c r="IE662" s="44" t="s">
        <v>3403</v>
      </c>
    </row>
    <row r="663" spans="1:239" s="44" customFormat="1" ht="15" customHeight="1" x14ac:dyDescent="0.2">
      <c r="A663" s="85">
        <v>136</v>
      </c>
      <c r="B663" s="470"/>
      <c r="C663" s="85"/>
      <c r="D663" s="85" t="s">
        <v>12630</v>
      </c>
      <c r="E663" s="523" t="s">
        <v>212</v>
      </c>
      <c r="F663" s="282">
        <v>43287</v>
      </c>
      <c r="G663" s="255" t="s">
        <v>1202</v>
      </c>
      <c r="H663" s="44" t="s">
        <v>233</v>
      </c>
      <c r="I663" s="44" t="s">
        <v>3057</v>
      </c>
      <c r="J663" s="85"/>
      <c r="K663" s="471"/>
      <c r="L663" s="471"/>
      <c r="M663" s="471"/>
      <c r="N663" s="471"/>
      <c r="O663" s="85"/>
      <c r="P663" s="552" t="s">
        <v>26515</v>
      </c>
      <c r="Q663" s="44" t="s">
        <v>26544</v>
      </c>
      <c r="R663" s="44" t="s">
        <v>319</v>
      </c>
      <c r="S663" s="351"/>
      <c r="T663" s="561">
        <v>9302272736</v>
      </c>
      <c r="U663" s="567" t="s">
        <v>26545</v>
      </c>
      <c r="V663" s="44" t="s">
        <v>221</v>
      </c>
      <c r="W663" s="44" t="s">
        <v>221</v>
      </c>
      <c r="X663" s="44" t="s">
        <v>221</v>
      </c>
      <c r="Y663" s="44" t="s">
        <v>221</v>
      </c>
      <c r="Z663" s="44" t="s">
        <v>221</v>
      </c>
      <c r="AA663" s="44" t="s">
        <v>221</v>
      </c>
      <c r="AB663" s="44" t="s">
        <v>1239</v>
      </c>
      <c r="AC663" s="85" t="s">
        <v>1303</v>
      </c>
      <c r="AD663" s="255" t="s">
        <v>224</v>
      </c>
      <c r="AF663" s="85" t="s">
        <v>221</v>
      </c>
      <c r="AG663" s="85" t="s">
        <v>221</v>
      </c>
      <c r="AH663" s="85" t="s">
        <v>221</v>
      </c>
      <c r="AN663" s="85" t="s">
        <v>394</v>
      </c>
      <c r="AO663" s="85" t="s">
        <v>3540</v>
      </c>
      <c r="AP663" s="85" t="s">
        <v>281</v>
      </c>
      <c r="AQ663" s="36" t="s">
        <v>15604</v>
      </c>
      <c r="AR663" s="85"/>
      <c r="AS663" s="85"/>
      <c r="AT663" s="85"/>
      <c r="AU663" s="85"/>
      <c r="AV663" s="85"/>
      <c r="AW663" s="85"/>
      <c r="AX663" s="85"/>
      <c r="AY663" s="85" t="s">
        <v>227</v>
      </c>
      <c r="AZ663" s="85" t="s">
        <v>446</v>
      </c>
      <c r="BA663" s="275"/>
      <c r="BB663" s="275" t="s">
        <v>12693</v>
      </c>
      <c r="BC663" s="59">
        <v>0.5854166666666667</v>
      </c>
      <c r="BD663" s="59">
        <v>0.58888888888888891</v>
      </c>
      <c r="BF663" s="44">
        <v>1</v>
      </c>
      <c r="BG663" s="44">
        <v>1</v>
      </c>
      <c r="BH663" s="44">
        <v>1</v>
      </c>
      <c r="BI663" s="44">
        <v>2</v>
      </c>
      <c r="BJ663" s="44">
        <v>1</v>
      </c>
      <c r="BK663" s="44">
        <v>1</v>
      </c>
      <c r="BL663" s="44">
        <v>2</v>
      </c>
      <c r="BM663" s="44">
        <v>2</v>
      </c>
      <c r="BN663" s="44">
        <v>2</v>
      </c>
      <c r="BO663" s="44">
        <v>1</v>
      </c>
      <c r="BP663" s="44">
        <v>2</v>
      </c>
      <c r="BQ663" s="44">
        <v>1</v>
      </c>
      <c r="BR663" s="44">
        <v>2</v>
      </c>
      <c r="BS663" s="44">
        <v>1</v>
      </c>
      <c r="BT663" s="44">
        <v>2</v>
      </c>
      <c r="BW663" s="59"/>
      <c r="BX663" s="59"/>
      <c r="CG663" s="85"/>
      <c r="CH663" s="85"/>
      <c r="CI663" s="85"/>
      <c r="CJ663" s="85"/>
      <c r="CK663" s="85"/>
      <c r="CL663" s="85"/>
      <c r="CM663" s="85"/>
      <c r="CN663" s="85"/>
      <c r="CO663" s="85"/>
      <c r="CP663" s="85"/>
      <c r="CR663" s="335" t="s">
        <v>12643</v>
      </c>
      <c r="CS663" s="335" t="s">
        <v>12644</v>
      </c>
      <c r="CT663" s="335" t="s">
        <v>4002</v>
      </c>
      <c r="CU663" s="335" t="s">
        <v>26546</v>
      </c>
      <c r="CV663" s="335" t="s">
        <v>26544</v>
      </c>
      <c r="CW663" s="335" t="s">
        <v>319</v>
      </c>
      <c r="CX663" s="335" t="s">
        <v>1239</v>
      </c>
      <c r="CY663" s="335" t="s">
        <v>26547</v>
      </c>
      <c r="CZ663" s="335" t="s">
        <v>3848</v>
      </c>
      <c r="DA663" s="335" t="s">
        <v>4002</v>
      </c>
      <c r="DB663" s="335" t="s">
        <v>4037</v>
      </c>
      <c r="DC663" s="335" t="s">
        <v>4038</v>
      </c>
      <c r="DD663" s="335" t="s">
        <v>4039</v>
      </c>
      <c r="DE663" s="335" t="s">
        <v>3848</v>
      </c>
      <c r="DF663" s="335" t="s">
        <v>1239</v>
      </c>
      <c r="DG663" s="335" t="s">
        <v>4037</v>
      </c>
      <c r="DH663" s="335" t="s">
        <v>4038</v>
      </c>
      <c r="DI663" s="335" t="s">
        <v>4039</v>
      </c>
      <c r="DJ663" s="335" t="s">
        <v>3848</v>
      </c>
      <c r="DK663" s="335" t="s">
        <v>3849</v>
      </c>
      <c r="DL663" s="335" t="s">
        <v>3848</v>
      </c>
      <c r="DM663" s="335" t="s">
        <v>3914</v>
      </c>
      <c r="DN663" s="335" t="s">
        <v>3852</v>
      </c>
      <c r="DO663" s="335" t="s">
        <v>3848</v>
      </c>
      <c r="DP663" s="335" t="s">
        <v>3848</v>
      </c>
      <c r="DQ663" s="335" t="s">
        <v>26548</v>
      </c>
      <c r="DR663" s="335" t="s">
        <v>26548</v>
      </c>
      <c r="DS663" s="335" t="s">
        <v>26545</v>
      </c>
      <c r="DT663" s="335" t="s">
        <v>3848</v>
      </c>
      <c r="DU663" s="335" t="s">
        <v>3848</v>
      </c>
      <c r="DV663" s="335" t="s">
        <v>3848</v>
      </c>
      <c r="DW663" s="335" t="s">
        <v>3848</v>
      </c>
      <c r="DX663" s="335" t="s">
        <v>3848</v>
      </c>
      <c r="DY663" s="335" t="s">
        <v>3848</v>
      </c>
      <c r="DZ663" s="335" t="s">
        <v>3848</v>
      </c>
      <c r="EA663" s="335" t="s">
        <v>3848</v>
      </c>
      <c r="EB663" s="335" t="s">
        <v>3861</v>
      </c>
      <c r="EC663" s="335" t="s">
        <v>3862</v>
      </c>
      <c r="ED663" s="335" t="s">
        <v>3848</v>
      </c>
      <c r="EE663" s="335" t="s">
        <v>5339</v>
      </c>
      <c r="EF663" s="335" t="s">
        <v>5081</v>
      </c>
      <c r="EG663" s="335" t="s">
        <v>2755</v>
      </c>
      <c r="EH663" s="335" t="s">
        <v>282</v>
      </c>
      <c r="EI663" s="335" t="s">
        <v>3848</v>
      </c>
      <c r="EJ663" s="335" t="s">
        <v>3848</v>
      </c>
      <c r="EK663" s="335" t="s">
        <v>3848</v>
      </c>
      <c r="EL663" s="335" t="s">
        <v>3868</v>
      </c>
      <c r="EM663" s="335" t="s">
        <v>4002</v>
      </c>
      <c r="EN663" s="335" t="s">
        <v>4002</v>
      </c>
      <c r="EO663" s="335" t="s">
        <v>4002</v>
      </c>
      <c r="EP663" s="335" t="s">
        <v>4002</v>
      </c>
      <c r="EQ663" s="335" t="s">
        <v>4017</v>
      </c>
      <c r="ER663" s="335" t="s">
        <v>4017</v>
      </c>
      <c r="ES663" s="335" t="s">
        <v>4017</v>
      </c>
      <c r="ET663" s="335" t="s">
        <v>4017</v>
      </c>
      <c r="EU663" s="335" t="s">
        <v>4017</v>
      </c>
      <c r="EV663" s="335" t="s">
        <v>3848</v>
      </c>
      <c r="EW663" s="335" t="s">
        <v>3848</v>
      </c>
      <c r="EX663" s="335" t="s">
        <v>3848</v>
      </c>
      <c r="EY663" s="335" t="s">
        <v>3848</v>
      </c>
      <c r="EZ663" s="335" t="s">
        <v>3848</v>
      </c>
      <c r="FA663" s="335" t="s">
        <v>3848</v>
      </c>
      <c r="FB663" s="335" t="s">
        <v>3848</v>
      </c>
      <c r="FC663" s="335" t="s">
        <v>3848</v>
      </c>
      <c r="FD663" s="335" t="s">
        <v>3848</v>
      </c>
      <c r="FE663" s="335" t="s">
        <v>4017</v>
      </c>
      <c r="FF663" s="335" t="s">
        <v>4017</v>
      </c>
      <c r="FG663" s="335" t="s">
        <v>3848</v>
      </c>
      <c r="FH663" s="335" t="s">
        <v>3848</v>
      </c>
      <c r="FI663" s="335" t="s">
        <v>3848</v>
      </c>
      <c r="FJ663" s="335" t="s">
        <v>4017</v>
      </c>
      <c r="FK663" s="335" t="s">
        <v>4017</v>
      </c>
      <c r="FL663" s="335" t="s">
        <v>4017</v>
      </c>
      <c r="FM663" s="335" t="s">
        <v>1239</v>
      </c>
      <c r="FN663" s="335" t="s">
        <v>1239</v>
      </c>
      <c r="FO663" s="335" t="s">
        <v>3848</v>
      </c>
      <c r="FP663" s="335" t="s">
        <v>3848</v>
      </c>
      <c r="FQ663" s="335" t="s">
        <v>4079</v>
      </c>
      <c r="FR663" s="335" t="s">
        <v>4079</v>
      </c>
      <c r="FS663" s="335" t="s">
        <v>4079</v>
      </c>
      <c r="FT663" s="335" t="s">
        <v>3943</v>
      </c>
      <c r="FU663" s="335" t="s">
        <v>3943</v>
      </c>
      <c r="FV663" s="335" t="s">
        <v>3943</v>
      </c>
      <c r="FW663" s="335" t="s">
        <v>3943</v>
      </c>
      <c r="FX663" s="335" t="s">
        <v>3944</v>
      </c>
      <c r="FY663" s="335" t="s">
        <v>3848</v>
      </c>
      <c r="FZ663" s="335" t="s">
        <v>3848</v>
      </c>
      <c r="GA663" s="335" t="s">
        <v>3848</v>
      </c>
      <c r="GB663" s="335" t="s">
        <v>3848</v>
      </c>
      <c r="GC663" s="335" t="s">
        <v>3848</v>
      </c>
      <c r="HL663" s="335"/>
      <c r="HM663" s="335"/>
      <c r="HN663" s="335"/>
      <c r="HO663" s="335"/>
      <c r="HP663" s="335"/>
      <c r="HQ663" s="335"/>
      <c r="HR663" s="335"/>
      <c r="HS663" s="335"/>
      <c r="HT663" s="335"/>
      <c r="HU663" s="335"/>
      <c r="HV663" s="335"/>
      <c r="HW663" s="335"/>
      <c r="HX663" s="335"/>
      <c r="HY663" s="335"/>
      <c r="HZ663" s="335"/>
      <c r="IA663" s="335"/>
      <c r="IB663" s="335"/>
      <c r="IC663" s="44" t="s">
        <v>3403</v>
      </c>
      <c r="ID663" s="335"/>
      <c r="IE663" s="44" t="s">
        <v>3403</v>
      </c>
    </row>
    <row r="664" spans="1:239" s="44" customFormat="1" ht="15" customHeight="1" x14ac:dyDescent="0.2">
      <c r="A664" s="85">
        <v>137</v>
      </c>
      <c r="B664" s="470"/>
      <c r="C664" s="85"/>
      <c r="D664" s="85" t="s">
        <v>12630</v>
      </c>
      <c r="E664" s="523" t="s">
        <v>212</v>
      </c>
      <c r="F664" s="282">
        <v>43287</v>
      </c>
      <c r="G664" s="255" t="s">
        <v>1202</v>
      </c>
      <c r="H664" s="44" t="s">
        <v>233</v>
      </c>
      <c r="I664" s="44" t="s">
        <v>4282</v>
      </c>
      <c r="J664" s="85"/>
      <c r="K664" s="471"/>
      <c r="L664" s="471"/>
      <c r="M664" s="471"/>
      <c r="N664" s="471"/>
      <c r="O664" s="85"/>
      <c r="P664" s="552" t="s">
        <v>26549</v>
      </c>
      <c r="Q664" s="44" t="s">
        <v>26550</v>
      </c>
      <c r="R664" s="44" t="s">
        <v>26551</v>
      </c>
      <c r="S664" s="351" t="s">
        <v>26552</v>
      </c>
      <c r="T664" s="561">
        <v>9077129503</v>
      </c>
      <c r="U664" s="567" t="s">
        <v>26553</v>
      </c>
      <c r="V664" s="44" t="s">
        <v>221</v>
      </c>
      <c r="W664" s="44" t="s">
        <v>221</v>
      </c>
      <c r="X664" s="44" t="s">
        <v>221</v>
      </c>
      <c r="Y664" s="44" t="s">
        <v>221</v>
      </c>
      <c r="Z664" s="44" t="s">
        <v>221</v>
      </c>
      <c r="AA664" s="44" t="s">
        <v>221</v>
      </c>
      <c r="AB664" s="44" t="s">
        <v>1239</v>
      </c>
      <c r="AC664" s="85" t="s">
        <v>402</v>
      </c>
      <c r="AD664" s="255" t="s">
        <v>366</v>
      </c>
      <c r="AF664" s="85" t="s">
        <v>221</v>
      </c>
      <c r="AG664" s="85" t="s">
        <v>221</v>
      </c>
      <c r="AH664" s="85" t="s">
        <v>221</v>
      </c>
      <c r="AN664" s="85" t="s">
        <v>394</v>
      </c>
      <c r="AO664" s="85" t="s">
        <v>3540</v>
      </c>
      <c r="AP664" s="85" t="s">
        <v>281</v>
      </c>
      <c r="AQ664" s="36" t="s">
        <v>15604</v>
      </c>
      <c r="AR664" s="85"/>
      <c r="AS664" s="85"/>
      <c r="AT664" s="85"/>
      <c r="AU664" s="85"/>
      <c r="AV664" s="85"/>
      <c r="AW664" s="85"/>
      <c r="AX664" s="85"/>
      <c r="AY664" s="85" t="s">
        <v>227</v>
      </c>
      <c r="AZ664" s="85" t="s">
        <v>446</v>
      </c>
      <c r="BA664" s="275"/>
      <c r="BB664" s="275" t="s">
        <v>12693</v>
      </c>
      <c r="BC664" s="59">
        <v>0.59861111111111109</v>
      </c>
      <c r="BD664" s="59">
        <v>0.60416666666666663</v>
      </c>
      <c r="BF664" s="44">
        <v>1</v>
      </c>
      <c r="BG664" s="44">
        <v>1</v>
      </c>
      <c r="BH664" s="44">
        <v>1</v>
      </c>
      <c r="BI664" s="44">
        <v>2</v>
      </c>
      <c r="BJ664" s="44">
        <v>1</v>
      </c>
      <c r="BK664" s="44">
        <v>1</v>
      </c>
      <c r="BL664" s="44">
        <v>2</v>
      </c>
      <c r="BM664" s="44">
        <v>2</v>
      </c>
      <c r="BN664" s="44">
        <v>2</v>
      </c>
      <c r="BO664" s="44">
        <v>1</v>
      </c>
      <c r="BP664" s="44">
        <v>2</v>
      </c>
      <c r="BQ664" s="44">
        <v>1</v>
      </c>
      <c r="BR664" s="44">
        <v>2</v>
      </c>
      <c r="BS664" s="44">
        <v>1</v>
      </c>
      <c r="BT664" s="44">
        <v>2</v>
      </c>
      <c r="BW664" s="59"/>
      <c r="BX664" s="59"/>
      <c r="CG664" s="85"/>
      <c r="CH664" s="85"/>
      <c r="CI664" s="85"/>
      <c r="CJ664" s="85"/>
      <c r="CK664" s="85"/>
      <c r="CL664" s="85"/>
      <c r="CM664" s="85"/>
      <c r="CN664" s="85"/>
      <c r="CO664" s="85"/>
      <c r="CP664" s="85"/>
      <c r="CR664" s="335" t="s">
        <v>12643</v>
      </c>
      <c r="CS664" s="335" t="s">
        <v>12644</v>
      </c>
      <c r="CT664" s="335" t="s">
        <v>4002</v>
      </c>
      <c r="CU664" s="335" t="s">
        <v>26554</v>
      </c>
      <c r="CV664" s="335" t="s">
        <v>26550</v>
      </c>
      <c r="CW664" s="335" t="s">
        <v>26551</v>
      </c>
      <c r="CX664" s="335" t="s">
        <v>26552</v>
      </c>
      <c r="CY664" s="335" t="s">
        <v>26555</v>
      </c>
      <c r="CZ664" s="335" t="s">
        <v>3848</v>
      </c>
      <c r="DA664" s="335" t="s">
        <v>4002</v>
      </c>
      <c r="DB664" s="335" t="s">
        <v>4037</v>
      </c>
      <c r="DC664" s="335" t="s">
        <v>4038</v>
      </c>
      <c r="DD664" s="335" t="s">
        <v>4039</v>
      </c>
      <c r="DE664" s="335" t="s">
        <v>3848</v>
      </c>
      <c r="DF664" s="335" t="s">
        <v>6859</v>
      </c>
      <c r="DG664" s="335" t="s">
        <v>4037</v>
      </c>
      <c r="DH664" s="335" t="s">
        <v>4038</v>
      </c>
      <c r="DI664" s="335" t="s">
        <v>4039</v>
      </c>
      <c r="DJ664" s="335" t="s">
        <v>3848</v>
      </c>
      <c r="DK664" s="335" t="s">
        <v>3957</v>
      </c>
      <c r="DL664" s="335" t="s">
        <v>3848</v>
      </c>
      <c r="DM664" s="335" t="s">
        <v>3914</v>
      </c>
      <c r="DN664" s="335" t="s">
        <v>3852</v>
      </c>
      <c r="DO664" s="335" t="s">
        <v>3848</v>
      </c>
      <c r="DP664" s="335" t="s">
        <v>3848</v>
      </c>
      <c r="DQ664" s="335" t="s">
        <v>26556</v>
      </c>
      <c r="DR664" s="335" t="s">
        <v>26556</v>
      </c>
      <c r="DS664" s="335" t="s">
        <v>26553</v>
      </c>
      <c r="DT664" s="335" t="s">
        <v>3848</v>
      </c>
      <c r="DU664" s="335" t="s">
        <v>3848</v>
      </c>
      <c r="DV664" s="335" t="s">
        <v>3848</v>
      </c>
      <c r="DW664" s="335" t="s">
        <v>3848</v>
      </c>
      <c r="DX664" s="335" t="s">
        <v>3848</v>
      </c>
      <c r="DY664" s="335" t="s">
        <v>3848</v>
      </c>
      <c r="DZ664" s="335" t="s">
        <v>3848</v>
      </c>
      <c r="EA664" s="335" t="s">
        <v>3848</v>
      </c>
      <c r="EB664" s="335" t="s">
        <v>3861</v>
      </c>
      <c r="EC664" s="335" t="s">
        <v>3862</v>
      </c>
      <c r="ED664" s="335" t="s">
        <v>3848</v>
      </c>
      <c r="EE664" s="335" t="s">
        <v>6909</v>
      </c>
      <c r="EF664" s="335" t="s">
        <v>5081</v>
      </c>
      <c r="EG664" s="335" t="s">
        <v>2755</v>
      </c>
      <c r="EH664" s="335" t="s">
        <v>282</v>
      </c>
      <c r="EI664" s="335" t="s">
        <v>3848</v>
      </c>
      <c r="EJ664" s="335" t="s">
        <v>3848</v>
      </c>
      <c r="EK664" s="335" t="s">
        <v>3848</v>
      </c>
      <c r="EL664" s="335" t="s">
        <v>3868</v>
      </c>
      <c r="EM664" s="335" t="s">
        <v>4002</v>
      </c>
      <c r="EN664" s="335" t="s">
        <v>4002</v>
      </c>
      <c r="EO664" s="335" t="s">
        <v>4002</v>
      </c>
      <c r="EP664" s="335" t="s">
        <v>4002</v>
      </c>
      <c r="EQ664" s="335" t="s">
        <v>4017</v>
      </c>
      <c r="ER664" s="335" t="s">
        <v>4017</v>
      </c>
      <c r="ES664" s="335" t="s">
        <v>4017</v>
      </c>
      <c r="ET664" s="335" t="s">
        <v>4017</v>
      </c>
      <c r="EU664" s="335" t="s">
        <v>4017</v>
      </c>
      <c r="EV664" s="335" t="s">
        <v>3848</v>
      </c>
      <c r="EW664" s="335" t="s">
        <v>3848</v>
      </c>
      <c r="EX664" s="335" t="s">
        <v>3848</v>
      </c>
      <c r="EY664" s="335" t="s">
        <v>3848</v>
      </c>
      <c r="EZ664" s="335" t="s">
        <v>3848</v>
      </c>
      <c r="FA664" s="335" t="s">
        <v>3848</v>
      </c>
      <c r="FB664" s="335" t="s">
        <v>3848</v>
      </c>
      <c r="FC664" s="335" t="s">
        <v>3848</v>
      </c>
      <c r="FD664" s="335" t="s">
        <v>3848</v>
      </c>
      <c r="FE664" s="335" t="s">
        <v>4017</v>
      </c>
      <c r="FF664" s="335" t="s">
        <v>4017</v>
      </c>
      <c r="FG664" s="335" t="s">
        <v>3848</v>
      </c>
      <c r="FH664" s="335" t="s">
        <v>3848</v>
      </c>
      <c r="FI664" s="335" t="s">
        <v>3848</v>
      </c>
      <c r="FJ664" s="335" t="s">
        <v>4017</v>
      </c>
      <c r="FK664" s="335" t="s">
        <v>4017</v>
      </c>
      <c r="FL664" s="335" t="s">
        <v>4017</v>
      </c>
      <c r="FM664" s="335" t="s">
        <v>1239</v>
      </c>
      <c r="FN664" s="335" t="s">
        <v>1239</v>
      </c>
      <c r="FO664" s="335" t="s">
        <v>3848</v>
      </c>
      <c r="FP664" s="335" t="s">
        <v>3848</v>
      </c>
      <c r="FQ664" s="335" t="s">
        <v>4079</v>
      </c>
      <c r="FR664" s="335" t="s">
        <v>4079</v>
      </c>
      <c r="FS664" s="335" t="s">
        <v>4079</v>
      </c>
      <c r="FT664" s="335" t="s">
        <v>3943</v>
      </c>
      <c r="FU664" s="335" t="s">
        <v>3943</v>
      </c>
      <c r="FV664" s="335" t="s">
        <v>3943</v>
      </c>
      <c r="FW664" s="335" t="s">
        <v>3943</v>
      </c>
      <c r="FX664" s="335" t="s">
        <v>3944</v>
      </c>
      <c r="FY664" s="335" t="s">
        <v>3848</v>
      </c>
      <c r="FZ664" s="335" t="s">
        <v>3848</v>
      </c>
      <c r="GA664" s="335" t="s">
        <v>3848</v>
      </c>
      <c r="GB664" s="335" t="s">
        <v>3848</v>
      </c>
      <c r="GC664" s="335" t="s">
        <v>3848</v>
      </c>
      <c r="HL664" s="335"/>
      <c r="HM664" s="335"/>
      <c r="HN664" s="335"/>
      <c r="HO664" s="335"/>
      <c r="HP664" s="335"/>
      <c r="HQ664" s="335"/>
      <c r="HR664" s="335"/>
      <c r="HS664" s="335"/>
      <c r="HT664" s="335"/>
      <c r="HU664" s="335"/>
      <c r="HV664" s="335"/>
      <c r="HW664" s="335"/>
      <c r="HX664" s="335"/>
      <c r="HY664" s="335"/>
      <c r="HZ664" s="335"/>
      <c r="IA664" s="335"/>
      <c r="IB664" s="335"/>
      <c r="IC664" s="44" t="s">
        <v>3403</v>
      </c>
      <c r="ID664" s="335"/>
      <c r="IE664" s="44" t="s">
        <v>3403</v>
      </c>
    </row>
    <row r="665" spans="1:239" s="44" customFormat="1" ht="15" customHeight="1" x14ac:dyDescent="0.2">
      <c r="A665" s="85">
        <v>138</v>
      </c>
      <c r="B665" s="470"/>
      <c r="C665" s="85"/>
      <c r="D665" s="85" t="s">
        <v>12630</v>
      </c>
      <c r="E665" s="523" t="s">
        <v>212</v>
      </c>
      <c r="F665" s="282">
        <v>43287</v>
      </c>
      <c r="G665" s="255" t="s">
        <v>1202</v>
      </c>
      <c r="H665" s="44" t="s">
        <v>233</v>
      </c>
      <c r="I665" s="44" t="s">
        <v>3057</v>
      </c>
      <c r="J665" s="85"/>
      <c r="K665" s="309"/>
      <c r="L665" s="471"/>
      <c r="M665" s="471"/>
      <c r="N665" s="471"/>
      <c r="O665" s="85"/>
      <c r="P665" s="552" t="s">
        <v>26515</v>
      </c>
      <c r="Q665" s="44" t="s">
        <v>757</v>
      </c>
      <c r="R665" s="44" t="s">
        <v>26557</v>
      </c>
      <c r="S665" s="351" t="s">
        <v>26558</v>
      </c>
      <c r="T665" s="561">
        <v>9552548091</v>
      </c>
      <c r="U665" s="567" t="s">
        <v>26559</v>
      </c>
      <c r="V665" s="44" t="s">
        <v>221</v>
      </c>
      <c r="W665" s="44" t="s">
        <v>221</v>
      </c>
      <c r="X665" s="44" t="s">
        <v>221</v>
      </c>
      <c r="Y665" s="44" t="s">
        <v>221</v>
      </c>
      <c r="Z665" s="44" t="s">
        <v>221</v>
      </c>
      <c r="AA665" s="44" t="s">
        <v>221</v>
      </c>
      <c r="AB665" s="44" t="s">
        <v>1239</v>
      </c>
      <c r="AC665" s="85" t="s">
        <v>402</v>
      </c>
      <c r="AD665" s="255" t="s">
        <v>224</v>
      </c>
      <c r="AF665" s="85" t="s">
        <v>221</v>
      </c>
      <c r="AG665" s="85" t="s">
        <v>221</v>
      </c>
      <c r="AH665" s="85" t="s">
        <v>221</v>
      </c>
      <c r="AN665" s="85" t="s">
        <v>394</v>
      </c>
      <c r="AO665" s="85" t="s">
        <v>3540</v>
      </c>
      <c r="AP665" s="85" t="s">
        <v>281</v>
      </c>
      <c r="AQ665" s="36" t="s">
        <v>15604</v>
      </c>
      <c r="AR665" s="85"/>
      <c r="AS665" s="85"/>
      <c r="AT665" s="85"/>
      <c r="AU665" s="85"/>
      <c r="AV665" s="85"/>
      <c r="AW665" s="85"/>
      <c r="AX665" s="85"/>
      <c r="AY665" s="85" t="s">
        <v>227</v>
      </c>
      <c r="AZ665" s="85" t="s">
        <v>446</v>
      </c>
      <c r="BA665" s="275"/>
      <c r="BB665" s="275" t="s">
        <v>12693</v>
      </c>
      <c r="BC665" s="59">
        <v>0.61249999999999993</v>
      </c>
      <c r="BD665" s="59">
        <v>0.61527777777777781</v>
      </c>
      <c r="BF665" s="44">
        <v>1</v>
      </c>
      <c r="BG665" s="44">
        <v>1</v>
      </c>
      <c r="BH665" s="44">
        <v>1</v>
      </c>
      <c r="BI665" s="44">
        <v>2</v>
      </c>
      <c r="BJ665" s="44">
        <v>1</v>
      </c>
      <c r="BK665" s="44">
        <v>1</v>
      </c>
      <c r="BL665" s="44">
        <v>2</v>
      </c>
      <c r="BM665" s="44">
        <v>2</v>
      </c>
      <c r="BN665" s="44">
        <v>2</v>
      </c>
      <c r="BO665" s="44">
        <v>1</v>
      </c>
      <c r="BP665" s="44">
        <v>2</v>
      </c>
      <c r="BQ665" s="44">
        <v>1</v>
      </c>
      <c r="BR665" s="44">
        <v>2</v>
      </c>
      <c r="BS665" s="44">
        <v>1</v>
      </c>
      <c r="BT665" s="44">
        <v>2</v>
      </c>
      <c r="BW665" s="59"/>
      <c r="BX665" s="59"/>
      <c r="CG665" s="85"/>
      <c r="CH665" s="85"/>
      <c r="CI665" s="85"/>
      <c r="CJ665" s="85"/>
      <c r="CK665" s="85"/>
      <c r="CL665" s="85"/>
      <c r="CM665" s="85"/>
      <c r="CN665" s="85"/>
      <c r="CO665" s="85"/>
      <c r="CP665" s="85"/>
      <c r="CR665" s="335" t="s">
        <v>12643</v>
      </c>
      <c r="CS665" s="335" t="s">
        <v>12644</v>
      </c>
      <c r="CT665" s="335" t="s">
        <v>4002</v>
      </c>
      <c r="CU665" s="335" t="s">
        <v>26560</v>
      </c>
      <c r="CV665" s="335" t="s">
        <v>757</v>
      </c>
      <c r="CW665" s="335" t="s">
        <v>26557</v>
      </c>
      <c r="CX665" s="335" t="s">
        <v>26558</v>
      </c>
      <c r="CY665" s="335" t="s">
        <v>26561</v>
      </c>
      <c r="CZ665" s="335" t="s">
        <v>3848</v>
      </c>
      <c r="DA665" s="335" t="s">
        <v>4002</v>
      </c>
      <c r="DB665" s="335" t="s">
        <v>4037</v>
      </c>
      <c r="DC665" s="335" t="s">
        <v>4038</v>
      </c>
      <c r="DD665" s="335" t="s">
        <v>4039</v>
      </c>
      <c r="DE665" s="335" t="s">
        <v>3848</v>
      </c>
      <c r="DF665" s="335" t="s">
        <v>1239</v>
      </c>
      <c r="DG665" s="335" t="s">
        <v>4037</v>
      </c>
      <c r="DH665" s="335" t="s">
        <v>4038</v>
      </c>
      <c r="DI665" s="335" t="s">
        <v>4039</v>
      </c>
      <c r="DJ665" s="335" t="s">
        <v>3848</v>
      </c>
      <c r="DK665" s="335" t="s">
        <v>3849</v>
      </c>
      <c r="DL665" s="335" t="s">
        <v>3848</v>
      </c>
      <c r="DM665" s="335" t="s">
        <v>3914</v>
      </c>
      <c r="DN665" s="335" t="s">
        <v>3852</v>
      </c>
      <c r="DO665" s="335" t="s">
        <v>3848</v>
      </c>
      <c r="DP665" s="335" t="s">
        <v>3848</v>
      </c>
      <c r="DQ665" s="335" t="s">
        <v>26562</v>
      </c>
      <c r="DR665" s="335" t="s">
        <v>26562</v>
      </c>
      <c r="DS665" s="335" t="s">
        <v>26559</v>
      </c>
      <c r="DT665" s="335" t="s">
        <v>3848</v>
      </c>
      <c r="DU665" s="335" t="s">
        <v>3848</v>
      </c>
      <c r="DV665" s="335" t="s">
        <v>3848</v>
      </c>
      <c r="DW665" s="335" t="s">
        <v>3848</v>
      </c>
      <c r="DX665" s="335" t="s">
        <v>3848</v>
      </c>
      <c r="DY665" s="335" t="s">
        <v>3848</v>
      </c>
      <c r="DZ665" s="335" t="s">
        <v>3848</v>
      </c>
      <c r="EA665" s="335" t="s">
        <v>3848</v>
      </c>
      <c r="EB665" s="335" t="s">
        <v>3861</v>
      </c>
      <c r="EC665" s="335" t="s">
        <v>3862</v>
      </c>
      <c r="ED665" s="335" t="s">
        <v>3848</v>
      </c>
      <c r="EE665" s="335" t="s">
        <v>5339</v>
      </c>
      <c r="EF665" s="335" t="s">
        <v>5081</v>
      </c>
      <c r="EG665" s="335" t="s">
        <v>2755</v>
      </c>
      <c r="EH665" s="335" t="s">
        <v>282</v>
      </c>
      <c r="EI665" s="335" t="s">
        <v>3848</v>
      </c>
      <c r="EJ665" s="335" t="s">
        <v>3848</v>
      </c>
      <c r="EK665" s="335" t="s">
        <v>3848</v>
      </c>
      <c r="EL665" s="335" t="s">
        <v>3868</v>
      </c>
      <c r="EM665" s="335" t="s">
        <v>4002</v>
      </c>
      <c r="EN665" s="335" t="s">
        <v>4002</v>
      </c>
      <c r="EO665" s="335" t="s">
        <v>4002</v>
      </c>
      <c r="EP665" s="335" t="s">
        <v>4002</v>
      </c>
      <c r="EQ665" s="335" t="s">
        <v>4017</v>
      </c>
      <c r="ER665" s="335" t="s">
        <v>4017</v>
      </c>
      <c r="ES665" s="335" t="s">
        <v>4017</v>
      </c>
      <c r="ET665" s="335" t="s">
        <v>4017</v>
      </c>
      <c r="EU665" s="335" t="s">
        <v>4017</v>
      </c>
      <c r="EV665" s="335" t="s">
        <v>3848</v>
      </c>
      <c r="EW665" s="335" t="s">
        <v>3848</v>
      </c>
      <c r="EX665" s="335" t="s">
        <v>3848</v>
      </c>
      <c r="EY665" s="335" t="s">
        <v>3848</v>
      </c>
      <c r="EZ665" s="335" t="s">
        <v>3848</v>
      </c>
      <c r="FA665" s="335" t="s">
        <v>3848</v>
      </c>
      <c r="FB665" s="335" t="s">
        <v>3848</v>
      </c>
      <c r="FC665" s="335" t="s">
        <v>3848</v>
      </c>
      <c r="FD665" s="335" t="s">
        <v>3848</v>
      </c>
      <c r="FE665" s="335" t="s">
        <v>4017</v>
      </c>
      <c r="FF665" s="335" t="s">
        <v>4017</v>
      </c>
      <c r="FG665" s="335" t="s">
        <v>3848</v>
      </c>
      <c r="FH665" s="335" t="s">
        <v>3848</v>
      </c>
      <c r="FI665" s="335" t="s">
        <v>3848</v>
      </c>
      <c r="FJ665" s="335" t="s">
        <v>4017</v>
      </c>
      <c r="FK665" s="335" t="s">
        <v>4017</v>
      </c>
      <c r="FL665" s="335" t="s">
        <v>4017</v>
      </c>
      <c r="FM665" s="335" t="s">
        <v>1239</v>
      </c>
      <c r="FN665" s="335" t="s">
        <v>1239</v>
      </c>
      <c r="FO665" s="335" t="s">
        <v>3848</v>
      </c>
      <c r="FP665" s="335" t="s">
        <v>3848</v>
      </c>
      <c r="FQ665" s="335" t="s">
        <v>4079</v>
      </c>
      <c r="FR665" s="335" t="s">
        <v>4079</v>
      </c>
      <c r="FS665" s="335" t="s">
        <v>4079</v>
      </c>
      <c r="FT665" s="335" t="s">
        <v>3943</v>
      </c>
      <c r="FU665" s="335" t="s">
        <v>3943</v>
      </c>
      <c r="FV665" s="335" t="s">
        <v>3943</v>
      </c>
      <c r="FW665" s="335" t="s">
        <v>3943</v>
      </c>
      <c r="FX665" s="335" t="s">
        <v>3944</v>
      </c>
      <c r="FY665" s="335" t="s">
        <v>3848</v>
      </c>
      <c r="FZ665" s="335" t="s">
        <v>3848</v>
      </c>
      <c r="GA665" s="335" t="s">
        <v>3848</v>
      </c>
      <c r="GB665" s="335" t="s">
        <v>3848</v>
      </c>
      <c r="GC665" s="335" t="s">
        <v>3848</v>
      </c>
      <c r="HL665" s="335"/>
      <c r="HM665" s="335"/>
      <c r="HN665" s="335"/>
      <c r="HO665" s="335"/>
      <c r="HP665" s="335"/>
      <c r="HQ665" s="335"/>
      <c r="HR665" s="335"/>
      <c r="HS665" s="335"/>
      <c r="HT665" s="335"/>
      <c r="HU665" s="335"/>
      <c r="HV665" s="335"/>
      <c r="HW665" s="335"/>
      <c r="HX665" s="335"/>
      <c r="HY665" s="335"/>
      <c r="HZ665" s="335"/>
      <c r="IA665" s="335"/>
      <c r="IB665" s="335"/>
      <c r="IC665" s="44" t="s">
        <v>3403</v>
      </c>
      <c r="ID665" s="335"/>
      <c r="IE665" s="44" t="s">
        <v>3403</v>
      </c>
    </row>
    <row r="666" spans="1:239" s="44" customFormat="1" ht="15" customHeight="1" x14ac:dyDescent="0.2">
      <c r="A666" s="85">
        <v>139</v>
      </c>
      <c r="B666" s="470"/>
      <c r="C666" s="85"/>
      <c r="D666" s="85" t="s">
        <v>12630</v>
      </c>
      <c r="E666" s="523" t="s">
        <v>212</v>
      </c>
      <c r="F666" s="282">
        <v>43287</v>
      </c>
      <c r="G666" s="255" t="s">
        <v>1202</v>
      </c>
      <c r="H666" s="44" t="s">
        <v>233</v>
      </c>
      <c r="I666" s="44" t="s">
        <v>3057</v>
      </c>
      <c r="J666" s="85"/>
      <c r="K666" s="471"/>
      <c r="L666" s="471"/>
      <c r="M666" s="471"/>
      <c r="N666" s="471"/>
      <c r="O666" s="85"/>
      <c r="P666" s="552" t="s">
        <v>26515</v>
      </c>
      <c r="Q666" s="44" t="s">
        <v>26563</v>
      </c>
      <c r="R666" s="44" t="s">
        <v>18249</v>
      </c>
      <c r="S666" s="351" t="s">
        <v>26564</v>
      </c>
      <c r="T666" s="354">
        <v>9262150922</v>
      </c>
      <c r="U666" s="516" t="s">
        <v>26565</v>
      </c>
      <c r="V666" s="44" t="s">
        <v>221</v>
      </c>
      <c r="W666" s="44" t="s">
        <v>221</v>
      </c>
      <c r="X666" s="44" t="s">
        <v>221</v>
      </c>
      <c r="Y666" s="44" t="s">
        <v>221</v>
      </c>
      <c r="Z666" s="44" t="s">
        <v>221</v>
      </c>
      <c r="AA666" s="44" t="s">
        <v>221</v>
      </c>
      <c r="AB666" s="44" t="s">
        <v>1239</v>
      </c>
      <c r="AC666" s="85" t="s">
        <v>402</v>
      </c>
      <c r="AD666" s="85" t="s">
        <v>267</v>
      </c>
      <c r="AF666" s="85" t="s">
        <v>221</v>
      </c>
      <c r="AG666" s="85" t="s">
        <v>221</v>
      </c>
      <c r="AH666" s="85" t="s">
        <v>221</v>
      </c>
      <c r="AN666" s="64" t="s">
        <v>394</v>
      </c>
      <c r="AO666" s="85" t="s">
        <v>3540</v>
      </c>
      <c r="AP666" s="85" t="s">
        <v>281</v>
      </c>
      <c r="AQ666" s="36" t="s">
        <v>15604</v>
      </c>
      <c r="AR666" s="85"/>
      <c r="AS666" s="85"/>
      <c r="AT666" s="85"/>
      <c r="AU666" s="85"/>
      <c r="AV666" s="85"/>
      <c r="AW666" s="85"/>
      <c r="AX666" s="85"/>
      <c r="AY666" s="85" t="s">
        <v>227</v>
      </c>
      <c r="AZ666" s="85" t="s">
        <v>446</v>
      </c>
      <c r="BA666" s="275"/>
      <c r="BB666" s="275" t="s">
        <v>12693</v>
      </c>
      <c r="BC666" s="568">
        <v>0.66388888888888886</v>
      </c>
      <c r="BD666" s="59">
        <v>0.66875000000000007</v>
      </c>
      <c r="BF666" s="44">
        <v>1</v>
      </c>
      <c r="BG666" s="44">
        <v>1</v>
      </c>
      <c r="BH666" s="44">
        <v>1</v>
      </c>
      <c r="BI666" s="44">
        <v>2</v>
      </c>
      <c r="BJ666" s="44">
        <v>1</v>
      </c>
      <c r="BK666" s="44">
        <v>1</v>
      </c>
      <c r="BL666" s="44">
        <v>2</v>
      </c>
      <c r="BM666" s="44">
        <v>2</v>
      </c>
      <c r="BN666" s="44">
        <v>2</v>
      </c>
      <c r="BO666" s="44">
        <v>1</v>
      </c>
      <c r="BP666" s="44">
        <v>2</v>
      </c>
      <c r="BQ666" s="44">
        <v>1</v>
      </c>
      <c r="BR666" s="44">
        <v>2</v>
      </c>
      <c r="BS666" s="44">
        <v>1</v>
      </c>
      <c r="BT666" s="44">
        <v>2</v>
      </c>
      <c r="BW666" s="59"/>
      <c r="BX666" s="59"/>
      <c r="CG666" s="85"/>
      <c r="CH666" s="85"/>
      <c r="CI666" s="85"/>
      <c r="CJ666" s="85"/>
      <c r="CK666" s="85"/>
      <c r="CL666" s="85"/>
      <c r="CM666" s="85"/>
      <c r="CN666" s="85"/>
      <c r="CO666" s="85"/>
      <c r="CP666" s="85"/>
      <c r="CR666" s="335" t="s">
        <v>12643</v>
      </c>
      <c r="CS666" s="335" t="s">
        <v>12644</v>
      </c>
      <c r="CT666" s="335" t="s">
        <v>4002</v>
      </c>
      <c r="CU666" s="335" t="s">
        <v>26566</v>
      </c>
      <c r="CV666" s="335" t="s">
        <v>26563</v>
      </c>
      <c r="CW666" s="335" t="s">
        <v>18249</v>
      </c>
      <c r="CX666" s="335" t="s">
        <v>26564</v>
      </c>
      <c r="CY666" s="335" t="s">
        <v>26567</v>
      </c>
      <c r="CZ666" s="335" t="s">
        <v>3848</v>
      </c>
      <c r="DA666" s="335" t="s">
        <v>4002</v>
      </c>
      <c r="DB666" s="335" t="s">
        <v>4037</v>
      </c>
      <c r="DC666" s="335" t="s">
        <v>4038</v>
      </c>
      <c r="DD666" s="335" t="s">
        <v>4039</v>
      </c>
      <c r="DE666" s="335" t="s">
        <v>3848</v>
      </c>
      <c r="DF666" s="335" t="s">
        <v>6859</v>
      </c>
      <c r="DG666" s="335" t="s">
        <v>4037</v>
      </c>
      <c r="DH666" s="335" t="s">
        <v>4038</v>
      </c>
      <c r="DI666" s="335" t="s">
        <v>4039</v>
      </c>
      <c r="DJ666" s="335" t="s">
        <v>3848</v>
      </c>
      <c r="DK666" s="335" t="s">
        <v>3849</v>
      </c>
      <c r="DL666" s="335" t="s">
        <v>3848</v>
      </c>
      <c r="DM666" s="335" t="s">
        <v>3914</v>
      </c>
      <c r="DN666" s="335" t="s">
        <v>3852</v>
      </c>
      <c r="DO666" s="335" t="s">
        <v>3848</v>
      </c>
      <c r="DP666" s="335" t="s">
        <v>3848</v>
      </c>
      <c r="DQ666" s="335" t="s">
        <v>26568</v>
      </c>
      <c r="DR666" s="335" t="s">
        <v>26568</v>
      </c>
      <c r="DS666" s="335" t="s">
        <v>26565</v>
      </c>
      <c r="DT666" s="335" t="s">
        <v>3848</v>
      </c>
      <c r="DU666" s="335" t="s">
        <v>3848</v>
      </c>
      <c r="DV666" s="335" t="s">
        <v>3848</v>
      </c>
      <c r="DW666" s="335" t="s">
        <v>3848</v>
      </c>
      <c r="DX666" s="335" t="s">
        <v>3848</v>
      </c>
      <c r="DY666" s="335" t="s">
        <v>3848</v>
      </c>
      <c r="DZ666" s="335" t="s">
        <v>3848</v>
      </c>
      <c r="EA666" s="335" t="s">
        <v>3848</v>
      </c>
      <c r="EB666" s="335" t="s">
        <v>3861</v>
      </c>
      <c r="EC666" s="335" t="s">
        <v>3862</v>
      </c>
      <c r="ED666" s="335" t="s">
        <v>3848</v>
      </c>
      <c r="EE666" s="335" t="s">
        <v>5408</v>
      </c>
      <c r="EF666" s="335" t="s">
        <v>5081</v>
      </c>
      <c r="EG666" s="335" t="s">
        <v>2755</v>
      </c>
      <c r="EH666" s="335" t="s">
        <v>282</v>
      </c>
      <c r="EI666" s="335" t="s">
        <v>3848</v>
      </c>
      <c r="EJ666" s="335" t="s">
        <v>3848</v>
      </c>
      <c r="EK666" s="335" t="s">
        <v>3848</v>
      </c>
      <c r="EL666" s="335" t="s">
        <v>3868</v>
      </c>
      <c r="EM666" s="335" t="s">
        <v>4002</v>
      </c>
      <c r="EN666" s="335" t="s">
        <v>4002</v>
      </c>
      <c r="EO666" s="335" t="s">
        <v>4002</v>
      </c>
      <c r="EP666" s="335" t="s">
        <v>4002</v>
      </c>
      <c r="EQ666" s="335" t="s">
        <v>4017</v>
      </c>
      <c r="ER666" s="335" t="s">
        <v>4017</v>
      </c>
      <c r="ES666" s="335" t="s">
        <v>4017</v>
      </c>
      <c r="ET666" s="335" t="s">
        <v>4017</v>
      </c>
      <c r="EU666" s="335" t="s">
        <v>4017</v>
      </c>
      <c r="EV666" s="335" t="s">
        <v>3848</v>
      </c>
      <c r="EW666" s="335" t="s">
        <v>3848</v>
      </c>
      <c r="EX666" s="335" t="s">
        <v>3848</v>
      </c>
      <c r="EY666" s="335" t="s">
        <v>3848</v>
      </c>
      <c r="EZ666" s="335" t="s">
        <v>3848</v>
      </c>
      <c r="FA666" s="335" t="s">
        <v>3848</v>
      </c>
      <c r="FB666" s="335" t="s">
        <v>3848</v>
      </c>
      <c r="FC666" s="335" t="s">
        <v>3848</v>
      </c>
      <c r="FD666" s="335" t="s">
        <v>3848</v>
      </c>
      <c r="FE666" s="335" t="s">
        <v>4017</v>
      </c>
      <c r="FF666" s="335" t="s">
        <v>4017</v>
      </c>
      <c r="FG666" s="335" t="s">
        <v>3848</v>
      </c>
      <c r="FH666" s="335" t="s">
        <v>3848</v>
      </c>
      <c r="FI666" s="335" t="s">
        <v>3848</v>
      </c>
      <c r="FJ666" s="335" t="s">
        <v>4017</v>
      </c>
      <c r="FK666" s="335" t="s">
        <v>4017</v>
      </c>
      <c r="FL666" s="335" t="s">
        <v>4017</v>
      </c>
      <c r="FM666" s="335" t="s">
        <v>1239</v>
      </c>
      <c r="FN666" s="335" t="s">
        <v>1239</v>
      </c>
      <c r="FO666" s="335" t="s">
        <v>3848</v>
      </c>
      <c r="FP666" s="335" t="s">
        <v>3848</v>
      </c>
      <c r="FQ666" s="335" t="s">
        <v>4079</v>
      </c>
      <c r="FR666" s="335" t="s">
        <v>4079</v>
      </c>
      <c r="FS666" s="335" t="s">
        <v>4079</v>
      </c>
      <c r="FT666" s="335" t="s">
        <v>3943</v>
      </c>
      <c r="FU666" s="335" t="s">
        <v>3943</v>
      </c>
      <c r="FV666" s="335" t="s">
        <v>3943</v>
      </c>
      <c r="FW666" s="335" t="s">
        <v>3943</v>
      </c>
      <c r="FX666" s="335" t="s">
        <v>3944</v>
      </c>
      <c r="FY666" s="335" t="s">
        <v>3848</v>
      </c>
      <c r="FZ666" s="335" t="s">
        <v>3848</v>
      </c>
      <c r="GA666" s="335" t="s">
        <v>3848</v>
      </c>
      <c r="GB666" s="335" t="s">
        <v>3848</v>
      </c>
      <c r="GC666" s="335" t="s">
        <v>3848</v>
      </c>
      <c r="HL666" s="335"/>
      <c r="HM666" s="335"/>
      <c r="HN666" s="335"/>
      <c r="HO666" s="335"/>
      <c r="HP666" s="335"/>
      <c r="HQ666" s="335"/>
      <c r="HR666" s="335"/>
      <c r="HS666" s="335"/>
      <c r="HT666" s="335"/>
      <c r="HU666" s="335"/>
      <c r="HV666" s="335"/>
      <c r="HW666" s="335"/>
      <c r="HX666" s="335"/>
      <c r="HY666" s="335"/>
      <c r="HZ666" s="335"/>
      <c r="IA666" s="335"/>
      <c r="IB666" s="335"/>
      <c r="IC666" s="44" t="s">
        <v>3403</v>
      </c>
      <c r="ID666" s="335"/>
      <c r="IE666" s="44" t="s">
        <v>3403</v>
      </c>
    </row>
    <row r="667" spans="1:239" s="44" customFormat="1" ht="15" customHeight="1" x14ac:dyDescent="0.2">
      <c r="A667" s="85">
        <v>140</v>
      </c>
      <c r="B667" s="470"/>
      <c r="C667" s="85"/>
      <c r="D667" s="85" t="s">
        <v>12630</v>
      </c>
      <c r="E667" s="523" t="s">
        <v>212</v>
      </c>
      <c r="F667" s="282">
        <v>43287</v>
      </c>
      <c r="G667" s="255" t="s">
        <v>1202</v>
      </c>
      <c r="H667" s="44" t="s">
        <v>214</v>
      </c>
      <c r="I667" s="44" t="s">
        <v>17737</v>
      </c>
      <c r="J667" s="85"/>
      <c r="K667" s="471"/>
      <c r="L667" s="471"/>
      <c r="M667" s="471"/>
      <c r="N667" s="471"/>
      <c r="O667" s="85"/>
      <c r="P667" s="370" t="s">
        <v>26569</v>
      </c>
      <c r="Q667" s="44" t="s">
        <v>503</v>
      </c>
      <c r="R667" s="44" t="s">
        <v>26570</v>
      </c>
      <c r="S667" s="351" t="s">
        <v>26571</v>
      </c>
      <c r="T667" s="561">
        <v>9424559050</v>
      </c>
      <c r="U667" s="567" t="s">
        <v>26572</v>
      </c>
      <c r="V667" s="44" t="s">
        <v>221</v>
      </c>
      <c r="W667" s="44" t="s">
        <v>221</v>
      </c>
      <c r="X667" s="44" t="s">
        <v>221</v>
      </c>
      <c r="Y667" s="44" t="s">
        <v>221</v>
      </c>
      <c r="Z667" s="44" t="s">
        <v>221</v>
      </c>
      <c r="AA667" s="44" t="s">
        <v>221</v>
      </c>
      <c r="AB667" s="44" t="s">
        <v>1239</v>
      </c>
      <c r="AC667" s="85" t="s">
        <v>1303</v>
      </c>
      <c r="AD667" s="255" t="s">
        <v>224</v>
      </c>
      <c r="AF667" s="85" t="s">
        <v>221</v>
      </c>
      <c r="AG667" s="85" t="s">
        <v>221</v>
      </c>
      <c r="AH667" s="85" t="s">
        <v>221</v>
      </c>
      <c r="AN667" s="64" t="s">
        <v>394</v>
      </c>
      <c r="AO667" s="85" t="s">
        <v>3540</v>
      </c>
      <c r="AP667" s="85" t="s">
        <v>281</v>
      </c>
      <c r="AQ667" s="36" t="s">
        <v>15604</v>
      </c>
      <c r="AR667" s="85"/>
      <c r="AS667" s="85"/>
      <c r="AT667" s="85"/>
      <c r="AU667" s="85"/>
      <c r="AV667" s="85"/>
      <c r="AW667" s="85"/>
      <c r="AX667" s="85"/>
      <c r="AY667" s="85" t="s">
        <v>227</v>
      </c>
      <c r="AZ667" s="85" t="s">
        <v>446</v>
      </c>
      <c r="BA667" s="275"/>
      <c r="BB667" s="275" t="s">
        <v>12693</v>
      </c>
      <c r="BC667" s="59">
        <v>0.75</v>
      </c>
      <c r="BD667" s="59">
        <v>0.75694444444444453</v>
      </c>
      <c r="BF667" s="44">
        <v>1</v>
      </c>
      <c r="BG667" s="44">
        <v>2</v>
      </c>
      <c r="BH667" s="44">
        <v>2</v>
      </c>
      <c r="BI667" s="44">
        <v>1</v>
      </c>
      <c r="BJ667" s="44">
        <v>2</v>
      </c>
      <c r="BK667" s="44">
        <v>1</v>
      </c>
      <c r="BL667" s="44">
        <v>2</v>
      </c>
      <c r="BM667" s="44">
        <v>2</v>
      </c>
      <c r="BN667" s="44">
        <v>2</v>
      </c>
      <c r="BO667" s="44">
        <v>2</v>
      </c>
      <c r="BP667" s="44">
        <v>2</v>
      </c>
      <c r="BQ667" s="44">
        <v>2</v>
      </c>
      <c r="BR667" s="44">
        <v>2</v>
      </c>
      <c r="BS667" s="44">
        <v>1</v>
      </c>
      <c r="BT667" s="44">
        <v>2</v>
      </c>
      <c r="BW667" s="59"/>
      <c r="BX667" s="59"/>
      <c r="CG667" s="85"/>
      <c r="CH667" s="85"/>
      <c r="CI667" s="85"/>
      <c r="CJ667" s="85"/>
      <c r="CK667" s="85"/>
      <c r="CL667" s="85"/>
      <c r="CM667" s="85"/>
      <c r="CN667" s="85"/>
      <c r="CO667" s="85"/>
      <c r="CP667" s="85"/>
      <c r="CR667" s="335" t="s">
        <v>12643</v>
      </c>
      <c r="CS667" s="335" t="s">
        <v>12644</v>
      </c>
      <c r="CT667" s="335" t="s">
        <v>4002</v>
      </c>
      <c r="CU667" s="335" t="s">
        <v>26573</v>
      </c>
      <c r="CV667" s="335" t="s">
        <v>503</v>
      </c>
      <c r="CW667" s="335" t="s">
        <v>26570</v>
      </c>
      <c r="CX667" s="335" t="s">
        <v>26571</v>
      </c>
      <c r="CY667" s="335" t="s">
        <v>26574</v>
      </c>
      <c r="CZ667" s="335" t="s">
        <v>3848</v>
      </c>
      <c r="DA667" s="335" t="s">
        <v>4002</v>
      </c>
      <c r="DB667" s="335" t="s">
        <v>4037</v>
      </c>
      <c r="DC667" s="335" t="s">
        <v>4038</v>
      </c>
      <c r="DD667" s="335" t="s">
        <v>4039</v>
      </c>
      <c r="DE667" s="335" t="s">
        <v>3848</v>
      </c>
      <c r="DF667" s="335" t="s">
        <v>4002</v>
      </c>
      <c r="DG667" s="335" t="s">
        <v>4037</v>
      </c>
      <c r="DH667" s="335" t="s">
        <v>4038</v>
      </c>
      <c r="DI667" s="335" t="s">
        <v>4039</v>
      </c>
      <c r="DJ667" s="335" t="s">
        <v>3848</v>
      </c>
      <c r="DK667" s="335" t="s">
        <v>3849</v>
      </c>
      <c r="DL667" s="335" t="s">
        <v>3848</v>
      </c>
      <c r="DM667" s="335" t="s">
        <v>3914</v>
      </c>
      <c r="DN667" s="335" t="s">
        <v>3852</v>
      </c>
      <c r="DO667" s="335" t="s">
        <v>3848</v>
      </c>
      <c r="DP667" s="335" t="s">
        <v>3848</v>
      </c>
      <c r="DQ667" s="335" t="s">
        <v>26575</v>
      </c>
      <c r="DR667" s="335" t="s">
        <v>26575</v>
      </c>
      <c r="DS667" s="335" t="s">
        <v>26572</v>
      </c>
      <c r="DT667" s="335" t="s">
        <v>3848</v>
      </c>
      <c r="DU667" s="335" t="s">
        <v>3848</v>
      </c>
      <c r="DV667" s="335" t="s">
        <v>3848</v>
      </c>
      <c r="DW667" s="335" t="s">
        <v>3848</v>
      </c>
      <c r="DX667" s="335" t="s">
        <v>3848</v>
      </c>
      <c r="DY667" s="335" t="s">
        <v>3848</v>
      </c>
      <c r="DZ667" s="335" t="s">
        <v>3848</v>
      </c>
      <c r="EA667" s="335" t="s">
        <v>3848</v>
      </c>
      <c r="EB667" s="335" t="s">
        <v>3861</v>
      </c>
      <c r="EC667" s="335" t="s">
        <v>3862</v>
      </c>
      <c r="ED667" s="335" t="s">
        <v>3848</v>
      </c>
      <c r="EE667" s="335" t="s">
        <v>5408</v>
      </c>
      <c r="EF667" s="335" t="s">
        <v>5081</v>
      </c>
      <c r="EG667" s="335" t="s">
        <v>2755</v>
      </c>
      <c r="EH667" s="335" t="s">
        <v>282</v>
      </c>
      <c r="EI667" s="335" t="s">
        <v>3848</v>
      </c>
      <c r="EJ667" s="335" t="s">
        <v>3848</v>
      </c>
      <c r="EK667" s="335" t="s">
        <v>3848</v>
      </c>
      <c r="EL667" s="335" t="s">
        <v>3868</v>
      </c>
      <c r="EM667" s="335" t="s">
        <v>4002</v>
      </c>
      <c r="EN667" s="335" t="s">
        <v>4002</v>
      </c>
      <c r="EO667" s="335" t="s">
        <v>4002</v>
      </c>
      <c r="EP667" s="335" t="s">
        <v>4002</v>
      </c>
      <c r="EQ667" s="335" t="s">
        <v>4017</v>
      </c>
      <c r="ER667" s="335" t="s">
        <v>4017</v>
      </c>
      <c r="ES667" s="335" t="s">
        <v>4017</v>
      </c>
      <c r="ET667" s="335" t="s">
        <v>4017</v>
      </c>
      <c r="EU667" s="335" t="s">
        <v>4017</v>
      </c>
      <c r="EV667" s="335" t="s">
        <v>3848</v>
      </c>
      <c r="EW667" s="335" t="s">
        <v>3848</v>
      </c>
      <c r="EX667" s="335" t="s">
        <v>3848</v>
      </c>
      <c r="EY667" s="335" t="s">
        <v>3848</v>
      </c>
      <c r="EZ667" s="335" t="s">
        <v>3848</v>
      </c>
      <c r="FA667" s="335" t="s">
        <v>3848</v>
      </c>
      <c r="FB667" s="335" t="s">
        <v>3848</v>
      </c>
      <c r="FC667" s="335" t="s">
        <v>3848</v>
      </c>
      <c r="FD667" s="335" t="s">
        <v>3848</v>
      </c>
      <c r="FE667" s="335" t="s">
        <v>4017</v>
      </c>
      <c r="FF667" s="335" t="s">
        <v>4017</v>
      </c>
      <c r="FG667" s="335" t="s">
        <v>3848</v>
      </c>
      <c r="FH667" s="335" t="s">
        <v>3848</v>
      </c>
      <c r="FI667" s="335" t="s">
        <v>3848</v>
      </c>
      <c r="FJ667" s="335" t="s">
        <v>4017</v>
      </c>
      <c r="FK667" s="335" t="s">
        <v>4017</v>
      </c>
      <c r="FL667" s="335" t="s">
        <v>4017</v>
      </c>
      <c r="FM667" s="335" t="s">
        <v>1239</v>
      </c>
      <c r="FN667" s="335" t="s">
        <v>1239</v>
      </c>
      <c r="FO667" s="335" t="s">
        <v>3848</v>
      </c>
      <c r="FP667" s="335" t="s">
        <v>3848</v>
      </c>
      <c r="FQ667" s="335" t="s">
        <v>26576</v>
      </c>
      <c r="FR667" s="335" t="s">
        <v>4079</v>
      </c>
      <c r="FS667" s="335" t="s">
        <v>4079</v>
      </c>
      <c r="FT667" s="335" t="s">
        <v>3943</v>
      </c>
      <c r="FU667" s="335" t="s">
        <v>3943</v>
      </c>
      <c r="FV667" s="335" t="s">
        <v>3943</v>
      </c>
      <c r="FW667" s="335" t="s">
        <v>3943</v>
      </c>
      <c r="FX667" s="335" t="s">
        <v>3944</v>
      </c>
      <c r="FY667" s="335" t="s">
        <v>3848</v>
      </c>
      <c r="FZ667" s="335" t="s">
        <v>3848</v>
      </c>
      <c r="GA667" s="335" t="s">
        <v>3848</v>
      </c>
      <c r="GB667" s="335" t="s">
        <v>3848</v>
      </c>
      <c r="GC667" s="335" t="s">
        <v>3848</v>
      </c>
      <c r="HL667" s="335"/>
      <c r="HM667" s="335"/>
      <c r="HN667" s="335"/>
      <c r="HO667" s="335"/>
      <c r="HP667" s="335"/>
      <c r="HQ667" s="335"/>
      <c r="HR667" s="335"/>
      <c r="HS667" s="335"/>
      <c r="HT667" s="335"/>
      <c r="HU667" s="335"/>
      <c r="HV667" s="335"/>
      <c r="HW667" s="335"/>
      <c r="HX667" s="335"/>
      <c r="HY667" s="335"/>
      <c r="HZ667" s="335"/>
      <c r="IA667" s="335"/>
      <c r="IB667" s="335"/>
      <c r="IC667" s="44" t="s">
        <v>3403</v>
      </c>
      <c r="ID667" s="335"/>
      <c r="IE667" s="44" t="s">
        <v>3403</v>
      </c>
    </row>
    <row r="668" spans="1:239" s="44" customFormat="1" ht="15" customHeight="1" x14ac:dyDescent="0.2">
      <c r="A668" s="85">
        <v>141</v>
      </c>
      <c r="B668" s="470"/>
      <c r="C668" s="85"/>
      <c r="D668" s="85" t="s">
        <v>12630</v>
      </c>
      <c r="E668" s="523" t="s">
        <v>212</v>
      </c>
      <c r="F668" s="282">
        <v>43287</v>
      </c>
      <c r="G668" s="255" t="s">
        <v>1202</v>
      </c>
      <c r="H668" s="44" t="s">
        <v>214</v>
      </c>
      <c r="I668" s="44" t="s">
        <v>17737</v>
      </c>
      <c r="J668" s="85"/>
      <c r="K668" s="471"/>
      <c r="L668" s="471"/>
      <c r="M668" s="471"/>
      <c r="N668" s="471"/>
      <c r="O668" s="85"/>
      <c r="P668" s="552" t="s">
        <v>26577</v>
      </c>
      <c r="Q668" s="44" t="s">
        <v>6743</v>
      </c>
      <c r="R668" s="44" t="s">
        <v>26578</v>
      </c>
      <c r="S668" s="351" t="s">
        <v>1593</v>
      </c>
      <c r="T668" s="561">
        <v>9216811767</v>
      </c>
      <c r="U668" s="567" t="s">
        <v>26579</v>
      </c>
      <c r="V668" s="44" t="s">
        <v>221</v>
      </c>
      <c r="W668" s="44" t="s">
        <v>221</v>
      </c>
      <c r="X668" s="44" t="s">
        <v>221</v>
      </c>
      <c r="Y668" s="44" t="s">
        <v>221</v>
      </c>
      <c r="Z668" s="44" t="s">
        <v>221</v>
      </c>
      <c r="AA668" s="44" t="s">
        <v>221</v>
      </c>
      <c r="AB668" s="44" t="s">
        <v>1239</v>
      </c>
      <c r="AC668" s="85" t="s">
        <v>402</v>
      </c>
      <c r="AD668" s="255" t="s">
        <v>224</v>
      </c>
      <c r="AF668" s="85" t="s">
        <v>221</v>
      </c>
      <c r="AG668" s="85" t="s">
        <v>221</v>
      </c>
      <c r="AH668" s="85" t="s">
        <v>221</v>
      </c>
      <c r="AN668" s="64" t="s">
        <v>394</v>
      </c>
      <c r="AO668" s="85" t="s">
        <v>3540</v>
      </c>
      <c r="AP668" s="85" t="s">
        <v>281</v>
      </c>
      <c r="AQ668" s="36" t="s">
        <v>15604</v>
      </c>
      <c r="AR668" s="85"/>
      <c r="AS668" s="85"/>
      <c r="AT668" s="85"/>
      <c r="AU668" s="85"/>
      <c r="AV668" s="85"/>
      <c r="AW668" s="85"/>
      <c r="AX668" s="85"/>
      <c r="AY668" s="85" t="s">
        <v>227</v>
      </c>
      <c r="AZ668" s="85" t="s">
        <v>446</v>
      </c>
      <c r="BA668" s="275"/>
      <c r="BB668" s="275" t="s">
        <v>12693</v>
      </c>
      <c r="BC668" s="59">
        <v>0.76111111111111107</v>
      </c>
      <c r="BD668" s="59">
        <v>0.76527777777777783</v>
      </c>
      <c r="BF668" s="44">
        <v>1</v>
      </c>
      <c r="BG668" s="44">
        <v>1</v>
      </c>
      <c r="BH668" s="44">
        <v>1</v>
      </c>
      <c r="BI668" s="44">
        <v>1</v>
      </c>
      <c r="BJ668" s="44">
        <v>1</v>
      </c>
      <c r="BK668" s="44">
        <v>1</v>
      </c>
      <c r="BL668" s="44">
        <v>1</v>
      </c>
      <c r="BM668" s="44">
        <v>1</v>
      </c>
      <c r="BN668" s="44">
        <v>1</v>
      </c>
      <c r="BO668" s="44">
        <v>1</v>
      </c>
      <c r="BP668" s="44">
        <v>1</v>
      </c>
      <c r="BQ668" s="44">
        <v>1</v>
      </c>
      <c r="BR668" s="44">
        <v>1</v>
      </c>
      <c r="BS668" s="44">
        <v>1</v>
      </c>
      <c r="BT668" s="44">
        <v>1</v>
      </c>
      <c r="BW668" s="59"/>
      <c r="BX668" s="59"/>
      <c r="CG668" s="85"/>
      <c r="CH668" s="85"/>
      <c r="CI668" s="85"/>
      <c r="CJ668" s="85"/>
      <c r="CK668" s="85"/>
      <c r="CL668" s="85"/>
      <c r="CM668" s="85"/>
      <c r="CN668" s="85"/>
      <c r="CO668" s="85"/>
      <c r="CP668" s="85"/>
      <c r="CR668" s="335" t="s">
        <v>12643</v>
      </c>
      <c r="CS668" s="335" t="s">
        <v>12644</v>
      </c>
      <c r="CT668" s="335" t="s">
        <v>4002</v>
      </c>
      <c r="CU668" s="335" t="s">
        <v>26580</v>
      </c>
      <c r="CV668" s="335" t="s">
        <v>6743</v>
      </c>
      <c r="CW668" s="335" t="s">
        <v>26578</v>
      </c>
      <c r="CX668" s="335" t="s">
        <v>1593</v>
      </c>
      <c r="CY668" s="335" t="s">
        <v>26581</v>
      </c>
      <c r="CZ668" s="335" t="s">
        <v>3848</v>
      </c>
      <c r="DA668" s="335" t="s">
        <v>26582</v>
      </c>
      <c r="DB668" s="335" t="s">
        <v>4037</v>
      </c>
      <c r="DC668" s="335" t="s">
        <v>4038</v>
      </c>
      <c r="DD668" s="335" t="s">
        <v>4039</v>
      </c>
      <c r="DE668" s="335" t="s">
        <v>3848</v>
      </c>
      <c r="DF668" s="335" t="s">
        <v>26583</v>
      </c>
      <c r="DG668" s="335" t="s">
        <v>4037</v>
      </c>
      <c r="DH668" s="335" t="s">
        <v>4038</v>
      </c>
      <c r="DI668" s="335" t="s">
        <v>4039</v>
      </c>
      <c r="DJ668" s="335" t="s">
        <v>3848</v>
      </c>
      <c r="DK668" s="335" t="s">
        <v>3849</v>
      </c>
      <c r="DL668" s="335" t="s">
        <v>3848</v>
      </c>
      <c r="DM668" s="335" t="s">
        <v>3914</v>
      </c>
      <c r="DN668" s="335" t="s">
        <v>3852</v>
      </c>
      <c r="DO668" s="335" t="s">
        <v>3848</v>
      </c>
      <c r="DP668" s="335" t="s">
        <v>3848</v>
      </c>
      <c r="DQ668" s="335" t="s">
        <v>26584</v>
      </c>
      <c r="DR668" s="335" t="s">
        <v>26584</v>
      </c>
      <c r="DS668" s="335" t="s">
        <v>26579</v>
      </c>
      <c r="DT668" s="335" t="s">
        <v>3848</v>
      </c>
      <c r="DU668" s="335" t="s">
        <v>3848</v>
      </c>
      <c r="DV668" s="335" t="s">
        <v>3848</v>
      </c>
      <c r="DW668" s="335" t="s">
        <v>3848</v>
      </c>
      <c r="DX668" s="335" t="s">
        <v>3848</v>
      </c>
      <c r="DY668" s="335" t="s">
        <v>3848</v>
      </c>
      <c r="DZ668" s="335" t="s">
        <v>3848</v>
      </c>
      <c r="EA668" s="335" t="s">
        <v>3848</v>
      </c>
      <c r="EB668" s="335" t="s">
        <v>3861</v>
      </c>
      <c r="EC668" s="335" t="s">
        <v>3862</v>
      </c>
      <c r="ED668" s="335" t="s">
        <v>3848</v>
      </c>
      <c r="EE668" s="335" t="s">
        <v>5408</v>
      </c>
      <c r="EF668" s="335" t="s">
        <v>5081</v>
      </c>
      <c r="EG668" s="335" t="s">
        <v>2755</v>
      </c>
      <c r="EH668" s="335" t="s">
        <v>282</v>
      </c>
      <c r="EI668" s="335" t="s">
        <v>3848</v>
      </c>
      <c r="EJ668" s="335" t="s">
        <v>3848</v>
      </c>
      <c r="EK668" s="335" t="s">
        <v>3848</v>
      </c>
      <c r="EL668" s="335" t="s">
        <v>3868</v>
      </c>
      <c r="EM668" s="335" t="s">
        <v>4002</v>
      </c>
      <c r="EN668" s="335" t="s">
        <v>4002</v>
      </c>
      <c r="EO668" s="335" t="s">
        <v>4002</v>
      </c>
      <c r="EP668" s="335" t="s">
        <v>4002</v>
      </c>
      <c r="EQ668" s="335" t="s">
        <v>4017</v>
      </c>
      <c r="ER668" s="335" t="s">
        <v>4017</v>
      </c>
      <c r="ES668" s="335" t="s">
        <v>4017</v>
      </c>
      <c r="ET668" s="335" t="s">
        <v>4017</v>
      </c>
      <c r="EU668" s="335" t="s">
        <v>4017</v>
      </c>
      <c r="EV668" s="335" t="s">
        <v>3848</v>
      </c>
      <c r="EW668" s="335" t="s">
        <v>3848</v>
      </c>
      <c r="EX668" s="335" t="s">
        <v>3848</v>
      </c>
      <c r="EY668" s="335" t="s">
        <v>3848</v>
      </c>
      <c r="EZ668" s="335" t="s">
        <v>3848</v>
      </c>
      <c r="FA668" s="335" t="s">
        <v>3848</v>
      </c>
      <c r="FB668" s="335" t="s">
        <v>3848</v>
      </c>
      <c r="FC668" s="335" t="s">
        <v>3848</v>
      </c>
      <c r="FD668" s="335" t="s">
        <v>3848</v>
      </c>
      <c r="FE668" s="335" t="s">
        <v>4017</v>
      </c>
      <c r="FF668" s="335" t="s">
        <v>4017</v>
      </c>
      <c r="FG668" s="335" t="s">
        <v>3848</v>
      </c>
      <c r="FH668" s="335" t="s">
        <v>3848</v>
      </c>
      <c r="FI668" s="335" t="s">
        <v>3848</v>
      </c>
      <c r="FJ668" s="335" t="s">
        <v>4017</v>
      </c>
      <c r="FK668" s="335" t="s">
        <v>4017</v>
      </c>
      <c r="FL668" s="335" t="s">
        <v>4017</v>
      </c>
      <c r="FM668" s="335" t="s">
        <v>1239</v>
      </c>
      <c r="FN668" s="335" t="s">
        <v>1239</v>
      </c>
      <c r="FO668" s="335" t="s">
        <v>1239</v>
      </c>
      <c r="FP668" s="335" t="s">
        <v>3848</v>
      </c>
      <c r="FQ668" s="335" t="s">
        <v>4079</v>
      </c>
      <c r="FR668" s="335" t="s">
        <v>4079</v>
      </c>
      <c r="FS668" s="335" t="s">
        <v>4079</v>
      </c>
      <c r="FT668" s="335" t="s">
        <v>3943</v>
      </c>
      <c r="FU668" s="335" t="s">
        <v>3943</v>
      </c>
      <c r="FV668" s="335" t="s">
        <v>3943</v>
      </c>
      <c r="FW668" s="335" t="s">
        <v>3943</v>
      </c>
      <c r="FX668" s="335" t="s">
        <v>3944</v>
      </c>
      <c r="FY668" s="335" t="s">
        <v>3848</v>
      </c>
      <c r="FZ668" s="335" t="s">
        <v>3848</v>
      </c>
      <c r="GA668" s="335" t="s">
        <v>3848</v>
      </c>
      <c r="GB668" s="335" t="s">
        <v>3848</v>
      </c>
      <c r="GC668" s="335" t="s">
        <v>3848</v>
      </c>
      <c r="HL668" s="335"/>
      <c r="HM668" s="335"/>
      <c r="HN668" s="335"/>
      <c r="HO668" s="335"/>
      <c r="HP668" s="335"/>
      <c r="HQ668" s="335"/>
      <c r="HR668" s="335"/>
      <c r="HS668" s="335"/>
      <c r="HT668" s="335"/>
      <c r="HU668" s="335"/>
      <c r="HV668" s="335"/>
      <c r="HW668" s="335"/>
      <c r="HX668" s="335"/>
      <c r="HY668" s="335"/>
      <c r="HZ668" s="335"/>
      <c r="IA668" s="335"/>
      <c r="IB668" s="335"/>
      <c r="IC668" s="44" t="s">
        <v>3403</v>
      </c>
      <c r="ID668" s="335"/>
      <c r="IE668" s="44" t="s">
        <v>3403</v>
      </c>
    </row>
    <row r="669" spans="1:239" s="44" customFormat="1" ht="15" customHeight="1" x14ac:dyDescent="0.2">
      <c r="A669" s="85">
        <v>142</v>
      </c>
      <c r="B669" s="470"/>
      <c r="C669" s="85"/>
      <c r="D669" s="85" t="s">
        <v>12630</v>
      </c>
      <c r="E669" s="523" t="s">
        <v>212</v>
      </c>
      <c r="F669" s="282">
        <v>43287</v>
      </c>
      <c r="G669" s="255" t="s">
        <v>1202</v>
      </c>
      <c r="H669" s="44" t="s">
        <v>233</v>
      </c>
      <c r="I669" s="44" t="s">
        <v>3057</v>
      </c>
      <c r="J669" s="85"/>
      <c r="K669" s="471"/>
      <c r="L669" s="471"/>
      <c r="M669" s="471"/>
      <c r="N669" s="471"/>
      <c r="O669" s="85"/>
      <c r="P669" s="552" t="s">
        <v>26515</v>
      </c>
      <c r="Q669" s="44" t="s">
        <v>26585</v>
      </c>
      <c r="R669" s="44" t="s">
        <v>956</v>
      </c>
      <c r="S669" s="351" t="s">
        <v>5244</v>
      </c>
      <c r="T669" s="561">
        <v>9288683759</v>
      </c>
      <c r="U669" s="567" t="s">
        <v>26586</v>
      </c>
      <c r="V669" s="44" t="s">
        <v>221</v>
      </c>
      <c r="W669" s="44" t="s">
        <v>221</v>
      </c>
      <c r="X669" s="44" t="s">
        <v>221</v>
      </c>
      <c r="Y669" s="44" t="s">
        <v>221</v>
      </c>
      <c r="Z669" s="44" t="s">
        <v>221</v>
      </c>
      <c r="AA669" s="44" t="s">
        <v>221</v>
      </c>
      <c r="AB669" s="44" t="s">
        <v>1239</v>
      </c>
      <c r="AC669" s="85" t="s">
        <v>402</v>
      </c>
      <c r="AD669" s="255" t="s">
        <v>224</v>
      </c>
      <c r="AF669" s="85" t="s">
        <v>221</v>
      </c>
      <c r="AG669" s="85" t="s">
        <v>221</v>
      </c>
      <c r="AH669" s="85" t="s">
        <v>221</v>
      </c>
      <c r="AN669" s="64" t="s">
        <v>394</v>
      </c>
      <c r="AO669" s="85" t="s">
        <v>3540</v>
      </c>
      <c r="AP669" s="85" t="s">
        <v>281</v>
      </c>
      <c r="AQ669" s="36" t="s">
        <v>15604</v>
      </c>
      <c r="AR669" s="85"/>
      <c r="AS669" s="85"/>
      <c r="AT669" s="85"/>
      <c r="AU669" s="85"/>
      <c r="AV669" s="85"/>
      <c r="AW669" s="85"/>
      <c r="AX669" s="85"/>
      <c r="AY669" s="85" t="s">
        <v>227</v>
      </c>
      <c r="AZ669" s="85" t="s">
        <v>446</v>
      </c>
      <c r="BA669" s="275"/>
      <c r="BB669" s="275" t="s">
        <v>12693</v>
      </c>
      <c r="BC669" s="59">
        <v>0.7715277777777777</v>
      </c>
      <c r="BD669" s="59">
        <v>0.77569444444444446</v>
      </c>
      <c r="BF669" s="44">
        <v>1</v>
      </c>
      <c r="BG669" s="44">
        <v>1</v>
      </c>
      <c r="BH669" s="44">
        <v>1</v>
      </c>
      <c r="BI669" s="44">
        <v>2</v>
      </c>
      <c r="BJ669" s="44">
        <v>1</v>
      </c>
      <c r="BK669" s="44">
        <v>1</v>
      </c>
      <c r="BL669" s="44">
        <v>2</v>
      </c>
      <c r="BM669" s="44">
        <v>2</v>
      </c>
      <c r="BN669" s="44">
        <v>2</v>
      </c>
      <c r="BO669" s="44">
        <v>1</v>
      </c>
      <c r="BP669" s="44">
        <v>2</v>
      </c>
      <c r="BQ669" s="44">
        <v>1</v>
      </c>
      <c r="BR669" s="44">
        <v>2</v>
      </c>
      <c r="BS669" s="44">
        <v>1</v>
      </c>
      <c r="BT669" s="44">
        <v>2</v>
      </c>
      <c r="CG669" s="85"/>
      <c r="CH669" s="85"/>
      <c r="CI669" s="85"/>
      <c r="CJ669" s="85"/>
      <c r="CK669" s="85"/>
      <c r="CL669" s="85"/>
      <c r="CM669" s="85"/>
      <c r="CN669" s="85"/>
      <c r="CO669" s="85"/>
      <c r="CP669" s="85"/>
      <c r="CR669" s="335" t="s">
        <v>12643</v>
      </c>
      <c r="CS669" s="335" t="s">
        <v>12644</v>
      </c>
      <c r="CT669" s="335" t="s">
        <v>4002</v>
      </c>
      <c r="CU669" s="335" t="s">
        <v>26587</v>
      </c>
      <c r="CV669" s="335" t="s">
        <v>26585</v>
      </c>
      <c r="CW669" s="335" t="s">
        <v>956</v>
      </c>
      <c r="CX669" s="335" t="s">
        <v>5244</v>
      </c>
      <c r="CY669" s="335" t="s">
        <v>26588</v>
      </c>
      <c r="CZ669" s="335" t="s">
        <v>3848</v>
      </c>
      <c r="DA669" s="335" t="s">
        <v>4002</v>
      </c>
      <c r="DB669" s="335" t="s">
        <v>4037</v>
      </c>
      <c r="DC669" s="335" t="s">
        <v>4038</v>
      </c>
      <c r="DD669" s="335" t="s">
        <v>4039</v>
      </c>
      <c r="DE669" s="335" t="s">
        <v>3848</v>
      </c>
      <c r="DF669" s="335" t="s">
        <v>6859</v>
      </c>
      <c r="DG669" s="335" t="s">
        <v>4037</v>
      </c>
      <c r="DH669" s="335" t="s">
        <v>4038</v>
      </c>
      <c r="DI669" s="335" t="s">
        <v>4039</v>
      </c>
      <c r="DJ669" s="335" t="s">
        <v>3848</v>
      </c>
      <c r="DK669" s="335" t="s">
        <v>3849</v>
      </c>
      <c r="DL669" s="335" t="s">
        <v>3848</v>
      </c>
      <c r="DM669" s="335" t="s">
        <v>3914</v>
      </c>
      <c r="DN669" s="335" t="s">
        <v>3852</v>
      </c>
      <c r="DO669" s="335" t="s">
        <v>3848</v>
      </c>
      <c r="DP669" s="335" t="s">
        <v>3848</v>
      </c>
      <c r="DQ669" s="335" t="s">
        <v>26589</v>
      </c>
      <c r="DR669" s="335" t="s">
        <v>26589</v>
      </c>
      <c r="DS669" s="335" t="s">
        <v>26586</v>
      </c>
      <c r="DT669" s="335" t="s">
        <v>3848</v>
      </c>
      <c r="DU669" s="335" t="s">
        <v>3848</v>
      </c>
      <c r="DV669" s="335" t="s">
        <v>3848</v>
      </c>
      <c r="DW669" s="335" t="s">
        <v>3848</v>
      </c>
      <c r="DX669" s="335" t="s">
        <v>3848</v>
      </c>
      <c r="DY669" s="335" t="s">
        <v>3848</v>
      </c>
      <c r="DZ669" s="335" t="s">
        <v>3848</v>
      </c>
      <c r="EA669" s="335" t="s">
        <v>3848</v>
      </c>
      <c r="EB669" s="335" t="s">
        <v>3861</v>
      </c>
      <c r="EC669" s="335" t="s">
        <v>3862</v>
      </c>
      <c r="ED669" s="335" t="s">
        <v>3848</v>
      </c>
      <c r="EE669" s="335" t="s">
        <v>5339</v>
      </c>
      <c r="EF669" s="335" t="s">
        <v>5081</v>
      </c>
      <c r="EG669" s="335" t="s">
        <v>2755</v>
      </c>
      <c r="EH669" s="335" t="s">
        <v>282</v>
      </c>
      <c r="EI669" s="335" t="s">
        <v>3848</v>
      </c>
      <c r="EJ669" s="335" t="s">
        <v>3848</v>
      </c>
      <c r="EK669" s="335" t="s">
        <v>3848</v>
      </c>
      <c r="EL669" s="335" t="s">
        <v>3868</v>
      </c>
      <c r="EM669" s="335" t="s">
        <v>4002</v>
      </c>
      <c r="EN669" s="335" t="s">
        <v>4002</v>
      </c>
      <c r="EO669" s="335" t="s">
        <v>4002</v>
      </c>
      <c r="EP669" s="335" t="s">
        <v>4002</v>
      </c>
      <c r="EQ669" s="335" t="s">
        <v>4017</v>
      </c>
      <c r="ER669" s="335" t="s">
        <v>4017</v>
      </c>
      <c r="ES669" s="335" t="s">
        <v>4017</v>
      </c>
      <c r="ET669" s="335" t="s">
        <v>4017</v>
      </c>
      <c r="EU669" s="335" t="s">
        <v>4017</v>
      </c>
      <c r="EV669" s="335" t="s">
        <v>3848</v>
      </c>
      <c r="EW669" s="335" t="s">
        <v>3848</v>
      </c>
      <c r="EX669" s="335" t="s">
        <v>3848</v>
      </c>
      <c r="EY669" s="335" t="s">
        <v>3848</v>
      </c>
      <c r="EZ669" s="335" t="s">
        <v>3848</v>
      </c>
      <c r="FA669" s="335" t="s">
        <v>3848</v>
      </c>
      <c r="FB669" s="335" t="s">
        <v>3848</v>
      </c>
      <c r="FC669" s="335" t="s">
        <v>3848</v>
      </c>
      <c r="FD669" s="335" t="s">
        <v>3848</v>
      </c>
      <c r="FE669" s="335" t="s">
        <v>4017</v>
      </c>
      <c r="FF669" s="335" t="s">
        <v>4017</v>
      </c>
      <c r="FG669" s="335" t="s">
        <v>3848</v>
      </c>
      <c r="FH669" s="335" t="s">
        <v>3848</v>
      </c>
      <c r="FI669" s="335" t="s">
        <v>3848</v>
      </c>
      <c r="FJ669" s="335" t="s">
        <v>4017</v>
      </c>
      <c r="FK669" s="335" t="s">
        <v>4017</v>
      </c>
      <c r="FL669" s="335" t="s">
        <v>4017</v>
      </c>
      <c r="FM669" s="335" t="s">
        <v>1239</v>
      </c>
      <c r="FN669" s="335" t="s">
        <v>1239</v>
      </c>
      <c r="FO669" s="335" t="s">
        <v>3848</v>
      </c>
      <c r="FP669" s="335" t="s">
        <v>3848</v>
      </c>
      <c r="FQ669" s="335" t="s">
        <v>4079</v>
      </c>
      <c r="FR669" s="335" t="s">
        <v>4079</v>
      </c>
      <c r="FS669" s="335" t="s">
        <v>4079</v>
      </c>
      <c r="FT669" s="335" t="s">
        <v>3943</v>
      </c>
      <c r="FU669" s="335" t="s">
        <v>3943</v>
      </c>
      <c r="FV669" s="335" t="s">
        <v>3943</v>
      </c>
      <c r="FW669" s="335" t="s">
        <v>3943</v>
      </c>
      <c r="FX669" s="335" t="s">
        <v>3944</v>
      </c>
      <c r="FY669" s="335" t="s">
        <v>3848</v>
      </c>
      <c r="FZ669" s="335" t="s">
        <v>3848</v>
      </c>
      <c r="GA669" s="335" t="s">
        <v>3848</v>
      </c>
      <c r="GB669" s="335" t="s">
        <v>3848</v>
      </c>
      <c r="GC669" s="335" t="s">
        <v>3848</v>
      </c>
      <c r="HL669" s="335"/>
      <c r="HM669" s="335"/>
      <c r="HN669" s="335"/>
      <c r="HO669" s="335"/>
      <c r="HP669" s="335"/>
      <c r="HQ669" s="335"/>
      <c r="HR669" s="335"/>
      <c r="HS669" s="335"/>
      <c r="HT669" s="335"/>
      <c r="HU669" s="335"/>
      <c r="HV669" s="335"/>
      <c r="HW669" s="335"/>
      <c r="HX669" s="335"/>
      <c r="HY669" s="335"/>
      <c r="HZ669" s="335"/>
      <c r="IA669" s="335"/>
      <c r="IB669" s="335"/>
      <c r="IC669" s="44" t="s">
        <v>3403</v>
      </c>
      <c r="ID669" s="335"/>
      <c r="IE669" s="44" t="s">
        <v>3403</v>
      </c>
    </row>
    <row r="670" spans="1:239" s="44" customFormat="1" ht="15" customHeight="1" x14ac:dyDescent="0.2">
      <c r="A670" s="85">
        <v>143</v>
      </c>
      <c r="B670" s="470"/>
      <c r="C670" s="85"/>
      <c r="D670" s="85" t="s">
        <v>12630</v>
      </c>
      <c r="E670" s="523" t="s">
        <v>212</v>
      </c>
      <c r="F670" s="282">
        <v>43287</v>
      </c>
      <c r="G670" s="255" t="s">
        <v>1202</v>
      </c>
      <c r="H670" s="44" t="s">
        <v>214</v>
      </c>
      <c r="I670" s="44" t="s">
        <v>17737</v>
      </c>
      <c r="J670" s="85"/>
      <c r="K670" s="471"/>
      <c r="L670" s="471"/>
      <c r="M670" s="471"/>
      <c r="N670" s="471"/>
      <c r="O670" s="85"/>
      <c r="P670" s="370" t="s">
        <v>26590</v>
      </c>
      <c r="Q670" s="44" t="s">
        <v>26591</v>
      </c>
      <c r="R670" s="44" t="s">
        <v>26592</v>
      </c>
      <c r="S670" s="351" t="s">
        <v>17881</v>
      </c>
      <c r="T670" s="561">
        <v>9556975253</v>
      </c>
      <c r="U670" s="567" t="s">
        <v>26593</v>
      </c>
      <c r="V670" s="44" t="s">
        <v>221</v>
      </c>
      <c r="W670" s="44" t="s">
        <v>221</v>
      </c>
      <c r="X670" s="44" t="s">
        <v>221</v>
      </c>
      <c r="Y670" s="44" t="s">
        <v>221</v>
      </c>
      <c r="Z670" s="44" t="s">
        <v>221</v>
      </c>
      <c r="AA670" s="44" t="s">
        <v>221</v>
      </c>
      <c r="AB670" s="44" t="s">
        <v>1239</v>
      </c>
      <c r="AC670" s="85" t="s">
        <v>223</v>
      </c>
      <c r="AD670" s="85" t="s">
        <v>241</v>
      </c>
      <c r="AF670" s="85" t="s">
        <v>221</v>
      </c>
      <c r="AG670" s="85" t="s">
        <v>221</v>
      </c>
      <c r="AH670" s="85" t="s">
        <v>221</v>
      </c>
      <c r="AN670" s="64" t="s">
        <v>394</v>
      </c>
      <c r="AO670" s="85" t="s">
        <v>3540</v>
      </c>
      <c r="AP670" s="85" t="s">
        <v>281</v>
      </c>
      <c r="AQ670" s="36" t="s">
        <v>15604</v>
      </c>
      <c r="AR670" s="85"/>
      <c r="AS670" s="85"/>
      <c r="AT670" s="85"/>
      <c r="AU670" s="85"/>
      <c r="AV670" s="85"/>
      <c r="AW670" s="85"/>
      <c r="AX670" s="85"/>
      <c r="AY670" s="85" t="s">
        <v>227</v>
      </c>
      <c r="AZ670" s="85" t="s">
        <v>446</v>
      </c>
      <c r="BA670" s="275"/>
      <c r="BB670" s="275" t="s">
        <v>12693</v>
      </c>
      <c r="BC670" s="568">
        <v>0.78541666666666676</v>
      </c>
      <c r="BD670" s="59">
        <v>0.70833333333333337</v>
      </c>
      <c r="BF670" s="44">
        <v>2</v>
      </c>
      <c r="BG670" s="44">
        <v>1</v>
      </c>
      <c r="BH670" s="44">
        <v>2</v>
      </c>
      <c r="BI670" s="44">
        <v>2</v>
      </c>
      <c r="BJ670" s="44">
        <v>2</v>
      </c>
      <c r="BK670" s="44">
        <v>1</v>
      </c>
      <c r="BL670" s="44">
        <v>2</v>
      </c>
      <c r="BM670" s="44">
        <v>2</v>
      </c>
      <c r="BN670" s="44">
        <v>1</v>
      </c>
      <c r="BO670" s="44">
        <v>2</v>
      </c>
      <c r="BP670" s="44">
        <v>3</v>
      </c>
      <c r="BQ670" s="44">
        <v>2</v>
      </c>
      <c r="BR670" s="44">
        <v>1</v>
      </c>
      <c r="BS670" s="44">
        <v>2</v>
      </c>
      <c r="BT670" s="44">
        <v>1</v>
      </c>
      <c r="BW670" s="59"/>
      <c r="BX670" s="59"/>
      <c r="CG670" s="85"/>
      <c r="CH670" s="85"/>
      <c r="CI670" s="85"/>
      <c r="CJ670" s="85"/>
      <c r="CK670" s="85"/>
      <c r="CL670" s="85"/>
      <c r="CM670" s="85"/>
      <c r="CN670" s="85"/>
      <c r="CO670" s="85"/>
      <c r="CP670" s="85"/>
      <c r="CR670" s="335" t="s">
        <v>12643</v>
      </c>
      <c r="CS670" s="335" t="s">
        <v>12644</v>
      </c>
      <c r="CT670" s="335" t="s">
        <v>4002</v>
      </c>
      <c r="CU670" s="335" t="s">
        <v>26594</v>
      </c>
      <c r="CV670" s="335" t="s">
        <v>26591</v>
      </c>
      <c r="CW670" s="335" t="s">
        <v>26592</v>
      </c>
      <c r="CX670" s="335" t="s">
        <v>17881</v>
      </c>
      <c r="CY670" s="335" t="s">
        <v>26595</v>
      </c>
      <c r="CZ670" s="335" t="s">
        <v>3848</v>
      </c>
      <c r="DA670" s="335" t="s">
        <v>4002</v>
      </c>
      <c r="DB670" s="335" t="s">
        <v>4037</v>
      </c>
      <c r="DC670" s="335" t="s">
        <v>4038</v>
      </c>
      <c r="DD670" s="335" t="s">
        <v>4039</v>
      </c>
      <c r="DE670" s="335" t="s">
        <v>3848</v>
      </c>
      <c r="DF670" s="335" t="s">
        <v>6859</v>
      </c>
      <c r="DG670" s="335" t="s">
        <v>4037</v>
      </c>
      <c r="DH670" s="335" t="s">
        <v>4038</v>
      </c>
      <c r="DI670" s="335" t="s">
        <v>4039</v>
      </c>
      <c r="DJ670" s="335" t="s">
        <v>3848</v>
      </c>
      <c r="DK670" s="335" t="s">
        <v>3849</v>
      </c>
      <c r="DL670" s="335" t="s">
        <v>3848</v>
      </c>
      <c r="DM670" s="335" t="s">
        <v>3914</v>
      </c>
      <c r="DN670" s="335" t="s">
        <v>3852</v>
      </c>
      <c r="DO670" s="335" t="s">
        <v>3848</v>
      </c>
      <c r="DP670" s="335" t="s">
        <v>3848</v>
      </c>
      <c r="DQ670" s="335" t="s">
        <v>26596</v>
      </c>
      <c r="DR670" s="335" t="s">
        <v>26596</v>
      </c>
      <c r="DS670" s="335" t="s">
        <v>26593</v>
      </c>
      <c r="DT670" s="335" t="s">
        <v>3848</v>
      </c>
      <c r="DU670" s="335" t="s">
        <v>3848</v>
      </c>
      <c r="DV670" s="335" t="s">
        <v>3848</v>
      </c>
      <c r="DW670" s="335" t="s">
        <v>3848</v>
      </c>
      <c r="DX670" s="335" t="s">
        <v>3848</v>
      </c>
      <c r="DY670" s="335" t="s">
        <v>3848</v>
      </c>
      <c r="DZ670" s="335" t="s">
        <v>3848</v>
      </c>
      <c r="EA670" s="335" t="s">
        <v>3848</v>
      </c>
      <c r="EB670" s="335" t="s">
        <v>3861</v>
      </c>
      <c r="EC670" s="335" t="s">
        <v>3862</v>
      </c>
      <c r="ED670" s="335" t="s">
        <v>3848</v>
      </c>
      <c r="EE670" s="335" t="s">
        <v>5339</v>
      </c>
      <c r="EF670" s="335" t="s">
        <v>5081</v>
      </c>
      <c r="EG670" s="335" t="s">
        <v>2755</v>
      </c>
      <c r="EH670" s="335" t="s">
        <v>282</v>
      </c>
      <c r="EI670" s="335" t="s">
        <v>3848</v>
      </c>
      <c r="EJ670" s="335" t="s">
        <v>3848</v>
      </c>
      <c r="EK670" s="335" t="s">
        <v>3848</v>
      </c>
      <c r="EL670" s="335" t="s">
        <v>3868</v>
      </c>
      <c r="EM670" s="335" t="s">
        <v>4002</v>
      </c>
      <c r="EN670" s="335" t="s">
        <v>4002</v>
      </c>
      <c r="EO670" s="335" t="s">
        <v>4002</v>
      </c>
      <c r="EP670" s="335" t="s">
        <v>4002</v>
      </c>
      <c r="EQ670" s="335" t="s">
        <v>4017</v>
      </c>
      <c r="ER670" s="335" t="s">
        <v>4017</v>
      </c>
      <c r="ES670" s="335" t="s">
        <v>4017</v>
      </c>
      <c r="ET670" s="335" t="s">
        <v>4017</v>
      </c>
      <c r="EU670" s="335" t="s">
        <v>4017</v>
      </c>
      <c r="EV670" s="335" t="s">
        <v>3848</v>
      </c>
      <c r="EW670" s="335" t="s">
        <v>3848</v>
      </c>
      <c r="EX670" s="335" t="s">
        <v>3848</v>
      </c>
      <c r="EY670" s="335" t="s">
        <v>3848</v>
      </c>
      <c r="EZ670" s="335" t="s">
        <v>3848</v>
      </c>
      <c r="FA670" s="335" t="s">
        <v>3848</v>
      </c>
      <c r="FB670" s="335" t="s">
        <v>3848</v>
      </c>
      <c r="FC670" s="335" t="s">
        <v>3848</v>
      </c>
      <c r="FD670" s="335" t="s">
        <v>3848</v>
      </c>
      <c r="FE670" s="335" t="s">
        <v>4017</v>
      </c>
      <c r="FF670" s="335" t="s">
        <v>4017</v>
      </c>
      <c r="FG670" s="335" t="s">
        <v>3848</v>
      </c>
      <c r="FH670" s="335" t="s">
        <v>3848</v>
      </c>
      <c r="FI670" s="335" t="s">
        <v>3848</v>
      </c>
      <c r="FJ670" s="335" t="s">
        <v>4017</v>
      </c>
      <c r="FK670" s="335" t="s">
        <v>4017</v>
      </c>
      <c r="FL670" s="335" t="s">
        <v>4017</v>
      </c>
      <c r="FM670" s="335" t="s">
        <v>1239</v>
      </c>
      <c r="FN670" s="335" t="s">
        <v>1239</v>
      </c>
      <c r="FO670" s="335" t="s">
        <v>3848</v>
      </c>
      <c r="FP670" s="335" t="s">
        <v>3848</v>
      </c>
      <c r="FQ670" s="335" t="s">
        <v>4079</v>
      </c>
      <c r="FR670" s="335" t="s">
        <v>4079</v>
      </c>
      <c r="FS670" s="335" t="s">
        <v>4079</v>
      </c>
      <c r="FT670" s="335" t="s">
        <v>3943</v>
      </c>
      <c r="FU670" s="335" t="s">
        <v>3943</v>
      </c>
      <c r="FV670" s="335" t="s">
        <v>3943</v>
      </c>
      <c r="FW670" s="335" t="s">
        <v>3943</v>
      </c>
      <c r="FX670" s="335" t="s">
        <v>3944</v>
      </c>
      <c r="FY670" s="335" t="s">
        <v>3848</v>
      </c>
      <c r="FZ670" s="335" t="s">
        <v>3848</v>
      </c>
      <c r="GA670" s="335" t="s">
        <v>3848</v>
      </c>
      <c r="GB670" s="335" t="s">
        <v>3848</v>
      </c>
      <c r="GC670" s="335" t="s">
        <v>3848</v>
      </c>
      <c r="HL670" s="335"/>
      <c r="HM670" s="335"/>
      <c r="HN670" s="335"/>
      <c r="HO670" s="335"/>
      <c r="HP670" s="335"/>
      <c r="HQ670" s="335"/>
      <c r="HR670" s="335"/>
      <c r="HS670" s="335"/>
      <c r="HT670" s="335"/>
      <c r="HU670" s="335"/>
      <c r="HV670" s="335"/>
      <c r="HW670" s="335"/>
      <c r="HX670" s="335"/>
      <c r="HY670" s="335"/>
      <c r="HZ670" s="335"/>
      <c r="IA670" s="335"/>
      <c r="IB670" s="335"/>
      <c r="IC670" s="44" t="s">
        <v>3403</v>
      </c>
      <c r="ID670" s="335"/>
      <c r="IE670" s="44" t="s">
        <v>3403</v>
      </c>
    </row>
    <row r="671" spans="1:239" s="44" customFormat="1" ht="15" customHeight="1" x14ac:dyDescent="0.2">
      <c r="A671" s="85">
        <v>144</v>
      </c>
      <c r="B671" s="470"/>
      <c r="C671" s="85"/>
      <c r="D671" s="85" t="s">
        <v>12630</v>
      </c>
      <c r="E671" s="523" t="s">
        <v>212</v>
      </c>
      <c r="F671" s="282">
        <v>43287</v>
      </c>
      <c r="G671" s="255" t="s">
        <v>357</v>
      </c>
      <c r="H671" s="44" t="s">
        <v>337</v>
      </c>
      <c r="I671" s="44" t="s">
        <v>437</v>
      </c>
      <c r="J671" s="351" t="s">
        <v>5969</v>
      </c>
      <c r="K671" s="471"/>
      <c r="L671" s="471"/>
      <c r="M671" s="471"/>
      <c r="N671" s="471"/>
      <c r="O671" s="85"/>
      <c r="P671" s="370" t="s">
        <v>26597</v>
      </c>
      <c r="Q671" s="44" t="s">
        <v>1593</v>
      </c>
      <c r="R671" s="44" t="s">
        <v>26598</v>
      </c>
      <c r="S671" s="351" t="s">
        <v>2797</v>
      </c>
      <c r="T671" s="561">
        <v>9352752614</v>
      </c>
      <c r="U671" s="567" t="s">
        <v>26599</v>
      </c>
      <c r="V671" s="44" t="s">
        <v>221</v>
      </c>
      <c r="W671" s="44" t="s">
        <v>221</v>
      </c>
      <c r="X671" s="44" t="s">
        <v>221</v>
      </c>
      <c r="Y671" s="44" t="s">
        <v>221</v>
      </c>
      <c r="Z671" s="44" t="s">
        <v>221</v>
      </c>
      <c r="AA671" s="44" t="s">
        <v>221</v>
      </c>
      <c r="AB671" s="44" t="s">
        <v>1239</v>
      </c>
      <c r="AC671" s="85" t="s">
        <v>314</v>
      </c>
      <c r="AD671" s="567" t="s">
        <v>224</v>
      </c>
      <c r="AF671" s="85" t="s">
        <v>221</v>
      </c>
      <c r="AG671" s="85" t="s">
        <v>221</v>
      </c>
      <c r="AH671" s="85" t="s">
        <v>221</v>
      </c>
      <c r="AI671" s="85"/>
      <c r="AK671" s="85"/>
      <c r="AL671" s="85"/>
      <c r="AM671" s="85"/>
      <c r="AN671" s="64" t="s">
        <v>394</v>
      </c>
      <c r="AO671" s="85" t="s">
        <v>3540</v>
      </c>
      <c r="AP671" s="85" t="s">
        <v>281</v>
      </c>
      <c r="AQ671" s="36" t="s">
        <v>15604</v>
      </c>
      <c r="AR671" s="85"/>
      <c r="AS671" s="85"/>
      <c r="AT671" s="85"/>
      <c r="AU671" s="85"/>
      <c r="AV671" s="85"/>
      <c r="AW671" s="85"/>
      <c r="AX671" s="85"/>
      <c r="AY671" s="85" t="s">
        <v>227</v>
      </c>
      <c r="AZ671" s="85" t="s">
        <v>227</v>
      </c>
      <c r="BA671" s="275"/>
      <c r="BB671" s="275" t="s">
        <v>12693</v>
      </c>
      <c r="BC671" s="275">
        <v>0.80833333333333324</v>
      </c>
      <c r="BD671" s="275">
        <v>0.8340277777777777</v>
      </c>
      <c r="BE671" s="306"/>
      <c r="BF671" s="85">
        <v>2</v>
      </c>
      <c r="BG671" s="85">
        <v>3</v>
      </c>
      <c r="BH671" s="85">
        <v>3</v>
      </c>
      <c r="BI671" s="85">
        <v>2</v>
      </c>
      <c r="BJ671" s="85">
        <v>2</v>
      </c>
      <c r="BK671" s="85">
        <v>2</v>
      </c>
      <c r="BL671" s="85">
        <v>2</v>
      </c>
      <c r="BM671" s="85">
        <v>3</v>
      </c>
      <c r="BN671" s="85">
        <v>2</v>
      </c>
      <c r="BO671" s="85">
        <v>2</v>
      </c>
      <c r="BP671" s="85">
        <v>3</v>
      </c>
      <c r="BQ671" s="85">
        <v>2</v>
      </c>
      <c r="BR671" s="85">
        <v>2</v>
      </c>
      <c r="BS671" s="85">
        <v>2</v>
      </c>
      <c r="BT671" s="85">
        <v>3</v>
      </c>
      <c r="BU671" s="85"/>
      <c r="BV671" s="44" t="s">
        <v>12693</v>
      </c>
      <c r="BW671" s="59">
        <v>0.8340277777777777</v>
      </c>
      <c r="BX671" s="59">
        <v>0.84305555555555556</v>
      </c>
      <c r="BZ671" s="44">
        <v>2</v>
      </c>
      <c r="CA671" s="44">
        <v>2</v>
      </c>
      <c r="CB671" s="44">
        <v>2</v>
      </c>
      <c r="CC671" s="44">
        <v>3</v>
      </c>
      <c r="CD671" s="44" t="s">
        <v>260</v>
      </c>
      <c r="CE671" s="44" t="s">
        <v>12693</v>
      </c>
      <c r="CF671" s="44">
        <v>15</v>
      </c>
      <c r="CG671" s="85"/>
      <c r="CH671" s="85"/>
      <c r="CI671" s="85"/>
      <c r="CJ671" s="85"/>
      <c r="CK671" s="85"/>
      <c r="CL671" s="85"/>
      <c r="CM671" s="85"/>
      <c r="CN671" s="85"/>
      <c r="CO671" s="85"/>
      <c r="CP671" s="85"/>
      <c r="CR671" s="335" t="s">
        <v>12643</v>
      </c>
      <c r="CS671" s="335" t="s">
        <v>12644</v>
      </c>
      <c r="CT671" s="335" t="s">
        <v>4002</v>
      </c>
      <c r="CU671" s="335" t="s">
        <v>26600</v>
      </c>
      <c r="CV671" s="335" t="s">
        <v>1593</v>
      </c>
      <c r="CW671" s="335" t="s">
        <v>26598</v>
      </c>
      <c r="CX671" s="335" t="s">
        <v>2797</v>
      </c>
      <c r="CY671" s="335" t="s">
        <v>26601</v>
      </c>
      <c r="CZ671" s="335" t="s">
        <v>3848</v>
      </c>
      <c r="DA671" s="335" t="s">
        <v>26602</v>
      </c>
      <c r="DB671" s="335" t="s">
        <v>4037</v>
      </c>
      <c r="DC671" s="335" t="s">
        <v>4038</v>
      </c>
      <c r="DD671" s="335" t="s">
        <v>4039</v>
      </c>
      <c r="DE671" s="335" t="s">
        <v>3848</v>
      </c>
      <c r="DF671" s="335" t="s">
        <v>1239</v>
      </c>
      <c r="DG671" s="335" t="s">
        <v>4037</v>
      </c>
      <c r="DH671" s="335" t="s">
        <v>4038</v>
      </c>
      <c r="DI671" s="335" t="s">
        <v>4039</v>
      </c>
      <c r="DJ671" s="335" t="s">
        <v>3848</v>
      </c>
      <c r="DK671" s="335" t="s">
        <v>3849</v>
      </c>
      <c r="DL671" s="335" t="s">
        <v>3848</v>
      </c>
      <c r="DM671" s="335" t="s">
        <v>3914</v>
      </c>
      <c r="DN671" s="335" t="s">
        <v>3852</v>
      </c>
      <c r="DO671" s="335" t="s">
        <v>3848</v>
      </c>
      <c r="DP671" s="335" t="s">
        <v>3848</v>
      </c>
      <c r="DQ671" s="335" t="s">
        <v>26603</v>
      </c>
      <c r="DR671" s="335" t="s">
        <v>26603</v>
      </c>
      <c r="DS671" s="335" t="s">
        <v>26599</v>
      </c>
      <c r="DT671" s="335" t="s">
        <v>3848</v>
      </c>
      <c r="DU671" s="335" t="s">
        <v>3848</v>
      </c>
      <c r="DV671" s="335" t="s">
        <v>3848</v>
      </c>
      <c r="DW671" s="335" t="s">
        <v>3848</v>
      </c>
      <c r="DX671" s="335" t="s">
        <v>3848</v>
      </c>
      <c r="DY671" s="335" t="s">
        <v>3848</v>
      </c>
      <c r="DZ671" s="335" t="s">
        <v>3848</v>
      </c>
      <c r="EA671" s="335" t="s">
        <v>3848</v>
      </c>
      <c r="EB671" s="335" t="s">
        <v>3861</v>
      </c>
      <c r="EC671" s="335" t="s">
        <v>3862</v>
      </c>
      <c r="ED671" s="335" t="s">
        <v>3848</v>
      </c>
      <c r="EE671" s="335" t="s">
        <v>4212</v>
      </c>
      <c r="EF671" s="335" t="s">
        <v>5081</v>
      </c>
      <c r="EG671" s="335" t="s">
        <v>2755</v>
      </c>
      <c r="EH671" s="335" t="s">
        <v>282</v>
      </c>
      <c r="EI671" s="335" t="s">
        <v>3848</v>
      </c>
      <c r="EJ671" s="335" t="s">
        <v>3848</v>
      </c>
      <c r="EK671" s="335" t="s">
        <v>3848</v>
      </c>
      <c r="EL671" s="335" t="s">
        <v>3868</v>
      </c>
      <c r="EM671" s="335" t="s">
        <v>4002</v>
      </c>
      <c r="EN671" s="335" t="s">
        <v>4002</v>
      </c>
      <c r="EO671" s="335" t="s">
        <v>4002</v>
      </c>
      <c r="EP671" s="335" t="s">
        <v>4002</v>
      </c>
      <c r="EQ671" s="335" t="s">
        <v>4017</v>
      </c>
      <c r="ER671" s="335" t="s">
        <v>4017</v>
      </c>
      <c r="ES671" s="335" t="s">
        <v>4017</v>
      </c>
      <c r="ET671" s="335" t="s">
        <v>4017</v>
      </c>
      <c r="EU671" s="335" t="s">
        <v>4017</v>
      </c>
      <c r="EV671" s="335" t="s">
        <v>3848</v>
      </c>
      <c r="EW671" s="335" t="s">
        <v>3848</v>
      </c>
      <c r="EX671" s="335" t="s">
        <v>3848</v>
      </c>
      <c r="EY671" s="335" t="s">
        <v>3848</v>
      </c>
      <c r="EZ671" s="335" t="s">
        <v>3848</v>
      </c>
      <c r="FA671" s="335" t="s">
        <v>3848</v>
      </c>
      <c r="FB671" s="335" t="s">
        <v>3848</v>
      </c>
      <c r="FC671" s="335" t="s">
        <v>3848</v>
      </c>
      <c r="FD671" s="335" t="s">
        <v>3848</v>
      </c>
      <c r="FE671" s="335" t="s">
        <v>4017</v>
      </c>
      <c r="FF671" s="335" t="s">
        <v>4017</v>
      </c>
      <c r="FG671" s="335" t="s">
        <v>3848</v>
      </c>
      <c r="FH671" s="335" t="s">
        <v>3848</v>
      </c>
      <c r="FI671" s="335" t="s">
        <v>3848</v>
      </c>
      <c r="FJ671" s="335" t="s">
        <v>4017</v>
      </c>
      <c r="FK671" s="335" t="s">
        <v>4017</v>
      </c>
      <c r="FL671" s="335" t="s">
        <v>4017</v>
      </c>
      <c r="FM671" s="335" t="s">
        <v>1239</v>
      </c>
      <c r="FN671" s="335" t="s">
        <v>1239</v>
      </c>
      <c r="FO671" s="335" t="s">
        <v>3848</v>
      </c>
      <c r="FP671" s="335" t="s">
        <v>3848</v>
      </c>
      <c r="FQ671" s="335" t="s">
        <v>4079</v>
      </c>
      <c r="FR671" s="335" t="s">
        <v>4079</v>
      </c>
      <c r="FS671" s="335" t="s">
        <v>4079</v>
      </c>
      <c r="FT671" s="335" t="s">
        <v>3943</v>
      </c>
      <c r="FU671" s="335" t="s">
        <v>3943</v>
      </c>
      <c r="FV671" s="335" t="s">
        <v>3943</v>
      </c>
      <c r="FW671" s="335" t="s">
        <v>3943</v>
      </c>
      <c r="FX671" s="335" t="s">
        <v>3894</v>
      </c>
      <c r="FY671" s="335" t="s">
        <v>3848</v>
      </c>
      <c r="FZ671" s="335" t="s">
        <v>26604</v>
      </c>
      <c r="GA671" s="335" t="s">
        <v>3848</v>
      </c>
      <c r="GB671" s="335" t="s">
        <v>3848</v>
      </c>
      <c r="GC671" s="335" t="s">
        <v>3848</v>
      </c>
      <c r="HL671" s="335"/>
      <c r="HM671" s="335"/>
      <c r="HN671" s="335"/>
      <c r="HO671" s="335"/>
      <c r="HP671" s="335"/>
      <c r="HQ671" s="335"/>
      <c r="HR671" s="335"/>
      <c r="HS671" s="335"/>
      <c r="HT671" s="335"/>
      <c r="HU671" s="335"/>
      <c r="HV671" s="335"/>
      <c r="HW671" s="335"/>
      <c r="HX671" s="335"/>
      <c r="HY671" s="335"/>
      <c r="HZ671" s="335"/>
      <c r="IA671" s="335"/>
      <c r="IB671" s="335"/>
      <c r="IC671" s="44" t="s">
        <v>13439</v>
      </c>
      <c r="ID671" s="335"/>
      <c r="IE671" s="44" t="s">
        <v>3403</v>
      </c>
    </row>
    <row r="672" spans="1:239" s="44" customFormat="1" ht="15" customHeight="1" x14ac:dyDescent="0.2">
      <c r="A672" s="85">
        <v>1</v>
      </c>
      <c r="B672" s="470">
        <v>0.32430555555555557</v>
      </c>
      <c r="C672" s="85"/>
      <c r="D672" s="85" t="s">
        <v>12630</v>
      </c>
      <c r="E672" s="85" t="s">
        <v>212</v>
      </c>
      <c r="F672" s="282">
        <v>43288</v>
      </c>
      <c r="G672" s="85" t="s">
        <v>387</v>
      </c>
      <c r="H672" s="85" t="s">
        <v>233</v>
      </c>
      <c r="I672" s="85" t="s">
        <v>4282</v>
      </c>
      <c r="J672" s="85"/>
      <c r="K672" s="471"/>
      <c r="L672" s="471"/>
      <c r="M672" s="471"/>
      <c r="N672" s="471"/>
      <c r="O672" s="85"/>
      <c r="P672" s="571" t="s">
        <v>26605</v>
      </c>
      <c r="Q672" s="85" t="s">
        <v>6358</v>
      </c>
      <c r="R672" s="85" t="s">
        <v>26606</v>
      </c>
      <c r="S672" s="471" t="s">
        <v>26607</v>
      </c>
      <c r="T672" s="276">
        <v>9309043935</v>
      </c>
      <c r="U672" s="478" t="s">
        <v>26608</v>
      </c>
      <c r="V672" s="44" t="s">
        <v>221</v>
      </c>
      <c r="W672" s="44" t="s">
        <v>221</v>
      </c>
      <c r="X672" s="44" t="s">
        <v>221</v>
      </c>
      <c r="Y672" s="44" t="s">
        <v>221</v>
      </c>
      <c r="Z672" s="44" t="s">
        <v>221</v>
      </c>
      <c r="AA672" s="85"/>
      <c r="AB672" s="85"/>
      <c r="AC672" s="85" t="s">
        <v>402</v>
      </c>
      <c r="AD672" s="85" t="s">
        <v>366</v>
      </c>
      <c r="AE672" s="85" t="s">
        <v>14470</v>
      </c>
      <c r="AF672" s="85" t="s">
        <v>3166</v>
      </c>
      <c r="AG672" s="85" t="s">
        <v>3166</v>
      </c>
      <c r="AH672" s="85" t="s">
        <v>3166</v>
      </c>
      <c r="AI672" s="85"/>
      <c r="AJ672" s="85"/>
      <c r="AK672" s="85"/>
      <c r="AL672" s="85"/>
      <c r="AM672" s="85"/>
      <c r="AN672" s="85" t="s">
        <v>228</v>
      </c>
      <c r="AO672" s="85" t="s">
        <v>228</v>
      </c>
      <c r="AP672" s="85" t="s">
        <v>229</v>
      </c>
      <c r="AQ672" s="85" t="s">
        <v>229</v>
      </c>
      <c r="AR672" s="85"/>
      <c r="AS672" s="85" t="s">
        <v>26609</v>
      </c>
      <c r="AT672" s="85">
        <v>215161</v>
      </c>
      <c r="AU672" s="85" t="s">
        <v>25217</v>
      </c>
      <c r="AV672" s="85"/>
      <c r="AW672" s="85"/>
      <c r="AX672" s="85"/>
      <c r="AY672" s="85" t="s">
        <v>227</v>
      </c>
      <c r="AZ672" s="85" t="s">
        <v>227</v>
      </c>
      <c r="BA672" s="275"/>
      <c r="BB672" s="474"/>
      <c r="BC672" s="275"/>
      <c r="BD672" s="275"/>
      <c r="BE672" s="475">
        <f t="shared" ref="BE672" si="15">MINUTE(BD672-BC672)</f>
        <v>0</v>
      </c>
      <c r="BF672" s="85"/>
      <c r="BG672" s="85"/>
      <c r="BH672" s="85"/>
      <c r="BI672" s="85"/>
      <c r="BJ672" s="85"/>
      <c r="BK672" s="85"/>
      <c r="BL672" s="85"/>
      <c r="BM672" s="85"/>
      <c r="BN672" s="85"/>
      <c r="BO672" s="85"/>
      <c r="BP672" s="85"/>
      <c r="BQ672" s="85"/>
      <c r="BR672" s="85"/>
      <c r="BS672" s="85"/>
      <c r="BT672" s="85"/>
      <c r="BU672" s="476">
        <f t="shared" ref="BU672" si="16">COUNTIF(BF672:BT672,1)</f>
        <v>0</v>
      </c>
      <c r="BV672" s="405"/>
      <c r="BW672" s="85"/>
      <c r="BX672" s="85"/>
      <c r="BY672" s="475">
        <f t="shared" ref="BY672" si="17">MINUTE(BX672-BW672)</f>
        <v>0</v>
      </c>
      <c r="BZ672" s="85"/>
      <c r="CA672" s="85"/>
      <c r="CB672" s="85"/>
      <c r="CC672" s="85"/>
      <c r="CD672" s="85"/>
      <c r="CE672" s="85"/>
      <c r="CF672" s="85"/>
      <c r="CG672" s="85"/>
      <c r="CH672" s="85"/>
      <c r="CI672" s="85"/>
      <c r="CJ672" s="85"/>
      <c r="CK672" s="85"/>
      <c r="CL672" s="85"/>
      <c r="CM672" s="85"/>
      <c r="CN672" s="85"/>
      <c r="CO672" s="85"/>
      <c r="CP672" s="85"/>
      <c r="CQ672" s="85"/>
      <c r="CR672" s="335" t="s">
        <v>12643</v>
      </c>
      <c r="CS672" s="335" t="s">
        <v>12644</v>
      </c>
      <c r="CT672" s="335" t="s">
        <v>4002</v>
      </c>
      <c r="CU672" s="335" t="s">
        <v>26610</v>
      </c>
      <c r="CV672" s="335" t="s">
        <v>6358</v>
      </c>
      <c r="CW672" s="335" t="s">
        <v>26606</v>
      </c>
      <c r="CX672" s="335" t="s">
        <v>26607</v>
      </c>
      <c r="CY672" s="335" t="s">
        <v>26611</v>
      </c>
      <c r="CZ672" s="335" t="s">
        <v>21924</v>
      </c>
      <c r="DA672" s="335" t="s">
        <v>26612</v>
      </c>
      <c r="DB672" s="335" t="s">
        <v>3840</v>
      </c>
      <c r="DC672" s="335" t="s">
        <v>3841</v>
      </c>
      <c r="DD672" s="335" t="s">
        <v>4838</v>
      </c>
      <c r="DE672" s="335" t="s">
        <v>21924</v>
      </c>
      <c r="DF672" s="335" t="s">
        <v>26612</v>
      </c>
      <c r="DG672" s="335" t="s">
        <v>4037</v>
      </c>
      <c r="DH672" s="335" t="s">
        <v>4038</v>
      </c>
      <c r="DI672" s="335" t="s">
        <v>4039</v>
      </c>
      <c r="DJ672" s="335" t="s">
        <v>26613</v>
      </c>
      <c r="DK672" s="335" t="s">
        <v>3957</v>
      </c>
      <c r="DL672" s="335" t="s">
        <v>4002</v>
      </c>
      <c r="DM672" s="335" t="s">
        <v>3914</v>
      </c>
      <c r="DN672" s="335" t="s">
        <v>3852</v>
      </c>
      <c r="DO672" s="335" t="s">
        <v>3853</v>
      </c>
      <c r="DP672" s="335" t="s">
        <v>3854</v>
      </c>
      <c r="DQ672" s="335" t="s">
        <v>26614</v>
      </c>
      <c r="DR672" s="335" t="s">
        <v>26615</v>
      </c>
      <c r="DS672" s="335" t="s">
        <v>26616</v>
      </c>
      <c r="DT672" s="335" t="s">
        <v>26617</v>
      </c>
      <c r="DU672" s="335" t="s">
        <v>3848</v>
      </c>
      <c r="DV672" s="335" t="s">
        <v>26618</v>
      </c>
      <c r="DW672" s="335" t="s">
        <v>26619</v>
      </c>
      <c r="DX672" s="335" t="s">
        <v>26620</v>
      </c>
      <c r="DY672" s="335" t="s">
        <v>3848</v>
      </c>
      <c r="DZ672" s="335" t="s">
        <v>3848</v>
      </c>
      <c r="EA672" s="335" t="s">
        <v>3848</v>
      </c>
      <c r="EB672" s="335" t="s">
        <v>3861</v>
      </c>
      <c r="EC672" s="335" t="s">
        <v>3862</v>
      </c>
      <c r="ED672" s="335" t="s">
        <v>3848</v>
      </c>
      <c r="EE672" s="335" t="s">
        <v>5339</v>
      </c>
      <c r="EF672" s="335" t="s">
        <v>3864</v>
      </c>
      <c r="EG672" s="335" t="s">
        <v>4068</v>
      </c>
      <c r="EH672" s="335" t="s">
        <v>4069</v>
      </c>
      <c r="EI672" s="335" t="s">
        <v>26609</v>
      </c>
      <c r="EJ672" s="335" t="s">
        <v>26609</v>
      </c>
      <c r="EK672" s="335" t="s">
        <v>3848</v>
      </c>
      <c r="EL672" s="335" t="s">
        <v>3868</v>
      </c>
      <c r="EM672" s="335" t="s">
        <v>4002</v>
      </c>
      <c r="EN672" s="335" t="s">
        <v>4002</v>
      </c>
      <c r="EO672" s="335" t="s">
        <v>3870</v>
      </c>
      <c r="EP672" s="335" t="s">
        <v>3869</v>
      </c>
      <c r="EQ672" s="335" t="s">
        <v>26621</v>
      </c>
      <c r="ER672" s="335" t="s">
        <v>5223</v>
      </c>
      <c r="ES672" s="335" t="s">
        <v>26622</v>
      </c>
      <c r="ET672" s="335" t="s">
        <v>26623</v>
      </c>
      <c r="EU672" s="335" t="s">
        <v>26624</v>
      </c>
      <c r="EV672" s="335" t="s">
        <v>3876</v>
      </c>
      <c r="EW672" s="335" t="s">
        <v>3876</v>
      </c>
      <c r="EX672" s="335" t="s">
        <v>3848</v>
      </c>
      <c r="EY672" s="335" t="s">
        <v>3848</v>
      </c>
      <c r="EZ672" s="335" t="s">
        <v>3876</v>
      </c>
      <c r="FA672" s="335" t="s">
        <v>3848</v>
      </c>
      <c r="FB672" s="335" t="s">
        <v>26625</v>
      </c>
      <c r="FC672" s="335" t="s">
        <v>26626</v>
      </c>
      <c r="FD672" s="335" t="s">
        <v>26627</v>
      </c>
      <c r="FE672" s="335" t="s">
        <v>8213</v>
      </c>
      <c r="FF672" s="335" t="s">
        <v>24678</v>
      </c>
      <c r="FG672" s="335" t="s">
        <v>3848</v>
      </c>
      <c r="FH672" s="335" t="s">
        <v>26628</v>
      </c>
      <c r="FI672" s="335" t="s">
        <v>26629</v>
      </c>
      <c r="FJ672" s="335" t="s">
        <v>26630</v>
      </c>
      <c r="FK672" s="335" t="s">
        <v>26631</v>
      </c>
      <c r="FL672" s="335" t="s">
        <v>4523</v>
      </c>
      <c r="FM672" s="335" t="s">
        <v>26607</v>
      </c>
      <c r="FN672" s="335" t="s">
        <v>26632</v>
      </c>
      <c r="FO672" s="335" t="s">
        <v>1668</v>
      </c>
      <c r="FP672" s="335" t="s">
        <v>3848</v>
      </c>
      <c r="FQ672" s="335" t="s">
        <v>26633</v>
      </c>
      <c r="FR672" s="335" t="s">
        <v>4367</v>
      </c>
      <c r="FS672" s="335" t="s">
        <v>26634</v>
      </c>
      <c r="FT672" s="335" t="s">
        <v>26635</v>
      </c>
      <c r="FU672" s="335" t="s">
        <v>26636</v>
      </c>
      <c r="FV672" s="335" t="s">
        <v>26637</v>
      </c>
      <c r="FW672" s="335" t="s">
        <v>26638</v>
      </c>
      <c r="FX672" s="335" t="s">
        <v>3944</v>
      </c>
      <c r="FY672" s="335" t="s">
        <v>3848</v>
      </c>
      <c r="FZ672" s="335" t="s">
        <v>3848</v>
      </c>
      <c r="GA672" s="335" t="s">
        <v>3848</v>
      </c>
      <c r="GB672" s="335" t="s">
        <v>3848</v>
      </c>
      <c r="GC672" s="335" t="s">
        <v>3848</v>
      </c>
      <c r="IC672" s="44" t="s">
        <v>3403</v>
      </c>
      <c r="IE672" s="44" t="s">
        <v>3403</v>
      </c>
    </row>
    <row r="673" spans="1:239" s="44" customFormat="1" ht="15" customHeight="1" x14ac:dyDescent="0.2">
      <c r="A673" s="85">
        <v>2</v>
      </c>
      <c r="B673" s="470">
        <v>0.32569444444444445</v>
      </c>
      <c r="C673" s="85"/>
      <c r="D673" s="85" t="s">
        <v>12630</v>
      </c>
      <c r="E673" s="85" t="s">
        <v>212</v>
      </c>
      <c r="F673" s="282">
        <v>43288</v>
      </c>
      <c r="G673" s="85" t="s">
        <v>1202</v>
      </c>
      <c r="H673" s="85" t="s">
        <v>233</v>
      </c>
      <c r="I673" s="85" t="s">
        <v>3057</v>
      </c>
      <c r="J673" s="85"/>
      <c r="K673" s="471"/>
      <c r="L673" s="471"/>
      <c r="M673" s="471"/>
      <c r="N673" s="471"/>
      <c r="O673" s="85"/>
      <c r="P673" s="571" t="s">
        <v>26639</v>
      </c>
      <c r="Q673" s="85" t="s">
        <v>26607</v>
      </c>
      <c r="R673" s="85" t="s">
        <v>26640</v>
      </c>
      <c r="S673" s="471" t="s">
        <v>1038</v>
      </c>
      <c r="T673" s="276">
        <v>9122749340</v>
      </c>
      <c r="U673" s="478" t="s">
        <v>26641</v>
      </c>
      <c r="V673" s="44" t="s">
        <v>221</v>
      </c>
      <c r="W673" s="44" t="s">
        <v>221</v>
      </c>
      <c r="X673" s="44" t="s">
        <v>221</v>
      </c>
      <c r="Y673" s="44" t="s">
        <v>221</v>
      </c>
      <c r="Z673" s="44" t="s">
        <v>221</v>
      </c>
      <c r="AA673" s="85"/>
      <c r="AB673" s="85"/>
      <c r="AC673" s="85" t="s">
        <v>1303</v>
      </c>
      <c r="AD673" s="85" t="s">
        <v>5205</v>
      </c>
      <c r="AE673" s="85" t="s">
        <v>3166</v>
      </c>
      <c r="AF673" s="85" t="s">
        <v>3166</v>
      </c>
      <c r="AG673" s="85" t="s">
        <v>3166</v>
      </c>
      <c r="AH673" s="85" t="s">
        <v>3166</v>
      </c>
      <c r="AJ673" s="85"/>
      <c r="AK673" s="85"/>
      <c r="AL673" s="85"/>
      <c r="AM673" s="85"/>
      <c r="AN673" s="85" t="s">
        <v>228</v>
      </c>
      <c r="AO673" s="85" t="s">
        <v>228</v>
      </c>
      <c r="AP673" s="85" t="s">
        <v>229</v>
      </c>
      <c r="AQ673" s="85" t="s">
        <v>229</v>
      </c>
      <c r="AR673" s="85"/>
      <c r="AS673" s="85" t="s">
        <v>26609</v>
      </c>
      <c r="AT673" s="85">
        <v>215161</v>
      </c>
      <c r="AU673" s="85" t="s">
        <v>25217</v>
      </c>
      <c r="AV673" s="85"/>
      <c r="AW673" s="85"/>
      <c r="AX673" s="85"/>
      <c r="AY673" s="85" t="s">
        <v>227</v>
      </c>
      <c r="AZ673" s="85" t="s">
        <v>227</v>
      </c>
      <c r="BA673" s="275"/>
      <c r="BB673" s="474" t="s">
        <v>14945</v>
      </c>
      <c r="BC673" s="275">
        <v>0.39097222222222222</v>
      </c>
      <c r="BD673" s="275">
        <v>0.39305555555555555</v>
      </c>
      <c r="BE673" s="85">
        <v>3</v>
      </c>
      <c r="BF673" s="85">
        <v>1</v>
      </c>
      <c r="BG673" s="85">
        <v>2</v>
      </c>
      <c r="BH673" s="85">
        <v>1</v>
      </c>
      <c r="BI673" s="85">
        <v>1</v>
      </c>
      <c r="BJ673" s="85">
        <v>1</v>
      </c>
      <c r="BK673" s="85">
        <v>1</v>
      </c>
      <c r="BL673" s="85">
        <v>1</v>
      </c>
      <c r="BM673" s="85">
        <v>1</v>
      </c>
      <c r="BN673" s="85">
        <v>1</v>
      </c>
      <c r="BO673" s="85">
        <v>1</v>
      </c>
      <c r="BP673" s="85">
        <v>3</v>
      </c>
      <c r="BQ673" s="85">
        <v>1</v>
      </c>
      <c r="BR673" s="85">
        <v>1</v>
      </c>
      <c r="BS673" s="85">
        <v>1</v>
      </c>
      <c r="BT673" s="85">
        <v>1</v>
      </c>
      <c r="BU673" s="85"/>
      <c r="BV673" s="405"/>
      <c r="BW673" s="85"/>
      <c r="BX673" s="85"/>
      <c r="BY673" s="85"/>
      <c r="BZ673" s="85"/>
      <c r="CA673" s="85"/>
      <c r="CB673" s="85"/>
      <c r="CC673" s="85"/>
      <c r="CD673" s="85"/>
      <c r="CE673" s="85"/>
      <c r="CF673" s="85"/>
      <c r="CG673" s="85"/>
      <c r="CH673" s="85"/>
      <c r="CI673" s="85"/>
      <c r="CJ673" s="85"/>
      <c r="CK673" s="85"/>
      <c r="CL673" s="85"/>
      <c r="CM673" s="85"/>
      <c r="CN673" s="85"/>
      <c r="CO673" s="85"/>
      <c r="CP673" s="85"/>
      <c r="CQ673" s="85"/>
      <c r="CR673" s="335" t="s">
        <v>12643</v>
      </c>
      <c r="CS673" s="335" t="s">
        <v>12644</v>
      </c>
      <c r="CT673" s="335" t="s">
        <v>4002</v>
      </c>
      <c r="CU673" s="335" t="s">
        <v>26642</v>
      </c>
      <c r="CV673" s="335" t="s">
        <v>26607</v>
      </c>
      <c r="CW673" s="335" t="s">
        <v>26640</v>
      </c>
      <c r="CX673" s="335" t="s">
        <v>1038</v>
      </c>
      <c r="CY673" s="335" t="s">
        <v>26643</v>
      </c>
      <c r="CZ673" s="335" t="s">
        <v>21924</v>
      </c>
      <c r="DA673" s="335" t="s">
        <v>26644</v>
      </c>
      <c r="DB673" s="335" t="s">
        <v>3840</v>
      </c>
      <c r="DC673" s="335" t="s">
        <v>3841</v>
      </c>
      <c r="DD673" s="335" t="s">
        <v>4838</v>
      </c>
      <c r="DE673" s="335" t="s">
        <v>26645</v>
      </c>
      <c r="DF673" s="335" t="s">
        <v>26646</v>
      </c>
      <c r="DG673" s="335" t="s">
        <v>5140</v>
      </c>
      <c r="DH673" s="335" t="s">
        <v>5141</v>
      </c>
      <c r="DI673" s="335" t="s">
        <v>10763</v>
      </c>
      <c r="DJ673" s="335" t="s">
        <v>26647</v>
      </c>
      <c r="DK673" s="335" t="s">
        <v>3957</v>
      </c>
      <c r="DL673" s="335" t="s">
        <v>17573</v>
      </c>
      <c r="DM673" s="335" t="s">
        <v>3914</v>
      </c>
      <c r="DN673" s="335" t="s">
        <v>3852</v>
      </c>
      <c r="DO673" s="335" t="s">
        <v>3853</v>
      </c>
      <c r="DP673" s="335" t="s">
        <v>3854</v>
      </c>
      <c r="DQ673" s="335" t="s">
        <v>26648</v>
      </c>
      <c r="DR673" s="335" t="s">
        <v>26649</v>
      </c>
      <c r="DS673" s="335" t="s">
        <v>26650</v>
      </c>
      <c r="DT673" s="335" t="s">
        <v>3848</v>
      </c>
      <c r="DU673" s="335" t="s">
        <v>3848</v>
      </c>
      <c r="DV673" s="335" t="s">
        <v>26651</v>
      </c>
      <c r="DW673" s="335" t="s">
        <v>26652</v>
      </c>
      <c r="DX673" s="335" t="s">
        <v>26653</v>
      </c>
      <c r="DY673" s="335" t="s">
        <v>3848</v>
      </c>
      <c r="DZ673" s="335" t="s">
        <v>3848</v>
      </c>
      <c r="EA673" s="335" t="s">
        <v>3848</v>
      </c>
      <c r="EB673" s="335" t="s">
        <v>3861</v>
      </c>
      <c r="EC673" s="335" t="s">
        <v>3862</v>
      </c>
      <c r="ED673" s="335" t="s">
        <v>3848</v>
      </c>
      <c r="EE673" s="335" t="s">
        <v>10915</v>
      </c>
      <c r="EF673" s="335" t="s">
        <v>3864</v>
      </c>
      <c r="EG673" s="335" t="s">
        <v>4068</v>
      </c>
      <c r="EH673" s="335" t="s">
        <v>4069</v>
      </c>
      <c r="EI673" s="335" t="s">
        <v>26609</v>
      </c>
      <c r="EJ673" s="335" t="s">
        <v>26609</v>
      </c>
      <c r="EK673" s="335" t="s">
        <v>3848</v>
      </c>
      <c r="EL673" s="335" t="s">
        <v>3868</v>
      </c>
      <c r="EM673" s="335" t="s">
        <v>4002</v>
      </c>
      <c r="EN673" s="335" t="s">
        <v>4002</v>
      </c>
      <c r="EO673" s="335" t="s">
        <v>3870</v>
      </c>
      <c r="EP673" s="335" t="s">
        <v>3869</v>
      </c>
      <c r="EQ673" s="335" t="s">
        <v>26654</v>
      </c>
      <c r="ER673" s="335" t="s">
        <v>4004</v>
      </c>
      <c r="ES673" s="335" t="s">
        <v>26655</v>
      </c>
      <c r="ET673" s="335" t="s">
        <v>26656</v>
      </c>
      <c r="EU673" s="335" t="s">
        <v>12706</v>
      </c>
      <c r="EV673" s="335" t="s">
        <v>3876</v>
      </c>
      <c r="EW673" s="335" t="s">
        <v>3876</v>
      </c>
      <c r="EX673" s="335" t="s">
        <v>3848</v>
      </c>
      <c r="EY673" s="335" t="s">
        <v>3848</v>
      </c>
      <c r="EZ673" s="335" t="s">
        <v>3876</v>
      </c>
      <c r="FA673" s="335" t="s">
        <v>3848</v>
      </c>
      <c r="FB673" s="335" t="s">
        <v>3848</v>
      </c>
      <c r="FC673" s="335" t="s">
        <v>3848</v>
      </c>
      <c r="FD673" s="335" t="s">
        <v>3848</v>
      </c>
      <c r="FE673" s="335" t="s">
        <v>4017</v>
      </c>
      <c r="FF673" s="335" t="s">
        <v>4017</v>
      </c>
      <c r="FG673" s="335" t="s">
        <v>3848</v>
      </c>
      <c r="FH673" s="335" t="s">
        <v>3848</v>
      </c>
      <c r="FI673" s="335" t="s">
        <v>3848</v>
      </c>
      <c r="FJ673" s="335" t="s">
        <v>4017</v>
      </c>
      <c r="FK673" s="335" t="s">
        <v>4017</v>
      </c>
      <c r="FL673" s="335" t="s">
        <v>4017</v>
      </c>
      <c r="FM673" s="335" t="s">
        <v>1038</v>
      </c>
      <c r="FN673" s="335" t="s">
        <v>26657</v>
      </c>
      <c r="FO673" s="335" t="s">
        <v>1690</v>
      </c>
      <c r="FP673" s="335" t="s">
        <v>3848</v>
      </c>
      <c r="FQ673" s="335" t="s">
        <v>26658</v>
      </c>
      <c r="FR673" s="335" t="s">
        <v>4739</v>
      </c>
      <c r="FS673" s="335" t="s">
        <v>26659</v>
      </c>
      <c r="FT673" s="335" t="s">
        <v>3943</v>
      </c>
      <c r="FU673" s="335" t="s">
        <v>3943</v>
      </c>
      <c r="FV673" s="335" t="s">
        <v>3943</v>
      </c>
      <c r="FW673" s="335" t="s">
        <v>3943</v>
      </c>
      <c r="FX673" s="335" t="s">
        <v>3944</v>
      </c>
      <c r="FY673" s="335" t="s">
        <v>3848</v>
      </c>
      <c r="FZ673" s="335" t="s">
        <v>3848</v>
      </c>
      <c r="GA673" s="335" t="s">
        <v>3945</v>
      </c>
      <c r="GB673" s="335" t="s">
        <v>3945</v>
      </c>
      <c r="GC673" s="335" t="s">
        <v>3945</v>
      </c>
      <c r="IC673" s="44" t="s">
        <v>3403</v>
      </c>
      <c r="IE673" s="44" t="s">
        <v>3403</v>
      </c>
    </row>
    <row r="674" spans="1:239" s="44" customFormat="1" ht="15" customHeight="1" x14ac:dyDescent="0.2">
      <c r="A674" s="85">
        <v>3</v>
      </c>
      <c r="B674" s="470">
        <v>0.32708333333333334</v>
      </c>
      <c r="C674" s="85"/>
      <c r="D674" s="85" t="s">
        <v>12630</v>
      </c>
      <c r="E674" s="85" t="s">
        <v>212</v>
      </c>
      <c r="F674" s="282">
        <v>43288</v>
      </c>
      <c r="G674" s="85" t="s">
        <v>1202</v>
      </c>
      <c r="H674" s="85" t="s">
        <v>233</v>
      </c>
      <c r="I674" s="85" t="s">
        <v>3057</v>
      </c>
      <c r="J674" s="85"/>
      <c r="K674" s="471"/>
      <c r="L674" s="471"/>
      <c r="M674" s="471"/>
      <c r="N674" s="471"/>
      <c r="O674" s="85"/>
      <c r="P674" s="488" t="s">
        <v>26660</v>
      </c>
      <c r="Q674" s="85" t="s">
        <v>26661</v>
      </c>
      <c r="R674" s="85" t="s">
        <v>26662</v>
      </c>
      <c r="S674" s="471" t="s">
        <v>26663</v>
      </c>
      <c r="T674" s="276">
        <v>9358135841</v>
      </c>
      <c r="U674" s="478" t="s">
        <v>26664</v>
      </c>
      <c r="V674" s="44" t="s">
        <v>221</v>
      </c>
      <c r="W674" s="44" t="s">
        <v>221</v>
      </c>
      <c r="X674" s="44" t="s">
        <v>221</v>
      </c>
      <c r="Y674" s="44" t="s">
        <v>221</v>
      </c>
      <c r="Z674" s="44" t="s">
        <v>221</v>
      </c>
      <c r="AA674" s="85" t="s">
        <v>26665</v>
      </c>
      <c r="AB674" s="85">
        <v>9756740369</v>
      </c>
      <c r="AC674" s="85" t="s">
        <v>402</v>
      </c>
      <c r="AD674" s="85" t="s">
        <v>241</v>
      </c>
      <c r="AE674" s="85" t="s">
        <v>24662</v>
      </c>
      <c r="AF674" s="85" t="s">
        <v>3166</v>
      </c>
      <c r="AG674" s="85" t="s">
        <v>226</v>
      </c>
      <c r="AH674" s="85" t="s">
        <v>3166</v>
      </c>
      <c r="AI674" s="85"/>
      <c r="AJ674" s="85"/>
      <c r="AK674" s="85"/>
      <c r="AL674" s="85"/>
      <c r="AM674" s="85"/>
      <c r="AN674" s="85" t="s">
        <v>228</v>
      </c>
      <c r="AO674" s="85" t="s">
        <v>228</v>
      </c>
      <c r="AP674" s="85" t="s">
        <v>229</v>
      </c>
      <c r="AQ674" s="85" t="s">
        <v>229</v>
      </c>
      <c r="AR674" s="85"/>
      <c r="AS674" s="85" t="s">
        <v>26666</v>
      </c>
      <c r="AT674" s="85">
        <v>157536</v>
      </c>
      <c r="AU674" s="85" t="s">
        <v>25225</v>
      </c>
      <c r="AV674" s="85"/>
      <c r="AW674" s="85"/>
      <c r="AX674" s="85"/>
      <c r="AY674" s="85" t="s">
        <v>227</v>
      </c>
      <c r="AZ674" s="85" t="s">
        <v>227</v>
      </c>
      <c r="BA674" s="275"/>
      <c r="BB674" s="474" t="s">
        <v>14945</v>
      </c>
      <c r="BC674" s="275">
        <v>0.3833333333333333</v>
      </c>
      <c r="BD674" s="275">
        <v>0.3888888888888889</v>
      </c>
      <c r="BE674" s="85">
        <v>8</v>
      </c>
      <c r="BF674" s="85">
        <v>1</v>
      </c>
      <c r="BG674" s="85">
        <v>2</v>
      </c>
      <c r="BH674" s="85">
        <v>2</v>
      </c>
      <c r="BI674" s="85">
        <v>2</v>
      </c>
      <c r="BJ674" s="85">
        <v>2</v>
      </c>
      <c r="BK674" s="85">
        <v>1</v>
      </c>
      <c r="BL674" s="85">
        <v>1</v>
      </c>
      <c r="BM674" s="85">
        <v>2</v>
      </c>
      <c r="BN674" s="85">
        <v>1</v>
      </c>
      <c r="BO674" s="85">
        <v>1</v>
      </c>
      <c r="BP674" s="85">
        <v>3</v>
      </c>
      <c r="BQ674" s="85">
        <v>1</v>
      </c>
      <c r="BR674" s="85">
        <v>1</v>
      </c>
      <c r="BS674" s="85">
        <v>3</v>
      </c>
      <c r="BT674" s="85">
        <v>1</v>
      </c>
      <c r="BU674" s="85"/>
      <c r="BV674" s="405"/>
      <c r="BW674" s="85"/>
      <c r="BX674" s="85"/>
      <c r="BY674" s="85"/>
      <c r="BZ674" s="85"/>
      <c r="CA674" s="85"/>
      <c r="CB674" s="85"/>
      <c r="CC674" s="85"/>
      <c r="CD674" s="85"/>
      <c r="CE674" s="85"/>
      <c r="CF674" s="85"/>
      <c r="CG674" s="85"/>
      <c r="CH674" s="85"/>
      <c r="CI674" s="85"/>
      <c r="CJ674" s="85"/>
      <c r="CK674" s="85"/>
      <c r="CL674" s="85"/>
      <c r="CM674" s="85"/>
      <c r="CN674" s="85"/>
      <c r="CO674" s="85"/>
      <c r="CP674" s="85"/>
      <c r="CQ674" s="85"/>
      <c r="CR674" s="335" t="s">
        <v>12643</v>
      </c>
      <c r="CS674" s="335" t="s">
        <v>12644</v>
      </c>
      <c r="CT674" s="335" t="s">
        <v>4002</v>
      </c>
      <c r="CU674" s="335" t="s">
        <v>26667</v>
      </c>
      <c r="CV674" s="335" t="s">
        <v>26661</v>
      </c>
      <c r="CW674" s="335" t="s">
        <v>26662</v>
      </c>
      <c r="CX674" s="335" t="s">
        <v>26663</v>
      </c>
      <c r="CY674" s="335" t="s">
        <v>26668</v>
      </c>
      <c r="CZ674" s="335" t="s">
        <v>17253</v>
      </c>
      <c r="DA674" s="335" t="s">
        <v>26669</v>
      </c>
      <c r="DB674" s="335" t="s">
        <v>8885</v>
      </c>
      <c r="DC674" s="335" t="s">
        <v>3846</v>
      </c>
      <c r="DD674" s="335" t="s">
        <v>17255</v>
      </c>
      <c r="DE674" s="335" t="s">
        <v>17253</v>
      </c>
      <c r="DF674" s="335" t="s">
        <v>26670</v>
      </c>
      <c r="DG674" s="335" t="s">
        <v>8885</v>
      </c>
      <c r="DH674" s="335" t="s">
        <v>3846</v>
      </c>
      <c r="DI674" s="335" t="s">
        <v>17255</v>
      </c>
      <c r="DJ674" s="335" t="s">
        <v>3848</v>
      </c>
      <c r="DK674" s="335" t="s">
        <v>3957</v>
      </c>
      <c r="DL674" s="335" t="s">
        <v>10124</v>
      </c>
      <c r="DM674" s="335" t="s">
        <v>3914</v>
      </c>
      <c r="DN674" s="335" t="s">
        <v>6337</v>
      </c>
      <c r="DO674" s="335" t="s">
        <v>3853</v>
      </c>
      <c r="DP674" s="335" t="s">
        <v>3854</v>
      </c>
      <c r="DQ674" s="335" t="s">
        <v>26671</v>
      </c>
      <c r="DR674" s="335" t="s">
        <v>26672</v>
      </c>
      <c r="DS674" s="335" t="s">
        <v>26664</v>
      </c>
      <c r="DT674" s="335" t="s">
        <v>3848</v>
      </c>
      <c r="DU674" s="335" t="s">
        <v>3848</v>
      </c>
      <c r="DV674" s="335" t="s">
        <v>3848</v>
      </c>
      <c r="DW674" s="335" t="s">
        <v>3848</v>
      </c>
      <c r="DX674" s="335" t="s">
        <v>3848</v>
      </c>
      <c r="DY674" s="335" t="s">
        <v>3848</v>
      </c>
      <c r="DZ674" s="335" t="s">
        <v>3848</v>
      </c>
      <c r="EA674" s="335" t="s">
        <v>3848</v>
      </c>
      <c r="EB674" s="335" t="s">
        <v>3861</v>
      </c>
      <c r="EC674" s="335" t="s">
        <v>3862</v>
      </c>
      <c r="ED674" s="335" t="s">
        <v>3848</v>
      </c>
      <c r="EE674" s="335" t="s">
        <v>9840</v>
      </c>
      <c r="EF674" s="335" t="s">
        <v>3864</v>
      </c>
      <c r="EG674" s="335" t="s">
        <v>4068</v>
      </c>
      <c r="EH674" s="335" t="s">
        <v>4069</v>
      </c>
      <c r="EI674" s="335" t="s">
        <v>26666</v>
      </c>
      <c r="EJ674" s="335" t="s">
        <v>26666</v>
      </c>
      <c r="EK674" s="335" t="s">
        <v>3848</v>
      </c>
      <c r="EL674" s="335" t="s">
        <v>3868</v>
      </c>
      <c r="EM674" s="335" t="s">
        <v>4002</v>
      </c>
      <c r="EN674" s="335" t="s">
        <v>4002</v>
      </c>
      <c r="EO674" s="335" t="s">
        <v>3870</v>
      </c>
      <c r="EP674" s="335" t="s">
        <v>3869</v>
      </c>
      <c r="EQ674" s="335" t="s">
        <v>21018</v>
      </c>
      <c r="ER674" s="335" t="s">
        <v>3872</v>
      </c>
      <c r="ES674" s="335" t="s">
        <v>26673</v>
      </c>
      <c r="ET674" s="335" t="s">
        <v>26674</v>
      </c>
      <c r="EU674" s="335" t="s">
        <v>6478</v>
      </c>
      <c r="EV674" s="335" t="s">
        <v>3876</v>
      </c>
      <c r="EW674" s="335" t="s">
        <v>3876</v>
      </c>
      <c r="EX674" s="335" t="s">
        <v>3848</v>
      </c>
      <c r="EY674" s="335" t="s">
        <v>3848</v>
      </c>
      <c r="EZ674" s="335" t="s">
        <v>3876</v>
      </c>
      <c r="FA674" s="335" t="s">
        <v>3848</v>
      </c>
      <c r="FB674" s="335" t="s">
        <v>3848</v>
      </c>
      <c r="FC674" s="335" t="s">
        <v>3848</v>
      </c>
      <c r="FD674" s="335" t="s">
        <v>3848</v>
      </c>
      <c r="FE674" s="335" t="s">
        <v>4017</v>
      </c>
      <c r="FF674" s="335" t="s">
        <v>4017</v>
      </c>
      <c r="FG674" s="335" t="s">
        <v>3848</v>
      </c>
      <c r="FH674" s="335" t="s">
        <v>3848</v>
      </c>
      <c r="FI674" s="335" t="s">
        <v>3848</v>
      </c>
      <c r="FJ674" s="335" t="s">
        <v>4017</v>
      </c>
      <c r="FK674" s="335" t="s">
        <v>4017</v>
      </c>
      <c r="FL674" s="335" t="s">
        <v>4017</v>
      </c>
      <c r="FM674" s="335" t="s">
        <v>26661</v>
      </c>
      <c r="FN674" s="335" t="s">
        <v>26675</v>
      </c>
      <c r="FO674" s="335" t="s">
        <v>26663</v>
      </c>
      <c r="FP674" s="335" t="s">
        <v>3848</v>
      </c>
      <c r="FQ674" s="335" t="s">
        <v>3848</v>
      </c>
      <c r="FR674" s="335" t="s">
        <v>3848</v>
      </c>
      <c r="FS674" s="335" t="s">
        <v>3848</v>
      </c>
      <c r="FT674" s="335" t="s">
        <v>26676</v>
      </c>
      <c r="FU674" s="335" t="s">
        <v>26677</v>
      </c>
      <c r="FV674" s="335" t="s">
        <v>26678</v>
      </c>
      <c r="FW674" s="335" t="s">
        <v>26679</v>
      </c>
      <c r="FX674" s="335" t="s">
        <v>3944</v>
      </c>
      <c r="FY674" s="335" t="s">
        <v>3848</v>
      </c>
      <c r="FZ674" s="335" t="s">
        <v>26680</v>
      </c>
      <c r="GA674" s="335" t="s">
        <v>3945</v>
      </c>
      <c r="GB674" s="335" t="s">
        <v>3945</v>
      </c>
      <c r="GC674" s="335" t="s">
        <v>3946</v>
      </c>
      <c r="IC674" s="44" t="s">
        <v>3403</v>
      </c>
      <c r="IE674" s="44" t="s">
        <v>3403</v>
      </c>
    </row>
    <row r="675" spans="1:239" s="44" customFormat="1" ht="15" customHeight="1" x14ac:dyDescent="0.2">
      <c r="A675" s="85">
        <v>4</v>
      </c>
      <c r="B675" s="470">
        <v>0.45833333333333331</v>
      </c>
      <c r="C675" s="85"/>
      <c r="D675" s="85" t="s">
        <v>12630</v>
      </c>
      <c r="E675" s="85" t="s">
        <v>212</v>
      </c>
      <c r="F675" s="282">
        <v>43288</v>
      </c>
      <c r="G675" s="85" t="s">
        <v>1202</v>
      </c>
      <c r="H675" s="85" t="s">
        <v>233</v>
      </c>
      <c r="I675" s="85" t="s">
        <v>3983</v>
      </c>
      <c r="J675" s="85"/>
      <c r="K675" s="471"/>
      <c r="L675" s="471"/>
      <c r="M675" s="471"/>
      <c r="N675" s="471"/>
      <c r="O675" s="85"/>
      <c r="P675" s="571" t="s">
        <v>26681</v>
      </c>
      <c r="Q675" s="85" t="s">
        <v>2305</v>
      </c>
      <c r="R675" s="85" t="s">
        <v>1887</v>
      </c>
      <c r="S675" s="471" t="s">
        <v>26682</v>
      </c>
      <c r="T675" s="276" t="s">
        <v>26683</v>
      </c>
      <c r="U675" s="473" t="s">
        <v>26684</v>
      </c>
      <c r="V675" s="471" t="s">
        <v>26684</v>
      </c>
      <c r="W675" s="85" t="s">
        <v>221</v>
      </c>
      <c r="X675" s="85" t="s">
        <v>221</v>
      </c>
      <c r="Y675" s="85" t="s">
        <v>221</v>
      </c>
      <c r="Z675" s="85" t="s">
        <v>221</v>
      </c>
      <c r="AA675" s="85" t="s">
        <v>26685</v>
      </c>
      <c r="AB675" s="85">
        <v>9266117377</v>
      </c>
      <c r="AC675" s="85" t="s">
        <v>223</v>
      </c>
      <c r="AD675" s="85" t="s">
        <v>224</v>
      </c>
      <c r="AE675" s="85"/>
      <c r="AF675" s="85" t="s">
        <v>3166</v>
      </c>
      <c r="AG675" s="85" t="s">
        <v>3166</v>
      </c>
      <c r="AH675" s="85" t="s">
        <v>226</v>
      </c>
      <c r="AI675" s="85"/>
      <c r="AJ675" s="85"/>
      <c r="AK675" s="85"/>
      <c r="AL675" s="85"/>
      <c r="AM675" s="85"/>
      <c r="AN675" s="85" t="s">
        <v>228</v>
      </c>
      <c r="AO675" s="85" t="s">
        <v>228</v>
      </c>
      <c r="AP675" s="85" t="s">
        <v>281</v>
      </c>
      <c r="AQ675" s="85" t="s">
        <v>282</v>
      </c>
      <c r="AR675" s="85"/>
      <c r="AS675" s="85"/>
      <c r="AT675" s="85"/>
      <c r="AU675" s="85"/>
      <c r="AV675" s="85"/>
      <c r="AW675" s="85"/>
      <c r="AX675" s="85"/>
      <c r="AY675" s="85" t="s">
        <v>227</v>
      </c>
      <c r="AZ675" s="85" t="s">
        <v>227</v>
      </c>
      <c r="BA675" s="275"/>
      <c r="BB675" s="474" t="s">
        <v>22072</v>
      </c>
      <c r="BC675" s="275">
        <v>0.52361111111111114</v>
      </c>
      <c r="BD675" s="275">
        <v>0.54166666666666663</v>
      </c>
      <c r="BE675" s="85"/>
      <c r="BF675" s="85">
        <v>2</v>
      </c>
      <c r="BG675" s="85">
        <v>2</v>
      </c>
      <c r="BH675" s="85">
        <v>2</v>
      </c>
      <c r="BI675" s="85">
        <v>2</v>
      </c>
      <c r="BJ675" s="85">
        <v>2</v>
      </c>
      <c r="BK675" s="85">
        <v>2</v>
      </c>
      <c r="BL675" s="85">
        <v>2</v>
      </c>
      <c r="BM675" s="85">
        <v>2</v>
      </c>
      <c r="BN675" s="85">
        <v>2</v>
      </c>
      <c r="BO675" s="85">
        <v>2</v>
      </c>
      <c r="BP675" s="85">
        <v>2</v>
      </c>
      <c r="BQ675" s="85">
        <v>2</v>
      </c>
      <c r="BR675" s="85">
        <v>2</v>
      </c>
      <c r="BS675" s="85">
        <v>2</v>
      </c>
      <c r="BT675" s="85">
        <v>2</v>
      </c>
      <c r="BU675" s="85"/>
      <c r="BV675" s="405"/>
      <c r="BW675" s="85"/>
      <c r="BX675" s="85"/>
      <c r="BY675" s="85"/>
      <c r="BZ675" s="85"/>
      <c r="CA675" s="85"/>
      <c r="CB675" s="85"/>
      <c r="CC675" s="85"/>
      <c r="CD675" s="85"/>
      <c r="CE675" s="85"/>
      <c r="CF675" s="85"/>
      <c r="CG675" s="85"/>
      <c r="CH675" s="85"/>
      <c r="CI675" s="85"/>
      <c r="CJ675" s="85"/>
      <c r="CK675" s="85"/>
      <c r="CL675" s="85"/>
      <c r="CM675" s="85"/>
      <c r="CN675" s="85"/>
      <c r="CO675" s="85"/>
      <c r="CP675" s="85"/>
      <c r="CQ675" s="85"/>
      <c r="CR675" s="335" t="s">
        <v>12643</v>
      </c>
      <c r="CS675" s="335" t="s">
        <v>12644</v>
      </c>
      <c r="CT675" s="335" t="s">
        <v>4002</v>
      </c>
      <c r="CU675" s="335" t="s">
        <v>26686</v>
      </c>
      <c r="CV675" s="335" t="s">
        <v>26687</v>
      </c>
      <c r="CW675" s="335" t="s">
        <v>26688</v>
      </c>
      <c r="CX675" s="335" t="s">
        <v>26689</v>
      </c>
      <c r="CY675" s="335" t="s">
        <v>26690</v>
      </c>
      <c r="CZ675" s="335" t="s">
        <v>14144</v>
      </c>
      <c r="DA675" s="335" t="s">
        <v>26691</v>
      </c>
      <c r="DB675" s="335" t="s">
        <v>3840</v>
      </c>
      <c r="DC675" s="335" t="s">
        <v>3841</v>
      </c>
      <c r="DD675" s="335" t="s">
        <v>5700</v>
      </c>
      <c r="DE675" s="335" t="s">
        <v>14144</v>
      </c>
      <c r="DF675" s="335" t="s">
        <v>26691</v>
      </c>
      <c r="DG675" s="335" t="s">
        <v>3840</v>
      </c>
      <c r="DH675" s="335" t="s">
        <v>3841</v>
      </c>
      <c r="DI675" s="335" t="s">
        <v>4298</v>
      </c>
      <c r="DJ675" s="335" t="s">
        <v>26692</v>
      </c>
      <c r="DK675" s="335" t="s">
        <v>3849</v>
      </c>
      <c r="DL675" s="335" t="s">
        <v>4298</v>
      </c>
      <c r="DM675" s="335" t="s">
        <v>4116</v>
      </c>
      <c r="DN675" s="335" t="s">
        <v>4062</v>
      </c>
      <c r="DO675" s="335" t="s">
        <v>3853</v>
      </c>
      <c r="DP675" s="335" t="s">
        <v>3854</v>
      </c>
      <c r="DQ675" s="335" t="s">
        <v>26693</v>
      </c>
      <c r="DR675" s="335" t="s">
        <v>26693</v>
      </c>
      <c r="DS675" s="335" t="s">
        <v>26684</v>
      </c>
      <c r="DT675" s="335" t="s">
        <v>3848</v>
      </c>
      <c r="DU675" s="335" t="s">
        <v>26694</v>
      </c>
      <c r="DV675" s="335" t="s">
        <v>3848</v>
      </c>
      <c r="DW675" s="335" t="s">
        <v>3848</v>
      </c>
      <c r="DX675" s="335" t="s">
        <v>3848</v>
      </c>
      <c r="DY675" s="335" t="s">
        <v>3848</v>
      </c>
      <c r="DZ675" s="335" t="s">
        <v>3848</v>
      </c>
      <c r="EA675" s="335" t="s">
        <v>3848</v>
      </c>
      <c r="EB675" s="335" t="s">
        <v>3861</v>
      </c>
      <c r="EC675" s="335" t="s">
        <v>4118</v>
      </c>
      <c r="ED675" s="335" t="s">
        <v>3848</v>
      </c>
      <c r="EE675" s="335" t="s">
        <v>5872</v>
      </c>
      <c r="EF675" s="335" t="s">
        <v>432</v>
      </c>
      <c r="EG675" s="335" t="s">
        <v>2755</v>
      </c>
      <c r="EH675" s="335" t="s">
        <v>282</v>
      </c>
      <c r="EI675" s="335" t="s">
        <v>3848</v>
      </c>
      <c r="EJ675" s="335" t="s">
        <v>3848</v>
      </c>
      <c r="EK675" s="335" t="s">
        <v>3848</v>
      </c>
      <c r="EL675" s="335" t="s">
        <v>3868</v>
      </c>
      <c r="EM675" s="335" t="s">
        <v>4002</v>
      </c>
      <c r="EN675" s="335" t="s">
        <v>4002</v>
      </c>
      <c r="EO675" s="335" t="s">
        <v>3869</v>
      </c>
      <c r="EP675" s="335" t="s">
        <v>3870</v>
      </c>
      <c r="EQ675" s="335" t="s">
        <v>26695</v>
      </c>
      <c r="ER675" s="335" t="s">
        <v>4262</v>
      </c>
      <c r="ES675" s="335" t="s">
        <v>26696</v>
      </c>
      <c r="ET675" s="335" t="s">
        <v>26697</v>
      </c>
      <c r="EU675" s="335" t="s">
        <v>26698</v>
      </c>
      <c r="EV675" s="335" t="s">
        <v>3876</v>
      </c>
      <c r="EW675" s="335" t="s">
        <v>3876</v>
      </c>
      <c r="EX675" s="335" t="s">
        <v>3848</v>
      </c>
      <c r="EY675" s="335" t="s">
        <v>3848</v>
      </c>
      <c r="EZ675" s="335" t="s">
        <v>3877</v>
      </c>
      <c r="FA675" s="335" t="s">
        <v>3878</v>
      </c>
      <c r="FB675" s="335" t="s">
        <v>12047</v>
      </c>
      <c r="FC675" s="335" t="s">
        <v>23657</v>
      </c>
      <c r="FD675" s="335" t="s">
        <v>3848</v>
      </c>
      <c r="FE675" s="335" t="s">
        <v>4011</v>
      </c>
      <c r="FF675" s="335" t="s">
        <v>5268</v>
      </c>
      <c r="FG675" s="335" t="s">
        <v>10171</v>
      </c>
      <c r="FH675" s="335" t="s">
        <v>10198</v>
      </c>
      <c r="FI675" s="335" t="s">
        <v>26699</v>
      </c>
      <c r="FJ675" s="335" t="s">
        <v>4446</v>
      </c>
      <c r="FK675" s="335" t="s">
        <v>19432</v>
      </c>
      <c r="FL675" s="335" t="s">
        <v>4017</v>
      </c>
      <c r="FM675" s="335" t="s">
        <v>26682</v>
      </c>
      <c r="FN675" s="335" t="s">
        <v>26700</v>
      </c>
      <c r="FO675" s="335" t="s">
        <v>4066</v>
      </c>
      <c r="FP675" s="335" t="s">
        <v>3848</v>
      </c>
      <c r="FQ675" s="335" t="s">
        <v>26701</v>
      </c>
      <c r="FR675" s="335" t="s">
        <v>7597</v>
      </c>
      <c r="FS675" s="335" t="s">
        <v>26702</v>
      </c>
      <c r="FT675" s="335" t="s">
        <v>26703</v>
      </c>
      <c r="FU675" s="335" t="s">
        <v>26704</v>
      </c>
      <c r="FV675" s="335" t="s">
        <v>26705</v>
      </c>
      <c r="FW675" s="335" t="s">
        <v>26706</v>
      </c>
      <c r="FX675" s="335" t="s">
        <v>3944</v>
      </c>
      <c r="FY675" s="335" t="s">
        <v>3848</v>
      </c>
      <c r="FZ675" s="335" t="s">
        <v>3848</v>
      </c>
      <c r="GA675" s="335" t="s">
        <v>3946</v>
      </c>
      <c r="GB675" s="335" t="s">
        <v>3946</v>
      </c>
      <c r="GC675" s="335" t="s">
        <v>3946</v>
      </c>
      <c r="IC675" s="44" t="s">
        <v>3403</v>
      </c>
      <c r="IE675" s="44" t="s">
        <v>3403</v>
      </c>
    </row>
    <row r="676" spans="1:239" s="44" customFormat="1" ht="15" customHeight="1" x14ac:dyDescent="0.2">
      <c r="A676" s="85">
        <v>5</v>
      </c>
      <c r="B676" s="470">
        <v>0.46111111111111108</v>
      </c>
      <c r="C676" s="85"/>
      <c r="D676" s="85" t="s">
        <v>12630</v>
      </c>
      <c r="E676" s="85" t="s">
        <v>212</v>
      </c>
      <c r="F676" s="282">
        <v>43288</v>
      </c>
      <c r="G676" s="85" t="s">
        <v>357</v>
      </c>
      <c r="H676" s="85" t="s">
        <v>337</v>
      </c>
      <c r="I676" s="85" t="s">
        <v>437</v>
      </c>
      <c r="J676" s="33" t="s">
        <v>5969</v>
      </c>
      <c r="K676" s="471"/>
      <c r="L676" s="471"/>
      <c r="M676" s="471"/>
      <c r="N676" s="471"/>
      <c r="O676" s="85"/>
      <c r="P676" s="571" t="s">
        <v>26707</v>
      </c>
      <c r="Q676" s="85" t="s">
        <v>854</v>
      </c>
      <c r="R676" s="85" t="s">
        <v>26708</v>
      </c>
      <c r="S676" s="471" t="s">
        <v>26709</v>
      </c>
      <c r="T676" s="276">
        <v>9267121416</v>
      </c>
      <c r="U676" s="471" t="s">
        <v>26710</v>
      </c>
      <c r="V676" s="473" t="s">
        <v>26710</v>
      </c>
      <c r="W676" s="85" t="s">
        <v>221</v>
      </c>
      <c r="X676" s="85" t="s">
        <v>221</v>
      </c>
      <c r="Y676" s="85" t="s">
        <v>221</v>
      </c>
      <c r="Z676" s="85" t="s">
        <v>221</v>
      </c>
      <c r="AA676" s="85" t="s">
        <v>4044</v>
      </c>
      <c r="AB676" s="85" t="s">
        <v>4044</v>
      </c>
      <c r="AC676" s="85" t="s">
        <v>223</v>
      </c>
      <c r="AD676" s="85" t="s">
        <v>224</v>
      </c>
      <c r="AE676" s="85" t="s">
        <v>26711</v>
      </c>
      <c r="AF676" s="85" t="s">
        <v>226</v>
      </c>
      <c r="AG676" s="85" t="s">
        <v>3166</v>
      </c>
      <c r="AH676" s="85" t="s">
        <v>3166</v>
      </c>
      <c r="AI676" s="85">
        <v>84</v>
      </c>
      <c r="AJ676" s="85" t="s">
        <v>227</v>
      </c>
      <c r="AK676" s="85">
        <v>1</v>
      </c>
      <c r="AL676" s="85">
        <v>84</v>
      </c>
      <c r="AM676" s="85">
        <v>0</v>
      </c>
      <c r="AN676" s="85" t="s">
        <v>228</v>
      </c>
      <c r="AO676" s="85" t="s">
        <v>228</v>
      </c>
      <c r="AP676" s="85" t="s">
        <v>229</v>
      </c>
      <c r="AQ676" s="85" t="s">
        <v>229</v>
      </c>
      <c r="AR676" s="85"/>
      <c r="AS676" s="85" t="s">
        <v>26712</v>
      </c>
      <c r="AT676" s="85">
        <v>234116</v>
      </c>
      <c r="AU676" s="85" t="s">
        <v>12782</v>
      </c>
      <c r="AV676" s="85"/>
      <c r="AW676" s="85"/>
      <c r="AX676" s="85"/>
      <c r="AY676" s="85" t="s">
        <v>227</v>
      </c>
      <c r="AZ676" s="85" t="s">
        <v>227</v>
      </c>
      <c r="BA676" s="275"/>
      <c r="BB676" s="474" t="s">
        <v>22072</v>
      </c>
      <c r="BC676" s="275">
        <v>0.54652777777777783</v>
      </c>
      <c r="BD676" s="275">
        <v>0.55902777777777779</v>
      </c>
      <c r="BE676" s="85"/>
      <c r="BF676" s="85">
        <v>2</v>
      </c>
      <c r="BG676" s="85">
        <v>3</v>
      </c>
      <c r="BH676" s="85">
        <v>3</v>
      </c>
      <c r="BI676" s="85">
        <v>3</v>
      </c>
      <c r="BJ676" s="85">
        <v>3</v>
      </c>
      <c r="BK676" s="85">
        <v>2</v>
      </c>
      <c r="BL676" s="85">
        <v>2</v>
      </c>
      <c r="BM676" s="85">
        <v>3</v>
      </c>
      <c r="BN676" s="85">
        <v>2</v>
      </c>
      <c r="BO676" s="85">
        <v>2</v>
      </c>
      <c r="BP676" s="85">
        <v>3</v>
      </c>
      <c r="BQ676" s="85">
        <v>2</v>
      </c>
      <c r="BR676" s="85">
        <v>3</v>
      </c>
      <c r="BS676" s="85">
        <v>3</v>
      </c>
      <c r="BT676" s="85">
        <v>3</v>
      </c>
      <c r="BU676" s="85"/>
      <c r="BV676" s="405" t="s">
        <v>22072</v>
      </c>
      <c r="BW676" s="483">
        <v>0.55902777777777779</v>
      </c>
      <c r="BX676" s="483">
        <v>0.56597222222222221</v>
      </c>
      <c r="BY676" s="85"/>
      <c r="BZ676" s="85">
        <v>3</v>
      </c>
      <c r="CA676" s="85">
        <v>3</v>
      </c>
      <c r="CB676" s="85">
        <v>3</v>
      </c>
      <c r="CC676" s="85">
        <v>3</v>
      </c>
      <c r="CD676" s="85" t="s">
        <v>260</v>
      </c>
      <c r="CE676" s="85" t="s">
        <v>22072</v>
      </c>
      <c r="CF676" s="85">
        <v>15</v>
      </c>
      <c r="CG676" s="85"/>
      <c r="CH676" s="85"/>
      <c r="CI676" s="85"/>
      <c r="CJ676" s="85"/>
      <c r="CK676" s="85"/>
      <c r="CL676" s="85"/>
      <c r="CM676" s="85"/>
      <c r="CN676" s="85"/>
      <c r="CO676" s="85"/>
      <c r="CP676" s="85"/>
      <c r="CQ676" s="85"/>
      <c r="CR676" s="335" t="s">
        <v>12643</v>
      </c>
      <c r="CS676" s="335" t="s">
        <v>12644</v>
      </c>
      <c r="CT676" s="335" t="s">
        <v>4002</v>
      </c>
      <c r="CU676" s="335" t="s">
        <v>26713</v>
      </c>
      <c r="CV676" s="335" t="s">
        <v>854</v>
      </c>
      <c r="CW676" s="335" t="s">
        <v>26708</v>
      </c>
      <c r="CX676" s="335" t="s">
        <v>26709</v>
      </c>
      <c r="CY676" s="335" t="s">
        <v>26714</v>
      </c>
      <c r="CZ676" s="335" t="s">
        <v>14302</v>
      </c>
      <c r="DA676" s="335" t="s">
        <v>26715</v>
      </c>
      <c r="DB676" s="335" t="s">
        <v>4158</v>
      </c>
      <c r="DC676" s="335" t="s">
        <v>4159</v>
      </c>
      <c r="DD676" s="335" t="s">
        <v>8608</v>
      </c>
      <c r="DE676" s="335" t="s">
        <v>14302</v>
      </c>
      <c r="DF676" s="335" t="s">
        <v>26715</v>
      </c>
      <c r="DG676" s="335" t="s">
        <v>4158</v>
      </c>
      <c r="DH676" s="335" t="s">
        <v>4159</v>
      </c>
      <c r="DI676" s="335" t="s">
        <v>8608</v>
      </c>
      <c r="DJ676" s="335" t="s">
        <v>26716</v>
      </c>
      <c r="DK676" s="335" t="s">
        <v>3849</v>
      </c>
      <c r="DL676" s="335" t="s">
        <v>14122</v>
      </c>
      <c r="DM676" s="335" t="s">
        <v>3914</v>
      </c>
      <c r="DN676" s="335" t="s">
        <v>3852</v>
      </c>
      <c r="DO676" s="335" t="s">
        <v>3853</v>
      </c>
      <c r="DP676" s="335" t="s">
        <v>4299</v>
      </c>
      <c r="DQ676" s="335" t="s">
        <v>26717</v>
      </c>
      <c r="DR676" s="335" t="s">
        <v>26717</v>
      </c>
      <c r="DS676" s="335" t="s">
        <v>26710</v>
      </c>
      <c r="DT676" s="335" t="s">
        <v>3848</v>
      </c>
      <c r="DU676" s="335" t="s">
        <v>3848</v>
      </c>
      <c r="DV676" s="335" t="s">
        <v>3848</v>
      </c>
      <c r="DW676" s="335" t="s">
        <v>3848</v>
      </c>
      <c r="DX676" s="335" t="s">
        <v>3848</v>
      </c>
      <c r="DY676" s="335" t="s">
        <v>3848</v>
      </c>
      <c r="DZ676" s="335" t="s">
        <v>3848</v>
      </c>
      <c r="EA676" s="335" t="s">
        <v>3848</v>
      </c>
      <c r="EB676" s="335" t="s">
        <v>3861</v>
      </c>
      <c r="EC676" s="335" t="s">
        <v>3862</v>
      </c>
      <c r="ED676" s="335" t="s">
        <v>3848</v>
      </c>
      <c r="EE676" s="335" t="s">
        <v>4399</v>
      </c>
      <c r="EF676" s="335" t="s">
        <v>3864</v>
      </c>
      <c r="EG676" s="335" t="s">
        <v>4068</v>
      </c>
      <c r="EH676" s="335" t="s">
        <v>4069</v>
      </c>
      <c r="EI676" s="335" t="s">
        <v>26712</v>
      </c>
      <c r="EJ676" s="335" t="s">
        <v>26712</v>
      </c>
      <c r="EK676" s="335" t="s">
        <v>3848</v>
      </c>
      <c r="EL676" s="335" t="s">
        <v>3868</v>
      </c>
      <c r="EM676" s="335" t="s">
        <v>4002</v>
      </c>
      <c r="EN676" s="335" t="s">
        <v>4002</v>
      </c>
      <c r="EO676" s="335" t="s">
        <v>3870</v>
      </c>
      <c r="EP676" s="335" t="s">
        <v>3869</v>
      </c>
      <c r="EQ676" s="335" t="s">
        <v>26718</v>
      </c>
      <c r="ER676" s="335" t="s">
        <v>3924</v>
      </c>
      <c r="ES676" s="335" t="s">
        <v>26719</v>
      </c>
      <c r="ET676" s="335" t="s">
        <v>26720</v>
      </c>
      <c r="EU676" s="335" t="s">
        <v>26721</v>
      </c>
      <c r="EV676" s="335" t="s">
        <v>3876</v>
      </c>
      <c r="EW676" s="335" t="s">
        <v>3876</v>
      </c>
      <c r="EX676" s="335" t="s">
        <v>3848</v>
      </c>
      <c r="EY676" s="335" t="s">
        <v>3848</v>
      </c>
      <c r="EZ676" s="335" t="s">
        <v>3877</v>
      </c>
      <c r="FA676" s="335" t="s">
        <v>3878</v>
      </c>
      <c r="FB676" s="335" t="s">
        <v>6763</v>
      </c>
      <c r="FC676" s="335" t="s">
        <v>26722</v>
      </c>
      <c r="FD676" s="335" t="s">
        <v>3892</v>
      </c>
      <c r="FE676" s="335" t="s">
        <v>3930</v>
      </c>
      <c r="FF676" s="335" t="s">
        <v>3931</v>
      </c>
      <c r="FG676" s="335" t="s">
        <v>26723</v>
      </c>
      <c r="FH676" s="335" t="s">
        <v>26724</v>
      </c>
      <c r="FI676" s="335" t="s">
        <v>16248</v>
      </c>
      <c r="FJ676" s="335" t="s">
        <v>9084</v>
      </c>
      <c r="FK676" s="335" t="s">
        <v>26725</v>
      </c>
      <c r="FL676" s="335" t="s">
        <v>4017</v>
      </c>
      <c r="FM676" s="335" t="s">
        <v>26709</v>
      </c>
      <c r="FN676" s="335" t="s">
        <v>1571</v>
      </c>
      <c r="FO676" s="335" t="s">
        <v>26726</v>
      </c>
      <c r="FP676" s="335" t="s">
        <v>3848</v>
      </c>
      <c r="FQ676" s="335" t="s">
        <v>3848</v>
      </c>
      <c r="FR676" s="335" t="s">
        <v>3848</v>
      </c>
      <c r="FS676" s="335" t="s">
        <v>3848</v>
      </c>
      <c r="FT676" s="335" t="s">
        <v>26727</v>
      </c>
      <c r="FU676" s="335" t="s">
        <v>26728</v>
      </c>
      <c r="FV676" s="335" t="s">
        <v>26729</v>
      </c>
      <c r="FW676" s="335" t="s">
        <v>26730</v>
      </c>
      <c r="FX676" s="335" t="s">
        <v>3894</v>
      </c>
      <c r="FY676" s="335" t="s">
        <v>3848</v>
      </c>
      <c r="FZ676" s="335" t="s">
        <v>26731</v>
      </c>
      <c r="GA676" s="335" t="s">
        <v>3946</v>
      </c>
      <c r="GB676" s="335" t="s">
        <v>3946</v>
      </c>
      <c r="GC676" s="335" t="s">
        <v>3946</v>
      </c>
      <c r="IC676" s="44" t="s">
        <v>13439</v>
      </c>
      <c r="IE676" s="44" t="s">
        <v>3403</v>
      </c>
    </row>
    <row r="677" spans="1:239" s="44" customFormat="1" ht="15" customHeight="1" x14ac:dyDescent="0.2">
      <c r="A677" s="85">
        <v>6</v>
      </c>
      <c r="B677" s="470">
        <v>0.46736111111111112</v>
      </c>
      <c r="C677" s="85"/>
      <c r="D677" s="85" t="s">
        <v>17331</v>
      </c>
      <c r="E677" s="85" t="s">
        <v>212</v>
      </c>
      <c r="F677" s="282">
        <v>43288</v>
      </c>
      <c r="G677" s="85" t="s">
        <v>357</v>
      </c>
      <c r="H677" s="85" t="s">
        <v>337</v>
      </c>
      <c r="I677" s="85" t="s">
        <v>437</v>
      </c>
      <c r="J677" s="33" t="s">
        <v>5969</v>
      </c>
      <c r="K677" s="471"/>
      <c r="L677" s="471"/>
      <c r="M677" s="471"/>
      <c r="N677" s="471"/>
      <c r="O677" s="85"/>
      <c r="P677" s="572" t="s">
        <v>26732</v>
      </c>
      <c r="Q677" s="85" t="s">
        <v>2767</v>
      </c>
      <c r="R677" s="85" t="s">
        <v>26733</v>
      </c>
      <c r="S677" s="471" t="s">
        <v>26734</v>
      </c>
      <c r="T677" s="276">
        <v>9426162774</v>
      </c>
      <c r="U677" s="473" t="s">
        <v>26735</v>
      </c>
      <c r="V677" s="471" t="s">
        <v>26735</v>
      </c>
      <c r="W677" s="85" t="s">
        <v>221</v>
      </c>
      <c r="X677" s="85" t="s">
        <v>221</v>
      </c>
      <c r="Y677" s="85" t="s">
        <v>221</v>
      </c>
      <c r="Z677" s="85" t="s">
        <v>221</v>
      </c>
      <c r="AA677" s="85"/>
      <c r="AB677" s="85"/>
      <c r="AC677" s="85" t="s">
        <v>223</v>
      </c>
      <c r="AD677" s="85" t="s">
        <v>224</v>
      </c>
      <c r="AE677" s="85"/>
      <c r="AF677" s="85" t="s">
        <v>226</v>
      </c>
      <c r="AG677" s="85" t="s">
        <v>226</v>
      </c>
      <c r="AH677" s="85" t="s">
        <v>226</v>
      </c>
      <c r="AI677" s="85"/>
      <c r="AJ677" s="85"/>
      <c r="AK677" s="85"/>
      <c r="AL677" s="85"/>
      <c r="AM677" s="85"/>
      <c r="AN677" s="85" t="s">
        <v>228</v>
      </c>
      <c r="AO677" s="85" t="s">
        <v>228</v>
      </c>
      <c r="AP677" s="85" t="s">
        <v>229</v>
      </c>
      <c r="AQ677" s="85" t="s">
        <v>229</v>
      </c>
      <c r="AR677" s="85"/>
      <c r="AS677" s="85" t="s">
        <v>26736</v>
      </c>
      <c r="AT677" s="85">
        <v>170093</v>
      </c>
      <c r="AU677" s="85" t="s">
        <v>4194</v>
      </c>
      <c r="AV677" s="85"/>
      <c r="AW677" s="85"/>
      <c r="AX677" s="85"/>
      <c r="AY677" s="85" t="s">
        <v>227</v>
      </c>
      <c r="AZ677" s="85" t="s">
        <v>227</v>
      </c>
      <c r="BA677" s="275"/>
      <c r="BB677" s="474" t="s">
        <v>15340</v>
      </c>
      <c r="BC677" s="275">
        <v>0.64513888888888882</v>
      </c>
      <c r="BD677" s="275">
        <v>0.65208333333333335</v>
      </c>
      <c r="BE677" s="85"/>
      <c r="BF677" s="85">
        <v>3</v>
      </c>
      <c r="BG677" s="85">
        <v>3</v>
      </c>
      <c r="BH677" s="85">
        <v>3</v>
      </c>
      <c r="BI677" s="85">
        <v>3</v>
      </c>
      <c r="BJ677" s="85">
        <v>3</v>
      </c>
      <c r="BK677" s="85">
        <v>3</v>
      </c>
      <c r="BL677" s="85">
        <v>3</v>
      </c>
      <c r="BM677" s="85">
        <v>3</v>
      </c>
      <c r="BN677" s="85">
        <v>3</v>
      </c>
      <c r="BO677" s="85">
        <v>3</v>
      </c>
      <c r="BP677" s="85">
        <v>3</v>
      </c>
      <c r="BQ677" s="85">
        <v>3</v>
      </c>
      <c r="BR677" s="85">
        <v>3</v>
      </c>
      <c r="BS677" s="85">
        <v>3</v>
      </c>
      <c r="BT677" s="85">
        <v>3</v>
      </c>
      <c r="BU677" s="85"/>
      <c r="BV677" s="405" t="s">
        <v>15340</v>
      </c>
      <c r="BW677" s="483">
        <v>0.65902777777777777</v>
      </c>
      <c r="BX677" s="483">
        <v>0.74930555555555556</v>
      </c>
      <c r="BY677" s="85"/>
      <c r="BZ677" s="85">
        <v>3</v>
      </c>
      <c r="CA677" s="85">
        <v>3</v>
      </c>
      <c r="CB677" s="85">
        <v>3</v>
      </c>
      <c r="CC677" s="85">
        <v>3</v>
      </c>
      <c r="CD677" s="85" t="s">
        <v>260</v>
      </c>
      <c r="CE677" s="85" t="s">
        <v>15340</v>
      </c>
      <c r="CF677" s="85">
        <v>15</v>
      </c>
      <c r="CG677" s="85"/>
      <c r="CH677" s="85"/>
      <c r="CI677" s="85"/>
      <c r="CJ677" s="85"/>
      <c r="CK677" s="85"/>
      <c r="CL677" s="85"/>
      <c r="CM677" s="85"/>
      <c r="CN677" s="85"/>
      <c r="CO677" s="85"/>
      <c r="CP677" s="85"/>
      <c r="CQ677" s="85"/>
      <c r="CR677" s="335" t="s">
        <v>12643</v>
      </c>
      <c r="CS677" s="335" t="s">
        <v>12644</v>
      </c>
      <c r="CT677" s="335" t="s">
        <v>4002</v>
      </c>
      <c r="CU677" s="335" t="s">
        <v>26737</v>
      </c>
      <c r="CV677" s="335" t="s">
        <v>2767</v>
      </c>
      <c r="CW677" s="335" t="s">
        <v>26733</v>
      </c>
      <c r="CX677" s="335" t="s">
        <v>26734</v>
      </c>
      <c r="CY677" s="335" t="s">
        <v>26738</v>
      </c>
      <c r="CZ677" s="335" t="s">
        <v>17775</v>
      </c>
      <c r="DA677" s="335" t="s">
        <v>26739</v>
      </c>
      <c r="DB677" s="335" t="s">
        <v>4158</v>
      </c>
      <c r="DC677" s="335" t="s">
        <v>4159</v>
      </c>
      <c r="DD677" s="335" t="s">
        <v>4838</v>
      </c>
      <c r="DE677" s="335" t="s">
        <v>17775</v>
      </c>
      <c r="DF677" s="335" t="s">
        <v>14122</v>
      </c>
      <c r="DG677" s="335" t="s">
        <v>4158</v>
      </c>
      <c r="DH677" s="335" t="s">
        <v>4159</v>
      </c>
      <c r="DI677" s="335" t="s">
        <v>4838</v>
      </c>
      <c r="DJ677" s="335" t="s">
        <v>3848</v>
      </c>
      <c r="DK677" s="335" t="s">
        <v>3957</v>
      </c>
      <c r="DL677" s="335" t="s">
        <v>18954</v>
      </c>
      <c r="DM677" s="335" t="s">
        <v>3914</v>
      </c>
      <c r="DN677" s="335" t="s">
        <v>3852</v>
      </c>
      <c r="DO677" s="335" t="s">
        <v>3853</v>
      </c>
      <c r="DP677" s="335" t="s">
        <v>3854</v>
      </c>
      <c r="DQ677" s="335" t="s">
        <v>26740</v>
      </c>
      <c r="DR677" s="335" t="s">
        <v>26740</v>
      </c>
      <c r="DS677" s="335" t="s">
        <v>26735</v>
      </c>
      <c r="DT677" s="335" t="s">
        <v>3848</v>
      </c>
      <c r="DU677" s="335" t="s">
        <v>3848</v>
      </c>
      <c r="DV677" s="335" t="s">
        <v>3848</v>
      </c>
      <c r="DW677" s="335" t="s">
        <v>3848</v>
      </c>
      <c r="DX677" s="335" t="s">
        <v>3848</v>
      </c>
      <c r="DY677" s="335" t="s">
        <v>3848</v>
      </c>
      <c r="DZ677" s="335" t="s">
        <v>3848</v>
      </c>
      <c r="EA677" s="335" t="s">
        <v>3848</v>
      </c>
      <c r="EB677" s="335" t="s">
        <v>3861</v>
      </c>
      <c r="EC677" s="335" t="s">
        <v>3862</v>
      </c>
      <c r="ED677" s="335" t="s">
        <v>3848</v>
      </c>
      <c r="EE677" s="335" t="s">
        <v>4212</v>
      </c>
      <c r="EF677" s="335" t="s">
        <v>3864</v>
      </c>
      <c r="EG677" s="335" t="s">
        <v>4068</v>
      </c>
      <c r="EH677" s="335" t="s">
        <v>4069</v>
      </c>
      <c r="EI677" s="335" t="s">
        <v>26741</v>
      </c>
      <c r="EJ677" s="335" t="s">
        <v>26736</v>
      </c>
      <c r="EK677" s="335" t="s">
        <v>3848</v>
      </c>
      <c r="EL677" s="335" t="s">
        <v>4473</v>
      </c>
      <c r="EM677" s="335" t="s">
        <v>4002</v>
      </c>
      <c r="EN677" s="335" t="s">
        <v>4002</v>
      </c>
      <c r="EO677" s="335" t="s">
        <v>4002</v>
      </c>
      <c r="EP677" s="335" t="s">
        <v>4002</v>
      </c>
      <c r="EQ677" s="335" t="s">
        <v>26742</v>
      </c>
      <c r="ER677" s="335" t="s">
        <v>26743</v>
      </c>
      <c r="ES677" s="335" t="s">
        <v>26744</v>
      </c>
      <c r="ET677" s="335" t="s">
        <v>26745</v>
      </c>
      <c r="EU677" s="335" t="s">
        <v>26746</v>
      </c>
      <c r="EV677" s="335" t="s">
        <v>3877</v>
      </c>
      <c r="EW677" s="335" t="s">
        <v>3877</v>
      </c>
      <c r="EX677" s="335" t="s">
        <v>26747</v>
      </c>
      <c r="EY677" s="335" t="s">
        <v>26748</v>
      </c>
      <c r="EZ677" s="335" t="s">
        <v>3877</v>
      </c>
      <c r="FA677" s="335" t="s">
        <v>4008</v>
      </c>
      <c r="FB677" s="335" t="s">
        <v>26749</v>
      </c>
      <c r="FC677" s="335" t="s">
        <v>10170</v>
      </c>
      <c r="FD677" s="335" t="s">
        <v>3848</v>
      </c>
      <c r="FE677" s="335" t="s">
        <v>4011</v>
      </c>
      <c r="FF677" s="335" t="s">
        <v>4012</v>
      </c>
      <c r="FG677" s="335" t="s">
        <v>26750</v>
      </c>
      <c r="FH677" s="335" t="s">
        <v>26751</v>
      </c>
      <c r="FI677" s="335" t="s">
        <v>26752</v>
      </c>
      <c r="FJ677" s="335" t="s">
        <v>3935</v>
      </c>
      <c r="FK677" s="335" t="s">
        <v>4084</v>
      </c>
      <c r="FL677" s="335" t="s">
        <v>4017</v>
      </c>
      <c r="FM677" s="335" t="s">
        <v>26734</v>
      </c>
      <c r="FN677" s="335" t="s">
        <v>10012</v>
      </c>
      <c r="FO677" s="335" t="s">
        <v>26753</v>
      </c>
      <c r="FP677" s="335" t="s">
        <v>3848</v>
      </c>
      <c r="FQ677" s="335" t="s">
        <v>26754</v>
      </c>
      <c r="FR677" s="335" t="s">
        <v>4089</v>
      </c>
      <c r="FS677" s="335" t="s">
        <v>26755</v>
      </c>
      <c r="FT677" s="335" t="s">
        <v>26756</v>
      </c>
      <c r="FU677" s="335" t="s">
        <v>26757</v>
      </c>
      <c r="FV677" s="335" t="s">
        <v>26758</v>
      </c>
      <c r="FW677" s="335" t="s">
        <v>26759</v>
      </c>
      <c r="FX677" s="335" t="s">
        <v>3894</v>
      </c>
      <c r="FY677" s="335" t="s">
        <v>3848</v>
      </c>
      <c r="FZ677" s="335" t="s">
        <v>26760</v>
      </c>
      <c r="GA677" s="335" t="s">
        <v>3945</v>
      </c>
      <c r="GB677" s="335" t="s">
        <v>3945</v>
      </c>
      <c r="GC677" s="335" t="s">
        <v>3945</v>
      </c>
      <c r="IC677" s="44" t="s">
        <v>13439</v>
      </c>
      <c r="IE677" s="44" t="s">
        <v>3403</v>
      </c>
    </row>
    <row r="678" spans="1:239" s="44" customFormat="1" ht="15" customHeight="1" x14ac:dyDescent="0.2">
      <c r="A678" s="85">
        <v>7</v>
      </c>
      <c r="B678" s="470">
        <v>0.47152777777777777</v>
      </c>
      <c r="C678" s="85"/>
      <c r="D678" s="85" t="s">
        <v>12630</v>
      </c>
      <c r="E678" s="85" t="s">
        <v>212</v>
      </c>
      <c r="F678" s="282">
        <v>43288</v>
      </c>
      <c r="G678" s="85" t="s">
        <v>1202</v>
      </c>
      <c r="H678" s="85" t="s">
        <v>233</v>
      </c>
      <c r="I678" s="85" t="s">
        <v>3057</v>
      </c>
      <c r="J678" s="85"/>
      <c r="K678" s="471"/>
      <c r="L678" s="471"/>
      <c r="M678" s="471"/>
      <c r="N678" s="471"/>
      <c r="O678" s="85"/>
      <c r="P678" s="572" t="s">
        <v>26761</v>
      </c>
      <c r="Q678" s="85" t="s">
        <v>26762</v>
      </c>
      <c r="R678" s="85" t="s">
        <v>26763</v>
      </c>
      <c r="S678" s="471" t="s">
        <v>26764</v>
      </c>
      <c r="T678" s="276">
        <v>9261996444</v>
      </c>
      <c r="U678" s="473" t="s">
        <v>26765</v>
      </c>
      <c r="V678" s="471" t="s">
        <v>26765</v>
      </c>
      <c r="W678" s="85" t="s">
        <v>221</v>
      </c>
      <c r="X678" s="85" t="s">
        <v>221</v>
      </c>
      <c r="Y678" s="85" t="s">
        <v>221</v>
      </c>
      <c r="Z678" s="85" t="s">
        <v>221</v>
      </c>
      <c r="AA678" s="85" t="s">
        <v>4044</v>
      </c>
      <c r="AB678" s="85" t="s">
        <v>4044</v>
      </c>
      <c r="AC678" s="85" t="s">
        <v>1303</v>
      </c>
      <c r="AD678" s="85" t="s">
        <v>224</v>
      </c>
      <c r="AE678" s="85"/>
      <c r="AF678" s="85" t="s">
        <v>3166</v>
      </c>
      <c r="AG678" s="85" t="s">
        <v>3166</v>
      </c>
      <c r="AH678" s="85" t="s">
        <v>3166</v>
      </c>
      <c r="AI678" s="85"/>
      <c r="AJ678" s="85"/>
      <c r="AK678" s="85"/>
      <c r="AL678" s="85"/>
      <c r="AM678" s="85"/>
      <c r="AN678" s="85" t="s">
        <v>228</v>
      </c>
      <c r="AO678" s="85" t="s">
        <v>228</v>
      </c>
      <c r="AP678" s="85" t="s">
        <v>1076</v>
      </c>
      <c r="AQ678" s="33" t="s">
        <v>1077</v>
      </c>
      <c r="AR678" s="85"/>
      <c r="AS678" s="85"/>
      <c r="AT678" s="85"/>
      <c r="AU678" s="85"/>
      <c r="AV678" s="85"/>
      <c r="AW678" s="85"/>
      <c r="AX678" s="85"/>
      <c r="AY678" s="85" t="s">
        <v>227</v>
      </c>
      <c r="AZ678" s="85" t="s">
        <v>227</v>
      </c>
      <c r="BA678" s="275"/>
      <c r="BB678" s="474" t="s">
        <v>15340</v>
      </c>
      <c r="BC678" s="275">
        <v>0.66875000000000007</v>
      </c>
      <c r="BD678" s="275">
        <v>0.67222222222222217</v>
      </c>
      <c r="BE678" s="85"/>
      <c r="BF678" s="85">
        <v>1</v>
      </c>
      <c r="BG678" s="85">
        <v>3</v>
      </c>
      <c r="BH678" s="85">
        <v>3</v>
      </c>
      <c r="BI678" s="85">
        <v>3</v>
      </c>
      <c r="BJ678" s="85">
        <v>3</v>
      </c>
      <c r="BK678" s="85">
        <v>1</v>
      </c>
      <c r="BL678" s="85">
        <v>3</v>
      </c>
      <c r="BM678" s="85">
        <v>3</v>
      </c>
      <c r="BN678" s="85">
        <v>3</v>
      </c>
      <c r="BO678" s="85">
        <v>3</v>
      </c>
      <c r="BP678" s="85">
        <v>3</v>
      </c>
      <c r="BQ678" s="85">
        <v>3</v>
      </c>
      <c r="BR678" s="85">
        <v>3</v>
      </c>
      <c r="BS678" s="85">
        <v>3</v>
      </c>
      <c r="BT678" s="85">
        <v>3</v>
      </c>
      <c r="BU678" s="85"/>
      <c r="BV678" s="405"/>
      <c r="BW678" s="85"/>
      <c r="BX678" s="85"/>
      <c r="BY678" s="85"/>
      <c r="BZ678" s="85"/>
      <c r="CA678" s="85"/>
      <c r="CB678" s="85"/>
      <c r="CC678" s="85"/>
      <c r="CD678" s="85"/>
      <c r="CE678" s="85"/>
      <c r="CF678" s="85"/>
      <c r="CG678" s="85"/>
      <c r="CH678" s="85"/>
      <c r="CI678" s="85"/>
      <c r="CJ678" s="85"/>
      <c r="CK678" s="85"/>
      <c r="CL678" s="85"/>
      <c r="CM678" s="85"/>
      <c r="CN678" s="85"/>
      <c r="CO678" s="85"/>
      <c r="CP678" s="85"/>
      <c r="CQ678" s="85"/>
      <c r="CR678" s="335" t="s">
        <v>12643</v>
      </c>
      <c r="CS678" s="335" t="s">
        <v>12644</v>
      </c>
      <c r="CT678" s="335" t="s">
        <v>4002</v>
      </c>
      <c r="CU678" s="335" t="s">
        <v>26766</v>
      </c>
      <c r="CV678" s="335" t="s">
        <v>26762</v>
      </c>
      <c r="CW678" s="335" t="s">
        <v>26763</v>
      </c>
      <c r="CX678" s="335" t="s">
        <v>26764</v>
      </c>
      <c r="CY678" s="335" t="s">
        <v>26767</v>
      </c>
      <c r="CZ678" s="335" t="s">
        <v>7301</v>
      </c>
      <c r="DA678" s="335" t="s">
        <v>26768</v>
      </c>
      <c r="DB678" s="335" t="s">
        <v>3840</v>
      </c>
      <c r="DC678" s="335" t="s">
        <v>3841</v>
      </c>
      <c r="DD678" s="335" t="s">
        <v>5700</v>
      </c>
      <c r="DE678" s="335" t="s">
        <v>7301</v>
      </c>
      <c r="DF678" s="335" t="s">
        <v>26768</v>
      </c>
      <c r="DG678" s="335" t="s">
        <v>3840</v>
      </c>
      <c r="DH678" s="335" t="s">
        <v>3841</v>
      </c>
      <c r="DI678" s="335" t="s">
        <v>5700</v>
      </c>
      <c r="DJ678" s="335" t="s">
        <v>26769</v>
      </c>
      <c r="DK678" s="335" t="s">
        <v>3849</v>
      </c>
      <c r="DL678" s="335" t="s">
        <v>14122</v>
      </c>
      <c r="DM678" s="335" t="s">
        <v>3914</v>
      </c>
      <c r="DN678" s="335" t="s">
        <v>3852</v>
      </c>
      <c r="DO678" s="335" t="s">
        <v>3853</v>
      </c>
      <c r="DP678" s="335" t="s">
        <v>3848</v>
      </c>
      <c r="DQ678" s="335" t="s">
        <v>26770</v>
      </c>
      <c r="DR678" s="335" t="s">
        <v>7681</v>
      </c>
      <c r="DS678" s="335" t="s">
        <v>26765</v>
      </c>
      <c r="DT678" s="335" t="s">
        <v>3848</v>
      </c>
      <c r="DU678" s="335" t="s">
        <v>3848</v>
      </c>
      <c r="DV678" s="335" t="s">
        <v>3848</v>
      </c>
      <c r="DW678" s="335" t="s">
        <v>3848</v>
      </c>
      <c r="DX678" s="335" t="s">
        <v>26771</v>
      </c>
      <c r="DY678" s="335" t="s">
        <v>26772</v>
      </c>
      <c r="DZ678" s="335" t="s">
        <v>3848</v>
      </c>
      <c r="EA678" s="335" t="s">
        <v>3848</v>
      </c>
      <c r="EB678" s="335" t="s">
        <v>3861</v>
      </c>
      <c r="EC678" s="335" t="s">
        <v>6907</v>
      </c>
      <c r="ED678" s="335" t="s">
        <v>3848</v>
      </c>
      <c r="EE678" s="335" t="s">
        <v>6561</v>
      </c>
      <c r="EF678" s="335" t="s">
        <v>3864</v>
      </c>
      <c r="EG678" s="335" t="s">
        <v>2755</v>
      </c>
      <c r="EH678" s="335" t="s">
        <v>282</v>
      </c>
      <c r="EI678" s="335" t="s">
        <v>3848</v>
      </c>
      <c r="EJ678" s="335" t="s">
        <v>3848</v>
      </c>
      <c r="EK678" s="335" t="s">
        <v>3848</v>
      </c>
      <c r="EL678" s="335" t="s">
        <v>3868</v>
      </c>
      <c r="EM678" s="335" t="s">
        <v>4002</v>
      </c>
      <c r="EN678" s="335" t="s">
        <v>4002</v>
      </c>
      <c r="EO678" s="335" t="s">
        <v>4002</v>
      </c>
      <c r="EP678" s="335" t="s">
        <v>4002</v>
      </c>
      <c r="EQ678" s="335" t="s">
        <v>14076</v>
      </c>
      <c r="ER678" s="335" t="s">
        <v>3924</v>
      </c>
      <c r="ES678" s="335" t="s">
        <v>14077</v>
      </c>
      <c r="ET678" s="335" t="s">
        <v>26773</v>
      </c>
      <c r="EU678" s="335" t="s">
        <v>26774</v>
      </c>
      <c r="EV678" s="335" t="s">
        <v>3876</v>
      </c>
      <c r="EW678" s="335" t="s">
        <v>3876</v>
      </c>
      <c r="EX678" s="335" t="s">
        <v>3848</v>
      </c>
      <c r="EY678" s="335" t="s">
        <v>3848</v>
      </c>
      <c r="EZ678" s="335" t="s">
        <v>3876</v>
      </c>
      <c r="FA678" s="335" t="s">
        <v>3848</v>
      </c>
      <c r="FB678" s="335" t="s">
        <v>3848</v>
      </c>
      <c r="FC678" s="335" t="s">
        <v>3848</v>
      </c>
      <c r="FD678" s="335" t="s">
        <v>3848</v>
      </c>
      <c r="FE678" s="335" t="s">
        <v>4017</v>
      </c>
      <c r="FF678" s="335" t="s">
        <v>4017</v>
      </c>
      <c r="FG678" s="335" t="s">
        <v>3848</v>
      </c>
      <c r="FH678" s="335" t="s">
        <v>3848</v>
      </c>
      <c r="FI678" s="335" t="s">
        <v>3848</v>
      </c>
      <c r="FJ678" s="335" t="s">
        <v>4017</v>
      </c>
      <c r="FK678" s="335" t="s">
        <v>4017</v>
      </c>
      <c r="FL678" s="335" t="s">
        <v>4017</v>
      </c>
      <c r="FM678" s="335" t="s">
        <v>26762</v>
      </c>
      <c r="FN678" s="335" t="s">
        <v>26763</v>
      </c>
      <c r="FO678" s="335" t="s">
        <v>2847</v>
      </c>
      <c r="FP678" s="335" t="s">
        <v>3848</v>
      </c>
      <c r="FQ678" s="335" t="s">
        <v>3848</v>
      </c>
      <c r="FR678" s="335" t="s">
        <v>3848</v>
      </c>
      <c r="FS678" s="335" t="s">
        <v>3848</v>
      </c>
      <c r="FT678" s="335" t="s">
        <v>3943</v>
      </c>
      <c r="FU678" s="335" t="s">
        <v>3943</v>
      </c>
      <c r="FV678" s="335" t="s">
        <v>3943</v>
      </c>
      <c r="FW678" s="335" t="s">
        <v>3943</v>
      </c>
      <c r="FX678" s="335" t="s">
        <v>3944</v>
      </c>
      <c r="FY678" s="335" t="s">
        <v>3848</v>
      </c>
      <c r="FZ678" s="335" t="s">
        <v>16321</v>
      </c>
      <c r="GA678" s="335" t="s">
        <v>3945</v>
      </c>
      <c r="GB678" s="335" t="s">
        <v>3945</v>
      </c>
      <c r="GC678" s="335" t="s">
        <v>3946</v>
      </c>
      <c r="IC678" s="44" t="s">
        <v>3403</v>
      </c>
      <c r="IE678" s="44" t="s">
        <v>3403</v>
      </c>
    </row>
    <row r="679" spans="1:239" s="44" customFormat="1" ht="15" customHeight="1" x14ac:dyDescent="0.2">
      <c r="A679" s="85">
        <v>8</v>
      </c>
      <c r="B679" s="470">
        <v>0.48680555555555555</v>
      </c>
      <c r="C679" s="85"/>
      <c r="D679" s="85" t="s">
        <v>12630</v>
      </c>
      <c r="E679" s="85" t="s">
        <v>212</v>
      </c>
      <c r="F679" s="282">
        <v>43288</v>
      </c>
      <c r="G679" s="85" t="s">
        <v>1202</v>
      </c>
      <c r="H679" s="85" t="s">
        <v>233</v>
      </c>
      <c r="I679" s="85" t="s">
        <v>3057</v>
      </c>
      <c r="J679" s="85"/>
      <c r="K679" s="471"/>
      <c r="L679" s="471"/>
      <c r="M679" s="471"/>
      <c r="N679" s="471"/>
      <c r="O679" s="85"/>
      <c r="P679" s="572" t="s">
        <v>26775</v>
      </c>
      <c r="Q679" s="85" t="s">
        <v>363</v>
      </c>
      <c r="R679" s="85" t="s">
        <v>26776</v>
      </c>
      <c r="S679" s="471" t="s">
        <v>26777</v>
      </c>
      <c r="T679" s="276">
        <v>9275512506</v>
      </c>
      <c r="U679" s="473" t="s">
        <v>26778</v>
      </c>
      <c r="V679" s="471">
        <v>9275512506</v>
      </c>
      <c r="W679" s="85" t="s">
        <v>221</v>
      </c>
      <c r="X679" s="85" t="s">
        <v>221</v>
      </c>
      <c r="Y679" s="85" t="s">
        <v>221</v>
      </c>
      <c r="Z679" s="85" t="s">
        <v>221</v>
      </c>
      <c r="AA679" s="85" t="s">
        <v>26779</v>
      </c>
      <c r="AB679" s="85">
        <v>9655499792</v>
      </c>
      <c r="AC679" s="85" t="s">
        <v>402</v>
      </c>
      <c r="AD679" s="85" t="s">
        <v>241</v>
      </c>
      <c r="AE679" s="85" t="s">
        <v>26780</v>
      </c>
      <c r="AF679" s="85" t="s">
        <v>226</v>
      </c>
      <c r="AG679" s="85" t="s">
        <v>3166</v>
      </c>
      <c r="AH679" s="85" t="s">
        <v>3166</v>
      </c>
      <c r="AI679" s="85"/>
      <c r="AJ679" s="85"/>
      <c r="AK679" s="85"/>
      <c r="AL679" s="85"/>
      <c r="AM679" s="85"/>
      <c r="AN679" s="85" t="s">
        <v>228</v>
      </c>
      <c r="AO679" s="85" t="s">
        <v>228</v>
      </c>
      <c r="AP679" s="85" t="s">
        <v>229</v>
      </c>
      <c r="AQ679" s="85" t="s">
        <v>229</v>
      </c>
      <c r="AR679" s="85"/>
      <c r="AS679" s="85" t="s">
        <v>26781</v>
      </c>
      <c r="AT679" s="85">
        <v>217268</v>
      </c>
      <c r="AU679" s="85" t="s">
        <v>26782</v>
      </c>
      <c r="AV679" s="85"/>
      <c r="AW679" s="85"/>
      <c r="AX679" s="85"/>
      <c r="AY679" s="85" t="s">
        <v>227</v>
      </c>
      <c r="AZ679" s="85" t="s">
        <v>227</v>
      </c>
      <c r="BA679" s="275"/>
      <c r="BB679" s="474" t="s">
        <v>15340</v>
      </c>
      <c r="BC679" s="275">
        <v>0.67499999999999993</v>
      </c>
      <c r="BD679" s="275">
        <v>0.6777777777777777</v>
      </c>
      <c r="BE679" s="85"/>
      <c r="BF679" s="85">
        <v>1</v>
      </c>
      <c r="BG679" s="85">
        <v>3</v>
      </c>
      <c r="BH679" s="85">
        <v>3</v>
      </c>
      <c r="BI679" s="85">
        <v>3</v>
      </c>
      <c r="BJ679" s="85">
        <v>3</v>
      </c>
      <c r="BK679" s="85">
        <v>3</v>
      </c>
      <c r="BL679" s="85">
        <v>1</v>
      </c>
      <c r="BM679" s="85">
        <v>3</v>
      </c>
      <c r="BN679" s="85">
        <v>3</v>
      </c>
      <c r="BO679" s="85">
        <v>3</v>
      </c>
      <c r="BP679" s="85">
        <v>3</v>
      </c>
      <c r="BQ679" s="85">
        <v>3</v>
      </c>
      <c r="BR679" s="85">
        <v>3</v>
      </c>
      <c r="BS679" s="85">
        <v>3</v>
      </c>
      <c r="BT679" s="85">
        <v>3</v>
      </c>
      <c r="BU679" s="85"/>
      <c r="BV679" s="405"/>
      <c r="BW679" s="85"/>
      <c r="BX679" s="85"/>
      <c r="BY679" s="85"/>
      <c r="BZ679" s="85"/>
      <c r="CA679" s="85"/>
      <c r="CB679" s="85"/>
      <c r="CC679" s="85"/>
      <c r="CD679" s="85"/>
      <c r="CE679" s="85"/>
      <c r="CF679" s="85"/>
      <c r="CG679" s="85"/>
      <c r="CH679" s="85"/>
      <c r="CI679" s="85"/>
      <c r="CJ679" s="85"/>
      <c r="CK679" s="85"/>
      <c r="CL679" s="85"/>
      <c r="CM679" s="85"/>
      <c r="CN679" s="85"/>
      <c r="CO679" s="85"/>
      <c r="CP679" s="85"/>
      <c r="CQ679" s="85"/>
      <c r="CR679" s="335" t="s">
        <v>12643</v>
      </c>
      <c r="CS679" s="335" t="s">
        <v>12644</v>
      </c>
      <c r="CT679" s="335" t="s">
        <v>4002</v>
      </c>
      <c r="CU679" s="335" t="s">
        <v>26783</v>
      </c>
      <c r="CV679" s="335" t="s">
        <v>363</v>
      </c>
      <c r="CW679" s="335" t="s">
        <v>26776</v>
      </c>
      <c r="CX679" s="335" t="s">
        <v>26777</v>
      </c>
      <c r="CY679" s="335" t="s">
        <v>26784</v>
      </c>
      <c r="CZ679" s="335" t="s">
        <v>12992</v>
      </c>
      <c r="DA679" s="335" t="s">
        <v>26785</v>
      </c>
      <c r="DB679" s="335" t="s">
        <v>4158</v>
      </c>
      <c r="DC679" s="335" t="s">
        <v>4159</v>
      </c>
      <c r="DD679" s="335" t="s">
        <v>26373</v>
      </c>
      <c r="DE679" s="335" t="s">
        <v>12992</v>
      </c>
      <c r="DF679" s="335" t="s">
        <v>26785</v>
      </c>
      <c r="DG679" s="335" t="s">
        <v>4158</v>
      </c>
      <c r="DH679" s="335" t="s">
        <v>4159</v>
      </c>
      <c r="DI679" s="335" t="s">
        <v>26373</v>
      </c>
      <c r="DJ679" s="335" t="s">
        <v>26786</v>
      </c>
      <c r="DK679" s="335" t="s">
        <v>3849</v>
      </c>
      <c r="DL679" s="335" t="s">
        <v>19514</v>
      </c>
      <c r="DM679" s="335" t="s">
        <v>3914</v>
      </c>
      <c r="DN679" s="335" t="s">
        <v>3852</v>
      </c>
      <c r="DO679" s="335" t="s">
        <v>3853</v>
      </c>
      <c r="DP679" s="335" t="s">
        <v>3854</v>
      </c>
      <c r="DQ679" s="335" t="s">
        <v>26787</v>
      </c>
      <c r="DR679" s="335" t="s">
        <v>26787</v>
      </c>
      <c r="DS679" s="335" t="s">
        <v>26778</v>
      </c>
      <c r="DT679" s="335" t="s">
        <v>3848</v>
      </c>
      <c r="DU679" s="335" t="s">
        <v>3848</v>
      </c>
      <c r="DV679" s="335" t="s">
        <v>3848</v>
      </c>
      <c r="DW679" s="335" t="s">
        <v>3848</v>
      </c>
      <c r="DX679" s="335" t="s">
        <v>26788</v>
      </c>
      <c r="DY679" s="335" t="s">
        <v>3848</v>
      </c>
      <c r="DZ679" s="335" t="s">
        <v>3848</v>
      </c>
      <c r="EA679" s="335" t="s">
        <v>3848</v>
      </c>
      <c r="EB679" s="335" t="s">
        <v>3861</v>
      </c>
      <c r="EC679" s="335" t="s">
        <v>3862</v>
      </c>
      <c r="ED679" s="335" t="s">
        <v>3848</v>
      </c>
      <c r="EE679" s="335" t="s">
        <v>4212</v>
      </c>
      <c r="EF679" s="335" t="s">
        <v>3864</v>
      </c>
      <c r="EG679" s="335" t="s">
        <v>598</v>
      </c>
      <c r="EH679" s="335" t="s">
        <v>12858</v>
      </c>
      <c r="EI679" s="335" t="s">
        <v>12858</v>
      </c>
      <c r="EJ679" s="335" t="s">
        <v>3848</v>
      </c>
      <c r="EK679" s="335" t="s">
        <v>3848</v>
      </c>
      <c r="EL679" s="335" t="s">
        <v>3868</v>
      </c>
      <c r="EM679" s="335" t="s">
        <v>4002</v>
      </c>
      <c r="EN679" s="335" t="s">
        <v>4002</v>
      </c>
      <c r="EO679" s="335" t="s">
        <v>4002</v>
      </c>
      <c r="EP679" s="335" t="s">
        <v>4002</v>
      </c>
      <c r="EQ679" s="335" t="s">
        <v>26789</v>
      </c>
      <c r="ER679" s="335" t="s">
        <v>4363</v>
      </c>
      <c r="ES679" s="335" t="s">
        <v>26790</v>
      </c>
      <c r="ET679" s="335" t="s">
        <v>26791</v>
      </c>
      <c r="EU679" s="335" t="s">
        <v>26792</v>
      </c>
      <c r="EV679" s="335" t="s">
        <v>3876</v>
      </c>
      <c r="EW679" s="335" t="s">
        <v>3876</v>
      </c>
      <c r="EX679" s="335" t="s">
        <v>3848</v>
      </c>
      <c r="EY679" s="335" t="s">
        <v>3848</v>
      </c>
      <c r="EZ679" s="335" t="s">
        <v>3876</v>
      </c>
      <c r="FA679" s="335" t="s">
        <v>3848</v>
      </c>
      <c r="FB679" s="335" t="s">
        <v>26793</v>
      </c>
      <c r="FC679" s="335" t="s">
        <v>26794</v>
      </c>
      <c r="FD679" s="335" t="s">
        <v>3848</v>
      </c>
      <c r="FE679" s="335" t="s">
        <v>8213</v>
      </c>
      <c r="FF679" s="335" t="s">
        <v>24678</v>
      </c>
      <c r="FG679" s="335" t="s">
        <v>3848</v>
      </c>
      <c r="FH679" s="335" t="s">
        <v>26795</v>
      </c>
      <c r="FI679" s="335" t="s">
        <v>26796</v>
      </c>
      <c r="FJ679" s="335" t="s">
        <v>26797</v>
      </c>
      <c r="FK679" s="335" t="s">
        <v>26798</v>
      </c>
      <c r="FL679" s="335" t="s">
        <v>4523</v>
      </c>
      <c r="FM679" s="335" t="s">
        <v>363</v>
      </c>
      <c r="FN679" s="335" t="s">
        <v>11612</v>
      </c>
      <c r="FO679" s="335" t="s">
        <v>26777</v>
      </c>
      <c r="FP679" s="335" t="s">
        <v>3848</v>
      </c>
      <c r="FQ679" s="335" t="s">
        <v>26799</v>
      </c>
      <c r="FR679" s="335" t="s">
        <v>6487</v>
      </c>
      <c r="FS679" s="335" t="s">
        <v>26800</v>
      </c>
      <c r="FT679" s="335" t="s">
        <v>26801</v>
      </c>
      <c r="FU679" s="335" t="s">
        <v>26802</v>
      </c>
      <c r="FV679" s="335" t="s">
        <v>26803</v>
      </c>
      <c r="FW679" s="335" t="s">
        <v>26804</v>
      </c>
      <c r="FX679" s="335" t="s">
        <v>3944</v>
      </c>
      <c r="FY679" s="335" t="s">
        <v>3848</v>
      </c>
      <c r="FZ679" s="335" t="s">
        <v>3848</v>
      </c>
      <c r="GA679" s="335" t="s">
        <v>3945</v>
      </c>
      <c r="GB679" s="335" t="s">
        <v>3945</v>
      </c>
      <c r="GC679" s="335" t="s">
        <v>3946</v>
      </c>
      <c r="IC679" s="44" t="s">
        <v>3403</v>
      </c>
      <c r="IE679" s="44" t="s">
        <v>3403</v>
      </c>
    </row>
    <row r="680" spans="1:239" s="44" customFormat="1" ht="15" customHeight="1" x14ac:dyDescent="0.2">
      <c r="A680" s="85">
        <v>9</v>
      </c>
      <c r="B680" s="470">
        <v>0.50138888888888888</v>
      </c>
      <c r="C680" s="85"/>
      <c r="D680" s="85" t="s">
        <v>12630</v>
      </c>
      <c r="E680" s="85" t="s">
        <v>212</v>
      </c>
      <c r="F680" s="282">
        <v>43288</v>
      </c>
      <c r="G680" s="85" t="s">
        <v>357</v>
      </c>
      <c r="H680" s="85" t="s">
        <v>337</v>
      </c>
      <c r="I680" s="85" t="s">
        <v>437</v>
      </c>
      <c r="J680" s="33" t="s">
        <v>5969</v>
      </c>
      <c r="K680" s="471"/>
      <c r="L680" s="471"/>
      <c r="M680" s="471"/>
      <c r="N680" s="471"/>
      <c r="O680" s="85"/>
      <c r="P680" s="571" t="s">
        <v>26805</v>
      </c>
      <c r="Q680" s="85" t="s">
        <v>22672</v>
      </c>
      <c r="R680" s="85" t="s">
        <v>26806</v>
      </c>
      <c r="S680" s="471" t="s">
        <v>25202</v>
      </c>
      <c r="T680" s="276">
        <v>9654350851</v>
      </c>
      <c r="U680" s="473" t="s">
        <v>26807</v>
      </c>
      <c r="V680" s="471" t="s">
        <v>26807</v>
      </c>
      <c r="W680" s="85" t="s">
        <v>221</v>
      </c>
      <c r="X680" s="85" t="s">
        <v>221</v>
      </c>
      <c r="Y680" s="85" t="s">
        <v>221</v>
      </c>
      <c r="Z680" s="85" t="s">
        <v>221</v>
      </c>
      <c r="AA680" s="85" t="s">
        <v>4044</v>
      </c>
      <c r="AB680" s="85" t="s">
        <v>4044</v>
      </c>
      <c r="AC680" s="85" t="s">
        <v>1303</v>
      </c>
      <c r="AD680" s="85" t="s">
        <v>224</v>
      </c>
      <c r="AE680" s="85" t="s">
        <v>3166</v>
      </c>
      <c r="AF680" s="85" t="s">
        <v>3166</v>
      </c>
      <c r="AG680" s="85" t="s">
        <v>3166</v>
      </c>
      <c r="AH680" s="85" t="s">
        <v>3166</v>
      </c>
      <c r="AI680" s="85" t="s">
        <v>3166</v>
      </c>
      <c r="AJ680" s="85" t="s">
        <v>3166</v>
      </c>
      <c r="AK680" s="85" t="s">
        <v>3166</v>
      </c>
      <c r="AL680" s="85" t="s">
        <v>3166</v>
      </c>
      <c r="AM680" s="85" t="s">
        <v>3166</v>
      </c>
      <c r="AN680" s="85" t="s">
        <v>228</v>
      </c>
      <c r="AO680" s="85" t="s">
        <v>228</v>
      </c>
      <c r="AP680" s="85" t="s">
        <v>281</v>
      </c>
      <c r="AQ680" s="85" t="s">
        <v>26808</v>
      </c>
      <c r="AR680" s="85"/>
      <c r="AS680" s="85"/>
      <c r="AT680" s="85"/>
      <c r="AU680" s="85"/>
      <c r="AV680" s="85"/>
      <c r="AW680" s="85"/>
      <c r="AX680" s="85"/>
      <c r="AY680" s="85" t="s">
        <v>227</v>
      </c>
      <c r="AZ680" s="85" t="s">
        <v>227</v>
      </c>
      <c r="BA680" s="275"/>
      <c r="BB680" s="474" t="s">
        <v>14708</v>
      </c>
      <c r="BC680" s="275"/>
      <c r="BD680" s="275"/>
      <c r="BE680" s="85"/>
      <c r="BF680" s="85"/>
      <c r="BG680" s="85"/>
      <c r="BH680" s="85"/>
      <c r="BI680" s="85"/>
      <c r="BJ680" s="85"/>
      <c r="BK680" s="85"/>
      <c r="BL680" s="85"/>
      <c r="BM680" s="85"/>
      <c r="BN680" s="85"/>
      <c r="BO680" s="85"/>
      <c r="BP680" s="85"/>
      <c r="BQ680" s="85"/>
      <c r="BR680" s="85"/>
      <c r="BS680" s="85"/>
      <c r="BT680" s="85"/>
      <c r="BU680" s="85"/>
      <c r="BV680" s="474" t="s">
        <v>14708</v>
      </c>
      <c r="BW680" s="85"/>
      <c r="BX680" s="85"/>
      <c r="BY680" s="85"/>
      <c r="BZ680" s="85"/>
      <c r="CA680" s="85"/>
      <c r="CB680" s="85"/>
      <c r="CC680" s="85"/>
      <c r="CD680" s="85"/>
      <c r="CE680" s="85"/>
      <c r="CF680" s="85"/>
      <c r="CG680" s="85"/>
      <c r="CH680" s="85"/>
      <c r="CI680" s="85"/>
      <c r="CJ680" s="85"/>
      <c r="CK680" s="85"/>
      <c r="CL680" s="85"/>
      <c r="CM680" s="85"/>
      <c r="CN680" s="85"/>
      <c r="CO680" s="85"/>
      <c r="CP680" s="85"/>
      <c r="CQ680" s="85"/>
      <c r="CR680" s="335" t="s">
        <v>12643</v>
      </c>
      <c r="CS680" s="335" t="s">
        <v>12644</v>
      </c>
      <c r="CT680" s="335" t="s">
        <v>4002</v>
      </c>
      <c r="CU680" s="335" t="s">
        <v>26809</v>
      </c>
      <c r="CV680" s="335" t="s">
        <v>22672</v>
      </c>
      <c r="CW680" s="335" t="s">
        <v>26806</v>
      </c>
      <c r="CX680" s="335" t="s">
        <v>25202</v>
      </c>
      <c r="CY680" s="335" t="s">
        <v>26810</v>
      </c>
      <c r="CZ680" s="335" t="s">
        <v>12992</v>
      </c>
      <c r="DA680" s="335" t="s">
        <v>26811</v>
      </c>
      <c r="DB680" s="335" t="s">
        <v>4158</v>
      </c>
      <c r="DC680" s="335" t="s">
        <v>4159</v>
      </c>
      <c r="DD680" s="335" t="s">
        <v>3994</v>
      </c>
      <c r="DE680" s="335" t="s">
        <v>12992</v>
      </c>
      <c r="DF680" s="335" t="s">
        <v>26811</v>
      </c>
      <c r="DG680" s="335" t="s">
        <v>4158</v>
      </c>
      <c r="DH680" s="335" t="s">
        <v>4159</v>
      </c>
      <c r="DI680" s="335" t="s">
        <v>3994</v>
      </c>
      <c r="DJ680" s="335" t="s">
        <v>3848</v>
      </c>
      <c r="DK680" s="335" t="s">
        <v>4249</v>
      </c>
      <c r="DL680" s="335" t="s">
        <v>17573</v>
      </c>
      <c r="DM680" s="335" t="s">
        <v>3914</v>
      </c>
      <c r="DN680" s="335" t="s">
        <v>3852</v>
      </c>
      <c r="DO680" s="335" t="s">
        <v>3853</v>
      </c>
      <c r="DP680" s="335" t="s">
        <v>3854</v>
      </c>
      <c r="DQ680" s="335" t="s">
        <v>26812</v>
      </c>
      <c r="DR680" s="335" t="s">
        <v>4044</v>
      </c>
      <c r="DS680" s="335" t="s">
        <v>26807</v>
      </c>
      <c r="DT680" s="335" t="s">
        <v>3848</v>
      </c>
      <c r="DU680" s="335" t="s">
        <v>3848</v>
      </c>
      <c r="DV680" s="335" t="s">
        <v>3848</v>
      </c>
      <c r="DW680" s="335" t="s">
        <v>3848</v>
      </c>
      <c r="DX680" s="335" t="s">
        <v>3848</v>
      </c>
      <c r="DY680" s="335" t="s">
        <v>3848</v>
      </c>
      <c r="DZ680" s="335" t="s">
        <v>3848</v>
      </c>
      <c r="EA680" s="335" t="s">
        <v>3848</v>
      </c>
      <c r="EB680" s="335" t="s">
        <v>3861</v>
      </c>
      <c r="EC680" s="335" t="s">
        <v>3862</v>
      </c>
      <c r="ED680" s="335" t="s">
        <v>3848</v>
      </c>
      <c r="EE680" s="335" t="s">
        <v>26813</v>
      </c>
      <c r="EF680" s="335" t="s">
        <v>3864</v>
      </c>
      <c r="EG680" s="335" t="s">
        <v>2755</v>
      </c>
      <c r="EH680" s="335" t="s">
        <v>26808</v>
      </c>
      <c r="EI680" s="335" t="s">
        <v>3848</v>
      </c>
      <c r="EJ680" s="335" t="s">
        <v>3848</v>
      </c>
      <c r="EK680" s="335" t="s">
        <v>3848</v>
      </c>
      <c r="EL680" s="335" t="s">
        <v>3868</v>
      </c>
      <c r="EM680" s="335" t="s">
        <v>4002</v>
      </c>
      <c r="EN680" s="335" t="s">
        <v>3869</v>
      </c>
      <c r="EO680" s="335" t="s">
        <v>3870</v>
      </c>
      <c r="EP680" s="335" t="s">
        <v>4401</v>
      </c>
      <c r="EQ680" s="335" t="s">
        <v>14539</v>
      </c>
      <c r="ER680" s="335" t="s">
        <v>3924</v>
      </c>
      <c r="ES680" s="335" t="s">
        <v>26814</v>
      </c>
      <c r="ET680" s="335" t="s">
        <v>26815</v>
      </c>
      <c r="EU680" s="335" t="s">
        <v>22120</v>
      </c>
      <c r="EV680" s="335" t="s">
        <v>3876</v>
      </c>
      <c r="EW680" s="335" t="s">
        <v>3876</v>
      </c>
      <c r="EX680" s="335" t="s">
        <v>3848</v>
      </c>
      <c r="EY680" s="335" t="s">
        <v>3848</v>
      </c>
      <c r="EZ680" s="335" t="s">
        <v>3876</v>
      </c>
      <c r="FA680" s="335" t="s">
        <v>3848</v>
      </c>
      <c r="FB680" s="335" t="s">
        <v>3848</v>
      </c>
      <c r="FC680" s="335" t="s">
        <v>3848</v>
      </c>
      <c r="FD680" s="335" t="s">
        <v>3848</v>
      </c>
      <c r="FE680" s="335" t="s">
        <v>4017</v>
      </c>
      <c r="FF680" s="335" t="s">
        <v>4017</v>
      </c>
      <c r="FG680" s="335" t="s">
        <v>3848</v>
      </c>
      <c r="FH680" s="335" t="s">
        <v>3848</v>
      </c>
      <c r="FI680" s="335" t="s">
        <v>3848</v>
      </c>
      <c r="FJ680" s="335" t="s">
        <v>4017</v>
      </c>
      <c r="FK680" s="335" t="s">
        <v>4017</v>
      </c>
      <c r="FL680" s="335" t="s">
        <v>4017</v>
      </c>
      <c r="FM680" s="335" t="s">
        <v>25202</v>
      </c>
      <c r="FN680" s="335" t="s">
        <v>4485</v>
      </c>
      <c r="FO680" s="335" t="s">
        <v>26816</v>
      </c>
      <c r="FP680" s="335" t="s">
        <v>3848</v>
      </c>
      <c r="FQ680" s="335" t="s">
        <v>3848</v>
      </c>
      <c r="FR680" s="335" t="s">
        <v>3848</v>
      </c>
      <c r="FS680" s="335" t="s">
        <v>3848</v>
      </c>
      <c r="FT680" s="335" t="s">
        <v>26817</v>
      </c>
      <c r="FU680" s="335" t="s">
        <v>26818</v>
      </c>
      <c r="FV680" s="335" t="s">
        <v>26819</v>
      </c>
      <c r="FW680" s="335" t="s">
        <v>26820</v>
      </c>
      <c r="FX680" s="335" t="s">
        <v>3894</v>
      </c>
      <c r="FY680" s="335" t="s">
        <v>3848</v>
      </c>
      <c r="FZ680" s="335" t="s">
        <v>16321</v>
      </c>
      <c r="GA680" s="335" t="s">
        <v>3945</v>
      </c>
      <c r="GB680" s="335" t="s">
        <v>3946</v>
      </c>
      <c r="GC680" s="335" t="s">
        <v>3946</v>
      </c>
      <c r="IC680" s="44" t="s">
        <v>13439</v>
      </c>
      <c r="IE680" s="44" t="s">
        <v>3403</v>
      </c>
    </row>
    <row r="681" spans="1:239" s="44" customFormat="1" ht="15" customHeight="1" x14ac:dyDescent="0.2">
      <c r="A681" s="85">
        <v>10</v>
      </c>
      <c r="B681" s="470">
        <v>0.51180555555555551</v>
      </c>
      <c r="C681" s="85"/>
      <c r="D681" s="85" t="s">
        <v>12630</v>
      </c>
      <c r="E681" s="85" t="s">
        <v>212</v>
      </c>
      <c r="F681" s="282">
        <v>43288</v>
      </c>
      <c r="G681" s="85" t="s">
        <v>357</v>
      </c>
      <c r="H681" s="85" t="s">
        <v>337</v>
      </c>
      <c r="I681" s="85" t="s">
        <v>437</v>
      </c>
      <c r="J681" s="33" t="s">
        <v>5969</v>
      </c>
      <c r="K681" s="471"/>
      <c r="L681" s="471"/>
      <c r="M681" s="471"/>
      <c r="N681" s="471"/>
      <c r="O681" s="85"/>
      <c r="P681" s="572" t="s">
        <v>26821</v>
      </c>
      <c r="Q681" s="85" t="s">
        <v>798</v>
      </c>
      <c r="R681" s="85" t="s">
        <v>26822</v>
      </c>
      <c r="S681" s="471" t="s">
        <v>1054</v>
      </c>
      <c r="T681" s="276">
        <v>9065564818</v>
      </c>
      <c r="U681" s="473" t="s">
        <v>26823</v>
      </c>
      <c r="V681" s="473" t="s">
        <v>26824</v>
      </c>
      <c r="W681" s="85" t="s">
        <v>221</v>
      </c>
      <c r="X681" s="85" t="s">
        <v>221</v>
      </c>
      <c r="Y681" s="85" t="s">
        <v>221</v>
      </c>
      <c r="Z681" s="85" t="s">
        <v>221</v>
      </c>
      <c r="AA681" s="85" t="s">
        <v>26825</v>
      </c>
      <c r="AB681" s="85">
        <v>9277811449</v>
      </c>
      <c r="AC681" s="85" t="s">
        <v>223</v>
      </c>
      <c r="AD681" s="85" t="s">
        <v>224</v>
      </c>
      <c r="AE681" s="85"/>
      <c r="AF681" s="85" t="s">
        <v>226</v>
      </c>
      <c r="AG681" s="85" t="s">
        <v>3166</v>
      </c>
      <c r="AH681" s="85" t="s">
        <v>3166</v>
      </c>
      <c r="AI681" s="85"/>
      <c r="AJ681" s="85"/>
      <c r="AK681" s="85"/>
      <c r="AL681" s="85"/>
      <c r="AM681" s="85"/>
      <c r="AN681" s="85" t="s">
        <v>228</v>
      </c>
      <c r="AO681" s="85" t="s">
        <v>228</v>
      </c>
      <c r="AP681" s="44" t="s">
        <v>598</v>
      </c>
      <c r="AQ681" s="33" t="s">
        <v>3252</v>
      </c>
      <c r="AR681" s="85"/>
      <c r="AS681" s="85"/>
      <c r="AT681" s="85"/>
      <c r="AU681" s="85"/>
      <c r="AV681" s="85"/>
      <c r="AW681" s="85"/>
      <c r="AX681" s="85"/>
      <c r="AY681" s="85" t="s">
        <v>227</v>
      </c>
      <c r="AZ681" s="85" t="s">
        <v>227</v>
      </c>
      <c r="BA681" s="275"/>
      <c r="BB681" s="474" t="s">
        <v>15340</v>
      </c>
      <c r="BC681" s="275">
        <v>0.67986111111111114</v>
      </c>
      <c r="BD681" s="275">
        <v>0.68680555555555556</v>
      </c>
      <c r="BE681" s="85"/>
      <c r="BF681" s="85">
        <v>3</v>
      </c>
      <c r="BG681" s="85">
        <v>3</v>
      </c>
      <c r="BH681" s="85">
        <v>3</v>
      </c>
      <c r="BI681" s="85">
        <v>3</v>
      </c>
      <c r="BJ681" s="85">
        <v>3</v>
      </c>
      <c r="BK681" s="85">
        <v>3</v>
      </c>
      <c r="BL681" s="85">
        <v>3</v>
      </c>
      <c r="BM681" s="85">
        <v>3</v>
      </c>
      <c r="BN681" s="85">
        <v>3</v>
      </c>
      <c r="BO681" s="85">
        <v>3</v>
      </c>
      <c r="BP681" s="85">
        <v>3</v>
      </c>
      <c r="BQ681" s="85">
        <v>3</v>
      </c>
      <c r="BR681" s="85">
        <v>3</v>
      </c>
      <c r="BS681" s="85">
        <v>3</v>
      </c>
      <c r="BT681" s="85">
        <v>3</v>
      </c>
      <c r="BU681" s="85"/>
      <c r="BV681" s="405" t="s">
        <v>15340</v>
      </c>
      <c r="BW681" s="483">
        <v>0.68680555555555556</v>
      </c>
      <c r="BX681" s="483">
        <v>0.69374999999999998</v>
      </c>
      <c r="BY681" s="85"/>
      <c r="BZ681" s="85">
        <v>3</v>
      </c>
      <c r="CA681" s="85">
        <v>3</v>
      </c>
      <c r="CB681" s="85">
        <v>3</v>
      </c>
      <c r="CC681" s="85">
        <v>3</v>
      </c>
      <c r="CD681" s="85" t="s">
        <v>260</v>
      </c>
      <c r="CE681" s="85" t="s">
        <v>15340</v>
      </c>
      <c r="CF681" s="85">
        <v>15</v>
      </c>
      <c r="CG681" s="85"/>
      <c r="CH681" s="85"/>
      <c r="CI681" s="85"/>
      <c r="CJ681" s="85"/>
      <c r="CK681" s="85"/>
      <c r="CL681" s="85"/>
      <c r="CM681" s="85"/>
      <c r="CN681" s="85"/>
      <c r="CO681" s="85"/>
      <c r="CP681" s="85"/>
      <c r="CQ681" s="85"/>
      <c r="CR681" s="335" t="s">
        <v>12643</v>
      </c>
      <c r="CS681" s="335" t="s">
        <v>12644</v>
      </c>
      <c r="CT681" s="335" t="s">
        <v>4002</v>
      </c>
      <c r="CU681" s="335" t="s">
        <v>26826</v>
      </c>
      <c r="CV681" s="335" t="s">
        <v>798</v>
      </c>
      <c r="CW681" s="335" t="s">
        <v>26822</v>
      </c>
      <c r="CX681" s="335" t="s">
        <v>1054</v>
      </c>
      <c r="CY681" s="335" t="s">
        <v>26827</v>
      </c>
      <c r="CZ681" s="335" t="s">
        <v>26828</v>
      </c>
      <c r="DA681" s="335" t="s">
        <v>26829</v>
      </c>
      <c r="DB681" s="335" t="s">
        <v>3840</v>
      </c>
      <c r="DC681" s="335" t="s">
        <v>3841</v>
      </c>
      <c r="DD681" s="335" t="s">
        <v>11202</v>
      </c>
      <c r="DE681" s="335" t="s">
        <v>3848</v>
      </c>
      <c r="DF681" s="335" t="s">
        <v>26830</v>
      </c>
      <c r="DG681" s="335" t="s">
        <v>20633</v>
      </c>
      <c r="DH681" s="335" t="s">
        <v>5017</v>
      </c>
      <c r="DI681" s="335" t="s">
        <v>12575</v>
      </c>
      <c r="DJ681" s="335" t="s">
        <v>3848</v>
      </c>
      <c r="DK681" s="335" t="s">
        <v>3957</v>
      </c>
      <c r="DL681" s="335" t="s">
        <v>4002</v>
      </c>
      <c r="DM681" s="335" t="s">
        <v>3914</v>
      </c>
      <c r="DN681" s="335" t="s">
        <v>4062</v>
      </c>
      <c r="DO681" s="335" t="s">
        <v>3853</v>
      </c>
      <c r="DP681" s="335" t="s">
        <v>3854</v>
      </c>
      <c r="DQ681" s="335" t="s">
        <v>26831</v>
      </c>
      <c r="DR681" s="335" t="s">
        <v>1239</v>
      </c>
      <c r="DS681" s="335" t="s">
        <v>26823</v>
      </c>
      <c r="DT681" s="335" t="s">
        <v>26832</v>
      </c>
      <c r="DU681" s="335" t="s">
        <v>26833</v>
      </c>
      <c r="DV681" s="335" t="s">
        <v>3848</v>
      </c>
      <c r="DW681" s="335" t="s">
        <v>26834</v>
      </c>
      <c r="DX681" s="335" t="s">
        <v>26824</v>
      </c>
      <c r="DY681" s="335" t="s">
        <v>1239</v>
      </c>
      <c r="DZ681" s="335" t="s">
        <v>1239</v>
      </c>
      <c r="EA681" s="335" t="s">
        <v>3848</v>
      </c>
      <c r="EB681" s="335" t="s">
        <v>3861</v>
      </c>
      <c r="EC681" s="335" t="s">
        <v>3862</v>
      </c>
      <c r="ED681" s="335" t="s">
        <v>3848</v>
      </c>
      <c r="EE681" s="335" t="s">
        <v>4306</v>
      </c>
      <c r="EF681" s="335" t="s">
        <v>3864</v>
      </c>
      <c r="EG681" s="335" t="s">
        <v>4068</v>
      </c>
      <c r="EH681" s="335" t="s">
        <v>4438</v>
      </c>
      <c r="EI681" s="335" t="s">
        <v>26835</v>
      </c>
      <c r="EJ681" s="335" t="s">
        <v>1239</v>
      </c>
      <c r="EK681" s="335" t="s">
        <v>3848</v>
      </c>
      <c r="EL681" s="335" t="s">
        <v>4260</v>
      </c>
      <c r="EM681" s="335" t="s">
        <v>4002</v>
      </c>
      <c r="EN681" s="335" t="s">
        <v>4002</v>
      </c>
      <c r="EO681" s="335" t="s">
        <v>3869</v>
      </c>
      <c r="EP681" s="335" t="s">
        <v>3870</v>
      </c>
      <c r="EQ681" s="335" t="s">
        <v>11637</v>
      </c>
      <c r="ER681" s="335" t="s">
        <v>3924</v>
      </c>
      <c r="ES681" s="335" t="s">
        <v>26836</v>
      </c>
      <c r="ET681" s="335" t="s">
        <v>26837</v>
      </c>
      <c r="EU681" s="335" t="s">
        <v>26838</v>
      </c>
      <c r="EV681" s="335" t="s">
        <v>3876</v>
      </c>
      <c r="EW681" s="335" t="s">
        <v>3876</v>
      </c>
      <c r="EX681" s="335" t="s">
        <v>3848</v>
      </c>
      <c r="EY681" s="335" t="s">
        <v>3848</v>
      </c>
      <c r="EZ681" s="335" t="s">
        <v>3877</v>
      </c>
      <c r="FA681" s="335" t="s">
        <v>3878</v>
      </c>
      <c r="FB681" s="335" t="s">
        <v>7166</v>
      </c>
      <c r="FC681" s="335" t="s">
        <v>26839</v>
      </c>
      <c r="FD681" s="335" t="s">
        <v>3848</v>
      </c>
      <c r="FE681" s="335" t="s">
        <v>4011</v>
      </c>
      <c r="FF681" s="335" t="s">
        <v>4012</v>
      </c>
      <c r="FG681" s="335" t="s">
        <v>3848</v>
      </c>
      <c r="FH681" s="335" t="s">
        <v>4729</v>
      </c>
      <c r="FI681" s="335" t="s">
        <v>26840</v>
      </c>
      <c r="FJ681" s="335" t="s">
        <v>4446</v>
      </c>
      <c r="FK681" s="335" t="s">
        <v>4017</v>
      </c>
      <c r="FL681" s="335" t="s">
        <v>26841</v>
      </c>
      <c r="FM681" s="335" t="s">
        <v>26842</v>
      </c>
      <c r="FN681" s="335" t="s">
        <v>26843</v>
      </c>
      <c r="FO681" s="335" t="s">
        <v>26844</v>
      </c>
      <c r="FP681" s="335" t="s">
        <v>3848</v>
      </c>
      <c r="FQ681" s="335" t="s">
        <v>26845</v>
      </c>
      <c r="FR681" s="335" t="s">
        <v>9895</v>
      </c>
      <c r="FS681" s="335" t="s">
        <v>26846</v>
      </c>
      <c r="FT681" s="335" t="s">
        <v>26847</v>
      </c>
      <c r="FU681" s="335" t="s">
        <v>26848</v>
      </c>
      <c r="FV681" s="335" t="s">
        <v>26849</v>
      </c>
      <c r="FW681" s="335" t="s">
        <v>26850</v>
      </c>
      <c r="FX681" s="335" t="s">
        <v>3894</v>
      </c>
      <c r="FY681" s="335" t="s">
        <v>3848</v>
      </c>
      <c r="FZ681" s="335" t="s">
        <v>26851</v>
      </c>
      <c r="GA681" s="335" t="s">
        <v>3945</v>
      </c>
      <c r="GB681" s="335" t="s">
        <v>3946</v>
      </c>
      <c r="GC681" s="335" t="s">
        <v>3946</v>
      </c>
      <c r="IC681" s="44" t="s">
        <v>13439</v>
      </c>
      <c r="IE681" s="44" t="s">
        <v>3403</v>
      </c>
    </row>
    <row r="682" spans="1:239" s="44" customFormat="1" ht="15" customHeight="1" x14ac:dyDescent="0.2">
      <c r="A682" s="85">
        <v>11</v>
      </c>
      <c r="B682" s="470">
        <v>0.51736111111111105</v>
      </c>
      <c r="C682" s="85"/>
      <c r="D682" s="85" t="s">
        <v>12630</v>
      </c>
      <c r="E682" s="85" t="s">
        <v>212</v>
      </c>
      <c r="F682" s="282">
        <v>43288</v>
      </c>
      <c r="G682" s="85" t="s">
        <v>357</v>
      </c>
      <c r="H682" s="85" t="s">
        <v>337</v>
      </c>
      <c r="I682" s="85" t="s">
        <v>437</v>
      </c>
      <c r="J682" s="33" t="s">
        <v>5969</v>
      </c>
      <c r="K682" s="471"/>
      <c r="L682" s="471"/>
      <c r="M682" s="471"/>
      <c r="N682" s="471"/>
      <c r="O682" s="85"/>
      <c r="P682" s="572" t="s">
        <v>26852</v>
      </c>
      <c r="Q682" s="85" t="s">
        <v>22100</v>
      </c>
      <c r="R682" s="85" t="s">
        <v>26853</v>
      </c>
      <c r="S682" s="471" t="s">
        <v>474</v>
      </c>
      <c r="T682" s="276">
        <v>9776204057</v>
      </c>
      <c r="U682" s="473" t="s">
        <v>26854</v>
      </c>
      <c r="V682" s="471" t="s">
        <v>26855</v>
      </c>
      <c r="W682" s="85" t="s">
        <v>221</v>
      </c>
      <c r="X682" s="85" t="s">
        <v>221</v>
      </c>
      <c r="Y682" s="85" t="s">
        <v>221</v>
      </c>
      <c r="Z682" s="85" t="s">
        <v>221</v>
      </c>
      <c r="AA682" s="85" t="s">
        <v>4044</v>
      </c>
      <c r="AB682" s="85" t="s">
        <v>4044</v>
      </c>
      <c r="AC682" s="85" t="s">
        <v>223</v>
      </c>
      <c r="AD682" s="85" t="s">
        <v>241</v>
      </c>
      <c r="AE682" s="85"/>
      <c r="AF682" s="85" t="s">
        <v>226</v>
      </c>
      <c r="AG682" s="85" t="s">
        <v>3166</v>
      </c>
      <c r="AH682" s="85" t="s">
        <v>3166</v>
      </c>
      <c r="AI682" s="85"/>
      <c r="AJ682" s="85"/>
      <c r="AK682" s="85"/>
      <c r="AL682" s="85"/>
      <c r="AM682" s="85"/>
      <c r="AN682" s="85" t="s">
        <v>228</v>
      </c>
      <c r="AO682" s="85" t="s">
        <v>228</v>
      </c>
      <c r="AP682" s="85" t="s">
        <v>229</v>
      </c>
      <c r="AQ682" s="85" t="s">
        <v>229</v>
      </c>
      <c r="AR682" s="85"/>
      <c r="AS682" s="85"/>
      <c r="AT682" s="85"/>
      <c r="AU682" s="85"/>
      <c r="AV682" s="85"/>
      <c r="AW682" s="85"/>
      <c r="AX682" s="85"/>
      <c r="AY682" s="85" t="s">
        <v>227</v>
      </c>
      <c r="AZ682" s="85" t="s">
        <v>446</v>
      </c>
      <c r="BA682" s="275"/>
      <c r="BB682" s="474" t="s">
        <v>15340</v>
      </c>
      <c r="BC682" s="275">
        <v>0.6958333333333333</v>
      </c>
      <c r="BD682" s="275">
        <v>0.70277777777777783</v>
      </c>
      <c r="BE682" s="85"/>
      <c r="BF682" s="85">
        <v>3</v>
      </c>
      <c r="BG682" s="85">
        <v>3</v>
      </c>
      <c r="BH682" s="85">
        <v>3</v>
      </c>
      <c r="BI682" s="85">
        <v>3</v>
      </c>
      <c r="BJ682" s="85">
        <v>3</v>
      </c>
      <c r="BK682" s="85">
        <v>3</v>
      </c>
      <c r="BL682" s="85">
        <v>3</v>
      </c>
      <c r="BM682" s="85">
        <v>3</v>
      </c>
      <c r="BN682" s="85">
        <v>3</v>
      </c>
      <c r="BO682" s="85">
        <v>3</v>
      </c>
      <c r="BP682" s="85">
        <v>3</v>
      </c>
      <c r="BQ682" s="85">
        <v>3</v>
      </c>
      <c r="BR682" s="85">
        <v>3</v>
      </c>
      <c r="BS682" s="85">
        <v>3</v>
      </c>
      <c r="BT682" s="85">
        <v>3</v>
      </c>
      <c r="BU682" s="85"/>
      <c r="BV682" s="405" t="s">
        <v>15340</v>
      </c>
      <c r="BW682" s="483">
        <v>0.6958333333333333</v>
      </c>
      <c r="BX682" s="483">
        <v>0.70277777777777783</v>
      </c>
      <c r="BY682" s="85"/>
      <c r="BZ682" s="85">
        <v>3</v>
      </c>
      <c r="CA682" s="85">
        <v>3</v>
      </c>
      <c r="CB682" s="85">
        <v>3</v>
      </c>
      <c r="CC682" s="85">
        <v>3</v>
      </c>
      <c r="CD682" s="85" t="s">
        <v>260</v>
      </c>
      <c r="CE682" s="85" t="s">
        <v>15340</v>
      </c>
      <c r="CF682" s="85">
        <v>15</v>
      </c>
      <c r="CG682" s="85"/>
      <c r="CH682" s="85"/>
      <c r="CI682" s="85"/>
      <c r="CJ682" s="85"/>
      <c r="CK682" s="85"/>
      <c r="CL682" s="85"/>
      <c r="CM682" s="85"/>
      <c r="CN682" s="85"/>
      <c r="CO682" s="85"/>
      <c r="CP682" s="85"/>
      <c r="CQ682" s="85"/>
      <c r="CR682" s="335" t="s">
        <v>12643</v>
      </c>
      <c r="CS682" s="335" t="s">
        <v>12644</v>
      </c>
      <c r="CT682" s="335" t="s">
        <v>4002</v>
      </c>
      <c r="CU682" s="335" t="s">
        <v>26856</v>
      </c>
      <c r="CV682" s="335" t="s">
        <v>26857</v>
      </c>
      <c r="CW682" s="335" t="s">
        <v>26858</v>
      </c>
      <c r="CX682" s="335" t="s">
        <v>26859</v>
      </c>
      <c r="CY682" s="335" t="s">
        <v>26860</v>
      </c>
      <c r="CZ682" s="335" t="s">
        <v>11200</v>
      </c>
      <c r="DA682" s="335" t="s">
        <v>26861</v>
      </c>
      <c r="DB682" s="335" t="s">
        <v>4037</v>
      </c>
      <c r="DC682" s="335" t="s">
        <v>4038</v>
      </c>
      <c r="DD682" s="335" t="s">
        <v>4039</v>
      </c>
      <c r="DE682" s="335" t="s">
        <v>22658</v>
      </c>
      <c r="DF682" s="335" t="s">
        <v>26862</v>
      </c>
      <c r="DG682" s="335" t="s">
        <v>4037</v>
      </c>
      <c r="DH682" s="335" t="s">
        <v>4038</v>
      </c>
      <c r="DI682" s="335" t="s">
        <v>4039</v>
      </c>
      <c r="DJ682" s="335" t="s">
        <v>26863</v>
      </c>
      <c r="DK682" s="335" t="s">
        <v>3957</v>
      </c>
      <c r="DL682" s="335" t="s">
        <v>8490</v>
      </c>
      <c r="DM682" s="335" t="s">
        <v>3914</v>
      </c>
      <c r="DN682" s="335" t="s">
        <v>4062</v>
      </c>
      <c r="DO682" s="335" t="s">
        <v>3853</v>
      </c>
      <c r="DP682" s="335" t="s">
        <v>3854</v>
      </c>
      <c r="DQ682" s="335" t="s">
        <v>26864</v>
      </c>
      <c r="DR682" s="335" t="s">
        <v>1239</v>
      </c>
      <c r="DS682" s="335" t="s">
        <v>26854</v>
      </c>
      <c r="DT682" s="335" t="s">
        <v>26865</v>
      </c>
      <c r="DU682" s="335" t="s">
        <v>3848</v>
      </c>
      <c r="DV682" s="335" t="s">
        <v>3848</v>
      </c>
      <c r="DW682" s="335" t="s">
        <v>3848</v>
      </c>
      <c r="DX682" s="335" t="s">
        <v>26855</v>
      </c>
      <c r="DY682" s="335" t="s">
        <v>3848</v>
      </c>
      <c r="DZ682" s="335" t="s">
        <v>3848</v>
      </c>
      <c r="EA682" s="335" t="s">
        <v>3848</v>
      </c>
      <c r="EB682" s="335" t="s">
        <v>3861</v>
      </c>
      <c r="EC682" s="335" t="s">
        <v>3862</v>
      </c>
      <c r="ED682" s="335" t="s">
        <v>3848</v>
      </c>
      <c r="EE682" s="335" t="s">
        <v>6251</v>
      </c>
      <c r="EF682" s="335" t="s">
        <v>3864</v>
      </c>
      <c r="EG682" s="335" t="s">
        <v>4068</v>
      </c>
      <c r="EH682" s="335" t="s">
        <v>4069</v>
      </c>
      <c r="EI682" s="335" t="s">
        <v>26866</v>
      </c>
      <c r="EJ682" s="335" t="s">
        <v>26866</v>
      </c>
      <c r="EK682" s="335" t="s">
        <v>3848</v>
      </c>
      <c r="EL682" s="335" t="s">
        <v>4260</v>
      </c>
      <c r="EM682" s="335" t="s">
        <v>4002</v>
      </c>
      <c r="EN682" s="335" t="s">
        <v>4002</v>
      </c>
      <c r="EO682" s="335" t="s">
        <v>3869</v>
      </c>
      <c r="EP682" s="335" t="s">
        <v>3870</v>
      </c>
      <c r="EQ682" s="335" t="s">
        <v>21959</v>
      </c>
      <c r="ER682" s="335" t="s">
        <v>3872</v>
      </c>
      <c r="ES682" s="335" t="s">
        <v>16781</v>
      </c>
      <c r="ET682" s="335" t="s">
        <v>26867</v>
      </c>
      <c r="EU682" s="335" t="s">
        <v>26868</v>
      </c>
      <c r="EV682" s="335" t="s">
        <v>3876</v>
      </c>
      <c r="EW682" s="335" t="s">
        <v>3876</v>
      </c>
      <c r="EX682" s="335" t="s">
        <v>3848</v>
      </c>
      <c r="EY682" s="335" t="s">
        <v>3848</v>
      </c>
      <c r="EZ682" s="335" t="s">
        <v>3877</v>
      </c>
      <c r="FA682" s="335" t="s">
        <v>3878</v>
      </c>
      <c r="FB682" s="335" t="s">
        <v>26869</v>
      </c>
      <c r="FC682" s="335" t="s">
        <v>26870</v>
      </c>
      <c r="FD682" s="335" t="s">
        <v>3848</v>
      </c>
      <c r="FE682" s="335" t="s">
        <v>4011</v>
      </c>
      <c r="FF682" s="335" t="s">
        <v>4012</v>
      </c>
      <c r="FG682" s="335" t="s">
        <v>3848</v>
      </c>
      <c r="FH682" s="335" t="s">
        <v>8251</v>
      </c>
      <c r="FI682" s="335" t="s">
        <v>24054</v>
      </c>
      <c r="FJ682" s="335" t="s">
        <v>4446</v>
      </c>
      <c r="FK682" s="335" t="s">
        <v>4017</v>
      </c>
      <c r="FL682" s="335" t="s">
        <v>26871</v>
      </c>
      <c r="FM682" s="335" t="s">
        <v>26872</v>
      </c>
      <c r="FN682" s="335" t="s">
        <v>13310</v>
      </c>
      <c r="FO682" s="335" t="s">
        <v>474</v>
      </c>
      <c r="FP682" s="335" t="s">
        <v>3848</v>
      </c>
      <c r="FQ682" s="335" t="s">
        <v>3848</v>
      </c>
      <c r="FR682" s="335" t="s">
        <v>3848</v>
      </c>
      <c r="FS682" s="335" t="s">
        <v>3848</v>
      </c>
      <c r="FT682" s="335" t="s">
        <v>26873</v>
      </c>
      <c r="FU682" s="335" t="s">
        <v>9780</v>
      </c>
      <c r="FV682" s="335" t="s">
        <v>26874</v>
      </c>
      <c r="FW682" s="335" t="s">
        <v>26875</v>
      </c>
      <c r="FX682" s="335" t="s">
        <v>3894</v>
      </c>
      <c r="FY682" s="335" t="s">
        <v>3848</v>
      </c>
      <c r="FZ682" s="335" t="s">
        <v>26876</v>
      </c>
      <c r="GA682" s="335" t="s">
        <v>3945</v>
      </c>
      <c r="GB682" s="335" t="s">
        <v>3946</v>
      </c>
      <c r="GC682" s="335" t="s">
        <v>3946</v>
      </c>
      <c r="IC682" s="44" t="s">
        <v>13439</v>
      </c>
      <c r="IE682" s="44" t="s">
        <v>3403</v>
      </c>
    </row>
    <row r="683" spans="1:239" s="44" customFormat="1" ht="15" customHeight="1" x14ac:dyDescent="0.2">
      <c r="A683" s="85">
        <v>12</v>
      </c>
      <c r="B683" s="470">
        <v>0.51944444444444449</v>
      </c>
      <c r="C683" s="85"/>
      <c r="D683" s="85" t="s">
        <v>12630</v>
      </c>
      <c r="E683" s="85" t="s">
        <v>212</v>
      </c>
      <c r="F683" s="282">
        <v>43288</v>
      </c>
      <c r="G683" s="85" t="s">
        <v>1202</v>
      </c>
      <c r="H683" s="85" t="s">
        <v>233</v>
      </c>
      <c r="I683" s="85" t="s">
        <v>1203</v>
      </c>
      <c r="J683" s="85"/>
      <c r="K683" s="471"/>
      <c r="L683" s="471"/>
      <c r="M683" s="471"/>
      <c r="N683" s="471"/>
      <c r="O683" s="85"/>
      <c r="P683" s="572" t="s">
        <v>26877</v>
      </c>
      <c r="Q683" s="85" t="s">
        <v>26878</v>
      </c>
      <c r="R683" s="85" t="s">
        <v>26879</v>
      </c>
      <c r="S683" s="471" t="s">
        <v>8086</v>
      </c>
      <c r="T683" s="276">
        <v>9298311600</v>
      </c>
      <c r="U683" s="473" t="s">
        <v>26880</v>
      </c>
      <c r="V683" s="471" t="s">
        <v>26881</v>
      </c>
      <c r="W683" s="85" t="s">
        <v>221</v>
      </c>
      <c r="X683" s="85" t="s">
        <v>221</v>
      </c>
      <c r="Y683" s="85" t="s">
        <v>221</v>
      </c>
      <c r="Z683" s="85" t="s">
        <v>221</v>
      </c>
      <c r="AA683" s="85" t="s">
        <v>26882</v>
      </c>
      <c r="AB683" s="85">
        <v>9062444181</v>
      </c>
      <c r="AC683" s="85" t="s">
        <v>1303</v>
      </c>
      <c r="AD683" s="85" t="s">
        <v>224</v>
      </c>
      <c r="AE683" s="85"/>
      <c r="AF683" s="85" t="s">
        <v>3166</v>
      </c>
      <c r="AG683" s="85" t="s">
        <v>3166</v>
      </c>
      <c r="AH683" s="85" t="s">
        <v>3166</v>
      </c>
      <c r="AI683" s="85"/>
      <c r="AJ683" s="85"/>
      <c r="AK683" s="85"/>
      <c r="AL683" s="85"/>
      <c r="AM683" s="85"/>
      <c r="AN683" s="85" t="s">
        <v>228</v>
      </c>
      <c r="AO683" s="85" t="s">
        <v>228</v>
      </c>
      <c r="AP683" s="85" t="s">
        <v>229</v>
      </c>
      <c r="AQ683" s="85" t="s">
        <v>229</v>
      </c>
      <c r="AR683" s="85"/>
      <c r="AS683" s="85" t="s">
        <v>26883</v>
      </c>
      <c r="AT683" s="85">
        <v>216554</v>
      </c>
      <c r="AU683" s="85" t="s">
        <v>12617</v>
      </c>
      <c r="AV683" s="85"/>
      <c r="AW683" s="85"/>
      <c r="AX683" s="85"/>
      <c r="AY683" s="85" t="s">
        <v>227</v>
      </c>
      <c r="AZ683" s="85" t="s">
        <v>227</v>
      </c>
      <c r="BA683" s="275"/>
      <c r="BB683" s="474" t="s">
        <v>15340</v>
      </c>
      <c r="BC683" s="275">
        <v>0.71875</v>
      </c>
      <c r="BD683" s="275">
        <v>0.72222222222222221</v>
      </c>
      <c r="BE683" s="85"/>
      <c r="BF683" s="85">
        <v>1</v>
      </c>
      <c r="BG683" s="85">
        <v>3</v>
      </c>
      <c r="BH683" s="85">
        <v>3</v>
      </c>
      <c r="BI683" s="85">
        <v>3</v>
      </c>
      <c r="BJ683" s="85">
        <v>3</v>
      </c>
      <c r="BK683" s="85">
        <v>3</v>
      </c>
      <c r="BL683" s="85">
        <v>3</v>
      </c>
      <c r="BM683" s="85">
        <v>3</v>
      </c>
      <c r="BN683" s="85">
        <v>1</v>
      </c>
      <c r="BO683" s="85">
        <v>3</v>
      </c>
      <c r="BP683" s="85">
        <v>3</v>
      </c>
      <c r="BQ683" s="85">
        <v>3</v>
      </c>
      <c r="BR683" s="85">
        <v>3</v>
      </c>
      <c r="BS683" s="85">
        <v>3</v>
      </c>
      <c r="BT683" s="85">
        <v>3</v>
      </c>
      <c r="BU683" s="85"/>
      <c r="BV683" s="405"/>
      <c r="BW683" s="85"/>
      <c r="BX683" s="85"/>
      <c r="BY683" s="85"/>
      <c r="BZ683" s="85"/>
      <c r="CA683" s="85"/>
      <c r="CB683" s="85"/>
      <c r="CC683" s="85"/>
      <c r="CD683" s="85"/>
      <c r="CE683" s="85"/>
      <c r="CF683" s="85"/>
      <c r="CG683" s="85"/>
      <c r="CH683" s="85"/>
      <c r="CI683" s="85"/>
      <c r="CJ683" s="85"/>
      <c r="CK683" s="85"/>
      <c r="CL683" s="85"/>
      <c r="CM683" s="85"/>
      <c r="CN683" s="85"/>
      <c r="CO683" s="85"/>
      <c r="CP683" s="85"/>
      <c r="CQ683" s="85"/>
      <c r="CR683" s="335" t="s">
        <v>12643</v>
      </c>
      <c r="CS683" s="335" t="s">
        <v>12644</v>
      </c>
      <c r="CT683" s="335" t="s">
        <v>4002</v>
      </c>
      <c r="CU683" s="335" t="s">
        <v>26884</v>
      </c>
      <c r="CV683" s="335" t="s">
        <v>26878</v>
      </c>
      <c r="CW683" s="335" t="s">
        <v>26879</v>
      </c>
      <c r="CX683" s="335" t="s">
        <v>8086</v>
      </c>
      <c r="CY683" s="335" t="s">
        <v>26885</v>
      </c>
      <c r="CZ683" s="335" t="s">
        <v>3848</v>
      </c>
      <c r="DA683" s="335" t="s">
        <v>26886</v>
      </c>
      <c r="DB683" s="335" t="s">
        <v>3840</v>
      </c>
      <c r="DC683" s="335" t="s">
        <v>3841</v>
      </c>
      <c r="DD683" s="335" t="s">
        <v>11695</v>
      </c>
      <c r="DE683" s="335" t="s">
        <v>21655</v>
      </c>
      <c r="DF683" s="335" t="s">
        <v>26887</v>
      </c>
      <c r="DG683" s="335" t="s">
        <v>21629</v>
      </c>
      <c r="DH683" s="335" t="s">
        <v>6790</v>
      </c>
      <c r="DI683" s="335" t="s">
        <v>21630</v>
      </c>
      <c r="DJ683" s="335" t="s">
        <v>3848</v>
      </c>
      <c r="DK683" s="335" t="s">
        <v>3957</v>
      </c>
      <c r="DL683" s="335" t="s">
        <v>26888</v>
      </c>
      <c r="DM683" s="335" t="s">
        <v>3914</v>
      </c>
      <c r="DN683" s="335" t="s">
        <v>3852</v>
      </c>
      <c r="DO683" s="335" t="s">
        <v>3853</v>
      </c>
      <c r="DP683" s="335" t="s">
        <v>8096</v>
      </c>
      <c r="DQ683" s="335" t="s">
        <v>26889</v>
      </c>
      <c r="DR683" s="335" t="s">
        <v>26889</v>
      </c>
      <c r="DS683" s="335" t="s">
        <v>26880</v>
      </c>
      <c r="DT683" s="335" t="s">
        <v>26890</v>
      </c>
      <c r="DU683" s="335" t="s">
        <v>3848</v>
      </c>
      <c r="DV683" s="335" t="s">
        <v>3848</v>
      </c>
      <c r="DW683" s="335" t="s">
        <v>3848</v>
      </c>
      <c r="DX683" s="335" t="s">
        <v>26881</v>
      </c>
      <c r="DY683" s="335" t="s">
        <v>3848</v>
      </c>
      <c r="DZ683" s="335" t="s">
        <v>3848</v>
      </c>
      <c r="EA683" s="335" t="s">
        <v>3848</v>
      </c>
      <c r="EB683" s="335" t="s">
        <v>3861</v>
      </c>
      <c r="EC683" s="335" t="s">
        <v>3862</v>
      </c>
      <c r="ED683" s="335" t="s">
        <v>3848</v>
      </c>
      <c r="EE683" s="335" t="s">
        <v>5339</v>
      </c>
      <c r="EF683" s="335" t="s">
        <v>3864</v>
      </c>
      <c r="EG683" s="335" t="s">
        <v>4068</v>
      </c>
      <c r="EH683" s="335" t="s">
        <v>4069</v>
      </c>
      <c r="EI683" s="335" t="s">
        <v>26891</v>
      </c>
      <c r="EJ683" s="335" t="s">
        <v>26883</v>
      </c>
      <c r="EK683" s="335" t="s">
        <v>3848</v>
      </c>
      <c r="EL683" s="335" t="s">
        <v>4473</v>
      </c>
      <c r="EM683" s="335" t="s">
        <v>4002</v>
      </c>
      <c r="EN683" s="335" t="s">
        <v>4002</v>
      </c>
      <c r="EO683" s="335" t="s">
        <v>3870</v>
      </c>
      <c r="EP683" s="335" t="s">
        <v>3869</v>
      </c>
      <c r="EQ683" s="335" t="s">
        <v>26892</v>
      </c>
      <c r="ER683" s="335" t="s">
        <v>3924</v>
      </c>
      <c r="ES683" s="335" t="s">
        <v>26893</v>
      </c>
      <c r="ET683" s="335" t="s">
        <v>26894</v>
      </c>
      <c r="EU683" s="335" t="s">
        <v>16528</v>
      </c>
      <c r="EV683" s="335" t="s">
        <v>3876</v>
      </c>
      <c r="EW683" s="335" t="s">
        <v>3876</v>
      </c>
      <c r="EX683" s="335" t="s">
        <v>3848</v>
      </c>
      <c r="EY683" s="335" t="s">
        <v>3848</v>
      </c>
      <c r="EZ683" s="335" t="s">
        <v>3876</v>
      </c>
      <c r="FA683" s="335" t="s">
        <v>3848</v>
      </c>
      <c r="FB683" s="335" t="s">
        <v>3848</v>
      </c>
      <c r="FC683" s="335" t="s">
        <v>3848</v>
      </c>
      <c r="FD683" s="335" t="s">
        <v>3848</v>
      </c>
      <c r="FE683" s="335" t="s">
        <v>4017</v>
      </c>
      <c r="FF683" s="335" t="s">
        <v>4017</v>
      </c>
      <c r="FG683" s="335" t="s">
        <v>3848</v>
      </c>
      <c r="FH683" s="335" t="s">
        <v>3848</v>
      </c>
      <c r="FI683" s="335" t="s">
        <v>3848</v>
      </c>
      <c r="FJ683" s="335" t="s">
        <v>4017</v>
      </c>
      <c r="FK683" s="335" t="s">
        <v>4017</v>
      </c>
      <c r="FL683" s="335" t="s">
        <v>4017</v>
      </c>
      <c r="FM683" s="335" t="s">
        <v>26878</v>
      </c>
      <c r="FN683" s="335" t="s">
        <v>2820</v>
      </c>
      <c r="FO683" s="335" t="s">
        <v>8086</v>
      </c>
      <c r="FP683" s="335" t="s">
        <v>3848</v>
      </c>
      <c r="FQ683" s="335" t="s">
        <v>26895</v>
      </c>
      <c r="FR683" s="335" t="s">
        <v>3941</v>
      </c>
      <c r="FS683" s="335" t="s">
        <v>26896</v>
      </c>
      <c r="FT683" s="335" t="s">
        <v>26897</v>
      </c>
      <c r="FU683" s="335" t="s">
        <v>26898</v>
      </c>
      <c r="FV683" s="335" t="s">
        <v>26899</v>
      </c>
      <c r="FW683" s="335" t="s">
        <v>26900</v>
      </c>
      <c r="FX683" s="335" t="s">
        <v>3944</v>
      </c>
      <c r="FY683" s="335" t="s">
        <v>3848</v>
      </c>
      <c r="FZ683" s="335" t="s">
        <v>3848</v>
      </c>
      <c r="GA683" s="335" t="s">
        <v>3945</v>
      </c>
      <c r="GB683" s="335" t="s">
        <v>3945</v>
      </c>
      <c r="GC683" s="335" t="s">
        <v>3945</v>
      </c>
      <c r="IC683" s="44" t="s">
        <v>3403</v>
      </c>
      <c r="IE683" s="44" t="s">
        <v>3403</v>
      </c>
    </row>
    <row r="684" spans="1:239" s="44" customFormat="1" ht="15" customHeight="1" x14ac:dyDescent="0.2">
      <c r="A684" s="85">
        <v>13</v>
      </c>
      <c r="B684" s="470">
        <v>0.54861111111111105</v>
      </c>
      <c r="C684" s="85"/>
      <c r="D684" s="85" t="s">
        <v>12630</v>
      </c>
      <c r="E684" s="85" t="s">
        <v>212</v>
      </c>
      <c r="F684" s="282">
        <v>43288</v>
      </c>
      <c r="G684" s="85" t="s">
        <v>1202</v>
      </c>
      <c r="H684" s="85" t="s">
        <v>233</v>
      </c>
      <c r="I684" s="85" t="s">
        <v>3057</v>
      </c>
      <c r="J684" s="85"/>
      <c r="K684" s="471"/>
      <c r="L684" s="471"/>
      <c r="M684" s="471"/>
      <c r="N684" s="471"/>
      <c r="O684" s="85"/>
      <c r="P684" s="572" t="s">
        <v>26901</v>
      </c>
      <c r="Q684" s="85" t="s">
        <v>26816</v>
      </c>
      <c r="R684" s="85" t="s">
        <v>23310</v>
      </c>
      <c r="S684" s="471" t="s">
        <v>26902</v>
      </c>
      <c r="T684" s="276">
        <v>9358815646</v>
      </c>
      <c r="U684" s="473" t="s">
        <v>26903</v>
      </c>
      <c r="V684" s="473" t="s">
        <v>26903</v>
      </c>
      <c r="W684" s="85" t="s">
        <v>221</v>
      </c>
      <c r="X684" s="85" t="s">
        <v>221</v>
      </c>
      <c r="Y684" s="85" t="s">
        <v>221</v>
      </c>
      <c r="Z684" s="85" t="s">
        <v>221</v>
      </c>
      <c r="AA684" s="85" t="s">
        <v>26904</v>
      </c>
      <c r="AB684" s="85">
        <v>9364612933</v>
      </c>
      <c r="AC684" s="85" t="s">
        <v>402</v>
      </c>
      <c r="AD684" s="85" t="s">
        <v>224</v>
      </c>
      <c r="AE684" s="85" t="s">
        <v>26905</v>
      </c>
      <c r="AF684" s="85" t="s">
        <v>280</v>
      </c>
      <c r="AG684" s="85" t="s">
        <v>3166</v>
      </c>
      <c r="AH684" s="85" t="s">
        <v>3166</v>
      </c>
      <c r="AI684" s="85"/>
      <c r="AJ684" s="85"/>
      <c r="AK684" s="85"/>
      <c r="AL684" s="85"/>
      <c r="AM684" s="85"/>
      <c r="AN684" s="85" t="s">
        <v>228</v>
      </c>
      <c r="AO684" s="85" t="s">
        <v>228</v>
      </c>
      <c r="AP684" s="85" t="s">
        <v>281</v>
      </c>
      <c r="AQ684" s="85" t="s">
        <v>282</v>
      </c>
      <c r="AR684" s="85"/>
      <c r="AS684" s="85"/>
      <c r="AT684" s="85"/>
      <c r="AU684" s="85"/>
      <c r="AV684" s="85"/>
      <c r="AW684" s="85"/>
      <c r="AX684" s="85"/>
      <c r="AY684" s="85" t="s">
        <v>227</v>
      </c>
      <c r="AZ684" s="85" t="s">
        <v>446</v>
      </c>
      <c r="BA684" s="275"/>
      <c r="BB684" s="474" t="s">
        <v>15340</v>
      </c>
      <c r="BC684" s="275">
        <v>0.72499999999999998</v>
      </c>
      <c r="BD684" s="275">
        <v>0.72777777777777775</v>
      </c>
      <c r="BE684" s="85"/>
      <c r="BF684" s="85">
        <v>1</v>
      </c>
      <c r="BG684" s="85">
        <v>3</v>
      </c>
      <c r="BH684" s="85">
        <v>3</v>
      </c>
      <c r="BI684" s="85">
        <v>3</v>
      </c>
      <c r="BJ684" s="85">
        <v>3</v>
      </c>
      <c r="BK684" s="85">
        <v>3</v>
      </c>
      <c r="BL684" s="85">
        <v>1</v>
      </c>
      <c r="BM684" s="85">
        <v>3</v>
      </c>
      <c r="BN684" s="85">
        <v>3</v>
      </c>
      <c r="BO684" s="85">
        <v>3</v>
      </c>
      <c r="BP684" s="85">
        <v>3</v>
      </c>
      <c r="BQ684" s="85">
        <v>3</v>
      </c>
      <c r="BR684" s="85">
        <v>3</v>
      </c>
      <c r="BS684" s="85">
        <v>3</v>
      </c>
      <c r="BT684" s="85">
        <v>3</v>
      </c>
      <c r="BU684" s="85"/>
      <c r="BV684" s="405"/>
      <c r="BW684" s="85"/>
      <c r="BX684" s="85"/>
      <c r="BY684" s="85"/>
      <c r="BZ684" s="85"/>
      <c r="CA684" s="85"/>
      <c r="CB684" s="85"/>
      <c r="CC684" s="85"/>
      <c r="CD684" s="85"/>
      <c r="CE684" s="85"/>
      <c r="CF684" s="85"/>
      <c r="CG684" s="85"/>
      <c r="CH684" s="85"/>
      <c r="CI684" s="85"/>
      <c r="CJ684" s="85"/>
      <c r="CK684" s="85"/>
      <c r="CL684" s="85"/>
      <c r="CM684" s="85"/>
      <c r="CN684" s="85"/>
      <c r="CO684" s="85"/>
      <c r="CP684" s="85"/>
      <c r="CQ684" s="85"/>
      <c r="CR684" s="335" t="s">
        <v>12643</v>
      </c>
      <c r="CS684" s="335" t="s">
        <v>12644</v>
      </c>
      <c r="CT684" s="335" t="s">
        <v>4002</v>
      </c>
      <c r="CU684" s="335" t="s">
        <v>26906</v>
      </c>
      <c r="CV684" s="335" t="s">
        <v>26907</v>
      </c>
      <c r="CW684" s="335" t="s">
        <v>26908</v>
      </c>
      <c r="CX684" s="335" t="s">
        <v>26909</v>
      </c>
      <c r="CY684" s="335" t="s">
        <v>26910</v>
      </c>
      <c r="CZ684" s="335" t="s">
        <v>14534</v>
      </c>
      <c r="DA684" s="335" t="s">
        <v>26911</v>
      </c>
      <c r="DB684" s="335" t="s">
        <v>4158</v>
      </c>
      <c r="DC684" s="335" t="s">
        <v>4159</v>
      </c>
      <c r="DD684" s="335" t="s">
        <v>14536</v>
      </c>
      <c r="DE684" s="335" t="s">
        <v>14534</v>
      </c>
      <c r="DF684" s="335" t="s">
        <v>4158</v>
      </c>
      <c r="DG684" s="335" t="s">
        <v>4158</v>
      </c>
      <c r="DH684" s="335" t="s">
        <v>4159</v>
      </c>
      <c r="DI684" s="335" t="s">
        <v>14536</v>
      </c>
      <c r="DJ684" s="335" t="s">
        <v>3848</v>
      </c>
      <c r="DK684" s="335" t="s">
        <v>3957</v>
      </c>
      <c r="DL684" s="335" t="s">
        <v>14122</v>
      </c>
      <c r="DM684" s="335" t="s">
        <v>3851</v>
      </c>
      <c r="DN684" s="335" t="s">
        <v>3852</v>
      </c>
      <c r="DO684" s="335" t="s">
        <v>3853</v>
      </c>
      <c r="DP684" s="335" t="s">
        <v>3854</v>
      </c>
      <c r="DQ684" s="335" t="s">
        <v>26912</v>
      </c>
      <c r="DR684" s="335" t="s">
        <v>26912</v>
      </c>
      <c r="DS684" s="335" t="s">
        <v>26903</v>
      </c>
      <c r="DT684" s="335" t="s">
        <v>3848</v>
      </c>
      <c r="DU684" s="335" t="s">
        <v>3848</v>
      </c>
      <c r="DV684" s="335" t="s">
        <v>26913</v>
      </c>
      <c r="DW684" s="335" t="s">
        <v>3848</v>
      </c>
      <c r="DX684" s="335" t="s">
        <v>3848</v>
      </c>
      <c r="DY684" s="335" t="s">
        <v>3848</v>
      </c>
      <c r="DZ684" s="335" t="s">
        <v>3848</v>
      </c>
      <c r="EA684" s="335" t="s">
        <v>3848</v>
      </c>
      <c r="EB684" s="335" t="s">
        <v>3861</v>
      </c>
      <c r="EC684" s="335" t="s">
        <v>3862</v>
      </c>
      <c r="ED684" s="335" t="s">
        <v>3848</v>
      </c>
      <c r="EE684" s="335" t="s">
        <v>26914</v>
      </c>
      <c r="EF684" s="335" t="s">
        <v>3864</v>
      </c>
      <c r="EG684" s="335" t="s">
        <v>2755</v>
      </c>
      <c r="EH684" s="335" t="s">
        <v>282</v>
      </c>
      <c r="EI684" s="335" t="s">
        <v>3848</v>
      </c>
      <c r="EJ684" s="335" t="s">
        <v>3848</v>
      </c>
      <c r="EK684" s="335" t="s">
        <v>3848</v>
      </c>
      <c r="EL684" s="335" t="s">
        <v>3868</v>
      </c>
      <c r="EM684" s="335" t="s">
        <v>4002</v>
      </c>
      <c r="EN684" s="335" t="s">
        <v>4002</v>
      </c>
      <c r="EO684" s="335" t="s">
        <v>3870</v>
      </c>
      <c r="EP684" s="335" t="s">
        <v>4401</v>
      </c>
      <c r="EQ684" s="335" t="s">
        <v>24863</v>
      </c>
      <c r="ER684" s="335" t="s">
        <v>3924</v>
      </c>
      <c r="ES684" s="335" t="s">
        <v>26915</v>
      </c>
      <c r="ET684" s="335" t="s">
        <v>26916</v>
      </c>
      <c r="EU684" s="335" t="s">
        <v>26917</v>
      </c>
      <c r="EV684" s="335" t="s">
        <v>3876</v>
      </c>
      <c r="EW684" s="335" t="s">
        <v>3876</v>
      </c>
      <c r="EX684" s="335" t="s">
        <v>3848</v>
      </c>
      <c r="EY684" s="335" t="s">
        <v>3848</v>
      </c>
      <c r="EZ684" s="335" t="s">
        <v>3876</v>
      </c>
      <c r="FA684" s="335" t="s">
        <v>3848</v>
      </c>
      <c r="FB684" s="335" t="s">
        <v>26918</v>
      </c>
      <c r="FC684" s="335" t="s">
        <v>26919</v>
      </c>
      <c r="FD684" s="335" t="s">
        <v>3848</v>
      </c>
      <c r="FE684" s="335" t="s">
        <v>4017</v>
      </c>
      <c r="FF684" s="335" t="s">
        <v>4017</v>
      </c>
      <c r="FG684" s="335" t="s">
        <v>3848</v>
      </c>
      <c r="FH684" s="335" t="s">
        <v>23427</v>
      </c>
      <c r="FI684" s="335" t="s">
        <v>26920</v>
      </c>
      <c r="FJ684" s="335" t="s">
        <v>4962</v>
      </c>
      <c r="FK684" s="335" t="s">
        <v>22012</v>
      </c>
      <c r="FL684" s="335" t="s">
        <v>4017</v>
      </c>
      <c r="FM684" s="335" t="s">
        <v>26909</v>
      </c>
      <c r="FN684" s="335" t="s">
        <v>26921</v>
      </c>
      <c r="FO684" s="335" t="s">
        <v>26922</v>
      </c>
      <c r="FP684" s="335" t="s">
        <v>3848</v>
      </c>
      <c r="FQ684" s="335" t="s">
        <v>26923</v>
      </c>
      <c r="FR684" s="335" t="s">
        <v>4592</v>
      </c>
      <c r="FS684" s="335" t="s">
        <v>26924</v>
      </c>
      <c r="FT684" s="335" t="s">
        <v>26925</v>
      </c>
      <c r="FU684" s="335" t="s">
        <v>26926</v>
      </c>
      <c r="FV684" s="335" t="s">
        <v>26927</v>
      </c>
      <c r="FW684" s="335" t="s">
        <v>26928</v>
      </c>
      <c r="FX684" s="335" t="s">
        <v>3944</v>
      </c>
      <c r="FY684" s="335" t="s">
        <v>3848</v>
      </c>
      <c r="FZ684" s="335" t="s">
        <v>3848</v>
      </c>
      <c r="GA684" s="335" t="s">
        <v>3945</v>
      </c>
      <c r="GB684" s="335" t="s">
        <v>3945</v>
      </c>
      <c r="GC684" s="335" t="s">
        <v>3945</v>
      </c>
      <c r="IC684" s="44" t="s">
        <v>3403</v>
      </c>
      <c r="IE684" s="44" t="s">
        <v>3403</v>
      </c>
    </row>
    <row r="685" spans="1:239" s="44" customFormat="1" ht="15" customHeight="1" x14ac:dyDescent="0.2">
      <c r="A685" s="85">
        <v>14</v>
      </c>
      <c r="B685" s="470">
        <v>0.60138888888888886</v>
      </c>
      <c r="C685" s="85"/>
      <c r="D685" s="85" t="s">
        <v>12630</v>
      </c>
      <c r="E685" s="85" t="s">
        <v>212</v>
      </c>
      <c r="F685" s="282">
        <v>43288</v>
      </c>
      <c r="G685" s="85" t="s">
        <v>1202</v>
      </c>
      <c r="H685" s="85" t="s">
        <v>214</v>
      </c>
      <c r="I685" s="85" t="s">
        <v>1222</v>
      </c>
      <c r="J685" s="85"/>
      <c r="K685" s="471"/>
      <c r="L685" s="471"/>
      <c r="M685" s="471"/>
      <c r="N685" s="471"/>
      <c r="O685" s="85"/>
      <c r="P685" s="572" t="s">
        <v>26929</v>
      </c>
      <c r="Q685" s="85" t="s">
        <v>633</v>
      </c>
      <c r="R685" s="85" t="s">
        <v>26930</v>
      </c>
      <c r="S685" s="471" t="s">
        <v>572</v>
      </c>
      <c r="T685" s="276">
        <v>9153258920</v>
      </c>
      <c r="U685" s="473" t="s">
        <v>26931</v>
      </c>
      <c r="V685" s="471" t="s">
        <v>26931</v>
      </c>
      <c r="W685" s="85" t="s">
        <v>221</v>
      </c>
      <c r="X685" s="85" t="s">
        <v>221</v>
      </c>
      <c r="Y685" s="85" t="s">
        <v>221</v>
      </c>
      <c r="Z685" s="85" t="s">
        <v>221</v>
      </c>
      <c r="AA685" s="85" t="s">
        <v>26932</v>
      </c>
      <c r="AB685" s="85">
        <v>9550478648</v>
      </c>
      <c r="AC685" s="85" t="s">
        <v>1303</v>
      </c>
      <c r="AD685" s="85" t="s">
        <v>224</v>
      </c>
      <c r="AE685" s="85"/>
      <c r="AF685" s="85" t="s">
        <v>3166</v>
      </c>
      <c r="AG685" s="85" t="s">
        <v>3166</v>
      </c>
      <c r="AH685" s="85" t="s">
        <v>3166</v>
      </c>
      <c r="AI685" s="85"/>
      <c r="AJ685" s="85"/>
      <c r="AK685" s="85"/>
      <c r="AL685" s="85"/>
      <c r="AM685" s="85"/>
      <c r="AN685" s="85" t="s">
        <v>228</v>
      </c>
      <c r="AO685" s="85" t="s">
        <v>228</v>
      </c>
      <c r="AP685" s="44" t="s">
        <v>598</v>
      </c>
      <c r="AQ685" s="33" t="s">
        <v>3069</v>
      </c>
      <c r="AR685" s="85"/>
      <c r="AS685" s="85"/>
      <c r="AT685" s="85"/>
      <c r="AU685" s="85"/>
      <c r="AV685" s="85"/>
      <c r="AW685" s="85"/>
      <c r="AX685" s="85"/>
      <c r="AY685" s="85" t="s">
        <v>227</v>
      </c>
      <c r="AZ685" s="85" t="s">
        <v>446</v>
      </c>
      <c r="BA685" s="275"/>
      <c r="BB685" s="474" t="s">
        <v>15340</v>
      </c>
      <c r="BC685" s="275">
        <v>0.73611111111111116</v>
      </c>
      <c r="BD685" s="275">
        <v>0.73958333333333337</v>
      </c>
      <c r="BE685" s="85"/>
      <c r="BF685" s="85">
        <v>1</v>
      </c>
      <c r="BG685" s="85">
        <v>3</v>
      </c>
      <c r="BH685" s="85">
        <v>3</v>
      </c>
      <c r="BI685" s="85">
        <v>3</v>
      </c>
      <c r="BJ685" s="85">
        <v>3</v>
      </c>
      <c r="BK685" s="85">
        <v>3</v>
      </c>
      <c r="BL685" s="85">
        <v>1</v>
      </c>
      <c r="BM685" s="85">
        <v>3</v>
      </c>
      <c r="BN685" s="85">
        <v>3</v>
      </c>
      <c r="BO685" s="85">
        <v>3</v>
      </c>
      <c r="BP685" s="85">
        <v>3</v>
      </c>
      <c r="BQ685" s="85">
        <v>3</v>
      </c>
      <c r="BR685" s="85">
        <v>3</v>
      </c>
      <c r="BS685" s="85">
        <v>3</v>
      </c>
      <c r="BT685" s="85">
        <v>3</v>
      </c>
      <c r="BU685" s="85"/>
      <c r="BV685" s="405"/>
      <c r="BW685" s="85"/>
      <c r="BX685" s="85"/>
      <c r="BY685" s="85"/>
      <c r="BZ685" s="85"/>
      <c r="CA685" s="85"/>
      <c r="CB685" s="85"/>
      <c r="CC685" s="85"/>
      <c r="CD685" s="85"/>
      <c r="CE685" s="85"/>
      <c r="CF685" s="85"/>
      <c r="CG685" s="85"/>
      <c r="CH685" s="85"/>
      <c r="CI685" s="85"/>
      <c r="CJ685" s="85"/>
      <c r="CK685" s="85"/>
      <c r="CL685" s="85"/>
      <c r="CM685" s="85"/>
      <c r="CN685" s="85"/>
      <c r="CO685" s="85"/>
      <c r="CP685" s="85"/>
      <c r="CQ685" s="85"/>
      <c r="CR685" s="335" t="s">
        <v>12643</v>
      </c>
      <c r="CS685" s="335" t="s">
        <v>12644</v>
      </c>
      <c r="CT685" s="335" t="s">
        <v>4002</v>
      </c>
      <c r="CU685" s="335" t="s">
        <v>26933</v>
      </c>
      <c r="CV685" s="335" t="s">
        <v>633</v>
      </c>
      <c r="CW685" s="335" t="s">
        <v>26930</v>
      </c>
      <c r="CX685" s="335" t="s">
        <v>572</v>
      </c>
      <c r="CY685" s="335" t="s">
        <v>26934</v>
      </c>
      <c r="CZ685" s="335" t="s">
        <v>11200</v>
      </c>
      <c r="DA685" s="335" t="s">
        <v>26935</v>
      </c>
      <c r="DB685" s="335" t="s">
        <v>3840</v>
      </c>
      <c r="DC685" s="335" t="s">
        <v>3841</v>
      </c>
      <c r="DD685" s="335" t="s">
        <v>5700</v>
      </c>
      <c r="DE685" s="335" t="s">
        <v>3848</v>
      </c>
      <c r="DF685" s="335" t="s">
        <v>26936</v>
      </c>
      <c r="DG685" s="335" t="s">
        <v>19013</v>
      </c>
      <c r="DH685" s="335" t="s">
        <v>4159</v>
      </c>
      <c r="DI685" s="335" t="s">
        <v>19014</v>
      </c>
      <c r="DJ685" s="335" t="s">
        <v>26937</v>
      </c>
      <c r="DK685" s="335" t="s">
        <v>3849</v>
      </c>
      <c r="DL685" s="335" t="s">
        <v>4298</v>
      </c>
      <c r="DM685" s="335" t="s">
        <v>3914</v>
      </c>
      <c r="DN685" s="335" t="s">
        <v>3852</v>
      </c>
      <c r="DO685" s="335" t="s">
        <v>3853</v>
      </c>
      <c r="DP685" s="335" t="s">
        <v>3854</v>
      </c>
      <c r="DQ685" s="335" t="s">
        <v>26938</v>
      </c>
      <c r="DR685" s="335" t="s">
        <v>26939</v>
      </c>
      <c r="DS685" s="335" t="s">
        <v>26931</v>
      </c>
      <c r="DT685" s="335" t="s">
        <v>3848</v>
      </c>
      <c r="DU685" s="335" t="s">
        <v>3848</v>
      </c>
      <c r="DV685" s="335" t="s">
        <v>3848</v>
      </c>
      <c r="DW685" s="335" t="s">
        <v>3848</v>
      </c>
      <c r="DX685" s="335" t="s">
        <v>26931</v>
      </c>
      <c r="DY685" s="335" t="s">
        <v>3848</v>
      </c>
      <c r="DZ685" s="335" t="s">
        <v>3848</v>
      </c>
      <c r="EA685" s="335" t="s">
        <v>3848</v>
      </c>
      <c r="EB685" s="335" t="s">
        <v>3861</v>
      </c>
      <c r="EC685" s="335" t="s">
        <v>6907</v>
      </c>
      <c r="ED685" s="335" t="s">
        <v>26940</v>
      </c>
      <c r="EE685" s="335" t="s">
        <v>5408</v>
      </c>
      <c r="EF685" s="335" t="s">
        <v>3864</v>
      </c>
      <c r="EG685" s="335" t="s">
        <v>598</v>
      </c>
      <c r="EH685" s="335" t="s">
        <v>1008</v>
      </c>
      <c r="EI685" s="335" t="s">
        <v>26941</v>
      </c>
      <c r="EJ685" s="335" t="s">
        <v>3848</v>
      </c>
      <c r="EK685" s="335" t="s">
        <v>3848</v>
      </c>
      <c r="EL685" s="335" t="s">
        <v>6759</v>
      </c>
      <c r="EM685" s="335" t="s">
        <v>4002</v>
      </c>
      <c r="EN685" s="335" t="s">
        <v>4002</v>
      </c>
      <c r="EO685" s="335" t="s">
        <v>4401</v>
      </c>
      <c r="EP685" s="335" t="s">
        <v>3870</v>
      </c>
      <c r="EQ685" s="335" t="s">
        <v>26942</v>
      </c>
      <c r="ER685" s="335" t="s">
        <v>11206</v>
      </c>
      <c r="ES685" s="335" t="s">
        <v>26943</v>
      </c>
      <c r="ET685" s="335" t="s">
        <v>26944</v>
      </c>
      <c r="EU685" s="335" t="s">
        <v>26945</v>
      </c>
      <c r="EV685" s="335" t="s">
        <v>3876</v>
      </c>
      <c r="EW685" s="335" t="s">
        <v>3876</v>
      </c>
      <c r="EX685" s="335" t="s">
        <v>3848</v>
      </c>
      <c r="EY685" s="335" t="s">
        <v>3848</v>
      </c>
      <c r="EZ685" s="335" t="s">
        <v>3876</v>
      </c>
      <c r="FA685" s="335" t="s">
        <v>3848</v>
      </c>
      <c r="FB685" s="335" t="s">
        <v>3848</v>
      </c>
      <c r="FC685" s="335" t="s">
        <v>3848</v>
      </c>
      <c r="FD685" s="335" t="s">
        <v>3848</v>
      </c>
      <c r="FE685" s="335" t="s">
        <v>3848</v>
      </c>
      <c r="FF685" s="335" t="s">
        <v>3848</v>
      </c>
      <c r="FG685" s="335" t="s">
        <v>3848</v>
      </c>
      <c r="FH685" s="335" t="s">
        <v>3848</v>
      </c>
      <c r="FI685" s="335" t="s">
        <v>3848</v>
      </c>
      <c r="FJ685" s="335" t="s">
        <v>3848</v>
      </c>
      <c r="FK685" s="335" t="s">
        <v>3848</v>
      </c>
      <c r="FL685" s="335" t="s">
        <v>3848</v>
      </c>
      <c r="FM685" s="335" t="s">
        <v>572</v>
      </c>
      <c r="FN685" s="335" t="s">
        <v>1687</v>
      </c>
      <c r="FO685" s="335" t="s">
        <v>26946</v>
      </c>
      <c r="FP685" s="335" t="s">
        <v>3848</v>
      </c>
      <c r="FQ685" s="335" t="s">
        <v>26947</v>
      </c>
      <c r="FR685" s="335" t="s">
        <v>26948</v>
      </c>
      <c r="FS685" s="335" t="s">
        <v>26949</v>
      </c>
      <c r="FT685" s="335" t="s">
        <v>26950</v>
      </c>
      <c r="FU685" s="335" t="s">
        <v>26951</v>
      </c>
      <c r="FV685" s="335" t="s">
        <v>26952</v>
      </c>
      <c r="FW685" s="335" t="s">
        <v>26953</v>
      </c>
      <c r="FX685" s="335" t="s">
        <v>3944</v>
      </c>
      <c r="FY685" s="335" t="s">
        <v>3848</v>
      </c>
      <c r="FZ685" s="335" t="s">
        <v>3848</v>
      </c>
      <c r="GA685" s="335" t="s">
        <v>3945</v>
      </c>
      <c r="GB685" s="335" t="s">
        <v>3945</v>
      </c>
      <c r="GC685" s="335" t="s">
        <v>3946</v>
      </c>
      <c r="IC685" s="44" t="s">
        <v>3403</v>
      </c>
      <c r="IE685" s="44" t="s">
        <v>3403</v>
      </c>
    </row>
    <row r="686" spans="1:239" s="44" customFormat="1" ht="15" customHeight="1" x14ac:dyDescent="0.2">
      <c r="A686" s="85">
        <v>15</v>
      </c>
      <c r="B686" s="470">
        <v>0.61111111111111105</v>
      </c>
      <c r="C686" s="85"/>
      <c r="D686" s="85" t="s">
        <v>12630</v>
      </c>
      <c r="E686" s="85" t="s">
        <v>212</v>
      </c>
      <c r="F686" s="282">
        <v>43288</v>
      </c>
      <c r="G686" s="85" t="s">
        <v>387</v>
      </c>
      <c r="H686" s="85" t="s">
        <v>233</v>
      </c>
      <c r="I686" s="85" t="s">
        <v>4282</v>
      </c>
      <c r="J686" s="85"/>
      <c r="K686" s="471"/>
      <c r="L686" s="471"/>
      <c r="M686" s="471"/>
      <c r="N686" s="471"/>
      <c r="O686" s="85"/>
      <c r="P686" s="571" t="s">
        <v>17497</v>
      </c>
      <c r="Q686" s="85" t="s">
        <v>1361</v>
      </c>
      <c r="R686" s="85" t="s">
        <v>26954</v>
      </c>
      <c r="S686" s="471" t="s">
        <v>26955</v>
      </c>
      <c r="T686" s="276">
        <v>9267256650</v>
      </c>
      <c r="U686" s="473" t="s">
        <v>26956</v>
      </c>
      <c r="V686" s="471" t="s">
        <v>26956</v>
      </c>
      <c r="W686" s="85" t="s">
        <v>221</v>
      </c>
      <c r="X686" s="85" t="s">
        <v>221</v>
      </c>
      <c r="Y686" s="85" t="s">
        <v>221</v>
      </c>
      <c r="Z686" s="85" t="s">
        <v>221</v>
      </c>
      <c r="AA686" s="85" t="s">
        <v>26957</v>
      </c>
      <c r="AB686" s="85">
        <v>9267256650</v>
      </c>
      <c r="AC686" s="85" t="s">
        <v>1303</v>
      </c>
      <c r="AD686" s="85" t="s">
        <v>333</v>
      </c>
      <c r="AE686" s="481"/>
      <c r="AF686" s="85" t="s">
        <v>3166</v>
      </c>
      <c r="AG686" s="85" t="s">
        <v>3166</v>
      </c>
      <c r="AH686" s="85" t="s">
        <v>3166</v>
      </c>
      <c r="AI686" s="85"/>
      <c r="AJ686" s="85"/>
      <c r="AK686" s="85"/>
      <c r="AL686" s="85"/>
      <c r="AM686" s="85"/>
      <c r="AN686" s="85" t="s">
        <v>228</v>
      </c>
      <c r="AO686" s="85" t="s">
        <v>228</v>
      </c>
      <c r="AP686" s="85" t="s">
        <v>229</v>
      </c>
      <c r="AQ686" s="85" t="s">
        <v>229</v>
      </c>
      <c r="AR686" s="85"/>
      <c r="AS686" s="85" t="s">
        <v>26958</v>
      </c>
      <c r="AT686" s="85">
        <v>210494</v>
      </c>
      <c r="AU686" s="85" t="s">
        <v>26959</v>
      </c>
      <c r="AV686" s="85"/>
      <c r="AW686" s="85"/>
      <c r="AX686" s="85"/>
      <c r="AY686" s="85" t="s">
        <v>227</v>
      </c>
      <c r="AZ686" s="85" t="s">
        <v>446</v>
      </c>
      <c r="BA686" s="275"/>
      <c r="BB686" s="474"/>
      <c r="BC686" s="275"/>
      <c r="BD686" s="275"/>
      <c r="BE686" s="85"/>
      <c r="BF686" s="85"/>
      <c r="BG686" s="85"/>
      <c r="BH686" s="85"/>
      <c r="BI686" s="85"/>
      <c r="BJ686" s="85"/>
      <c r="BK686" s="85"/>
      <c r="BL686" s="85"/>
      <c r="BM686" s="85"/>
      <c r="BN686" s="85"/>
      <c r="BO686" s="85"/>
      <c r="BP686" s="85"/>
      <c r="BQ686" s="85"/>
      <c r="BR686" s="85"/>
      <c r="BS686" s="85"/>
      <c r="BT686" s="85"/>
      <c r="BU686" s="85"/>
      <c r="BV686" s="405"/>
      <c r="BW686" s="85"/>
      <c r="BX686" s="85"/>
      <c r="BY686" s="85"/>
      <c r="BZ686" s="85"/>
      <c r="CA686" s="85"/>
      <c r="CB686" s="85"/>
      <c r="CC686" s="85"/>
      <c r="CD686" s="85"/>
      <c r="CE686" s="85"/>
      <c r="CF686" s="85"/>
      <c r="CG686" s="85"/>
      <c r="CH686" s="85"/>
      <c r="CI686" s="85"/>
      <c r="CJ686" s="85"/>
      <c r="CK686" s="85"/>
      <c r="CL686" s="85"/>
      <c r="CM686" s="85"/>
      <c r="CN686" s="85"/>
      <c r="CO686" s="85"/>
      <c r="CP686" s="85"/>
      <c r="CQ686" s="85"/>
      <c r="CR686" s="335" t="s">
        <v>12643</v>
      </c>
      <c r="CS686" s="335" t="s">
        <v>12644</v>
      </c>
      <c r="CT686" s="335" t="s">
        <v>4002</v>
      </c>
      <c r="CU686" s="335" t="s">
        <v>26960</v>
      </c>
      <c r="CV686" s="335" t="s">
        <v>1361</v>
      </c>
      <c r="CW686" s="335" t="s">
        <v>26954</v>
      </c>
      <c r="CX686" s="335" t="s">
        <v>26955</v>
      </c>
      <c r="CY686" s="335" t="s">
        <v>26961</v>
      </c>
      <c r="CZ686" s="335" t="s">
        <v>14534</v>
      </c>
      <c r="DA686" s="335" t="s">
        <v>26962</v>
      </c>
      <c r="DB686" s="335" t="s">
        <v>4158</v>
      </c>
      <c r="DC686" s="335" t="s">
        <v>4159</v>
      </c>
      <c r="DD686" s="335" t="s">
        <v>14536</v>
      </c>
      <c r="DE686" s="335" t="s">
        <v>14534</v>
      </c>
      <c r="DF686" s="335" t="s">
        <v>26962</v>
      </c>
      <c r="DG686" s="335" t="s">
        <v>4158</v>
      </c>
      <c r="DH686" s="335" t="s">
        <v>4159</v>
      </c>
      <c r="DI686" s="335" t="s">
        <v>14536</v>
      </c>
      <c r="DJ686" s="335" t="s">
        <v>26963</v>
      </c>
      <c r="DK686" s="335" t="s">
        <v>3849</v>
      </c>
      <c r="DL686" s="335" t="s">
        <v>26964</v>
      </c>
      <c r="DM686" s="335" t="s">
        <v>3914</v>
      </c>
      <c r="DN686" s="335" t="s">
        <v>3852</v>
      </c>
      <c r="DO686" s="335" t="s">
        <v>3853</v>
      </c>
      <c r="DP686" s="335" t="s">
        <v>3854</v>
      </c>
      <c r="DQ686" s="335" t="s">
        <v>26965</v>
      </c>
      <c r="DR686" s="335" t="s">
        <v>26965</v>
      </c>
      <c r="DS686" s="335" t="s">
        <v>26956</v>
      </c>
      <c r="DT686" s="335" t="s">
        <v>3848</v>
      </c>
      <c r="DU686" s="335" t="s">
        <v>3848</v>
      </c>
      <c r="DV686" s="335" t="s">
        <v>3848</v>
      </c>
      <c r="DW686" s="335" t="s">
        <v>3848</v>
      </c>
      <c r="DX686" s="335" t="s">
        <v>3848</v>
      </c>
      <c r="DY686" s="335" t="s">
        <v>3848</v>
      </c>
      <c r="DZ686" s="335" t="s">
        <v>3848</v>
      </c>
      <c r="EA686" s="335" t="s">
        <v>3848</v>
      </c>
      <c r="EB686" s="335" t="s">
        <v>3861</v>
      </c>
      <c r="EC686" s="335" t="s">
        <v>3862</v>
      </c>
      <c r="ED686" s="335" t="s">
        <v>3848</v>
      </c>
      <c r="EE686" s="335" t="s">
        <v>12895</v>
      </c>
      <c r="EF686" s="335" t="s">
        <v>3864</v>
      </c>
      <c r="EG686" s="335" t="s">
        <v>4068</v>
      </c>
      <c r="EH686" s="335" t="s">
        <v>4069</v>
      </c>
      <c r="EI686" s="335" t="s">
        <v>26966</v>
      </c>
      <c r="EJ686" s="335" t="s">
        <v>26966</v>
      </c>
      <c r="EK686" s="335" t="s">
        <v>3848</v>
      </c>
      <c r="EL686" s="335" t="s">
        <v>3868</v>
      </c>
      <c r="EM686" s="335" t="s">
        <v>4002</v>
      </c>
      <c r="EN686" s="335" t="s">
        <v>4002</v>
      </c>
      <c r="EO686" s="335" t="s">
        <v>3870</v>
      </c>
      <c r="EP686" s="335" t="s">
        <v>3869</v>
      </c>
      <c r="EQ686" s="335" t="s">
        <v>14539</v>
      </c>
      <c r="ER686" s="335" t="s">
        <v>3872</v>
      </c>
      <c r="ES686" s="335" t="s">
        <v>15915</v>
      </c>
      <c r="ET686" s="335" t="s">
        <v>4954</v>
      </c>
      <c r="EU686" s="335" t="s">
        <v>8380</v>
      </c>
      <c r="EV686" s="335" t="s">
        <v>3876</v>
      </c>
      <c r="EW686" s="335" t="s">
        <v>3876</v>
      </c>
      <c r="EX686" s="335" t="s">
        <v>3848</v>
      </c>
      <c r="EY686" s="335" t="s">
        <v>3848</v>
      </c>
      <c r="EZ686" s="335" t="s">
        <v>3876</v>
      </c>
      <c r="FA686" s="335" t="s">
        <v>3848</v>
      </c>
      <c r="FB686" s="335" t="s">
        <v>3848</v>
      </c>
      <c r="FC686" s="335" t="s">
        <v>3848</v>
      </c>
      <c r="FD686" s="335" t="s">
        <v>3848</v>
      </c>
      <c r="FE686" s="335" t="s">
        <v>4017</v>
      </c>
      <c r="FF686" s="335" t="s">
        <v>4017</v>
      </c>
      <c r="FG686" s="335" t="s">
        <v>3848</v>
      </c>
      <c r="FH686" s="335" t="s">
        <v>3848</v>
      </c>
      <c r="FI686" s="335" t="s">
        <v>3848</v>
      </c>
      <c r="FJ686" s="335" t="s">
        <v>4017</v>
      </c>
      <c r="FK686" s="335" t="s">
        <v>4017</v>
      </c>
      <c r="FL686" s="335" t="s">
        <v>4017</v>
      </c>
      <c r="FM686" s="335" t="s">
        <v>26955</v>
      </c>
      <c r="FN686" s="335" t="s">
        <v>26967</v>
      </c>
      <c r="FO686" s="335" t="s">
        <v>633</v>
      </c>
      <c r="FP686" s="335" t="s">
        <v>3848</v>
      </c>
      <c r="FQ686" s="335" t="s">
        <v>26968</v>
      </c>
      <c r="FR686" s="335" t="s">
        <v>4367</v>
      </c>
      <c r="FS686" s="335" t="s">
        <v>26969</v>
      </c>
      <c r="FT686" s="335" t="s">
        <v>26970</v>
      </c>
      <c r="FU686" s="335" t="s">
        <v>3943</v>
      </c>
      <c r="FV686" s="335" t="s">
        <v>26971</v>
      </c>
      <c r="FW686" s="335" t="s">
        <v>26972</v>
      </c>
      <c r="FX686" s="335" t="s">
        <v>3894</v>
      </c>
      <c r="FY686" s="335" t="s">
        <v>3848</v>
      </c>
      <c r="FZ686" s="335" t="s">
        <v>3848</v>
      </c>
      <c r="GA686" s="335" t="s">
        <v>3848</v>
      </c>
      <c r="GB686" s="335" t="s">
        <v>3848</v>
      </c>
      <c r="GC686" s="335" t="s">
        <v>3848</v>
      </c>
      <c r="IC686" s="44" t="s">
        <v>3403</v>
      </c>
      <c r="IE686" s="44" t="s">
        <v>3403</v>
      </c>
    </row>
    <row r="687" spans="1:239" s="44" customFormat="1" ht="15" customHeight="1" x14ac:dyDescent="0.2">
      <c r="A687" s="85">
        <v>16</v>
      </c>
      <c r="B687" s="470">
        <v>0.66180555555555554</v>
      </c>
      <c r="C687" s="85"/>
      <c r="D687" s="85" t="s">
        <v>12630</v>
      </c>
      <c r="E687" s="85" t="s">
        <v>212</v>
      </c>
      <c r="F687" s="282">
        <v>43288</v>
      </c>
      <c r="G687" s="85" t="s">
        <v>357</v>
      </c>
      <c r="H687" s="85" t="s">
        <v>337</v>
      </c>
      <c r="I687" s="85" t="s">
        <v>437</v>
      </c>
      <c r="J687" s="33" t="s">
        <v>5969</v>
      </c>
      <c r="K687" s="471"/>
      <c r="L687" s="471"/>
      <c r="M687" s="471"/>
      <c r="N687" s="471"/>
      <c r="O687" s="85"/>
      <c r="P687" s="572" t="s">
        <v>26973</v>
      </c>
      <c r="Q687" s="85" t="s">
        <v>15470</v>
      </c>
      <c r="R687" s="85" t="s">
        <v>26974</v>
      </c>
      <c r="S687" s="471" t="s">
        <v>26975</v>
      </c>
      <c r="T687" s="276">
        <v>9195296815</v>
      </c>
      <c r="U687" s="482" t="s">
        <v>26976</v>
      </c>
      <c r="V687" s="471" t="s">
        <v>26976</v>
      </c>
      <c r="W687" s="85" t="s">
        <v>221</v>
      </c>
      <c r="X687" s="85" t="s">
        <v>221</v>
      </c>
      <c r="Y687" s="85" t="s">
        <v>221</v>
      </c>
      <c r="Z687" s="85" t="s">
        <v>221</v>
      </c>
      <c r="AA687" s="85" t="s">
        <v>26977</v>
      </c>
      <c r="AB687" s="85">
        <v>9128838784</v>
      </c>
      <c r="AC687" s="85" t="s">
        <v>402</v>
      </c>
      <c r="AD687" s="85" t="s">
        <v>241</v>
      </c>
      <c r="AE687" s="85" t="s">
        <v>13899</v>
      </c>
      <c r="AF687" s="85" t="s">
        <v>280</v>
      </c>
      <c r="AG687" s="85" t="s">
        <v>3166</v>
      </c>
      <c r="AH687" s="85" t="s">
        <v>3166</v>
      </c>
      <c r="AI687" s="85"/>
      <c r="AJ687" s="85"/>
      <c r="AK687" s="85"/>
      <c r="AL687" s="85"/>
      <c r="AM687" s="85"/>
      <c r="AN687" s="85" t="s">
        <v>228</v>
      </c>
      <c r="AO687" s="85" t="s">
        <v>228</v>
      </c>
      <c r="AP687" s="85" t="s">
        <v>229</v>
      </c>
      <c r="AQ687" s="85" t="s">
        <v>229</v>
      </c>
      <c r="AR687" s="85"/>
      <c r="AS687" s="85" t="s">
        <v>26978</v>
      </c>
      <c r="AT687" s="85">
        <v>210384</v>
      </c>
      <c r="AU687" s="85" t="s">
        <v>17305</v>
      </c>
      <c r="AV687" s="85"/>
      <c r="AW687" s="85"/>
      <c r="AX687" s="85"/>
      <c r="AY687" s="85" t="s">
        <v>227</v>
      </c>
      <c r="AZ687" s="85" t="s">
        <v>227</v>
      </c>
      <c r="BA687" s="275"/>
      <c r="BB687" s="474" t="s">
        <v>15340</v>
      </c>
      <c r="BC687" s="275">
        <v>0.74513888888888891</v>
      </c>
      <c r="BD687" s="275">
        <v>0.75208333333333333</v>
      </c>
      <c r="BE687" s="85"/>
      <c r="BF687" s="85">
        <v>3</v>
      </c>
      <c r="BG687" s="85">
        <v>3</v>
      </c>
      <c r="BH687" s="85">
        <v>3</v>
      </c>
      <c r="BI687" s="85">
        <v>3</v>
      </c>
      <c r="BJ687" s="85">
        <v>3</v>
      </c>
      <c r="BK687" s="85">
        <v>3</v>
      </c>
      <c r="BL687" s="85">
        <v>3</v>
      </c>
      <c r="BM687" s="85">
        <v>3</v>
      </c>
      <c r="BN687" s="85">
        <v>3</v>
      </c>
      <c r="BO687" s="85">
        <v>3</v>
      </c>
      <c r="BP687" s="85">
        <v>3</v>
      </c>
      <c r="BQ687" s="85">
        <v>3</v>
      </c>
      <c r="BR687" s="85">
        <v>3</v>
      </c>
      <c r="BS687" s="85">
        <v>3</v>
      </c>
      <c r="BT687" s="85">
        <v>3</v>
      </c>
      <c r="BU687" s="85"/>
      <c r="BV687" s="405" t="s">
        <v>15340</v>
      </c>
      <c r="BW687" s="483">
        <v>0.75208333333333333</v>
      </c>
      <c r="BX687" s="483">
        <v>0.75902777777777775</v>
      </c>
      <c r="BY687" s="85"/>
      <c r="BZ687" s="85">
        <v>3</v>
      </c>
      <c r="CA687" s="85">
        <v>3</v>
      </c>
      <c r="CB687" s="85">
        <v>3</v>
      </c>
      <c r="CC687" s="85">
        <v>3</v>
      </c>
      <c r="CD687" s="85" t="s">
        <v>260</v>
      </c>
      <c r="CE687" s="85" t="s">
        <v>15340</v>
      </c>
      <c r="CF687" s="85">
        <v>15</v>
      </c>
      <c r="CG687" s="85"/>
      <c r="CH687" s="85"/>
      <c r="CI687" s="85"/>
      <c r="CJ687" s="85"/>
      <c r="CK687" s="85"/>
      <c r="CL687" s="85"/>
      <c r="CM687" s="85"/>
      <c r="CN687" s="85"/>
      <c r="CO687" s="85"/>
      <c r="CP687" s="85"/>
      <c r="CQ687" s="85"/>
      <c r="CR687" s="335" t="s">
        <v>12643</v>
      </c>
      <c r="CS687" s="335" t="s">
        <v>12644</v>
      </c>
      <c r="CT687" s="335" t="s">
        <v>4002</v>
      </c>
      <c r="CU687" s="335" t="s">
        <v>26979</v>
      </c>
      <c r="CV687" s="335" t="s">
        <v>15470</v>
      </c>
      <c r="CW687" s="335" t="s">
        <v>26974</v>
      </c>
      <c r="CX687" s="335" t="s">
        <v>26975</v>
      </c>
      <c r="CY687" s="335" t="s">
        <v>26980</v>
      </c>
      <c r="CZ687" s="335" t="s">
        <v>13741</v>
      </c>
      <c r="DA687" s="335" t="s">
        <v>26981</v>
      </c>
      <c r="DB687" s="335" t="s">
        <v>3840</v>
      </c>
      <c r="DC687" s="335" t="s">
        <v>3841</v>
      </c>
      <c r="DD687" s="335" t="s">
        <v>4882</v>
      </c>
      <c r="DE687" s="335" t="s">
        <v>13741</v>
      </c>
      <c r="DF687" s="335" t="s">
        <v>26981</v>
      </c>
      <c r="DG687" s="335" t="s">
        <v>3840</v>
      </c>
      <c r="DH687" s="335" t="s">
        <v>3841</v>
      </c>
      <c r="DI687" s="335" t="s">
        <v>4882</v>
      </c>
      <c r="DJ687" s="335" t="s">
        <v>26982</v>
      </c>
      <c r="DK687" s="335" t="s">
        <v>3957</v>
      </c>
      <c r="DL687" s="335" t="s">
        <v>4298</v>
      </c>
      <c r="DM687" s="335" t="s">
        <v>4116</v>
      </c>
      <c r="DN687" s="335" t="s">
        <v>3852</v>
      </c>
      <c r="DO687" s="335" t="s">
        <v>3853</v>
      </c>
      <c r="DP687" s="335" t="s">
        <v>3854</v>
      </c>
      <c r="DQ687" s="335" t="s">
        <v>26983</v>
      </c>
      <c r="DR687" s="335" t="s">
        <v>1239</v>
      </c>
      <c r="DS687" s="335" t="s">
        <v>26976</v>
      </c>
      <c r="DT687" s="335" t="s">
        <v>3848</v>
      </c>
      <c r="DU687" s="335" t="s">
        <v>3848</v>
      </c>
      <c r="DV687" s="335" t="s">
        <v>3848</v>
      </c>
      <c r="DW687" s="335" t="s">
        <v>3848</v>
      </c>
      <c r="DX687" s="335" t="s">
        <v>26976</v>
      </c>
      <c r="DY687" s="335" t="s">
        <v>3848</v>
      </c>
      <c r="DZ687" s="335" t="s">
        <v>3848</v>
      </c>
      <c r="EA687" s="335" t="s">
        <v>3848</v>
      </c>
      <c r="EB687" s="335" t="s">
        <v>3861</v>
      </c>
      <c r="EC687" s="335" t="s">
        <v>3862</v>
      </c>
      <c r="ED687" s="335" t="s">
        <v>3848</v>
      </c>
      <c r="EE687" s="335" t="s">
        <v>10915</v>
      </c>
      <c r="EF687" s="335" t="s">
        <v>3864</v>
      </c>
      <c r="EG687" s="335" t="s">
        <v>4068</v>
      </c>
      <c r="EH687" s="335" t="s">
        <v>4438</v>
      </c>
      <c r="EI687" s="335" t="s">
        <v>13554</v>
      </c>
      <c r="EJ687" s="335" t="s">
        <v>26978</v>
      </c>
      <c r="EK687" s="335" t="s">
        <v>3848</v>
      </c>
      <c r="EL687" s="335" t="s">
        <v>3868</v>
      </c>
      <c r="EM687" s="335" t="s">
        <v>4002</v>
      </c>
      <c r="EN687" s="335" t="s">
        <v>4002</v>
      </c>
      <c r="EO687" s="335" t="s">
        <v>3870</v>
      </c>
      <c r="EP687" s="335" t="s">
        <v>3869</v>
      </c>
      <c r="EQ687" s="335" t="s">
        <v>14558</v>
      </c>
      <c r="ER687" s="335" t="s">
        <v>3872</v>
      </c>
      <c r="ES687" s="335" t="s">
        <v>26984</v>
      </c>
      <c r="ET687" s="335" t="s">
        <v>26985</v>
      </c>
      <c r="EU687" s="335" t="s">
        <v>17829</v>
      </c>
      <c r="EV687" s="335" t="s">
        <v>3876</v>
      </c>
      <c r="EW687" s="335" t="s">
        <v>3876</v>
      </c>
      <c r="EX687" s="335" t="s">
        <v>3848</v>
      </c>
      <c r="EY687" s="335" t="s">
        <v>3848</v>
      </c>
      <c r="EZ687" s="335" t="s">
        <v>3876</v>
      </c>
      <c r="FA687" s="335" t="s">
        <v>3848</v>
      </c>
      <c r="FB687" s="335" t="s">
        <v>3848</v>
      </c>
      <c r="FC687" s="335" t="s">
        <v>3848</v>
      </c>
      <c r="FD687" s="335" t="s">
        <v>3848</v>
      </c>
      <c r="FE687" s="335" t="s">
        <v>4017</v>
      </c>
      <c r="FF687" s="335" t="s">
        <v>4017</v>
      </c>
      <c r="FG687" s="335" t="s">
        <v>3848</v>
      </c>
      <c r="FH687" s="335" t="s">
        <v>3848</v>
      </c>
      <c r="FI687" s="335" t="s">
        <v>3848</v>
      </c>
      <c r="FJ687" s="335" t="s">
        <v>4017</v>
      </c>
      <c r="FK687" s="335" t="s">
        <v>4017</v>
      </c>
      <c r="FL687" s="335" t="s">
        <v>4017</v>
      </c>
      <c r="FM687" s="335" t="s">
        <v>26975</v>
      </c>
      <c r="FN687" s="335" t="s">
        <v>26986</v>
      </c>
      <c r="FO687" s="335" t="s">
        <v>2651</v>
      </c>
      <c r="FP687" s="335" t="s">
        <v>3848</v>
      </c>
      <c r="FQ687" s="335" t="s">
        <v>26987</v>
      </c>
      <c r="FR687" s="335" t="s">
        <v>4414</v>
      </c>
      <c r="FS687" s="335" t="s">
        <v>26988</v>
      </c>
      <c r="FT687" s="335" t="s">
        <v>26989</v>
      </c>
      <c r="FU687" s="335" t="s">
        <v>26990</v>
      </c>
      <c r="FV687" s="335" t="s">
        <v>8258</v>
      </c>
      <c r="FW687" s="335" t="s">
        <v>3943</v>
      </c>
      <c r="FX687" s="335" t="s">
        <v>3894</v>
      </c>
      <c r="FY687" s="335" t="s">
        <v>3848</v>
      </c>
      <c r="FZ687" s="335" t="s">
        <v>26991</v>
      </c>
      <c r="GA687" s="335" t="s">
        <v>3945</v>
      </c>
      <c r="GB687" s="335" t="s">
        <v>3945</v>
      </c>
      <c r="GC687" s="335" t="s">
        <v>3946</v>
      </c>
      <c r="IC687" s="44" t="s">
        <v>13439</v>
      </c>
      <c r="IE687" s="44" t="s">
        <v>3403</v>
      </c>
    </row>
    <row r="688" spans="1:239" s="33" customFormat="1" ht="12.75" x14ac:dyDescent="0.2">
      <c r="A688" s="85">
        <v>17</v>
      </c>
      <c r="B688" s="31" t="s">
        <v>26992</v>
      </c>
      <c r="D688" s="30" t="s">
        <v>12630</v>
      </c>
      <c r="E688" s="255" t="s">
        <v>212</v>
      </c>
      <c r="F688" s="282">
        <v>43288</v>
      </c>
      <c r="G688" s="255" t="s">
        <v>1202</v>
      </c>
      <c r="H688" s="33" t="s">
        <v>233</v>
      </c>
      <c r="I688" s="33" t="s">
        <v>3057</v>
      </c>
      <c r="M688" s="492"/>
      <c r="N688" s="492"/>
      <c r="P688" s="34" t="s">
        <v>26993</v>
      </c>
      <c r="Q688" s="30" t="s">
        <v>26994</v>
      </c>
      <c r="R688" s="30" t="s">
        <v>26995</v>
      </c>
      <c r="S688" s="30" t="s">
        <v>633</v>
      </c>
      <c r="T688" s="30">
        <v>9464831611</v>
      </c>
      <c r="U688" s="35" t="s">
        <v>26996</v>
      </c>
      <c r="V688" s="85" t="s">
        <v>221</v>
      </c>
      <c r="W688" s="85" t="s">
        <v>221</v>
      </c>
      <c r="X688" s="85" t="s">
        <v>221</v>
      </c>
      <c r="Y688" s="85" t="s">
        <v>221</v>
      </c>
      <c r="Z688" s="85" t="s">
        <v>221</v>
      </c>
      <c r="AA688" s="30" t="s">
        <v>26997</v>
      </c>
      <c r="AB688" s="30">
        <v>9469252785</v>
      </c>
      <c r="AC688" s="30" t="s">
        <v>1303</v>
      </c>
      <c r="AD688" s="30" t="s">
        <v>224</v>
      </c>
      <c r="AE688" s="30" t="s">
        <v>221</v>
      </c>
      <c r="AF688" s="30" t="s">
        <v>221</v>
      </c>
      <c r="AG688" s="30" t="s">
        <v>221</v>
      </c>
      <c r="AH688" s="30" t="s">
        <v>221</v>
      </c>
      <c r="AI688" s="30">
        <v>0</v>
      </c>
      <c r="AJ688" s="30" t="s">
        <v>446</v>
      </c>
      <c r="AK688" s="30">
        <v>0</v>
      </c>
      <c r="AL688" s="30">
        <v>0</v>
      </c>
      <c r="AM688" s="30">
        <v>0</v>
      </c>
      <c r="AN688" s="255" t="s">
        <v>432</v>
      </c>
      <c r="AO688" s="281" t="s">
        <v>432</v>
      </c>
      <c r="AP688" s="255" t="s">
        <v>434</v>
      </c>
      <c r="AQ688" s="255" t="s">
        <v>10785</v>
      </c>
      <c r="AR688" s="30" t="s">
        <v>26998</v>
      </c>
      <c r="AX688" s="33" t="s">
        <v>6970</v>
      </c>
      <c r="AY688" s="30" t="s">
        <v>227</v>
      </c>
      <c r="AZ688" s="30"/>
      <c r="BB688" s="33" t="s">
        <v>14708</v>
      </c>
      <c r="BC688" s="31">
        <v>0.45555555555555555</v>
      </c>
      <c r="BD688" s="31">
        <v>0.46111111111111108</v>
      </c>
      <c r="BF688" s="33">
        <v>1</v>
      </c>
      <c r="BG688" s="33">
        <v>1</v>
      </c>
      <c r="BH688" s="33">
        <v>1</v>
      </c>
      <c r="BI688" s="33">
        <v>1</v>
      </c>
      <c r="BJ688" s="33">
        <v>1</v>
      </c>
      <c r="BK688" s="33">
        <v>1</v>
      </c>
      <c r="BL688" s="33">
        <v>1</v>
      </c>
      <c r="BM688" s="33">
        <v>1</v>
      </c>
      <c r="BN688" s="33">
        <v>1</v>
      </c>
      <c r="BO688" s="33">
        <v>1</v>
      </c>
      <c r="BP688" s="33">
        <v>1</v>
      </c>
      <c r="BQ688" s="33">
        <v>1</v>
      </c>
      <c r="BR688" s="33">
        <v>1</v>
      </c>
      <c r="BS688" s="33">
        <v>1</v>
      </c>
      <c r="BT688" s="33">
        <v>1</v>
      </c>
      <c r="BV688" s="30"/>
      <c r="BW688" s="31"/>
      <c r="BX688" s="31"/>
      <c r="BY688" s="30"/>
      <c r="BZ688" s="30"/>
      <c r="CA688" s="30"/>
      <c r="CB688" s="30"/>
      <c r="CC688" s="30"/>
      <c r="CD688" s="30"/>
      <c r="IC688" s="44" t="s">
        <v>3403</v>
      </c>
      <c r="IE688" s="44" t="s">
        <v>3403</v>
      </c>
    </row>
    <row r="689" spans="1:239" s="33" customFormat="1" ht="12.75" x14ac:dyDescent="0.2">
      <c r="A689" s="85">
        <v>18</v>
      </c>
      <c r="B689" s="31">
        <v>0.39583333333333331</v>
      </c>
      <c r="D689" s="30" t="s">
        <v>20438</v>
      </c>
      <c r="E689" s="255" t="s">
        <v>212</v>
      </c>
      <c r="F689" s="282">
        <v>43288</v>
      </c>
      <c r="G689" s="255" t="s">
        <v>1202</v>
      </c>
      <c r="H689" s="33" t="s">
        <v>233</v>
      </c>
      <c r="I689" s="33" t="s">
        <v>3057</v>
      </c>
      <c r="M689" s="492"/>
      <c r="N689" s="492"/>
      <c r="P689" s="34" t="s">
        <v>26999</v>
      </c>
      <c r="Q689" s="30" t="s">
        <v>1215</v>
      </c>
      <c r="R689" s="30" t="s">
        <v>27000</v>
      </c>
      <c r="S689" s="30" t="s">
        <v>1549</v>
      </c>
      <c r="T689" s="30">
        <v>9218117200</v>
      </c>
      <c r="U689" s="35" t="s">
        <v>27001</v>
      </c>
      <c r="V689" s="85" t="s">
        <v>221</v>
      </c>
      <c r="W689" s="85" t="s">
        <v>221</v>
      </c>
      <c r="X689" s="85" t="s">
        <v>221</v>
      </c>
      <c r="Y689" s="85" t="s">
        <v>221</v>
      </c>
      <c r="Z689" s="85" t="s">
        <v>221</v>
      </c>
      <c r="AA689" s="30" t="s">
        <v>27002</v>
      </c>
      <c r="AB689" s="30">
        <v>9751185704</v>
      </c>
      <c r="AC689" s="30" t="s">
        <v>1303</v>
      </c>
      <c r="AD689" s="30" t="s">
        <v>224</v>
      </c>
      <c r="AE689" s="30" t="s">
        <v>221</v>
      </c>
      <c r="AF689" s="30" t="s">
        <v>221</v>
      </c>
      <c r="AG689" s="30" t="s">
        <v>221</v>
      </c>
      <c r="AH689" s="30" t="s">
        <v>221</v>
      </c>
      <c r="AI689" s="30">
        <v>0</v>
      </c>
      <c r="AJ689" s="30" t="s">
        <v>446</v>
      </c>
      <c r="AK689" s="30">
        <v>0</v>
      </c>
      <c r="AL689" s="30">
        <v>0</v>
      </c>
      <c r="AM689" s="30">
        <v>0</v>
      </c>
      <c r="AN689" s="255" t="s">
        <v>432</v>
      </c>
      <c r="AO689" s="281" t="s">
        <v>432</v>
      </c>
      <c r="AP689" s="255" t="s">
        <v>434</v>
      </c>
      <c r="AQ689" s="255" t="s">
        <v>10785</v>
      </c>
      <c r="AR689" s="30" t="s">
        <v>26998</v>
      </c>
      <c r="AX689" s="33" t="s">
        <v>6970</v>
      </c>
      <c r="AY689" s="30" t="s">
        <v>227</v>
      </c>
      <c r="AZ689" s="30"/>
      <c r="BB689" s="33" t="s">
        <v>14708</v>
      </c>
      <c r="BC689" s="31">
        <v>0.45555555555555555</v>
      </c>
      <c r="BD689" s="31">
        <v>0.46111111111111108</v>
      </c>
      <c r="BF689" s="33">
        <v>1</v>
      </c>
      <c r="BG689" s="33">
        <v>1</v>
      </c>
      <c r="BH689" s="33">
        <v>1</v>
      </c>
      <c r="BI689" s="33">
        <v>1</v>
      </c>
      <c r="BJ689" s="33">
        <v>1</v>
      </c>
      <c r="BK689" s="33">
        <v>1</v>
      </c>
      <c r="BL689" s="33">
        <v>1</v>
      </c>
      <c r="BM689" s="33">
        <v>1</v>
      </c>
      <c r="BN689" s="33">
        <v>1</v>
      </c>
      <c r="BO689" s="33">
        <v>1</v>
      </c>
      <c r="BP689" s="33">
        <v>1</v>
      </c>
      <c r="BQ689" s="33">
        <v>1</v>
      </c>
      <c r="BR689" s="33">
        <v>1</v>
      </c>
      <c r="BS689" s="33">
        <v>1</v>
      </c>
      <c r="BT689" s="33">
        <v>1</v>
      </c>
      <c r="BV689" s="30"/>
      <c r="BW689" s="31"/>
      <c r="BX689" s="31"/>
      <c r="BY689" s="30"/>
      <c r="BZ689" s="30"/>
      <c r="CA689" s="30"/>
      <c r="CB689" s="30"/>
      <c r="CC689" s="30"/>
      <c r="CD689" s="30"/>
      <c r="IC689" s="44" t="s">
        <v>3403</v>
      </c>
      <c r="IE689" s="44" t="s">
        <v>3403</v>
      </c>
    </row>
    <row r="690" spans="1:239" s="33" customFormat="1" ht="12.75" x14ac:dyDescent="0.2">
      <c r="A690" s="85">
        <v>19</v>
      </c>
      <c r="B690" s="31">
        <v>0.29166666666666669</v>
      </c>
      <c r="D690" s="30" t="s">
        <v>20438</v>
      </c>
      <c r="E690" s="255" t="s">
        <v>212</v>
      </c>
      <c r="F690" s="282">
        <v>43288</v>
      </c>
      <c r="G690" s="255" t="s">
        <v>357</v>
      </c>
      <c r="H690" s="85" t="s">
        <v>337</v>
      </c>
      <c r="I690" s="85" t="s">
        <v>437</v>
      </c>
      <c r="J690" s="33" t="s">
        <v>5969</v>
      </c>
      <c r="M690" s="492"/>
      <c r="N690" s="492"/>
      <c r="O690" s="255"/>
      <c r="P690" s="34" t="s">
        <v>27003</v>
      </c>
      <c r="Q690" s="30" t="s">
        <v>27004</v>
      </c>
      <c r="R690" s="30" t="s">
        <v>614</v>
      </c>
      <c r="S690" s="30" t="s">
        <v>1610</v>
      </c>
      <c r="T690" s="30">
        <v>9386436826</v>
      </c>
      <c r="U690" s="35" t="s">
        <v>27005</v>
      </c>
      <c r="V690" s="85" t="s">
        <v>221</v>
      </c>
      <c r="W690" s="85" t="s">
        <v>221</v>
      </c>
      <c r="X690" s="85" t="s">
        <v>221</v>
      </c>
      <c r="Y690" s="85" t="s">
        <v>221</v>
      </c>
      <c r="Z690" s="85" t="s">
        <v>221</v>
      </c>
      <c r="AA690" s="30" t="s">
        <v>27006</v>
      </c>
      <c r="AB690" s="30">
        <v>947432845</v>
      </c>
      <c r="AC690" s="30" t="s">
        <v>314</v>
      </c>
      <c r="AD690" s="30" t="s">
        <v>224</v>
      </c>
      <c r="AE690" s="30" t="s">
        <v>15256</v>
      </c>
      <c r="AF690" s="30" t="s">
        <v>221</v>
      </c>
      <c r="AG690" s="30" t="s">
        <v>259</v>
      </c>
      <c r="AH690" s="30" t="s">
        <v>259</v>
      </c>
      <c r="AI690" s="30">
        <f>7+6+6</f>
        <v>19</v>
      </c>
      <c r="AJ690" s="30" t="s">
        <v>227</v>
      </c>
      <c r="AK690" s="30">
        <v>1</v>
      </c>
      <c r="AL690" s="30">
        <v>7</v>
      </c>
      <c r="AM690" s="30">
        <v>6</v>
      </c>
      <c r="AN690" s="255" t="s">
        <v>432</v>
      </c>
      <c r="AO690" s="281" t="s">
        <v>432</v>
      </c>
      <c r="AP690" s="255" t="s">
        <v>434</v>
      </c>
      <c r="AQ690" s="255" t="s">
        <v>10785</v>
      </c>
      <c r="AR690" s="30" t="s">
        <v>26998</v>
      </c>
      <c r="AS690" s="255"/>
      <c r="AX690" s="33" t="s">
        <v>6970</v>
      </c>
      <c r="AY690" s="255" t="s">
        <v>227</v>
      </c>
      <c r="AZ690" s="255"/>
      <c r="BB690" s="33" t="s">
        <v>14708</v>
      </c>
      <c r="BC690" s="31">
        <v>0.4694444444444445</v>
      </c>
      <c r="BD690" s="31">
        <v>0.47916666666666669</v>
      </c>
      <c r="BE690" s="494"/>
      <c r="BF690" s="255">
        <v>2</v>
      </c>
      <c r="BG690" s="255">
        <v>2</v>
      </c>
      <c r="BH690" s="255">
        <v>2</v>
      </c>
      <c r="BI690" s="255">
        <v>2</v>
      </c>
      <c r="BJ690" s="255">
        <v>2</v>
      </c>
      <c r="BK690" s="255">
        <v>2</v>
      </c>
      <c r="BL690" s="255">
        <v>2</v>
      </c>
      <c r="BM690" s="255">
        <v>2</v>
      </c>
      <c r="BN690" s="255">
        <v>2</v>
      </c>
      <c r="BO690" s="255">
        <v>2</v>
      </c>
      <c r="BP690" s="255">
        <v>2</v>
      </c>
      <c r="BQ690" s="255">
        <v>2</v>
      </c>
      <c r="BR690" s="255">
        <v>2</v>
      </c>
      <c r="BS690" s="255">
        <v>2</v>
      </c>
      <c r="BT690" s="255">
        <v>2</v>
      </c>
      <c r="BU690" s="494"/>
      <c r="BV690" s="30" t="s">
        <v>14708</v>
      </c>
      <c r="BW690" s="31">
        <v>0.47916666666666669</v>
      </c>
      <c r="BX690" s="31">
        <v>0.48888888888888887</v>
      </c>
      <c r="BZ690" s="30">
        <v>3</v>
      </c>
      <c r="CA690" s="30">
        <v>3</v>
      </c>
      <c r="CB690" s="30">
        <v>3</v>
      </c>
      <c r="CC690" s="30">
        <v>3</v>
      </c>
      <c r="CD690" s="33" t="s">
        <v>260</v>
      </c>
      <c r="CE690" s="30"/>
      <c r="CF690" s="30"/>
      <c r="CR690" s="335" t="s">
        <v>12643</v>
      </c>
      <c r="CS690" s="335" t="s">
        <v>12644</v>
      </c>
      <c r="CT690" s="335" t="s">
        <v>4002</v>
      </c>
      <c r="CU690" s="335" t="s">
        <v>27007</v>
      </c>
      <c r="CV690" s="335" t="s">
        <v>27008</v>
      </c>
      <c r="CW690" s="335" t="s">
        <v>27009</v>
      </c>
      <c r="CX690" s="335" t="s">
        <v>27010</v>
      </c>
      <c r="CY690" s="335" t="s">
        <v>27011</v>
      </c>
      <c r="CZ690" s="335" t="s">
        <v>3848</v>
      </c>
      <c r="DA690" s="335" t="s">
        <v>27012</v>
      </c>
      <c r="DB690" s="335" t="s">
        <v>11010</v>
      </c>
      <c r="DC690" s="335" t="s">
        <v>4159</v>
      </c>
      <c r="DD690" s="335" t="s">
        <v>8955</v>
      </c>
      <c r="DE690" s="335" t="s">
        <v>3848</v>
      </c>
      <c r="DF690" s="335" t="s">
        <v>27013</v>
      </c>
      <c r="DG690" s="335" t="s">
        <v>11010</v>
      </c>
      <c r="DH690" s="335" t="s">
        <v>4159</v>
      </c>
      <c r="DI690" s="335" t="s">
        <v>8955</v>
      </c>
      <c r="DJ690" s="335" t="s">
        <v>27014</v>
      </c>
      <c r="DK690" s="335" t="s">
        <v>3849</v>
      </c>
      <c r="DL690" s="335" t="s">
        <v>11012</v>
      </c>
      <c r="DM690" s="335" t="s">
        <v>27015</v>
      </c>
      <c r="DN690" s="335" t="s">
        <v>3852</v>
      </c>
      <c r="DO690" s="335" t="s">
        <v>3853</v>
      </c>
      <c r="DP690" s="335" t="s">
        <v>3854</v>
      </c>
      <c r="DQ690" s="335" t="s">
        <v>27016</v>
      </c>
      <c r="DR690" s="335" t="s">
        <v>27016</v>
      </c>
      <c r="DS690" s="335" t="s">
        <v>27005</v>
      </c>
      <c r="DT690" s="335" t="s">
        <v>27017</v>
      </c>
      <c r="DU690" s="335" t="s">
        <v>27018</v>
      </c>
      <c r="DV690" s="335" t="s">
        <v>27018</v>
      </c>
      <c r="DW690" s="335" t="s">
        <v>27019</v>
      </c>
      <c r="DX690" s="335" t="s">
        <v>27020</v>
      </c>
      <c r="DY690" s="335" t="s">
        <v>3848</v>
      </c>
      <c r="DZ690" s="335" t="s">
        <v>3848</v>
      </c>
      <c r="EA690" s="335" t="s">
        <v>3848</v>
      </c>
      <c r="EB690" s="335" t="s">
        <v>3861</v>
      </c>
      <c r="EC690" s="335" t="s">
        <v>4066</v>
      </c>
      <c r="ED690" s="335" t="s">
        <v>3848</v>
      </c>
      <c r="EE690" s="335" t="s">
        <v>27021</v>
      </c>
      <c r="EF690" s="335" t="s">
        <v>3864</v>
      </c>
      <c r="EG690" s="335" t="s">
        <v>2755</v>
      </c>
      <c r="EH690" s="335" t="s">
        <v>282</v>
      </c>
      <c r="EI690" s="335" t="s">
        <v>3848</v>
      </c>
      <c r="EJ690" s="335" t="s">
        <v>3848</v>
      </c>
      <c r="EK690" s="335" t="s">
        <v>3848</v>
      </c>
      <c r="EL690" s="335" t="s">
        <v>5147</v>
      </c>
      <c r="EM690" s="335" t="s">
        <v>4002</v>
      </c>
      <c r="EN690" s="335" t="s">
        <v>3869</v>
      </c>
      <c r="EO690" s="335" t="s">
        <v>4002</v>
      </c>
      <c r="EP690" s="335" t="s">
        <v>3870</v>
      </c>
      <c r="EQ690" s="335" t="s">
        <v>27022</v>
      </c>
      <c r="ER690" s="335" t="s">
        <v>3924</v>
      </c>
      <c r="ES690" s="335" t="s">
        <v>27023</v>
      </c>
      <c r="ET690" s="335" t="s">
        <v>27024</v>
      </c>
      <c r="EU690" s="335" t="s">
        <v>4017</v>
      </c>
      <c r="EV690" s="335" t="s">
        <v>3876</v>
      </c>
      <c r="EW690" s="335" t="s">
        <v>3876</v>
      </c>
      <c r="EX690" s="335" t="s">
        <v>3848</v>
      </c>
      <c r="EY690" s="335" t="s">
        <v>3848</v>
      </c>
      <c r="EZ690" s="335" t="s">
        <v>3877</v>
      </c>
      <c r="FA690" s="335" t="s">
        <v>5376</v>
      </c>
      <c r="FB690" s="335" t="s">
        <v>27025</v>
      </c>
      <c r="FC690" s="335" t="s">
        <v>27026</v>
      </c>
      <c r="FD690" s="335" t="s">
        <v>3848</v>
      </c>
      <c r="FE690" s="335" t="s">
        <v>4011</v>
      </c>
      <c r="FF690" s="335" t="s">
        <v>5268</v>
      </c>
      <c r="FG690" s="335" t="s">
        <v>27027</v>
      </c>
      <c r="FH690" s="335" t="s">
        <v>27028</v>
      </c>
      <c r="FI690" s="335" t="s">
        <v>19777</v>
      </c>
      <c r="FJ690" s="335" t="s">
        <v>3935</v>
      </c>
      <c r="FK690" s="335" t="s">
        <v>23660</v>
      </c>
      <c r="FL690" s="335" t="s">
        <v>4017</v>
      </c>
      <c r="FM690" s="335" t="s">
        <v>27008</v>
      </c>
      <c r="FN690" s="335" t="s">
        <v>27029</v>
      </c>
      <c r="FO690" s="335" t="s">
        <v>27010</v>
      </c>
      <c r="FP690" s="335" t="s">
        <v>3848</v>
      </c>
      <c r="FQ690" s="335" t="s">
        <v>27030</v>
      </c>
      <c r="FR690" s="335" t="s">
        <v>4414</v>
      </c>
      <c r="FS690" s="335" t="s">
        <v>27031</v>
      </c>
      <c r="FT690" s="335" t="s">
        <v>27032</v>
      </c>
      <c r="FU690" s="335" t="s">
        <v>27033</v>
      </c>
      <c r="FV690" s="335" t="s">
        <v>27034</v>
      </c>
      <c r="FW690" s="335" t="s">
        <v>27035</v>
      </c>
      <c r="FX690" s="335" t="s">
        <v>3894</v>
      </c>
      <c r="FY690" s="335" t="s">
        <v>3848</v>
      </c>
      <c r="FZ690" s="335" t="s">
        <v>3848</v>
      </c>
      <c r="GA690" s="335" t="s">
        <v>3945</v>
      </c>
      <c r="GB690" s="335" t="s">
        <v>3945</v>
      </c>
      <c r="GC690" s="335" t="s">
        <v>3946</v>
      </c>
      <c r="IC690" s="44" t="s">
        <v>13439</v>
      </c>
      <c r="IE690" s="44" t="s">
        <v>3403</v>
      </c>
    </row>
    <row r="691" spans="1:239" s="33" customFormat="1" ht="12.75" x14ac:dyDescent="0.2">
      <c r="A691" s="85">
        <v>20</v>
      </c>
      <c r="B691" s="31">
        <v>0.41666666666666669</v>
      </c>
      <c r="D691" s="30" t="s">
        <v>20438</v>
      </c>
      <c r="E691" s="255" t="s">
        <v>212</v>
      </c>
      <c r="F691" s="282">
        <v>43288</v>
      </c>
      <c r="G691" s="255" t="s">
        <v>1202</v>
      </c>
      <c r="H691" s="33" t="s">
        <v>233</v>
      </c>
      <c r="I691" s="33" t="s">
        <v>3983</v>
      </c>
      <c r="M691" s="492"/>
      <c r="N691" s="492"/>
      <c r="P691" s="34" t="s">
        <v>27036</v>
      </c>
      <c r="Q691" s="30" t="s">
        <v>27037</v>
      </c>
      <c r="R691" s="30" t="s">
        <v>27038</v>
      </c>
      <c r="S691" s="30" t="s">
        <v>27039</v>
      </c>
      <c r="T691" s="30">
        <v>9954836242</v>
      </c>
      <c r="U691" s="35" t="s">
        <v>27040</v>
      </c>
      <c r="V691" s="85" t="s">
        <v>221</v>
      </c>
      <c r="W691" s="85" t="s">
        <v>221</v>
      </c>
      <c r="X691" s="85" t="s">
        <v>221</v>
      </c>
      <c r="Y691" s="85" t="s">
        <v>221</v>
      </c>
      <c r="Z691" s="85" t="s">
        <v>221</v>
      </c>
      <c r="AA691" s="30" t="s">
        <v>27041</v>
      </c>
      <c r="AB691" s="30">
        <v>9954836242</v>
      </c>
      <c r="AC691" s="30" t="s">
        <v>314</v>
      </c>
      <c r="AD691" s="30" t="s">
        <v>224</v>
      </c>
      <c r="AE691" s="30"/>
      <c r="AF691" s="30"/>
      <c r="AG691" s="30"/>
      <c r="AH691" s="30"/>
      <c r="AI691" s="30"/>
      <c r="AJ691" s="30"/>
      <c r="AK691" s="30"/>
      <c r="AL691" s="30"/>
      <c r="AM691" s="30"/>
      <c r="AN691" s="255" t="s">
        <v>432</v>
      </c>
      <c r="AO691" s="281" t="s">
        <v>432</v>
      </c>
      <c r="AP691" s="255" t="s">
        <v>434</v>
      </c>
      <c r="AQ691" s="255" t="s">
        <v>10785</v>
      </c>
      <c r="AR691" s="30" t="s">
        <v>26998</v>
      </c>
      <c r="AX691" s="33" t="s">
        <v>6970</v>
      </c>
      <c r="AY691" s="30" t="s">
        <v>227</v>
      </c>
      <c r="AZ691" s="30"/>
      <c r="BB691" s="33" t="s">
        <v>14708</v>
      </c>
      <c r="BC691" s="31">
        <v>0.4909722222222222</v>
      </c>
      <c r="BD691" s="31">
        <v>0.49652777777777773</v>
      </c>
      <c r="BF691" s="33">
        <v>3</v>
      </c>
      <c r="BG691" s="33">
        <v>3</v>
      </c>
      <c r="BH691" s="33">
        <v>3</v>
      </c>
      <c r="BI691" s="33">
        <v>3</v>
      </c>
      <c r="BJ691" s="33">
        <v>3</v>
      </c>
      <c r="BK691" s="33">
        <v>3</v>
      </c>
      <c r="BL691" s="33">
        <v>3</v>
      </c>
      <c r="BM691" s="33">
        <v>3</v>
      </c>
      <c r="BN691" s="33">
        <v>3</v>
      </c>
      <c r="BO691" s="33">
        <v>3</v>
      </c>
      <c r="BP691" s="33">
        <v>3</v>
      </c>
      <c r="BQ691" s="33">
        <v>3</v>
      </c>
      <c r="BR691" s="33">
        <v>3</v>
      </c>
      <c r="BS691" s="33">
        <v>3</v>
      </c>
      <c r="BT691" s="33">
        <v>3</v>
      </c>
      <c r="BV691" s="30"/>
      <c r="BW691" s="31"/>
      <c r="BX691" s="31"/>
      <c r="BZ691" s="30"/>
      <c r="CA691" s="30"/>
      <c r="CB691" s="30"/>
      <c r="CC691" s="30"/>
      <c r="CE691" s="30"/>
      <c r="CF691" s="30"/>
      <c r="IC691" s="44" t="s">
        <v>3403</v>
      </c>
      <c r="IE691" s="44" t="s">
        <v>3403</v>
      </c>
    </row>
    <row r="692" spans="1:239" s="33" customFormat="1" ht="12.75" x14ac:dyDescent="0.2">
      <c r="A692" s="85">
        <v>21</v>
      </c>
      <c r="B692" s="31">
        <v>0.43055555555555558</v>
      </c>
      <c r="D692" s="30" t="s">
        <v>20438</v>
      </c>
      <c r="E692" s="255" t="s">
        <v>212</v>
      </c>
      <c r="F692" s="282">
        <v>43288</v>
      </c>
      <c r="G692" s="255" t="s">
        <v>357</v>
      </c>
      <c r="H692" s="85" t="s">
        <v>337</v>
      </c>
      <c r="I692" s="85" t="s">
        <v>437</v>
      </c>
      <c r="J692" s="33" t="s">
        <v>5969</v>
      </c>
      <c r="M692" s="492"/>
      <c r="N692" s="492"/>
      <c r="P692" s="34" t="s">
        <v>27042</v>
      </c>
      <c r="Q692" s="30" t="s">
        <v>27043</v>
      </c>
      <c r="R692" s="30" t="s">
        <v>27044</v>
      </c>
      <c r="S692" s="30" t="s">
        <v>27045</v>
      </c>
      <c r="T692" s="30">
        <v>9052506609</v>
      </c>
      <c r="U692" s="35" t="s">
        <v>27046</v>
      </c>
      <c r="V692" s="85" t="s">
        <v>221</v>
      </c>
      <c r="W692" s="85" t="s">
        <v>221</v>
      </c>
      <c r="X692" s="85" t="s">
        <v>221</v>
      </c>
      <c r="Y692" s="85" t="s">
        <v>221</v>
      </c>
      <c r="Z692" s="85" t="s">
        <v>221</v>
      </c>
      <c r="AA692" s="30" t="s">
        <v>27047</v>
      </c>
      <c r="AB692" s="30">
        <v>9260064147</v>
      </c>
      <c r="AC692" s="30" t="s">
        <v>223</v>
      </c>
      <c r="AD692" s="30" t="s">
        <v>241</v>
      </c>
      <c r="AE692" s="30" t="s">
        <v>12692</v>
      </c>
      <c r="AF692" s="30" t="s">
        <v>221</v>
      </c>
      <c r="AG692" s="30" t="s">
        <v>226</v>
      </c>
      <c r="AH692" s="30" t="s">
        <v>226</v>
      </c>
      <c r="AI692" s="30">
        <v>17</v>
      </c>
      <c r="AJ692" s="30" t="s">
        <v>227</v>
      </c>
      <c r="AK692" s="30">
        <v>1</v>
      </c>
      <c r="AL692" s="30">
        <v>17</v>
      </c>
      <c r="AM692" s="30">
        <v>0</v>
      </c>
      <c r="AN692" s="255" t="s">
        <v>432</v>
      </c>
      <c r="AO692" s="281" t="s">
        <v>432</v>
      </c>
      <c r="AP692" s="255" t="s">
        <v>434</v>
      </c>
      <c r="AQ692" s="255" t="s">
        <v>10785</v>
      </c>
      <c r="AR692" s="30" t="s">
        <v>26998</v>
      </c>
      <c r="AX692" s="33" t="s">
        <v>6970</v>
      </c>
      <c r="AY692" s="30" t="s">
        <v>227</v>
      </c>
      <c r="AZ692" s="30"/>
      <c r="BB692" s="33" t="s">
        <v>14708</v>
      </c>
      <c r="BC692" s="31">
        <v>0.50138888888888888</v>
      </c>
      <c r="BD692" s="31">
        <v>0.5083333333333333</v>
      </c>
      <c r="BF692" s="33">
        <v>3</v>
      </c>
      <c r="BG692" s="33">
        <v>3</v>
      </c>
      <c r="BH692" s="33">
        <v>3</v>
      </c>
      <c r="BI692" s="33">
        <v>3</v>
      </c>
      <c r="BJ692" s="33">
        <v>3</v>
      </c>
      <c r="BK692" s="33">
        <v>2</v>
      </c>
      <c r="BL692" s="33">
        <v>2</v>
      </c>
      <c r="BM692" s="33">
        <v>2</v>
      </c>
      <c r="BN692" s="33">
        <v>2</v>
      </c>
      <c r="BO692" s="33">
        <v>2</v>
      </c>
      <c r="BP692" s="33">
        <v>3</v>
      </c>
      <c r="BQ692" s="33">
        <v>3</v>
      </c>
      <c r="BR692" s="33">
        <v>3</v>
      </c>
      <c r="BS692" s="33">
        <v>3</v>
      </c>
      <c r="BT692" s="33">
        <v>3</v>
      </c>
      <c r="BV692" s="30" t="s">
        <v>14708</v>
      </c>
      <c r="BW692" s="31">
        <v>0.5083333333333333</v>
      </c>
      <c r="BX692" s="31">
        <v>0.51388888888888895</v>
      </c>
      <c r="BZ692" s="30">
        <v>3</v>
      </c>
      <c r="CA692" s="30">
        <v>3</v>
      </c>
      <c r="CB692" s="30">
        <v>3</v>
      </c>
      <c r="CC692" s="30">
        <v>3</v>
      </c>
      <c r="CD692" s="33" t="s">
        <v>260</v>
      </c>
      <c r="CE692" s="30"/>
      <c r="CF692" s="30"/>
      <c r="IC692" s="44" t="s">
        <v>13439</v>
      </c>
      <c r="IE692" s="44" t="s">
        <v>3403</v>
      </c>
    </row>
    <row r="693" spans="1:239" s="33" customFormat="1" ht="12.75" x14ac:dyDescent="0.2">
      <c r="A693" s="85">
        <v>22</v>
      </c>
      <c r="B693" s="31">
        <v>0.4375</v>
      </c>
      <c r="D693" s="30" t="s">
        <v>20438</v>
      </c>
      <c r="E693" s="255" t="s">
        <v>212</v>
      </c>
      <c r="F693" s="282">
        <v>43288</v>
      </c>
      <c r="G693" s="255" t="s">
        <v>357</v>
      </c>
      <c r="H693" s="85" t="s">
        <v>337</v>
      </c>
      <c r="I693" s="85" t="s">
        <v>437</v>
      </c>
      <c r="J693" s="33" t="s">
        <v>5969</v>
      </c>
      <c r="M693" s="492"/>
      <c r="N693" s="492"/>
      <c r="P693" s="34" t="s">
        <v>27048</v>
      </c>
      <c r="Q693" s="30" t="s">
        <v>2505</v>
      </c>
      <c r="R693" s="30" t="s">
        <v>24257</v>
      </c>
      <c r="S693" s="30" t="s">
        <v>22888</v>
      </c>
      <c r="T693" s="30">
        <v>9236414524</v>
      </c>
      <c r="U693" s="35" t="s">
        <v>27049</v>
      </c>
      <c r="V693" s="85" t="s">
        <v>221</v>
      </c>
      <c r="W693" s="85" t="s">
        <v>221</v>
      </c>
      <c r="X693" s="85" t="s">
        <v>221</v>
      </c>
      <c r="Y693" s="85" t="s">
        <v>221</v>
      </c>
      <c r="Z693" s="85" t="s">
        <v>221</v>
      </c>
      <c r="AA693" s="30" t="s">
        <v>27050</v>
      </c>
      <c r="AB693" s="30">
        <v>9074085486</v>
      </c>
      <c r="AC693" s="30" t="s">
        <v>223</v>
      </c>
      <c r="AD693" s="30" t="s">
        <v>241</v>
      </c>
      <c r="AE693" s="30" t="s">
        <v>27051</v>
      </c>
      <c r="AF693" s="30" t="s">
        <v>226</v>
      </c>
      <c r="AG693" s="30" t="s">
        <v>226</v>
      </c>
      <c r="AH693" s="30" t="s">
        <v>226</v>
      </c>
      <c r="AI693" s="30">
        <f>72</f>
        <v>72</v>
      </c>
      <c r="AJ693" s="30" t="s">
        <v>227</v>
      </c>
      <c r="AK693" s="30">
        <v>1</v>
      </c>
      <c r="AL693" s="30">
        <v>72</v>
      </c>
      <c r="AM693" s="30">
        <v>0</v>
      </c>
      <c r="AN693" s="255" t="s">
        <v>432</v>
      </c>
      <c r="AO693" s="281" t="s">
        <v>432</v>
      </c>
      <c r="AP693" s="255" t="s">
        <v>434</v>
      </c>
      <c r="AQ693" s="255" t="s">
        <v>10785</v>
      </c>
      <c r="AR693" s="30" t="s">
        <v>26998</v>
      </c>
      <c r="AX693" s="33" t="s">
        <v>6970</v>
      </c>
      <c r="AY693" s="30" t="s">
        <v>227</v>
      </c>
      <c r="AZ693" s="30"/>
      <c r="BB693" s="33" t="s">
        <v>14708</v>
      </c>
      <c r="BC693" s="31">
        <v>0.51597222222222217</v>
      </c>
      <c r="BD693" s="31">
        <v>0.5229166666666667</v>
      </c>
      <c r="BF693" s="33">
        <v>3</v>
      </c>
      <c r="BG693" s="33">
        <v>3</v>
      </c>
      <c r="BH693" s="33">
        <v>3</v>
      </c>
      <c r="BI693" s="33">
        <v>3</v>
      </c>
      <c r="BJ693" s="33">
        <v>3</v>
      </c>
      <c r="BK693" s="33">
        <v>3</v>
      </c>
      <c r="BL693" s="33">
        <v>3</v>
      </c>
      <c r="BM693" s="33">
        <v>3</v>
      </c>
      <c r="BN693" s="33">
        <v>3</v>
      </c>
      <c r="BO693" s="33">
        <v>3</v>
      </c>
      <c r="BP693" s="33">
        <v>3</v>
      </c>
      <c r="BQ693" s="33">
        <v>3</v>
      </c>
      <c r="BR693" s="33">
        <v>3</v>
      </c>
      <c r="BS693" s="33">
        <v>3</v>
      </c>
      <c r="BT693" s="33">
        <v>3</v>
      </c>
      <c r="BV693" s="30" t="s">
        <v>14708</v>
      </c>
      <c r="BW693" s="31">
        <v>0.5229166666666667</v>
      </c>
      <c r="BX693" s="31">
        <v>0.53055555555555556</v>
      </c>
      <c r="BY693" s="30"/>
      <c r="BZ693" s="30">
        <v>3</v>
      </c>
      <c r="CA693" s="30">
        <v>3</v>
      </c>
      <c r="CB693" s="30">
        <v>3</v>
      </c>
      <c r="CC693" s="30">
        <v>3</v>
      </c>
      <c r="CD693" s="33" t="s">
        <v>260</v>
      </c>
      <c r="CE693" s="30"/>
      <c r="CR693" s="335" t="s">
        <v>12643</v>
      </c>
      <c r="CS693" s="335" t="s">
        <v>12644</v>
      </c>
      <c r="CT693" s="335" t="s">
        <v>4002</v>
      </c>
      <c r="CU693" s="335" t="s">
        <v>27052</v>
      </c>
      <c r="CV693" s="335" t="s">
        <v>2505</v>
      </c>
      <c r="CW693" s="335" t="s">
        <v>24257</v>
      </c>
      <c r="CX693" s="335" t="s">
        <v>22888</v>
      </c>
      <c r="CY693" s="335" t="s">
        <v>27053</v>
      </c>
      <c r="CZ693" s="335" t="s">
        <v>20488</v>
      </c>
      <c r="DA693" s="335" t="s">
        <v>27054</v>
      </c>
      <c r="DB693" s="335" t="s">
        <v>3840</v>
      </c>
      <c r="DC693" s="335" t="s">
        <v>3841</v>
      </c>
      <c r="DD693" s="335" t="s">
        <v>4882</v>
      </c>
      <c r="DE693" s="335" t="s">
        <v>20488</v>
      </c>
      <c r="DF693" s="335" t="s">
        <v>6859</v>
      </c>
      <c r="DG693" s="335" t="s">
        <v>3840</v>
      </c>
      <c r="DH693" s="335" t="s">
        <v>3841</v>
      </c>
      <c r="DI693" s="335" t="s">
        <v>4882</v>
      </c>
      <c r="DJ693" s="335" t="s">
        <v>27055</v>
      </c>
      <c r="DK693" s="335" t="s">
        <v>3849</v>
      </c>
      <c r="DL693" s="335" t="s">
        <v>14122</v>
      </c>
      <c r="DM693" s="335" t="s">
        <v>3914</v>
      </c>
      <c r="DN693" s="335" t="s">
        <v>3852</v>
      </c>
      <c r="DO693" s="335" t="s">
        <v>3853</v>
      </c>
      <c r="DP693" s="335" t="s">
        <v>4299</v>
      </c>
      <c r="DQ693" s="335" t="s">
        <v>27056</v>
      </c>
      <c r="DR693" s="335" t="s">
        <v>1239</v>
      </c>
      <c r="DS693" s="335" t="s">
        <v>27049</v>
      </c>
      <c r="DT693" s="335" t="s">
        <v>3784</v>
      </c>
      <c r="DU693" s="335" t="s">
        <v>3784</v>
      </c>
      <c r="DV693" s="335" t="s">
        <v>3784</v>
      </c>
      <c r="DW693" s="335" t="s">
        <v>3784</v>
      </c>
      <c r="DX693" s="335" t="s">
        <v>27057</v>
      </c>
      <c r="DY693" s="335" t="s">
        <v>3784</v>
      </c>
      <c r="DZ693" s="335" t="s">
        <v>3784</v>
      </c>
      <c r="EA693" s="335" t="s">
        <v>3784</v>
      </c>
      <c r="EB693" s="335" t="s">
        <v>3861</v>
      </c>
      <c r="EC693" s="335" t="s">
        <v>3862</v>
      </c>
      <c r="ED693" s="335" t="s">
        <v>27058</v>
      </c>
      <c r="EE693" s="335" t="s">
        <v>4510</v>
      </c>
      <c r="EF693" s="335" t="s">
        <v>3864</v>
      </c>
      <c r="EG693" s="335" t="s">
        <v>2755</v>
      </c>
      <c r="EH693" s="335" t="s">
        <v>282</v>
      </c>
      <c r="EI693" s="335" t="s">
        <v>1239</v>
      </c>
      <c r="EJ693" s="335" t="s">
        <v>27059</v>
      </c>
      <c r="EK693" s="335" t="s">
        <v>3848</v>
      </c>
      <c r="EL693" s="335" t="s">
        <v>3868</v>
      </c>
      <c r="EM693" s="335" t="s">
        <v>4002</v>
      </c>
      <c r="EN693" s="335" t="s">
        <v>4002</v>
      </c>
      <c r="EO693" s="335" t="s">
        <v>4002</v>
      </c>
      <c r="EP693" s="335" t="s">
        <v>4002</v>
      </c>
      <c r="EQ693" s="335" t="s">
        <v>14558</v>
      </c>
      <c r="ER693" s="335" t="s">
        <v>3872</v>
      </c>
      <c r="ES693" s="335" t="s">
        <v>27060</v>
      </c>
      <c r="ET693" s="335" t="s">
        <v>27061</v>
      </c>
      <c r="EU693" s="335" t="s">
        <v>27062</v>
      </c>
      <c r="EV693" s="335" t="s">
        <v>3876</v>
      </c>
      <c r="EW693" s="335" t="s">
        <v>3876</v>
      </c>
      <c r="EX693" s="335" t="s">
        <v>1239</v>
      </c>
      <c r="EY693" s="335" t="s">
        <v>1239</v>
      </c>
      <c r="EZ693" s="335" t="s">
        <v>3877</v>
      </c>
      <c r="FA693" s="335" t="s">
        <v>3878</v>
      </c>
      <c r="FB693" s="335" t="s">
        <v>27063</v>
      </c>
      <c r="FC693" s="335" t="s">
        <v>4010</v>
      </c>
      <c r="FD693" s="335" t="s">
        <v>27064</v>
      </c>
      <c r="FE693" s="335" t="s">
        <v>4011</v>
      </c>
      <c r="FF693" s="335" t="s">
        <v>6196</v>
      </c>
      <c r="FG693" s="335" t="s">
        <v>27065</v>
      </c>
      <c r="FH693" s="335" t="s">
        <v>27066</v>
      </c>
      <c r="FI693" s="335" t="s">
        <v>6482</v>
      </c>
      <c r="FJ693" s="335" t="s">
        <v>5190</v>
      </c>
      <c r="FK693" s="335" t="s">
        <v>27067</v>
      </c>
      <c r="FL693" s="335" t="s">
        <v>27068</v>
      </c>
      <c r="FM693" s="335" t="s">
        <v>2505</v>
      </c>
      <c r="FN693" s="335" t="s">
        <v>27069</v>
      </c>
      <c r="FO693" s="335" t="s">
        <v>22888</v>
      </c>
      <c r="FP693" s="335" t="s">
        <v>16596</v>
      </c>
      <c r="FQ693" s="335" t="s">
        <v>27070</v>
      </c>
      <c r="FR693" s="335" t="s">
        <v>4367</v>
      </c>
      <c r="FS693" s="335" t="s">
        <v>27071</v>
      </c>
      <c r="FT693" s="335" t="s">
        <v>27072</v>
      </c>
      <c r="FU693" s="335" t="s">
        <v>27073</v>
      </c>
      <c r="FV693" s="335" t="s">
        <v>27074</v>
      </c>
      <c r="FW693" s="335" t="s">
        <v>27075</v>
      </c>
      <c r="FX693" s="335" t="s">
        <v>3894</v>
      </c>
      <c r="FY693" s="335" t="s">
        <v>3848</v>
      </c>
      <c r="FZ693" s="335" t="s">
        <v>3848</v>
      </c>
      <c r="GA693" s="335" t="s">
        <v>3945</v>
      </c>
      <c r="GB693" s="335" t="s">
        <v>3946</v>
      </c>
      <c r="GC693" s="335" t="s">
        <v>3946</v>
      </c>
      <c r="IC693" s="44" t="s">
        <v>13439</v>
      </c>
      <c r="IE693" s="44" t="s">
        <v>3403</v>
      </c>
    </row>
    <row r="694" spans="1:239" s="33" customFormat="1" ht="12.75" x14ac:dyDescent="0.2">
      <c r="A694" s="85">
        <v>23</v>
      </c>
      <c r="B694" s="31">
        <v>0.4375</v>
      </c>
      <c r="D694" s="30" t="s">
        <v>20438</v>
      </c>
      <c r="E694" s="255" t="s">
        <v>212</v>
      </c>
      <c r="F694" s="282">
        <v>43288</v>
      </c>
      <c r="G694" s="255" t="s">
        <v>357</v>
      </c>
      <c r="H694" s="85" t="s">
        <v>337</v>
      </c>
      <c r="I694" s="85" t="s">
        <v>437</v>
      </c>
      <c r="J694" s="33" t="s">
        <v>5969</v>
      </c>
      <c r="M694" s="492"/>
      <c r="N694" s="492"/>
      <c r="P694" s="34" t="s">
        <v>27076</v>
      </c>
      <c r="Q694" s="30" t="s">
        <v>15470</v>
      </c>
      <c r="R694" s="30" t="s">
        <v>27077</v>
      </c>
      <c r="S694" s="30" t="s">
        <v>5323</v>
      </c>
      <c r="T694" s="30">
        <v>9295429495</v>
      </c>
      <c r="U694" s="35" t="s">
        <v>27078</v>
      </c>
      <c r="V694" s="85" t="s">
        <v>221</v>
      </c>
      <c r="W694" s="85" t="s">
        <v>221</v>
      </c>
      <c r="X694" s="85" t="s">
        <v>221</v>
      </c>
      <c r="Y694" s="85" t="s">
        <v>221</v>
      </c>
      <c r="Z694" s="85" t="s">
        <v>221</v>
      </c>
      <c r="AA694" s="30" t="s">
        <v>27079</v>
      </c>
      <c r="AB694" s="30">
        <v>9838316</v>
      </c>
      <c r="AC694" s="30" t="s">
        <v>314</v>
      </c>
      <c r="AD694" s="30" t="s">
        <v>241</v>
      </c>
      <c r="AE694" s="30" t="s">
        <v>6313</v>
      </c>
      <c r="AF694" s="30" t="s">
        <v>221</v>
      </c>
      <c r="AG694" s="30" t="s">
        <v>259</v>
      </c>
      <c r="AH694" s="30" t="s">
        <v>221</v>
      </c>
      <c r="AI694" s="30">
        <v>8</v>
      </c>
      <c r="AJ694" s="30" t="s">
        <v>227</v>
      </c>
      <c r="AK694" s="30">
        <v>1</v>
      </c>
      <c r="AL694" s="30">
        <v>8</v>
      </c>
      <c r="AM694" s="30">
        <v>0</v>
      </c>
      <c r="AN694" s="255" t="s">
        <v>432</v>
      </c>
      <c r="AO694" s="281" t="s">
        <v>432</v>
      </c>
      <c r="AP694" s="255" t="s">
        <v>434</v>
      </c>
      <c r="AQ694" s="255" t="s">
        <v>10785</v>
      </c>
      <c r="AR694" s="30" t="s">
        <v>26998</v>
      </c>
      <c r="AX694" s="33" t="s">
        <v>6970</v>
      </c>
      <c r="AY694" s="30" t="s">
        <v>227</v>
      </c>
      <c r="AZ694" s="30"/>
      <c r="BB694" s="33" t="s">
        <v>14708</v>
      </c>
      <c r="BC694" s="31">
        <v>0.53749999999999998</v>
      </c>
      <c r="BD694" s="31">
        <v>0.54305555555555551</v>
      </c>
      <c r="BF694" s="33">
        <v>2</v>
      </c>
      <c r="BG694" s="33">
        <v>2</v>
      </c>
      <c r="BH694" s="33">
        <v>2</v>
      </c>
      <c r="BI694" s="33">
        <v>2</v>
      </c>
      <c r="BJ694" s="33">
        <v>2</v>
      </c>
      <c r="BK694" s="33">
        <v>2</v>
      </c>
      <c r="BL694" s="33">
        <v>2</v>
      </c>
      <c r="BM694" s="33">
        <v>2</v>
      </c>
      <c r="BN694" s="33">
        <v>2</v>
      </c>
      <c r="BO694" s="33">
        <v>2</v>
      </c>
      <c r="BP694" s="33">
        <v>2</v>
      </c>
      <c r="BQ694" s="33">
        <v>2</v>
      </c>
      <c r="BR694" s="33">
        <v>2</v>
      </c>
      <c r="BS694" s="33">
        <v>2</v>
      </c>
      <c r="BT694" s="33">
        <v>2</v>
      </c>
      <c r="BV694" s="30" t="s">
        <v>14708</v>
      </c>
      <c r="BW694" s="31">
        <v>0.54305555555555551</v>
      </c>
      <c r="BX694" s="31">
        <v>0.54861111111111105</v>
      </c>
      <c r="BY694" s="30"/>
      <c r="BZ694" s="30">
        <v>3</v>
      </c>
      <c r="CA694" s="30">
        <v>3</v>
      </c>
      <c r="CB694" s="30">
        <v>3</v>
      </c>
      <c r="CC694" s="30">
        <v>3</v>
      </c>
      <c r="CD694" s="33" t="s">
        <v>260</v>
      </c>
      <c r="CR694" s="335" t="s">
        <v>12643</v>
      </c>
      <c r="CS694" s="335" t="s">
        <v>12644</v>
      </c>
      <c r="CT694" s="335" t="s">
        <v>4002</v>
      </c>
      <c r="CU694" s="335" t="s">
        <v>27080</v>
      </c>
      <c r="CV694" s="335" t="s">
        <v>15470</v>
      </c>
      <c r="CW694" s="335" t="s">
        <v>27077</v>
      </c>
      <c r="CX694" s="335" t="s">
        <v>5323</v>
      </c>
      <c r="CY694" s="335" t="s">
        <v>27081</v>
      </c>
      <c r="CZ694" s="335" t="s">
        <v>20488</v>
      </c>
      <c r="DA694" s="335" t="s">
        <v>27082</v>
      </c>
      <c r="DB694" s="335" t="s">
        <v>3840</v>
      </c>
      <c r="DC694" s="335" t="s">
        <v>3841</v>
      </c>
      <c r="DD694" s="335" t="s">
        <v>5700</v>
      </c>
      <c r="DE694" s="335" t="s">
        <v>20488</v>
      </c>
      <c r="DF694" s="335" t="s">
        <v>26583</v>
      </c>
      <c r="DG694" s="335" t="s">
        <v>3840</v>
      </c>
      <c r="DH694" s="335" t="s">
        <v>3841</v>
      </c>
      <c r="DI694" s="335" t="s">
        <v>5700</v>
      </c>
      <c r="DJ694" s="335" t="s">
        <v>27083</v>
      </c>
      <c r="DK694" s="335" t="s">
        <v>3849</v>
      </c>
      <c r="DL694" s="335" t="s">
        <v>4002</v>
      </c>
      <c r="DM694" s="335" t="s">
        <v>3914</v>
      </c>
      <c r="DN694" s="335" t="s">
        <v>3852</v>
      </c>
      <c r="DO694" s="335" t="s">
        <v>3853</v>
      </c>
      <c r="DP694" s="335" t="s">
        <v>3854</v>
      </c>
      <c r="DQ694" s="335" t="s">
        <v>27084</v>
      </c>
      <c r="DR694" s="335" t="s">
        <v>27085</v>
      </c>
      <c r="DS694" s="335" t="s">
        <v>27086</v>
      </c>
      <c r="DT694" s="335" t="s">
        <v>3784</v>
      </c>
      <c r="DU694" s="335" t="s">
        <v>27087</v>
      </c>
      <c r="DV694" s="335" t="s">
        <v>3784</v>
      </c>
      <c r="DW694" s="335" t="s">
        <v>3784</v>
      </c>
      <c r="DX694" s="335" t="s">
        <v>27088</v>
      </c>
      <c r="DY694" s="335" t="s">
        <v>3784</v>
      </c>
      <c r="DZ694" s="335" t="s">
        <v>27089</v>
      </c>
      <c r="EA694" s="335" t="s">
        <v>3784</v>
      </c>
      <c r="EB694" s="335" t="s">
        <v>3861</v>
      </c>
      <c r="EC694" s="335" t="s">
        <v>3862</v>
      </c>
      <c r="ED694" s="335" t="s">
        <v>27090</v>
      </c>
      <c r="EE694" s="335" t="s">
        <v>5910</v>
      </c>
      <c r="EF694" s="335" t="s">
        <v>3864</v>
      </c>
      <c r="EG694" s="335" t="s">
        <v>2755</v>
      </c>
      <c r="EH694" s="335" t="s">
        <v>282</v>
      </c>
      <c r="EI694" s="335" t="s">
        <v>3848</v>
      </c>
      <c r="EJ694" s="335" t="s">
        <v>27059</v>
      </c>
      <c r="EK694" s="335" t="s">
        <v>3848</v>
      </c>
      <c r="EL694" s="335" t="s">
        <v>3868</v>
      </c>
      <c r="EM694" s="335" t="s">
        <v>4002</v>
      </c>
      <c r="EN694" s="335" t="s">
        <v>4002</v>
      </c>
      <c r="EO694" s="335" t="s">
        <v>4002</v>
      </c>
      <c r="EP694" s="335" t="s">
        <v>4002</v>
      </c>
      <c r="EQ694" s="335" t="s">
        <v>7061</v>
      </c>
      <c r="ER694" s="335" t="s">
        <v>3872</v>
      </c>
      <c r="ES694" s="335" t="s">
        <v>27091</v>
      </c>
      <c r="ET694" s="335" t="s">
        <v>27092</v>
      </c>
      <c r="EU694" s="335" t="s">
        <v>23232</v>
      </c>
      <c r="EV694" s="335" t="s">
        <v>3876</v>
      </c>
      <c r="EW694" s="335" t="s">
        <v>3876</v>
      </c>
      <c r="EX694" s="335" t="s">
        <v>3848</v>
      </c>
      <c r="EY694" s="335" t="s">
        <v>3848</v>
      </c>
      <c r="EZ694" s="335" t="s">
        <v>3877</v>
      </c>
      <c r="FA694" s="335" t="s">
        <v>5376</v>
      </c>
      <c r="FB694" s="335" t="s">
        <v>27093</v>
      </c>
      <c r="FC694" s="335" t="s">
        <v>20314</v>
      </c>
      <c r="FD694" s="335" t="s">
        <v>3848</v>
      </c>
      <c r="FE694" s="335" t="s">
        <v>4017</v>
      </c>
      <c r="FF694" s="335" t="s">
        <v>4017</v>
      </c>
      <c r="FG694" s="335" t="s">
        <v>3848</v>
      </c>
      <c r="FH694" s="335" t="s">
        <v>27094</v>
      </c>
      <c r="FI694" s="335" t="s">
        <v>17997</v>
      </c>
      <c r="FJ694" s="335" t="s">
        <v>5190</v>
      </c>
      <c r="FK694" s="335" t="s">
        <v>6765</v>
      </c>
      <c r="FL694" s="335" t="s">
        <v>4017</v>
      </c>
      <c r="FM694" s="335" t="s">
        <v>27095</v>
      </c>
      <c r="FN694" s="335" t="s">
        <v>5323</v>
      </c>
      <c r="FO694" s="335" t="s">
        <v>27096</v>
      </c>
      <c r="FP694" s="335" t="s">
        <v>3848</v>
      </c>
      <c r="FQ694" s="335" t="s">
        <v>27097</v>
      </c>
      <c r="FR694" s="335" t="s">
        <v>4367</v>
      </c>
      <c r="FS694" s="335" t="s">
        <v>27098</v>
      </c>
      <c r="FT694" s="335" t="s">
        <v>27099</v>
      </c>
      <c r="FU694" s="335" t="s">
        <v>27100</v>
      </c>
      <c r="FV694" s="335" t="s">
        <v>27101</v>
      </c>
      <c r="FW694" s="335" t="s">
        <v>27102</v>
      </c>
      <c r="FX694" s="335" t="s">
        <v>3894</v>
      </c>
      <c r="FY694" s="335" t="s">
        <v>3848</v>
      </c>
      <c r="FZ694" s="335" t="s">
        <v>3848</v>
      </c>
      <c r="GA694" s="335" t="s">
        <v>3945</v>
      </c>
      <c r="GB694" s="335" t="s">
        <v>3945</v>
      </c>
      <c r="GC694" s="335" t="s">
        <v>3946</v>
      </c>
      <c r="IC694" s="44" t="s">
        <v>13439</v>
      </c>
      <c r="IE694" s="44" t="s">
        <v>3403</v>
      </c>
    </row>
    <row r="695" spans="1:239" s="33" customFormat="1" ht="12.75" x14ac:dyDescent="0.2">
      <c r="A695" s="85">
        <v>24</v>
      </c>
      <c r="B695" s="31">
        <v>0.4375</v>
      </c>
      <c r="D695" s="30" t="s">
        <v>20438</v>
      </c>
      <c r="E695" s="255" t="s">
        <v>212</v>
      </c>
      <c r="F695" s="282">
        <v>43288</v>
      </c>
      <c r="G695" s="255" t="s">
        <v>1202</v>
      </c>
      <c r="H695" s="255" t="s">
        <v>233</v>
      </c>
      <c r="I695" s="33" t="s">
        <v>3057</v>
      </c>
      <c r="M695" s="492"/>
      <c r="N695" s="492"/>
      <c r="O695" s="255"/>
      <c r="P695" s="34" t="s">
        <v>27103</v>
      </c>
      <c r="Q695" s="30" t="s">
        <v>27104</v>
      </c>
      <c r="R695" s="30" t="s">
        <v>27105</v>
      </c>
      <c r="S695" s="30" t="s">
        <v>27106</v>
      </c>
      <c r="T695" s="30">
        <v>9452431894</v>
      </c>
      <c r="U695" s="35" t="s">
        <v>27107</v>
      </c>
      <c r="V695" s="85" t="s">
        <v>221</v>
      </c>
      <c r="W695" s="85" t="s">
        <v>221</v>
      </c>
      <c r="X695" s="85" t="s">
        <v>221</v>
      </c>
      <c r="Y695" s="85" t="s">
        <v>221</v>
      </c>
      <c r="Z695" s="85" t="s">
        <v>221</v>
      </c>
      <c r="AA695" s="30" t="s">
        <v>27108</v>
      </c>
      <c r="AB695" s="30">
        <v>9066025883</v>
      </c>
      <c r="AC695" s="30" t="s">
        <v>1303</v>
      </c>
      <c r="AD695" s="30" t="s">
        <v>224</v>
      </c>
      <c r="AE695" s="30" t="s">
        <v>221</v>
      </c>
      <c r="AF695" s="30" t="s">
        <v>221</v>
      </c>
      <c r="AG695" s="30" t="s">
        <v>221</v>
      </c>
      <c r="AH695" s="30" t="s">
        <v>221</v>
      </c>
      <c r="AI695" s="30">
        <v>0</v>
      </c>
      <c r="AJ695" s="30" t="s">
        <v>446</v>
      </c>
      <c r="AK695" s="30">
        <v>0</v>
      </c>
      <c r="AL695" s="30">
        <v>0</v>
      </c>
      <c r="AM695" s="30">
        <v>0</v>
      </c>
      <c r="AN695" s="255" t="s">
        <v>432</v>
      </c>
      <c r="AO695" s="281" t="s">
        <v>432</v>
      </c>
      <c r="AP695" s="255" t="s">
        <v>434</v>
      </c>
      <c r="AQ695" s="255" t="s">
        <v>10785</v>
      </c>
      <c r="AR695" s="30" t="s">
        <v>26998</v>
      </c>
      <c r="AS695" s="255"/>
      <c r="AU695" s="255"/>
      <c r="AV695" s="255"/>
      <c r="AW695" s="255"/>
      <c r="AX695" s="33" t="s">
        <v>6970</v>
      </c>
      <c r="AY695" s="30" t="s">
        <v>227</v>
      </c>
      <c r="AZ695" s="30"/>
      <c r="BB695" s="33" t="s">
        <v>14708</v>
      </c>
      <c r="BC695" s="31">
        <v>0.55208333333333337</v>
      </c>
      <c r="BD695" s="31">
        <v>0.55486111111111114</v>
      </c>
      <c r="BE695" s="494"/>
      <c r="BF695" s="255">
        <v>1</v>
      </c>
      <c r="BG695" s="255">
        <v>1</v>
      </c>
      <c r="BH695" s="255">
        <v>1</v>
      </c>
      <c r="BI695" s="255">
        <v>1</v>
      </c>
      <c r="BJ695" s="255">
        <v>1</v>
      </c>
      <c r="BK695" s="255">
        <v>1</v>
      </c>
      <c r="BL695" s="255">
        <v>1</v>
      </c>
      <c r="BM695" s="255">
        <v>1</v>
      </c>
      <c r="BN695" s="255">
        <v>1</v>
      </c>
      <c r="BO695" s="255">
        <v>1</v>
      </c>
      <c r="BP695" s="255">
        <v>1</v>
      </c>
      <c r="BQ695" s="255">
        <v>1</v>
      </c>
      <c r="BR695" s="255">
        <v>1</v>
      </c>
      <c r="BS695" s="255">
        <v>1</v>
      </c>
      <c r="BT695" s="255">
        <v>1</v>
      </c>
      <c r="BU695" s="494"/>
      <c r="BV695" s="30"/>
      <c r="BW695" s="31"/>
      <c r="BX695" s="31"/>
      <c r="BY695" s="30"/>
      <c r="BZ695" s="30"/>
      <c r="CA695" s="30"/>
      <c r="CB695" s="30"/>
      <c r="CC695" s="30"/>
      <c r="CE695" s="30"/>
      <c r="IC695" s="44" t="s">
        <v>3403</v>
      </c>
      <c r="IE695" s="44" t="s">
        <v>3403</v>
      </c>
    </row>
    <row r="696" spans="1:239" s="30" customFormat="1" ht="12.75" x14ac:dyDescent="0.2">
      <c r="A696" s="85">
        <v>25</v>
      </c>
      <c r="B696" s="31">
        <v>0.57291666666666663</v>
      </c>
      <c r="D696" s="30" t="s">
        <v>20438</v>
      </c>
      <c r="E696" s="255" t="s">
        <v>212</v>
      </c>
      <c r="F696" s="282">
        <v>43288</v>
      </c>
      <c r="G696" s="255" t="s">
        <v>1202</v>
      </c>
      <c r="H696" s="255" t="s">
        <v>233</v>
      </c>
      <c r="I696" s="33" t="s">
        <v>6889</v>
      </c>
      <c r="J696" s="335"/>
      <c r="K696" s="335"/>
      <c r="L696" s="335"/>
      <c r="M696" s="335"/>
      <c r="N696" s="335"/>
      <c r="O696" s="335"/>
      <c r="P696" s="34" t="s">
        <v>27109</v>
      </c>
      <c r="Q696" s="30" t="s">
        <v>27110</v>
      </c>
      <c r="R696" s="30" t="s">
        <v>27111</v>
      </c>
      <c r="S696" s="30" t="s">
        <v>27112</v>
      </c>
      <c r="T696" s="30">
        <v>9229705616</v>
      </c>
      <c r="U696" s="35" t="s">
        <v>27113</v>
      </c>
      <c r="V696" s="85" t="s">
        <v>221</v>
      </c>
      <c r="W696" s="85" t="s">
        <v>221</v>
      </c>
      <c r="X696" s="85" t="s">
        <v>221</v>
      </c>
      <c r="Y696" s="85" t="s">
        <v>221</v>
      </c>
      <c r="Z696" s="85" t="s">
        <v>221</v>
      </c>
      <c r="AA696" s="30" t="s">
        <v>27114</v>
      </c>
      <c r="AB696" s="30">
        <v>9325203617</v>
      </c>
      <c r="AC696" s="33" t="s">
        <v>223</v>
      </c>
      <c r="AD696" s="255" t="s">
        <v>241</v>
      </c>
      <c r="AE696" s="33" t="s">
        <v>27115</v>
      </c>
      <c r="AF696" s="33" t="s">
        <v>221</v>
      </c>
      <c r="AG696" s="33" t="s">
        <v>226</v>
      </c>
      <c r="AH696" s="33" t="s">
        <v>226</v>
      </c>
      <c r="AI696" s="255">
        <f>24+21+5</f>
        <v>50</v>
      </c>
      <c r="AJ696" s="255" t="s">
        <v>227</v>
      </c>
      <c r="AK696" s="255">
        <v>1</v>
      </c>
      <c r="AL696" s="255">
        <v>24</v>
      </c>
      <c r="AM696" s="255">
        <v>21</v>
      </c>
      <c r="AN696" s="255" t="s">
        <v>432</v>
      </c>
      <c r="AO696" s="281" t="s">
        <v>432</v>
      </c>
      <c r="AP696" s="255" t="s">
        <v>434</v>
      </c>
      <c r="AQ696" s="255" t="s">
        <v>10785</v>
      </c>
      <c r="AR696" s="30" t="s">
        <v>26998</v>
      </c>
      <c r="AS696" s="335"/>
      <c r="AT696" s="335"/>
      <c r="AU696" s="335"/>
      <c r="AV696" s="335"/>
      <c r="AW696" s="33"/>
      <c r="AX696" s="33" t="s">
        <v>6970</v>
      </c>
      <c r="AY696" s="30" t="s">
        <v>227</v>
      </c>
      <c r="BA696" s="33"/>
      <c r="BB696" s="33" t="s">
        <v>14708</v>
      </c>
      <c r="BC696" s="31">
        <v>0.56458333333333333</v>
      </c>
      <c r="BD696" s="31">
        <v>0.57222222222222219</v>
      </c>
      <c r="BE696" s="494"/>
      <c r="BF696" s="255">
        <v>3</v>
      </c>
      <c r="BG696" s="255">
        <v>3</v>
      </c>
      <c r="BH696" s="255">
        <v>3</v>
      </c>
      <c r="BI696" s="255">
        <v>3</v>
      </c>
      <c r="BJ696" s="255">
        <v>3</v>
      </c>
      <c r="BK696" s="255">
        <v>3</v>
      </c>
      <c r="BL696" s="255">
        <v>3</v>
      </c>
      <c r="BM696" s="255">
        <v>3</v>
      </c>
      <c r="BN696" s="255">
        <v>3</v>
      </c>
      <c r="BO696" s="255">
        <v>3</v>
      </c>
      <c r="BP696" s="255">
        <v>3</v>
      </c>
      <c r="BQ696" s="255">
        <v>3</v>
      </c>
      <c r="BR696" s="255">
        <v>3</v>
      </c>
      <c r="BS696" s="255">
        <v>3</v>
      </c>
      <c r="BT696" s="255">
        <v>3</v>
      </c>
      <c r="BU696" s="494"/>
      <c r="BV696" s="30" t="s">
        <v>14708</v>
      </c>
      <c r="BW696" s="31">
        <v>0.57222222222222219</v>
      </c>
      <c r="BX696" s="31">
        <v>0.57986111111111105</v>
      </c>
      <c r="BY696" s="494"/>
      <c r="BZ696" s="30">
        <v>3</v>
      </c>
      <c r="CA696" s="30">
        <v>3</v>
      </c>
      <c r="CB696" s="30">
        <v>3</v>
      </c>
      <c r="CC696" s="30">
        <v>3</v>
      </c>
      <c r="CD696" s="30" t="s">
        <v>260</v>
      </c>
      <c r="CG696" s="255"/>
      <c r="CH696" s="255"/>
      <c r="CI696" s="255"/>
      <c r="CJ696" s="255"/>
      <c r="CK696" s="255"/>
      <c r="CL696" s="255"/>
      <c r="CM696" s="255"/>
      <c r="CN696" s="255"/>
      <c r="CO696" s="255"/>
      <c r="CP696" s="255"/>
      <c r="CQ696" s="255"/>
      <c r="IC696" s="44" t="s">
        <v>3403</v>
      </c>
      <c r="IE696" s="44" t="s">
        <v>3403</v>
      </c>
    </row>
    <row r="697" spans="1:239" s="30" customFormat="1" ht="15" customHeight="1" x14ac:dyDescent="0.2">
      <c r="A697" s="85">
        <v>26</v>
      </c>
      <c r="B697" s="350">
        <v>0.58333333333333337</v>
      </c>
      <c r="C697" s="33"/>
      <c r="D697" s="30" t="s">
        <v>20438</v>
      </c>
      <c r="E697" s="255" t="s">
        <v>212</v>
      </c>
      <c r="F697" s="282">
        <v>43288</v>
      </c>
      <c r="G697" s="255" t="s">
        <v>1202</v>
      </c>
      <c r="H697" s="255" t="s">
        <v>233</v>
      </c>
      <c r="I697" s="33" t="s">
        <v>3057</v>
      </c>
      <c r="J697" s="33"/>
      <c r="K697" s="255"/>
      <c r="L697" s="255"/>
      <c r="M697" s="255"/>
      <c r="N697" s="255"/>
      <c r="O697" s="255"/>
      <c r="P697" s="495" t="s">
        <v>27116</v>
      </c>
      <c r="Q697" s="345" t="s">
        <v>27117</v>
      </c>
      <c r="R697" s="346" t="s">
        <v>7594</v>
      </c>
      <c r="S697" s="346" t="s">
        <v>27118</v>
      </c>
      <c r="T697" s="33">
        <v>9503572688</v>
      </c>
      <c r="U697" s="35" t="s">
        <v>27119</v>
      </c>
      <c r="V697" s="85" t="s">
        <v>221</v>
      </c>
      <c r="W697" s="85" t="s">
        <v>221</v>
      </c>
      <c r="X697" s="85" t="s">
        <v>221</v>
      </c>
      <c r="Y697" s="85" t="s">
        <v>221</v>
      </c>
      <c r="Z697" s="85" t="s">
        <v>221</v>
      </c>
      <c r="AA697" s="255" t="s">
        <v>27120</v>
      </c>
      <c r="AB697" s="255">
        <v>9125942211</v>
      </c>
      <c r="AC697" s="255" t="s">
        <v>402</v>
      </c>
      <c r="AD697" s="255" t="s">
        <v>224</v>
      </c>
      <c r="AE697" s="255" t="s">
        <v>3334</v>
      </c>
      <c r="AF697" s="255" t="s">
        <v>221</v>
      </c>
      <c r="AG697" s="33" t="s">
        <v>221</v>
      </c>
      <c r="AH697" s="33" t="s">
        <v>221</v>
      </c>
      <c r="AI697" s="255">
        <v>15</v>
      </c>
      <c r="AJ697" s="255" t="s">
        <v>446</v>
      </c>
      <c r="AK697" s="255">
        <v>1</v>
      </c>
      <c r="AL697" s="255">
        <v>15</v>
      </c>
      <c r="AM697" s="255">
        <v>0</v>
      </c>
      <c r="AN697" s="255" t="s">
        <v>432</v>
      </c>
      <c r="AO697" s="281" t="s">
        <v>432</v>
      </c>
      <c r="AP697" s="255" t="s">
        <v>434</v>
      </c>
      <c r="AQ697" s="255" t="s">
        <v>10785</v>
      </c>
      <c r="AR697" s="30" t="s">
        <v>26998</v>
      </c>
      <c r="AS697" s="335"/>
      <c r="AT697" s="335"/>
      <c r="AU697" s="335"/>
      <c r="AV697" s="335"/>
      <c r="AW697" s="33"/>
      <c r="AX697" s="33" t="s">
        <v>6970</v>
      </c>
      <c r="AY697" s="30" t="s">
        <v>227</v>
      </c>
      <c r="BA697" s="33"/>
      <c r="BB697" s="33" t="s">
        <v>14708</v>
      </c>
      <c r="BC697" s="31">
        <v>0.61111111111111105</v>
      </c>
      <c r="BD697" s="31">
        <v>0.61944444444444446</v>
      </c>
      <c r="BE697" s="494"/>
      <c r="BF697" s="255">
        <v>1</v>
      </c>
      <c r="BG697" s="255">
        <v>1</v>
      </c>
      <c r="BH697" s="255">
        <v>1</v>
      </c>
      <c r="BI697" s="255">
        <v>1</v>
      </c>
      <c r="BJ697" s="255">
        <v>1</v>
      </c>
      <c r="BK697" s="255">
        <v>1</v>
      </c>
      <c r="BL697" s="255">
        <v>1</v>
      </c>
      <c r="BM697" s="255">
        <v>1</v>
      </c>
      <c r="BN697" s="255">
        <v>1</v>
      </c>
      <c r="BO697" s="255">
        <v>1</v>
      </c>
      <c r="BP697" s="255">
        <v>1</v>
      </c>
      <c r="BQ697" s="255">
        <v>1</v>
      </c>
      <c r="BR697" s="255">
        <v>1</v>
      </c>
      <c r="BS697" s="255">
        <v>1</v>
      </c>
      <c r="BT697" s="255">
        <v>1</v>
      </c>
      <c r="BU697" s="494"/>
      <c r="BW697" s="31"/>
      <c r="BX697" s="31"/>
      <c r="BY697" s="494"/>
      <c r="BZ697" s="255"/>
      <c r="CA697" s="255"/>
      <c r="CB697" s="255"/>
      <c r="CC697" s="255"/>
      <c r="CE697" s="33"/>
      <c r="CF697" s="255"/>
      <c r="CG697" s="255"/>
      <c r="CH697" s="255"/>
      <c r="CI697" s="255"/>
      <c r="CJ697" s="255"/>
      <c r="CK697" s="255"/>
      <c r="CL697" s="255"/>
      <c r="CM697" s="255"/>
      <c r="CN697" s="255"/>
      <c r="CO697" s="255"/>
      <c r="CP697" s="255"/>
      <c r="CQ697" s="255"/>
      <c r="CR697" s="33"/>
      <c r="CS697" s="33"/>
      <c r="CT697" s="33"/>
      <c r="CU697" s="33"/>
      <c r="CV697" s="33"/>
      <c r="CW697" s="33"/>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c r="DT697" s="33"/>
      <c r="DU697" s="33"/>
      <c r="DV697" s="33"/>
      <c r="DW697" s="33"/>
      <c r="DX697" s="33"/>
      <c r="DY697" s="33"/>
      <c r="DZ697" s="33"/>
      <c r="EA697" s="33"/>
      <c r="EB697" s="33"/>
      <c r="EC697" s="33"/>
      <c r="ED697" s="33"/>
      <c r="EE697" s="33"/>
      <c r="EF697" s="33"/>
      <c r="EG697" s="33"/>
      <c r="EH697" s="33"/>
      <c r="EI697" s="33"/>
      <c r="EJ697" s="33"/>
      <c r="EK697" s="33"/>
      <c r="EL697" s="33"/>
      <c r="EM697" s="33"/>
      <c r="EN697" s="33"/>
      <c r="EO697" s="33"/>
      <c r="EP697" s="33"/>
      <c r="EQ697" s="33"/>
      <c r="ER697" s="33"/>
      <c r="ES697" s="33"/>
      <c r="ET697" s="33"/>
      <c r="EU697" s="33"/>
      <c r="EV697" s="33"/>
      <c r="EW697" s="33"/>
      <c r="EX697" s="33"/>
      <c r="EY697" s="33"/>
      <c r="EZ697" s="33"/>
      <c r="FA697" s="33"/>
      <c r="FB697" s="33"/>
      <c r="FC697" s="33"/>
      <c r="FD697" s="33"/>
      <c r="FE697" s="33"/>
      <c r="FF697" s="33"/>
      <c r="FG697" s="33"/>
      <c r="FH697" s="33"/>
      <c r="FI697" s="33"/>
      <c r="FJ697" s="33"/>
      <c r="FK697" s="33"/>
      <c r="FL697" s="33"/>
      <c r="FM697" s="33"/>
      <c r="FN697" s="33"/>
      <c r="FO697" s="33"/>
      <c r="FP697" s="33"/>
      <c r="FQ697" s="33"/>
      <c r="FR697" s="33"/>
      <c r="FS697" s="33"/>
      <c r="FT697" s="33"/>
      <c r="IC697" s="44" t="s">
        <v>3403</v>
      </c>
      <c r="IE697" s="44" t="s">
        <v>3403</v>
      </c>
    </row>
    <row r="698" spans="1:239" s="30" customFormat="1" ht="15" customHeight="1" x14ac:dyDescent="0.2">
      <c r="A698" s="85">
        <v>27</v>
      </c>
      <c r="B698" s="350">
        <v>0.57430555555555551</v>
      </c>
      <c r="D698" s="30" t="s">
        <v>20438</v>
      </c>
      <c r="E698" s="255" t="s">
        <v>212</v>
      </c>
      <c r="F698" s="282">
        <v>43288</v>
      </c>
      <c r="G698" s="255" t="s">
        <v>1202</v>
      </c>
      <c r="H698" s="255" t="s">
        <v>233</v>
      </c>
      <c r="I698" s="33" t="s">
        <v>3057</v>
      </c>
      <c r="J698" s="33"/>
      <c r="K698" s="33"/>
      <c r="L698" s="33"/>
      <c r="M698" s="492"/>
      <c r="N698" s="492"/>
      <c r="O698" s="255"/>
      <c r="P698" s="495" t="s">
        <v>27121</v>
      </c>
      <c r="Q698" s="30" t="s">
        <v>27122</v>
      </c>
      <c r="R698" s="33" t="s">
        <v>817</v>
      </c>
      <c r="S698" s="492" t="s">
        <v>27123</v>
      </c>
      <c r="T698" s="262">
        <v>9488050331</v>
      </c>
      <c r="U698" s="573" t="s">
        <v>27124</v>
      </c>
      <c r="V698" s="85" t="s">
        <v>221</v>
      </c>
      <c r="W698" s="85" t="s">
        <v>221</v>
      </c>
      <c r="X698" s="85" t="s">
        <v>221</v>
      </c>
      <c r="Y698" s="85" t="s">
        <v>221</v>
      </c>
      <c r="Z698" s="85" t="s">
        <v>221</v>
      </c>
      <c r="AA698" s="33" t="s">
        <v>27125</v>
      </c>
      <c r="AB698" s="33">
        <v>9488050331</v>
      </c>
      <c r="AC698" s="33" t="s">
        <v>402</v>
      </c>
      <c r="AD698" s="33" t="s">
        <v>224</v>
      </c>
      <c r="AE698" s="255" t="s">
        <v>221</v>
      </c>
      <c r="AF698" s="255" t="s">
        <v>221</v>
      </c>
      <c r="AG698" s="255" t="s">
        <v>221</v>
      </c>
      <c r="AH698" s="255" t="s">
        <v>221</v>
      </c>
      <c r="AI698" s="33">
        <v>0</v>
      </c>
      <c r="AJ698" s="255" t="s">
        <v>446</v>
      </c>
      <c r="AK698" s="33">
        <v>0</v>
      </c>
      <c r="AL698" s="33">
        <v>0</v>
      </c>
      <c r="AM698" s="33">
        <v>0</v>
      </c>
      <c r="AN698" s="255" t="s">
        <v>432</v>
      </c>
      <c r="AO698" s="281" t="s">
        <v>432</v>
      </c>
      <c r="AP698" s="255" t="s">
        <v>434</v>
      </c>
      <c r="AQ698" s="255" t="s">
        <v>10785</v>
      </c>
      <c r="AR698" s="30" t="s">
        <v>26998</v>
      </c>
      <c r="AS698" s="255"/>
      <c r="AT698" s="33"/>
      <c r="AU698" s="33"/>
      <c r="AV698" s="33"/>
      <c r="AW698" s="33"/>
      <c r="AX698" s="33" t="s">
        <v>6970</v>
      </c>
      <c r="AY698" s="33"/>
      <c r="AZ698" s="255"/>
      <c r="BA698" s="33"/>
      <c r="BB698" s="33" t="s">
        <v>14708</v>
      </c>
      <c r="BC698" s="31">
        <v>0.61111111111111105</v>
      </c>
      <c r="BD698" s="31">
        <v>0.61944444444444446</v>
      </c>
      <c r="BE698" s="494"/>
      <c r="BF698" s="255">
        <v>1</v>
      </c>
      <c r="BG698" s="255">
        <v>1</v>
      </c>
      <c r="BH698" s="255">
        <v>1</v>
      </c>
      <c r="BI698" s="255">
        <v>1</v>
      </c>
      <c r="BJ698" s="255">
        <v>1</v>
      </c>
      <c r="BK698" s="255">
        <v>1</v>
      </c>
      <c r="BL698" s="255">
        <v>1</v>
      </c>
      <c r="BM698" s="255">
        <v>1</v>
      </c>
      <c r="BN698" s="255">
        <v>1</v>
      </c>
      <c r="BO698" s="255">
        <v>1</v>
      </c>
      <c r="BP698" s="255">
        <v>1</v>
      </c>
      <c r="BQ698" s="255">
        <v>1</v>
      </c>
      <c r="BR698" s="255">
        <v>1</v>
      </c>
      <c r="BS698" s="255">
        <v>1</v>
      </c>
      <c r="BT698" s="255">
        <v>1</v>
      </c>
      <c r="BU698" s="494"/>
      <c r="BW698" s="31"/>
      <c r="BX698" s="31"/>
      <c r="BY698" s="494"/>
      <c r="BZ698" s="33"/>
      <c r="CA698" s="33"/>
      <c r="CB698" s="33"/>
      <c r="CC698" s="33"/>
      <c r="CE698" s="33"/>
      <c r="CF698" s="33"/>
      <c r="CG698" s="255"/>
      <c r="CH698" s="255"/>
      <c r="CI698" s="255"/>
      <c r="CJ698" s="255"/>
      <c r="CK698" s="255"/>
      <c r="CL698" s="255"/>
      <c r="CM698" s="255"/>
      <c r="CN698" s="255"/>
      <c r="CO698" s="255"/>
      <c r="CP698" s="255"/>
      <c r="CQ698" s="255"/>
      <c r="IC698" s="44" t="s">
        <v>3403</v>
      </c>
      <c r="IE698" s="44" t="s">
        <v>3403</v>
      </c>
    </row>
    <row r="699" spans="1:239" s="33" customFormat="1" ht="12.75" x14ac:dyDescent="0.2">
      <c r="A699" s="85">
        <v>28</v>
      </c>
      <c r="B699" s="31">
        <v>0.60416666666666663</v>
      </c>
      <c r="C699" s="44"/>
      <c r="D699" s="30" t="s">
        <v>20438</v>
      </c>
      <c r="E699" s="255" t="s">
        <v>212</v>
      </c>
      <c r="F699" s="282">
        <v>43288</v>
      </c>
      <c r="G699" s="36" t="s">
        <v>357</v>
      </c>
      <c r="H699" s="85" t="s">
        <v>337</v>
      </c>
      <c r="I699" s="85" t="s">
        <v>437</v>
      </c>
      <c r="J699" s="33" t="s">
        <v>5969</v>
      </c>
      <c r="K699" s="351"/>
      <c r="L699" s="351"/>
      <c r="M699" s="351"/>
      <c r="N699" s="351"/>
      <c r="O699" s="44"/>
      <c r="P699" s="370" t="s">
        <v>27126</v>
      </c>
      <c r="Q699" s="351" t="s">
        <v>932</v>
      </c>
      <c r="R699" s="354" t="s">
        <v>27127</v>
      </c>
      <c r="S699" s="351" t="s">
        <v>27128</v>
      </c>
      <c r="T699" s="194">
        <v>9975011594</v>
      </c>
      <c r="U699" s="35" t="s">
        <v>27129</v>
      </c>
      <c r="V699" s="85" t="s">
        <v>221</v>
      </c>
      <c r="W699" s="85" t="s">
        <v>221</v>
      </c>
      <c r="X699" s="85" t="s">
        <v>221</v>
      </c>
      <c r="Y699" s="85" t="s">
        <v>221</v>
      </c>
      <c r="Z699" s="85" t="s">
        <v>221</v>
      </c>
      <c r="AA699" s="44" t="s">
        <v>27130</v>
      </c>
      <c r="AB699" s="44">
        <v>9369414355</v>
      </c>
      <c r="AC699" s="194" t="s">
        <v>223</v>
      </c>
      <c r="AD699" s="183" t="s">
        <v>241</v>
      </c>
      <c r="AE699" s="194" t="s">
        <v>27131</v>
      </c>
      <c r="AF699" s="194" t="s">
        <v>226</v>
      </c>
      <c r="AG699" s="194" t="s">
        <v>259</v>
      </c>
      <c r="AH699" s="194" t="s">
        <v>221</v>
      </c>
      <c r="AI699" s="44">
        <f>18+6</f>
        <v>24</v>
      </c>
      <c r="AJ699" s="194" t="s">
        <v>227</v>
      </c>
      <c r="AK699" s="194">
        <v>1</v>
      </c>
      <c r="AL699" s="44">
        <v>18</v>
      </c>
      <c r="AM699" s="44">
        <v>6</v>
      </c>
      <c r="AN699" s="64" t="s">
        <v>432</v>
      </c>
      <c r="AO699" s="64" t="s">
        <v>432</v>
      </c>
      <c r="AP699" s="64" t="s">
        <v>434</v>
      </c>
      <c r="AQ699" s="64" t="s">
        <v>10785</v>
      </c>
      <c r="AR699" s="30" t="s">
        <v>26998</v>
      </c>
      <c r="AS699" s="44"/>
      <c r="AT699" s="44"/>
      <c r="AU699" s="44"/>
      <c r="AV699" s="44"/>
      <c r="AW699" s="44"/>
      <c r="AX699" s="33" t="s">
        <v>6970</v>
      </c>
      <c r="AY699" s="44" t="s">
        <v>227</v>
      </c>
      <c r="AZ699" s="44"/>
      <c r="BA699" s="350" t="s">
        <v>7951</v>
      </c>
      <c r="BB699" s="194" t="s">
        <v>14708</v>
      </c>
      <c r="BC699" s="350">
        <v>0.62569444444444444</v>
      </c>
      <c r="BD699" s="350">
        <v>0.6333333333333333</v>
      </c>
      <c r="BE699" s="44"/>
      <c r="BF699" s="44">
        <v>3</v>
      </c>
      <c r="BG699" s="44">
        <v>3</v>
      </c>
      <c r="BH699" s="44">
        <v>3</v>
      </c>
      <c r="BI699" s="44">
        <v>3</v>
      </c>
      <c r="BJ699" s="44">
        <v>3</v>
      </c>
      <c r="BK699" s="44">
        <v>3</v>
      </c>
      <c r="BL699" s="44">
        <v>3</v>
      </c>
      <c r="BM699" s="44">
        <v>3</v>
      </c>
      <c r="BN699" s="44">
        <v>3</v>
      </c>
      <c r="BO699" s="44">
        <v>3</v>
      </c>
      <c r="BP699" s="44">
        <v>3</v>
      </c>
      <c r="BQ699" s="44">
        <v>3</v>
      </c>
      <c r="BR699" s="44">
        <v>3</v>
      </c>
      <c r="BS699" s="44">
        <v>3</v>
      </c>
      <c r="BT699" s="44">
        <v>3</v>
      </c>
      <c r="BU699" s="44"/>
      <c r="BV699" s="44" t="s">
        <v>14708</v>
      </c>
      <c r="BW699" s="59">
        <v>0.6333333333333333</v>
      </c>
      <c r="BX699" s="59">
        <v>0.64027777777777783</v>
      </c>
      <c r="BY699" s="44"/>
      <c r="BZ699" s="44">
        <v>3</v>
      </c>
      <c r="CA699" s="44">
        <v>3</v>
      </c>
      <c r="CB699" s="44">
        <v>3</v>
      </c>
      <c r="CC699" s="44">
        <v>3</v>
      </c>
      <c r="CD699" s="44" t="s">
        <v>260</v>
      </c>
      <c r="CE699" s="44"/>
      <c r="CF699" s="44"/>
      <c r="CG699" s="44"/>
      <c r="CH699" s="44"/>
      <c r="CI699" s="44"/>
      <c r="CJ699" s="44"/>
      <c r="CK699" s="44"/>
      <c r="CL699" s="44"/>
      <c r="CM699" s="44"/>
      <c r="CN699" s="44"/>
      <c r="CO699" s="44"/>
      <c r="CP699" s="44"/>
      <c r="CQ699" s="44"/>
      <c r="CR699" s="44"/>
      <c r="CS699" s="44"/>
      <c r="CT699" s="44"/>
      <c r="CU699" s="44"/>
      <c r="CV699" s="44"/>
      <c r="CW699" s="44"/>
      <c r="CX699" s="44"/>
      <c r="CY699" s="44"/>
      <c r="CZ699" s="44"/>
      <c r="DA699" s="44"/>
      <c r="DB699" s="44"/>
      <c r="DC699" s="44"/>
      <c r="DD699" s="44"/>
      <c r="DE699" s="44"/>
      <c r="DF699" s="44"/>
      <c r="DG699" s="44"/>
      <c r="DH699" s="44"/>
      <c r="DI699" s="44"/>
      <c r="DJ699" s="44"/>
      <c r="DK699" s="44"/>
      <c r="DL699" s="44"/>
      <c r="DM699" s="44"/>
      <c r="DN699" s="44"/>
      <c r="DO699" s="44"/>
      <c r="DP699" s="44"/>
      <c r="DQ699" s="44"/>
      <c r="DR699" s="44"/>
      <c r="DS699" s="44"/>
      <c r="DT699" s="44"/>
      <c r="DU699" s="44"/>
      <c r="DV699" s="44"/>
      <c r="DW699" s="44"/>
      <c r="DX699" s="44"/>
      <c r="DY699" s="44"/>
      <c r="DZ699" s="44"/>
      <c r="EA699" s="44"/>
      <c r="EB699" s="44"/>
      <c r="EC699" s="44"/>
      <c r="ED699" s="44"/>
      <c r="EE699" s="44"/>
      <c r="EF699" s="44"/>
      <c r="EG699" s="44"/>
      <c r="EH699" s="44"/>
      <c r="EI699" s="44"/>
      <c r="EJ699" s="44"/>
      <c r="EK699" s="44"/>
      <c r="EL699" s="44"/>
      <c r="EM699" s="44"/>
      <c r="EN699" s="44"/>
      <c r="EO699" s="44"/>
      <c r="EP699" s="44"/>
      <c r="EQ699" s="44"/>
      <c r="ER699" s="44"/>
      <c r="ES699" s="44"/>
      <c r="ET699" s="44"/>
      <c r="EU699" s="44"/>
      <c r="EV699" s="44"/>
      <c r="EW699" s="44"/>
      <c r="EX699" s="44"/>
      <c r="EY699" s="44"/>
      <c r="EZ699" s="44"/>
      <c r="FA699" s="44"/>
      <c r="FB699" s="44"/>
      <c r="FC699" s="44"/>
      <c r="FD699" s="44"/>
      <c r="FE699" s="44"/>
      <c r="FF699" s="44"/>
      <c r="FG699" s="44"/>
      <c r="FH699" s="44"/>
      <c r="FI699" s="44"/>
      <c r="FJ699" s="44"/>
      <c r="FK699" s="44"/>
      <c r="FL699" s="44"/>
      <c r="FM699" s="44"/>
      <c r="FN699" s="44"/>
      <c r="FO699" s="44"/>
      <c r="FP699" s="44"/>
      <c r="FQ699" s="44"/>
      <c r="FR699" s="44"/>
      <c r="FS699" s="44"/>
      <c r="FT699" s="44"/>
      <c r="FU699" s="44"/>
      <c r="FV699" s="44"/>
      <c r="FW699" s="44"/>
      <c r="FX699" s="44"/>
      <c r="FY699" s="44"/>
      <c r="FZ699" s="44"/>
      <c r="GA699" s="44"/>
      <c r="GB699" s="44"/>
      <c r="GC699" s="44"/>
      <c r="GD699" s="44"/>
      <c r="GE699" s="44"/>
      <c r="GF699" s="44"/>
      <c r="GG699" s="44"/>
      <c r="GH699" s="44"/>
      <c r="GI699" s="44"/>
      <c r="GJ699" s="44"/>
      <c r="GK699" s="44"/>
      <c r="GL699" s="44"/>
      <c r="GM699" s="44"/>
      <c r="GN699" s="44"/>
      <c r="GO699" s="44"/>
      <c r="GP699" s="44"/>
      <c r="GQ699" s="44"/>
      <c r="GR699" s="44"/>
      <c r="GS699" s="44"/>
      <c r="GT699" s="44"/>
      <c r="GU699" s="44"/>
      <c r="GV699" s="44"/>
      <c r="GW699" s="44"/>
      <c r="GX699" s="44"/>
      <c r="GY699" s="44"/>
      <c r="GZ699" s="44"/>
      <c r="HA699" s="44"/>
      <c r="HB699" s="44"/>
      <c r="HC699" s="44"/>
      <c r="HD699" s="44"/>
      <c r="HE699" s="44"/>
      <c r="HF699" s="44"/>
      <c r="HG699" s="44"/>
      <c r="HH699" s="44"/>
      <c r="HI699" s="44"/>
      <c r="HJ699" s="44"/>
      <c r="HK699" s="44"/>
      <c r="IC699" s="44" t="s">
        <v>13439</v>
      </c>
      <c r="IE699" s="44" t="s">
        <v>3403</v>
      </c>
    </row>
    <row r="700" spans="1:239" s="33" customFormat="1" ht="12.75" x14ac:dyDescent="0.2">
      <c r="A700" s="85">
        <v>29</v>
      </c>
      <c r="B700" s="31">
        <v>0.59722222222222221</v>
      </c>
      <c r="D700" s="30" t="s">
        <v>20438</v>
      </c>
      <c r="E700" s="255" t="s">
        <v>212</v>
      </c>
      <c r="F700" s="282">
        <v>43288</v>
      </c>
      <c r="G700" s="255" t="s">
        <v>1202</v>
      </c>
      <c r="H700" s="255" t="s">
        <v>233</v>
      </c>
      <c r="I700" s="33" t="s">
        <v>3057</v>
      </c>
      <c r="M700" s="492"/>
      <c r="N700" s="492"/>
      <c r="O700" s="255"/>
      <c r="P700" s="258" t="s">
        <v>27132</v>
      </c>
      <c r="Q700" s="33" t="s">
        <v>27133</v>
      </c>
      <c r="R700" s="33" t="s">
        <v>27134</v>
      </c>
      <c r="S700" s="33" t="s">
        <v>27135</v>
      </c>
      <c r="T700" s="262">
        <v>9353381361</v>
      </c>
      <c r="U700" s="573" t="s">
        <v>27136</v>
      </c>
      <c r="V700" s="85" t="s">
        <v>221</v>
      </c>
      <c r="W700" s="85" t="s">
        <v>221</v>
      </c>
      <c r="X700" s="85" t="s">
        <v>221</v>
      </c>
      <c r="Y700" s="85" t="s">
        <v>221</v>
      </c>
      <c r="Z700" s="85" t="s">
        <v>221</v>
      </c>
      <c r="AA700" s="33" t="s">
        <v>27137</v>
      </c>
      <c r="AB700" s="33">
        <v>9320290479</v>
      </c>
      <c r="AC700" s="33" t="s">
        <v>1303</v>
      </c>
      <c r="AD700" s="33" t="s">
        <v>224</v>
      </c>
      <c r="AE700" s="255" t="s">
        <v>221</v>
      </c>
      <c r="AF700" s="194" t="s">
        <v>221</v>
      </c>
      <c r="AG700" s="255" t="s">
        <v>221</v>
      </c>
      <c r="AH700" s="255" t="s">
        <v>221</v>
      </c>
      <c r="AI700" s="33">
        <v>0</v>
      </c>
      <c r="AJ700" s="255" t="s">
        <v>446</v>
      </c>
      <c r="AK700" s="33">
        <v>0</v>
      </c>
      <c r="AL700" s="33">
        <v>0</v>
      </c>
      <c r="AM700" s="33">
        <v>0</v>
      </c>
      <c r="AN700" s="255" t="s">
        <v>432</v>
      </c>
      <c r="AO700" s="281" t="s">
        <v>432</v>
      </c>
      <c r="AP700" s="255" t="s">
        <v>434</v>
      </c>
      <c r="AQ700" s="255" t="s">
        <v>10785</v>
      </c>
      <c r="AR700" s="30" t="s">
        <v>26998</v>
      </c>
      <c r="AS700" s="255"/>
      <c r="AX700" s="33" t="s">
        <v>6970</v>
      </c>
      <c r="AY700" s="30" t="s">
        <v>227</v>
      </c>
      <c r="AZ700" s="30"/>
      <c r="BB700" s="33" t="s">
        <v>14708</v>
      </c>
      <c r="BC700" s="31">
        <v>0.64444444444444449</v>
      </c>
      <c r="BD700" s="31">
        <v>0.64861111111111114</v>
      </c>
      <c r="BE700" s="494"/>
      <c r="BF700" s="44">
        <v>1</v>
      </c>
      <c r="BG700" s="44">
        <v>1</v>
      </c>
      <c r="BH700" s="44">
        <v>1</v>
      </c>
      <c r="BI700" s="44">
        <v>1</v>
      </c>
      <c r="BJ700" s="44">
        <v>1</v>
      </c>
      <c r="BK700" s="44">
        <v>1</v>
      </c>
      <c r="BL700" s="44">
        <v>1</v>
      </c>
      <c r="BM700" s="44">
        <v>1</v>
      </c>
      <c r="BN700" s="44">
        <v>1</v>
      </c>
      <c r="BO700" s="44">
        <v>1</v>
      </c>
      <c r="BP700" s="44">
        <v>1</v>
      </c>
      <c r="BQ700" s="44">
        <v>1</v>
      </c>
      <c r="BR700" s="44">
        <v>1</v>
      </c>
      <c r="BS700" s="44">
        <v>1</v>
      </c>
      <c r="BT700" s="44">
        <v>1</v>
      </c>
      <c r="BU700" s="494"/>
      <c r="BV700" s="44"/>
      <c r="BW700" s="31"/>
      <c r="BX700" s="31"/>
      <c r="BY700" s="494"/>
      <c r="CY700" s="30"/>
      <c r="IC700" s="44" t="s">
        <v>3403</v>
      </c>
      <c r="IE700" s="44" t="s">
        <v>3403</v>
      </c>
    </row>
    <row r="701" spans="1:239" s="33" customFormat="1" ht="12.75" x14ac:dyDescent="0.2">
      <c r="A701" s="85">
        <v>30</v>
      </c>
      <c r="B701" s="31">
        <v>0.58333333333333337</v>
      </c>
      <c r="D701" s="30" t="s">
        <v>20438</v>
      </c>
      <c r="E701" s="255" t="s">
        <v>212</v>
      </c>
      <c r="F701" s="282">
        <v>43288</v>
      </c>
      <c r="G701" s="255" t="s">
        <v>357</v>
      </c>
      <c r="H701" s="85" t="s">
        <v>337</v>
      </c>
      <c r="I701" s="85" t="s">
        <v>437</v>
      </c>
      <c r="J701" s="33" t="s">
        <v>5969</v>
      </c>
      <c r="M701" s="492"/>
      <c r="N701" s="492"/>
      <c r="O701" s="255"/>
      <c r="P701" s="495" t="s">
        <v>27138</v>
      </c>
      <c r="Q701" s="33" t="s">
        <v>406</v>
      </c>
      <c r="R701" s="33" t="s">
        <v>27139</v>
      </c>
      <c r="S701" s="492" t="s">
        <v>27140</v>
      </c>
      <c r="T701" s="262">
        <v>9661928951</v>
      </c>
      <c r="U701" s="573" t="s">
        <v>27141</v>
      </c>
      <c r="V701" s="85" t="s">
        <v>221</v>
      </c>
      <c r="W701" s="85" t="s">
        <v>221</v>
      </c>
      <c r="X701" s="85" t="s">
        <v>221</v>
      </c>
      <c r="Y701" s="85" t="s">
        <v>221</v>
      </c>
      <c r="Z701" s="85" t="s">
        <v>221</v>
      </c>
      <c r="AA701" s="33" t="s">
        <v>27142</v>
      </c>
      <c r="AB701" s="262">
        <v>9152904328</v>
      </c>
      <c r="AC701" s="33" t="s">
        <v>223</v>
      </c>
      <c r="AD701" s="33" t="s">
        <v>241</v>
      </c>
      <c r="AE701" s="255" t="s">
        <v>27143</v>
      </c>
      <c r="AF701" s="194" t="s">
        <v>226</v>
      </c>
      <c r="AG701" s="255" t="s">
        <v>226</v>
      </c>
      <c r="AH701" s="255" t="s">
        <v>226</v>
      </c>
      <c r="AI701" s="33">
        <f>18+6+12+6+36</f>
        <v>78</v>
      </c>
      <c r="AJ701" s="255" t="s">
        <v>227</v>
      </c>
      <c r="AK701" s="33">
        <v>1</v>
      </c>
      <c r="AL701" s="33">
        <v>18</v>
      </c>
      <c r="AM701" s="33">
        <v>6</v>
      </c>
      <c r="AN701" s="255" t="s">
        <v>432</v>
      </c>
      <c r="AO701" s="281" t="s">
        <v>432</v>
      </c>
      <c r="AP701" s="255" t="s">
        <v>434</v>
      </c>
      <c r="AQ701" s="255" t="s">
        <v>10785</v>
      </c>
      <c r="AR701" s="30" t="s">
        <v>26998</v>
      </c>
      <c r="AS701" s="255"/>
      <c r="AX701" s="33" t="s">
        <v>6970</v>
      </c>
      <c r="AY701" s="30" t="s">
        <v>227</v>
      </c>
      <c r="AZ701" s="30"/>
      <c r="BB701" s="33" t="s">
        <v>14708</v>
      </c>
      <c r="BC701" s="31">
        <v>0.64722222222222225</v>
      </c>
      <c r="BD701" s="31">
        <v>0.65486111111111112</v>
      </c>
      <c r="BE701" s="494"/>
      <c r="BF701" s="44">
        <v>3</v>
      </c>
      <c r="BG701" s="44">
        <v>3</v>
      </c>
      <c r="BH701" s="44">
        <v>3</v>
      </c>
      <c r="BI701" s="44">
        <v>3</v>
      </c>
      <c r="BJ701" s="44">
        <v>3</v>
      </c>
      <c r="BK701" s="44">
        <v>3</v>
      </c>
      <c r="BL701" s="44">
        <v>3</v>
      </c>
      <c r="BM701" s="44">
        <v>3</v>
      </c>
      <c r="BN701" s="44">
        <v>3</v>
      </c>
      <c r="BO701" s="44">
        <v>3</v>
      </c>
      <c r="BP701" s="44">
        <v>3</v>
      </c>
      <c r="BQ701" s="44">
        <v>3</v>
      </c>
      <c r="BR701" s="44">
        <v>3</v>
      </c>
      <c r="BS701" s="44">
        <v>3</v>
      </c>
      <c r="BT701" s="44">
        <v>3</v>
      </c>
      <c r="BU701" s="494"/>
      <c r="BV701" s="44" t="s">
        <v>14708</v>
      </c>
      <c r="BW701" s="31">
        <v>0.65486111111111112</v>
      </c>
      <c r="BX701" s="31">
        <v>0.66180555555555554</v>
      </c>
      <c r="BY701" s="494"/>
      <c r="BZ701" s="33">
        <v>3</v>
      </c>
      <c r="CA701" s="33">
        <v>3</v>
      </c>
      <c r="CB701" s="33">
        <v>3</v>
      </c>
      <c r="CC701" s="33">
        <v>3</v>
      </c>
      <c r="CD701" s="33" t="s">
        <v>260</v>
      </c>
      <c r="CR701" s="335" t="s">
        <v>12643</v>
      </c>
      <c r="CS701" s="335" t="s">
        <v>12644</v>
      </c>
      <c r="CT701" s="335" t="s">
        <v>4002</v>
      </c>
      <c r="CU701" s="335" t="s">
        <v>27144</v>
      </c>
      <c r="CV701" s="335" t="s">
        <v>406</v>
      </c>
      <c r="CW701" s="335" t="s">
        <v>27145</v>
      </c>
      <c r="CX701" s="335" t="s">
        <v>27140</v>
      </c>
      <c r="CY701" s="335" t="s">
        <v>27146</v>
      </c>
      <c r="CZ701" s="335" t="s">
        <v>13267</v>
      </c>
      <c r="DA701" s="335" t="s">
        <v>27147</v>
      </c>
      <c r="DB701" s="335" t="s">
        <v>3840</v>
      </c>
      <c r="DC701" s="335" t="s">
        <v>3841</v>
      </c>
      <c r="DD701" s="335" t="s">
        <v>4838</v>
      </c>
      <c r="DE701" s="335" t="s">
        <v>13267</v>
      </c>
      <c r="DF701" s="335" t="s">
        <v>27148</v>
      </c>
      <c r="DG701" s="335" t="s">
        <v>3840</v>
      </c>
      <c r="DH701" s="335" t="s">
        <v>3841</v>
      </c>
      <c r="DI701" s="335" t="s">
        <v>4838</v>
      </c>
      <c r="DJ701" s="335" t="s">
        <v>3848</v>
      </c>
      <c r="DK701" s="335" t="s">
        <v>3849</v>
      </c>
      <c r="DL701" s="335" t="s">
        <v>4002</v>
      </c>
      <c r="DM701" s="335" t="s">
        <v>3914</v>
      </c>
      <c r="DN701" s="335" t="s">
        <v>3852</v>
      </c>
      <c r="DO701" s="335" t="s">
        <v>3853</v>
      </c>
      <c r="DP701" s="335" t="s">
        <v>3854</v>
      </c>
      <c r="DQ701" s="335" t="s">
        <v>27149</v>
      </c>
      <c r="DR701" s="335" t="s">
        <v>27149</v>
      </c>
      <c r="DS701" s="335" t="s">
        <v>27150</v>
      </c>
      <c r="DT701" s="335" t="s">
        <v>3848</v>
      </c>
      <c r="DU701" s="335" t="s">
        <v>3848</v>
      </c>
      <c r="DV701" s="335" t="s">
        <v>3848</v>
      </c>
      <c r="DW701" s="335" t="s">
        <v>3848</v>
      </c>
      <c r="DX701" s="335" t="s">
        <v>3848</v>
      </c>
      <c r="DY701" s="335" t="s">
        <v>3848</v>
      </c>
      <c r="DZ701" s="335" t="s">
        <v>3848</v>
      </c>
      <c r="EA701" s="335" t="s">
        <v>3848</v>
      </c>
      <c r="EB701" s="335" t="s">
        <v>3861</v>
      </c>
      <c r="EC701" s="335" t="s">
        <v>3862</v>
      </c>
      <c r="ED701" s="335" t="s">
        <v>3848</v>
      </c>
      <c r="EE701" s="335" t="s">
        <v>14729</v>
      </c>
      <c r="EF701" s="335" t="s">
        <v>432</v>
      </c>
      <c r="EG701" s="335" t="s">
        <v>598</v>
      </c>
      <c r="EH701" s="335" t="s">
        <v>5303</v>
      </c>
      <c r="EI701" s="335" t="s">
        <v>25651</v>
      </c>
      <c r="EJ701" s="335" t="s">
        <v>27151</v>
      </c>
      <c r="EK701" s="335" t="s">
        <v>3848</v>
      </c>
      <c r="EL701" s="335" t="s">
        <v>3868</v>
      </c>
      <c r="EM701" s="335" t="s">
        <v>4002</v>
      </c>
      <c r="EN701" s="335" t="s">
        <v>4002</v>
      </c>
      <c r="EO701" s="335" t="s">
        <v>3870</v>
      </c>
      <c r="EP701" s="335" t="s">
        <v>3870</v>
      </c>
      <c r="EQ701" s="335" t="s">
        <v>27152</v>
      </c>
      <c r="ER701" s="335" t="s">
        <v>3872</v>
      </c>
      <c r="ES701" s="335" t="s">
        <v>27153</v>
      </c>
      <c r="ET701" s="335" t="s">
        <v>27154</v>
      </c>
      <c r="EU701" s="335" t="s">
        <v>27155</v>
      </c>
      <c r="EV701" s="335" t="s">
        <v>3876</v>
      </c>
      <c r="EW701" s="335" t="s">
        <v>3876</v>
      </c>
      <c r="EX701" s="335" t="s">
        <v>3848</v>
      </c>
      <c r="EY701" s="335" t="s">
        <v>3848</v>
      </c>
      <c r="EZ701" s="335" t="s">
        <v>3877</v>
      </c>
      <c r="FA701" s="335" t="s">
        <v>3878</v>
      </c>
      <c r="FB701" s="335" t="s">
        <v>27156</v>
      </c>
      <c r="FC701" s="335" t="s">
        <v>27157</v>
      </c>
      <c r="FD701" s="335" t="s">
        <v>3848</v>
      </c>
      <c r="FE701" s="335" t="s">
        <v>4357</v>
      </c>
      <c r="FF701" s="335" t="s">
        <v>27158</v>
      </c>
      <c r="FG701" s="335" t="s">
        <v>3848</v>
      </c>
      <c r="FH701" s="335" t="s">
        <v>27159</v>
      </c>
      <c r="FI701" s="335" t="s">
        <v>27160</v>
      </c>
      <c r="FJ701" s="335" t="s">
        <v>27161</v>
      </c>
      <c r="FK701" s="335" t="s">
        <v>4363</v>
      </c>
      <c r="FL701" s="335" t="s">
        <v>4363</v>
      </c>
      <c r="FM701" s="335" t="s">
        <v>27162</v>
      </c>
      <c r="FN701" s="335" t="s">
        <v>27163</v>
      </c>
      <c r="FO701" s="335" t="s">
        <v>27164</v>
      </c>
      <c r="FP701" s="335" t="s">
        <v>3848</v>
      </c>
      <c r="FQ701" s="335" t="s">
        <v>27165</v>
      </c>
      <c r="FR701" s="335" t="s">
        <v>12266</v>
      </c>
      <c r="FS701" s="335" t="s">
        <v>27166</v>
      </c>
      <c r="FT701" s="335" t="s">
        <v>3943</v>
      </c>
      <c r="FU701" s="335" t="s">
        <v>3943</v>
      </c>
      <c r="FV701" s="335" t="s">
        <v>3943</v>
      </c>
      <c r="FW701" s="335" t="s">
        <v>3943</v>
      </c>
      <c r="FX701" s="335" t="s">
        <v>3894</v>
      </c>
      <c r="FY701" s="335" t="s">
        <v>3848</v>
      </c>
      <c r="FZ701" s="335" t="s">
        <v>3848</v>
      </c>
      <c r="GA701" s="335" t="s">
        <v>3946</v>
      </c>
      <c r="GB701" s="335" t="s">
        <v>3945</v>
      </c>
      <c r="GC701" s="335" t="s">
        <v>3946</v>
      </c>
      <c r="IC701" s="44" t="s">
        <v>13439</v>
      </c>
      <c r="IE701" s="44" t="s">
        <v>3403</v>
      </c>
    </row>
    <row r="702" spans="1:239" s="33" customFormat="1" ht="12.75" x14ac:dyDescent="0.2">
      <c r="A702" s="85">
        <v>31</v>
      </c>
      <c r="B702" s="31">
        <v>0.60416666666666663</v>
      </c>
      <c r="D702" s="30" t="s">
        <v>20438</v>
      </c>
      <c r="E702" s="255" t="s">
        <v>212</v>
      </c>
      <c r="F702" s="282">
        <v>43288</v>
      </c>
      <c r="G702" s="255" t="s">
        <v>1202</v>
      </c>
      <c r="H702" s="255" t="s">
        <v>214</v>
      </c>
      <c r="I702" s="33" t="s">
        <v>1222</v>
      </c>
      <c r="M702" s="492"/>
      <c r="N702" s="492"/>
      <c r="O702" s="255"/>
      <c r="P702" s="495" t="s">
        <v>27167</v>
      </c>
      <c r="Q702" s="33" t="s">
        <v>27168</v>
      </c>
      <c r="R702" s="33" t="s">
        <v>1938</v>
      </c>
      <c r="S702" s="492" t="s">
        <v>1023</v>
      </c>
      <c r="T702" s="262">
        <v>9283909566</v>
      </c>
      <c r="U702" s="573" t="s">
        <v>27169</v>
      </c>
      <c r="V702" s="85" t="s">
        <v>221</v>
      </c>
      <c r="W702" s="85" t="s">
        <v>221</v>
      </c>
      <c r="X702" s="85" t="s">
        <v>221</v>
      </c>
      <c r="Y702" s="85" t="s">
        <v>221</v>
      </c>
      <c r="Z702" s="85" t="s">
        <v>221</v>
      </c>
      <c r="AA702" s="33" t="s">
        <v>27170</v>
      </c>
      <c r="AB702" s="262">
        <v>9088616252</v>
      </c>
      <c r="AC702" s="33" t="s">
        <v>278</v>
      </c>
      <c r="AD702" s="33" t="s">
        <v>224</v>
      </c>
      <c r="AE702" s="255"/>
      <c r="AF702" s="194"/>
      <c r="AG702" s="255"/>
      <c r="AH702" s="255"/>
      <c r="AJ702" s="255"/>
      <c r="AN702" s="255" t="s">
        <v>432</v>
      </c>
      <c r="AO702" s="281" t="s">
        <v>432</v>
      </c>
      <c r="AP702" s="255" t="s">
        <v>434</v>
      </c>
      <c r="AQ702" s="255" t="s">
        <v>10785</v>
      </c>
      <c r="AR702" s="30" t="s">
        <v>26998</v>
      </c>
      <c r="AS702" s="255"/>
      <c r="AX702" s="33" t="s">
        <v>6970</v>
      </c>
      <c r="AY702" s="30" t="s">
        <v>227</v>
      </c>
      <c r="AZ702" s="30"/>
      <c r="BB702" s="33" t="s">
        <v>14708</v>
      </c>
      <c r="BC702" s="31">
        <v>0.68611111111111101</v>
      </c>
      <c r="BD702" s="31">
        <v>0.69236111111111109</v>
      </c>
      <c r="BE702" s="494"/>
      <c r="BF702" s="44">
        <v>2</v>
      </c>
      <c r="BG702" s="44">
        <v>2</v>
      </c>
      <c r="BH702" s="44">
        <v>2</v>
      </c>
      <c r="BI702" s="44">
        <v>2</v>
      </c>
      <c r="BJ702" s="44">
        <v>2</v>
      </c>
      <c r="BK702" s="44">
        <v>2</v>
      </c>
      <c r="BL702" s="44">
        <v>2</v>
      </c>
      <c r="BM702" s="44">
        <v>2</v>
      </c>
      <c r="BN702" s="44">
        <v>2</v>
      </c>
      <c r="BO702" s="44">
        <v>2</v>
      </c>
      <c r="BP702" s="44">
        <v>2</v>
      </c>
      <c r="BQ702" s="44">
        <v>2</v>
      </c>
      <c r="BR702" s="44">
        <v>2</v>
      </c>
      <c r="BS702" s="44">
        <v>2</v>
      </c>
      <c r="BT702" s="44">
        <v>2</v>
      </c>
      <c r="BU702" s="494"/>
      <c r="BV702" s="44"/>
      <c r="BW702" s="31"/>
      <c r="BX702" s="31"/>
      <c r="BY702" s="494"/>
      <c r="CY702" s="30"/>
      <c r="IC702" s="44" t="s">
        <v>3403</v>
      </c>
      <c r="IE702" s="44" t="s">
        <v>3403</v>
      </c>
    </row>
    <row r="703" spans="1:239" s="33" customFormat="1" ht="12.75" x14ac:dyDescent="0.2">
      <c r="A703" s="85">
        <v>32</v>
      </c>
      <c r="B703" s="31">
        <v>0.60416666666666663</v>
      </c>
      <c r="D703" s="30" t="s">
        <v>20438</v>
      </c>
      <c r="E703" s="255" t="s">
        <v>212</v>
      </c>
      <c r="F703" s="282">
        <v>43288</v>
      </c>
      <c r="G703" s="255" t="s">
        <v>1202</v>
      </c>
      <c r="H703" s="255" t="s">
        <v>233</v>
      </c>
      <c r="I703" s="33" t="s">
        <v>3057</v>
      </c>
      <c r="M703" s="492"/>
      <c r="N703" s="492"/>
      <c r="O703" s="255"/>
      <c r="P703" s="495" t="s">
        <v>27171</v>
      </c>
      <c r="Q703" s="33" t="s">
        <v>15997</v>
      </c>
      <c r="R703" s="33" t="s">
        <v>23625</v>
      </c>
      <c r="S703" s="492" t="s">
        <v>11222</v>
      </c>
      <c r="T703" s="262">
        <v>9454373107</v>
      </c>
      <c r="U703" s="573" t="s">
        <v>27172</v>
      </c>
      <c r="V703" s="85" t="s">
        <v>221</v>
      </c>
      <c r="W703" s="85" t="s">
        <v>221</v>
      </c>
      <c r="X703" s="85" t="s">
        <v>221</v>
      </c>
      <c r="Y703" s="85" t="s">
        <v>221</v>
      </c>
      <c r="Z703" s="85" t="s">
        <v>221</v>
      </c>
      <c r="AA703" s="33" t="s">
        <v>23628</v>
      </c>
      <c r="AB703" s="262">
        <v>9150758979</v>
      </c>
      <c r="AC703" s="33" t="s">
        <v>1303</v>
      </c>
      <c r="AD703" s="33" t="s">
        <v>224</v>
      </c>
      <c r="AE703" s="255" t="s">
        <v>221</v>
      </c>
      <c r="AF703" s="194" t="s">
        <v>221</v>
      </c>
      <c r="AG703" s="255" t="s">
        <v>221</v>
      </c>
      <c r="AH703" s="255" t="s">
        <v>221</v>
      </c>
      <c r="AI703" s="33">
        <v>0</v>
      </c>
      <c r="AJ703" s="255" t="s">
        <v>446</v>
      </c>
      <c r="AK703" s="33">
        <v>0</v>
      </c>
      <c r="AL703" s="33">
        <v>0</v>
      </c>
      <c r="AM703" s="33">
        <v>0</v>
      </c>
      <c r="AN703" s="255" t="s">
        <v>432</v>
      </c>
      <c r="AO703" s="281" t="s">
        <v>432</v>
      </c>
      <c r="AP703" s="255" t="s">
        <v>434</v>
      </c>
      <c r="AQ703" s="255" t="s">
        <v>10785</v>
      </c>
      <c r="AR703" s="30" t="s">
        <v>26998</v>
      </c>
      <c r="AS703" s="255"/>
      <c r="AX703" s="33" t="s">
        <v>6970</v>
      </c>
      <c r="AY703" s="30" t="s">
        <v>227</v>
      </c>
      <c r="AZ703" s="30"/>
      <c r="BB703" s="33" t="s">
        <v>14708</v>
      </c>
      <c r="BC703" s="31">
        <v>0.70000000000000007</v>
      </c>
      <c r="BD703" s="31">
        <v>0.70486111111111116</v>
      </c>
      <c r="BE703" s="494"/>
      <c r="BF703" s="44">
        <v>1</v>
      </c>
      <c r="BG703" s="44">
        <v>1</v>
      </c>
      <c r="BH703" s="44">
        <v>1</v>
      </c>
      <c r="BI703" s="44">
        <v>1</v>
      </c>
      <c r="BJ703" s="44">
        <v>1</v>
      </c>
      <c r="BK703" s="44">
        <v>1</v>
      </c>
      <c r="BL703" s="44">
        <v>1</v>
      </c>
      <c r="BM703" s="44">
        <v>1</v>
      </c>
      <c r="BN703" s="44">
        <v>1</v>
      </c>
      <c r="BO703" s="44">
        <v>1</v>
      </c>
      <c r="BP703" s="44">
        <v>1</v>
      </c>
      <c r="BQ703" s="44">
        <v>1</v>
      </c>
      <c r="BR703" s="44">
        <v>1</v>
      </c>
      <c r="BS703" s="44">
        <v>1</v>
      </c>
      <c r="BT703" s="44">
        <v>1</v>
      </c>
      <c r="BU703" s="494"/>
      <c r="BV703" s="44"/>
      <c r="BW703" s="31"/>
      <c r="BX703" s="31"/>
      <c r="BY703" s="494"/>
      <c r="CY703" s="30"/>
      <c r="IC703" s="44" t="s">
        <v>3403</v>
      </c>
      <c r="IE703" s="44" t="s">
        <v>3403</v>
      </c>
    </row>
    <row r="704" spans="1:239" s="33" customFormat="1" ht="12.75" x14ac:dyDescent="0.2">
      <c r="A704" s="85">
        <v>33</v>
      </c>
      <c r="B704" s="31">
        <v>0.64583333333333337</v>
      </c>
      <c r="D704" s="30" t="s">
        <v>20438</v>
      </c>
      <c r="E704" s="255" t="s">
        <v>212</v>
      </c>
      <c r="F704" s="282">
        <v>43288</v>
      </c>
      <c r="G704" s="255" t="s">
        <v>1202</v>
      </c>
      <c r="H704" s="255" t="s">
        <v>233</v>
      </c>
      <c r="I704" s="33" t="s">
        <v>3057</v>
      </c>
      <c r="M704" s="492"/>
      <c r="N704" s="492"/>
      <c r="O704" s="255"/>
      <c r="P704" s="495" t="s">
        <v>27173</v>
      </c>
      <c r="Q704" s="33" t="s">
        <v>27174</v>
      </c>
      <c r="R704" s="33" t="s">
        <v>11786</v>
      </c>
      <c r="S704" s="492" t="s">
        <v>27175</v>
      </c>
      <c r="T704" s="262">
        <v>9184285390</v>
      </c>
      <c r="U704" s="573" t="s">
        <v>27176</v>
      </c>
      <c r="V704" s="85" t="s">
        <v>221</v>
      </c>
      <c r="W704" s="85" t="s">
        <v>221</v>
      </c>
      <c r="X704" s="85" t="s">
        <v>221</v>
      </c>
      <c r="Y704" s="85" t="s">
        <v>221</v>
      </c>
      <c r="Z704" s="85" t="s">
        <v>221</v>
      </c>
      <c r="AA704" s="33" t="s">
        <v>27177</v>
      </c>
      <c r="AB704" s="262">
        <v>9322049902</v>
      </c>
      <c r="AC704" s="33" t="s">
        <v>1303</v>
      </c>
      <c r="AD704" s="33" t="s">
        <v>224</v>
      </c>
      <c r="AE704" s="255" t="s">
        <v>221</v>
      </c>
      <c r="AF704" s="194" t="s">
        <v>221</v>
      </c>
      <c r="AG704" s="255" t="s">
        <v>221</v>
      </c>
      <c r="AH704" s="255" t="s">
        <v>221</v>
      </c>
      <c r="AI704" s="33">
        <v>0</v>
      </c>
      <c r="AJ704" s="255" t="s">
        <v>446</v>
      </c>
      <c r="AK704" s="33">
        <v>0</v>
      </c>
      <c r="AL704" s="33">
        <v>0</v>
      </c>
      <c r="AM704" s="33">
        <v>0</v>
      </c>
      <c r="AN704" s="255" t="s">
        <v>432</v>
      </c>
      <c r="AO704" s="281" t="s">
        <v>432</v>
      </c>
      <c r="AP704" s="255" t="s">
        <v>434</v>
      </c>
      <c r="AQ704" s="255" t="s">
        <v>10785</v>
      </c>
      <c r="AR704" s="30" t="s">
        <v>26998</v>
      </c>
      <c r="AS704" s="255"/>
      <c r="AX704" s="33" t="s">
        <v>6970</v>
      </c>
      <c r="AY704" s="30" t="s">
        <v>227</v>
      </c>
      <c r="AZ704" s="30"/>
      <c r="BB704" s="33" t="s">
        <v>14708</v>
      </c>
      <c r="BC704" s="31" t="s">
        <v>27178</v>
      </c>
      <c r="BD704" s="31">
        <v>0.71527777777777779</v>
      </c>
      <c r="BE704" s="494"/>
      <c r="BF704" s="44">
        <v>1</v>
      </c>
      <c r="BG704" s="44">
        <v>1</v>
      </c>
      <c r="BH704" s="44">
        <v>1</v>
      </c>
      <c r="BI704" s="44">
        <v>1</v>
      </c>
      <c r="BJ704" s="44">
        <v>1</v>
      </c>
      <c r="BK704" s="44">
        <v>1</v>
      </c>
      <c r="BL704" s="44">
        <v>1</v>
      </c>
      <c r="BM704" s="44">
        <v>1</v>
      </c>
      <c r="BN704" s="44">
        <v>1</v>
      </c>
      <c r="BO704" s="44">
        <v>1</v>
      </c>
      <c r="BP704" s="44">
        <v>1</v>
      </c>
      <c r="BQ704" s="44">
        <v>1</v>
      </c>
      <c r="BR704" s="44">
        <v>1</v>
      </c>
      <c r="BS704" s="44">
        <v>1</v>
      </c>
      <c r="BT704" s="44">
        <v>1</v>
      </c>
      <c r="BU704" s="494"/>
      <c r="BV704" s="44"/>
      <c r="BW704" s="31"/>
      <c r="BX704" s="31"/>
      <c r="BY704" s="494"/>
      <c r="CY704" s="30"/>
      <c r="IC704" s="44" t="s">
        <v>3403</v>
      </c>
      <c r="IE704" s="44" t="s">
        <v>3403</v>
      </c>
    </row>
    <row r="705" spans="1:239" s="33" customFormat="1" ht="12.75" x14ac:dyDescent="0.2">
      <c r="A705" s="85">
        <v>34</v>
      </c>
      <c r="B705" s="31">
        <v>0.6875</v>
      </c>
      <c r="D705" s="30" t="s">
        <v>20438</v>
      </c>
      <c r="E705" s="255" t="s">
        <v>212</v>
      </c>
      <c r="F705" s="282">
        <v>43288</v>
      </c>
      <c r="G705" s="255" t="s">
        <v>357</v>
      </c>
      <c r="H705" s="85" t="s">
        <v>337</v>
      </c>
      <c r="I705" s="85" t="s">
        <v>437</v>
      </c>
      <c r="J705" s="33" t="s">
        <v>5969</v>
      </c>
      <c r="M705" s="492"/>
      <c r="N705" s="492"/>
      <c r="O705" s="255"/>
      <c r="P705" s="495" t="s">
        <v>27179</v>
      </c>
      <c r="Q705" s="33" t="s">
        <v>27180</v>
      </c>
      <c r="R705" s="33" t="s">
        <v>27181</v>
      </c>
      <c r="S705" s="492" t="s">
        <v>27182</v>
      </c>
      <c r="T705" s="262">
        <v>9554283307</v>
      </c>
      <c r="U705" s="573" t="s">
        <v>27183</v>
      </c>
      <c r="V705" s="85" t="s">
        <v>221</v>
      </c>
      <c r="W705" s="85" t="s">
        <v>221</v>
      </c>
      <c r="X705" s="85" t="s">
        <v>221</v>
      </c>
      <c r="Y705" s="85" t="s">
        <v>221</v>
      </c>
      <c r="Z705" s="85" t="s">
        <v>221</v>
      </c>
      <c r="AA705" s="33" t="s">
        <v>27184</v>
      </c>
      <c r="AB705" s="262">
        <v>9752791026</v>
      </c>
      <c r="AC705" s="33" t="s">
        <v>1303</v>
      </c>
      <c r="AD705" s="33" t="s">
        <v>224</v>
      </c>
      <c r="AE705" s="255" t="s">
        <v>221</v>
      </c>
      <c r="AF705" s="194" t="s">
        <v>221</v>
      </c>
      <c r="AG705" s="255" t="s">
        <v>221</v>
      </c>
      <c r="AH705" s="255" t="s">
        <v>221</v>
      </c>
      <c r="AI705" s="33">
        <v>0</v>
      </c>
      <c r="AJ705" s="255" t="s">
        <v>446</v>
      </c>
      <c r="AK705" s="33">
        <v>0</v>
      </c>
      <c r="AL705" s="33">
        <v>0</v>
      </c>
      <c r="AM705" s="33">
        <v>0</v>
      </c>
      <c r="AN705" s="255" t="s">
        <v>432</v>
      </c>
      <c r="AO705" s="281" t="s">
        <v>432</v>
      </c>
      <c r="AP705" s="255" t="s">
        <v>434</v>
      </c>
      <c r="AQ705" s="255" t="s">
        <v>10785</v>
      </c>
      <c r="AR705" s="30" t="s">
        <v>26998</v>
      </c>
      <c r="AS705" s="255"/>
      <c r="AX705" s="33" t="s">
        <v>6970</v>
      </c>
      <c r="AY705" s="30" t="s">
        <v>227</v>
      </c>
      <c r="AZ705" s="30"/>
      <c r="BB705" s="33" t="s">
        <v>14708</v>
      </c>
      <c r="BC705" s="31">
        <v>0.70833333333333337</v>
      </c>
      <c r="BD705" s="31">
        <v>0.71527777777777779</v>
      </c>
      <c r="BE705" s="494"/>
      <c r="BF705" s="44">
        <v>2</v>
      </c>
      <c r="BG705" s="44">
        <v>2</v>
      </c>
      <c r="BH705" s="44">
        <v>2</v>
      </c>
      <c r="BI705" s="44">
        <v>2</v>
      </c>
      <c r="BJ705" s="44">
        <v>2</v>
      </c>
      <c r="BK705" s="44">
        <v>2</v>
      </c>
      <c r="BL705" s="44">
        <v>2</v>
      </c>
      <c r="BM705" s="44">
        <v>2</v>
      </c>
      <c r="BN705" s="44">
        <v>2</v>
      </c>
      <c r="BO705" s="44">
        <v>2</v>
      </c>
      <c r="BP705" s="44">
        <v>2</v>
      </c>
      <c r="BQ705" s="44">
        <v>2</v>
      </c>
      <c r="BR705" s="44">
        <v>2</v>
      </c>
      <c r="BS705" s="44">
        <v>2</v>
      </c>
      <c r="BT705" s="44">
        <v>2</v>
      </c>
      <c r="BU705" s="494"/>
      <c r="BV705" s="44" t="s">
        <v>14708</v>
      </c>
      <c r="BW705" s="31">
        <v>0.71527777777777779</v>
      </c>
      <c r="BX705" s="31">
        <v>0.72222222222222221</v>
      </c>
      <c r="BY705" s="494"/>
      <c r="BZ705" s="33">
        <v>3</v>
      </c>
      <c r="CA705" s="33">
        <v>3</v>
      </c>
      <c r="CB705" s="33">
        <v>3</v>
      </c>
      <c r="CC705" s="33">
        <v>3</v>
      </c>
      <c r="CD705" s="33" t="s">
        <v>260</v>
      </c>
      <c r="CR705" s="335" t="s">
        <v>12643</v>
      </c>
      <c r="CS705" s="335" t="s">
        <v>12644</v>
      </c>
      <c r="CT705" s="335" t="s">
        <v>4002</v>
      </c>
      <c r="CU705" s="335" t="s">
        <v>27185</v>
      </c>
      <c r="CV705" s="335" t="s">
        <v>27180</v>
      </c>
      <c r="CW705" s="335" t="s">
        <v>27181</v>
      </c>
      <c r="CX705" s="335" t="s">
        <v>27182</v>
      </c>
      <c r="CY705" s="335" t="s">
        <v>27186</v>
      </c>
      <c r="CZ705" s="335" t="s">
        <v>3848</v>
      </c>
      <c r="DA705" s="335" t="s">
        <v>27187</v>
      </c>
      <c r="DB705" s="335" t="s">
        <v>4158</v>
      </c>
      <c r="DC705" s="335" t="s">
        <v>4159</v>
      </c>
      <c r="DD705" s="335" t="s">
        <v>22660</v>
      </c>
      <c r="DE705" s="335" t="s">
        <v>3848</v>
      </c>
      <c r="DF705" s="335" t="s">
        <v>27188</v>
      </c>
      <c r="DG705" s="335" t="s">
        <v>4158</v>
      </c>
      <c r="DH705" s="335" t="s">
        <v>4159</v>
      </c>
      <c r="DI705" s="335" t="s">
        <v>22660</v>
      </c>
      <c r="DJ705" s="335" t="s">
        <v>3848</v>
      </c>
      <c r="DK705" s="335" t="s">
        <v>3957</v>
      </c>
      <c r="DL705" s="335" t="s">
        <v>14122</v>
      </c>
      <c r="DM705" s="335" t="s">
        <v>3914</v>
      </c>
      <c r="DN705" s="335" t="s">
        <v>3852</v>
      </c>
      <c r="DO705" s="335" t="s">
        <v>3853</v>
      </c>
      <c r="DP705" s="335" t="s">
        <v>3854</v>
      </c>
      <c r="DQ705" s="335" t="s">
        <v>27189</v>
      </c>
      <c r="DR705" s="335" t="s">
        <v>2718</v>
      </c>
      <c r="DS705" s="335" t="s">
        <v>27183</v>
      </c>
      <c r="DT705" s="335" t="s">
        <v>3848</v>
      </c>
      <c r="DU705" s="335" t="s">
        <v>3848</v>
      </c>
      <c r="DV705" s="335" t="s">
        <v>3848</v>
      </c>
      <c r="DW705" s="335" t="s">
        <v>3848</v>
      </c>
      <c r="DX705" s="335" t="s">
        <v>3848</v>
      </c>
      <c r="DY705" s="335" t="s">
        <v>3848</v>
      </c>
      <c r="DZ705" s="335" t="s">
        <v>3848</v>
      </c>
      <c r="EA705" s="335" t="s">
        <v>3848</v>
      </c>
      <c r="EB705" s="335" t="s">
        <v>3861</v>
      </c>
      <c r="EC705" s="335" t="s">
        <v>3862</v>
      </c>
      <c r="ED705" s="335" t="s">
        <v>3848</v>
      </c>
      <c r="EE705" s="335" t="s">
        <v>5408</v>
      </c>
      <c r="EF705" s="335" t="s">
        <v>3864</v>
      </c>
      <c r="EG705" s="335" t="s">
        <v>3919</v>
      </c>
      <c r="EH705" s="335" t="s">
        <v>3920</v>
      </c>
      <c r="EI705" s="335" t="s">
        <v>27190</v>
      </c>
      <c r="EJ705" s="335" t="s">
        <v>3848</v>
      </c>
      <c r="EK705" s="335" t="s">
        <v>3848</v>
      </c>
      <c r="EL705" s="335" t="s">
        <v>3868</v>
      </c>
      <c r="EM705" s="335" t="s">
        <v>4002</v>
      </c>
      <c r="EN705" s="335" t="s">
        <v>4002</v>
      </c>
      <c r="EO705" s="335" t="s">
        <v>3870</v>
      </c>
      <c r="EP705" s="335" t="s">
        <v>3869</v>
      </c>
      <c r="EQ705" s="335" t="s">
        <v>27191</v>
      </c>
      <c r="ER705" s="335" t="s">
        <v>3924</v>
      </c>
      <c r="ES705" s="335" t="s">
        <v>27192</v>
      </c>
      <c r="ET705" s="335" t="s">
        <v>27193</v>
      </c>
      <c r="EU705" s="335" t="s">
        <v>27194</v>
      </c>
      <c r="EV705" s="335" t="s">
        <v>3876</v>
      </c>
      <c r="EW705" s="335" t="s">
        <v>3876</v>
      </c>
      <c r="EX705" s="335" t="s">
        <v>3848</v>
      </c>
      <c r="EY705" s="335" t="s">
        <v>3848</v>
      </c>
      <c r="EZ705" s="335" t="s">
        <v>3876</v>
      </c>
      <c r="FA705" s="335" t="s">
        <v>3848</v>
      </c>
      <c r="FB705" s="335" t="s">
        <v>3848</v>
      </c>
      <c r="FC705" s="335" t="s">
        <v>3848</v>
      </c>
      <c r="FD705" s="335" t="s">
        <v>3848</v>
      </c>
      <c r="FE705" s="335" t="s">
        <v>4017</v>
      </c>
      <c r="FF705" s="335" t="s">
        <v>4017</v>
      </c>
      <c r="FG705" s="335" t="s">
        <v>3848</v>
      </c>
      <c r="FH705" s="335" t="s">
        <v>3848</v>
      </c>
      <c r="FI705" s="335" t="s">
        <v>3848</v>
      </c>
      <c r="FJ705" s="335" t="s">
        <v>4017</v>
      </c>
      <c r="FK705" s="335" t="s">
        <v>4017</v>
      </c>
      <c r="FL705" s="335" t="s">
        <v>4017</v>
      </c>
      <c r="FM705" s="335" t="s">
        <v>27182</v>
      </c>
      <c r="FN705" s="335" t="s">
        <v>13442</v>
      </c>
      <c r="FO705" s="335" t="s">
        <v>474</v>
      </c>
      <c r="FP705" s="335" t="s">
        <v>3848</v>
      </c>
      <c r="FQ705" s="335" t="s">
        <v>27195</v>
      </c>
      <c r="FR705" s="335" t="s">
        <v>4367</v>
      </c>
      <c r="FS705" s="335" t="s">
        <v>27196</v>
      </c>
      <c r="FT705" s="335" t="s">
        <v>3943</v>
      </c>
      <c r="FU705" s="335" t="s">
        <v>3943</v>
      </c>
      <c r="FV705" s="335" t="s">
        <v>3943</v>
      </c>
      <c r="FW705" s="335" t="s">
        <v>3943</v>
      </c>
      <c r="FX705" s="335" t="s">
        <v>3894</v>
      </c>
      <c r="FY705" s="335" t="s">
        <v>3848</v>
      </c>
      <c r="FZ705" s="335" t="s">
        <v>3848</v>
      </c>
      <c r="GA705" s="335" t="s">
        <v>3946</v>
      </c>
      <c r="GB705" s="335" t="s">
        <v>3945</v>
      </c>
      <c r="GC705" s="335" t="s">
        <v>3946</v>
      </c>
      <c r="IC705" s="44" t="s">
        <v>13439</v>
      </c>
      <c r="IE705" s="44" t="s">
        <v>3403</v>
      </c>
    </row>
    <row r="706" spans="1:239" s="66" customFormat="1" ht="12.75" x14ac:dyDescent="0.2">
      <c r="A706" s="66">
        <v>1</v>
      </c>
      <c r="B706" s="509"/>
      <c r="C706" s="509"/>
      <c r="D706" s="63" t="s">
        <v>20438</v>
      </c>
      <c r="E706" s="66" t="s">
        <v>212</v>
      </c>
      <c r="F706" s="537">
        <v>43288</v>
      </c>
      <c r="G706" s="36" t="s">
        <v>357</v>
      </c>
      <c r="H706" s="36" t="s">
        <v>337</v>
      </c>
      <c r="I706" s="66" t="s">
        <v>437</v>
      </c>
      <c r="J706" s="33" t="s">
        <v>5969</v>
      </c>
      <c r="M706" s="537"/>
      <c r="N706" s="537"/>
      <c r="P706" s="314" t="s">
        <v>27197</v>
      </c>
      <c r="Q706" s="194" t="s">
        <v>27198</v>
      </c>
      <c r="R706" s="194" t="s">
        <v>27199</v>
      </c>
      <c r="S706" s="194" t="s">
        <v>27200</v>
      </c>
      <c r="T706" s="194" t="s">
        <v>27201</v>
      </c>
      <c r="U706" s="538" t="s">
        <v>27202</v>
      </c>
      <c r="V706" s="538" t="s">
        <v>25757</v>
      </c>
      <c r="W706" s="66" t="s">
        <v>221</v>
      </c>
      <c r="X706" s="66" t="s">
        <v>221</v>
      </c>
      <c r="Y706" s="66" t="s">
        <v>221</v>
      </c>
      <c r="Z706" s="66" t="s">
        <v>221</v>
      </c>
      <c r="AA706" s="194" t="s">
        <v>27203</v>
      </c>
      <c r="AB706" s="194">
        <v>9267836294</v>
      </c>
      <c r="AC706" s="30" t="s">
        <v>314</v>
      </c>
      <c r="AD706" s="183" t="s">
        <v>241</v>
      </c>
      <c r="AE706" s="194" t="s">
        <v>424</v>
      </c>
      <c r="AF706" s="194" t="s">
        <v>23260</v>
      </c>
      <c r="AG706" s="194" t="s">
        <v>221</v>
      </c>
      <c r="AH706" s="194" t="s">
        <v>221</v>
      </c>
      <c r="AI706" s="194">
        <v>30</v>
      </c>
      <c r="AJ706" s="194" t="s">
        <v>227</v>
      </c>
      <c r="AK706" s="66">
        <v>1</v>
      </c>
      <c r="AL706" s="194">
        <v>9</v>
      </c>
      <c r="AM706" s="194">
        <v>21</v>
      </c>
      <c r="AN706" s="64" t="s">
        <v>394</v>
      </c>
      <c r="AO706" s="63" t="s">
        <v>3540</v>
      </c>
      <c r="AP706" s="33" t="s">
        <v>281</v>
      </c>
      <c r="AQ706" s="66" t="s">
        <v>15604</v>
      </c>
      <c r="AY706" s="254" t="s">
        <v>227</v>
      </c>
      <c r="AZ706" s="66" t="s">
        <v>3876</v>
      </c>
      <c r="BA706" s="509" t="s">
        <v>7951</v>
      </c>
      <c r="BB706" s="66" t="s">
        <v>22072</v>
      </c>
      <c r="BC706" s="509">
        <v>0.6069444444444444</v>
      </c>
      <c r="BD706" s="509">
        <v>0.625</v>
      </c>
      <c r="BE706" s="539"/>
      <c r="BF706" s="194">
        <v>2</v>
      </c>
      <c r="BG706" s="194">
        <v>3</v>
      </c>
      <c r="BH706" s="194">
        <v>3</v>
      </c>
      <c r="BI706" s="194">
        <v>3</v>
      </c>
      <c r="BJ706" s="194">
        <v>3</v>
      </c>
      <c r="BK706" s="194">
        <v>2</v>
      </c>
      <c r="BL706" s="194">
        <v>2</v>
      </c>
      <c r="BM706" s="194">
        <v>3</v>
      </c>
      <c r="BN706" s="194">
        <v>2</v>
      </c>
      <c r="BO706" s="194">
        <v>2</v>
      </c>
      <c r="BP706" s="194">
        <v>3</v>
      </c>
      <c r="BQ706" s="194">
        <v>2</v>
      </c>
      <c r="BR706" s="194">
        <v>3</v>
      </c>
      <c r="BS706" s="194">
        <v>3</v>
      </c>
      <c r="BT706" s="194">
        <v>3</v>
      </c>
      <c r="BU706" s="30"/>
      <c r="BV706" s="540" t="s">
        <v>22072</v>
      </c>
      <c r="BW706" s="319">
        <v>0.625</v>
      </c>
      <c r="BX706" s="31">
        <v>0.63194444444444442</v>
      </c>
      <c r="BZ706" s="194">
        <v>3</v>
      </c>
      <c r="CA706" s="66">
        <v>2</v>
      </c>
      <c r="CB706" s="194">
        <v>2</v>
      </c>
      <c r="CC706" s="194">
        <v>3</v>
      </c>
      <c r="CD706" s="30" t="s">
        <v>260</v>
      </c>
      <c r="CE706" s="66" t="s">
        <v>22072</v>
      </c>
      <c r="CF706" s="66">
        <v>15</v>
      </c>
      <c r="IC706" s="44" t="s">
        <v>13439</v>
      </c>
      <c r="IE706" s="44" t="s">
        <v>3403</v>
      </c>
    </row>
    <row r="707" spans="1:239" s="63" customFormat="1" ht="12.75" x14ac:dyDescent="0.2">
      <c r="A707" s="66">
        <v>2</v>
      </c>
      <c r="B707" s="509"/>
      <c r="D707" s="63" t="s">
        <v>20438</v>
      </c>
      <c r="E707" s="66" t="s">
        <v>212</v>
      </c>
      <c r="F707" s="537">
        <v>43288</v>
      </c>
      <c r="G707" s="36" t="s">
        <v>357</v>
      </c>
      <c r="H707" s="36" t="s">
        <v>337</v>
      </c>
      <c r="I707" s="66" t="s">
        <v>437</v>
      </c>
      <c r="J707" s="33" t="s">
        <v>5969</v>
      </c>
      <c r="L707" s="66"/>
      <c r="M707" s="537"/>
      <c r="N707" s="537"/>
      <c r="P707" s="314" t="s">
        <v>27204</v>
      </c>
      <c r="Q707" s="194" t="s">
        <v>27205</v>
      </c>
      <c r="R707" s="194" t="s">
        <v>27206</v>
      </c>
      <c r="S707" s="194" t="s">
        <v>1690</v>
      </c>
      <c r="T707" s="194" t="s">
        <v>27207</v>
      </c>
      <c r="U707" s="538" t="s">
        <v>27208</v>
      </c>
      <c r="V707" s="66" t="s">
        <v>221</v>
      </c>
      <c r="W707" s="66" t="s">
        <v>221</v>
      </c>
      <c r="X707" s="66" t="s">
        <v>221</v>
      </c>
      <c r="Y707" s="66" t="s">
        <v>221</v>
      </c>
      <c r="Z707" s="66" t="s">
        <v>221</v>
      </c>
      <c r="AA707" s="194" t="s">
        <v>27209</v>
      </c>
      <c r="AB707" s="194">
        <v>9433426341</v>
      </c>
      <c r="AC707" s="30" t="s">
        <v>223</v>
      </c>
      <c r="AD707" s="255" t="s">
        <v>224</v>
      </c>
      <c r="AF707" s="194" t="s">
        <v>221</v>
      </c>
      <c r="AG707" s="194" t="s">
        <v>221</v>
      </c>
      <c r="AH707" s="194" t="s">
        <v>221</v>
      </c>
      <c r="AI707" s="63">
        <v>13</v>
      </c>
      <c r="AJ707" s="194" t="s">
        <v>227</v>
      </c>
      <c r="AK707" s="194">
        <v>1</v>
      </c>
      <c r="AL707" s="194">
        <v>13</v>
      </c>
      <c r="AM707" s="63">
        <v>0</v>
      </c>
      <c r="AN707" s="64" t="s">
        <v>394</v>
      </c>
      <c r="AO707" s="63" t="s">
        <v>3540</v>
      </c>
      <c r="AP707" s="33" t="s">
        <v>281</v>
      </c>
      <c r="AQ707" s="66" t="s">
        <v>15604</v>
      </c>
      <c r="AR707" s="66"/>
      <c r="AX707" s="66"/>
      <c r="AY707" s="254" t="s">
        <v>227</v>
      </c>
      <c r="AZ707" s="66" t="s">
        <v>3876</v>
      </c>
      <c r="BA707" s="509" t="s">
        <v>7951</v>
      </c>
      <c r="BB707" s="66" t="s">
        <v>22072</v>
      </c>
      <c r="BC707" s="509">
        <v>0.84930555555555554</v>
      </c>
      <c r="BD707" s="509">
        <v>0.87986111111111109</v>
      </c>
      <c r="BE707" s="71"/>
      <c r="BF707" s="194">
        <v>2</v>
      </c>
      <c r="BG707" s="194">
        <v>3</v>
      </c>
      <c r="BH707" s="194">
        <v>3</v>
      </c>
      <c r="BI707" s="194">
        <v>3</v>
      </c>
      <c r="BJ707" s="194">
        <v>3</v>
      </c>
      <c r="BK707" s="194">
        <v>2</v>
      </c>
      <c r="BL707" s="194">
        <v>2</v>
      </c>
      <c r="BM707" s="194">
        <v>3</v>
      </c>
      <c r="BN707" s="194">
        <v>2</v>
      </c>
      <c r="BO707" s="194">
        <v>2</v>
      </c>
      <c r="BP707" s="194">
        <v>3</v>
      </c>
      <c r="BQ707" s="194">
        <v>2</v>
      </c>
      <c r="BR707" s="194">
        <v>3</v>
      </c>
      <c r="BS707" s="194">
        <v>3</v>
      </c>
      <c r="BT707" s="194">
        <v>3</v>
      </c>
      <c r="BU707" s="30"/>
      <c r="BV707" s="540" t="s">
        <v>22072</v>
      </c>
      <c r="BW707" s="31">
        <v>0.87986111111111109</v>
      </c>
      <c r="BX707" s="31">
        <v>0.88680555555555562</v>
      </c>
      <c r="BY707" s="30"/>
      <c r="BZ707" s="30">
        <v>3</v>
      </c>
      <c r="CA707" s="30">
        <v>3</v>
      </c>
      <c r="CB707" s="30">
        <v>3</v>
      </c>
      <c r="CC707" s="30">
        <v>3</v>
      </c>
      <c r="CD707" s="63" t="s">
        <v>260</v>
      </c>
      <c r="CE707" s="66" t="s">
        <v>22072</v>
      </c>
      <c r="CF707" s="66">
        <v>15</v>
      </c>
      <c r="IC707" s="44" t="s">
        <v>13439</v>
      </c>
      <c r="IE707" s="44" t="s">
        <v>3403</v>
      </c>
    </row>
    <row r="708" spans="1:239" s="66" customFormat="1" ht="12.75" x14ac:dyDescent="0.2">
      <c r="A708" s="66">
        <v>3</v>
      </c>
      <c r="B708" s="509"/>
      <c r="C708" s="537"/>
      <c r="D708" s="63" t="s">
        <v>20438</v>
      </c>
      <c r="E708" s="66" t="s">
        <v>212</v>
      </c>
      <c r="F708" s="537">
        <v>43288</v>
      </c>
      <c r="G708" s="36" t="s">
        <v>1202</v>
      </c>
      <c r="H708" s="36" t="s">
        <v>214</v>
      </c>
      <c r="I708" s="66" t="s">
        <v>1222</v>
      </c>
      <c r="M708" s="537"/>
      <c r="N708" s="537"/>
      <c r="P708" s="261" t="s">
        <v>27210</v>
      </c>
      <c r="Q708" s="567" t="s">
        <v>27211</v>
      </c>
      <c r="R708" s="567" t="s">
        <v>27212</v>
      </c>
      <c r="S708" s="194"/>
      <c r="T708" s="360">
        <v>9774820817</v>
      </c>
      <c r="U708" s="574" t="s">
        <v>27213</v>
      </c>
      <c r="V708" s="66" t="s">
        <v>221</v>
      </c>
      <c r="W708" s="66" t="s">
        <v>221</v>
      </c>
      <c r="X708" s="66" t="s">
        <v>221</v>
      </c>
      <c r="Y708" s="66" t="s">
        <v>221</v>
      </c>
      <c r="Z708" s="66" t="s">
        <v>221</v>
      </c>
      <c r="AA708" s="194" t="s">
        <v>4044</v>
      </c>
      <c r="AB708" s="194" t="s">
        <v>4044</v>
      </c>
      <c r="AC708" s="194" t="s">
        <v>1303</v>
      </c>
      <c r="AD708" s="255" t="s">
        <v>224</v>
      </c>
      <c r="AE708" s="194"/>
      <c r="AF708" s="194" t="s">
        <v>4044</v>
      </c>
      <c r="AG708" s="194" t="s">
        <v>4044</v>
      </c>
      <c r="AH708" s="194" t="s">
        <v>4044</v>
      </c>
      <c r="AI708" s="194"/>
      <c r="AJ708" s="194"/>
      <c r="AK708" s="194"/>
      <c r="AL708" s="194"/>
      <c r="AM708" s="194"/>
      <c r="AN708" s="64" t="s">
        <v>394</v>
      </c>
      <c r="AO708" s="63" t="s">
        <v>3540</v>
      </c>
      <c r="AP708" s="33" t="s">
        <v>281</v>
      </c>
      <c r="AQ708" s="66" t="s">
        <v>15604</v>
      </c>
      <c r="AY708" s="254" t="s">
        <v>227</v>
      </c>
      <c r="BA708" s="509" t="s">
        <v>7951</v>
      </c>
      <c r="BB708" s="66" t="s">
        <v>22072</v>
      </c>
      <c r="BC708" s="575">
        <v>0.67291666666666661</v>
      </c>
      <c r="BD708" s="575">
        <v>0.6743055555555556</v>
      </c>
      <c r="BF708" s="194" t="s">
        <v>4044</v>
      </c>
      <c r="BG708" s="194" t="s">
        <v>4044</v>
      </c>
      <c r="BH708" s="194" t="s">
        <v>4044</v>
      </c>
      <c r="BI708" s="194" t="s">
        <v>4044</v>
      </c>
      <c r="BJ708" s="194" t="s">
        <v>4044</v>
      </c>
      <c r="BK708" s="194" t="s">
        <v>4044</v>
      </c>
      <c r="BL708" s="194" t="s">
        <v>4044</v>
      </c>
      <c r="BM708" s="194" t="s">
        <v>4044</v>
      </c>
      <c r="BN708" s="194" t="s">
        <v>4044</v>
      </c>
      <c r="BO708" s="194" t="s">
        <v>4044</v>
      </c>
      <c r="BP708" s="194" t="s">
        <v>4044</v>
      </c>
      <c r="BQ708" s="194" t="s">
        <v>4044</v>
      </c>
      <c r="BR708" s="194" t="s">
        <v>4044</v>
      </c>
      <c r="BS708" s="194" t="s">
        <v>4044</v>
      </c>
      <c r="BT708" s="194" t="s">
        <v>4044</v>
      </c>
      <c r="BU708" s="44"/>
      <c r="BV708" s="540"/>
      <c r="BW708" s="59"/>
      <c r="BX708" s="59"/>
      <c r="BZ708" s="194"/>
      <c r="CA708" s="194"/>
      <c r="CB708" s="194"/>
      <c r="CC708" s="194"/>
      <c r="CD708" s="63"/>
      <c r="CE708" s="30"/>
      <c r="IC708" s="44" t="s">
        <v>3403</v>
      </c>
      <c r="IE708" s="44" t="s">
        <v>3403</v>
      </c>
    </row>
    <row r="709" spans="1:239" s="63" customFormat="1" ht="12.75" x14ac:dyDescent="0.2">
      <c r="A709" s="66">
        <v>4</v>
      </c>
      <c r="B709" s="509"/>
      <c r="D709" s="63" t="s">
        <v>20438</v>
      </c>
      <c r="E709" s="66" t="s">
        <v>212</v>
      </c>
      <c r="F709" s="537">
        <v>43288</v>
      </c>
      <c r="G709" s="36" t="s">
        <v>1202</v>
      </c>
      <c r="H709" s="36" t="s">
        <v>214</v>
      </c>
      <c r="I709" s="66" t="s">
        <v>1222</v>
      </c>
      <c r="J709" s="66"/>
      <c r="K709" s="66"/>
      <c r="L709" s="66"/>
      <c r="M709" s="537"/>
      <c r="N709" s="537"/>
      <c r="P709" s="261" t="s">
        <v>27214</v>
      </c>
      <c r="Q709" s="63" t="s">
        <v>27215</v>
      </c>
      <c r="R709" s="194" t="s">
        <v>27216</v>
      </c>
      <c r="T709" s="194">
        <v>9157495789</v>
      </c>
      <c r="U709" s="576" t="s">
        <v>27217</v>
      </c>
      <c r="V709" s="66" t="s">
        <v>221</v>
      </c>
      <c r="W709" s="66" t="s">
        <v>221</v>
      </c>
      <c r="X709" s="66" t="s">
        <v>221</v>
      </c>
      <c r="Y709" s="66" t="s">
        <v>221</v>
      </c>
      <c r="Z709" s="66" t="s">
        <v>221</v>
      </c>
      <c r="AA709" s="194" t="s">
        <v>4044</v>
      </c>
      <c r="AB709" s="194" t="s">
        <v>4044</v>
      </c>
      <c r="AC709" s="194" t="s">
        <v>402</v>
      </c>
      <c r="AD709" s="183" t="s">
        <v>241</v>
      </c>
      <c r="AE709" s="66"/>
      <c r="AF709" s="194" t="s">
        <v>23260</v>
      </c>
      <c r="AG709" s="194" t="s">
        <v>221</v>
      </c>
      <c r="AH709" s="194" t="s">
        <v>221</v>
      </c>
      <c r="AI709" s="194"/>
      <c r="AJ709" s="194"/>
      <c r="AL709" s="194"/>
      <c r="AM709" s="194"/>
      <c r="AN709" s="64" t="s">
        <v>394</v>
      </c>
      <c r="AO709" s="63" t="s">
        <v>3540</v>
      </c>
      <c r="AP709" s="33" t="s">
        <v>281</v>
      </c>
      <c r="AQ709" s="66" t="s">
        <v>15604</v>
      </c>
      <c r="AR709" s="66"/>
      <c r="AX709" s="66"/>
      <c r="AY709" s="254" t="s">
        <v>227</v>
      </c>
      <c r="AZ709" s="66"/>
      <c r="BA709" s="509" t="s">
        <v>7951</v>
      </c>
      <c r="BB709" s="66" t="s">
        <v>22072</v>
      </c>
      <c r="BC709" s="575">
        <v>0.76666666666666661</v>
      </c>
      <c r="BD709" s="575">
        <v>0.7680555555555556</v>
      </c>
      <c r="BF709" s="194" t="s">
        <v>4044</v>
      </c>
      <c r="BG709" s="194" t="s">
        <v>4044</v>
      </c>
      <c r="BH709" s="194" t="s">
        <v>4044</v>
      </c>
      <c r="BI709" s="194" t="s">
        <v>4044</v>
      </c>
      <c r="BJ709" s="194" t="s">
        <v>4044</v>
      </c>
      <c r="BK709" s="194" t="s">
        <v>4044</v>
      </c>
      <c r="BL709" s="194" t="s">
        <v>4044</v>
      </c>
      <c r="BM709" s="194" t="s">
        <v>4044</v>
      </c>
      <c r="BN709" s="194" t="s">
        <v>4044</v>
      </c>
      <c r="BO709" s="194" t="s">
        <v>4044</v>
      </c>
      <c r="BP709" s="194" t="s">
        <v>4044</v>
      </c>
      <c r="BQ709" s="194" t="s">
        <v>4044</v>
      </c>
      <c r="BR709" s="194" t="s">
        <v>4044</v>
      </c>
      <c r="BS709" s="194" t="s">
        <v>4044</v>
      </c>
      <c r="BT709" s="194" t="s">
        <v>4044</v>
      </c>
      <c r="BU709" s="30"/>
      <c r="BV709" s="540"/>
      <c r="BW709" s="31"/>
      <c r="BX709" s="31"/>
      <c r="BY709" s="30"/>
      <c r="BZ709" s="30"/>
      <c r="CA709" s="30"/>
      <c r="CB709" s="30"/>
      <c r="CC709" s="30"/>
      <c r="CE709" s="30"/>
      <c r="CF709" s="66"/>
      <c r="IC709" s="44" t="s">
        <v>3403</v>
      </c>
      <c r="IE709" s="44" t="s">
        <v>3403</v>
      </c>
    </row>
    <row r="710" spans="1:239" s="66" customFormat="1" ht="12.75" x14ac:dyDescent="0.2">
      <c r="A710" s="66">
        <v>5</v>
      </c>
      <c r="B710" s="509"/>
      <c r="C710" s="537"/>
      <c r="D710" s="63" t="s">
        <v>20438</v>
      </c>
      <c r="E710" s="66" t="s">
        <v>212</v>
      </c>
      <c r="F710" s="537">
        <v>43288</v>
      </c>
      <c r="G710" s="36" t="s">
        <v>1202</v>
      </c>
      <c r="H710" s="36" t="s">
        <v>3056</v>
      </c>
      <c r="I710" s="66" t="s">
        <v>6889</v>
      </c>
      <c r="M710" s="537"/>
      <c r="N710" s="537"/>
      <c r="P710" s="314" t="s">
        <v>27218</v>
      </c>
      <c r="Q710" s="194" t="s">
        <v>1321</v>
      </c>
      <c r="R710" s="194" t="s">
        <v>27219</v>
      </c>
      <c r="S710" s="194" t="s">
        <v>27220</v>
      </c>
      <c r="T710" s="360" t="s">
        <v>27221</v>
      </c>
      <c r="U710" s="538" t="s">
        <v>27222</v>
      </c>
      <c r="V710" s="66" t="s">
        <v>221</v>
      </c>
      <c r="W710" s="66" t="s">
        <v>221</v>
      </c>
      <c r="X710" s="66" t="s">
        <v>221</v>
      </c>
      <c r="Y710" s="66" t="s">
        <v>221</v>
      </c>
      <c r="Z710" s="66" t="s">
        <v>221</v>
      </c>
      <c r="AA710" s="194" t="s">
        <v>27223</v>
      </c>
      <c r="AB710" s="194">
        <v>9482512248</v>
      </c>
      <c r="AC710" s="30" t="s">
        <v>314</v>
      </c>
      <c r="AD710" s="85" t="s">
        <v>267</v>
      </c>
      <c r="AF710" s="194" t="s">
        <v>23334</v>
      </c>
      <c r="AG710" s="194" t="s">
        <v>221</v>
      </c>
      <c r="AH710" s="194" t="s">
        <v>221</v>
      </c>
      <c r="AI710" s="194"/>
      <c r="AL710" s="194"/>
      <c r="AM710" s="194"/>
      <c r="AN710" s="64" t="s">
        <v>394</v>
      </c>
      <c r="AO710" s="63" t="s">
        <v>3540</v>
      </c>
      <c r="AP710" s="33" t="s">
        <v>281</v>
      </c>
      <c r="AQ710" s="66" t="s">
        <v>15604</v>
      </c>
      <c r="AY710" s="254" t="s">
        <v>227</v>
      </c>
      <c r="AZ710" s="66" t="s">
        <v>3876</v>
      </c>
      <c r="BA710" s="509" t="s">
        <v>7951</v>
      </c>
      <c r="BB710" s="66" t="s">
        <v>22072</v>
      </c>
      <c r="BC710" s="575">
        <v>0.78888888888888886</v>
      </c>
      <c r="BD710" s="575">
        <v>0.80625000000000002</v>
      </c>
      <c r="BF710" s="194">
        <v>2</v>
      </c>
      <c r="BG710" s="194">
        <v>2</v>
      </c>
      <c r="BH710" s="194">
        <v>2</v>
      </c>
      <c r="BI710" s="194">
        <v>2</v>
      </c>
      <c r="BJ710" s="194">
        <v>2</v>
      </c>
      <c r="BK710" s="194">
        <v>2</v>
      </c>
      <c r="BL710" s="194">
        <v>2</v>
      </c>
      <c r="BM710" s="194">
        <v>2</v>
      </c>
      <c r="BN710" s="194">
        <v>2</v>
      </c>
      <c r="BO710" s="194">
        <v>2</v>
      </c>
      <c r="BP710" s="194">
        <v>2</v>
      </c>
      <c r="BQ710" s="194">
        <v>2</v>
      </c>
      <c r="BR710" s="194">
        <v>2</v>
      </c>
      <c r="BS710" s="194">
        <v>2</v>
      </c>
      <c r="BT710" s="194">
        <v>2</v>
      </c>
      <c r="BU710" s="30"/>
      <c r="BV710" s="540"/>
      <c r="BW710" s="319"/>
      <c r="BX710" s="31"/>
      <c r="BZ710" s="194"/>
      <c r="CA710" s="194"/>
      <c r="CB710" s="194"/>
      <c r="CC710" s="194"/>
      <c r="CD710" s="194"/>
      <c r="IC710" s="44" t="s">
        <v>3403</v>
      </c>
      <c r="IE710" s="44" t="s">
        <v>3403</v>
      </c>
    </row>
    <row r="711" spans="1:239" s="36" customFormat="1" ht="12.75" x14ac:dyDescent="0.2">
      <c r="A711" s="66">
        <v>6</v>
      </c>
      <c r="B711" s="509"/>
      <c r="D711" s="63" t="s">
        <v>20438</v>
      </c>
      <c r="E711" s="66" t="s">
        <v>212</v>
      </c>
      <c r="F711" s="537">
        <v>43288</v>
      </c>
      <c r="G711" s="36" t="s">
        <v>1202</v>
      </c>
      <c r="H711" s="36" t="s">
        <v>3056</v>
      </c>
      <c r="I711" s="66" t="s">
        <v>3983</v>
      </c>
      <c r="M711" s="559"/>
      <c r="N711" s="559"/>
      <c r="P711" s="574" t="s">
        <v>27224</v>
      </c>
      <c r="Q711" s="194" t="s">
        <v>2343</v>
      </c>
      <c r="R711" s="194" t="s">
        <v>3460</v>
      </c>
      <c r="S711" s="194" t="s">
        <v>22017</v>
      </c>
      <c r="T711" s="360" t="s">
        <v>27225</v>
      </c>
      <c r="U711" s="538" t="s">
        <v>27226</v>
      </c>
      <c r="V711" s="66" t="s">
        <v>221</v>
      </c>
      <c r="W711" s="66" t="s">
        <v>221</v>
      </c>
      <c r="X711" s="66" t="s">
        <v>221</v>
      </c>
      <c r="Y711" s="66" t="s">
        <v>221</v>
      </c>
      <c r="Z711" s="66" t="s">
        <v>221</v>
      </c>
      <c r="AA711" s="194" t="s">
        <v>27227</v>
      </c>
      <c r="AB711" s="360">
        <v>9282270532</v>
      </c>
      <c r="AC711" s="30" t="s">
        <v>223</v>
      </c>
      <c r="AD711" s="183" t="s">
        <v>224</v>
      </c>
      <c r="AE711" s="66"/>
      <c r="AF711" s="194" t="s">
        <v>23260</v>
      </c>
      <c r="AG711" s="194" t="s">
        <v>221</v>
      </c>
      <c r="AH711" s="194" t="s">
        <v>221</v>
      </c>
      <c r="AI711" s="194"/>
      <c r="AJ711" s="194"/>
      <c r="AK711" s="194"/>
      <c r="AL711" s="194"/>
      <c r="AM711" s="194"/>
      <c r="AN711" s="64" t="s">
        <v>394</v>
      </c>
      <c r="AO711" s="63" t="s">
        <v>3540</v>
      </c>
      <c r="AP711" s="33" t="s">
        <v>281</v>
      </c>
      <c r="AQ711" s="66" t="s">
        <v>15604</v>
      </c>
      <c r="AR711" s="66"/>
      <c r="AS711" s="183"/>
      <c r="AT711" s="183"/>
      <c r="AU711" s="183"/>
      <c r="AV711" s="183"/>
      <c r="AW711" s="183"/>
      <c r="AX711" s="66"/>
      <c r="AY711" s="254" t="s">
        <v>227</v>
      </c>
      <c r="AZ711" s="66" t="s">
        <v>3877</v>
      </c>
      <c r="BA711" s="509" t="s">
        <v>7951</v>
      </c>
      <c r="BB711" s="66" t="s">
        <v>22072</v>
      </c>
      <c r="BC711" s="575">
        <v>0.89583333333333337</v>
      </c>
      <c r="BD711" s="575">
        <v>0.90277777777777779</v>
      </c>
      <c r="BE711" s="183"/>
      <c r="BF711" s="194">
        <v>2</v>
      </c>
      <c r="BG711" s="194">
        <v>2</v>
      </c>
      <c r="BH711" s="194">
        <v>2</v>
      </c>
      <c r="BI711" s="194">
        <v>2</v>
      </c>
      <c r="BJ711" s="194">
        <v>2</v>
      </c>
      <c r="BK711" s="194">
        <v>2</v>
      </c>
      <c r="BL711" s="194">
        <v>2</v>
      </c>
      <c r="BM711" s="194">
        <v>2</v>
      </c>
      <c r="BN711" s="194">
        <v>2</v>
      </c>
      <c r="BO711" s="194">
        <v>2</v>
      </c>
      <c r="BP711" s="194">
        <v>2</v>
      </c>
      <c r="BQ711" s="194">
        <v>2</v>
      </c>
      <c r="BR711" s="194">
        <v>2</v>
      </c>
      <c r="BS711" s="194">
        <v>2</v>
      </c>
      <c r="BT711" s="194">
        <v>2</v>
      </c>
      <c r="BU711" s="183"/>
      <c r="BV711" s="540"/>
      <c r="BW711" s="500"/>
      <c r="BX711" s="319"/>
      <c r="BZ711" s="194"/>
      <c r="CA711" s="194"/>
      <c r="CB711" s="194"/>
      <c r="CC711" s="194"/>
      <c r="CD711" s="63"/>
      <c r="CE711" s="30"/>
      <c r="CF711" s="66"/>
      <c r="CG711" s="183"/>
      <c r="CH711" s="183"/>
      <c r="CI711" s="183"/>
      <c r="CJ711" s="183"/>
      <c r="CK711" s="183"/>
      <c r="CL711" s="183"/>
      <c r="CM711" s="183"/>
      <c r="CN711" s="183"/>
      <c r="CO711" s="183"/>
      <c r="CP711" s="183"/>
      <c r="CQ711" s="183"/>
      <c r="CR711" s="183"/>
      <c r="CS711" s="183"/>
      <c r="CT711" s="183"/>
      <c r="CU711" s="183"/>
      <c r="CV711" s="183"/>
      <c r="CW711" s="183"/>
      <c r="CX711" s="183"/>
      <c r="CY711" s="183"/>
      <c r="CZ711" s="183"/>
      <c r="DA711" s="183"/>
      <c r="DB711" s="183"/>
      <c r="DC711" s="183"/>
      <c r="DD711" s="183"/>
      <c r="DE711" s="183"/>
      <c r="DF711" s="183"/>
      <c r="DG711" s="183"/>
      <c r="DH711" s="183"/>
      <c r="DI711" s="183"/>
      <c r="DJ711" s="183"/>
      <c r="DK711" s="183"/>
      <c r="DL711" s="183"/>
      <c r="DM711" s="183"/>
      <c r="DN711" s="183"/>
      <c r="DO711" s="183"/>
      <c r="IC711" s="44" t="s">
        <v>3403</v>
      </c>
      <c r="IE711" s="44" t="s">
        <v>3403</v>
      </c>
    </row>
    <row r="712" spans="1:239" s="44" customFormat="1" ht="15" customHeight="1" x14ac:dyDescent="0.2">
      <c r="A712" s="85">
        <v>1</v>
      </c>
      <c r="B712" s="470">
        <v>7.013888888888889E-2</v>
      </c>
      <c r="C712" s="85"/>
      <c r="D712" s="30" t="s">
        <v>20438</v>
      </c>
      <c r="E712" s="85" t="s">
        <v>2368</v>
      </c>
      <c r="F712" s="282">
        <v>43289</v>
      </c>
      <c r="G712" s="85" t="s">
        <v>357</v>
      </c>
      <c r="H712" s="85" t="s">
        <v>337</v>
      </c>
      <c r="I712" s="85" t="s">
        <v>437</v>
      </c>
      <c r="J712" s="33" t="s">
        <v>5969</v>
      </c>
      <c r="K712" s="471"/>
      <c r="L712" s="471"/>
      <c r="M712" s="471"/>
      <c r="N712" s="471"/>
      <c r="O712" s="85"/>
      <c r="P712" s="472" t="s">
        <v>27228</v>
      </c>
      <c r="Q712" s="85" t="s">
        <v>27229</v>
      </c>
      <c r="R712" s="85" t="s">
        <v>27230</v>
      </c>
      <c r="S712" s="471" t="s">
        <v>27231</v>
      </c>
      <c r="T712" s="276">
        <v>9955657731</v>
      </c>
      <c r="U712" s="478" t="s">
        <v>27232</v>
      </c>
      <c r="V712" s="471" t="s">
        <v>221</v>
      </c>
      <c r="W712" s="471" t="s">
        <v>221</v>
      </c>
      <c r="X712" s="471" t="s">
        <v>221</v>
      </c>
      <c r="Y712" s="471" t="s">
        <v>221</v>
      </c>
      <c r="Z712" s="471" t="s">
        <v>221</v>
      </c>
      <c r="AA712" s="85" t="s">
        <v>27233</v>
      </c>
      <c r="AB712" s="85">
        <v>9065581163</v>
      </c>
      <c r="AC712" s="85" t="s">
        <v>223</v>
      </c>
      <c r="AD712" s="85" t="s">
        <v>224</v>
      </c>
      <c r="AE712" s="85"/>
      <c r="AF712" s="85" t="s">
        <v>27234</v>
      </c>
      <c r="AG712" s="85" t="s">
        <v>27234</v>
      </c>
      <c r="AH712" s="85" t="s">
        <v>27234</v>
      </c>
      <c r="AI712" s="85">
        <v>32</v>
      </c>
      <c r="AJ712" s="85" t="s">
        <v>227</v>
      </c>
      <c r="AK712" s="85">
        <v>1</v>
      </c>
      <c r="AL712" s="85">
        <v>24</v>
      </c>
      <c r="AM712" s="85">
        <v>8</v>
      </c>
      <c r="AN712" s="85" t="s">
        <v>228</v>
      </c>
      <c r="AO712" s="85" t="s">
        <v>228</v>
      </c>
      <c r="AP712" s="85" t="s">
        <v>281</v>
      </c>
      <c r="AQ712" s="85" t="s">
        <v>282</v>
      </c>
      <c r="AR712" s="85"/>
      <c r="AS712" s="85"/>
      <c r="AT712" s="85"/>
      <c r="AU712" s="85"/>
      <c r="AV712" s="85"/>
      <c r="AW712" s="85"/>
      <c r="AX712" s="85"/>
      <c r="AY712" s="85" t="s">
        <v>227</v>
      </c>
      <c r="AZ712" s="85" t="s">
        <v>227</v>
      </c>
      <c r="BA712" s="275">
        <v>0.61458333333333337</v>
      </c>
      <c r="BB712" s="474" t="s">
        <v>27235</v>
      </c>
      <c r="BC712" s="275">
        <v>0.6166666666666667</v>
      </c>
      <c r="BD712" s="275">
        <v>0.625</v>
      </c>
      <c r="BE712" s="475">
        <v>12</v>
      </c>
      <c r="BF712" s="85">
        <v>2</v>
      </c>
      <c r="BG712" s="85">
        <v>2</v>
      </c>
      <c r="BH712" s="85">
        <v>2</v>
      </c>
      <c r="BI712" s="85">
        <v>2</v>
      </c>
      <c r="BJ712" s="85">
        <v>2</v>
      </c>
      <c r="BK712" s="85">
        <v>2</v>
      </c>
      <c r="BL712" s="85">
        <v>2</v>
      </c>
      <c r="BM712" s="85">
        <v>2</v>
      </c>
      <c r="BN712" s="85">
        <v>2</v>
      </c>
      <c r="BO712" s="85">
        <v>2</v>
      </c>
      <c r="BP712" s="85">
        <v>2</v>
      </c>
      <c r="BQ712" s="85">
        <v>2</v>
      </c>
      <c r="BR712" s="85">
        <v>2</v>
      </c>
      <c r="BS712" s="85">
        <v>2</v>
      </c>
      <c r="BT712" s="85">
        <v>2</v>
      </c>
      <c r="BU712" s="476">
        <v>0</v>
      </c>
      <c r="BV712" s="405" t="s">
        <v>27235</v>
      </c>
      <c r="BW712" s="483">
        <v>0.62847222222222221</v>
      </c>
      <c r="BX712" s="483">
        <v>0.63541666666666663</v>
      </c>
      <c r="BY712" s="475">
        <v>10</v>
      </c>
      <c r="BZ712" s="85">
        <v>3</v>
      </c>
      <c r="CA712" s="85">
        <v>3</v>
      </c>
      <c r="CB712" s="85">
        <v>3</v>
      </c>
      <c r="CC712" s="85">
        <v>3</v>
      </c>
      <c r="CD712" s="85" t="s">
        <v>260</v>
      </c>
      <c r="CE712" s="85" t="s">
        <v>27236</v>
      </c>
      <c r="CF712" s="85">
        <v>15</v>
      </c>
      <c r="CG712" s="85"/>
      <c r="CH712" s="85"/>
      <c r="CI712" s="85"/>
      <c r="CJ712" s="85"/>
      <c r="CK712" s="85"/>
      <c r="CL712" s="85"/>
      <c r="CM712" s="85"/>
      <c r="CN712" s="85"/>
      <c r="CO712" s="85"/>
      <c r="CP712" s="85"/>
      <c r="CQ712" s="85"/>
      <c r="CR712" s="335" t="s">
        <v>12643</v>
      </c>
      <c r="CS712" s="335" t="s">
        <v>12644</v>
      </c>
      <c r="CT712" s="335" t="s">
        <v>4002</v>
      </c>
      <c r="CU712" s="335" t="s">
        <v>27237</v>
      </c>
      <c r="CV712" s="335" t="s">
        <v>27238</v>
      </c>
      <c r="CW712" s="335" t="s">
        <v>27230</v>
      </c>
      <c r="CX712" s="335" t="s">
        <v>27231</v>
      </c>
      <c r="CY712" s="335" t="s">
        <v>27239</v>
      </c>
      <c r="CZ712" s="335" t="s">
        <v>3848</v>
      </c>
      <c r="DA712" s="335" t="s">
        <v>27240</v>
      </c>
      <c r="DB712" s="335" t="s">
        <v>6602</v>
      </c>
      <c r="DC712" s="335" t="s">
        <v>6603</v>
      </c>
      <c r="DD712" s="335" t="s">
        <v>11539</v>
      </c>
      <c r="DE712" s="335" t="s">
        <v>3848</v>
      </c>
      <c r="DF712" s="335" t="s">
        <v>27241</v>
      </c>
      <c r="DG712" s="335" t="s">
        <v>4037</v>
      </c>
      <c r="DH712" s="335" t="s">
        <v>4038</v>
      </c>
      <c r="DI712" s="335" t="s">
        <v>4039</v>
      </c>
      <c r="DJ712" s="335" t="s">
        <v>3848</v>
      </c>
      <c r="DK712" s="335" t="s">
        <v>3849</v>
      </c>
      <c r="DL712" s="335" t="s">
        <v>4002</v>
      </c>
      <c r="DM712" s="335" t="s">
        <v>4116</v>
      </c>
      <c r="DN712" s="335" t="s">
        <v>4062</v>
      </c>
      <c r="DO712" s="335" t="s">
        <v>3853</v>
      </c>
      <c r="DP712" s="335" t="s">
        <v>8096</v>
      </c>
      <c r="DQ712" s="335" t="s">
        <v>27242</v>
      </c>
      <c r="DR712" s="335" t="s">
        <v>27243</v>
      </c>
      <c r="DS712" s="335" t="s">
        <v>27244</v>
      </c>
      <c r="DT712" s="335" t="s">
        <v>3848</v>
      </c>
      <c r="DU712" s="335" t="s">
        <v>3848</v>
      </c>
      <c r="DV712" s="335" t="s">
        <v>3848</v>
      </c>
      <c r="DW712" s="335" t="s">
        <v>3848</v>
      </c>
      <c r="DX712" s="335" t="s">
        <v>3848</v>
      </c>
      <c r="DY712" s="335" t="s">
        <v>3848</v>
      </c>
      <c r="DZ712" s="335" t="s">
        <v>3848</v>
      </c>
      <c r="EA712" s="335" t="s">
        <v>3848</v>
      </c>
      <c r="EB712" s="335" t="s">
        <v>3861</v>
      </c>
      <c r="EC712" s="335" t="s">
        <v>3862</v>
      </c>
      <c r="ED712" s="335" t="s">
        <v>3848</v>
      </c>
      <c r="EE712" s="335" t="s">
        <v>4042</v>
      </c>
      <c r="EF712" s="335" t="s">
        <v>3864</v>
      </c>
      <c r="EG712" s="335" t="s">
        <v>2755</v>
      </c>
      <c r="EH712" s="335" t="s">
        <v>282</v>
      </c>
      <c r="EI712" s="335" t="s">
        <v>3744</v>
      </c>
      <c r="EJ712" s="335" t="s">
        <v>3848</v>
      </c>
      <c r="EK712" s="335" t="s">
        <v>3848</v>
      </c>
      <c r="EL712" s="335" t="s">
        <v>3868</v>
      </c>
      <c r="EM712" s="335" t="s">
        <v>4002</v>
      </c>
      <c r="EN712" s="335" t="s">
        <v>3869</v>
      </c>
      <c r="EO712" s="335" t="s">
        <v>3870</v>
      </c>
      <c r="EP712" s="335" t="s">
        <v>4002</v>
      </c>
      <c r="EQ712" s="335" t="s">
        <v>4017</v>
      </c>
      <c r="ER712" s="335" t="s">
        <v>4017</v>
      </c>
      <c r="ES712" s="335" t="s">
        <v>4017</v>
      </c>
      <c r="ET712" s="335" t="s">
        <v>4017</v>
      </c>
      <c r="EU712" s="335" t="s">
        <v>4017</v>
      </c>
      <c r="EV712" s="335" t="s">
        <v>3848</v>
      </c>
      <c r="EW712" s="335" t="s">
        <v>3848</v>
      </c>
      <c r="EX712" s="335" t="s">
        <v>3848</v>
      </c>
      <c r="EY712" s="335" t="s">
        <v>3848</v>
      </c>
      <c r="EZ712" s="335" t="s">
        <v>3848</v>
      </c>
      <c r="FA712" s="335" t="s">
        <v>3848</v>
      </c>
      <c r="FB712" s="335" t="s">
        <v>3848</v>
      </c>
      <c r="FC712" s="335" t="s">
        <v>3848</v>
      </c>
      <c r="FD712" s="335" t="s">
        <v>3848</v>
      </c>
      <c r="FE712" s="335" t="s">
        <v>4017</v>
      </c>
      <c r="FF712" s="335" t="s">
        <v>4017</v>
      </c>
      <c r="FG712" s="335" t="s">
        <v>3848</v>
      </c>
      <c r="FH712" s="335" t="s">
        <v>3848</v>
      </c>
      <c r="FI712" s="335" t="s">
        <v>3848</v>
      </c>
      <c r="FJ712" s="335" t="s">
        <v>4017</v>
      </c>
      <c r="FK712" s="335" t="s">
        <v>4017</v>
      </c>
      <c r="FL712" s="335" t="s">
        <v>4017</v>
      </c>
      <c r="FM712" s="335" t="s">
        <v>27231</v>
      </c>
      <c r="FN712" s="335" t="s">
        <v>7068</v>
      </c>
      <c r="FO712" s="335" t="s">
        <v>27245</v>
      </c>
      <c r="FP712" s="335" t="s">
        <v>3848</v>
      </c>
      <c r="FQ712" s="335" t="s">
        <v>27246</v>
      </c>
      <c r="FR712" s="335" t="s">
        <v>10047</v>
      </c>
      <c r="FS712" s="335" t="s">
        <v>27247</v>
      </c>
      <c r="FT712" s="335" t="s">
        <v>27248</v>
      </c>
      <c r="FU712" s="335" t="s">
        <v>27249</v>
      </c>
      <c r="FV712" s="335" t="s">
        <v>27250</v>
      </c>
      <c r="FW712" s="335" t="s">
        <v>27251</v>
      </c>
      <c r="FX712" s="335" t="s">
        <v>3894</v>
      </c>
      <c r="FY712" s="335" t="s">
        <v>3848</v>
      </c>
      <c r="FZ712" s="335" t="s">
        <v>27252</v>
      </c>
      <c r="GA712" s="335" t="s">
        <v>3945</v>
      </c>
      <c r="GB712" s="335" t="s">
        <v>3945</v>
      </c>
      <c r="GC712" s="335" t="s">
        <v>3946</v>
      </c>
      <c r="GD712" s="30"/>
      <c r="GE712" s="30"/>
      <c r="GF712" s="30"/>
      <c r="GG712" s="30"/>
      <c r="GH712" s="30"/>
      <c r="GI712" s="30"/>
      <c r="GJ712" s="30"/>
      <c r="GK712" s="30"/>
      <c r="GL712" s="335"/>
      <c r="GM712" s="335"/>
      <c r="GN712" s="335"/>
      <c r="GO712" s="335"/>
      <c r="GP712" s="335"/>
      <c r="GQ712" s="335"/>
      <c r="GR712" s="335"/>
      <c r="GS712" s="335"/>
      <c r="GT712" s="335"/>
      <c r="GU712" s="335"/>
      <c r="GV712" s="335"/>
      <c r="GW712" s="335"/>
      <c r="GX712" s="335"/>
      <c r="GY712" s="335"/>
      <c r="GZ712" s="335"/>
      <c r="HA712" s="335"/>
      <c r="HB712" s="335"/>
      <c r="HC712" s="335"/>
      <c r="HD712" s="335"/>
      <c r="HE712" s="335"/>
      <c r="HF712" s="335"/>
      <c r="HG712" s="335"/>
      <c r="HH712" s="335"/>
      <c r="HI712" s="335"/>
      <c r="HJ712" s="335"/>
      <c r="HK712" s="335"/>
      <c r="HL712" s="335"/>
      <c r="HM712" s="335"/>
      <c r="HN712" s="335"/>
      <c r="HO712" s="335"/>
      <c r="HP712" s="335"/>
      <c r="HQ712" s="335"/>
      <c r="HR712" s="335"/>
      <c r="HS712" s="335"/>
      <c r="HT712" s="335"/>
      <c r="HU712" s="335"/>
      <c r="HV712" s="335"/>
      <c r="HW712" s="335"/>
      <c r="HX712" s="335"/>
      <c r="HY712" s="335"/>
      <c r="HZ712" s="335"/>
      <c r="IA712" s="335"/>
      <c r="IB712" s="335"/>
      <c r="IC712" s="44" t="s">
        <v>13439</v>
      </c>
      <c r="ID712" s="335"/>
      <c r="IE712" s="44" t="s">
        <v>3403</v>
      </c>
    </row>
    <row r="713" spans="1:239" s="44" customFormat="1" ht="15" customHeight="1" x14ac:dyDescent="0.2">
      <c r="B713" s="350"/>
      <c r="F713" s="351"/>
      <c r="K713" s="351"/>
      <c r="L713" s="351"/>
      <c r="M713" s="351"/>
      <c r="N713" s="351"/>
      <c r="P713" s="356"/>
      <c r="Q713" s="351"/>
      <c r="R713" s="354"/>
      <c r="S713" s="351"/>
      <c r="T713" s="351"/>
      <c r="BA713" s="350"/>
      <c r="BB713" s="459"/>
      <c r="BC713" s="350"/>
      <c r="BD713" s="350"/>
      <c r="BV713" s="349"/>
    </row>
  </sheetData>
  <conditionalFormatting sqref="O1:P1 R1">
    <cfRule type="duplicateValues" priority="3"/>
  </conditionalFormatting>
  <conditionalFormatting sqref="O1:P1">
    <cfRule type="duplicateValues" priority="4"/>
  </conditionalFormatting>
  <conditionalFormatting sqref="EW10:EY186 EW2:EY8">
    <cfRule type="cellIs" dxfId="1" priority="2" operator="lessThan">
      <formula>34</formula>
    </cfRule>
  </conditionalFormatting>
  <conditionalFormatting sqref="EX1:EZ1">
    <cfRule type="cellIs" dxfId="0" priority="1" operator="lessThan">
      <formula>34</formula>
    </cfRule>
  </conditionalFormatting>
  <dataValidations count="7">
    <dataValidation type="list" allowBlank="1" showInputMessage="1" showErrorMessage="1" sqref="I2:I8 AO2:AO8 AQ2:AQ8 I10:I705 I707:I713 AQ10:AQ705 AQ707:AQ713 AO10:AO705 AO707:AO713">
      <formula1>INDIRECT(H2)</formula1>
    </dataValidation>
    <dataValidation type="list" allowBlank="1" showInputMessage="1" showErrorMessage="1" sqref="AN2:AN8 AN10:AN705 AN707:AN713">
      <formula1>Medium_of_Application</formula1>
    </dataValidation>
    <dataValidation type="list" allowBlank="1" showInputMessage="1" showErrorMessage="1" sqref="AC2:AC8 AC10:AC705 AC707:AC713">
      <formula1>Applicant_Segment</formula1>
    </dataValidation>
    <dataValidation type="list" allowBlank="1" showInputMessage="1" showErrorMessage="1" sqref="H2:H8 H10:H705 H707:H713">
      <formula1>FinalStatus</formula1>
    </dataValidation>
    <dataValidation type="list" allowBlank="1" showInputMessage="1" showErrorMessage="1" sqref="G2:G8 G10:G705 G707:G713">
      <formula1>STEP</formula1>
    </dataValidation>
    <dataValidation type="list" allowBlank="1" showInputMessage="1" showErrorMessage="1" sqref="AD2:AD8 AD10:AD705 AD707:AD713">
      <formula1>Highest_Educ</formula1>
    </dataValidation>
    <dataValidation type="list" allowBlank="1" showInputMessage="1" showErrorMessage="1" sqref="AP2:AP6 AP8 AP10:AP705 AP707:AP713">
      <formula1>General_Sources</formula1>
    </dataValidation>
  </dataValidations>
  <hyperlinks>
    <hyperlink ref="U712" r:id="rId1"/>
  </hyperlinks>
  <pageMargins left="0.7" right="0.7" top="0.75" bottom="0.75" header="0.3" footer="0.3"/>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'[4]DO NOT EDIT - DATABASE DROPDOWN'!#REF!</xm:f>
          </x14:formula1>
          <xm:sqref>J2:J8 J10:J705 J707:J713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CLARK</vt:lpstr>
      <vt:lpstr>DAVAO</vt:lpstr>
      <vt:lpstr>MAKATI</vt:lpstr>
      <vt:lpstr>MOA</vt:lpstr>
      <vt:lpstr>QC</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2018-07-11T08:45:28Z</dcterms:modified>
</cp:coreProperties>
</file>